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1.xml" ContentType="application/vnd.openxmlformats-officedocument.drawing+xml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3.xml" ContentType="application/vnd.openxmlformats-officedocument.drawing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4.xml" ContentType="application/vnd.openxmlformats-officedocument.drawing+xml"/>
  <Override PartName="/xl/customProperty16.bin" ContentType="application/vnd.openxmlformats-officedocument.spreadsheetml.customProperty"/>
  <Override PartName="/xl/drawings/drawing5.xml" ContentType="application/vnd.openxmlformats-officedocument.drawing+xml"/>
  <Override PartName="/xl/customProperty17.bin" ContentType="application/vnd.openxmlformats-officedocument.spreadsheetml.customProperty"/>
  <Override PartName="/xl/drawings/drawing6.xml" ContentType="application/vnd.openxmlformats-officedocument.drawing+xml"/>
  <Override PartName="/xl/customProperty18.bin" ContentType="application/vnd.openxmlformats-officedocument.spreadsheetml.customProperty"/>
  <Override PartName="/xl/drawings/drawing7.xml" ContentType="application/vnd.openxmlformats-officedocument.drawing+xml"/>
  <Override PartName="/xl/customProperty19.bin" ContentType="application/vnd.openxmlformats-officedocument.spreadsheetml.customProperty"/>
  <Override PartName="/xl/drawings/drawing8.xml" ContentType="application/vnd.openxmlformats-officedocument.drawing+xml"/>
  <Override PartName="/xl/customProperty20.bin" ContentType="application/vnd.openxmlformats-officedocument.spreadsheetml.customProperty"/>
  <Override PartName="/xl/drawings/drawing9.xml" ContentType="application/vnd.openxmlformats-officedocument.drawing+xml"/>
  <Override PartName="/xl/customProperty21.bin" ContentType="application/vnd.openxmlformats-officedocument.spreadsheetml.customProperty"/>
  <Override PartName="/xl/drawings/drawing10.xml" ContentType="application/vnd.openxmlformats-officedocument.drawing+xml"/>
  <Override PartName="/xl/customProperty22.bin" ContentType="application/vnd.openxmlformats-officedocument.spreadsheetml.customProperty"/>
  <Override PartName="/xl/drawings/drawing11.xml" ContentType="application/vnd.openxmlformats-officedocument.drawing+xml"/>
  <Override PartName="/xl/customProperty23.bin" ContentType="application/vnd.openxmlformats-officedocument.spreadsheetml.customProperty"/>
  <Override PartName="/xl/drawings/drawing12.xml" ContentType="application/vnd.openxmlformats-officedocument.drawing+xml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updateLinks="never" defaultThemeVersion="166925"/>
  <xr:revisionPtr revIDLastSave="2" documentId="6_{18C70850-2C6C-4A28-A0B2-4D624C123E6A}" xr6:coauthVersionLast="47" xr6:coauthVersionMax="47" xr10:uidLastSave="{857AA06B-EE21-4CE4-BCA7-2E21DFDB184F}"/>
  <bookViews>
    <workbookView xWindow="-28920" yWindow="0" windowWidth="29040" windowHeight="15840" xr2:uid="{3F86BEE8-49F4-456E-A194-91387DC55792}"/>
  </bookViews>
  <sheets>
    <sheet name="Sheet1" sheetId="22" r:id="rId1"/>
    <sheet name="CTA Rebasing" sheetId="25" state="hidden" r:id="rId2"/>
    <sheet name="TVDA Combined 2021" sheetId="19" state="hidden" r:id="rId3"/>
    <sheet name="TVDA Combined 2020" sheetId="9" state="hidden" r:id="rId4"/>
    <sheet name="TVDA Support EGD (2021 CTA)" sheetId="23" state="hidden" r:id="rId5"/>
    <sheet name="TVDA Support EGD (2021)" sheetId="17" state="hidden" r:id="rId6"/>
    <sheet name="EGD Acc &amp; CCA 19-22" sheetId="18" state="hidden" r:id="rId7"/>
    <sheet name="TVDA Support EGD (2020)" sheetId="16" state="hidden" r:id="rId8"/>
    <sheet name="EGD Acc &amp; CCA 19-21" sheetId="10" state="hidden" r:id="rId9"/>
    <sheet name="TVDA Support UGL (2021 CTA)" sheetId="24" state="hidden" r:id="rId10"/>
    <sheet name="TVDA Support UGL (2021)" sheetId="20" state="hidden" r:id="rId11"/>
    <sheet name="UGL ACC &amp; CCA 18-22" sheetId="21" state="hidden" r:id="rId12"/>
    <sheet name="TVDA Support UGL (2020)" sheetId="15" state="hidden" r:id="rId13"/>
    <sheet name="UGL Acc CCA wo 18-21" sheetId="11" state="hidden" r:id="rId14"/>
    <sheet name="UGL CCA wo 18-21" sheetId="12" state="hidden" r:id="rId15"/>
    <sheet name="UGL Acc CCA with 18-21" sheetId="13" state="hidden" r:id="rId16"/>
    <sheet name="UGL CCA with 18-21" sheetId="14" state="hidden" r:id="rId17"/>
    <sheet name="TVDA Support UGL (2019)" sheetId="2" state="hidden" r:id="rId18"/>
    <sheet name="UGL Acc CCA_wo, Dec 31 TU" sheetId="3" state="hidden" r:id="rId19"/>
    <sheet name="UGL CCA_wo, Dec 31 TU" sheetId="4" state="hidden" r:id="rId20"/>
    <sheet name="UGL CCA_with, Dec 31 TU" sheetId="5" state="hidden" r:id="rId21"/>
    <sheet name="UGL Acc CCA_with, Dec 31 TU" sheetId="6" state="hidden" r:id="rId22"/>
    <sheet name="TVDA Support EGD (2019)" sheetId="1" state="hidden" r:id="rId23"/>
    <sheet name="EGD Dec 31 Acc CCA" sheetId="7" state="hidden" r:id="rId24"/>
    <sheet name="EGD Dec 31 CCA" sheetId="8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</externalReferences>
  <definedNames>
    <definedName name="\0" localSheetId="0">[1]BALSHT!#REF!</definedName>
    <definedName name="\0" localSheetId="3">[1]BALSHT!#REF!</definedName>
    <definedName name="\0" localSheetId="2">[1]BALSHT!#REF!</definedName>
    <definedName name="\0" localSheetId="22">[1]BALSHT!#REF!</definedName>
    <definedName name="\0" localSheetId="7">[1]BALSHT!#REF!</definedName>
    <definedName name="\0" localSheetId="4">[1]BALSHT!#REF!</definedName>
    <definedName name="\0" localSheetId="5">[1]BALSHT!#REF!</definedName>
    <definedName name="\0" localSheetId="17">[1]BALSHT!#REF!</definedName>
    <definedName name="\0" localSheetId="12">[1]BALSHT!#REF!</definedName>
    <definedName name="\0" localSheetId="9">[1]BALSHT!#REF!</definedName>
    <definedName name="\0" localSheetId="10">[1]BALSHT!#REF!</definedName>
    <definedName name="\0">[1]BALSHT!#REF!</definedName>
    <definedName name="\a" localSheetId="23">#REF!</definedName>
    <definedName name="\a" localSheetId="24">#REF!</definedName>
    <definedName name="\A" localSheetId="0">#REF!</definedName>
    <definedName name="\A" localSheetId="3">#REF!</definedName>
    <definedName name="\A" localSheetId="2">#REF!</definedName>
    <definedName name="\A" localSheetId="22">#REF!</definedName>
    <definedName name="\A" localSheetId="7">#REF!</definedName>
    <definedName name="\A" localSheetId="4">#REF!</definedName>
    <definedName name="\A" localSheetId="5">#REF!</definedName>
    <definedName name="\A" localSheetId="17">#REF!</definedName>
    <definedName name="\A" localSheetId="12">#REF!</definedName>
    <definedName name="\A" localSheetId="9">#REF!</definedName>
    <definedName name="\A" localSheetId="10">#REF!</definedName>
    <definedName name="\A">#REF!</definedName>
    <definedName name="\B" localSheetId="0">#REF!</definedName>
    <definedName name="\B" localSheetId="3">#REF!</definedName>
    <definedName name="\B" localSheetId="2">#REF!</definedName>
    <definedName name="\B" localSheetId="22">#REF!</definedName>
    <definedName name="\B" localSheetId="7">#REF!</definedName>
    <definedName name="\B" localSheetId="4">#REF!</definedName>
    <definedName name="\B" localSheetId="5">#REF!</definedName>
    <definedName name="\B" localSheetId="17">#REF!</definedName>
    <definedName name="\B" localSheetId="12">#REF!</definedName>
    <definedName name="\B" localSheetId="9">#REF!</definedName>
    <definedName name="\B" localSheetId="10">#REF!</definedName>
    <definedName name="\b">#REF!</definedName>
    <definedName name="\C" localSheetId="0">#REF!</definedName>
    <definedName name="\C" localSheetId="3">#REF!</definedName>
    <definedName name="\C" localSheetId="2">#REF!</definedName>
    <definedName name="\C">#REF!</definedName>
    <definedName name="\D" localSheetId="0">#REF!</definedName>
    <definedName name="\D" localSheetId="3">#REF!</definedName>
    <definedName name="\D" localSheetId="2">#REF!</definedName>
    <definedName name="\D">#REF!</definedName>
    <definedName name="\E" localSheetId="0">#REF!</definedName>
    <definedName name="\E" localSheetId="3">#REF!</definedName>
    <definedName name="\E" localSheetId="2">#REF!</definedName>
    <definedName name="\E">#REF!</definedName>
    <definedName name="\f" localSheetId="23">#N/A</definedName>
    <definedName name="\f" localSheetId="24">#N/A</definedName>
    <definedName name="\F" localSheetId="0">#REF!</definedName>
    <definedName name="\F" localSheetId="3">#REF!</definedName>
    <definedName name="\F" localSheetId="2">#REF!</definedName>
    <definedName name="\F" localSheetId="22">#REF!</definedName>
    <definedName name="\F" localSheetId="7">#REF!</definedName>
    <definedName name="\F" localSheetId="4">#REF!</definedName>
    <definedName name="\F" localSheetId="5">#REF!</definedName>
    <definedName name="\F" localSheetId="17">#REF!</definedName>
    <definedName name="\F" localSheetId="12">#REF!</definedName>
    <definedName name="\F" localSheetId="9">#REF!</definedName>
    <definedName name="\F" localSheetId="10">#REF!</definedName>
    <definedName name="\F">#REF!</definedName>
    <definedName name="\G" localSheetId="0">#REF!</definedName>
    <definedName name="\G" localSheetId="3">#REF!</definedName>
    <definedName name="\G" localSheetId="2">#REF!</definedName>
    <definedName name="\G" localSheetId="22">#REF!</definedName>
    <definedName name="\G" localSheetId="7">#REF!</definedName>
    <definedName name="\G" localSheetId="4">#REF!</definedName>
    <definedName name="\G" localSheetId="5">#REF!</definedName>
    <definedName name="\G" localSheetId="17">#REF!</definedName>
    <definedName name="\G" localSheetId="12">#REF!</definedName>
    <definedName name="\G" localSheetId="9">#REF!</definedName>
    <definedName name="\G" localSheetId="10">#REF!</definedName>
    <definedName name="\g">#REF!</definedName>
    <definedName name="\H" localSheetId="0">#REF!</definedName>
    <definedName name="\H" localSheetId="3">#REF!</definedName>
    <definedName name="\H" localSheetId="2">#REF!</definedName>
    <definedName name="\H">#REF!</definedName>
    <definedName name="\I" localSheetId="0">#REF!</definedName>
    <definedName name="\I" localSheetId="3">#REF!</definedName>
    <definedName name="\I" localSheetId="2">#REF!</definedName>
    <definedName name="\I" localSheetId="22">#REF!</definedName>
    <definedName name="\I" localSheetId="7">#REF!</definedName>
    <definedName name="\I" localSheetId="4">#REF!</definedName>
    <definedName name="\I" localSheetId="5">#REF!</definedName>
    <definedName name="\I" localSheetId="17">#REF!</definedName>
    <definedName name="\I" localSheetId="12">#REF!</definedName>
    <definedName name="\I" localSheetId="9">#REF!</definedName>
    <definedName name="\I" localSheetId="10">#REF!</definedName>
    <definedName name="\i">#REF!</definedName>
    <definedName name="\m" localSheetId="23">#REF!</definedName>
    <definedName name="\m" localSheetId="24">#REF!</definedName>
    <definedName name="\M">[2]Trafalgar!#REF!</definedName>
    <definedName name="\O">[2]Trafalgar!#REF!</definedName>
    <definedName name="\p" localSheetId="23">#REF!</definedName>
    <definedName name="\p" localSheetId="24">#REF!</definedName>
    <definedName name="\p" localSheetId="0">#REF!</definedName>
    <definedName name="\p" localSheetId="3">#REF!</definedName>
    <definedName name="\p" localSheetId="2">#REF!</definedName>
    <definedName name="\p" localSheetId="22">#REF!</definedName>
    <definedName name="\p" localSheetId="7">#REF!</definedName>
    <definedName name="\p" localSheetId="4">#REF!</definedName>
    <definedName name="\p" localSheetId="5">#REF!</definedName>
    <definedName name="\p" localSheetId="17">#REF!</definedName>
    <definedName name="\p" localSheetId="12">#REF!</definedName>
    <definedName name="\p" localSheetId="9">#REF!</definedName>
    <definedName name="\p" localSheetId="10">#REF!</definedName>
    <definedName name="\P">#REF!</definedName>
    <definedName name="\q" localSheetId="0">#REF!</definedName>
    <definedName name="\q" localSheetId="3">#REF!</definedName>
    <definedName name="\q" localSheetId="2">#REF!</definedName>
    <definedName name="\q" localSheetId="22">#REF!</definedName>
    <definedName name="\q" localSheetId="7">#REF!</definedName>
    <definedName name="\q" localSheetId="4">#REF!</definedName>
    <definedName name="\q" localSheetId="5">#REF!</definedName>
    <definedName name="\q" localSheetId="17">#REF!</definedName>
    <definedName name="\q" localSheetId="12">#REF!</definedName>
    <definedName name="\q" localSheetId="9">#REF!</definedName>
    <definedName name="\q" localSheetId="10">#REF!</definedName>
    <definedName name="\q">#REF!</definedName>
    <definedName name="\s" localSheetId="23">#REF!</definedName>
    <definedName name="\s" localSheetId="24">#REF!</definedName>
    <definedName name="\S">[3]Carryover!#REF!</definedName>
    <definedName name="\T" localSheetId="0">#REF!</definedName>
    <definedName name="\T" localSheetId="3">#REF!</definedName>
    <definedName name="\T" localSheetId="2">#REF!</definedName>
    <definedName name="\T">#REF!</definedName>
    <definedName name="\V">[2]Trafalgar!#REF!</definedName>
    <definedName name="\X">[2]Trafalgar!#REF!</definedName>
    <definedName name="\Y">[2]Trafalgar!#REF!</definedName>
    <definedName name="\Z" localSheetId="0">#REF!</definedName>
    <definedName name="\Z" localSheetId="3">#REF!</definedName>
    <definedName name="\Z" localSheetId="2">#REF!</definedName>
    <definedName name="\Z">#REF!</definedName>
    <definedName name="__123Graph_ACURRENT" hidden="1">'[4]AA-2a'!#REF!</definedName>
    <definedName name="__123Graph_BCURRENT" hidden="1">'[4]AA-2a'!#REF!</definedName>
    <definedName name="__123Graph_XCURRENT" hidden="1">'[4]AA-2a'!#REF!</definedName>
    <definedName name="__C1TXREV" localSheetId="0">#REF!</definedName>
    <definedName name="__C1TXREV" localSheetId="3">#REF!</definedName>
    <definedName name="__C1TXREV" localSheetId="2">#REF!</definedName>
    <definedName name="__C1TXREV">#REF!</definedName>
    <definedName name="__FPMExcelClient_CellBasedFunctionStatus" localSheetId="0" hidden="1">"2_2_2_2_2_2"</definedName>
    <definedName name="__FPMExcelClient_CellBasedFunctionStatus" localSheetId="3" hidden="1">"2_2_2_2_2_2"</definedName>
    <definedName name="__FPMExcelClient_CellBasedFunctionStatus" localSheetId="2" hidden="1">"2_2_2_2_2_2"</definedName>
    <definedName name="__FPMExcelClient_CellBasedFunctionStatus" localSheetId="22" hidden="1">"2_2_2_2_2_2"</definedName>
    <definedName name="__FPMExcelClient_CellBasedFunctionStatus" localSheetId="7" hidden="1">"2_2_2_2_2_2"</definedName>
    <definedName name="__FPMExcelClient_CellBasedFunctionStatus" localSheetId="4" hidden="1">"2_2_2_2_2_2"</definedName>
    <definedName name="__FPMExcelClient_CellBasedFunctionStatus" localSheetId="5" hidden="1">"2_2_2_2_2_2"</definedName>
    <definedName name="__FPMExcelClient_CellBasedFunctionStatus" localSheetId="17" hidden="1">"2_1_1_2_2_2"</definedName>
    <definedName name="__FPMExcelClient_CellBasedFunctionStatus" localSheetId="12" hidden="1">"2_1_1_2_2_2"</definedName>
    <definedName name="__FPMExcelClient_CellBasedFunctionStatus" localSheetId="9" hidden="1">"2_1_1_2_2_2"</definedName>
    <definedName name="__FPMExcelClient_CellBasedFunctionStatus" localSheetId="10" hidden="1">"2_1_1_2_2_2"</definedName>
    <definedName name="__key1" hidden="1">[5]TETCO!#REF!</definedName>
    <definedName name="__SCH1" localSheetId="0">#REF!</definedName>
    <definedName name="__SCH1" localSheetId="3">#REF!</definedName>
    <definedName name="__SCH1" localSheetId="2">#REF!</definedName>
    <definedName name="__SCH1">#REF!</definedName>
    <definedName name="__SCH20" localSheetId="0">#REF!</definedName>
    <definedName name="__SCH20" localSheetId="3">#REF!</definedName>
    <definedName name="__SCH20" localSheetId="2">#REF!</definedName>
    <definedName name="__SCH20">#REF!</definedName>
    <definedName name="__SCH21" localSheetId="0">#REF!</definedName>
    <definedName name="__SCH21" localSheetId="3">#REF!</definedName>
    <definedName name="__SCH21" localSheetId="2">#REF!</definedName>
    <definedName name="__SCH21">#REF!</definedName>
    <definedName name="__SCH22" localSheetId="0">#REF!</definedName>
    <definedName name="__SCH22" localSheetId="3">#REF!</definedName>
    <definedName name="__SCH22" localSheetId="2">#REF!</definedName>
    <definedName name="__SCH22">#REF!</definedName>
    <definedName name="__SCH23" localSheetId="0">#REF!</definedName>
    <definedName name="__SCH23" localSheetId="3">#REF!</definedName>
    <definedName name="__SCH23" localSheetId="2">#REF!</definedName>
    <definedName name="__SCH23">#REF!</definedName>
    <definedName name="__SCH24" localSheetId="0">#REF!</definedName>
    <definedName name="__SCH24" localSheetId="3">#REF!</definedName>
    <definedName name="__SCH24" localSheetId="2">#REF!</definedName>
    <definedName name="__SCH24">#REF!</definedName>
    <definedName name="__SCH25" localSheetId="0">#REF!</definedName>
    <definedName name="__SCH25" localSheetId="3">#REF!</definedName>
    <definedName name="__SCH25" localSheetId="2">#REF!</definedName>
    <definedName name="__SCH25">#REF!</definedName>
    <definedName name="__SCH26" localSheetId="0">#REF!</definedName>
    <definedName name="__SCH26" localSheetId="3">#REF!</definedName>
    <definedName name="__SCH26" localSheetId="2">#REF!</definedName>
    <definedName name="__SCH26">#REF!</definedName>
    <definedName name="__SCH3" localSheetId="0">#REF!</definedName>
    <definedName name="__SCH3" localSheetId="3">#REF!</definedName>
    <definedName name="__SCH3" localSheetId="2">#REF!</definedName>
    <definedName name="__SCH3">#REF!</definedName>
    <definedName name="__SCH6" localSheetId="0">#REF!</definedName>
    <definedName name="__SCH6" localSheetId="3">#REF!</definedName>
    <definedName name="__SCH6" localSheetId="2">#REF!</definedName>
    <definedName name="__SCH6">#REF!</definedName>
    <definedName name="__SCH61" localSheetId="0">#REF!</definedName>
    <definedName name="__SCH61" localSheetId="3">#REF!</definedName>
    <definedName name="__SCH61" localSheetId="2">#REF!</definedName>
    <definedName name="__SCH61">#REF!</definedName>
    <definedName name="_1_10010_DiscOps" localSheetId="0">#REF!</definedName>
    <definedName name="_1_10010_DiscOps" localSheetId="3">#REF!</definedName>
    <definedName name="_1_10010_DiscOps" localSheetId="2">#REF!</definedName>
    <definedName name="_1_10010_DiscOps">#REF!</definedName>
    <definedName name="_10010_DiscOps" localSheetId="0">#REF!</definedName>
    <definedName name="_10010_DiscOps" localSheetId="3">#REF!</definedName>
    <definedName name="_10010_DiscOps" localSheetId="2">#REF!</definedName>
    <definedName name="_10010_DiscOps">#REF!</definedName>
    <definedName name="_112" localSheetId="0">#REF!</definedName>
    <definedName name="_112" localSheetId="3">#REF!</definedName>
    <definedName name="_112" localSheetId="2">#REF!</definedName>
    <definedName name="_112">#REF!</definedName>
    <definedName name="_141" localSheetId="0">#REF!</definedName>
    <definedName name="_141" localSheetId="3">#REF!</definedName>
    <definedName name="_141" localSheetId="2">#REF!</definedName>
    <definedName name="_141">#REF!</definedName>
    <definedName name="_25" localSheetId="0">#REF!</definedName>
    <definedName name="_25" localSheetId="3">#REF!</definedName>
    <definedName name="_25" localSheetId="2">#REF!</definedName>
    <definedName name="_25">#REF!</definedName>
    <definedName name="_3400" localSheetId="23">+[6]P_L!A1048562+[6]P_L!A1048563+[6]P_L!A1048564+[6]P_L!A1048565+[6]P_L!A1048566+[6]P_L!A1048567+[6]P_L!A1048568+[6]P_L!A1048569+[6]P_L!A1048570+[6]P_L!A1048571+[6]P_L!A1048572+[6]P_L!A1048573+[6]P_L!A1048574+[6]P_L!A1048575</definedName>
    <definedName name="_3400" localSheetId="24">+[6]P_L!A1048562+[6]P_L!A1048563+[6]P_L!A1048564+[6]P_L!A1048565+[6]P_L!A1048566+[6]P_L!A1048567+[6]P_L!A1048568+[6]P_L!A1048569+[6]P_L!A1048570+[6]P_L!A1048571+[6]P_L!A1048572+[6]P_L!A1048573+[6]P_L!A1048574+[6]P_L!A1048575</definedName>
    <definedName name="_3400">+[7]P_L!A1048562+[7]P_L!A1048563+[7]P_L!A1048564+[7]P_L!A1048565+[7]P_L!A1048566+[7]P_L!A1048567+[7]P_L!A1048568+[7]P_L!A1048569+[7]P_L!A1048570+[7]P_L!A1048571+[7]P_L!A1048572+[7]P_L!A1048573+[7]P_L!A1048574+[7]P_L!A1048575</definedName>
    <definedName name="_3600" localSheetId="23">+[6]B_Sheet!A1048562+[6]B_Sheet!A1048563+[6]B_Sheet!A1048564+[6]B_Sheet!A1048565+[6]B_Sheet!A1048566+[6]B_Sheet!A1048567+[6]B_Sheet!A1048568+[6]B_Sheet!A1048569+[6]B_Sheet!A1048570+[6]B_Sheet!A1048571+[6]B_Sheet!A1048572+[6]B_Sheet!A1048573+[6]B_Sheet!A1048574+[6]B_Sheet!A1048575</definedName>
    <definedName name="_3600" localSheetId="24">+[6]B_Sheet!A1048562+[6]B_Sheet!A1048563+[6]B_Sheet!A1048564+[6]B_Sheet!A1048565+[6]B_Sheet!A1048566+[6]B_Sheet!A1048567+[6]B_Sheet!A1048568+[6]B_Sheet!A1048569+[6]B_Sheet!A1048570+[6]B_Sheet!A1048571+[6]B_Sheet!A1048572+[6]B_Sheet!A1048573+[6]B_Sheet!A1048574+[6]B_Sheet!A1048575</definedName>
    <definedName name="_3600">+[7]B_Sheet!A1048562+[7]B_Sheet!A1048563+[7]B_Sheet!A1048564+[7]B_Sheet!A1048565+[7]B_Sheet!A1048566+[7]B_Sheet!A1048567+[7]B_Sheet!A1048568+[7]B_Sheet!A1048569+[7]B_Sheet!A1048570+[7]B_Sheet!A1048571+[7]B_Sheet!A1048572+[7]B_Sheet!A1048573+[7]B_Sheet!A1048574+[7]B_Sheet!A1048575</definedName>
    <definedName name="_54" localSheetId="0">#REF!</definedName>
    <definedName name="_54" localSheetId="3">#REF!</definedName>
    <definedName name="_54" localSheetId="2">#REF!</definedName>
    <definedName name="_54" localSheetId="22">#REF!</definedName>
    <definedName name="_54" localSheetId="7">#REF!</definedName>
    <definedName name="_54" localSheetId="4">#REF!</definedName>
    <definedName name="_54" localSheetId="5">#REF!</definedName>
    <definedName name="_54" localSheetId="17">#REF!</definedName>
    <definedName name="_54" localSheetId="12">#REF!</definedName>
    <definedName name="_54" localSheetId="9">#REF!</definedName>
    <definedName name="_54" localSheetId="10">#REF!</definedName>
    <definedName name="_54">#REF!</definedName>
    <definedName name="_83" localSheetId="0">#REF!</definedName>
    <definedName name="_83" localSheetId="3">#REF!</definedName>
    <definedName name="_83" localSheetId="2">#REF!</definedName>
    <definedName name="_83">#REF!</definedName>
    <definedName name="_96U" localSheetId="0">#REF!</definedName>
    <definedName name="_96U" localSheetId="3">#REF!</definedName>
    <definedName name="_96U" localSheetId="2">#REF!</definedName>
    <definedName name="_96U">#REF!</definedName>
    <definedName name="_C1TXREV" localSheetId="0">#REF!</definedName>
    <definedName name="_C1TXREV" localSheetId="3">#REF!</definedName>
    <definedName name="_C1TXREV" localSheetId="2">#REF!</definedName>
    <definedName name="_C1TXREV">#REF!</definedName>
    <definedName name="_CAP94" localSheetId="0">#REF!</definedName>
    <definedName name="_CAP94" localSheetId="3">#REF!</definedName>
    <definedName name="_CAP94" localSheetId="2">#REF!</definedName>
    <definedName name="_CAP94">#REF!</definedName>
    <definedName name="_DAT1" localSheetId="23">'[8]CWLP- equity'!#REF!</definedName>
    <definedName name="_DAT1" localSheetId="24">'[8]CWLP- equity'!#REF!</definedName>
    <definedName name="_DAT1">'[9]CWLP- equity'!#REF!</definedName>
    <definedName name="_DAT4" localSheetId="23">'[8]CWLP- equity'!#REF!</definedName>
    <definedName name="_DAT4" localSheetId="24">'[8]CWLP- equity'!#REF!</definedName>
    <definedName name="_DAT4">'[9]CWLP- equity'!#REF!</definedName>
    <definedName name="_dec1" localSheetId="0">#REF!</definedName>
    <definedName name="_dec1" localSheetId="3">#REF!</definedName>
    <definedName name="_dec1" localSheetId="2">#REF!</definedName>
    <definedName name="_dec1" localSheetId="22">#REF!</definedName>
    <definedName name="_dec1" localSheetId="7">#REF!</definedName>
    <definedName name="_dec1" localSheetId="4">#REF!</definedName>
    <definedName name="_dec1" localSheetId="5">#REF!</definedName>
    <definedName name="_dec1" localSheetId="17">#REF!</definedName>
    <definedName name="_dec1" localSheetId="12">#REF!</definedName>
    <definedName name="_dec1" localSheetId="9">#REF!</definedName>
    <definedName name="_dec1" localSheetId="10">#REF!</definedName>
    <definedName name="_dec1">#REF!</definedName>
    <definedName name="_EBIT" localSheetId="0">#REF!</definedName>
    <definedName name="_EBIT" localSheetId="3">#REF!</definedName>
    <definedName name="_EBIT" localSheetId="2">#REF!</definedName>
    <definedName name="_EBIT" localSheetId="22">#REF!</definedName>
    <definedName name="_EBIT" localSheetId="7">#REF!</definedName>
    <definedName name="_EBIT" localSheetId="4">#REF!</definedName>
    <definedName name="_EBIT" localSheetId="5">#REF!</definedName>
    <definedName name="_EBIT" localSheetId="17">#REF!</definedName>
    <definedName name="_EBIT" localSheetId="12">#REF!</definedName>
    <definedName name="_EBIT" localSheetId="9">#REF!</definedName>
    <definedName name="_EBIT" localSheetId="10">#REF!</definedName>
    <definedName name="_EBIT">#REF!</definedName>
    <definedName name="_Fill" localSheetId="0" hidden="1">#REF!</definedName>
    <definedName name="_Fill" localSheetId="3" hidden="1">#REF!</definedName>
    <definedName name="_Fill" localSheetId="2" hidden="1">#REF!</definedName>
    <definedName name="_Fill" hidden="1">#REF!</definedName>
    <definedName name="_FPC1" localSheetId="0">#REF!</definedName>
    <definedName name="_FPC1" localSheetId="3">#REF!</definedName>
    <definedName name="_FPC1" localSheetId="2">#REF!</definedName>
    <definedName name="_FPC1">#REF!</definedName>
    <definedName name="_FPC10" localSheetId="0">#REF!</definedName>
    <definedName name="_FPC10" localSheetId="3">#REF!</definedName>
    <definedName name="_FPC10" localSheetId="2">#REF!</definedName>
    <definedName name="_FPC10">#REF!</definedName>
    <definedName name="_FPC11" localSheetId="0">#REF!</definedName>
    <definedName name="_FPC11" localSheetId="3">#REF!</definedName>
    <definedName name="_FPC11" localSheetId="2">#REF!</definedName>
    <definedName name="_FPC11">#REF!</definedName>
    <definedName name="_FPC12" localSheetId="0">#REF!</definedName>
    <definedName name="_FPC12" localSheetId="3">#REF!</definedName>
    <definedName name="_FPC12" localSheetId="2">#REF!</definedName>
    <definedName name="_FPC12">#REF!</definedName>
    <definedName name="_FPC13" localSheetId="0">#REF!</definedName>
    <definedName name="_FPC13" localSheetId="3">#REF!</definedName>
    <definedName name="_FPC13" localSheetId="2">#REF!</definedName>
    <definedName name="_FPC13">#REF!</definedName>
    <definedName name="_FPC14" localSheetId="0">#REF!</definedName>
    <definedName name="_FPC14" localSheetId="3">#REF!</definedName>
    <definedName name="_FPC14" localSheetId="2">#REF!</definedName>
    <definedName name="_FPC14">#REF!</definedName>
    <definedName name="_FPC15" localSheetId="0">#REF!</definedName>
    <definedName name="_FPC15" localSheetId="3">#REF!</definedName>
    <definedName name="_FPC15" localSheetId="2">#REF!</definedName>
    <definedName name="_FPC15">#REF!</definedName>
    <definedName name="_FPC16" localSheetId="0">#REF!</definedName>
    <definedName name="_FPC16" localSheetId="3">#REF!</definedName>
    <definedName name="_FPC16" localSheetId="2">#REF!</definedName>
    <definedName name="_FPC16">#REF!</definedName>
    <definedName name="_FPC17" localSheetId="0">#REF!</definedName>
    <definedName name="_FPC17" localSheetId="3">#REF!</definedName>
    <definedName name="_FPC17" localSheetId="2">#REF!</definedName>
    <definedName name="_FPC17">#REF!</definedName>
    <definedName name="_FPC18" localSheetId="0">#REF!</definedName>
    <definedName name="_FPC18" localSheetId="3">#REF!</definedName>
    <definedName name="_FPC18" localSheetId="2">#REF!</definedName>
    <definedName name="_FPC18">#REF!</definedName>
    <definedName name="_FPC19" localSheetId="0">#REF!</definedName>
    <definedName name="_FPC19" localSheetId="3">#REF!</definedName>
    <definedName name="_FPC19" localSheetId="2">#REF!</definedName>
    <definedName name="_FPC19">#REF!</definedName>
    <definedName name="_FPC2" localSheetId="0">#REF!</definedName>
    <definedName name="_FPC2" localSheetId="3">#REF!</definedName>
    <definedName name="_FPC2" localSheetId="2">#REF!</definedName>
    <definedName name="_FPC2">#REF!</definedName>
    <definedName name="_FPC20" localSheetId="0">#REF!</definedName>
    <definedName name="_FPC20" localSheetId="3">#REF!</definedName>
    <definedName name="_FPC20" localSheetId="2">#REF!</definedName>
    <definedName name="_FPC20">#REF!</definedName>
    <definedName name="_FPC21" localSheetId="0">#REF!</definedName>
    <definedName name="_FPC21" localSheetId="3">#REF!</definedName>
    <definedName name="_FPC21" localSheetId="2">#REF!</definedName>
    <definedName name="_FPC21">#REF!</definedName>
    <definedName name="_FPC22" localSheetId="0">#REF!</definedName>
    <definedName name="_FPC22" localSheetId="3">#REF!</definedName>
    <definedName name="_FPC22" localSheetId="2">#REF!</definedName>
    <definedName name="_FPC22">#REF!</definedName>
    <definedName name="_FPC23" localSheetId="0">#REF!</definedName>
    <definedName name="_FPC23" localSheetId="3">#REF!</definedName>
    <definedName name="_FPC23" localSheetId="2">#REF!</definedName>
    <definedName name="_FPC23">#REF!</definedName>
    <definedName name="_FPC24" localSheetId="0">#REF!</definedName>
    <definedName name="_FPC24" localSheetId="3">#REF!</definedName>
    <definedName name="_FPC24" localSheetId="2">#REF!</definedName>
    <definedName name="_FPC24">#REF!</definedName>
    <definedName name="_FPC25" localSheetId="0">#REF!</definedName>
    <definedName name="_FPC25" localSheetId="3">#REF!</definedName>
    <definedName name="_FPC25" localSheetId="2">#REF!</definedName>
    <definedName name="_FPC25">#REF!</definedName>
    <definedName name="_FPC26" localSheetId="0">#REF!</definedName>
    <definedName name="_FPC26" localSheetId="3">#REF!</definedName>
    <definedName name="_FPC26" localSheetId="2">#REF!</definedName>
    <definedName name="_FPC26">#REF!</definedName>
    <definedName name="_FPC27" localSheetId="0">#REF!</definedName>
    <definedName name="_FPC27" localSheetId="3">#REF!</definedName>
    <definedName name="_FPC27" localSheetId="2">#REF!</definedName>
    <definedName name="_FPC27">#REF!</definedName>
    <definedName name="_FPC28" localSheetId="0">#REF!</definedName>
    <definedName name="_FPC28" localSheetId="3">#REF!</definedName>
    <definedName name="_FPC28" localSheetId="2">#REF!</definedName>
    <definedName name="_FPC28">#REF!</definedName>
    <definedName name="_FPC29" localSheetId="0">#REF!</definedName>
    <definedName name="_FPC29" localSheetId="3">#REF!</definedName>
    <definedName name="_FPC29" localSheetId="2">#REF!</definedName>
    <definedName name="_FPC29">#REF!</definedName>
    <definedName name="_FPC3" localSheetId="0">#REF!</definedName>
    <definedName name="_FPC3" localSheetId="3">#REF!</definedName>
    <definedName name="_FPC3" localSheetId="2">#REF!</definedName>
    <definedName name="_FPC3">#REF!</definedName>
    <definedName name="_FPC30" localSheetId="0">#REF!</definedName>
    <definedName name="_FPC30" localSheetId="3">#REF!</definedName>
    <definedName name="_FPC30" localSheetId="2">#REF!</definedName>
    <definedName name="_FPC30">#REF!</definedName>
    <definedName name="_FPC4" localSheetId="0">#REF!</definedName>
    <definedName name="_FPC4" localSheetId="3">#REF!</definedName>
    <definedName name="_FPC4" localSheetId="2">#REF!</definedName>
    <definedName name="_FPC4">#REF!</definedName>
    <definedName name="_FPC5" localSheetId="0">#REF!</definedName>
    <definedName name="_FPC5" localSheetId="3">#REF!</definedName>
    <definedName name="_FPC5" localSheetId="2">#REF!</definedName>
    <definedName name="_FPC5">#REF!</definedName>
    <definedName name="_FPC6" localSheetId="0">#REF!</definedName>
    <definedName name="_FPC6" localSheetId="3">#REF!</definedName>
    <definedName name="_FPC6" localSheetId="2">#REF!</definedName>
    <definedName name="_FPC6">#REF!</definedName>
    <definedName name="_FPC7" localSheetId="0">#REF!</definedName>
    <definedName name="_FPC7" localSheetId="3">#REF!</definedName>
    <definedName name="_FPC7" localSheetId="2">#REF!</definedName>
    <definedName name="_FPC7">#REF!</definedName>
    <definedName name="_FPC8" localSheetId="0">#REF!</definedName>
    <definedName name="_FPC8" localSheetId="3">#REF!</definedName>
    <definedName name="_FPC8" localSheetId="2">#REF!</definedName>
    <definedName name="_FPC8">#REF!</definedName>
    <definedName name="_FPC9" localSheetId="0">#REF!</definedName>
    <definedName name="_FPC9" localSheetId="3">#REF!</definedName>
    <definedName name="_FPC9" localSheetId="2">#REF!</definedName>
    <definedName name="_FPC9">#REF!</definedName>
    <definedName name="_Key1" localSheetId="0" hidden="1">'[10]TAX_EQUITY_Field Serv'!$A$10</definedName>
    <definedName name="_Key1" localSheetId="3" hidden="1">'[10]TAX_EQUITY_Field Serv'!$A$10</definedName>
    <definedName name="_Key1" localSheetId="2" hidden="1">'[10]TAX_EQUITY_Field Serv'!$A$10</definedName>
    <definedName name="_Key1" localSheetId="22" hidden="1">'[10]TAX_EQUITY_Field Serv'!$A$10</definedName>
    <definedName name="_Key1" localSheetId="7" hidden="1">'[10]TAX_EQUITY_Field Serv'!$A$10</definedName>
    <definedName name="_Key1" localSheetId="4" hidden="1">'[10]TAX_EQUITY_Field Serv'!$A$10</definedName>
    <definedName name="_Key1" localSheetId="5" hidden="1">'[10]TAX_EQUITY_Field Serv'!$A$10</definedName>
    <definedName name="_Key1" localSheetId="17" hidden="1">'[10]TAX_EQUITY_Field Serv'!$A$10</definedName>
    <definedName name="_Key1" localSheetId="12" hidden="1">'[10]TAX_EQUITY_Field Serv'!$A$10</definedName>
    <definedName name="_Key1" localSheetId="9" hidden="1">'[10]TAX_EQUITY_Field Serv'!$A$10</definedName>
    <definedName name="_Key1" localSheetId="10" hidden="1">'[10]TAX_EQUITY_Field Serv'!$A$10</definedName>
    <definedName name="_Key1" hidden="1">'[11]TAX_EQUITY_Field Serv'!$A$10</definedName>
    <definedName name="_Key2" localSheetId="0" hidden="1">#REF!</definedName>
    <definedName name="_Key2" localSheetId="3" hidden="1">#REF!</definedName>
    <definedName name="_Key2" localSheetId="2" hidden="1">#REF!</definedName>
    <definedName name="_Key2" localSheetId="22" hidden="1">#REF!</definedName>
    <definedName name="_Key2" localSheetId="7" hidden="1">#REF!</definedName>
    <definedName name="_Key2" localSheetId="4" hidden="1">#REF!</definedName>
    <definedName name="_Key2" localSheetId="5" hidden="1">#REF!</definedName>
    <definedName name="_Key2" localSheetId="17" hidden="1">#REF!</definedName>
    <definedName name="_Key2" localSheetId="12" hidden="1">#REF!</definedName>
    <definedName name="_Key2" localSheetId="9" hidden="1">#REF!</definedName>
    <definedName name="_Key2" localSheetId="10" hidden="1">#REF!</definedName>
    <definedName name="_Key2" hidden="1">#REF!</definedName>
    <definedName name="_Order1" hidden="1">255</definedName>
    <definedName name="_Order2" hidden="1">255</definedName>
    <definedName name="_PG1" localSheetId="0">#REF!</definedName>
    <definedName name="_PG1" localSheetId="3">#REF!</definedName>
    <definedName name="_PG1" localSheetId="2">#REF!</definedName>
    <definedName name="_PG1" localSheetId="22">#REF!</definedName>
    <definedName name="_PG1" localSheetId="7">#REF!</definedName>
    <definedName name="_PG1" localSheetId="4">#REF!</definedName>
    <definedName name="_PG1" localSheetId="5">#REF!</definedName>
    <definedName name="_PG1" localSheetId="17">#REF!</definedName>
    <definedName name="_PG1" localSheetId="12">#REF!</definedName>
    <definedName name="_PG1" localSheetId="9">#REF!</definedName>
    <definedName name="_PG1" localSheetId="10">#REF!</definedName>
    <definedName name="_PG1">#REF!</definedName>
    <definedName name="_PG10" localSheetId="0">#REF!</definedName>
    <definedName name="_PG10" localSheetId="3">#REF!</definedName>
    <definedName name="_PG10" localSheetId="2">#REF!</definedName>
    <definedName name="_PG10">#REF!</definedName>
    <definedName name="_PG11" localSheetId="0">#REF!</definedName>
    <definedName name="_PG11" localSheetId="3">#REF!</definedName>
    <definedName name="_PG11" localSheetId="2">#REF!</definedName>
    <definedName name="_PG11">#REF!</definedName>
    <definedName name="_PG12" localSheetId="0">#REF!</definedName>
    <definedName name="_PG12" localSheetId="3">#REF!</definedName>
    <definedName name="_PG12" localSheetId="2">#REF!</definedName>
    <definedName name="_PG12">#REF!</definedName>
    <definedName name="_PG2" localSheetId="0">#REF!</definedName>
    <definedName name="_PG2" localSheetId="3">#REF!</definedName>
    <definedName name="_PG2" localSheetId="2">#REF!</definedName>
    <definedName name="_PG2">#REF!</definedName>
    <definedName name="_PG3" localSheetId="0">#REF!</definedName>
    <definedName name="_PG3" localSheetId="3">#REF!</definedName>
    <definedName name="_PG3" localSheetId="2">#REF!</definedName>
    <definedName name="_PG3">#REF!</definedName>
    <definedName name="_PG4" localSheetId="0">#REF!</definedName>
    <definedName name="_PG4" localSheetId="3">#REF!</definedName>
    <definedName name="_PG4" localSheetId="2">#REF!</definedName>
    <definedName name="_PG4">#REF!</definedName>
    <definedName name="_PG5" localSheetId="0">#REF!</definedName>
    <definedName name="_PG5" localSheetId="3">#REF!</definedName>
    <definedName name="_PG5" localSheetId="2">#REF!</definedName>
    <definedName name="_PG5">#REF!</definedName>
    <definedName name="_PG6" localSheetId="0">#REF!</definedName>
    <definedName name="_PG6" localSheetId="3">#REF!</definedName>
    <definedName name="_PG6" localSheetId="2">#REF!</definedName>
    <definedName name="_PG6">#REF!</definedName>
    <definedName name="_PG7" localSheetId="0">#REF!</definedName>
    <definedName name="_PG7" localSheetId="3">#REF!</definedName>
    <definedName name="_PG7" localSheetId="2">#REF!</definedName>
    <definedName name="_PG7">#REF!</definedName>
    <definedName name="_PG8" localSheetId="0">#REF!</definedName>
    <definedName name="_PG8" localSheetId="3">#REF!</definedName>
    <definedName name="_PG8" localSheetId="2">#REF!</definedName>
    <definedName name="_PG8">#REF!</definedName>
    <definedName name="_PG9" localSheetId="0">#REF!</definedName>
    <definedName name="_PG9" localSheetId="3">#REF!</definedName>
    <definedName name="_PG9" localSheetId="2">#REF!</definedName>
    <definedName name="_PG9">#REF!</definedName>
    <definedName name="_qtr1" localSheetId="0">#REF!</definedName>
    <definedName name="_qtr1" localSheetId="3">#REF!</definedName>
    <definedName name="_qtr1" localSheetId="2">#REF!</definedName>
    <definedName name="_qtr1">#REF!</definedName>
    <definedName name="_SCH1" localSheetId="0">#REF!</definedName>
    <definedName name="_SCH1" localSheetId="3">#REF!</definedName>
    <definedName name="_SCH1" localSheetId="2">#REF!</definedName>
    <definedName name="_SCH1">#REF!</definedName>
    <definedName name="_SCH20" localSheetId="0">#REF!</definedName>
    <definedName name="_SCH20" localSheetId="3">#REF!</definedName>
    <definedName name="_SCH20" localSheetId="2">#REF!</definedName>
    <definedName name="_SCH20">#REF!</definedName>
    <definedName name="_SCH21" localSheetId="0">#REF!</definedName>
    <definedName name="_SCH21" localSheetId="3">#REF!</definedName>
    <definedName name="_SCH21" localSheetId="2">#REF!</definedName>
    <definedName name="_SCH21">#REF!</definedName>
    <definedName name="_SCH22" localSheetId="0">#REF!</definedName>
    <definedName name="_SCH22" localSheetId="3">#REF!</definedName>
    <definedName name="_SCH22" localSheetId="2">#REF!</definedName>
    <definedName name="_SCH22">#REF!</definedName>
    <definedName name="_SCH23" localSheetId="0">#REF!</definedName>
    <definedName name="_SCH23" localSheetId="3">#REF!</definedName>
    <definedName name="_SCH23" localSheetId="2">#REF!</definedName>
    <definedName name="_SCH23">#REF!</definedName>
    <definedName name="_SCH24" localSheetId="0">#REF!</definedName>
    <definedName name="_SCH24" localSheetId="3">#REF!</definedName>
    <definedName name="_SCH24" localSheetId="2">#REF!</definedName>
    <definedName name="_SCH24">#REF!</definedName>
    <definedName name="_SCH25" localSheetId="0">#REF!</definedName>
    <definedName name="_SCH25" localSheetId="3">#REF!</definedName>
    <definedName name="_SCH25" localSheetId="2">#REF!</definedName>
    <definedName name="_SCH25">#REF!</definedName>
    <definedName name="_SCH26" localSheetId="0">#REF!</definedName>
    <definedName name="_SCH26" localSheetId="3">#REF!</definedName>
    <definedName name="_SCH26" localSheetId="2">#REF!</definedName>
    <definedName name="_SCH26">#REF!</definedName>
    <definedName name="_SCH3" localSheetId="0">#REF!</definedName>
    <definedName name="_SCH3" localSheetId="3">#REF!</definedName>
    <definedName name="_SCH3" localSheetId="2">#REF!</definedName>
    <definedName name="_SCH3">#REF!</definedName>
    <definedName name="_SCH6" localSheetId="0">#REF!</definedName>
    <definedName name="_SCH6" localSheetId="3">#REF!</definedName>
    <definedName name="_SCH6" localSheetId="2">#REF!</definedName>
    <definedName name="_SCH6">#REF!</definedName>
    <definedName name="_SCH61" localSheetId="0">#REF!</definedName>
    <definedName name="_SCH61" localSheetId="3">#REF!</definedName>
    <definedName name="_SCH61" localSheetId="2">#REF!</definedName>
    <definedName name="_SCH61">#REF!</definedName>
    <definedName name="_Sort" localSheetId="0" hidden="1">'[10]TAX_EQUITY_Field Serv'!$A$10:$E$76</definedName>
    <definedName name="_Sort" localSheetId="3" hidden="1">'[10]TAX_EQUITY_Field Serv'!$A$10:$E$76</definedName>
    <definedName name="_Sort" localSheetId="2" hidden="1">'[10]TAX_EQUITY_Field Serv'!$A$10:$E$76</definedName>
    <definedName name="_Sort" localSheetId="22" hidden="1">'[10]TAX_EQUITY_Field Serv'!$A$10:$E$76</definedName>
    <definedName name="_Sort" localSheetId="7" hidden="1">'[10]TAX_EQUITY_Field Serv'!$A$10:$E$76</definedName>
    <definedName name="_Sort" localSheetId="4" hidden="1">'[10]TAX_EQUITY_Field Serv'!$A$10:$E$76</definedName>
    <definedName name="_Sort" localSheetId="5" hidden="1">'[10]TAX_EQUITY_Field Serv'!$A$10:$E$76</definedName>
    <definedName name="_Sort" localSheetId="17" hidden="1">'[10]TAX_EQUITY_Field Serv'!$A$10:$E$76</definedName>
    <definedName name="_Sort" localSheetId="12" hidden="1">'[10]TAX_EQUITY_Field Serv'!$A$10:$E$76</definedName>
    <definedName name="_Sort" localSheetId="9" hidden="1">'[10]TAX_EQUITY_Field Serv'!$A$10:$E$76</definedName>
    <definedName name="_Sort" localSheetId="10" hidden="1">'[10]TAX_EQUITY_Field Serv'!$A$10:$E$76</definedName>
    <definedName name="_Sort" hidden="1">'[11]TAX_EQUITY_Field Serv'!$A$10:$E$76</definedName>
    <definedName name="_taxdata2">'[12]rfsct 2+10'!$A$1:$R$62</definedName>
    <definedName name="a" localSheetId="24">#REF!</definedName>
    <definedName name="a" localSheetId="0">#REF!</definedName>
    <definedName name="a" localSheetId="3">#REF!</definedName>
    <definedName name="a" localSheetId="2">#REF!</definedName>
    <definedName name="a">#REF!</definedName>
    <definedName name="AccessLink" localSheetId="0">[13]DatabaseLink!#REF!</definedName>
    <definedName name="AccessLink" localSheetId="3">[13]DatabaseLink!#REF!</definedName>
    <definedName name="AccessLink" localSheetId="2">[13]DatabaseLink!#REF!</definedName>
    <definedName name="AccessLink" localSheetId="22">[13]DatabaseLink!#REF!</definedName>
    <definedName name="AccessLink" localSheetId="7">[13]DatabaseLink!#REF!</definedName>
    <definedName name="AccessLink" localSheetId="4">[13]DatabaseLink!#REF!</definedName>
    <definedName name="AccessLink" localSheetId="5">[13]DatabaseLink!#REF!</definedName>
    <definedName name="AccessLink" localSheetId="17">[13]DatabaseLink!#REF!</definedName>
    <definedName name="AccessLink" localSheetId="12">[13]DatabaseLink!#REF!</definedName>
    <definedName name="AccessLink" localSheetId="9">[13]DatabaseLink!#REF!</definedName>
    <definedName name="AccessLink" localSheetId="10">[13]DatabaseLink!#REF!</definedName>
    <definedName name="AccessLink">[13]DatabaseLink!#REF!</definedName>
    <definedName name="Accounting" localSheetId="0">#REF!</definedName>
    <definedName name="Accounting" localSheetId="3">#REF!</definedName>
    <definedName name="Accounting" localSheetId="2">#REF!</definedName>
    <definedName name="Accounting" localSheetId="22">#REF!</definedName>
    <definedName name="Accounting" localSheetId="7">#REF!</definedName>
    <definedName name="Accounting" localSheetId="4">#REF!</definedName>
    <definedName name="Accounting" localSheetId="5">#REF!</definedName>
    <definedName name="Accounting" localSheetId="17">#REF!</definedName>
    <definedName name="Accounting" localSheetId="12">#REF!</definedName>
    <definedName name="Accounting" localSheetId="9">#REF!</definedName>
    <definedName name="Accounting" localSheetId="10">#REF!</definedName>
    <definedName name="Accounting">#REF!</definedName>
    <definedName name="ACCRETE" localSheetId="0">#REF!</definedName>
    <definedName name="ACCRETE" localSheetId="3">#REF!</definedName>
    <definedName name="ACCRETE" localSheetId="2">#REF!</definedName>
    <definedName name="ACCRETE">#REF!</definedName>
    <definedName name="accruedexp" localSheetId="0">#REF!</definedName>
    <definedName name="accruedexp" localSheetId="3">#REF!</definedName>
    <definedName name="accruedexp" localSheetId="2">#REF!</definedName>
    <definedName name="accruedexp">#REF!</definedName>
    <definedName name="act_mth">[14]Config!#REF!</definedName>
    <definedName name="act_mth_idx">[15]Config!$B$15</definedName>
    <definedName name="ACT_TRANS" localSheetId="0">#REF!</definedName>
    <definedName name="ACT_TRANS" localSheetId="3">#REF!</definedName>
    <definedName name="ACT_TRANS" localSheetId="2">#REF!</definedName>
    <definedName name="ACT_TRANS" localSheetId="22">#REF!</definedName>
    <definedName name="ACT_TRANS" localSheetId="7">#REF!</definedName>
    <definedName name="ACT_TRANS" localSheetId="4">#REF!</definedName>
    <definedName name="ACT_TRANS" localSheetId="5">#REF!</definedName>
    <definedName name="ACT_TRANS" localSheetId="17">#REF!</definedName>
    <definedName name="ACT_TRANS" localSheetId="12">#REF!</definedName>
    <definedName name="ACT_TRANS" localSheetId="9">#REF!</definedName>
    <definedName name="ACT_TRANS" localSheetId="10">#REF!</definedName>
    <definedName name="ACT_TRANS">#REF!</definedName>
    <definedName name="act_yr" localSheetId="0">#REF!</definedName>
    <definedName name="act_yr" localSheetId="3">#REF!</definedName>
    <definedName name="act_yr" localSheetId="2">#REF!</definedName>
    <definedName name="act_yr">#REF!</definedName>
    <definedName name="ACTUAL_vs._BUDGET___MONTH" localSheetId="0">#REF!</definedName>
    <definedName name="ACTUAL_vs._BUDGET___MONTH" localSheetId="3">#REF!</definedName>
    <definedName name="ACTUAL_vs._BUDGET___MONTH" localSheetId="2">#REF!</definedName>
    <definedName name="ACTUAL_vs._BUDGET___MONTH">#REF!</definedName>
    <definedName name="ACTUAL_vs._BUDGET___YTD" localSheetId="0">#REF!</definedName>
    <definedName name="ACTUAL_vs._BUDGET___YTD" localSheetId="3">#REF!</definedName>
    <definedName name="ACTUAL_vs._BUDGET___YTD" localSheetId="2">#REF!</definedName>
    <definedName name="ACTUAL_vs._BUDGET___YTD">#REF!</definedName>
    <definedName name="ACTUAL_vs._FORECAST___MONTH" localSheetId="0">#REF!</definedName>
    <definedName name="ACTUAL_vs._FORECAST___MONTH" localSheetId="3">#REF!</definedName>
    <definedName name="ACTUAL_vs._FORECAST___MONTH" localSheetId="2">#REF!</definedName>
    <definedName name="ACTUAL_vs._FORECAST___MONTH">#REF!</definedName>
    <definedName name="ACTUAL_vs._PRIOR_YEAR___MONTH" localSheetId="0">#REF!</definedName>
    <definedName name="ACTUAL_vs._PRIOR_YEAR___MONTH" localSheetId="3">#REF!</definedName>
    <definedName name="ACTUAL_vs._PRIOR_YEAR___MONTH" localSheetId="2">#REF!</definedName>
    <definedName name="ACTUAL_vs._PRIOR_YEAR___MONTH">#REF!</definedName>
    <definedName name="ACTUAL_vs._PRIOR_YEAR___YTD" localSheetId="0">#REF!</definedName>
    <definedName name="ACTUAL_vs._PRIOR_YEAR___YTD" localSheetId="3">#REF!</definedName>
    <definedName name="ACTUAL_vs._PRIOR_YEAR___YTD" localSheetId="2">#REF!</definedName>
    <definedName name="ACTUAL_vs._PRIOR_YEAR___YTD">#REF!</definedName>
    <definedName name="ACTUALS" localSheetId="0">#REF!</definedName>
    <definedName name="ACTUALS" localSheetId="3">#REF!</definedName>
    <definedName name="ACTUALS" localSheetId="2">#REF!</definedName>
    <definedName name="ACTUALS" localSheetId="22">#REF!</definedName>
    <definedName name="ACTUALS" localSheetId="7">#REF!</definedName>
    <definedName name="ACTUALS" localSheetId="4">#REF!</definedName>
    <definedName name="ACTUALS" localSheetId="5">#REF!</definedName>
    <definedName name="ACTUALS" localSheetId="17">#REF!</definedName>
    <definedName name="ACTUALS" localSheetId="12">#REF!</definedName>
    <definedName name="ACTUALS" localSheetId="9">#REF!</definedName>
    <definedName name="ACTUALS" localSheetId="10">#REF!</definedName>
    <definedName name="ACTUALS">#REF!</definedName>
    <definedName name="adds" localSheetId="23">'[16]T2S(1) ADJUSTMENTS'!#REF!</definedName>
    <definedName name="adds" localSheetId="24">'[16]T2S(1) ADJUSTMENTS'!#REF!</definedName>
    <definedName name="adds">'[17]T2S(1) ADJUSTMENTS'!#REF!</definedName>
    <definedName name="Advanced_Turbine_Specialist" localSheetId="0">#REF!</definedName>
    <definedName name="Advanced_Turbine_Specialist" localSheetId="3">#REF!</definedName>
    <definedName name="Advanced_Turbine_Specialist" localSheetId="2">#REF!</definedName>
    <definedName name="Advanced_Turbine_Specialist" localSheetId="22">#REF!</definedName>
    <definedName name="Advanced_Turbine_Specialist" localSheetId="7">#REF!</definedName>
    <definedName name="Advanced_Turbine_Specialist" localSheetId="4">#REF!</definedName>
    <definedName name="Advanced_Turbine_Specialist" localSheetId="5">#REF!</definedName>
    <definedName name="Advanced_Turbine_Specialist" localSheetId="17">#REF!</definedName>
    <definedName name="Advanced_Turbine_Specialist" localSheetId="12">#REF!</definedName>
    <definedName name="Advanced_Turbine_Specialist" localSheetId="9">#REF!</definedName>
    <definedName name="Advanced_Turbine_Specialist" localSheetId="10">#REF!</definedName>
    <definedName name="Advanced_Turbine_Specialist">#REF!</definedName>
    <definedName name="AEG">'[18]Duke Energy SEC FC 13 A-1'!$A$1:$H$18</definedName>
    <definedName name="AFDC_Equity_DCC" localSheetId="0">#REF!</definedName>
    <definedName name="AFDC_Equity_DCC" localSheetId="3">#REF!</definedName>
    <definedName name="AFDC_Equity_DCC" localSheetId="2">#REF!</definedName>
    <definedName name="AFDC_Equity_DCC" localSheetId="22">#REF!</definedName>
    <definedName name="AFDC_Equity_DCC" localSheetId="7">#REF!</definedName>
    <definedName name="AFDC_Equity_DCC" localSheetId="4">#REF!</definedName>
    <definedName name="AFDC_Equity_DCC" localSheetId="5">#REF!</definedName>
    <definedName name="AFDC_Equity_DCC" localSheetId="17">#REF!</definedName>
    <definedName name="AFDC_Equity_DCC" localSheetId="12">#REF!</definedName>
    <definedName name="AFDC_Equity_DCC" localSheetId="9">#REF!</definedName>
    <definedName name="AFDC_Equity_DCC" localSheetId="10">#REF!</definedName>
    <definedName name="AFDC_Equity_DCC">#REF!</definedName>
    <definedName name="AFDC_Equity_DEC" localSheetId="0">#REF!</definedName>
    <definedName name="AFDC_Equity_DEC" localSheetId="3">#REF!</definedName>
    <definedName name="AFDC_Equity_DEC" localSheetId="2">#REF!</definedName>
    <definedName name="AFDC_Equity_DEC" localSheetId="22">#REF!</definedName>
    <definedName name="AFDC_Equity_DEC" localSheetId="7">#REF!</definedName>
    <definedName name="AFDC_Equity_DEC" localSheetId="4">#REF!</definedName>
    <definedName name="AFDC_Equity_DEC" localSheetId="5">#REF!</definedName>
    <definedName name="AFDC_Equity_DEC" localSheetId="17">#REF!</definedName>
    <definedName name="AFDC_Equity_DEC" localSheetId="12">#REF!</definedName>
    <definedName name="AFDC_Equity_DEC" localSheetId="9">#REF!</definedName>
    <definedName name="AFDC_Equity_DEC" localSheetId="10">#REF!</definedName>
    <definedName name="AFDC_Equity_DEC">#REF!</definedName>
    <definedName name="AFDC_Equity_ELEC" localSheetId="0">#REF!</definedName>
    <definedName name="AFDC_Equity_ELEC" localSheetId="3">#REF!</definedName>
    <definedName name="AFDC_Equity_ELEC" localSheetId="2">#REF!</definedName>
    <definedName name="AFDC_Equity_ELEC" localSheetId="22">#REF!</definedName>
    <definedName name="AFDC_Equity_ELEC" localSheetId="7">#REF!</definedName>
    <definedName name="AFDC_Equity_ELEC" localSheetId="4">#REF!</definedName>
    <definedName name="AFDC_Equity_ELEC" localSheetId="5">#REF!</definedName>
    <definedName name="AFDC_Equity_ELEC" localSheetId="17">#REF!</definedName>
    <definedName name="AFDC_Equity_ELEC" localSheetId="12">#REF!</definedName>
    <definedName name="AFDC_Equity_ELEC" localSheetId="9">#REF!</definedName>
    <definedName name="AFDC_Equity_ELEC" localSheetId="10">#REF!</definedName>
    <definedName name="AFDC_Equity_ELEC">#REF!</definedName>
    <definedName name="AGT" localSheetId="0">[19]PEC_1520!#REF!</definedName>
    <definedName name="AGT" localSheetId="3">[19]PEC_1520!#REF!</definedName>
    <definedName name="AGT" localSheetId="2">[19]PEC_1520!#REF!</definedName>
    <definedName name="AGT" localSheetId="22">[19]PEC_1520!#REF!</definedName>
    <definedName name="AGT" localSheetId="7">[19]PEC_1520!#REF!</definedName>
    <definedName name="AGT" localSheetId="4">[19]PEC_1520!#REF!</definedName>
    <definedName name="AGT" localSheetId="5">[19]PEC_1520!#REF!</definedName>
    <definedName name="AGT" localSheetId="17">[19]PEC_1520!#REF!</definedName>
    <definedName name="AGT" localSheetId="12">[19]PEC_1520!#REF!</definedName>
    <definedName name="AGT" localSheetId="9">[19]PEC_1520!#REF!</definedName>
    <definedName name="AGT" localSheetId="10">[19]PEC_1520!#REF!</definedName>
    <definedName name="AGT">[19]PEC_1520!#REF!</definedName>
    <definedName name="Airline_hotel_candidate" localSheetId="0">#REF!</definedName>
    <definedName name="Airline_hotel_candidate" localSheetId="3">#REF!</definedName>
    <definedName name="Airline_hotel_candidate" localSheetId="2">#REF!</definedName>
    <definedName name="Airline_hotel_candidate" localSheetId="22">#REF!</definedName>
    <definedName name="Airline_hotel_candidate" localSheetId="7">#REF!</definedName>
    <definedName name="Airline_hotel_candidate" localSheetId="4">#REF!</definedName>
    <definedName name="Airline_hotel_candidate" localSheetId="5">#REF!</definedName>
    <definedName name="Airline_hotel_candidate" localSheetId="17">#REF!</definedName>
    <definedName name="Airline_hotel_candidate" localSheetId="12">#REF!</definedName>
    <definedName name="Airline_hotel_candidate" localSheetId="9">#REF!</definedName>
    <definedName name="Airline_hotel_candidate" localSheetId="10">#REF!</definedName>
    <definedName name="Airline_hotel_candidate">#REF!</definedName>
    <definedName name="Airline_hotel_ICP" localSheetId="0">#REF!</definedName>
    <definedName name="Airline_hotel_ICP" localSheetId="3">#REF!</definedName>
    <definedName name="Airline_hotel_ICP" localSheetId="2">#REF!</definedName>
    <definedName name="Airline_hotel_ICP" localSheetId="22">#REF!</definedName>
    <definedName name="Airline_hotel_ICP" localSheetId="7">#REF!</definedName>
    <definedName name="Airline_hotel_ICP" localSheetId="4">#REF!</definedName>
    <definedName name="Airline_hotel_ICP" localSheetId="5">#REF!</definedName>
    <definedName name="Airline_hotel_ICP" localSheetId="17">#REF!</definedName>
    <definedName name="Airline_hotel_ICP" localSheetId="12">#REF!</definedName>
    <definedName name="Airline_hotel_ICP" localSheetId="9">#REF!</definedName>
    <definedName name="Airline_hotel_ICP" localSheetId="10">#REF!</definedName>
    <definedName name="Airline_hotel_ICP">#REF!</definedName>
    <definedName name="AliasTblUprLft" localSheetId="0">#REF!</definedName>
    <definedName name="AliasTblUprLft" localSheetId="3">#REF!</definedName>
    <definedName name="AliasTblUprLft" localSheetId="2">#REF!</definedName>
    <definedName name="AliasTblUprLft">#REF!</definedName>
    <definedName name="All_Reports" localSheetId="0">#REF!</definedName>
    <definedName name="All_Reports" localSheetId="3">#REF!</definedName>
    <definedName name="All_Reports" localSheetId="2">#REF!</definedName>
    <definedName name="All_Reports">#REF!</definedName>
    <definedName name="All_risks__property" localSheetId="0">#REF!</definedName>
    <definedName name="All_risks__property" localSheetId="3">#REF!</definedName>
    <definedName name="All_risks__property" localSheetId="2">#REF!</definedName>
    <definedName name="All_risks__property" localSheetId="22">#REF!</definedName>
    <definedName name="All_risks__property" localSheetId="7">#REF!</definedName>
    <definedName name="All_risks__property" localSheetId="4">#REF!</definedName>
    <definedName name="All_risks__property" localSheetId="5">#REF!</definedName>
    <definedName name="All_risks__property" localSheetId="17">#REF!</definedName>
    <definedName name="All_risks__property" localSheetId="12">#REF!</definedName>
    <definedName name="All_risks__property" localSheetId="9">#REF!</definedName>
    <definedName name="All_risks__property" localSheetId="10">#REF!</definedName>
    <definedName name="All_risks__property">#REF!</definedName>
    <definedName name="AMALCO" localSheetId="0">#REF!</definedName>
    <definedName name="AMALCO" localSheetId="3">#REF!</definedName>
    <definedName name="AMALCO" localSheetId="2">#REF!</definedName>
    <definedName name="AMALCO">#REF!</definedName>
    <definedName name="Amortizable_Debt">'[20]Amort. Debt'!$B$6</definedName>
    <definedName name="AMOUNT" localSheetId="0">#REF!</definedName>
    <definedName name="AMOUNT" localSheetId="3">#REF!</definedName>
    <definedName name="AMOUNT" localSheetId="2">#REF!</definedName>
    <definedName name="AMOUNT" localSheetId="22">#REF!</definedName>
    <definedName name="AMOUNT" localSheetId="7">#REF!</definedName>
    <definedName name="AMOUNT" localSheetId="4">#REF!</definedName>
    <definedName name="AMOUNT" localSheetId="5">#REF!</definedName>
    <definedName name="AMOUNT" localSheetId="17">#REF!</definedName>
    <definedName name="AMOUNT" localSheetId="12">#REF!</definedName>
    <definedName name="AMOUNT" localSheetId="9">#REF!</definedName>
    <definedName name="AMOUNT" localSheetId="10">#REF!</definedName>
    <definedName name="AMOUNT">#REF!</definedName>
    <definedName name="ANALYSIS" localSheetId="23">#REF!</definedName>
    <definedName name="ANALYSIS" localSheetId="24">#REF!</definedName>
    <definedName name="ANALYSIS" localSheetId="0">#REF!</definedName>
    <definedName name="ANALYSIS" localSheetId="3">#REF!</definedName>
    <definedName name="ANALYSIS" localSheetId="2">#REF!</definedName>
    <definedName name="ANALYSIS">#REF!</definedName>
    <definedName name="Analysis_Area" localSheetId="0">#REF!</definedName>
    <definedName name="Analysis_Area" localSheetId="3">#REF!</definedName>
    <definedName name="Analysis_Area" localSheetId="2">#REF!</definedName>
    <definedName name="Analysis_Area" localSheetId="22">#REF!</definedName>
    <definedName name="Analysis_Area" localSheetId="7">#REF!</definedName>
    <definedName name="Analysis_Area" localSheetId="4">#REF!</definedName>
    <definedName name="Analysis_Area" localSheetId="5">#REF!</definedName>
    <definedName name="Analysis_Area" localSheetId="17">#REF!</definedName>
    <definedName name="Analysis_Area" localSheetId="12">#REF!</definedName>
    <definedName name="Analysis_Area" localSheetId="9">#REF!</definedName>
    <definedName name="Analysis_Area" localSheetId="10">#REF!</definedName>
    <definedName name="Analysis_Area">#REF!</definedName>
    <definedName name="ANGC">[21]PEC_1520_NE!#REF!</definedName>
    <definedName name="Anne_McDowell" localSheetId="0">#REF!</definedName>
    <definedName name="Anne_McDowell" localSheetId="3">#REF!</definedName>
    <definedName name="Anne_McDowell" localSheetId="2">#REF!</definedName>
    <definedName name="Anne_McDowell" localSheetId="22">#REF!</definedName>
    <definedName name="Anne_McDowell" localSheetId="7">#REF!</definedName>
    <definedName name="Anne_McDowell" localSheetId="4">#REF!</definedName>
    <definedName name="Anne_McDowell" localSheetId="5">#REF!</definedName>
    <definedName name="Anne_McDowell" localSheetId="17">#REF!</definedName>
    <definedName name="Anne_McDowell" localSheetId="12">#REF!</definedName>
    <definedName name="Anne_McDowell" localSheetId="9">#REF!</definedName>
    <definedName name="Anne_McDowell" localSheetId="10">#REF!</definedName>
    <definedName name="Anne_McDowell">#REF!</definedName>
    <definedName name="Annualfields" localSheetId="0">#REF!</definedName>
    <definedName name="Annualfields" localSheetId="3">#REF!</definedName>
    <definedName name="Annualfields" localSheetId="2">#REF!</definedName>
    <definedName name="Annualfields">#REF!</definedName>
    <definedName name="anscount" hidden="1">1</definedName>
    <definedName name="APA" localSheetId="0">#REF!</definedName>
    <definedName name="APA" localSheetId="3">#REF!</definedName>
    <definedName name="APA" localSheetId="2">#REF!</definedName>
    <definedName name="APA" localSheetId="22">#REF!</definedName>
    <definedName name="APA" localSheetId="7">#REF!</definedName>
    <definedName name="APA" localSheetId="4">#REF!</definedName>
    <definedName name="APA" localSheetId="5">#REF!</definedName>
    <definedName name="APA" localSheetId="17">#REF!</definedName>
    <definedName name="APA" localSheetId="12">#REF!</definedName>
    <definedName name="APA" localSheetId="9">#REF!</definedName>
    <definedName name="APA" localSheetId="10">#REF!</definedName>
    <definedName name="APA">#REF!</definedName>
    <definedName name="apinterco" localSheetId="0">#REF!</definedName>
    <definedName name="apinterco" localSheetId="3">#REF!</definedName>
    <definedName name="apinterco" localSheetId="2">#REF!</definedName>
    <definedName name="apinterco">#REF!</definedName>
    <definedName name="APN" localSheetId="0">#REF!</definedName>
    <definedName name="APN" localSheetId="3">#REF!</definedName>
    <definedName name="APN" localSheetId="2">#REF!</definedName>
    <definedName name="APN" localSheetId="22">#REF!</definedName>
    <definedName name="APN" localSheetId="7">#REF!</definedName>
    <definedName name="APN" localSheetId="4">#REF!</definedName>
    <definedName name="APN" localSheetId="5">#REF!</definedName>
    <definedName name="APN" localSheetId="17">#REF!</definedName>
    <definedName name="APN" localSheetId="12">#REF!</definedName>
    <definedName name="APN" localSheetId="9">#REF!</definedName>
    <definedName name="APN" localSheetId="10">#REF!</definedName>
    <definedName name="APN">#REF!</definedName>
    <definedName name="apr" localSheetId="0">#REF!</definedName>
    <definedName name="apr" localSheetId="3">#REF!</definedName>
    <definedName name="apr" localSheetId="2">#REF!</definedName>
    <definedName name="apr">#REF!</definedName>
    <definedName name="Apr_Y1" localSheetId="0">#REF!</definedName>
    <definedName name="Apr_Y1" localSheetId="3">#REF!</definedName>
    <definedName name="Apr_Y1" localSheetId="2">#REF!</definedName>
    <definedName name="Apr_Y1" localSheetId="22">#REF!</definedName>
    <definedName name="Apr_Y1" localSheetId="7">#REF!</definedName>
    <definedName name="Apr_Y1" localSheetId="4">#REF!</definedName>
    <definedName name="Apr_Y1" localSheetId="5">#REF!</definedName>
    <definedName name="Apr_Y1" localSheetId="17">#REF!</definedName>
    <definedName name="Apr_Y1" localSheetId="12">#REF!</definedName>
    <definedName name="Apr_Y1" localSheetId="9">#REF!</definedName>
    <definedName name="Apr_Y1" localSheetId="10">#REF!</definedName>
    <definedName name="Apr_Y1">'[22]Income_Statement 2005-2011'!#REF!</definedName>
    <definedName name="Apr_Y2" localSheetId="0">#REF!</definedName>
    <definedName name="Apr_Y2" localSheetId="3">#REF!</definedName>
    <definedName name="Apr_Y2" localSheetId="2">#REF!</definedName>
    <definedName name="Apr_Y2" localSheetId="22">#REF!</definedName>
    <definedName name="Apr_Y2" localSheetId="7">#REF!</definedName>
    <definedName name="Apr_Y2" localSheetId="4">#REF!</definedName>
    <definedName name="Apr_Y2" localSheetId="5">#REF!</definedName>
    <definedName name="Apr_Y2" localSheetId="17">#REF!</definedName>
    <definedName name="Apr_Y2" localSheetId="12">#REF!</definedName>
    <definedName name="Apr_Y2" localSheetId="9">#REF!</definedName>
    <definedName name="Apr_Y2" localSheetId="10">#REF!</definedName>
    <definedName name="Apr_Y2">'[22]Income_Statement 2005-2011'!#REF!</definedName>
    <definedName name="Apr_Y3" localSheetId="0">#REF!</definedName>
    <definedName name="Apr_Y3" localSheetId="3">#REF!</definedName>
    <definedName name="Apr_Y3" localSheetId="2">#REF!</definedName>
    <definedName name="Apr_Y3" localSheetId="22">#REF!</definedName>
    <definedName name="Apr_Y3" localSheetId="7">#REF!</definedName>
    <definedName name="Apr_Y3" localSheetId="4">#REF!</definedName>
    <definedName name="Apr_Y3" localSheetId="5">#REF!</definedName>
    <definedName name="Apr_Y3" localSheetId="17">#REF!</definedName>
    <definedName name="Apr_Y3" localSheetId="12">#REF!</definedName>
    <definedName name="Apr_Y3" localSheetId="9">#REF!</definedName>
    <definedName name="Apr_Y3" localSheetId="10">#REF!</definedName>
    <definedName name="Apr_Y3">#REF!</definedName>
    <definedName name="apr3rate">[23]Instructions!$G$15</definedName>
    <definedName name="aprbud" localSheetId="0">#REF!</definedName>
    <definedName name="aprbud" localSheetId="3">#REF!</definedName>
    <definedName name="aprbud" localSheetId="2">#REF!</definedName>
    <definedName name="aprbud" localSheetId="22">#REF!</definedName>
    <definedName name="aprbud" localSheetId="7">#REF!</definedName>
    <definedName name="aprbud" localSheetId="4">#REF!</definedName>
    <definedName name="aprbud" localSheetId="5">#REF!</definedName>
    <definedName name="aprbud" localSheetId="17">#REF!</definedName>
    <definedName name="aprbud" localSheetId="12">#REF!</definedName>
    <definedName name="aprbud" localSheetId="9">#REF!</definedName>
    <definedName name="aprbud" localSheetId="10">#REF!</definedName>
    <definedName name="aprbud">#REF!</definedName>
    <definedName name="aprrate">[23]Instructions!$C$15</definedName>
    <definedName name="arbrownsville" localSheetId="0">#REF!</definedName>
    <definedName name="arbrownsville" localSheetId="3">#REF!</definedName>
    <definedName name="arbrownsville" localSheetId="2">#REF!</definedName>
    <definedName name="arbrownsville" localSheetId="22">#REF!</definedName>
    <definedName name="arbrownsville" localSheetId="7">#REF!</definedName>
    <definedName name="arbrownsville" localSheetId="4">#REF!</definedName>
    <definedName name="arbrownsville" localSheetId="5">#REF!</definedName>
    <definedName name="arbrownsville" localSheetId="17">#REF!</definedName>
    <definedName name="arbrownsville" localSheetId="12">#REF!</definedName>
    <definedName name="arbrownsville" localSheetId="9">#REF!</definedName>
    <definedName name="arbrownsville" localSheetId="10">#REF!</definedName>
    <definedName name="arbrownsville">#REF!</definedName>
    <definedName name="Area" localSheetId="0">#REF!</definedName>
    <definedName name="Area" localSheetId="3">#REF!</definedName>
    <definedName name="Area" localSheetId="2">#REF!</definedName>
    <definedName name="Area" localSheetId="22">#REF!</definedName>
    <definedName name="Area" localSheetId="7">#REF!</definedName>
    <definedName name="Area" localSheetId="4">#REF!</definedName>
    <definedName name="Area" localSheetId="5">#REF!</definedName>
    <definedName name="Area" localSheetId="17">#REF!</definedName>
    <definedName name="Area" localSheetId="12">#REF!</definedName>
    <definedName name="Area" localSheetId="9">#REF!</definedName>
    <definedName name="Area" localSheetId="10">#REF!</definedName>
    <definedName name="Area">#REF!</definedName>
    <definedName name="AreaList" localSheetId="0">#REF!</definedName>
    <definedName name="AreaList" localSheetId="3">#REF!</definedName>
    <definedName name="AreaList" localSheetId="2">#REF!</definedName>
    <definedName name="AreaList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localSheetId="0" hidden="1">#REF!</definedName>
    <definedName name="AS2TickmarkLS" localSheetId="3" hidden="1">#REF!</definedName>
    <definedName name="AS2TickmarkLS" localSheetId="2" hidden="1">#REF!</definedName>
    <definedName name="AS2TickmarkLS" hidden="1">#REF!</definedName>
    <definedName name="AS2VersionLS" hidden="1">300</definedName>
    <definedName name="ASD" localSheetId="0">#REF!</definedName>
    <definedName name="ASD" localSheetId="3">#REF!</definedName>
    <definedName name="ASD" localSheetId="2">#REF!</definedName>
    <definedName name="ASD" localSheetId="22">#REF!</definedName>
    <definedName name="ASD" localSheetId="7">#REF!</definedName>
    <definedName name="ASD" localSheetId="4">#REF!</definedName>
    <definedName name="ASD" localSheetId="5">#REF!</definedName>
    <definedName name="ASD" localSheetId="17">#REF!</definedName>
    <definedName name="ASD" localSheetId="12">#REF!</definedName>
    <definedName name="ASD" localSheetId="9">#REF!</definedName>
    <definedName name="ASD" localSheetId="10">#REF!</definedName>
    <definedName name="ASD">#REF!</definedName>
    <definedName name="asset_sale_detail" localSheetId="0">#REF!</definedName>
    <definedName name="asset_sale_detail" localSheetId="3">#REF!</definedName>
    <definedName name="asset_sale_detail" localSheetId="2">#REF!</definedName>
    <definedName name="asset_sale_detail" localSheetId="22">#REF!</definedName>
    <definedName name="asset_sale_detail" localSheetId="7">#REF!</definedName>
    <definedName name="asset_sale_detail" localSheetId="4">#REF!</definedName>
    <definedName name="asset_sale_detail" localSheetId="5">#REF!</definedName>
    <definedName name="asset_sale_detail" localSheetId="17">#REF!</definedName>
    <definedName name="asset_sale_detail" localSheetId="12">#REF!</definedName>
    <definedName name="asset_sale_detail" localSheetId="9">#REF!</definedName>
    <definedName name="asset_sale_detail" localSheetId="10">#REF!</definedName>
    <definedName name="asset_sale_detail">'[22]Cash_Flow 2005-2011'!#REF!</definedName>
    <definedName name="asset_sale_gain_detail" localSheetId="0">'[22]Income_Statement 2005-2011'!#REF!</definedName>
    <definedName name="asset_sale_gain_detail" localSheetId="3">'[22]Income_Statement 2005-2011'!#REF!</definedName>
    <definedName name="asset_sale_gain_detail" localSheetId="2">'[22]Income_Statement 2005-2011'!#REF!</definedName>
    <definedName name="asset_sale_gain_detail" localSheetId="22">'[22]Income_Statement 2005-2011'!#REF!</definedName>
    <definedName name="asset_sale_gain_detail" localSheetId="7">'[22]Income_Statement 2005-2011'!#REF!</definedName>
    <definedName name="asset_sale_gain_detail" localSheetId="4">'[22]Income_Statement 2005-2011'!#REF!</definedName>
    <definedName name="asset_sale_gain_detail" localSheetId="5">'[22]Income_Statement 2005-2011'!#REF!</definedName>
    <definedName name="asset_sale_gain_detail" localSheetId="17">'[22]Income_Statement 2005-2011'!#REF!</definedName>
    <definedName name="asset_sale_gain_detail" localSheetId="12">'[22]Income_Statement 2005-2011'!#REF!</definedName>
    <definedName name="asset_sale_gain_detail" localSheetId="9">'[22]Income_Statement 2005-2011'!#REF!</definedName>
    <definedName name="asset_sale_gain_detail" localSheetId="10">'[22]Income_Statement 2005-2011'!#REF!</definedName>
    <definedName name="asset_sale_gain_detail">'[22]Income_Statement 2005-2011'!#REF!</definedName>
    <definedName name="ASSETS" localSheetId="0">#REF!</definedName>
    <definedName name="ASSETS" localSheetId="3">#REF!</definedName>
    <definedName name="ASSETS" localSheetId="2">#REF!</definedName>
    <definedName name="ASSETS" localSheetId="22">#REF!</definedName>
    <definedName name="ASSETS" localSheetId="7">#REF!</definedName>
    <definedName name="ASSETS" localSheetId="4">#REF!</definedName>
    <definedName name="ASSETS" localSheetId="5">#REF!</definedName>
    <definedName name="ASSETS" localSheetId="17">#REF!</definedName>
    <definedName name="ASSETS" localSheetId="12">#REF!</definedName>
    <definedName name="ASSETS" localSheetId="9">#REF!</definedName>
    <definedName name="ASSETS" localSheetId="10">#REF!</definedName>
    <definedName name="ASSETS">#REF!</definedName>
    <definedName name="AST" localSheetId="0">#REF!</definedName>
    <definedName name="AST" localSheetId="3">#REF!</definedName>
    <definedName name="AST" localSheetId="2">#REF!</definedName>
    <definedName name="AST" localSheetId="22">#REF!</definedName>
    <definedName name="AST" localSheetId="7">#REF!</definedName>
    <definedName name="AST" localSheetId="4">#REF!</definedName>
    <definedName name="AST" localSheetId="5">#REF!</definedName>
    <definedName name="AST" localSheetId="17">#REF!</definedName>
    <definedName name="AST" localSheetId="12">#REF!</definedName>
    <definedName name="AST" localSheetId="9">#REF!</definedName>
    <definedName name="AST" localSheetId="10">#REF!</definedName>
    <definedName name="AST">#REF!</definedName>
    <definedName name="ASwaptionTrades" localSheetId="0">#REF!</definedName>
    <definedName name="ASwaptionTrades" localSheetId="3">#REF!</definedName>
    <definedName name="ASwaptionTrades" localSheetId="2">#REF!</definedName>
    <definedName name="ASwaptionTrades">#REF!</definedName>
    <definedName name="ATrades" localSheetId="0">#REF!</definedName>
    <definedName name="ATrades" localSheetId="3">#REF!</definedName>
    <definedName name="ATrades" localSheetId="2">#REF!</definedName>
    <definedName name="ATrades">#REF!</definedName>
    <definedName name="aug" localSheetId="0">#REF!</definedName>
    <definedName name="aug" localSheetId="3">#REF!</definedName>
    <definedName name="aug" localSheetId="2">#REF!</definedName>
    <definedName name="aug">#REF!</definedName>
    <definedName name="Aug_y1" localSheetId="0">#REF!</definedName>
    <definedName name="Aug_y1" localSheetId="3">#REF!</definedName>
    <definedName name="Aug_y1" localSheetId="2">#REF!</definedName>
    <definedName name="Aug_y1" localSheetId="22">#REF!</definedName>
    <definedName name="Aug_y1" localSheetId="7">#REF!</definedName>
    <definedName name="Aug_y1" localSheetId="4">#REF!</definedName>
    <definedName name="Aug_y1" localSheetId="5">#REF!</definedName>
    <definedName name="Aug_y1" localSheetId="17">#REF!</definedName>
    <definedName name="Aug_y1" localSheetId="12">#REF!</definedName>
    <definedName name="Aug_y1" localSheetId="9">#REF!</definedName>
    <definedName name="Aug_y1" localSheetId="10">#REF!</definedName>
    <definedName name="Aug_y1">'[22]Income_Statement 2005-2011'!#REF!</definedName>
    <definedName name="Aug_Y2" localSheetId="0">#REF!</definedName>
    <definedName name="Aug_Y2" localSheetId="3">#REF!</definedName>
    <definedName name="Aug_Y2" localSheetId="2">#REF!</definedName>
    <definedName name="Aug_Y2" localSheetId="22">#REF!</definedName>
    <definedName name="Aug_Y2" localSheetId="7">#REF!</definedName>
    <definedName name="Aug_Y2" localSheetId="4">#REF!</definedName>
    <definedName name="Aug_Y2" localSheetId="5">#REF!</definedName>
    <definedName name="Aug_Y2" localSheetId="17">#REF!</definedName>
    <definedName name="Aug_Y2" localSheetId="12">#REF!</definedName>
    <definedName name="Aug_Y2" localSheetId="9">#REF!</definedName>
    <definedName name="Aug_Y2" localSheetId="10">#REF!</definedName>
    <definedName name="Aug_Y2">'[22]Income_Statement 2005-2011'!#REF!</definedName>
    <definedName name="Aug_Y3" localSheetId="0">#REF!</definedName>
    <definedName name="Aug_Y3" localSheetId="3">#REF!</definedName>
    <definedName name="Aug_Y3" localSheetId="2">#REF!</definedName>
    <definedName name="Aug_Y3" localSheetId="22">#REF!</definedName>
    <definedName name="Aug_Y3" localSheetId="7">#REF!</definedName>
    <definedName name="Aug_Y3" localSheetId="4">#REF!</definedName>
    <definedName name="Aug_Y3" localSheetId="5">#REF!</definedName>
    <definedName name="Aug_Y3" localSheetId="17">#REF!</definedName>
    <definedName name="Aug_Y3" localSheetId="12">#REF!</definedName>
    <definedName name="Aug_Y3" localSheetId="9">#REF!</definedName>
    <definedName name="Aug_Y3" localSheetId="10">#REF!</definedName>
    <definedName name="Aug_Y3">#REF!</definedName>
    <definedName name="aug3rate">[23]Instructions!$G$19</definedName>
    <definedName name="augbud" localSheetId="0">#REF!</definedName>
    <definedName name="augbud" localSheetId="3">#REF!</definedName>
    <definedName name="augbud" localSheetId="2">#REF!</definedName>
    <definedName name="augbud" localSheetId="22">#REF!</definedName>
    <definedName name="augbud" localSheetId="7">#REF!</definedName>
    <definedName name="augbud" localSheetId="4">#REF!</definedName>
    <definedName name="augbud" localSheetId="5">#REF!</definedName>
    <definedName name="augbud" localSheetId="17">#REF!</definedName>
    <definedName name="augbud" localSheetId="12">#REF!</definedName>
    <definedName name="augbud" localSheetId="9">#REF!</definedName>
    <definedName name="augbud" localSheetId="10">#REF!</definedName>
    <definedName name="augbud">#REF!</definedName>
    <definedName name="augrate">[23]Instructions!$C$19</definedName>
    <definedName name="AvA_YTD">'[24]MMR Corp Variance Explanations'!#REF!</definedName>
    <definedName name="avamonth" localSheetId="0">#REF!</definedName>
    <definedName name="avamonth" localSheetId="3">#REF!</definedName>
    <definedName name="avamonth" localSheetId="2">#REF!</definedName>
    <definedName name="avamonth" localSheetId="22">#REF!</definedName>
    <definedName name="avamonth" localSheetId="7">#REF!</definedName>
    <definedName name="avamonth" localSheetId="4">#REF!</definedName>
    <definedName name="avamonth" localSheetId="5">#REF!</definedName>
    <definedName name="avamonth" localSheetId="17">#REF!</definedName>
    <definedName name="avamonth" localSheetId="12">#REF!</definedName>
    <definedName name="avamonth" localSheetId="9">#REF!</definedName>
    <definedName name="avamonth" localSheetId="10">#REF!</definedName>
    <definedName name="avamonth">#REF!</definedName>
    <definedName name="avaqtr" localSheetId="0">#REF!</definedName>
    <definedName name="avaqtr" localSheetId="3">#REF!</definedName>
    <definedName name="avaqtr" localSheetId="2">#REF!</definedName>
    <definedName name="avaqtr" localSheetId="22">#REF!</definedName>
    <definedName name="avaqtr" localSheetId="7">#REF!</definedName>
    <definedName name="avaqtr" localSheetId="4">#REF!</definedName>
    <definedName name="avaqtr" localSheetId="5">#REF!</definedName>
    <definedName name="avaqtr" localSheetId="17">#REF!</definedName>
    <definedName name="avaqtr" localSheetId="12">#REF!</definedName>
    <definedName name="avaqtr" localSheetId="9">#REF!</definedName>
    <definedName name="avaqtr" localSheetId="10">#REF!</definedName>
    <definedName name="avaqtr">#REF!</definedName>
    <definedName name="AvB_YTD" localSheetId="0">'[24]MMR Corp Variance Explanations'!#REF!</definedName>
    <definedName name="AvB_YTD" localSheetId="3">'[24]MMR Corp Variance Explanations'!#REF!</definedName>
    <definedName name="AvB_YTD" localSheetId="2">'[24]MMR Corp Variance Explanations'!#REF!</definedName>
    <definedName name="AvB_YTD" localSheetId="22">'[24]MMR Corp Variance Explanations'!#REF!</definedName>
    <definedName name="AvB_YTD" localSheetId="7">'[24]MMR Corp Variance Explanations'!#REF!</definedName>
    <definedName name="AvB_YTD" localSheetId="4">'[24]MMR Corp Variance Explanations'!#REF!</definedName>
    <definedName name="AvB_YTD" localSheetId="5">'[24]MMR Corp Variance Explanations'!#REF!</definedName>
    <definedName name="AvB_YTD" localSheetId="17">'[24]MMR Corp Variance Explanations'!#REF!</definedName>
    <definedName name="AvB_YTD" localSheetId="12">'[24]MMR Corp Variance Explanations'!#REF!</definedName>
    <definedName name="AvB_YTD" localSheetId="9">'[24]MMR Corp Variance Explanations'!#REF!</definedName>
    <definedName name="AvB_YTD" localSheetId="10">'[24]MMR Corp Variance Explanations'!#REF!</definedName>
    <definedName name="AvB_YTD">'[24]MMR Corp Variance Explanations'!#REF!</definedName>
    <definedName name="avbmonth" localSheetId="0">#REF!</definedName>
    <definedName name="avbmonth" localSheetId="3">#REF!</definedName>
    <definedName name="avbmonth" localSheetId="2">#REF!</definedName>
    <definedName name="avbmonth" localSheetId="22">#REF!</definedName>
    <definedName name="avbmonth" localSheetId="7">#REF!</definedName>
    <definedName name="avbmonth" localSheetId="4">#REF!</definedName>
    <definedName name="avbmonth" localSheetId="5">#REF!</definedName>
    <definedName name="avbmonth" localSheetId="17">#REF!</definedName>
    <definedName name="avbmonth" localSheetId="12">#REF!</definedName>
    <definedName name="avbmonth" localSheetId="9">#REF!</definedName>
    <definedName name="avbmonth" localSheetId="10">#REF!</definedName>
    <definedName name="avbmonth">#REF!</definedName>
    <definedName name="Average_Shares_Outstanding" localSheetId="0">#REF!</definedName>
    <definedName name="Average_Shares_Outstanding" localSheetId="3">#REF!</definedName>
    <definedName name="Average_Shares_Outstanding" localSheetId="2">#REF!</definedName>
    <definedName name="Average_Shares_Outstanding" localSheetId="22">#REF!</definedName>
    <definedName name="Average_Shares_Outstanding" localSheetId="7">#REF!</definedName>
    <definedName name="Average_Shares_Outstanding" localSheetId="4">#REF!</definedName>
    <definedName name="Average_Shares_Outstanding" localSheetId="5">#REF!</definedName>
    <definedName name="Average_Shares_Outstanding" localSheetId="17">#REF!</definedName>
    <definedName name="Average_Shares_Outstanding" localSheetId="12">#REF!</definedName>
    <definedName name="Average_Shares_Outstanding" localSheetId="9">#REF!</definedName>
    <definedName name="Average_Shares_Outstanding" localSheetId="10">#REF!</definedName>
    <definedName name="Average_Shares_Outstanding">#REF!</definedName>
    <definedName name="AvF_month" localSheetId="0">'[24]MMR Corp Variance Explanations'!#REF!</definedName>
    <definedName name="AvF_month" localSheetId="3">'[24]MMR Corp Variance Explanations'!#REF!</definedName>
    <definedName name="AvF_month" localSheetId="2">'[24]MMR Corp Variance Explanations'!#REF!</definedName>
    <definedName name="AvF_month" localSheetId="22">'[24]MMR Corp Variance Explanations'!#REF!</definedName>
    <definedName name="AvF_month" localSheetId="7">'[24]MMR Corp Variance Explanations'!#REF!</definedName>
    <definedName name="AvF_month" localSheetId="4">'[24]MMR Corp Variance Explanations'!#REF!</definedName>
    <definedName name="AvF_month" localSheetId="5">'[24]MMR Corp Variance Explanations'!#REF!</definedName>
    <definedName name="AvF_month" localSheetId="17">'[24]MMR Corp Variance Explanations'!#REF!</definedName>
    <definedName name="AvF_month" localSheetId="12">'[24]MMR Corp Variance Explanations'!#REF!</definedName>
    <definedName name="AvF_month" localSheetId="9">'[24]MMR Corp Variance Explanations'!#REF!</definedName>
    <definedName name="AvF_month" localSheetId="10">'[24]MMR Corp Variance Explanations'!#REF!</definedName>
    <definedName name="AvF_month">'[24]MMR Corp Variance Explanations'!#REF!</definedName>
    <definedName name="AVG" localSheetId="0">#REF!</definedName>
    <definedName name="AVG" localSheetId="3">#REF!</definedName>
    <definedName name="AVG" localSheetId="2">#REF!</definedName>
    <definedName name="AVG" localSheetId="22">#REF!</definedName>
    <definedName name="AVG" localSheetId="7">#REF!</definedName>
    <definedName name="AVG" localSheetId="4">#REF!</definedName>
    <definedName name="AVG" localSheetId="5">#REF!</definedName>
    <definedName name="AVG" localSheetId="17">#REF!</definedName>
    <definedName name="AVG" localSheetId="12">#REF!</definedName>
    <definedName name="AVG" localSheetId="9">#REF!</definedName>
    <definedName name="AVG" localSheetId="10">#REF!</definedName>
    <definedName name="AVG">#REF!</definedName>
    <definedName name="AVG_EQUITY" localSheetId="0">#REF!</definedName>
    <definedName name="AVG_EQUITY" localSheetId="3">#REF!</definedName>
    <definedName name="AVG_EQUITY" localSheetId="2">#REF!</definedName>
    <definedName name="AVG_EQUITY" localSheetId="22">#REF!</definedName>
    <definedName name="AVG_EQUITY" localSheetId="7">#REF!</definedName>
    <definedName name="AVG_EQUITY" localSheetId="4">#REF!</definedName>
    <definedName name="AVG_EQUITY" localSheetId="5">#REF!</definedName>
    <definedName name="AVG_EQUITY" localSheetId="17">#REF!</definedName>
    <definedName name="AVG_EQUITY" localSheetId="12">#REF!</definedName>
    <definedName name="AVG_EQUITY" localSheetId="9">#REF!</definedName>
    <definedName name="AVG_EQUITY" localSheetId="10">#REF!</definedName>
    <definedName name="AVG_EQUITY">#REF!</definedName>
    <definedName name="B_M_Breakdown" localSheetId="0">#REF!</definedName>
    <definedName name="B_M_Breakdown" localSheetId="3">#REF!</definedName>
    <definedName name="B_M_Breakdown" localSheetId="2">#REF!</definedName>
    <definedName name="B_M_Breakdown" localSheetId="22">#REF!</definedName>
    <definedName name="B_M_Breakdown" localSheetId="7">#REF!</definedName>
    <definedName name="B_M_Breakdown" localSheetId="4">#REF!</definedName>
    <definedName name="B_M_Breakdown" localSheetId="5">#REF!</definedName>
    <definedName name="B_M_Breakdown" localSheetId="17">#REF!</definedName>
    <definedName name="B_M_Breakdown" localSheetId="12">#REF!</definedName>
    <definedName name="B_M_Breakdown" localSheetId="9">#REF!</definedName>
    <definedName name="B_M_Breakdown" localSheetId="10">#REF!</definedName>
    <definedName name="B_M_Breakdown">#REF!</definedName>
    <definedName name="BACKUP" localSheetId="0">#REF!</definedName>
    <definedName name="BACKUP" localSheetId="3">#REF!</definedName>
    <definedName name="BACKUP" localSheetId="2">#REF!</definedName>
    <definedName name="BACKUP">#REF!</definedName>
    <definedName name="Bal_Sheet" localSheetId="23">#REF!</definedName>
    <definedName name="Bal_Sheet" localSheetId="24">#REF!</definedName>
    <definedName name="Bal_Sheet" localSheetId="0">#REF!</definedName>
    <definedName name="Bal_Sheet" localSheetId="3">#REF!</definedName>
    <definedName name="Bal_Sheet" localSheetId="2">#REF!</definedName>
    <definedName name="Bal_Sheet">#REF!</definedName>
    <definedName name="Balance_Sheet_Year1">'[25]Balance Sheet'!$D$1:$P$124</definedName>
    <definedName name="Balance_Sheet_Year2">'[25]Balance Sheet'!$S$1:$AE$124</definedName>
    <definedName name="balsheet" localSheetId="0" hidden="1">{"balsheet",#N/A,FALSE,"A"}</definedName>
    <definedName name="balsheet" localSheetId="3" hidden="1">{"balsheet",#N/A,FALSE,"A"}</definedName>
    <definedName name="balsheet" localSheetId="2" hidden="1">{"balsheet",#N/A,FALSE,"A"}</definedName>
    <definedName name="balsheet" localSheetId="22" hidden="1">{"balsheet",#N/A,FALSE,"A"}</definedName>
    <definedName name="balsheet" localSheetId="7" hidden="1">{"balsheet",#N/A,FALSE,"A"}</definedName>
    <definedName name="balsheet" localSheetId="4" hidden="1">{"balsheet",#N/A,FALSE,"A"}</definedName>
    <definedName name="balsheet" localSheetId="5" hidden="1">{"balsheet",#N/A,FALSE,"A"}</definedName>
    <definedName name="balsheet" localSheetId="17" hidden="1">{"balsheet",#N/A,FALSE,"A"}</definedName>
    <definedName name="balsheet" localSheetId="12" hidden="1">{"balsheet",#N/A,FALSE,"A"}</definedName>
    <definedName name="balsheet" localSheetId="9" hidden="1">{"balsheet",#N/A,FALSE,"A"}</definedName>
    <definedName name="balsheet" localSheetId="10" hidden="1">{"balsheet",#N/A,FALSE,"A"}</definedName>
    <definedName name="balsheet" hidden="1">{"balsheet",#N/A,FALSE,"A"}</definedName>
    <definedName name="BB" localSheetId="0">#REF!</definedName>
    <definedName name="BB" localSheetId="3">#REF!</definedName>
    <definedName name="BB" localSheetId="2">#REF!</definedName>
    <definedName name="BB">#REF!</definedName>
    <definedName name="BC_Capital_Tax" localSheetId="0">#REF!</definedName>
    <definedName name="BC_Capital_Tax" localSheetId="3">#REF!</definedName>
    <definedName name="BC_Capital_Tax" localSheetId="2">#REF!</definedName>
    <definedName name="BC_Capital_Tax" localSheetId="22">#REF!</definedName>
    <definedName name="BC_Capital_Tax" localSheetId="7">#REF!</definedName>
    <definedName name="BC_Capital_Tax" localSheetId="4">#REF!</definedName>
    <definedName name="BC_Capital_Tax" localSheetId="5">#REF!</definedName>
    <definedName name="BC_Capital_Tax" localSheetId="17">#REF!</definedName>
    <definedName name="BC_Capital_Tax" localSheetId="12">#REF!</definedName>
    <definedName name="BC_Capital_Tax" localSheetId="9">#REF!</definedName>
    <definedName name="BC_Capital_Tax" localSheetId="10">#REF!</definedName>
    <definedName name="BC_Capital_Tax">#REF!</definedName>
    <definedName name="BCH_Interconnect" localSheetId="0">#REF!</definedName>
    <definedName name="BCH_Interconnect" localSheetId="3">#REF!</definedName>
    <definedName name="BCH_Interconnect" localSheetId="2">#REF!</definedName>
    <definedName name="BCH_Interconnect" localSheetId="22">#REF!</definedName>
    <definedName name="BCH_Interconnect" localSheetId="7">#REF!</definedName>
    <definedName name="BCH_Interconnect" localSheetId="4">#REF!</definedName>
    <definedName name="BCH_Interconnect" localSheetId="5">#REF!</definedName>
    <definedName name="BCH_Interconnect" localSheetId="17">#REF!</definedName>
    <definedName name="BCH_Interconnect" localSheetId="12">#REF!</definedName>
    <definedName name="BCH_Interconnect" localSheetId="9">#REF!</definedName>
    <definedName name="BCH_Interconnect" localSheetId="10">#REF!</definedName>
    <definedName name="BCH_Interconnect">#REF!</definedName>
    <definedName name="BD_TRANS" localSheetId="0">#REF!</definedName>
    <definedName name="BD_TRANS" localSheetId="3">#REF!</definedName>
    <definedName name="BD_TRANS" localSheetId="2">#REF!</definedName>
    <definedName name="BD_TRANS" localSheetId="22">#REF!</definedName>
    <definedName name="BD_TRANS" localSheetId="7">#REF!</definedName>
    <definedName name="BD_TRANS" localSheetId="4">#REF!</definedName>
    <definedName name="BD_TRANS" localSheetId="5">#REF!</definedName>
    <definedName name="BD_TRANS" localSheetId="17">#REF!</definedName>
    <definedName name="BD_TRANS" localSheetId="12">#REF!</definedName>
    <definedName name="BD_TRANS" localSheetId="9">#REF!</definedName>
    <definedName name="BD_TRANS" localSheetId="10">#REF!</definedName>
    <definedName name="BD_TRANS">#REF!</definedName>
    <definedName name="Begin" localSheetId="0">#REF!</definedName>
    <definedName name="Begin" localSheetId="3">#REF!</definedName>
    <definedName name="Begin" localSheetId="2">#REF!</definedName>
    <definedName name="Begin" localSheetId="22">#REF!</definedName>
    <definedName name="Begin" localSheetId="7">#REF!</definedName>
    <definedName name="Begin" localSheetId="4">#REF!</definedName>
    <definedName name="Begin" localSheetId="5">#REF!</definedName>
    <definedName name="Begin" localSheetId="17">#REF!</definedName>
    <definedName name="Begin" localSheetId="12">#REF!</definedName>
    <definedName name="Begin" localSheetId="9">#REF!</definedName>
    <definedName name="Begin" localSheetId="10">#REF!</definedName>
    <definedName name="Begin">[26]Income_Statement!#REF!</definedName>
    <definedName name="Begin2" localSheetId="0">'[22]Income_Statement 2005-2011'!#REF!</definedName>
    <definedName name="Begin2" localSheetId="3">'[22]Income_Statement 2005-2011'!#REF!</definedName>
    <definedName name="Begin2" localSheetId="2">'[22]Income_Statement 2005-2011'!#REF!</definedName>
    <definedName name="Begin2">'[22]Income_Statement 2005-2011'!#REF!</definedName>
    <definedName name="BG_Del" hidden="1">15</definedName>
    <definedName name="BG_Ins" hidden="1">4</definedName>
    <definedName name="BG_Mod" hidden="1">6</definedName>
    <definedName name="BGF" localSheetId="23">#REF!</definedName>
    <definedName name="BGF" localSheetId="24">#REF!</definedName>
    <definedName name="BGF" localSheetId="0">#REF!</definedName>
    <definedName name="BGF" localSheetId="3">#REF!</definedName>
    <definedName name="BGF" localSheetId="2">#REF!</definedName>
    <definedName name="BGF">#REF!</definedName>
    <definedName name="Boiler_chemicals" localSheetId="0">#REF!</definedName>
    <definedName name="Boiler_chemicals" localSheetId="3">#REF!</definedName>
    <definedName name="Boiler_chemicals" localSheetId="2">#REF!</definedName>
    <definedName name="Boiler_chemicals" localSheetId="22">#REF!</definedName>
    <definedName name="Boiler_chemicals" localSheetId="7">#REF!</definedName>
    <definedName name="Boiler_chemicals" localSheetId="4">#REF!</definedName>
    <definedName name="Boiler_chemicals" localSheetId="5">#REF!</definedName>
    <definedName name="Boiler_chemicals" localSheetId="17">#REF!</definedName>
    <definedName name="Boiler_chemicals" localSheetId="12">#REF!</definedName>
    <definedName name="Boiler_chemicals" localSheetId="9">#REF!</definedName>
    <definedName name="Boiler_chemicals" localSheetId="10">#REF!</definedName>
    <definedName name="Boiler_chemicals">#REF!</definedName>
    <definedName name="BOP_Contract" localSheetId="0">#REF!</definedName>
    <definedName name="BOP_Contract" localSheetId="3">#REF!</definedName>
    <definedName name="BOP_Contract" localSheetId="2">#REF!</definedName>
    <definedName name="BOP_Contract" localSheetId="22">#REF!</definedName>
    <definedName name="BOP_Contract" localSheetId="7">#REF!</definedName>
    <definedName name="BOP_Contract" localSheetId="4">#REF!</definedName>
    <definedName name="BOP_Contract" localSheetId="5">#REF!</definedName>
    <definedName name="BOP_Contract" localSheetId="17">#REF!</definedName>
    <definedName name="BOP_Contract" localSheetId="12">#REF!</definedName>
    <definedName name="BOP_Contract" localSheetId="9">#REF!</definedName>
    <definedName name="BOP_Contract" localSheetId="10">#REF!</definedName>
    <definedName name="BOP_Contract">#REF!</definedName>
    <definedName name="Brian_Emmot" localSheetId="0">#REF!</definedName>
    <definedName name="Brian_Emmot" localSheetId="3">#REF!</definedName>
    <definedName name="Brian_Emmot" localSheetId="2">#REF!</definedName>
    <definedName name="Brian_Emmot" localSheetId="22">#REF!</definedName>
    <definedName name="Brian_Emmot" localSheetId="7">#REF!</definedName>
    <definedName name="Brian_Emmot" localSheetId="4">#REF!</definedName>
    <definedName name="Brian_Emmot" localSheetId="5">#REF!</definedName>
    <definedName name="Brian_Emmot" localSheetId="17">#REF!</definedName>
    <definedName name="Brian_Emmot" localSheetId="12">#REF!</definedName>
    <definedName name="Brian_Emmot" localSheetId="9">#REF!</definedName>
    <definedName name="Brian_Emmot" localSheetId="10">#REF!</definedName>
    <definedName name="Brian_Emmot">#REF!</definedName>
    <definedName name="broker_id">[27]Ref_dat!$G$3:$G$9</definedName>
    <definedName name="BS" localSheetId="0">#REF!</definedName>
    <definedName name="BS" localSheetId="3">#REF!</definedName>
    <definedName name="BS" localSheetId="2">#REF!</definedName>
    <definedName name="BS" localSheetId="22">#REF!</definedName>
    <definedName name="BS" localSheetId="7">#REF!</definedName>
    <definedName name="BS" localSheetId="4">#REF!</definedName>
    <definedName name="BS" localSheetId="5">#REF!</definedName>
    <definedName name="BS" localSheetId="17">#REF!</definedName>
    <definedName name="BS" localSheetId="12">#REF!</definedName>
    <definedName name="BS" localSheetId="9">#REF!</definedName>
    <definedName name="BS" localSheetId="10">#REF!</definedName>
    <definedName name="BS">#REF!</definedName>
    <definedName name="bs_ca_cash" localSheetId="0">#REF!</definedName>
    <definedName name="bs_ca_cash" localSheetId="3">#REF!</definedName>
    <definedName name="bs_ca_cash" localSheetId="2">#REF!</definedName>
    <definedName name="bs_ca_cash" localSheetId="22">#REF!</definedName>
    <definedName name="bs_ca_cash" localSheetId="7">#REF!</definedName>
    <definedName name="bs_ca_cash" localSheetId="4">#REF!</definedName>
    <definedName name="bs_ca_cash" localSheetId="5">#REF!</definedName>
    <definedName name="bs_ca_cash" localSheetId="17">#REF!</definedName>
    <definedName name="bs_ca_cash" localSheetId="12">#REF!</definedName>
    <definedName name="bs_ca_cash" localSheetId="9">#REF!</definedName>
    <definedName name="bs_ca_cash" localSheetId="10">#REF!</definedName>
    <definedName name="bs_ca_cash">#REF!</definedName>
    <definedName name="bs_cl_std" localSheetId="0">#REF!</definedName>
    <definedName name="bs_cl_std" localSheetId="3">#REF!</definedName>
    <definedName name="bs_cl_std" localSheetId="2">#REF!</definedName>
    <definedName name="bs_cl_std" localSheetId="22">#REF!</definedName>
    <definedName name="bs_cl_std" localSheetId="7">#REF!</definedName>
    <definedName name="bs_cl_std" localSheetId="4">#REF!</definedName>
    <definedName name="bs_cl_std" localSheetId="5">#REF!</definedName>
    <definedName name="bs_cl_std" localSheetId="17">#REF!</definedName>
    <definedName name="bs_cl_std" localSheetId="12">#REF!</definedName>
    <definedName name="bs_cl_std" localSheetId="9">#REF!</definedName>
    <definedName name="bs_cl_std" localSheetId="10">#REF!</definedName>
    <definedName name="bs_cl_std">#REF!</definedName>
    <definedName name="bs_cp_cms" localSheetId="0">#REF!</definedName>
    <definedName name="bs_cp_cms" localSheetId="3">#REF!</definedName>
    <definedName name="bs_cp_cms" localSheetId="2">#REF!</definedName>
    <definedName name="bs_cp_cms" localSheetId="22">#REF!</definedName>
    <definedName name="bs_cp_cms" localSheetId="7">#REF!</definedName>
    <definedName name="bs_cp_cms" localSheetId="4">#REF!</definedName>
    <definedName name="bs_cp_cms" localSheetId="5">#REF!</definedName>
    <definedName name="bs_cp_cms" localSheetId="17">#REF!</definedName>
    <definedName name="bs_cp_cms" localSheetId="12">#REF!</definedName>
    <definedName name="bs_cp_cms" localSheetId="9">#REF!</definedName>
    <definedName name="bs_cp_cms" localSheetId="10">#REF!</definedName>
    <definedName name="bs_cp_cms">#REF!</definedName>
    <definedName name="bs_cp_ltd" localSheetId="0">#REF!</definedName>
    <definedName name="bs_cp_ltd" localSheetId="3">#REF!</definedName>
    <definedName name="bs_cp_ltd" localSheetId="2">#REF!</definedName>
    <definedName name="bs_cp_ltd" localSheetId="22">#REF!</definedName>
    <definedName name="bs_cp_ltd" localSheetId="7">#REF!</definedName>
    <definedName name="bs_cp_ltd" localSheetId="4">#REF!</definedName>
    <definedName name="bs_cp_ltd" localSheetId="5">#REF!</definedName>
    <definedName name="bs_cp_ltd" localSheetId="17">#REF!</definedName>
    <definedName name="bs_cp_ltd" localSheetId="12">#REF!</definedName>
    <definedName name="bs_cp_ltd" localSheetId="9">#REF!</definedName>
    <definedName name="bs_cp_ltd" localSheetId="10">#REF!</definedName>
    <definedName name="bs_cp_ltd">#REF!</definedName>
    <definedName name="bs_dc_other" localSheetId="0">#REF!</definedName>
    <definedName name="bs_dc_other" localSheetId="3">#REF!</definedName>
    <definedName name="bs_dc_other" localSheetId="2">#REF!</definedName>
    <definedName name="bs_dc_other" localSheetId="22">#REF!</definedName>
    <definedName name="bs_dc_other" localSheetId="7">#REF!</definedName>
    <definedName name="bs_dc_other" localSheetId="4">#REF!</definedName>
    <definedName name="bs_dc_other" localSheetId="5">#REF!</definedName>
    <definedName name="bs_dc_other" localSheetId="17">#REF!</definedName>
    <definedName name="bs_dc_other" localSheetId="12">#REF!</definedName>
    <definedName name="bs_dc_other" localSheetId="9">#REF!</definedName>
    <definedName name="bs_dc_other" localSheetId="10">#REF!</definedName>
    <definedName name="bs_dc_other">#REF!</definedName>
    <definedName name="bs_other_prop" localSheetId="0">#REF!</definedName>
    <definedName name="bs_other_prop" localSheetId="3">#REF!</definedName>
    <definedName name="bs_other_prop" localSheetId="2">#REF!</definedName>
    <definedName name="bs_other_prop" localSheetId="22">#REF!</definedName>
    <definedName name="bs_other_prop" localSheetId="7">#REF!</definedName>
    <definedName name="bs_other_prop" localSheetId="4">#REF!</definedName>
    <definedName name="bs_other_prop" localSheetId="5">#REF!</definedName>
    <definedName name="bs_other_prop" localSheetId="17">#REF!</definedName>
    <definedName name="bs_other_prop" localSheetId="12">#REF!</definedName>
    <definedName name="bs_other_prop" localSheetId="9">#REF!</definedName>
    <definedName name="bs_other_prop" localSheetId="10">#REF!</definedName>
    <definedName name="bs_other_prop">#REF!</definedName>
    <definedName name="bs_subs_invest" localSheetId="0">#REF!</definedName>
    <definedName name="bs_subs_invest" localSheetId="3">#REF!</definedName>
    <definedName name="bs_subs_invest" localSheetId="2">#REF!</definedName>
    <definedName name="bs_subs_invest" localSheetId="22">#REF!</definedName>
    <definedName name="bs_subs_invest" localSheetId="7">#REF!</definedName>
    <definedName name="bs_subs_invest" localSheetId="4">#REF!</definedName>
    <definedName name="bs_subs_invest" localSheetId="5">#REF!</definedName>
    <definedName name="bs_subs_invest" localSheetId="17">#REF!</definedName>
    <definedName name="bs_subs_invest" localSheetId="12">#REF!</definedName>
    <definedName name="bs_subs_invest" localSheetId="9">#REF!</definedName>
    <definedName name="bs_subs_invest" localSheetId="10">#REF!</definedName>
    <definedName name="bs_subs_invest">#REF!</definedName>
    <definedName name="bs_tot_assets" localSheetId="0">#REF!</definedName>
    <definedName name="bs_tot_assets" localSheetId="3">#REF!</definedName>
    <definedName name="bs_tot_assets" localSheetId="2">#REF!</definedName>
    <definedName name="bs_tot_assets" localSheetId="22">#REF!</definedName>
    <definedName name="bs_tot_assets" localSheetId="7">#REF!</definedName>
    <definedName name="bs_tot_assets" localSheetId="4">#REF!</definedName>
    <definedName name="bs_tot_assets" localSheetId="5">#REF!</definedName>
    <definedName name="bs_tot_assets" localSheetId="17">#REF!</definedName>
    <definedName name="bs_tot_assets" localSheetId="12">#REF!</definedName>
    <definedName name="bs_tot_assets" localSheetId="9">#REF!</definedName>
    <definedName name="bs_tot_assets" localSheetId="10">#REF!</definedName>
    <definedName name="bs_tot_assets">#REF!</definedName>
    <definedName name="bs_tot_liab_eq" localSheetId="0">#REF!</definedName>
    <definedName name="bs_tot_liab_eq" localSheetId="3">#REF!</definedName>
    <definedName name="bs_tot_liab_eq" localSheetId="2">#REF!</definedName>
    <definedName name="bs_tot_liab_eq" localSheetId="22">#REF!</definedName>
    <definedName name="bs_tot_liab_eq" localSheetId="7">#REF!</definedName>
    <definedName name="bs_tot_liab_eq" localSheetId="4">#REF!</definedName>
    <definedName name="bs_tot_liab_eq" localSheetId="5">#REF!</definedName>
    <definedName name="bs_tot_liab_eq" localSheetId="17">#REF!</definedName>
    <definedName name="bs_tot_liab_eq" localSheetId="12">#REF!</definedName>
    <definedName name="bs_tot_liab_eq" localSheetId="9">#REF!</definedName>
    <definedName name="bs_tot_liab_eq" localSheetId="10">#REF!</definedName>
    <definedName name="bs_tot_liab_eq">#REF!</definedName>
    <definedName name="BSdate">[28]Dates!$A$2</definedName>
    <definedName name="BSRetrieve" localSheetId="0">#REF!</definedName>
    <definedName name="BSRetrieve" localSheetId="3">#REF!</definedName>
    <definedName name="BSRetrieve" localSheetId="2">#REF!</definedName>
    <definedName name="BSRetrieve" localSheetId="22">#REF!</definedName>
    <definedName name="BSRetrieve" localSheetId="7">#REF!</definedName>
    <definedName name="BSRetrieve" localSheetId="4">#REF!</definedName>
    <definedName name="BSRetrieve" localSheetId="5">#REF!</definedName>
    <definedName name="BSRetrieve" localSheetId="17">#REF!</definedName>
    <definedName name="BSRetrieve" localSheetId="12">#REF!</definedName>
    <definedName name="BSRetrieve" localSheetId="9">#REF!</definedName>
    <definedName name="BSRetrieve" localSheetId="10">#REF!</definedName>
    <definedName name="BSRetrieve">#REF!</definedName>
    <definedName name="BSSUM" localSheetId="0">#REF!</definedName>
    <definedName name="BSSUM" localSheetId="3">#REF!</definedName>
    <definedName name="BSSUM" localSheetId="2">#REF!</definedName>
    <definedName name="BSSUM">#REF!</definedName>
    <definedName name="BU" localSheetId="0">#REF!</definedName>
    <definedName name="BU" localSheetId="3">#REF!</definedName>
    <definedName name="BU" localSheetId="2">#REF!</definedName>
    <definedName name="BU" localSheetId="22">#REF!</definedName>
    <definedName name="BU" localSheetId="7">#REF!</definedName>
    <definedName name="BU" localSheetId="4">#REF!</definedName>
    <definedName name="BU" localSheetId="5">#REF!</definedName>
    <definedName name="BU" localSheetId="17">#REF!</definedName>
    <definedName name="BU" localSheetId="12">#REF!</definedName>
    <definedName name="BU" localSheetId="9">#REF!</definedName>
    <definedName name="BU" localSheetId="10">#REF!</definedName>
    <definedName name="BU">'[22]Income_Statement 2005-2011'!#REF!</definedName>
    <definedName name="bu_home" localSheetId="0">#REF!</definedName>
    <definedName name="bu_home" localSheetId="3">#REF!</definedName>
    <definedName name="bu_home" localSheetId="2">#REF!</definedName>
    <definedName name="bu_home" localSheetId="22">#REF!</definedName>
    <definedName name="bu_home" localSheetId="7">#REF!</definedName>
    <definedName name="bu_home" localSheetId="4">#REF!</definedName>
    <definedName name="bu_home" localSheetId="5">#REF!</definedName>
    <definedName name="bu_home" localSheetId="17">#REF!</definedName>
    <definedName name="bu_home" localSheetId="12">#REF!</definedName>
    <definedName name="bu_home" localSheetId="9">#REF!</definedName>
    <definedName name="bu_home" localSheetId="10">#REF!</definedName>
    <definedName name="bu_home">'[22]2005_7 Bud template IS'!$C$10</definedName>
    <definedName name="bu_home2">'[22]Income_Statement 2005-2011'!#REF!</definedName>
    <definedName name="BU_names">'[29]BU names'!$B$3:$C$124</definedName>
    <definedName name="BUAliasTable" localSheetId="0">#REF!</definedName>
    <definedName name="BUAliasTable" localSheetId="3">#REF!</definedName>
    <definedName name="BUAliasTable" localSheetId="2">#REF!</definedName>
    <definedName name="BUAliasTable" localSheetId="22">#REF!</definedName>
    <definedName name="BUAliasTable" localSheetId="7">#REF!</definedName>
    <definedName name="BUAliasTable" localSheetId="4">#REF!</definedName>
    <definedName name="BUAliasTable" localSheetId="5">#REF!</definedName>
    <definedName name="BUAliasTable" localSheetId="17">#REF!</definedName>
    <definedName name="BUAliasTable" localSheetId="12">#REF!</definedName>
    <definedName name="BUAliasTable" localSheetId="9">#REF!</definedName>
    <definedName name="BUAliasTable" localSheetId="10">#REF!</definedName>
    <definedName name="BUAliasTable">#REF!</definedName>
    <definedName name="BUDGETS" localSheetId="0">#REF!</definedName>
    <definedName name="BUDGETS" localSheetId="3">#REF!</definedName>
    <definedName name="BUDGETS" localSheetId="2">#REF!</definedName>
    <definedName name="BUDGETS" localSheetId="22">#REF!</definedName>
    <definedName name="BUDGETS" localSheetId="7">#REF!</definedName>
    <definedName name="BUDGETS" localSheetId="4">#REF!</definedName>
    <definedName name="BUDGETS" localSheetId="5">#REF!</definedName>
    <definedName name="BUDGETS" localSheetId="17">#REF!</definedName>
    <definedName name="BUDGETS" localSheetId="12">#REF!</definedName>
    <definedName name="BUDGETS" localSheetId="9">#REF!</definedName>
    <definedName name="BUDGETS" localSheetId="10">#REF!</definedName>
    <definedName name="BUDGETS">#REF!</definedName>
    <definedName name="BudSum1" localSheetId="0">#REF!</definedName>
    <definedName name="BudSum1" localSheetId="3">#REF!</definedName>
    <definedName name="BudSum1" localSheetId="2">#REF!</definedName>
    <definedName name="BudSum1">#REF!</definedName>
    <definedName name="BudSum2" localSheetId="0">#REF!</definedName>
    <definedName name="BudSum2" localSheetId="3">#REF!</definedName>
    <definedName name="BudSum2" localSheetId="2">#REF!</definedName>
    <definedName name="BudSum2">#REF!</definedName>
    <definedName name="Building_furniture" localSheetId="0">#REF!</definedName>
    <definedName name="Building_furniture" localSheetId="3">#REF!</definedName>
    <definedName name="Building_furniture" localSheetId="2">#REF!</definedName>
    <definedName name="Building_furniture" localSheetId="22">#REF!</definedName>
    <definedName name="Building_furniture" localSheetId="7">#REF!</definedName>
    <definedName name="Building_furniture" localSheetId="4">#REF!</definedName>
    <definedName name="Building_furniture" localSheetId="5">#REF!</definedName>
    <definedName name="Building_furniture" localSheetId="17">#REF!</definedName>
    <definedName name="Building_furniture" localSheetId="12">#REF!</definedName>
    <definedName name="Building_furniture" localSheetId="9">#REF!</definedName>
    <definedName name="Building_furniture" localSheetId="10">#REF!</definedName>
    <definedName name="Building_furniture">#REF!</definedName>
    <definedName name="Building_Permits" localSheetId="0">#REF!</definedName>
    <definedName name="Building_Permits" localSheetId="3">#REF!</definedName>
    <definedName name="Building_Permits" localSheetId="2">#REF!</definedName>
    <definedName name="Building_Permits" localSheetId="22">#REF!</definedName>
    <definedName name="Building_Permits" localSheetId="7">#REF!</definedName>
    <definedName name="Building_Permits" localSheetId="4">#REF!</definedName>
    <definedName name="Building_Permits" localSheetId="5">#REF!</definedName>
    <definedName name="Building_Permits" localSheetId="17">#REF!</definedName>
    <definedName name="Building_Permits" localSheetId="12">#REF!</definedName>
    <definedName name="Building_Permits" localSheetId="9">#REF!</definedName>
    <definedName name="Building_Permits" localSheetId="10">#REF!</definedName>
    <definedName name="Building_Permits">#REF!</definedName>
    <definedName name="Buildings___grounds" localSheetId="0">#REF!</definedName>
    <definedName name="Buildings___grounds" localSheetId="3">#REF!</definedName>
    <definedName name="Buildings___grounds" localSheetId="2">#REF!</definedName>
    <definedName name="Buildings___grounds" localSheetId="22">#REF!</definedName>
    <definedName name="Buildings___grounds" localSheetId="7">#REF!</definedName>
    <definedName name="Buildings___grounds" localSheetId="4">#REF!</definedName>
    <definedName name="Buildings___grounds" localSheetId="5">#REF!</definedName>
    <definedName name="Buildings___grounds" localSheetId="17">#REF!</definedName>
    <definedName name="Buildings___grounds" localSheetId="12">#REF!</definedName>
    <definedName name="Buildings___grounds" localSheetId="9">#REF!</definedName>
    <definedName name="Buildings___grounds" localSheetId="10">#REF!</definedName>
    <definedName name="Buildings___grounds">#REF!</definedName>
    <definedName name="BUN" localSheetId="0">#REF!</definedName>
    <definedName name="BUN" localSheetId="3">#REF!</definedName>
    <definedName name="BUN" localSheetId="2">#REF!</definedName>
    <definedName name="BUN" localSheetId="22">#REF!</definedName>
    <definedName name="BUN" localSheetId="7">#REF!</definedName>
    <definedName name="BUN" localSheetId="4">#REF!</definedName>
    <definedName name="BUN" localSheetId="5">#REF!</definedName>
    <definedName name="BUN" localSheetId="17">#REF!</definedName>
    <definedName name="BUN" localSheetId="12">#REF!</definedName>
    <definedName name="BUN" localSheetId="9">#REF!</definedName>
    <definedName name="BUN" localSheetId="10">#REF!</definedName>
    <definedName name="BUN">#REF!</definedName>
    <definedName name="BUNAME" localSheetId="0">[30]BS!$G$1:$H$603</definedName>
    <definedName name="BUNAME" localSheetId="3">[30]BS!$G$1:$H$603</definedName>
    <definedName name="BUNAME" localSheetId="2">[30]BS!$G$1:$H$603</definedName>
    <definedName name="BUNAME" localSheetId="22">[30]BS!$G$1:$H$603</definedName>
    <definedName name="BUNAME" localSheetId="7">[30]BS!$G$1:$H$603</definedName>
    <definedName name="BUNAME" localSheetId="4">[30]BS!$G$1:$H$603</definedName>
    <definedName name="BUNAME" localSheetId="5">[30]BS!$G$1:$H$603</definedName>
    <definedName name="BUNAME" localSheetId="17">[30]BS!$G$1:$H$603</definedName>
    <definedName name="BUNAME" localSheetId="12">[30]BS!$G$1:$H$603</definedName>
    <definedName name="BUNAME" localSheetId="9">[30]BS!$G$1:$H$603</definedName>
    <definedName name="BUNAME" localSheetId="10">[30]BS!$G$1:$H$603</definedName>
    <definedName name="BUName">[31]Input!$C$10</definedName>
    <definedName name="bus_expan_detail" localSheetId="0">#REF!</definedName>
    <definedName name="bus_expan_detail" localSheetId="3">#REF!</definedName>
    <definedName name="bus_expan_detail" localSheetId="2">#REF!</definedName>
    <definedName name="bus_expan_detail" localSheetId="22">#REF!</definedName>
    <definedName name="bus_expan_detail" localSheetId="7">#REF!</definedName>
    <definedName name="bus_expan_detail" localSheetId="4">#REF!</definedName>
    <definedName name="bus_expan_detail" localSheetId="5">#REF!</definedName>
    <definedName name="bus_expan_detail" localSheetId="17">#REF!</definedName>
    <definedName name="bus_expan_detail" localSheetId="12">#REF!</definedName>
    <definedName name="bus_expan_detail" localSheetId="9">#REF!</definedName>
    <definedName name="bus_expan_detail" localSheetId="10">#REF!</definedName>
    <definedName name="bus_expan_detail">'[22]Cash_Flow 2005-2011'!#REF!</definedName>
    <definedName name="Bus_Unit" localSheetId="0">#REF!</definedName>
    <definedName name="Bus_Unit" localSheetId="3">#REF!</definedName>
    <definedName name="Bus_Unit" localSheetId="2">#REF!</definedName>
    <definedName name="Bus_Unit" localSheetId="22">#REF!</definedName>
    <definedName name="Bus_Unit" localSheetId="7">#REF!</definedName>
    <definedName name="Bus_Unit" localSheetId="4">#REF!</definedName>
    <definedName name="Bus_Unit" localSheetId="5">#REF!</definedName>
    <definedName name="Bus_Unit" localSheetId="17">#REF!</definedName>
    <definedName name="Bus_Unit" localSheetId="12">#REF!</definedName>
    <definedName name="Bus_Unit" localSheetId="9">#REF!</definedName>
    <definedName name="Bus_Unit" localSheetId="10">#REF!</definedName>
    <definedName name="Bus_Unit">[32]Databases!$C$6:$C$31</definedName>
    <definedName name="Bus_Unit2" localSheetId="0">#REF!</definedName>
    <definedName name="Bus_Unit2" localSheetId="3">#REF!</definedName>
    <definedName name="Bus_Unit2" localSheetId="2">#REF!</definedName>
    <definedName name="Bus_Unit2" localSheetId="22">#REF!</definedName>
    <definedName name="Bus_Unit2" localSheetId="7">#REF!</definedName>
    <definedName name="Bus_Unit2" localSheetId="4">#REF!</definedName>
    <definedName name="Bus_Unit2" localSheetId="5">#REF!</definedName>
    <definedName name="Bus_Unit2" localSheetId="17">#REF!</definedName>
    <definedName name="Bus_Unit2" localSheetId="12">#REF!</definedName>
    <definedName name="Bus_Unit2" localSheetId="9">#REF!</definedName>
    <definedName name="Bus_Unit2" localSheetId="10">#REF!</definedName>
    <definedName name="Bus_Unit2">#REF!</definedName>
    <definedName name="Business_interruption" localSheetId="0">#REF!</definedName>
    <definedName name="Business_interruption" localSheetId="3">#REF!</definedName>
    <definedName name="Business_interruption" localSheetId="2">#REF!</definedName>
    <definedName name="Business_interruption" localSheetId="22">#REF!</definedName>
    <definedName name="Business_interruption" localSheetId="7">#REF!</definedName>
    <definedName name="Business_interruption" localSheetId="4">#REF!</definedName>
    <definedName name="Business_interruption" localSheetId="5">#REF!</definedName>
    <definedName name="Business_interruption" localSheetId="17">#REF!</definedName>
    <definedName name="Business_interruption" localSheetId="12">#REF!</definedName>
    <definedName name="Business_interruption" localSheetId="9">#REF!</definedName>
    <definedName name="Business_interruption" localSheetId="10">#REF!</definedName>
    <definedName name="Business_interruption">#REF!</definedName>
    <definedName name="Business_manager" localSheetId="0">#REF!</definedName>
    <definedName name="Business_manager" localSheetId="3">#REF!</definedName>
    <definedName name="Business_manager" localSheetId="2">#REF!</definedName>
    <definedName name="Business_manager" localSheetId="22">#REF!</definedName>
    <definedName name="Business_manager" localSheetId="7">#REF!</definedName>
    <definedName name="Business_manager" localSheetId="4">#REF!</definedName>
    <definedName name="Business_manager" localSheetId="5">#REF!</definedName>
    <definedName name="Business_manager" localSheetId="17">#REF!</definedName>
    <definedName name="Business_manager" localSheetId="12">#REF!</definedName>
    <definedName name="Business_manager" localSheetId="9">#REF!</definedName>
    <definedName name="Business_manager" localSheetId="10">#REF!</definedName>
    <definedName name="Business_manager">#REF!</definedName>
    <definedName name="Business_meals" localSheetId="0">#REF!</definedName>
    <definedName name="Business_meals" localSheetId="3">#REF!</definedName>
    <definedName name="Business_meals" localSheetId="2">#REF!</definedName>
    <definedName name="Business_meals" localSheetId="22">#REF!</definedName>
    <definedName name="Business_meals" localSheetId="7">#REF!</definedName>
    <definedName name="Business_meals" localSheetId="4">#REF!</definedName>
    <definedName name="Business_meals" localSheetId="5">#REF!</definedName>
    <definedName name="Business_meals" localSheetId="17">#REF!</definedName>
    <definedName name="Business_meals" localSheetId="12">#REF!</definedName>
    <definedName name="Business_meals" localSheetId="9">#REF!</definedName>
    <definedName name="Business_meals" localSheetId="10">#REF!</definedName>
    <definedName name="Business_meals">#REF!</definedName>
    <definedName name="BusinessUnit">[31]Input!$C$9</definedName>
    <definedName name="BusinessUnits">'[31]BU Table'!$A$3:$P$128</definedName>
    <definedName name="BUV" localSheetId="0">#REF!</definedName>
    <definedName name="BUV" localSheetId="3">#REF!</definedName>
    <definedName name="BUV" localSheetId="2">#REF!</definedName>
    <definedName name="BUV" localSheetId="22">#REF!</definedName>
    <definedName name="BUV" localSheetId="7">#REF!</definedName>
    <definedName name="BUV" localSheetId="4">#REF!</definedName>
    <definedName name="BUV" localSheetId="5">#REF!</definedName>
    <definedName name="BUV" localSheetId="17">#REF!</definedName>
    <definedName name="BUV" localSheetId="12">#REF!</definedName>
    <definedName name="BUV" localSheetId="9">#REF!</definedName>
    <definedName name="BUV" localSheetId="10">#REF!</definedName>
    <definedName name="BUV">#REF!</definedName>
    <definedName name="buy_sell_id">[27]Ref_dat!$D$3:$D$4</definedName>
    <definedName name="C_" localSheetId="0">#REF!</definedName>
    <definedName name="C_" localSheetId="3">#REF!</definedName>
    <definedName name="C_" localSheetId="2">#REF!</definedName>
    <definedName name="C_" localSheetId="22">#REF!</definedName>
    <definedName name="C_" localSheetId="7">#REF!</definedName>
    <definedName name="C_" localSheetId="4">#REF!</definedName>
    <definedName name="C_" localSheetId="5">#REF!</definedName>
    <definedName name="C_" localSheetId="17">#REF!</definedName>
    <definedName name="C_" localSheetId="12">#REF!</definedName>
    <definedName name="C_" localSheetId="9">#REF!</definedName>
    <definedName name="C_" localSheetId="10">#REF!</definedName>
    <definedName name="C_">#REF!</definedName>
    <definedName name="C00100010001" localSheetId="0">#REF!</definedName>
    <definedName name="C00100010001" localSheetId="3">#REF!</definedName>
    <definedName name="C00100010001" localSheetId="2">#REF!</definedName>
    <definedName name="C00100010001" localSheetId="22">#REF!</definedName>
    <definedName name="C00100010001" localSheetId="7">#REF!</definedName>
    <definedName name="C00100010001" localSheetId="4">#REF!</definedName>
    <definedName name="C00100010001" localSheetId="5">#REF!</definedName>
    <definedName name="C00100010001" localSheetId="17">#REF!</definedName>
    <definedName name="C00100010001" localSheetId="12">#REF!</definedName>
    <definedName name="C00100010001" localSheetId="9">#REF!</definedName>
    <definedName name="C00100010001" localSheetId="10">#REF!</definedName>
    <definedName name="C00100010001">#REF!</definedName>
    <definedName name="C00100010002" localSheetId="0">#REF!</definedName>
    <definedName name="C00100010002" localSheetId="3">#REF!</definedName>
    <definedName name="C00100010002" localSheetId="2">#REF!</definedName>
    <definedName name="C00100010002" localSheetId="22">#REF!</definedName>
    <definedName name="C00100010002" localSheetId="7">#REF!</definedName>
    <definedName name="C00100010002" localSheetId="4">#REF!</definedName>
    <definedName name="C00100010002" localSheetId="5">#REF!</definedName>
    <definedName name="C00100010002" localSheetId="17">#REF!</definedName>
    <definedName name="C00100010002" localSheetId="12">#REF!</definedName>
    <definedName name="C00100010002" localSheetId="9">#REF!</definedName>
    <definedName name="C00100010002" localSheetId="10">#REF!</definedName>
    <definedName name="C00100010002">#REF!</definedName>
    <definedName name="C00100010003" localSheetId="0">#REF!</definedName>
    <definedName name="C00100010003" localSheetId="3">#REF!</definedName>
    <definedName name="C00100010003" localSheetId="2">#REF!</definedName>
    <definedName name="C00100010003" localSheetId="22">#REF!</definedName>
    <definedName name="C00100010003" localSheetId="7">#REF!</definedName>
    <definedName name="C00100010003" localSheetId="4">#REF!</definedName>
    <definedName name="C00100010003" localSheetId="5">#REF!</definedName>
    <definedName name="C00100010003" localSheetId="17">#REF!</definedName>
    <definedName name="C00100010003" localSheetId="12">#REF!</definedName>
    <definedName name="C00100010003" localSheetId="9">#REF!</definedName>
    <definedName name="C00100010003" localSheetId="10">#REF!</definedName>
    <definedName name="C00100010003">#REF!</definedName>
    <definedName name="C00100010004" localSheetId="0">#REF!</definedName>
    <definedName name="C00100010004" localSheetId="3">#REF!</definedName>
    <definedName name="C00100010004" localSheetId="2">#REF!</definedName>
    <definedName name="C00100010004" localSheetId="22">#REF!</definedName>
    <definedName name="C00100010004" localSheetId="7">#REF!</definedName>
    <definedName name="C00100010004" localSheetId="4">#REF!</definedName>
    <definedName name="C00100010004" localSheetId="5">#REF!</definedName>
    <definedName name="C00100010004" localSheetId="17">#REF!</definedName>
    <definedName name="C00100010004" localSheetId="12">#REF!</definedName>
    <definedName name="C00100010004" localSheetId="9">#REF!</definedName>
    <definedName name="C00100010004" localSheetId="10">#REF!</definedName>
    <definedName name="C00100010004">#REF!</definedName>
    <definedName name="C00400010001" localSheetId="0">#REF!</definedName>
    <definedName name="C00400010001" localSheetId="3">#REF!</definedName>
    <definedName name="C00400010001" localSheetId="2">#REF!</definedName>
    <definedName name="C00400010001" localSheetId="22">#REF!</definedName>
    <definedName name="C00400010001" localSheetId="7">#REF!</definedName>
    <definedName name="C00400010001" localSheetId="4">#REF!</definedName>
    <definedName name="C00400010001" localSheetId="5">#REF!</definedName>
    <definedName name="C00400010001" localSheetId="17">#REF!</definedName>
    <definedName name="C00400010001" localSheetId="12">#REF!</definedName>
    <definedName name="C00400010001" localSheetId="9">#REF!</definedName>
    <definedName name="C00400010001" localSheetId="10">#REF!</definedName>
    <definedName name="C00400010001">#REF!</definedName>
    <definedName name="C00400020002" localSheetId="0">#REF!</definedName>
    <definedName name="C00400020002" localSheetId="3">#REF!</definedName>
    <definedName name="C00400020002" localSheetId="2">#REF!</definedName>
    <definedName name="C00400020002" localSheetId="22">#REF!</definedName>
    <definedName name="C00400020002" localSheetId="7">#REF!</definedName>
    <definedName name="C00400020002" localSheetId="4">#REF!</definedName>
    <definedName name="C00400020002" localSheetId="5">#REF!</definedName>
    <definedName name="C00400020002" localSheetId="17">#REF!</definedName>
    <definedName name="C00400020002" localSheetId="12">#REF!</definedName>
    <definedName name="C00400020002" localSheetId="9">#REF!</definedName>
    <definedName name="C00400020002" localSheetId="10">#REF!</definedName>
    <definedName name="C00400020002">#REF!</definedName>
    <definedName name="C00400030003" localSheetId="0">#REF!</definedName>
    <definedName name="C00400030003" localSheetId="3">#REF!</definedName>
    <definedName name="C00400030003" localSheetId="2">#REF!</definedName>
    <definedName name="C00400030003" localSheetId="22">#REF!</definedName>
    <definedName name="C00400030003" localSheetId="7">#REF!</definedName>
    <definedName name="C00400030003" localSheetId="4">#REF!</definedName>
    <definedName name="C00400030003" localSheetId="5">#REF!</definedName>
    <definedName name="C00400030003" localSheetId="17">#REF!</definedName>
    <definedName name="C00400030003" localSheetId="12">#REF!</definedName>
    <definedName name="C00400030003" localSheetId="9">#REF!</definedName>
    <definedName name="C00400030003" localSheetId="10">#REF!</definedName>
    <definedName name="C00400030003">#REF!</definedName>
    <definedName name="C00400040004" localSheetId="0">#REF!</definedName>
    <definedName name="C00400040004" localSheetId="3">#REF!</definedName>
    <definedName name="C00400040004" localSheetId="2">#REF!</definedName>
    <definedName name="C00400040004" localSheetId="22">#REF!</definedName>
    <definedName name="C00400040004" localSheetId="7">#REF!</definedName>
    <definedName name="C00400040004" localSheetId="4">#REF!</definedName>
    <definedName name="C00400040004" localSheetId="5">#REF!</definedName>
    <definedName name="C00400040004" localSheetId="17">#REF!</definedName>
    <definedName name="C00400040004" localSheetId="12">#REF!</definedName>
    <definedName name="C00400040004" localSheetId="9">#REF!</definedName>
    <definedName name="C00400040004" localSheetId="10">#REF!</definedName>
    <definedName name="C00400040004">#REF!</definedName>
    <definedName name="C00400100010" localSheetId="0">#REF!</definedName>
    <definedName name="C00400100010" localSheetId="3">#REF!</definedName>
    <definedName name="C00400100010" localSheetId="2">#REF!</definedName>
    <definedName name="C00400100010" localSheetId="22">#REF!</definedName>
    <definedName name="C00400100010" localSheetId="7">#REF!</definedName>
    <definedName name="C00400100010" localSheetId="4">#REF!</definedName>
    <definedName name="C00400100010" localSheetId="5">#REF!</definedName>
    <definedName name="C00400100010" localSheetId="17">#REF!</definedName>
    <definedName name="C00400100010" localSheetId="12">#REF!</definedName>
    <definedName name="C00400100010" localSheetId="9">#REF!</definedName>
    <definedName name="C00400100010" localSheetId="10">#REF!</definedName>
    <definedName name="C00400100010">#REF!</definedName>
    <definedName name="C00500010001" localSheetId="0">#REF!</definedName>
    <definedName name="C00500010001" localSheetId="3">#REF!</definedName>
    <definedName name="C00500010001" localSheetId="2">#REF!</definedName>
    <definedName name="C00500010001" localSheetId="22">#REF!</definedName>
    <definedName name="C00500010001" localSheetId="7">#REF!</definedName>
    <definedName name="C00500010001" localSheetId="4">#REF!</definedName>
    <definedName name="C00500010001" localSheetId="5">#REF!</definedName>
    <definedName name="C00500010001" localSheetId="17">#REF!</definedName>
    <definedName name="C00500010001" localSheetId="12">#REF!</definedName>
    <definedName name="C00500010001" localSheetId="9">#REF!</definedName>
    <definedName name="C00500010001" localSheetId="10">#REF!</definedName>
    <definedName name="C00500010001">#REF!</definedName>
    <definedName name="C00500010002" localSheetId="0">#REF!</definedName>
    <definedName name="C00500010002" localSheetId="3">#REF!</definedName>
    <definedName name="C00500010002" localSheetId="2">#REF!</definedName>
    <definedName name="C00500010002" localSheetId="22">#REF!</definedName>
    <definedName name="C00500010002" localSheetId="7">#REF!</definedName>
    <definedName name="C00500010002" localSheetId="4">#REF!</definedName>
    <definedName name="C00500010002" localSheetId="5">#REF!</definedName>
    <definedName name="C00500010002" localSheetId="17">#REF!</definedName>
    <definedName name="C00500010002" localSheetId="12">#REF!</definedName>
    <definedName name="C00500010002" localSheetId="9">#REF!</definedName>
    <definedName name="C00500010002" localSheetId="10">#REF!</definedName>
    <definedName name="C00500010002">#REF!</definedName>
    <definedName name="C00600010001" localSheetId="0">#REF!</definedName>
    <definedName name="C00600010001" localSheetId="3">#REF!</definedName>
    <definedName name="C00600010001" localSheetId="2">#REF!</definedName>
    <definedName name="C00600010001" localSheetId="22">#REF!</definedName>
    <definedName name="C00600010001" localSheetId="7">#REF!</definedName>
    <definedName name="C00600010001" localSheetId="4">#REF!</definedName>
    <definedName name="C00600010001" localSheetId="5">#REF!</definedName>
    <definedName name="C00600010001" localSheetId="17">#REF!</definedName>
    <definedName name="C00600010001" localSheetId="12">#REF!</definedName>
    <definedName name="C00600010001" localSheetId="9">#REF!</definedName>
    <definedName name="C00600010001" localSheetId="10">#REF!</definedName>
    <definedName name="C00600010001">#REF!</definedName>
    <definedName name="Calculation" localSheetId="0" hidden="1">{"balsheet",#N/A,FALSE,"A"}</definedName>
    <definedName name="Calculation" localSheetId="3" hidden="1">{"balsheet",#N/A,FALSE,"A"}</definedName>
    <definedName name="Calculation" localSheetId="2" hidden="1">{"balsheet",#N/A,FALSE,"A"}</definedName>
    <definedName name="Calculation" localSheetId="22" hidden="1">{"balsheet",#N/A,FALSE,"A"}</definedName>
    <definedName name="Calculation" localSheetId="7" hidden="1">{"balsheet",#N/A,FALSE,"A"}</definedName>
    <definedName name="Calculation" localSheetId="4" hidden="1">{"balsheet",#N/A,FALSE,"A"}</definedName>
    <definedName name="Calculation" localSheetId="5" hidden="1">{"balsheet",#N/A,FALSE,"A"}</definedName>
    <definedName name="Calculation" localSheetId="17" hidden="1">{"balsheet",#N/A,FALSE,"A"}</definedName>
    <definedName name="Calculation" localSheetId="12" hidden="1">{"balsheet",#N/A,FALSE,"A"}</definedName>
    <definedName name="Calculation" localSheetId="9" hidden="1">{"balsheet",#N/A,FALSE,"A"}</definedName>
    <definedName name="Calculation" localSheetId="10" hidden="1">{"balsheet",#N/A,FALSE,"A"}</definedName>
    <definedName name="Calculation" hidden="1">{"balsheet",#N/A,FALSE,"A"}</definedName>
    <definedName name="CANADA" localSheetId="0">#REF!</definedName>
    <definedName name="CANADA" localSheetId="3">#REF!</definedName>
    <definedName name="CANADA" localSheetId="2">#REF!</definedName>
    <definedName name="CANADA">#REF!</definedName>
    <definedName name="CAP" localSheetId="0">#REF!</definedName>
    <definedName name="CAP" localSheetId="3">#REF!</definedName>
    <definedName name="CAP" localSheetId="2">#REF!</definedName>
    <definedName name="CAP">#REF!</definedName>
    <definedName name="Cap_Rates" localSheetId="0">#REF!</definedName>
    <definedName name="Cap_Rates" localSheetId="3">#REF!</definedName>
    <definedName name="Cap_Rates" localSheetId="2">#REF!</definedName>
    <definedName name="Cap_Rates">#REF!</definedName>
    <definedName name="CapClass" localSheetId="0">#REF!</definedName>
    <definedName name="CapClass" localSheetId="3">#REF!</definedName>
    <definedName name="CapClass" localSheetId="2">#REF!</definedName>
    <definedName name="CapClass">#REF!</definedName>
    <definedName name="CapClassList" localSheetId="0">#REF!</definedName>
    <definedName name="CapClassList" localSheetId="3">#REF!</definedName>
    <definedName name="CapClassList" localSheetId="2">#REF!</definedName>
    <definedName name="CapClassList">#REF!</definedName>
    <definedName name="Capital_Dispositions" localSheetId="23">#REF!</definedName>
    <definedName name="Capital_Dispositions" localSheetId="24">#REF!</definedName>
    <definedName name="Capital_Dispositions" localSheetId="0">#REF!</definedName>
    <definedName name="Capital_Dispositions" localSheetId="3">#REF!</definedName>
    <definedName name="Capital_Dispositions" localSheetId="2">#REF!</definedName>
    <definedName name="Capital_Dispositions">#REF!</definedName>
    <definedName name="Capital_Gain" localSheetId="23">#REF!</definedName>
    <definedName name="Capital_Gain" localSheetId="24">#REF!</definedName>
    <definedName name="Capital_Gain" localSheetId="0">#REF!</definedName>
    <definedName name="Capital_Gain" localSheetId="3">#REF!</definedName>
    <definedName name="Capital_Gain" localSheetId="2">#REF!</definedName>
    <definedName name="Capital_Gain">#REF!</definedName>
    <definedName name="Capitalized_Interest_DCC" localSheetId="0">#REF!</definedName>
    <definedName name="Capitalized_Interest_DCC" localSheetId="3">#REF!</definedName>
    <definedName name="Capitalized_Interest_DCC" localSheetId="2">#REF!</definedName>
    <definedName name="Capitalized_Interest_DCC">#REF!</definedName>
    <definedName name="Capitalized_Interest_DEC" localSheetId="0">#REF!</definedName>
    <definedName name="Capitalized_Interest_DEC" localSheetId="3">#REF!</definedName>
    <definedName name="Capitalized_Interest_DEC" localSheetId="2">#REF!</definedName>
    <definedName name="Capitalized_Interest_DEC">#REF!</definedName>
    <definedName name="Capitalized_Interest_ELEC" localSheetId="0">#REF!</definedName>
    <definedName name="Capitalized_Interest_ELEC" localSheetId="3">#REF!</definedName>
    <definedName name="Capitalized_Interest_ELEC" localSheetId="2">#REF!</definedName>
    <definedName name="Capitalized_Interest_ELEC">#REF!</definedName>
    <definedName name="capitalleaseobligation" localSheetId="0">#REF!</definedName>
    <definedName name="capitalleaseobligation" localSheetId="3">#REF!</definedName>
    <definedName name="capitalleaseobligation" localSheetId="2">#REF!</definedName>
    <definedName name="capitalleaseobligation">#REF!</definedName>
    <definedName name="CapType" localSheetId="0">#REF!</definedName>
    <definedName name="CapType" localSheetId="3">#REF!</definedName>
    <definedName name="CapType" localSheetId="2">#REF!</definedName>
    <definedName name="CapType">#REF!</definedName>
    <definedName name="CapTypeList" localSheetId="0">#REF!</definedName>
    <definedName name="CapTypeList" localSheetId="3">#REF!</definedName>
    <definedName name="CapTypeList" localSheetId="2">#REF!</definedName>
    <definedName name="CapTypeList">#REF!</definedName>
    <definedName name="cash" localSheetId="0">#REF!</definedName>
    <definedName name="cash" localSheetId="3">#REF!</definedName>
    <definedName name="cash" localSheetId="2">#REF!</definedName>
    <definedName name="cash">#REF!</definedName>
    <definedName name="Cash_Flow" localSheetId="0">#REF!</definedName>
    <definedName name="Cash_Flow" localSheetId="3">#REF!</definedName>
    <definedName name="Cash_Flow" localSheetId="2">#REF!</definedName>
    <definedName name="Cash_Flow">#REF!</definedName>
    <definedName name="Cash_Flow_WP" localSheetId="0">#REF!</definedName>
    <definedName name="Cash_Flow_WP" localSheetId="3">#REF!</definedName>
    <definedName name="Cash_Flow_WP" localSheetId="2">#REF!</definedName>
    <definedName name="Cash_Flow_WP" localSheetId="22">#REF!</definedName>
    <definedName name="Cash_Flow_WP" localSheetId="7">#REF!</definedName>
    <definedName name="Cash_Flow_WP" localSheetId="4">#REF!</definedName>
    <definedName name="Cash_Flow_WP" localSheetId="5">#REF!</definedName>
    <definedName name="Cash_Flow_WP" localSheetId="17">#REF!</definedName>
    <definedName name="Cash_Flow_WP" localSheetId="12">#REF!</definedName>
    <definedName name="Cash_Flow_WP" localSheetId="9">#REF!</definedName>
    <definedName name="Cash_Flow_WP" localSheetId="10">#REF!</definedName>
    <definedName name="Cash_Flow_WP">#REF!</definedName>
    <definedName name="Cash_Interest_Paid_DCC" localSheetId="0">#REF!</definedName>
    <definedName name="Cash_Interest_Paid_DCC" localSheetId="3">#REF!</definedName>
    <definedName name="Cash_Interest_Paid_DCC" localSheetId="2">#REF!</definedName>
    <definedName name="Cash_Interest_Paid_DCC">#REF!</definedName>
    <definedName name="Cash_Interest_Paid_DEC" localSheetId="0">#REF!</definedName>
    <definedName name="Cash_Interest_Paid_DEC" localSheetId="3">#REF!</definedName>
    <definedName name="Cash_Interest_Paid_DEC" localSheetId="2">#REF!</definedName>
    <definedName name="Cash_Interest_Paid_DEC">#REF!</definedName>
    <definedName name="Cash_Interest_Paid_ELEC" localSheetId="0">#REF!</definedName>
    <definedName name="Cash_Interest_Paid_ELEC" localSheetId="3">#REF!</definedName>
    <definedName name="Cash_Interest_Paid_ELEC" localSheetId="2">#REF!</definedName>
    <definedName name="Cash_Interest_Paid_ELEC">#REF!</definedName>
    <definedName name="CASHFLOW" localSheetId="0">#REF!</definedName>
    <definedName name="CASHFLOW" localSheetId="3">#REF!</definedName>
    <definedName name="CASHFLOW" localSheetId="2">#REF!</definedName>
    <definedName name="CASHFLOW">#REF!</definedName>
    <definedName name="CashFlowTable">[33]Tables!$A$5:$E$9</definedName>
    <definedName name="cboxdate">[27]Ref_dat!$K$16</definedName>
    <definedName name="cbr_ratios" localSheetId="0">#REF!</definedName>
    <definedName name="cbr_ratios" localSheetId="3">#REF!</definedName>
    <definedName name="cbr_ratios" localSheetId="2">#REF!</definedName>
    <definedName name="cbr_ratios" localSheetId="22">#REF!</definedName>
    <definedName name="cbr_ratios" localSheetId="7">#REF!</definedName>
    <definedName name="cbr_ratios" localSheetId="4">#REF!</definedName>
    <definedName name="cbr_ratios" localSheetId="5">#REF!</definedName>
    <definedName name="cbr_ratios" localSheetId="17">#REF!</definedName>
    <definedName name="cbr_ratios" localSheetId="12">#REF!</definedName>
    <definedName name="cbr_ratios" localSheetId="9">#REF!</definedName>
    <definedName name="cbr_ratios" localSheetId="10">#REF!</definedName>
    <definedName name="cbr_ratios">#REF!</definedName>
    <definedName name="CENTREV" localSheetId="0">#REF!</definedName>
    <definedName name="CENTREV" localSheetId="3">#REF!</definedName>
    <definedName name="CENTREV" localSheetId="2">#REF!</definedName>
    <definedName name="CENTREV" localSheetId="22">#REF!</definedName>
    <definedName name="CENTREV" localSheetId="7">#REF!</definedName>
    <definedName name="CENTREV" localSheetId="4">#REF!</definedName>
    <definedName name="CENTREV" localSheetId="5">#REF!</definedName>
    <definedName name="CENTREV" localSheetId="17">#REF!</definedName>
    <definedName name="CENTREV" localSheetId="12">#REF!</definedName>
    <definedName name="CENTREV" localSheetId="9">#REF!</definedName>
    <definedName name="CENTREV" localSheetId="10">#REF!</definedName>
    <definedName name="CENTREV">#REF!</definedName>
    <definedName name="CENTSTOR" localSheetId="0">#REF!</definedName>
    <definedName name="CENTSTOR" localSheetId="3">#REF!</definedName>
    <definedName name="CENTSTOR" localSheetId="2">#REF!</definedName>
    <definedName name="CENTSTOR" localSheetId="22">#REF!</definedName>
    <definedName name="CENTSTOR" localSheetId="7">#REF!</definedName>
    <definedName name="CENTSTOR" localSheetId="4">#REF!</definedName>
    <definedName name="CENTSTOR" localSheetId="5">#REF!</definedName>
    <definedName name="CENTSTOR" localSheetId="17">#REF!</definedName>
    <definedName name="CENTSTOR" localSheetId="12">#REF!</definedName>
    <definedName name="CENTSTOR" localSheetId="9">#REF!</definedName>
    <definedName name="CENTSTOR" localSheetId="10">#REF!</definedName>
    <definedName name="CENTSTOR">#REF!</definedName>
    <definedName name="CENTTRAN" localSheetId="0">#REF!</definedName>
    <definedName name="CENTTRAN" localSheetId="3">#REF!</definedName>
    <definedName name="CENTTRAN" localSheetId="2">#REF!</definedName>
    <definedName name="CENTTRAN">#REF!</definedName>
    <definedName name="cf_adc_d_CM1DC" localSheetId="0">#REF!</definedName>
    <definedName name="cf_adc_d_CM1DC" localSheetId="3">#REF!</definedName>
    <definedName name="cf_adc_d_CM1DC" localSheetId="2">#REF!</definedName>
    <definedName name="cf_adc_d_CM1DC" localSheetId="22">#REF!</definedName>
    <definedName name="cf_adc_d_CM1DC" localSheetId="7">#REF!</definedName>
    <definedName name="cf_adc_d_CM1DC" localSheetId="4">#REF!</definedName>
    <definedName name="cf_adc_d_CM1DC" localSheetId="5">#REF!</definedName>
    <definedName name="cf_adc_d_CM1DC" localSheetId="17">#REF!</definedName>
    <definedName name="cf_adc_d_CM1DC" localSheetId="12">#REF!</definedName>
    <definedName name="cf_adc_d_CM1DC" localSheetId="9">#REF!</definedName>
    <definedName name="cf_adc_d_CM1DC" localSheetId="10">#REF!</definedName>
    <definedName name="cf_adc_d_CM1DC">#REF!</definedName>
    <definedName name="cf_adc_d_CM1DE" localSheetId="0">#REF!</definedName>
    <definedName name="cf_adc_d_CM1DE" localSheetId="3">#REF!</definedName>
    <definedName name="cf_adc_d_CM1DE" localSheetId="2">#REF!</definedName>
    <definedName name="cf_adc_d_CM1DE" localSheetId="22">#REF!</definedName>
    <definedName name="cf_adc_d_CM1DE" localSheetId="7">#REF!</definedName>
    <definedName name="cf_adc_d_CM1DE" localSheetId="4">#REF!</definedName>
    <definedName name="cf_adc_d_CM1DE" localSheetId="5">#REF!</definedName>
    <definedName name="cf_adc_d_CM1DE" localSheetId="17">#REF!</definedName>
    <definedName name="cf_adc_d_CM1DE" localSheetId="12">#REF!</definedName>
    <definedName name="cf_adc_d_CM1DE" localSheetId="9">#REF!</definedName>
    <definedName name="cf_adc_d_CM1DE" localSheetId="10">#REF!</definedName>
    <definedName name="cf_adc_d_CM1DE">#REF!</definedName>
    <definedName name="cf_adc_d_CM1EL" localSheetId="0">#REF!</definedName>
    <definedName name="cf_adc_d_CM1EL" localSheetId="3">#REF!</definedName>
    <definedName name="cf_adc_d_CM1EL" localSheetId="2">#REF!</definedName>
    <definedName name="cf_adc_d_CM1EL" localSheetId="22">#REF!</definedName>
    <definedName name="cf_adc_d_CM1EL" localSheetId="7">#REF!</definedName>
    <definedName name="cf_adc_d_CM1EL" localSheetId="4">#REF!</definedName>
    <definedName name="cf_adc_d_CM1EL" localSheetId="5">#REF!</definedName>
    <definedName name="cf_adc_d_CM1EL" localSheetId="17">#REF!</definedName>
    <definedName name="cf_adc_d_CM1EL" localSheetId="12">#REF!</definedName>
    <definedName name="cf_adc_d_CM1EL" localSheetId="9">#REF!</definedName>
    <definedName name="cf_adc_d_CM1EL" localSheetId="10">#REF!</definedName>
    <definedName name="cf_adc_d_CM1EL">#REF!</definedName>
    <definedName name="cf_adc_d_CM1NE" localSheetId="0">#REF!</definedName>
    <definedName name="cf_adc_d_CM1NE" localSheetId="3">#REF!</definedName>
    <definedName name="cf_adc_d_CM1NE" localSheetId="2">#REF!</definedName>
    <definedName name="cf_adc_d_CM1NE">#REF!</definedName>
    <definedName name="cf_adc_d_CM2DC" localSheetId="0">#REF!</definedName>
    <definedName name="cf_adc_d_CM2DC" localSheetId="3">#REF!</definedName>
    <definedName name="cf_adc_d_CM2DC" localSheetId="2">#REF!</definedName>
    <definedName name="cf_adc_d_CM2DC" localSheetId="22">#REF!</definedName>
    <definedName name="cf_adc_d_CM2DC" localSheetId="7">#REF!</definedName>
    <definedName name="cf_adc_d_CM2DC" localSheetId="4">#REF!</definedName>
    <definedName name="cf_adc_d_CM2DC" localSheetId="5">#REF!</definedName>
    <definedName name="cf_adc_d_CM2DC" localSheetId="17">#REF!</definedName>
    <definedName name="cf_adc_d_CM2DC" localSheetId="12">#REF!</definedName>
    <definedName name="cf_adc_d_CM2DC" localSheetId="9">#REF!</definedName>
    <definedName name="cf_adc_d_CM2DC" localSheetId="10">#REF!</definedName>
    <definedName name="cf_adc_d_CM2DC">#REF!</definedName>
    <definedName name="cf_adc_d_CM2DE" localSheetId="0">#REF!</definedName>
    <definedName name="cf_adc_d_CM2DE" localSheetId="3">#REF!</definedName>
    <definedName name="cf_adc_d_CM2DE" localSheetId="2">#REF!</definedName>
    <definedName name="cf_adc_d_CM2DE" localSheetId="22">#REF!</definedName>
    <definedName name="cf_adc_d_CM2DE" localSheetId="7">#REF!</definedName>
    <definedName name="cf_adc_d_CM2DE" localSheetId="4">#REF!</definedName>
    <definedName name="cf_adc_d_CM2DE" localSheetId="5">#REF!</definedName>
    <definedName name="cf_adc_d_CM2DE" localSheetId="17">#REF!</definedName>
    <definedName name="cf_adc_d_CM2DE" localSheetId="12">#REF!</definedName>
    <definedName name="cf_adc_d_CM2DE" localSheetId="9">#REF!</definedName>
    <definedName name="cf_adc_d_CM2DE" localSheetId="10">#REF!</definedName>
    <definedName name="cf_adc_d_CM2DE">#REF!</definedName>
    <definedName name="cf_adc_d_CM2EL" localSheetId="0">#REF!</definedName>
    <definedName name="cf_adc_d_CM2EL" localSheetId="3">#REF!</definedName>
    <definedName name="cf_adc_d_CM2EL" localSheetId="2">#REF!</definedName>
    <definedName name="cf_adc_d_CM2EL" localSheetId="22">#REF!</definedName>
    <definedName name="cf_adc_d_CM2EL" localSheetId="7">#REF!</definedName>
    <definedName name="cf_adc_d_CM2EL" localSheetId="4">#REF!</definedName>
    <definedName name="cf_adc_d_CM2EL" localSheetId="5">#REF!</definedName>
    <definedName name="cf_adc_d_CM2EL" localSheetId="17">#REF!</definedName>
    <definedName name="cf_adc_d_CM2EL" localSheetId="12">#REF!</definedName>
    <definedName name="cf_adc_d_CM2EL" localSheetId="9">#REF!</definedName>
    <definedName name="cf_adc_d_CM2EL" localSheetId="10">#REF!</definedName>
    <definedName name="cf_adc_d_CM2EL">#REF!</definedName>
    <definedName name="cf_adc_d_CM2NE" localSheetId="0">#REF!</definedName>
    <definedName name="cf_adc_d_CM2NE" localSheetId="3">#REF!</definedName>
    <definedName name="cf_adc_d_CM2NE" localSheetId="2">#REF!</definedName>
    <definedName name="cf_adc_d_CM2NE">#REF!</definedName>
    <definedName name="cf_adc_d_CM3DC" localSheetId="0">#REF!</definedName>
    <definedName name="cf_adc_d_CM3DC" localSheetId="3">#REF!</definedName>
    <definedName name="cf_adc_d_CM3DC" localSheetId="2">#REF!</definedName>
    <definedName name="cf_adc_d_CM3DC" localSheetId="22">#REF!</definedName>
    <definedName name="cf_adc_d_CM3DC" localSheetId="7">#REF!</definedName>
    <definedName name="cf_adc_d_CM3DC" localSheetId="4">#REF!</definedName>
    <definedName name="cf_adc_d_CM3DC" localSheetId="5">#REF!</definedName>
    <definedName name="cf_adc_d_CM3DC" localSheetId="17">#REF!</definedName>
    <definedName name="cf_adc_d_CM3DC" localSheetId="12">#REF!</definedName>
    <definedName name="cf_adc_d_CM3DC" localSheetId="9">#REF!</definedName>
    <definedName name="cf_adc_d_CM3DC" localSheetId="10">#REF!</definedName>
    <definedName name="cf_adc_d_CM3DC">#REF!</definedName>
    <definedName name="cf_adc_d_CM3DE" localSheetId="0">#REF!</definedName>
    <definedName name="cf_adc_d_CM3DE" localSheetId="3">#REF!</definedName>
    <definedName name="cf_adc_d_CM3DE" localSheetId="2">#REF!</definedName>
    <definedName name="cf_adc_d_CM3DE" localSheetId="22">#REF!</definedName>
    <definedName name="cf_adc_d_CM3DE" localSheetId="7">#REF!</definedName>
    <definedName name="cf_adc_d_CM3DE" localSheetId="4">#REF!</definedName>
    <definedName name="cf_adc_d_CM3DE" localSheetId="5">#REF!</definedName>
    <definedName name="cf_adc_d_CM3DE" localSheetId="17">#REF!</definedName>
    <definedName name="cf_adc_d_CM3DE" localSheetId="12">#REF!</definedName>
    <definedName name="cf_adc_d_CM3DE" localSheetId="9">#REF!</definedName>
    <definedName name="cf_adc_d_CM3DE" localSheetId="10">#REF!</definedName>
    <definedName name="cf_adc_d_CM3DE">#REF!</definedName>
    <definedName name="cf_adc_d_CM3EL" localSheetId="0">#REF!</definedName>
    <definedName name="cf_adc_d_CM3EL" localSheetId="3">#REF!</definedName>
    <definedName name="cf_adc_d_CM3EL" localSheetId="2">#REF!</definedName>
    <definedName name="cf_adc_d_CM3EL" localSheetId="22">#REF!</definedName>
    <definedName name="cf_adc_d_CM3EL" localSheetId="7">#REF!</definedName>
    <definedName name="cf_adc_d_CM3EL" localSheetId="4">#REF!</definedName>
    <definedName name="cf_adc_d_CM3EL" localSheetId="5">#REF!</definedName>
    <definedName name="cf_adc_d_CM3EL" localSheetId="17">#REF!</definedName>
    <definedName name="cf_adc_d_CM3EL" localSheetId="12">#REF!</definedName>
    <definedName name="cf_adc_d_CM3EL" localSheetId="9">#REF!</definedName>
    <definedName name="cf_adc_d_CM3EL" localSheetId="10">#REF!</definedName>
    <definedName name="cf_adc_d_CM3EL">#REF!</definedName>
    <definedName name="cf_adc_d_CM3NE" localSheetId="0">#REF!</definedName>
    <definedName name="cf_adc_d_CM3NE" localSheetId="3">#REF!</definedName>
    <definedName name="cf_adc_d_CM3NE" localSheetId="2">#REF!</definedName>
    <definedName name="cf_adc_d_CM3NE">#REF!</definedName>
    <definedName name="cf_adc_d_CM4DC" localSheetId="0">#REF!</definedName>
    <definedName name="cf_adc_d_CM4DC" localSheetId="3">#REF!</definedName>
    <definedName name="cf_adc_d_CM4DC" localSheetId="2">#REF!</definedName>
    <definedName name="cf_adc_d_CM4DC" localSheetId="22">#REF!</definedName>
    <definedName name="cf_adc_d_CM4DC" localSheetId="7">#REF!</definedName>
    <definedName name="cf_adc_d_CM4DC" localSheetId="4">#REF!</definedName>
    <definedName name="cf_adc_d_CM4DC" localSheetId="5">#REF!</definedName>
    <definedName name="cf_adc_d_CM4DC" localSheetId="17">#REF!</definedName>
    <definedName name="cf_adc_d_CM4DC" localSheetId="12">#REF!</definedName>
    <definedName name="cf_adc_d_CM4DC" localSheetId="9">#REF!</definedName>
    <definedName name="cf_adc_d_CM4DC" localSheetId="10">#REF!</definedName>
    <definedName name="cf_adc_d_CM4DC">#REF!</definedName>
    <definedName name="cf_adc_d_CM4DE" localSheetId="0">#REF!</definedName>
    <definedName name="cf_adc_d_CM4DE" localSheetId="3">#REF!</definedName>
    <definedName name="cf_adc_d_CM4DE" localSheetId="2">#REF!</definedName>
    <definedName name="cf_adc_d_CM4DE" localSheetId="22">#REF!</definedName>
    <definedName name="cf_adc_d_CM4DE" localSheetId="7">#REF!</definedName>
    <definedName name="cf_adc_d_CM4DE" localSheetId="4">#REF!</definedName>
    <definedName name="cf_adc_d_CM4DE" localSheetId="5">#REF!</definedName>
    <definedName name="cf_adc_d_CM4DE" localSheetId="17">#REF!</definedName>
    <definedName name="cf_adc_d_CM4DE" localSheetId="12">#REF!</definedName>
    <definedName name="cf_adc_d_CM4DE" localSheetId="9">#REF!</definedName>
    <definedName name="cf_adc_d_CM4DE" localSheetId="10">#REF!</definedName>
    <definedName name="cf_adc_d_CM4DE">#REF!</definedName>
    <definedName name="cf_adc_d_CM4EL" localSheetId="0">#REF!</definedName>
    <definedName name="cf_adc_d_CM4EL" localSheetId="3">#REF!</definedName>
    <definedName name="cf_adc_d_CM4EL" localSheetId="2">#REF!</definedName>
    <definedName name="cf_adc_d_CM4EL" localSheetId="22">#REF!</definedName>
    <definedName name="cf_adc_d_CM4EL" localSheetId="7">#REF!</definedName>
    <definedName name="cf_adc_d_CM4EL" localSheetId="4">#REF!</definedName>
    <definedName name="cf_adc_d_CM4EL" localSheetId="5">#REF!</definedName>
    <definedName name="cf_adc_d_CM4EL" localSheetId="17">#REF!</definedName>
    <definedName name="cf_adc_d_CM4EL" localSheetId="12">#REF!</definedName>
    <definedName name="cf_adc_d_CM4EL" localSheetId="9">#REF!</definedName>
    <definedName name="cf_adc_d_CM4EL" localSheetId="10">#REF!</definedName>
    <definedName name="cf_adc_d_CM4EL">#REF!</definedName>
    <definedName name="cf_adc_d_CM4NE" localSheetId="0">#REF!</definedName>
    <definedName name="cf_adc_d_CM4NE" localSheetId="3">#REF!</definedName>
    <definedName name="cf_adc_d_CM4NE" localSheetId="2">#REF!</definedName>
    <definedName name="cf_adc_d_CM4NE">#REF!</definedName>
    <definedName name="cf_adc_d_CM5DC" localSheetId="0">#REF!</definedName>
    <definedName name="cf_adc_d_CM5DC" localSheetId="3">#REF!</definedName>
    <definedName name="cf_adc_d_CM5DC" localSheetId="2">#REF!</definedName>
    <definedName name="cf_adc_d_CM5DC" localSheetId="22">#REF!</definedName>
    <definedName name="cf_adc_d_CM5DC" localSheetId="7">#REF!</definedName>
    <definedName name="cf_adc_d_CM5DC" localSheetId="4">#REF!</definedName>
    <definedName name="cf_adc_d_CM5DC" localSheetId="5">#REF!</definedName>
    <definedName name="cf_adc_d_CM5DC" localSheetId="17">#REF!</definedName>
    <definedName name="cf_adc_d_CM5DC" localSheetId="12">#REF!</definedName>
    <definedName name="cf_adc_d_CM5DC" localSheetId="9">#REF!</definedName>
    <definedName name="cf_adc_d_CM5DC" localSheetId="10">#REF!</definedName>
    <definedName name="cf_adc_d_CM5DC">#REF!</definedName>
    <definedName name="cf_adc_d_CM5DE" localSheetId="0">#REF!</definedName>
    <definedName name="cf_adc_d_CM5DE" localSheetId="3">#REF!</definedName>
    <definedName name="cf_adc_d_CM5DE" localSheetId="2">#REF!</definedName>
    <definedName name="cf_adc_d_CM5DE" localSheetId="22">#REF!</definedName>
    <definedName name="cf_adc_d_CM5DE" localSheetId="7">#REF!</definedName>
    <definedName name="cf_adc_d_CM5DE" localSheetId="4">#REF!</definedName>
    <definedName name="cf_adc_d_CM5DE" localSheetId="5">#REF!</definedName>
    <definedName name="cf_adc_d_CM5DE" localSheetId="17">#REF!</definedName>
    <definedName name="cf_adc_d_CM5DE" localSheetId="12">#REF!</definedName>
    <definedName name="cf_adc_d_CM5DE" localSheetId="9">#REF!</definedName>
    <definedName name="cf_adc_d_CM5DE" localSheetId="10">#REF!</definedName>
    <definedName name="cf_adc_d_CM5DE">#REF!</definedName>
    <definedName name="cf_adc_d_CMDCC" localSheetId="0">#REF!</definedName>
    <definedName name="cf_adc_d_CMDCC" localSheetId="3">#REF!</definedName>
    <definedName name="cf_adc_d_CMDCC" localSheetId="2">#REF!</definedName>
    <definedName name="cf_adc_d_CMDCC" localSheetId="22">#REF!</definedName>
    <definedName name="cf_adc_d_CMDCC" localSheetId="7">#REF!</definedName>
    <definedName name="cf_adc_d_CMDCC" localSheetId="4">#REF!</definedName>
    <definedName name="cf_adc_d_CMDCC" localSheetId="5">#REF!</definedName>
    <definedName name="cf_adc_d_CMDCC" localSheetId="17">#REF!</definedName>
    <definedName name="cf_adc_d_CMDCC" localSheetId="12">#REF!</definedName>
    <definedName name="cf_adc_d_CMDCC" localSheetId="9">#REF!</definedName>
    <definedName name="cf_adc_d_CMDCC" localSheetId="10">#REF!</definedName>
    <definedName name="cf_adc_d_CMDCC">#REF!</definedName>
    <definedName name="cf_adc_d_CMDEC" localSheetId="0">#REF!</definedName>
    <definedName name="cf_adc_d_CMDEC" localSheetId="3">#REF!</definedName>
    <definedName name="cf_adc_d_CMDEC" localSheetId="2">#REF!</definedName>
    <definedName name="cf_adc_d_CMDEC" localSheetId="22">#REF!</definedName>
    <definedName name="cf_adc_d_CMDEC" localSheetId="7">#REF!</definedName>
    <definedName name="cf_adc_d_CMDEC" localSheetId="4">#REF!</definedName>
    <definedName name="cf_adc_d_CMDEC" localSheetId="5">#REF!</definedName>
    <definedName name="cf_adc_d_CMDEC" localSheetId="17">#REF!</definedName>
    <definedName name="cf_adc_d_CMDEC" localSheetId="12">#REF!</definedName>
    <definedName name="cf_adc_d_CMDEC" localSheetId="9">#REF!</definedName>
    <definedName name="cf_adc_d_CMDEC" localSheetId="10">#REF!</definedName>
    <definedName name="cf_adc_d_CMDEC">#REF!</definedName>
    <definedName name="cf_adc_d_CMELE" localSheetId="0">#REF!</definedName>
    <definedName name="cf_adc_d_CMELE" localSheetId="3">#REF!</definedName>
    <definedName name="cf_adc_d_CMELE" localSheetId="2">#REF!</definedName>
    <definedName name="cf_adc_d_CMELE" localSheetId="22">#REF!</definedName>
    <definedName name="cf_adc_d_CMELE" localSheetId="7">#REF!</definedName>
    <definedName name="cf_adc_d_CMELE" localSheetId="4">#REF!</definedName>
    <definedName name="cf_adc_d_CMELE" localSheetId="5">#REF!</definedName>
    <definedName name="cf_adc_d_CMELE" localSheetId="17">#REF!</definedName>
    <definedName name="cf_adc_d_CMELE" localSheetId="12">#REF!</definedName>
    <definedName name="cf_adc_d_CMELE" localSheetId="9">#REF!</definedName>
    <definedName name="cf_adc_d_CMELE" localSheetId="10">#REF!</definedName>
    <definedName name="cf_adc_d_CMELE">#REF!</definedName>
    <definedName name="cf_adc_d_CMNEP" localSheetId="0">#REF!</definedName>
    <definedName name="cf_adc_d_CMNEP" localSheetId="3">#REF!</definedName>
    <definedName name="cf_adc_d_CMNEP" localSheetId="2">#REF!</definedName>
    <definedName name="cf_adc_d_CMNEP" localSheetId="22">#REF!</definedName>
    <definedName name="cf_adc_d_CMNEP" localSheetId="7">#REF!</definedName>
    <definedName name="cf_adc_d_CMNEP" localSheetId="4">#REF!</definedName>
    <definedName name="cf_adc_d_CMNEP" localSheetId="5">#REF!</definedName>
    <definedName name="cf_adc_d_CMNEP" localSheetId="17">#REF!</definedName>
    <definedName name="cf_adc_d_CMNEP" localSheetId="12">#REF!</definedName>
    <definedName name="cf_adc_d_CMNEP" localSheetId="9">#REF!</definedName>
    <definedName name="cf_adc_d_CMNEP" localSheetId="10">#REF!</definedName>
    <definedName name="cf_adc_d_CMNEP">#REF!</definedName>
    <definedName name="cf_amort" localSheetId="0">#REF!</definedName>
    <definedName name="cf_amort" localSheetId="3">#REF!</definedName>
    <definedName name="cf_amort" localSheetId="2">#REF!</definedName>
    <definedName name="cf_amort" localSheetId="22">#REF!</definedName>
    <definedName name="cf_amort" localSheetId="7">#REF!</definedName>
    <definedName name="cf_amort" localSheetId="4">#REF!</definedName>
    <definedName name="cf_amort" localSheetId="5">#REF!</definedName>
    <definedName name="cf_amort" localSheetId="17">#REF!</definedName>
    <definedName name="cf_amort" localSheetId="12">#REF!</definedName>
    <definedName name="cf_amort" localSheetId="9">#REF!</definedName>
    <definedName name="cf_amort" localSheetId="10">#REF!</definedName>
    <definedName name="cf_amort">#REF!</definedName>
    <definedName name="cf_amort_dccw" localSheetId="0">#REF!</definedName>
    <definedName name="cf_amort_dccw" localSheetId="3">#REF!</definedName>
    <definedName name="cf_amort_dccw" localSheetId="2">#REF!</definedName>
    <definedName name="cf_amort_dccw">#REF!</definedName>
    <definedName name="cf_amort_desi" localSheetId="0">#REF!</definedName>
    <definedName name="cf_amort_desi" localSheetId="3">#REF!</definedName>
    <definedName name="cf_amort_desi" localSheetId="2">#REF!</definedName>
    <definedName name="cf_amort_desi">#REF!</definedName>
    <definedName name="cf_amort_esvc" localSheetId="0">#REF!</definedName>
    <definedName name="cf_amort_esvc" localSheetId="3">#REF!</definedName>
    <definedName name="cf_amort_esvc" localSheetId="2">#REF!</definedName>
    <definedName name="cf_amort_esvc">#REF!</definedName>
    <definedName name="cf_amort_iss_CM1DC" localSheetId="0">#REF!</definedName>
    <definedName name="cf_amort_iss_CM1DC" localSheetId="3">#REF!</definedName>
    <definedName name="cf_amort_iss_CM1DC" localSheetId="2">#REF!</definedName>
    <definedName name="cf_amort_iss_CM1DC" localSheetId="22">#REF!</definedName>
    <definedName name="cf_amort_iss_CM1DC" localSheetId="7">#REF!</definedName>
    <definedName name="cf_amort_iss_CM1DC" localSheetId="4">#REF!</definedName>
    <definedName name="cf_amort_iss_CM1DC" localSheetId="5">#REF!</definedName>
    <definedName name="cf_amort_iss_CM1DC" localSheetId="17">#REF!</definedName>
    <definedName name="cf_amort_iss_CM1DC" localSheetId="12">#REF!</definedName>
    <definedName name="cf_amort_iss_CM1DC" localSheetId="9">#REF!</definedName>
    <definedName name="cf_amort_iss_CM1DC" localSheetId="10">#REF!</definedName>
    <definedName name="cf_amort_iss_CM1DC">#REF!</definedName>
    <definedName name="cf_amort_iss_CM1DE" localSheetId="0">#REF!</definedName>
    <definedName name="cf_amort_iss_CM1DE" localSheetId="3">#REF!</definedName>
    <definedName name="cf_amort_iss_CM1DE" localSheetId="2">#REF!</definedName>
    <definedName name="cf_amort_iss_CM1DE" localSheetId="22">#REF!</definedName>
    <definedName name="cf_amort_iss_CM1DE" localSheetId="7">#REF!</definedName>
    <definedName name="cf_amort_iss_CM1DE" localSheetId="4">#REF!</definedName>
    <definedName name="cf_amort_iss_CM1DE" localSheetId="5">#REF!</definedName>
    <definedName name="cf_amort_iss_CM1DE" localSheetId="17">#REF!</definedName>
    <definedName name="cf_amort_iss_CM1DE" localSheetId="12">#REF!</definedName>
    <definedName name="cf_amort_iss_CM1DE" localSheetId="9">#REF!</definedName>
    <definedName name="cf_amort_iss_CM1DE" localSheetId="10">#REF!</definedName>
    <definedName name="cf_amort_iss_CM1DE">#REF!</definedName>
    <definedName name="cf_amort_iss_CM1EL" localSheetId="0">#REF!</definedName>
    <definedName name="cf_amort_iss_CM1EL" localSheetId="3">#REF!</definedName>
    <definedName name="cf_amort_iss_CM1EL" localSheetId="2">#REF!</definedName>
    <definedName name="cf_amort_iss_CM1EL" localSheetId="22">#REF!</definedName>
    <definedName name="cf_amort_iss_CM1EL" localSheetId="7">#REF!</definedName>
    <definedName name="cf_amort_iss_CM1EL" localSheetId="4">#REF!</definedName>
    <definedName name="cf_amort_iss_CM1EL" localSheetId="5">#REF!</definedName>
    <definedName name="cf_amort_iss_CM1EL" localSheetId="17">#REF!</definedName>
    <definedName name="cf_amort_iss_CM1EL" localSheetId="12">#REF!</definedName>
    <definedName name="cf_amort_iss_CM1EL" localSheetId="9">#REF!</definedName>
    <definedName name="cf_amort_iss_CM1EL" localSheetId="10">#REF!</definedName>
    <definedName name="cf_amort_iss_CM1EL">#REF!</definedName>
    <definedName name="cf_amort_iss_CM1NE" localSheetId="0">#REF!</definedName>
    <definedName name="cf_amort_iss_CM1NE" localSheetId="3">#REF!</definedName>
    <definedName name="cf_amort_iss_CM1NE" localSheetId="2">#REF!</definedName>
    <definedName name="cf_amort_iss_CM1NE">#REF!</definedName>
    <definedName name="cf_amort_iss_CM2DC" localSheetId="0">#REF!</definedName>
    <definedName name="cf_amort_iss_CM2DC" localSheetId="3">#REF!</definedName>
    <definedName name="cf_amort_iss_CM2DC" localSheetId="2">#REF!</definedName>
    <definedName name="cf_amort_iss_CM2DC" localSheetId="22">#REF!</definedName>
    <definedName name="cf_amort_iss_CM2DC" localSheetId="7">#REF!</definedName>
    <definedName name="cf_amort_iss_CM2DC" localSheetId="4">#REF!</definedName>
    <definedName name="cf_amort_iss_CM2DC" localSheetId="5">#REF!</definedName>
    <definedName name="cf_amort_iss_CM2DC" localSheetId="17">#REF!</definedName>
    <definedName name="cf_amort_iss_CM2DC" localSheetId="12">#REF!</definedName>
    <definedName name="cf_amort_iss_CM2DC" localSheetId="9">#REF!</definedName>
    <definedName name="cf_amort_iss_CM2DC" localSheetId="10">#REF!</definedName>
    <definedName name="cf_amort_iss_CM2DC">#REF!</definedName>
    <definedName name="cf_amort_iss_CM2DE" localSheetId="0">#REF!</definedName>
    <definedName name="cf_amort_iss_CM2DE" localSheetId="3">#REF!</definedName>
    <definedName name="cf_amort_iss_CM2DE" localSheetId="2">#REF!</definedName>
    <definedName name="cf_amort_iss_CM2DE" localSheetId="22">#REF!</definedName>
    <definedName name="cf_amort_iss_CM2DE" localSheetId="7">#REF!</definedName>
    <definedName name="cf_amort_iss_CM2DE" localSheetId="4">#REF!</definedName>
    <definedName name="cf_amort_iss_CM2DE" localSheetId="5">#REF!</definedName>
    <definedName name="cf_amort_iss_CM2DE" localSheetId="17">#REF!</definedName>
    <definedName name="cf_amort_iss_CM2DE" localSheetId="12">#REF!</definedName>
    <definedName name="cf_amort_iss_CM2DE" localSheetId="9">#REF!</definedName>
    <definedName name="cf_amort_iss_CM2DE" localSheetId="10">#REF!</definedName>
    <definedName name="cf_amort_iss_CM2DE">#REF!</definedName>
    <definedName name="cf_amort_iss_CM2EL" localSheetId="0">#REF!</definedName>
    <definedName name="cf_amort_iss_CM2EL" localSheetId="3">#REF!</definedName>
    <definedName name="cf_amort_iss_CM2EL" localSheetId="2">#REF!</definedName>
    <definedName name="cf_amort_iss_CM2EL" localSheetId="22">#REF!</definedName>
    <definedName name="cf_amort_iss_CM2EL" localSheetId="7">#REF!</definedName>
    <definedName name="cf_amort_iss_CM2EL" localSheetId="4">#REF!</definedName>
    <definedName name="cf_amort_iss_CM2EL" localSheetId="5">#REF!</definedName>
    <definedName name="cf_amort_iss_CM2EL" localSheetId="17">#REF!</definedName>
    <definedName name="cf_amort_iss_CM2EL" localSheetId="12">#REF!</definedName>
    <definedName name="cf_amort_iss_CM2EL" localSheetId="9">#REF!</definedName>
    <definedName name="cf_amort_iss_CM2EL" localSheetId="10">#REF!</definedName>
    <definedName name="cf_amort_iss_CM2EL">#REF!</definedName>
    <definedName name="cf_amort_iss_CM2NE" localSheetId="0">#REF!</definedName>
    <definedName name="cf_amort_iss_CM2NE" localSheetId="3">#REF!</definedName>
    <definedName name="cf_amort_iss_CM2NE" localSheetId="2">#REF!</definedName>
    <definedName name="cf_amort_iss_CM2NE">#REF!</definedName>
    <definedName name="cf_amort_iss_CM3DC" localSheetId="0">#REF!</definedName>
    <definedName name="cf_amort_iss_CM3DC" localSheetId="3">#REF!</definedName>
    <definedName name="cf_amort_iss_CM3DC" localSheetId="2">#REF!</definedName>
    <definedName name="cf_amort_iss_CM3DC" localSheetId="22">#REF!</definedName>
    <definedName name="cf_amort_iss_CM3DC" localSheetId="7">#REF!</definedName>
    <definedName name="cf_amort_iss_CM3DC" localSheetId="4">#REF!</definedName>
    <definedName name="cf_amort_iss_CM3DC" localSheetId="5">#REF!</definedName>
    <definedName name="cf_amort_iss_CM3DC" localSheetId="17">#REF!</definedName>
    <definedName name="cf_amort_iss_CM3DC" localSheetId="12">#REF!</definedName>
    <definedName name="cf_amort_iss_CM3DC" localSheetId="9">#REF!</definedName>
    <definedName name="cf_amort_iss_CM3DC" localSheetId="10">#REF!</definedName>
    <definedName name="cf_amort_iss_CM3DC">#REF!</definedName>
    <definedName name="cf_amort_iss_CM3DE" localSheetId="0">#REF!</definedName>
    <definedName name="cf_amort_iss_CM3DE" localSheetId="3">#REF!</definedName>
    <definedName name="cf_amort_iss_CM3DE" localSheetId="2">#REF!</definedName>
    <definedName name="cf_amort_iss_CM3DE" localSheetId="22">#REF!</definedName>
    <definedName name="cf_amort_iss_CM3DE" localSheetId="7">#REF!</definedName>
    <definedName name="cf_amort_iss_CM3DE" localSheetId="4">#REF!</definedName>
    <definedName name="cf_amort_iss_CM3DE" localSheetId="5">#REF!</definedName>
    <definedName name="cf_amort_iss_CM3DE" localSheetId="17">#REF!</definedName>
    <definedName name="cf_amort_iss_CM3DE" localSheetId="12">#REF!</definedName>
    <definedName name="cf_amort_iss_CM3DE" localSheetId="9">#REF!</definedName>
    <definedName name="cf_amort_iss_CM3DE" localSheetId="10">#REF!</definedName>
    <definedName name="cf_amort_iss_CM3DE">#REF!</definedName>
    <definedName name="cf_amort_iss_CM3EL" localSheetId="0">#REF!</definedName>
    <definedName name="cf_amort_iss_CM3EL" localSheetId="3">#REF!</definedName>
    <definedName name="cf_amort_iss_CM3EL" localSheetId="2">#REF!</definedName>
    <definedName name="cf_amort_iss_CM3EL" localSheetId="22">#REF!</definedName>
    <definedName name="cf_amort_iss_CM3EL" localSheetId="7">#REF!</definedName>
    <definedName name="cf_amort_iss_CM3EL" localSheetId="4">#REF!</definedName>
    <definedName name="cf_amort_iss_CM3EL" localSheetId="5">#REF!</definedName>
    <definedName name="cf_amort_iss_CM3EL" localSheetId="17">#REF!</definedName>
    <definedName name="cf_amort_iss_CM3EL" localSheetId="12">#REF!</definedName>
    <definedName name="cf_amort_iss_CM3EL" localSheetId="9">#REF!</definedName>
    <definedName name="cf_amort_iss_CM3EL" localSheetId="10">#REF!</definedName>
    <definedName name="cf_amort_iss_CM3EL">#REF!</definedName>
    <definedName name="cf_amort_iss_CM3NE" localSheetId="0">#REF!</definedName>
    <definedName name="cf_amort_iss_CM3NE" localSheetId="3">#REF!</definedName>
    <definedName name="cf_amort_iss_CM3NE" localSheetId="2">#REF!</definedName>
    <definedName name="cf_amort_iss_CM3NE">#REF!</definedName>
    <definedName name="cf_amort_iss_CM4DC" localSheetId="0">#REF!</definedName>
    <definedName name="cf_amort_iss_CM4DC" localSheetId="3">#REF!</definedName>
    <definedName name="cf_amort_iss_CM4DC" localSheetId="2">#REF!</definedName>
    <definedName name="cf_amort_iss_CM4DC" localSheetId="22">#REF!</definedName>
    <definedName name="cf_amort_iss_CM4DC" localSheetId="7">#REF!</definedName>
    <definedName name="cf_amort_iss_CM4DC" localSheetId="4">#REF!</definedName>
    <definedName name="cf_amort_iss_CM4DC" localSheetId="5">#REF!</definedName>
    <definedName name="cf_amort_iss_CM4DC" localSheetId="17">#REF!</definedName>
    <definedName name="cf_amort_iss_CM4DC" localSheetId="12">#REF!</definedName>
    <definedName name="cf_amort_iss_CM4DC" localSheetId="9">#REF!</definedName>
    <definedName name="cf_amort_iss_CM4DC" localSheetId="10">#REF!</definedName>
    <definedName name="cf_amort_iss_CM4DC">#REF!</definedName>
    <definedName name="cf_amort_iss_CM4DE" localSheetId="0">#REF!</definedName>
    <definedName name="cf_amort_iss_CM4DE" localSheetId="3">#REF!</definedName>
    <definedName name="cf_amort_iss_CM4DE" localSheetId="2">#REF!</definedName>
    <definedName name="cf_amort_iss_CM4DE" localSheetId="22">#REF!</definedName>
    <definedName name="cf_amort_iss_CM4DE" localSheetId="7">#REF!</definedName>
    <definedName name="cf_amort_iss_CM4DE" localSheetId="4">#REF!</definedName>
    <definedName name="cf_amort_iss_CM4DE" localSheetId="5">#REF!</definedName>
    <definedName name="cf_amort_iss_CM4DE" localSheetId="17">#REF!</definedName>
    <definedName name="cf_amort_iss_CM4DE" localSheetId="12">#REF!</definedName>
    <definedName name="cf_amort_iss_CM4DE" localSheetId="9">#REF!</definedName>
    <definedName name="cf_amort_iss_CM4DE" localSheetId="10">#REF!</definedName>
    <definedName name="cf_amort_iss_CM4DE">#REF!</definedName>
    <definedName name="cf_amort_iss_CM4EL" localSheetId="0">#REF!</definedName>
    <definedName name="cf_amort_iss_CM4EL" localSheetId="3">#REF!</definedName>
    <definedName name="cf_amort_iss_CM4EL" localSheetId="2">#REF!</definedName>
    <definedName name="cf_amort_iss_CM4EL" localSheetId="22">#REF!</definedName>
    <definedName name="cf_amort_iss_CM4EL" localSheetId="7">#REF!</definedName>
    <definedName name="cf_amort_iss_CM4EL" localSheetId="4">#REF!</definedName>
    <definedName name="cf_amort_iss_CM4EL" localSheetId="5">#REF!</definedName>
    <definedName name="cf_amort_iss_CM4EL" localSheetId="17">#REF!</definedName>
    <definedName name="cf_amort_iss_CM4EL" localSheetId="12">#REF!</definedName>
    <definedName name="cf_amort_iss_CM4EL" localSheetId="9">#REF!</definedName>
    <definedName name="cf_amort_iss_CM4EL" localSheetId="10">#REF!</definedName>
    <definedName name="cf_amort_iss_CM4EL">#REF!</definedName>
    <definedName name="cf_amort_iss_CM4NE" localSheetId="0">#REF!</definedName>
    <definedName name="cf_amort_iss_CM4NE" localSheetId="3">#REF!</definedName>
    <definedName name="cf_amort_iss_CM4NE" localSheetId="2">#REF!</definedName>
    <definedName name="cf_amort_iss_CM4NE">#REF!</definedName>
    <definedName name="cf_amort_iss_CM5DC" localSheetId="0">#REF!</definedName>
    <definedName name="cf_amort_iss_CM5DC" localSheetId="3">#REF!</definedName>
    <definedName name="cf_amort_iss_CM5DC" localSheetId="2">#REF!</definedName>
    <definedName name="cf_amort_iss_CM5DC" localSheetId="22">#REF!</definedName>
    <definedName name="cf_amort_iss_CM5DC" localSheetId="7">#REF!</definedName>
    <definedName name="cf_amort_iss_CM5DC" localSheetId="4">#REF!</definedName>
    <definedName name="cf_amort_iss_CM5DC" localSheetId="5">#REF!</definedName>
    <definedName name="cf_amort_iss_CM5DC" localSheetId="17">#REF!</definedName>
    <definedName name="cf_amort_iss_CM5DC" localSheetId="12">#REF!</definedName>
    <definedName name="cf_amort_iss_CM5DC" localSheetId="9">#REF!</definedName>
    <definedName name="cf_amort_iss_CM5DC" localSheetId="10">#REF!</definedName>
    <definedName name="cf_amort_iss_CM5DC">#REF!</definedName>
    <definedName name="cf_amort_iss_CM5DE" localSheetId="0">#REF!</definedName>
    <definedName name="cf_amort_iss_CM5DE" localSheetId="3">#REF!</definedName>
    <definedName name="cf_amort_iss_CM5DE" localSheetId="2">#REF!</definedName>
    <definedName name="cf_amort_iss_CM5DE" localSheetId="22">#REF!</definedName>
    <definedName name="cf_amort_iss_CM5DE" localSheetId="7">#REF!</definedName>
    <definedName name="cf_amort_iss_CM5DE" localSheetId="4">#REF!</definedName>
    <definedName name="cf_amort_iss_CM5DE" localSheetId="5">#REF!</definedName>
    <definedName name="cf_amort_iss_CM5DE" localSheetId="17">#REF!</definedName>
    <definedName name="cf_amort_iss_CM5DE" localSheetId="12">#REF!</definedName>
    <definedName name="cf_amort_iss_CM5DE" localSheetId="9">#REF!</definedName>
    <definedName name="cf_amort_iss_CM5DE" localSheetId="10">#REF!</definedName>
    <definedName name="cf_amort_iss_CM5DE">#REF!</definedName>
    <definedName name="cf_amort_iss_CMDCC" localSheetId="0">#REF!</definedName>
    <definedName name="cf_amort_iss_CMDCC" localSheetId="3">#REF!</definedName>
    <definedName name="cf_amort_iss_CMDCC" localSheetId="2">#REF!</definedName>
    <definedName name="cf_amort_iss_CMDCC" localSheetId="22">#REF!</definedName>
    <definedName name="cf_amort_iss_CMDCC" localSheetId="7">#REF!</definedName>
    <definedName name="cf_amort_iss_CMDCC" localSheetId="4">#REF!</definedName>
    <definedName name="cf_amort_iss_CMDCC" localSheetId="5">#REF!</definedName>
    <definedName name="cf_amort_iss_CMDCC" localSheetId="17">#REF!</definedName>
    <definedName name="cf_amort_iss_CMDCC" localSheetId="12">#REF!</definedName>
    <definedName name="cf_amort_iss_CMDCC" localSheetId="9">#REF!</definedName>
    <definedName name="cf_amort_iss_CMDCC" localSheetId="10">#REF!</definedName>
    <definedName name="cf_amort_iss_CMDCC">#REF!</definedName>
    <definedName name="cf_amort_iss_CMDEC" localSheetId="0">#REF!</definedName>
    <definedName name="cf_amort_iss_CMDEC" localSheetId="3">#REF!</definedName>
    <definedName name="cf_amort_iss_CMDEC" localSheetId="2">#REF!</definedName>
    <definedName name="cf_amort_iss_CMDEC" localSheetId="22">#REF!</definedName>
    <definedName name="cf_amort_iss_CMDEC" localSheetId="7">#REF!</definedName>
    <definedName name="cf_amort_iss_CMDEC" localSheetId="4">#REF!</definedName>
    <definedName name="cf_amort_iss_CMDEC" localSheetId="5">#REF!</definedName>
    <definedName name="cf_amort_iss_CMDEC" localSheetId="17">#REF!</definedName>
    <definedName name="cf_amort_iss_CMDEC" localSheetId="12">#REF!</definedName>
    <definedName name="cf_amort_iss_CMDEC" localSheetId="9">#REF!</definedName>
    <definedName name="cf_amort_iss_CMDEC" localSheetId="10">#REF!</definedName>
    <definedName name="cf_amort_iss_CMDEC">#REF!</definedName>
    <definedName name="cf_amort_iss_CMDEG" localSheetId="0">#REF!</definedName>
    <definedName name="cf_amort_iss_CMDEG" localSheetId="3">#REF!</definedName>
    <definedName name="cf_amort_iss_CMDEG" localSheetId="2">#REF!</definedName>
    <definedName name="cf_amort_iss_CMDEG">#REF!</definedName>
    <definedName name="cf_amort_iss_CMELE" localSheetId="0">#REF!</definedName>
    <definedName name="cf_amort_iss_CMELE" localSheetId="3">#REF!</definedName>
    <definedName name="cf_amort_iss_CMELE" localSheetId="2">#REF!</definedName>
    <definedName name="cf_amort_iss_CMELE" localSheetId="22">#REF!</definedName>
    <definedName name="cf_amort_iss_CMELE" localSheetId="7">#REF!</definedName>
    <definedName name="cf_amort_iss_CMELE" localSheetId="4">#REF!</definedName>
    <definedName name="cf_amort_iss_CMELE" localSheetId="5">#REF!</definedName>
    <definedName name="cf_amort_iss_CMELE" localSheetId="17">#REF!</definedName>
    <definedName name="cf_amort_iss_CMELE" localSheetId="12">#REF!</definedName>
    <definedName name="cf_amort_iss_CMELE" localSheetId="9">#REF!</definedName>
    <definedName name="cf_amort_iss_CMELE" localSheetId="10">#REF!</definedName>
    <definedName name="cf_amort_iss_CMELE">#REF!</definedName>
    <definedName name="cf_amort_iss_CMNEP" localSheetId="0">#REF!</definedName>
    <definedName name="cf_amort_iss_CMNEP" localSheetId="3">#REF!</definedName>
    <definedName name="cf_amort_iss_CMNEP" localSheetId="2">#REF!</definedName>
    <definedName name="cf_amort_iss_CMNEP" localSheetId="22">#REF!</definedName>
    <definedName name="cf_amort_iss_CMNEP" localSheetId="7">#REF!</definedName>
    <definedName name="cf_amort_iss_CMNEP" localSheetId="4">#REF!</definedName>
    <definedName name="cf_amort_iss_CMNEP" localSheetId="5">#REF!</definedName>
    <definedName name="cf_amort_iss_CMNEP" localSheetId="17">#REF!</definedName>
    <definedName name="cf_amort_iss_CMNEP" localSheetId="12">#REF!</definedName>
    <definedName name="cf_amort_iss_CMNEP" localSheetId="9">#REF!</definedName>
    <definedName name="cf_amort_iss_CMNEP" localSheetId="10">#REF!</definedName>
    <definedName name="cf_amort_iss_CMNEP">#REF!</definedName>
    <definedName name="cf_amort_iss_DCC" localSheetId="0">#REF!</definedName>
    <definedName name="cf_amort_iss_DCC" localSheetId="3">#REF!</definedName>
    <definedName name="cf_amort_iss_DCC" localSheetId="2">#REF!</definedName>
    <definedName name="cf_amort_iss_DCC" localSheetId="22">#REF!</definedName>
    <definedName name="cf_amort_iss_DCC" localSheetId="7">#REF!</definedName>
    <definedName name="cf_amort_iss_DCC" localSheetId="4">#REF!</definedName>
    <definedName name="cf_amort_iss_DCC" localSheetId="5">#REF!</definedName>
    <definedName name="cf_amort_iss_DCC" localSheetId="17">#REF!</definedName>
    <definedName name="cf_amort_iss_DCC" localSheetId="12">#REF!</definedName>
    <definedName name="cf_amort_iss_DCC" localSheetId="9">#REF!</definedName>
    <definedName name="cf_amort_iss_DCC" localSheetId="10">#REF!</definedName>
    <definedName name="cf_amort_iss_DCC">#REF!</definedName>
    <definedName name="cf_amort_ret_CM1DC" localSheetId="0">#REF!</definedName>
    <definedName name="cf_amort_ret_CM1DC" localSheetId="3">#REF!</definedName>
    <definedName name="cf_amort_ret_CM1DC" localSheetId="2">#REF!</definedName>
    <definedName name="cf_amort_ret_CM1DC">#REF!</definedName>
    <definedName name="cf_amort_ret_CM1DE" localSheetId="0">#REF!</definedName>
    <definedName name="cf_amort_ret_CM1DE" localSheetId="3">#REF!</definedName>
    <definedName name="cf_amort_ret_CM1DE" localSheetId="2">#REF!</definedName>
    <definedName name="cf_amort_ret_CM1DE">#REF!</definedName>
    <definedName name="cf_amort_ret_CM1EL" localSheetId="0">#REF!</definedName>
    <definedName name="cf_amort_ret_CM1EL" localSheetId="3">#REF!</definedName>
    <definedName name="cf_amort_ret_CM1EL" localSheetId="2">#REF!</definedName>
    <definedName name="cf_amort_ret_CM1EL">#REF!</definedName>
    <definedName name="cf_amort_ret_CM1NE" localSheetId="0">#REF!</definedName>
    <definedName name="cf_amort_ret_CM1NE" localSheetId="3">#REF!</definedName>
    <definedName name="cf_amort_ret_CM1NE" localSheetId="2">#REF!</definedName>
    <definedName name="cf_amort_ret_CM1NE">#REF!</definedName>
    <definedName name="cf_amort_ret_CM2DC" localSheetId="0">#REF!</definedName>
    <definedName name="cf_amort_ret_CM2DC" localSheetId="3">#REF!</definedName>
    <definedName name="cf_amort_ret_CM2DC" localSheetId="2">#REF!</definedName>
    <definedName name="cf_amort_ret_CM2DC">#REF!</definedName>
    <definedName name="cf_amort_ret_CM2DE" localSheetId="0">#REF!</definedName>
    <definedName name="cf_amort_ret_CM2DE" localSheetId="3">#REF!</definedName>
    <definedName name="cf_amort_ret_CM2DE" localSheetId="2">#REF!</definedName>
    <definedName name="cf_amort_ret_CM2DE">#REF!</definedName>
    <definedName name="cf_amort_ret_CM2EL" localSheetId="0">#REF!</definedName>
    <definedName name="cf_amort_ret_CM2EL" localSheetId="3">#REF!</definedName>
    <definedName name="cf_amort_ret_CM2EL" localSheetId="2">#REF!</definedName>
    <definedName name="cf_amort_ret_CM2EL">#REF!</definedName>
    <definedName name="cf_amort_ret_CM2NE" localSheetId="0">#REF!</definedName>
    <definedName name="cf_amort_ret_CM2NE" localSheetId="3">#REF!</definedName>
    <definedName name="cf_amort_ret_CM2NE" localSheetId="2">#REF!</definedName>
    <definedName name="cf_amort_ret_CM2NE">#REF!</definedName>
    <definedName name="cf_amort_ret_CM3DC" localSheetId="0">#REF!</definedName>
    <definedName name="cf_amort_ret_CM3DC" localSheetId="3">#REF!</definedName>
    <definedName name="cf_amort_ret_CM3DC" localSheetId="2">#REF!</definedName>
    <definedName name="cf_amort_ret_CM3DC" localSheetId="22">#REF!</definedName>
    <definedName name="cf_amort_ret_CM3DC" localSheetId="7">#REF!</definedName>
    <definedName name="cf_amort_ret_CM3DC" localSheetId="4">#REF!</definedName>
    <definedName name="cf_amort_ret_CM3DC" localSheetId="5">#REF!</definedName>
    <definedName name="cf_amort_ret_CM3DC" localSheetId="17">#REF!</definedName>
    <definedName name="cf_amort_ret_CM3DC" localSheetId="12">#REF!</definedName>
    <definedName name="cf_amort_ret_CM3DC" localSheetId="9">#REF!</definedName>
    <definedName name="cf_amort_ret_CM3DC" localSheetId="10">#REF!</definedName>
    <definedName name="cf_amort_ret_CM3DC">#REF!</definedName>
    <definedName name="cf_amort_ret_CM3DE" localSheetId="0">#REF!</definedName>
    <definedName name="cf_amort_ret_CM3DE" localSheetId="3">#REF!</definedName>
    <definedName name="cf_amort_ret_CM3DE" localSheetId="2">#REF!</definedName>
    <definedName name="cf_amort_ret_CM3DE" localSheetId="22">#REF!</definedName>
    <definedName name="cf_amort_ret_CM3DE" localSheetId="7">#REF!</definedName>
    <definedName name="cf_amort_ret_CM3DE" localSheetId="4">#REF!</definedName>
    <definedName name="cf_amort_ret_CM3DE" localSheetId="5">#REF!</definedName>
    <definedName name="cf_amort_ret_CM3DE" localSheetId="17">#REF!</definedName>
    <definedName name="cf_amort_ret_CM3DE" localSheetId="12">#REF!</definedName>
    <definedName name="cf_amort_ret_CM3DE" localSheetId="9">#REF!</definedName>
    <definedName name="cf_amort_ret_CM3DE" localSheetId="10">#REF!</definedName>
    <definedName name="cf_amort_ret_CM3DE">#REF!</definedName>
    <definedName name="cf_amort_ret_CM3EL" localSheetId="0">#REF!</definedName>
    <definedName name="cf_amort_ret_CM3EL" localSheetId="3">#REF!</definedName>
    <definedName name="cf_amort_ret_CM3EL" localSheetId="2">#REF!</definedName>
    <definedName name="cf_amort_ret_CM3EL" localSheetId="22">#REF!</definedName>
    <definedName name="cf_amort_ret_CM3EL" localSheetId="7">#REF!</definedName>
    <definedName name="cf_amort_ret_CM3EL" localSheetId="4">#REF!</definedName>
    <definedName name="cf_amort_ret_CM3EL" localSheetId="5">#REF!</definedName>
    <definedName name="cf_amort_ret_CM3EL" localSheetId="17">#REF!</definedName>
    <definedName name="cf_amort_ret_CM3EL" localSheetId="12">#REF!</definedName>
    <definedName name="cf_amort_ret_CM3EL" localSheetId="9">#REF!</definedName>
    <definedName name="cf_amort_ret_CM3EL" localSheetId="10">#REF!</definedName>
    <definedName name="cf_amort_ret_CM3EL">#REF!</definedName>
    <definedName name="cf_amort_ret_CM3NE" localSheetId="0">#REF!</definedName>
    <definedName name="cf_amort_ret_CM3NE" localSheetId="3">#REF!</definedName>
    <definedName name="cf_amort_ret_CM3NE" localSheetId="2">#REF!</definedName>
    <definedName name="cf_amort_ret_CM3NE">#REF!</definedName>
    <definedName name="cf_amort_ret_CM4DC" localSheetId="0">#REF!</definedName>
    <definedName name="cf_amort_ret_CM4DC" localSheetId="3">#REF!</definedName>
    <definedName name="cf_amort_ret_CM4DC" localSheetId="2">#REF!</definedName>
    <definedName name="cf_amort_ret_CM4DC" localSheetId="22">#REF!</definedName>
    <definedName name="cf_amort_ret_CM4DC" localSheetId="7">#REF!</definedName>
    <definedName name="cf_amort_ret_CM4DC" localSheetId="4">#REF!</definedName>
    <definedName name="cf_amort_ret_CM4DC" localSheetId="5">#REF!</definedName>
    <definedName name="cf_amort_ret_CM4DC" localSheetId="17">#REF!</definedName>
    <definedName name="cf_amort_ret_CM4DC" localSheetId="12">#REF!</definedName>
    <definedName name="cf_amort_ret_CM4DC" localSheetId="9">#REF!</definedName>
    <definedName name="cf_amort_ret_CM4DC" localSheetId="10">#REF!</definedName>
    <definedName name="cf_amort_ret_CM4DC">#REF!</definedName>
    <definedName name="cf_amort_ret_CM4DE" localSheetId="0">#REF!</definedName>
    <definedName name="cf_amort_ret_CM4DE" localSheetId="3">#REF!</definedName>
    <definedName name="cf_amort_ret_CM4DE" localSheetId="2">#REF!</definedName>
    <definedName name="cf_amort_ret_CM4DE" localSheetId="22">#REF!</definedName>
    <definedName name="cf_amort_ret_CM4DE" localSheetId="7">#REF!</definedName>
    <definedName name="cf_amort_ret_CM4DE" localSheetId="4">#REF!</definedName>
    <definedName name="cf_amort_ret_CM4DE" localSheetId="5">#REF!</definedName>
    <definedName name="cf_amort_ret_CM4DE" localSheetId="17">#REF!</definedName>
    <definedName name="cf_amort_ret_CM4DE" localSheetId="12">#REF!</definedName>
    <definedName name="cf_amort_ret_CM4DE" localSheetId="9">#REF!</definedName>
    <definedName name="cf_amort_ret_CM4DE" localSheetId="10">#REF!</definedName>
    <definedName name="cf_amort_ret_CM4DE">#REF!</definedName>
    <definedName name="cf_amort_ret_CM4EL" localSheetId="0">#REF!</definedName>
    <definedName name="cf_amort_ret_CM4EL" localSheetId="3">#REF!</definedName>
    <definedName name="cf_amort_ret_CM4EL" localSheetId="2">#REF!</definedName>
    <definedName name="cf_amort_ret_CM4EL" localSheetId="22">#REF!</definedName>
    <definedName name="cf_amort_ret_CM4EL" localSheetId="7">#REF!</definedName>
    <definedName name="cf_amort_ret_CM4EL" localSheetId="4">#REF!</definedName>
    <definedName name="cf_amort_ret_CM4EL" localSheetId="5">#REF!</definedName>
    <definedName name="cf_amort_ret_CM4EL" localSheetId="17">#REF!</definedName>
    <definedName name="cf_amort_ret_CM4EL" localSheetId="12">#REF!</definedName>
    <definedName name="cf_amort_ret_CM4EL" localSheetId="9">#REF!</definedName>
    <definedName name="cf_amort_ret_CM4EL" localSheetId="10">#REF!</definedName>
    <definedName name="cf_amort_ret_CM4EL">#REF!</definedName>
    <definedName name="cf_amort_ret_CM4NE" localSheetId="0">#REF!</definedName>
    <definedName name="cf_amort_ret_CM4NE" localSheetId="3">#REF!</definedName>
    <definedName name="cf_amort_ret_CM4NE" localSheetId="2">#REF!</definedName>
    <definedName name="cf_amort_ret_CM4NE">#REF!</definedName>
    <definedName name="cf_amort_ret_CM5DC" localSheetId="0">#REF!</definedName>
    <definedName name="cf_amort_ret_CM5DC" localSheetId="3">#REF!</definedName>
    <definedName name="cf_amort_ret_CM5DC" localSheetId="2">#REF!</definedName>
    <definedName name="cf_amort_ret_CM5DC" localSheetId="22">#REF!</definedName>
    <definedName name="cf_amort_ret_CM5DC" localSheetId="7">#REF!</definedName>
    <definedName name="cf_amort_ret_CM5DC" localSheetId="4">#REF!</definedName>
    <definedName name="cf_amort_ret_CM5DC" localSheetId="5">#REF!</definedName>
    <definedName name="cf_amort_ret_CM5DC" localSheetId="17">#REF!</definedName>
    <definedName name="cf_amort_ret_CM5DC" localSheetId="12">#REF!</definedName>
    <definedName name="cf_amort_ret_CM5DC" localSheetId="9">#REF!</definedName>
    <definedName name="cf_amort_ret_CM5DC" localSheetId="10">#REF!</definedName>
    <definedName name="cf_amort_ret_CM5DC">#REF!</definedName>
    <definedName name="cf_amort_ret_CM5DE" localSheetId="0">#REF!</definedName>
    <definedName name="cf_amort_ret_CM5DE" localSheetId="3">#REF!</definedName>
    <definedName name="cf_amort_ret_CM5DE" localSheetId="2">#REF!</definedName>
    <definedName name="cf_amort_ret_CM5DE" localSheetId="22">#REF!</definedName>
    <definedName name="cf_amort_ret_CM5DE" localSheetId="7">#REF!</definedName>
    <definedName name="cf_amort_ret_CM5DE" localSheetId="4">#REF!</definedName>
    <definedName name="cf_amort_ret_CM5DE" localSheetId="5">#REF!</definedName>
    <definedName name="cf_amort_ret_CM5DE" localSheetId="17">#REF!</definedName>
    <definedName name="cf_amort_ret_CM5DE" localSheetId="12">#REF!</definedName>
    <definedName name="cf_amort_ret_CM5DE" localSheetId="9">#REF!</definedName>
    <definedName name="cf_amort_ret_CM5DE" localSheetId="10">#REF!</definedName>
    <definedName name="cf_amort_ret_CM5DE">#REF!</definedName>
    <definedName name="cf_amort_ret_CMDCC" localSheetId="0">#REF!</definedName>
    <definedName name="cf_amort_ret_CMDCC" localSheetId="3">#REF!</definedName>
    <definedName name="cf_amort_ret_CMDCC" localSheetId="2">#REF!</definedName>
    <definedName name="cf_amort_ret_CMDCC" localSheetId="22">#REF!</definedName>
    <definedName name="cf_amort_ret_CMDCC" localSheetId="7">#REF!</definedName>
    <definedName name="cf_amort_ret_CMDCC" localSheetId="4">#REF!</definedName>
    <definedName name="cf_amort_ret_CMDCC" localSheetId="5">#REF!</definedName>
    <definedName name="cf_amort_ret_CMDCC" localSheetId="17">#REF!</definedName>
    <definedName name="cf_amort_ret_CMDCC" localSheetId="12">#REF!</definedName>
    <definedName name="cf_amort_ret_CMDCC" localSheetId="9">#REF!</definedName>
    <definedName name="cf_amort_ret_CMDCC" localSheetId="10">#REF!</definedName>
    <definedName name="cf_amort_ret_CMDCC">#REF!</definedName>
    <definedName name="cf_amort_ret_CMDEC" localSheetId="0">#REF!</definedName>
    <definedName name="cf_amort_ret_CMDEC" localSheetId="3">#REF!</definedName>
    <definedName name="cf_amort_ret_CMDEC" localSheetId="2">#REF!</definedName>
    <definedName name="cf_amort_ret_CMDEC" localSheetId="22">#REF!</definedName>
    <definedName name="cf_amort_ret_CMDEC" localSheetId="7">#REF!</definedName>
    <definedName name="cf_amort_ret_CMDEC" localSheetId="4">#REF!</definedName>
    <definedName name="cf_amort_ret_CMDEC" localSheetId="5">#REF!</definedName>
    <definedName name="cf_amort_ret_CMDEC" localSheetId="17">#REF!</definedName>
    <definedName name="cf_amort_ret_CMDEC" localSheetId="12">#REF!</definedName>
    <definedName name="cf_amort_ret_CMDEC" localSheetId="9">#REF!</definedName>
    <definedName name="cf_amort_ret_CMDEC" localSheetId="10">#REF!</definedName>
    <definedName name="cf_amort_ret_CMDEC">#REF!</definedName>
    <definedName name="cf_amort_ret_CMDEG" localSheetId="0">#REF!</definedName>
    <definedName name="cf_amort_ret_CMDEG" localSheetId="3">#REF!</definedName>
    <definedName name="cf_amort_ret_CMDEG" localSheetId="2">#REF!</definedName>
    <definedName name="cf_amort_ret_CMDEG">#REF!</definedName>
    <definedName name="cf_amort_ret_CMELE" localSheetId="0">#REF!</definedName>
    <definedName name="cf_amort_ret_CMELE" localSheetId="3">#REF!</definedName>
    <definedName name="cf_amort_ret_CMELE" localSheetId="2">#REF!</definedName>
    <definedName name="cf_amort_ret_CMELE" localSheetId="22">#REF!</definedName>
    <definedName name="cf_amort_ret_CMELE" localSheetId="7">#REF!</definedName>
    <definedName name="cf_amort_ret_CMELE" localSheetId="4">#REF!</definedName>
    <definedName name="cf_amort_ret_CMELE" localSheetId="5">#REF!</definedName>
    <definedName name="cf_amort_ret_CMELE" localSheetId="17">#REF!</definedName>
    <definedName name="cf_amort_ret_CMELE" localSheetId="12">#REF!</definedName>
    <definedName name="cf_amort_ret_CMELE" localSheetId="9">#REF!</definedName>
    <definedName name="cf_amort_ret_CMELE" localSheetId="10">#REF!</definedName>
    <definedName name="cf_amort_ret_CMELE">#REF!</definedName>
    <definedName name="cf_amort_ret_CMNEP" localSheetId="0">#REF!</definedName>
    <definedName name="cf_amort_ret_CMNEP" localSheetId="3">#REF!</definedName>
    <definedName name="cf_amort_ret_CMNEP" localSheetId="2">#REF!</definedName>
    <definedName name="cf_amort_ret_CMNEP" localSheetId="22">#REF!</definedName>
    <definedName name="cf_amort_ret_CMNEP" localSheetId="7">#REF!</definedName>
    <definedName name="cf_amort_ret_CMNEP" localSheetId="4">#REF!</definedName>
    <definedName name="cf_amort_ret_CMNEP" localSheetId="5">#REF!</definedName>
    <definedName name="cf_amort_ret_CMNEP" localSheetId="17">#REF!</definedName>
    <definedName name="cf_amort_ret_CMNEP" localSheetId="12">#REF!</definedName>
    <definedName name="cf_amort_ret_CMNEP" localSheetId="9">#REF!</definedName>
    <definedName name="cf_amort_ret_CMNEP" localSheetId="10">#REF!</definedName>
    <definedName name="cf_amort_ret_CMNEP">#REF!</definedName>
    <definedName name="cf_amort_ret_dcc" localSheetId="0">#REF!</definedName>
    <definedName name="cf_amort_ret_dcc" localSheetId="3">#REF!</definedName>
    <definedName name="cf_amort_ret_dcc" localSheetId="2">#REF!</definedName>
    <definedName name="cf_amort_ret_dcc" localSheetId="22">#REF!</definedName>
    <definedName name="cf_amort_ret_dcc" localSheetId="7">#REF!</definedName>
    <definedName name="cf_amort_ret_dcc" localSheetId="4">#REF!</definedName>
    <definedName name="cf_amort_ret_dcc" localSheetId="5">#REF!</definedName>
    <definedName name="cf_amort_ret_dcc" localSheetId="17">#REF!</definedName>
    <definedName name="cf_amort_ret_dcc" localSheetId="12">#REF!</definedName>
    <definedName name="cf_amort_ret_dcc" localSheetId="9">#REF!</definedName>
    <definedName name="cf_amort_ret_dcc" localSheetId="10">#REF!</definedName>
    <definedName name="cf_amort_ret_dcc">#REF!</definedName>
    <definedName name="cf_ap_dccw" localSheetId="0">#REF!</definedName>
    <definedName name="cf_ap_dccw" localSheetId="3">#REF!</definedName>
    <definedName name="cf_ap_dccw" localSheetId="2">#REF!</definedName>
    <definedName name="cf_ap_dccw">#REF!</definedName>
    <definedName name="cf_ap_desi" localSheetId="0">#REF!</definedName>
    <definedName name="cf_ap_desi" localSheetId="3">#REF!</definedName>
    <definedName name="cf_ap_desi" localSheetId="2">#REF!</definedName>
    <definedName name="cf_ap_desi">#REF!</definedName>
    <definedName name="cf_ap_esvc" localSheetId="0">#REF!</definedName>
    <definedName name="cf_ap_esvc" localSheetId="3">#REF!</definedName>
    <definedName name="cf_ap_esvc" localSheetId="2">#REF!</definedName>
    <definedName name="cf_ap_esvc">#REF!</definedName>
    <definedName name="cf_ar_dccw" localSheetId="0">#REF!</definedName>
    <definedName name="cf_ar_dccw" localSheetId="3">#REF!</definedName>
    <definedName name="cf_ar_dccw" localSheetId="2">#REF!</definedName>
    <definedName name="cf_ar_dccw">#REF!</definedName>
    <definedName name="cf_ar_desi" localSheetId="0">#REF!</definedName>
    <definedName name="cf_ar_desi" localSheetId="3">#REF!</definedName>
    <definedName name="cf_ar_desi" localSheetId="2">#REF!</definedName>
    <definedName name="cf_ar_desi">#REF!</definedName>
    <definedName name="cf_ar_esvc" localSheetId="0">#REF!</definedName>
    <definedName name="cf_ar_esvc" localSheetId="3">#REF!</definedName>
    <definedName name="cf_ar_esvc" localSheetId="2">#REF!</definedName>
    <definedName name="cf_ar_esvc">#REF!</definedName>
    <definedName name="cf_asset_sales" localSheetId="0">#REF!</definedName>
    <definedName name="cf_asset_sales" localSheetId="3">#REF!</definedName>
    <definedName name="cf_asset_sales" localSheetId="2">#REF!</definedName>
    <definedName name="cf_asset_sales" localSheetId="22">#REF!</definedName>
    <definedName name="cf_asset_sales" localSheetId="7">#REF!</definedName>
    <definedName name="cf_asset_sales" localSheetId="4">#REF!</definedName>
    <definedName name="cf_asset_sales" localSheetId="5">#REF!</definedName>
    <definedName name="cf_asset_sales" localSheetId="17">#REF!</definedName>
    <definedName name="cf_asset_sales" localSheetId="12">#REF!</definedName>
    <definedName name="cf_asset_sales" localSheetId="9">#REF!</definedName>
    <definedName name="cf_asset_sales" localSheetId="10">#REF!</definedName>
    <definedName name="cf_asset_sales">#REF!</definedName>
    <definedName name="cf_asset_sales_CM1DC" localSheetId="0">#REF!</definedName>
    <definedName name="cf_asset_sales_CM1DC" localSheetId="3">#REF!</definedName>
    <definedName name="cf_asset_sales_CM1DC" localSheetId="2">#REF!</definedName>
    <definedName name="cf_asset_sales_CM1DC">#REF!</definedName>
    <definedName name="cf_asset_sales_CM1DE" localSheetId="0">#REF!</definedName>
    <definedName name="cf_asset_sales_CM1DE" localSheetId="3">#REF!</definedName>
    <definedName name="cf_asset_sales_CM1DE" localSheetId="2">#REF!</definedName>
    <definedName name="cf_asset_sales_CM1DE">#REF!</definedName>
    <definedName name="cf_asset_sales_CM1EL" localSheetId="0">#REF!</definedName>
    <definedName name="cf_asset_sales_CM1EL" localSheetId="3">#REF!</definedName>
    <definedName name="cf_asset_sales_CM1EL" localSheetId="2">#REF!</definedName>
    <definedName name="cf_asset_sales_CM1EL">#REF!</definedName>
    <definedName name="cf_asset_sales_CM1NE" localSheetId="0">#REF!</definedName>
    <definedName name="cf_asset_sales_CM1NE" localSheetId="3">#REF!</definedName>
    <definedName name="cf_asset_sales_CM1NE" localSheetId="2">#REF!</definedName>
    <definedName name="cf_asset_sales_CM1NE">#REF!</definedName>
    <definedName name="cf_asset_sales_CM2DC" localSheetId="0">#REF!</definedName>
    <definedName name="cf_asset_sales_CM2DC" localSheetId="3">#REF!</definedName>
    <definedName name="cf_asset_sales_CM2DC" localSheetId="2">#REF!</definedName>
    <definedName name="cf_asset_sales_CM2DC">#REF!</definedName>
    <definedName name="cf_asset_sales_CM2DE" localSheetId="0">#REF!</definedName>
    <definedName name="cf_asset_sales_CM2DE" localSheetId="3">#REF!</definedName>
    <definedName name="cf_asset_sales_CM2DE" localSheetId="2">#REF!</definedName>
    <definedName name="cf_asset_sales_CM2DE">#REF!</definedName>
    <definedName name="cf_asset_sales_CM2EL" localSheetId="0">#REF!</definedName>
    <definedName name="cf_asset_sales_CM2EL" localSheetId="3">#REF!</definedName>
    <definedName name="cf_asset_sales_CM2EL" localSheetId="2">#REF!</definedName>
    <definedName name="cf_asset_sales_CM2EL">#REF!</definedName>
    <definedName name="cf_asset_sales_CM2NE" localSheetId="0">#REF!</definedName>
    <definedName name="cf_asset_sales_CM2NE" localSheetId="3">#REF!</definedName>
    <definedName name="cf_asset_sales_CM2NE" localSheetId="2">#REF!</definedName>
    <definedName name="cf_asset_sales_CM2NE">#REF!</definedName>
    <definedName name="cf_asset_sales_CM3DC" localSheetId="0">#REF!</definedName>
    <definedName name="cf_asset_sales_CM3DC" localSheetId="3">#REF!</definedName>
    <definedName name="cf_asset_sales_CM3DC" localSheetId="2">#REF!</definedName>
    <definedName name="cf_asset_sales_CM3DC">#REF!</definedName>
    <definedName name="cf_asset_sales_CM3DE" localSheetId="0">#REF!</definedName>
    <definedName name="cf_asset_sales_CM3DE" localSheetId="3">#REF!</definedName>
    <definedName name="cf_asset_sales_CM3DE" localSheetId="2">#REF!</definedName>
    <definedName name="cf_asset_sales_CM3DE">#REF!</definedName>
    <definedName name="cf_asset_sales_CM3EL" localSheetId="0">#REF!</definedName>
    <definedName name="cf_asset_sales_CM3EL" localSheetId="3">#REF!</definedName>
    <definedName name="cf_asset_sales_CM3EL" localSheetId="2">#REF!</definedName>
    <definedName name="cf_asset_sales_CM3EL">#REF!</definedName>
    <definedName name="cf_asset_sales_CM3NE" localSheetId="0">#REF!</definedName>
    <definedName name="cf_asset_sales_CM3NE" localSheetId="3">#REF!</definedName>
    <definedName name="cf_asset_sales_CM3NE" localSheetId="2">#REF!</definedName>
    <definedName name="cf_asset_sales_CM3NE">#REF!</definedName>
    <definedName name="cf_asset_sales_CM4DC" localSheetId="0">#REF!</definedName>
    <definedName name="cf_asset_sales_CM4DC" localSheetId="3">#REF!</definedName>
    <definedName name="cf_asset_sales_CM4DC" localSheetId="2">#REF!</definedName>
    <definedName name="cf_asset_sales_CM4DC">#REF!</definedName>
    <definedName name="cf_asset_sales_CM4DE" localSheetId="0">#REF!</definedName>
    <definedName name="cf_asset_sales_CM4DE" localSheetId="3">#REF!</definedName>
    <definedName name="cf_asset_sales_CM4DE" localSheetId="2">#REF!</definedName>
    <definedName name="cf_asset_sales_CM4DE">#REF!</definedName>
    <definedName name="cf_asset_sales_CM4EL" localSheetId="0">#REF!</definedName>
    <definedName name="cf_asset_sales_CM4EL" localSheetId="3">#REF!</definedName>
    <definedName name="cf_asset_sales_CM4EL" localSheetId="2">#REF!</definedName>
    <definedName name="cf_asset_sales_CM4EL">#REF!</definedName>
    <definedName name="cf_asset_sales_CM4NE" localSheetId="0">#REF!</definedName>
    <definedName name="cf_asset_sales_CM4NE" localSheetId="3">#REF!</definedName>
    <definedName name="cf_asset_sales_CM4NE" localSheetId="2">#REF!</definedName>
    <definedName name="cf_asset_sales_CM4NE">#REF!</definedName>
    <definedName name="cf_asset_sales_CMDCC" localSheetId="0">#REF!</definedName>
    <definedName name="cf_asset_sales_CMDCC" localSheetId="3">#REF!</definedName>
    <definedName name="cf_asset_sales_CMDCC" localSheetId="2">#REF!</definedName>
    <definedName name="cf_asset_sales_CMDCC">#REF!</definedName>
    <definedName name="cf_asset_sales_CMDEC" localSheetId="0">#REF!</definedName>
    <definedName name="cf_asset_sales_CMDEC" localSheetId="3">#REF!</definedName>
    <definedName name="cf_asset_sales_CMDEC" localSheetId="2">#REF!</definedName>
    <definedName name="cf_asset_sales_CMDEC">#REF!</definedName>
    <definedName name="cf_asset_sales_CMDEG" localSheetId="0">#REF!</definedName>
    <definedName name="cf_asset_sales_CMDEG" localSheetId="3">#REF!</definedName>
    <definedName name="cf_asset_sales_CMDEG" localSheetId="2">#REF!</definedName>
    <definedName name="cf_asset_sales_CMDEG">#REF!</definedName>
    <definedName name="cf_asset_sales_CMELE" localSheetId="0">#REF!</definedName>
    <definedName name="cf_asset_sales_CMELE" localSheetId="3">#REF!</definedName>
    <definedName name="cf_asset_sales_CMELE" localSheetId="2">#REF!</definedName>
    <definedName name="cf_asset_sales_CMELE">#REF!</definedName>
    <definedName name="cf_asset_sales_CMNEP" localSheetId="0">#REF!</definedName>
    <definedName name="cf_asset_sales_CMNEP" localSheetId="3">#REF!</definedName>
    <definedName name="cf_asset_sales_CMNEP" localSheetId="2">#REF!</definedName>
    <definedName name="cf_asset_sales_CMNEP">#REF!</definedName>
    <definedName name="cf_asset_sales_cres" localSheetId="0">#REF!</definedName>
    <definedName name="cf_asset_sales_cres" localSheetId="3">#REF!</definedName>
    <definedName name="cf_asset_sales_cres" localSheetId="2">#REF!</definedName>
    <definedName name="cf_asset_sales_cres">#REF!</definedName>
    <definedName name="cf_asset_sales_crmw" localSheetId="0">#REF!</definedName>
    <definedName name="cf_asset_sales_crmw" localSheetId="3">#REF!</definedName>
    <definedName name="cf_asset_sales_crmw" localSheetId="2">#REF!</definedName>
    <definedName name="cf_asset_sales_crmw">#REF!</definedName>
    <definedName name="cf_asset_sales_dadj" localSheetId="0">#REF!</definedName>
    <definedName name="cf_asset_sales_dadj" localSheetId="3">#REF!</definedName>
    <definedName name="cf_asset_sales_dadj" localSheetId="2">#REF!</definedName>
    <definedName name="cf_asset_sales_dadj">#REF!</definedName>
    <definedName name="cf_asset_sales_dcc" localSheetId="0">#REF!</definedName>
    <definedName name="cf_asset_sales_dcc" localSheetId="3">#REF!</definedName>
    <definedName name="cf_asset_sales_dcc" localSheetId="2">#REF!</definedName>
    <definedName name="cf_asset_sales_dcc">#REF!</definedName>
    <definedName name="cf_asset_sales_dccw" localSheetId="0">#REF!</definedName>
    <definedName name="cf_asset_sales_dccw" localSheetId="3">#REF!</definedName>
    <definedName name="cf_asset_sales_dccw" localSheetId="2">#REF!</definedName>
    <definedName name="cf_asset_sales_dccw" localSheetId="22">#REF!</definedName>
    <definedName name="cf_asset_sales_dccw" localSheetId="7">#REF!</definedName>
    <definedName name="cf_asset_sales_dccw" localSheetId="4">#REF!</definedName>
    <definedName name="cf_asset_sales_dccw" localSheetId="5">#REF!</definedName>
    <definedName name="cf_asset_sales_dccw" localSheetId="17">#REF!</definedName>
    <definedName name="cf_asset_sales_dccw" localSheetId="12">#REF!</definedName>
    <definedName name="cf_asset_sales_dccw" localSheetId="9">#REF!</definedName>
    <definedName name="cf_asset_sales_dccw" localSheetId="10">#REF!</definedName>
    <definedName name="cf_asset_sales_dccw">#REF!</definedName>
    <definedName name="cf_asset_sales_dcom" localSheetId="0">#REF!</definedName>
    <definedName name="cf_asset_sales_dcom" localSheetId="3">#REF!</definedName>
    <definedName name="cf_asset_sales_dcom" localSheetId="2">#REF!</definedName>
    <definedName name="cf_asset_sales_dcom">#REF!</definedName>
    <definedName name="cf_asset_sales_degw" localSheetId="0">#REF!</definedName>
    <definedName name="cf_asset_sales_degw" localSheetId="3">#REF!</definedName>
    <definedName name="cf_asset_sales_degw" localSheetId="2">#REF!</definedName>
    <definedName name="cf_asset_sales_degw">#REF!</definedName>
    <definedName name="cf_asset_sales_deiw" localSheetId="0">#REF!</definedName>
    <definedName name="cf_asset_sales_deiw" localSheetId="3">#REF!</definedName>
    <definedName name="cf_asset_sales_deiw" localSheetId="2">#REF!</definedName>
    <definedName name="cf_asset_sales_deiw">#REF!</definedName>
    <definedName name="cf_asset_sales_denw" localSheetId="0">#REF!</definedName>
    <definedName name="cf_asset_sales_denw" localSheetId="3">#REF!</definedName>
    <definedName name="cf_asset_sales_denw" localSheetId="2">#REF!</definedName>
    <definedName name="cf_asset_sales_denw">#REF!</definedName>
    <definedName name="cf_asset_sales_desi" localSheetId="0">#REF!</definedName>
    <definedName name="cf_asset_sales_desi" localSheetId="3">#REF!</definedName>
    <definedName name="cf_asset_sales_desi" localSheetId="2">#REF!</definedName>
    <definedName name="cf_asset_sales_desi" localSheetId="22">#REF!</definedName>
    <definedName name="cf_asset_sales_desi" localSheetId="7">#REF!</definedName>
    <definedName name="cf_asset_sales_desi" localSheetId="4">#REF!</definedName>
    <definedName name="cf_asset_sales_desi" localSheetId="5">#REF!</definedName>
    <definedName name="cf_asset_sales_desi" localSheetId="17">#REF!</definedName>
    <definedName name="cf_asset_sales_desi" localSheetId="12">#REF!</definedName>
    <definedName name="cf_asset_sales_desi" localSheetId="9">#REF!</definedName>
    <definedName name="cf_asset_sales_desi" localSheetId="10">#REF!</definedName>
    <definedName name="cf_asset_sales_desi">#REF!</definedName>
    <definedName name="cf_asset_sales_dess" localSheetId="0">#REF!</definedName>
    <definedName name="cf_asset_sales_dess" localSheetId="3">#REF!</definedName>
    <definedName name="cf_asset_sales_dess" localSheetId="2">#REF!</definedName>
    <definedName name="cf_asset_sales_dess">#REF!</definedName>
    <definedName name="cf_asset_sales_dfd" localSheetId="0">#REF!</definedName>
    <definedName name="cf_asset_sales_dfd" localSheetId="3">#REF!</definedName>
    <definedName name="cf_asset_sales_dfd" localSheetId="2">#REF!</definedName>
    <definedName name="cf_asset_sales_dfd">#REF!</definedName>
    <definedName name="cf_asset_sales_dgov" localSheetId="0">#REF!</definedName>
    <definedName name="cf_asset_sales_dgov" localSheetId="3">#REF!</definedName>
    <definedName name="cf_asset_sales_dgov" localSheetId="2">#REF!</definedName>
    <definedName name="cf_asset_sales_dgov">#REF!</definedName>
    <definedName name="cf_asset_sales_dnet" localSheetId="0">#REF!</definedName>
    <definedName name="cf_asset_sales_dnet" localSheetId="3">#REF!</definedName>
    <definedName name="cf_asset_sales_dnet" localSheetId="2">#REF!</definedName>
    <definedName name="cf_asset_sales_dnet">#REF!</definedName>
    <definedName name="cf_asset_sales_dpbg" localSheetId="0">#REF!</definedName>
    <definedName name="cf_asset_sales_dpbg" localSheetId="3">#REF!</definedName>
    <definedName name="cf_asset_sales_dpbg" localSheetId="2">#REF!</definedName>
    <definedName name="cf_asset_sales_dpbg">#REF!</definedName>
    <definedName name="cf_asset_sales_dsol" localSheetId="0">#REF!</definedName>
    <definedName name="cf_asset_sales_dsol" localSheetId="3">#REF!</definedName>
    <definedName name="cf_asset_sales_dsol" localSheetId="2">#REF!</definedName>
    <definedName name="cf_asset_sales_dsol">#REF!</definedName>
    <definedName name="cf_asset_sales_egov" localSheetId="0">#REF!</definedName>
    <definedName name="cf_asset_sales_egov" localSheetId="3">#REF!</definedName>
    <definedName name="cf_asset_sales_egov" localSheetId="2">#REF!</definedName>
    <definedName name="cf_asset_sales_egov">#REF!</definedName>
    <definedName name="cf_asset_sales_elec" localSheetId="0">#REF!</definedName>
    <definedName name="cf_asset_sales_elec" localSheetId="3">#REF!</definedName>
    <definedName name="cf_asset_sales_elec" localSheetId="2">#REF!</definedName>
    <definedName name="cf_asset_sales_elec">#REF!</definedName>
    <definedName name="cf_asset_sales_esvc" localSheetId="0">#REF!</definedName>
    <definedName name="cf_asset_sales_esvc" localSheetId="3">#REF!</definedName>
    <definedName name="cf_asset_sales_esvc" localSheetId="2">#REF!</definedName>
    <definedName name="cf_asset_sales_esvc" localSheetId="22">#REF!</definedName>
    <definedName name="cf_asset_sales_esvc" localSheetId="7">#REF!</definedName>
    <definedName name="cf_asset_sales_esvc" localSheetId="4">#REF!</definedName>
    <definedName name="cf_asset_sales_esvc" localSheetId="5">#REF!</definedName>
    <definedName name="cf_asset_sales_esvc" localSheetId="17">#REF!</definedName>
    <definedName name="cf_asset_sales_esvc" localSheetId="12">#REF!</definedName>
    <definedName name="cf_asset_sales_esvc" localSheetId="9">#REF!</definedName>
    <definedName name="cf_asset_sales_esvc" localSheetId="10">#REF!</definedName>
    <definedName name="cf_asset_sales_esvc">#REF!</definedName>
    <definedName name="cf_asset_sales_fnco" localSheetId="0">#REF!</definedName>
    <definedName name="cf_asset_sales_fnco" localSheetId="3">#REF!</definedName>
    <definedName name="cf_asset_sales_fnco" localSheetId="2">#REF!</definedName>
    <definedName name="cf_asset_sales_fnco">#REF!</definedName>
    <definedName name="cf_asset_sales_fsac" localSheetId="0">#REF!</definedName>
    <definedName name="cf_asset_sales_fsac" localSheetId="3">#REF!</definedName>
    <definedName name="cf_asset_sales_fsac" localSheetId="2">#REF!</definedName>
    <definedName name="cf_asset_sales_fsac">#REF!</definedName>
    <definedName name="cf_asset_sales_fser" localSheetId="0">#REF!</definedName>
    <definedName name="cf_asset_sales_fser" localSheetId="3">#REF!</definedName>
    <definedName name="cf_asset_sales_fser" localSheetId="2">#REF!</definedName>
    <definedName name="cf_asset_sales_fser">#REF!</definedName>
    <definedName name="cf_asset_sales_fstp" localSheetId="0">#REF!</definedName>
    <definedName name="cf_asset_sales_fstp" localSheetId="3">#REF!</definedName>
    <definedName name="cf_asset_sales_fstp" localSheetId="2">#REF!</definedName>
    <definedName name="cf_asset_sales_fstp">#REF!</definedName>
    <definedName name="cf_asset_sales_gadd" localSheetId="0">#REF!</definedName>
    <definedName name="cf_asset_sales_gadd" localSheetId="3">#REF!</definedName>
    <definedName name="cf_asset_sales_gadd" localSheetId="2">#REF!</definedName>
    <definedName name="cf_asset_sales_gadd">#REF!</definedName>
    <definedName name="cf_asset_sales_gadi" localSheetId="0">#REF!</definedName>
    <definedName name="cf_asset_sales_gadi" localSheetId="3">#REF!</definedName>
    <definedName name="cf_asset_sales_gadi" localSheetId="2">#REF!</definedName>
    <definedName name="cf_asset_sales_gadi">#REF!</definedName>
    <definedName name="cf_asset_sales_gov" localSheetId="0">#REF!</definedName>
    <definedName name="cf_asset_sales_gov" localSheetId="3">#REF!</definedName>
    <definedName name="cf_asset_sales_gov" localSheetId="2">#REF!</definedName>
    <definedName name="cf_asset_sales_gov">#REF!</definedName>
    <definedName name="cf_asset_sales_govd" localSheetId="0">#REF!</definedName>
    <definedName name="cf_asset_sales_govd" localSheetId="3">#REF!</definedName>
    <definedName name="cf_asset_sales_govd" localSheetId="2">#REF!</definedName>
    <definedName name="cf_asset_sales_govd">#REF!</definedName>
    <definedName name="cf_asset_sales_gove" localSheetId="0">#REF!</definedName>
    <definedName name="cf_asset_sales_gove" localSheetId="3">#REF!</definedName>
    <definedName name="cf_asset_sales_gove" localSheetId="2">#REF!</definedName>
    <definedName name="cf_asset_sales_gove">#REF!</definedName>
    <definedName name="cf_asset_sales_nep" localSheetId="0">#REF!</definedName>
    <definedName name="cf_asset_sales_nep" localSheetId="3">#REF!</definedName>
    <definedName name="cf_asset_sales_nep" localSheetId="2">#REF!</definedName>
    <definedName name="cf_asset_sales_nep">#REF!</definedName>
    <definedName name="cf_asset_sales_ngov" localSheetId="0">#REF!</definedName>
    <definedName name="cf_asset_sales_ngov" localSheetId="3">#REF!</definedName>
    <definedName name="cf_asset_sales_ngov" localSheetId="2">#REF!</definedName>
    <definedName name="cf_asset_sales_ngov">#REF!</definedName>
    <definedName name="cf_asset_sales_resm" localSheetId="0">#REF!</definedName>
    <definedName name="cf_asset_sales_resm" localSheetId="3">#REF!</definedName>
    <definedName name="cf_asset_sales_resm" localSheetId="2">#REF!</definedName>
    <definedName name="cf_asset_sales_resm">#REF!</definedName>
    <definedName name="cf_asset_sales_rgov" localSheetId="0">#REF!</definedName>
    <definedName name="cf_asset_sales_rgov" localSheetId="3">#REF!</definedName>
    <definedName name="cf_asset_sales_rgov" localSheetId="2">#REF!</definedName>
    <definedName name="cf_asset_sales_rgov">#REF!</definedName>
    <definedName name="cf_asset_sales_sols" localSheetId="0">#REF!</definedName>
    <definedName name="cf_asset_sales_sols" localSheetId="3">#REF!</definedName>
    <definedName name="cf_asset_sales_sols" localSheetId="2">#REF!</definedName>
    <definedName name="cf_asset_sales_sols">#REF!</definedName>
    <definedName name="cf_asset_sales_tam" localSheetId="0">#REF!</definedName>
    <definedName name="cf_asset_sales_tam" localSheetId="3">#REF!</definedName>
    <definedName name="cf_asset_sales_tam" localSheetId="2">#REF!</definedName>
    <definedName name="cf_asset_sales_tam">#REF!</definedName>
    <definedName name="cf_asset_sales_tsc" localSheetId="0">#REF!</definedName>
    <definedName name="cf_asset_sales_tsc" localSheetId="3">#REF!</definedName>
    <definedName name="cf_asset_sales_tsc" localSheetId="2">#REF!</definedName>
    <definedName name="cf_asset_sales_tsc">#REF!</definedName>
    <definedName name="cf_asset_sales_vent" localSheetId="0">#REF!</definedName>
    <definedName name="cf_asset_sales_vent" localSheetId="3">#REF!</definedName>
    <definedName name="cf_asset_sales_vent" localSheetId="2">#REF!</definedName>
    <definedName name="cf_asset_sales_vent">#REF!</definedName>
    <definedName name="cf_bef_fin_ebit" localSheetId="0">#REF!</definedName>
    <definedName name="cf_bef_fin_ebit" localSheetId="3">#REF!</definedName>
    <definedName name="cf_bef_fin_ebit" localSheetId="2">#REF!</definedName>
    <definedName name="cf_bef_fin_ebit" localSheetId="22">#REF!</definedName>
    <definedName name="cf_bef_fin_ebit" localSheetId="7">#REF!</definedName>
    <definedName name="cf_bef_fin_ebit" localSheetId="4">#REF!</definedName>
    <definedName name="cf_bef_fin_ebit" localSheetId="5">#REF!</definedName>
    <definedName name="cf_bef_fin_ebit" localSheetId="17">#REF!</definedName>
    <definedName name="cf_bef_fin_ebit" localSheetId="12">#REF!</definedName>
    <definedName name="cf_bef_fin_ebit" localSheetId="9">#REF!</definedName>
    <definedName name="cf_bef_fin_ebit" localSheetId="10">#REF!</definedName>
    <definedName name="cf_bef_fin_ebit">'[22]Cash_Flow 2005-2011'!#REF!</definedName>
    <definedName name="cf_cap_exp" localSheetId="0">#REF!</definedName>
    <definedName name="cf_cap_exp" localSheetId="3">#REF!</definedName>
    <definedName name="cf_cap_exp" localSheetId="2">#REF!</definedName>
    <definedName name="cf_cap_exp" localSheetId="22">#REF!</definedName>
    <definedName name="cf_cap_exp" localSheetId="7">#REF!</definedName>
    <definedName name="cf_cap_exp" localSheetId="4">#REF!</definedName>
    <definedName name="cf_cap_exp" localSheetId="5">#REF!</definedName>
    <definedName name="cf_cap_exp" localSheetId="17">#REF!</definedName>
    <definedName name="cf_cap_exp" localSheetId="12">#REF!</definedName>
    <definedName name="cf_cap_exp" localSheetId="9">#REF!</definedName>
    <definedName name="cf_cap_exp" localSheetId="10">#REF!</definedName>
    <definedName name="cf_cap_exp">#REF!</definedName>
    <definedName name="cf_cap_exp_0" localSheetId="0">#REF!</definedName>
    <definedName name="cf_cap_exp_0" localSheetId="3">#REF!</definedName>
    <definedName name="cf_cap_exp_0" localSheetId="2">#REF!</definedName>
    <definedName name="cf_cap_exp_0" localSheetId="22">#REF!</definedName>
    <definedName name="cf_cap_exp_0" localSheetId="7">#REF!</definedName>
    <definedName name="cf_cap_exp_0" localSheetId="4">#REF!</definedName>
    <definedName name="cf_cap_exp_0" localSheetId="5">#REF!</definedName>
    <definedName name="cf_cap_exp_0" localSheetId="17">#REF!</definedName>
    <definedName name="cf_cap_exp_0" localSheetId="12">#REF!</definedName>
    <definedName name="cf_cap_exp_0" localSheetId="9">#REF!</definedName>
    <definedName name="cf_cap_exp_0" localSheetId="10">#REF!</definedName>
    <definedName name="cf_cap_exp_0">#REF!</definedName>
    <definedName name="cf_cap_exp_ADCC" localSheetId="0">#REF!</definedName>
    <definedName name="cf_cap_exp_ADCC" localSheetId="3">#REF!</definedName>
    <definedName name="cf_cap_exp_ADCC" localSheetId="2">#REF!</definedName>
    <definedName name="cf_cap_exp_ADCC" localSheetId="22">#REF!</definedName>
    <definedName name="cf_cap_exp_ADCC" localSheetId="7">#REF!</definedName>
    <definedName name="cf_cap_exp_ADCC" localSheetId="4">#REF!</definedName>
    <definedName name="cf_cap_exp_ADCC" localSheetId="5">#REF!</definedName>
    <definedName name="cf_cap_exp_ADCC" localSheetId="17">#REF!</definedName>
    <definedName name="cf_cap_exp_ADCC" localSheetId="12">#REF!</definedName>
    <definedName name="cf_cap_exp_ADCC" localSheetId="9">#REF!</definedName>
    <definedName name="cf_cap_exp_ADCC" localSheetId="10">#REF!</definedName>
    <definedName name="cf_cap_exp_ADCC">#REF!</definedName>
    <definedName name="cf_cap_exp_ambr" localSheetId="0">#REF!</definedName>
    <definedName name="cf_cap_exp_ambr" localSheetId="3">#REF!</definedName>
    <definedName name="cf_cap_exp_ambr" localSheetId="2">#REF!</definedName>
    <definedName name="cf_cap_exp_ambr" localSheetId="22">#REF!</definedName>
    <definedName name="cf_cap_exp_ambr" localSheetId="7">#REF!</definedName>
    <definedName name="cf_cap_exp_ambr" localSheetId="4">#REF!</definedName>
    <definedName name="cf_cap_exp_ambr" localSheetId="5">#REF!</definedName>
    <definedName name="cf_cap_exp_ambr" localSheetId="17">#REF!</definedName>
    <definedName name="cf_cap_exp_ambr" localSheetId="12">#REF!</definedName>
    <definedName name="cf_cap_exp_ambr" localSheetId="9">#REF!</definedName>
    <definedName name="cf_cap_exp_ambr" localSheetId="10">#REF!</definedName>
    <definedName name="cf_cap_exp_ambr">#REF!</definedName>
    <definedName name="cf_cap_exp_ANPL" localSheetId="0">#REF!</definedName>
    <definedName name="cf_cap_exp_ANPL" localSheetId="3">#REF!</definedName>
    <definedName name="cf_cap_exp_ANPL" localSheetId="2">#REF!</definedName>
    <definedName name="cf_cap_exp_ANPL" localSheetId="22">#REF!</definedName>
    <definedName name="cf_cap_exp_ANPL" localSheetId="7">#REF!</definedName>
    <definedName name="cf_cap_exp_ANPL" localSheetId="4">#REF!</definedName>
    <definedName name="cf_cap_exp_ANPL" localSheetId="5">#REF!</definedName>
    <definedName name="cf_cap_exp_ANPL" localSheetId="17">#REF!</definedName>
    <definedName name="cf_cap_exp_ANPL" localSheetId="12">#REF!</definedName>
    <definedName name="cf_cap_exp_ANPL" localSheetId="9">#REF!</definedName>
    <definedName name="cf_cap_exp_ANPL" localSheetId="10">#REF!</definedName>
    <definedName name="cf_cap_exp_ANPL">#REF!</definedName>
    <definedName name="cf_cap_exp_APIP" localSheetId="0">#REF!</definedName>
    <definedName name="cf_cap_exp_APIP" localSheetId="3">#REF!</definedName>
    <definedName name="cf_cap_exp_APIP" localSheetId="2">#REF!</definedName>
    <definedName name="cf_cap_exp_APIP" localSheetId="22">#REF!</definedName>
    <definedName name="cf_cap_exp_APIP" localSheetId="7">#REF!</definedName>
    <definedName name="cf_cap_exp_APIP" localSheetId="4">#REF!</definedName>
    <definedName name="cf_cap_exp_APIP" localSheetId="5">#REF!</definedName>
    <definedName name="cf_cap_exp_APIP" localSheetId="17">#REF!</definedName>
    <definedName name="cf_cap_exp_APIP" localSheetId="12">#REF!</definedName>
    <definedName name="cf_cap_exp_APIP" localSheetId="9">#REF!</definedName>
    <definedName name="cf_cap_exp_APIP" localSheetId="10">#REF!</definedName>
    <definedName name="cf_cap_exp_APIP">#REF!</definedName>
    <definedName name="cf_cap_exp_asst" localSheetId="0">#REF!</definedName>
    <definedName name="cf_cap_exp_asst" localSheetId="3">#REF!</definedName>
    <definedName name="cf_cap_exp_asst" localSheetId="2">#REF!</definedName>
    <definedName name="cf_cap_exp_asst" localSheetId="22">#REF!</definedName>
    <definedName name="cf_cap_exp_asst" localSheetId="7">#REF!</definedName>
    <definedName name="cf_cap_exp_asst" localSheetId="4">#REF!</definedName>
    <definedName name="cf_cap_exp_asst" localSheetId="5">#REF!</definedName>
    <definedName name="cf_cap_exp_asst" localSheetId="17">#REF!</definedName>
    <definedName name="cf_cap_exp_asst" localSheetId="12">#REF!</definedName>
    <definedName name="cf_cap_exp_asst" localSheetId="9">#REF!</definedName>
    <definedName name="cf_cap_exp_asst" localSheetId="10">#REF!</definedName>
    <definedName name="cf_cap_exp_asst">#REF!</definedName>
    <definedName name="cf_cap_exp_capx" localSheetId="0">#REF!</definedName>
    <definedName name="cf_cap_exp_capx" localSheetId="3">#REF!</definedName>
    <definedName name="cf_cap_exp_capx" localSheetId="2">#REF!</definedName>
    <definedName name="cf_cap_exp_capx" localSheetId="22">#REF!</definedName>
    <definedName name="cf_cap_exp_capx" localSheetId="7">#REF!</definedName>
    <definedName name="cf_cap_exp_capx" localSheetId="4">#REF!</definedName>
    <definedName name="cf_cap_exp_capx" localSheetId="5">#REF!</definedName>
    <definedName name="cf_cap_exp_capx" localSheetId="17">#REF!</definedName>
    <definedName name="cf_cap_exp_capx" localSheetId="12">#REF!</definedName>
    <definedName name="cf_cap_exp_capx" localSheetId="9">#REF!</definedName>
    <definedName name="cf_cap_exp_capx" localSheetId="10">#REF!</definedName>
    <definedName name="cf_cap_exp_capx">#REF!</definedName>
    <definedName name="cf_cap_exp_CM1DC" localSheetId="0">#REF!</definedName>
    <definedName name="cf_cap_exp_CM1DC" localSheetId="3">#REF!</definedName>
    <definedName name="cf_cap_exp_CM1DC" localSheetId="2">#REF!</definedName>
    <definedName name="cf_cap_exp_CM1DC" localSheetId="22">#REF!</definedName>
    <definedName name="cf_cap_exp_CM1DC" localSheetId="7">#REF!</definedName>
    <definedName name="cf_cap_exp_CM1DC" localSheetId="4">#REF!</definedName>
    <definedName name="cf_cap_exp_CM1DC" localSheetId="5">#REF!</definedName>
    <definedName name="cf_cap_exp_CM1DC" localSheetId="17">#REF!</definedName>
    <definedName name="cf_cap_exp_CM1DC" localSheetId="12">#REF!</definedName>
    <definedName name="cf_cap_exp_CM1DC" localSheetId="9">#REF!</definedName>
    <definedName name="cf_cap_exp_CM1DC" localSheetId="10">#REF!</definedName>
    <definedName name="cf_cap_exp_CM1DC">#REF!</definedName>
    <definedName name="cf_cap_exp_CM1DE" localSheetId="0">#REF!</definedName>
    <definedName name="cf_cap_exp_CM1DE" localSheetId="3">#REF!</definedName>
    <definedName name="cf_cap_exp_CM1DE" localSheetId="2">#REF!</definedName>
    <definedName name="cf_cap_exp_CM1DE" localSheetId="22">#REF!</definedName>
    <definedName name="cf_cap_exp_CM1DE" localSheetId="7">#REF!</definedName>
    <definedName name="cf_cap_exp_CM1DE" localSheetId="4">#REF!</definedName>
    <definedName name="cf_cap_exp_CM1DE" localSheetId="5">#REF!</definedName>
    <definedName name="cf_cap_exp_CM1DE" localSheetId="17">#REF!</definedName>
    <definedName name="cf_cap_exp_CM1DE" localSheetId="12">#REF!</definedName>
    <definedName name="cf_cap_exp_CM1DE" localSheetId="9">#REF!</definedName>
    <definedName name="cf_cap_exp_CM1DE" localSheetId="10">#REF!</definedName>
    <definedName name="cf_cap_exp_CM1DE">#REF!</definedName>
    <definedName name="cf_cap_exp_CM1EL" localSheetId="0">#REF!</definedName>
    <definedName name="cf_cap_exp_CM1EL" localSheetId="3">#REF!</definedName>
    <definedName name="cf_cap_exp_CM1EL" localSheetId="2">#REF!</definedName>
    <definedName name="cf_cap_exp_CM1EL" localSheetId="22">#REF!</definedName>
    <definedName name="cf_cap_exp_CM1EL" localSheetId="7">#REF!</definedName>
    <definedName name="cf_cap_exp_CM1EL" localSheetId="4">#REF!</definedName>
    <definedName name="cf_cap_exp_CM1EL" localSheetId="5">#REF!</definedName>
    <definedName name="cf_cap_exp_CM1EL" localSheetId="17">#REF!</definedName>
    <definedName name="cf_cap_exp_CM1EL" localSheetId="12">#REF!</definedName>
    <definedName name="cf_cap_exp_CM1EL" localSheetId="9">#REF!</definedName>
    <definedName name="cf_cap_exp_CM1EL" localSheetId="10">#REF!</definedName>
    <definedName name="cf_cap_exp_CM1EL">#REF!</definedName>
    <definedName name="cf_cap_exp_CM1NE" localSheetId="0">#REF!</definedName>
    <definedName name="cf_cap_exp_CM1NE" localSheetId="3">#REF!</definedName>
    <definedName name="cf_cap_exp_CM1NE" localSheetId="2">#REF!</definedName>
    <definedName name="cf_cap_exp_CM1NE">#REF!</definedName>
    <definedName name="cf_cap_exp_CM2DC" localSheetId="0">#REF!</definedName>
    <definedName name="cf_cap_exp_CM2DC" localSheetId="3">#REF!</definedName>
    <definedName name="cf_cap_exp_CM2DC" localSheetId="2">#REF!</definedName>
    <definedName name="cf_cap_exp_CM2DC" localSheetId="22">#REF!</definedName>
    <definedName name="cf_cap_exp_CM2DC" localSheetId="7">#REF!</definedName>
    <definedName name="cf_cap_exp_CM2DC" localSheetId="4">#REF!</definedName>
    <definedName name="cf_cap_exp_CM2DC" localSheetId="5">#REF!</definedName>
    <definedName name="cf_cap_exp_CM2DC" localSheetId="17">#REF!</definedName>
    <definedName name="cf_cap_exp_CM2DC" localSheetId="12">#REF!</definedName>
    <definedName name="cf_cap_exp_CM2DC" localSheetId="9">#REF!</definedName>
    <definedName name="cf_cap_exp_CM2DC" localSheetId="10">#REF!</definedName>
    <definedName name="cf_cap_exp_CM2DC">#REF!</definedName>
    <definedName name="cf_cap_exp_CM2DE" localSheetId="0">#REF!</definedName>
    <definedName name="cf_cap_exp_CM2DE" localSheetId="3">#REF!</definedName>
    <definedName name="cf_cap_exp_CM2DE" localSheetId="2">#REF!</definedName>
    <definedName name="cf_cap_exp_CM2DE" localSheetId="22">#REF!</definedName>
    <definedName name="cf_cap_exp_CM2DE" localSheetId="7">#REF!</definedName>
    <definedName name="cf_cap_exp_CM2DE" localSheetId="4">#REF!</definedName>
    <definedName name="cf_cap_exp_CM2DE" localSheetId="5">#REF!</definedName>
    <definedName name="cf_cap_exp_CM2DE" localSheetId="17">#REF!</definedName>
    <definedName name="cf_cap_exp_CM2DE" localSheetId="12">#REF!</definedName>
    <definedName name="cf_cap_exp_CM2DE" localSheetId="9">#REF!</definedName>
    <definedName name="cf_cap_exp_CM2DE" localSheetId="10">#REF!</definedName>
    <definedName name="cf_cap_exp_CM2DE">#REF!</definedName>
    <definedName name="cf_cap_exp_CM2EL" localSheetId="0">#REF!</definedName>
    <definedName name="cf_cap_exp_CM2EL" localSheetId="3">#REF!</definedName>
    <definedName name="cf_cap_exp_CM2EL" localSheetId="2">#REF!</definedName>
    <definedName name="cf_cap_exp_CM2EL" localSheetId="22">#REF!</definedName>
    <definedName name="cf_cap_exp_CM2EL" localSheetId="7">#REF!</definedName>
    <definedName name="cf_cap_exp_CM2EL" localSheetId="4">#REF!</definedName>
    <definedName name="cf_cap_exp_CM2EL" localSheetId="5">#REF!</definedName>
    <definedName name="cf_cap_exp_CM2EL" localSheetId="17">#REF!</definedName>
    <definedName name="cf_cap_exp_CM2EL" localSheetId="12">#REF!</definedName>
    <definedName name="cf_cap_exp_CM2EL" localSheetId="9">#REF!</definedName>
    <definedName name="cf_cap_exp_CM2EL" localSheetId="10">#REF!</definedName>
    <definedName name="cf_cap_exp_CM2EL">#REF!</definedName>
    <definedName name="cf_cap_exp_CM2NE" localSheetId="0">#REF!</definedName>
    <definedName name="cf_cap_exp_CM2NE" localSheetId="3">#REF!</definedName>
    <definedName name="cf_cap_exp_CM2NE" localSheetId="2">#REF!</definedName>
    <definedName name="cf_cap_exp_CM2NE">#REF!</definedName>
    <definedName name="cf_cap_exp_CM3DC" localSheetId="0">#REF!</definedName>
    <definedName name="cf_cap_exp_CM3DC" localSheetId="3">#REF!</definedName>
    <definedName name="cf_cap_exp_CM3DC" localSheetId="2">#REF!</definedName>
    <definedName name="cf_cap_exp_CM3DC" localSheetId="22">#REF!</definedName>
    <definedName name="cf_cap_exp_CM3DC" localSheetId="7">#REF!</definedName>
    <definedName name="cf_cap_exp_CM3DC" localSheetId="4">#REF!</definedName>
    <definedName name="cf_cap_exp_CM3DC" localSheetId="5">#REF!</definedName>
    <definedName name="cf_cap_exp_CM3DC" localSheetId="17">#REF!</definedName>
    <definedName name="cf_cap_exp_CM3DC" localSheetId="12">#REF!</definedName>
    <definedName name="cf_cap_exp_CM3DC" localSheetId="9">#REF!</definedName>
    <definedName name="cf_cap_exp_CM3DC" localSheetId="10">#REF!</definedName>
    <definedName name="cf_cap_exp_CM3DC">#REF!</definedName>
    <definedName name="cf_cap_exp_CM3DE" localSheetId="0">#REF!</definedName>
    <definedName name="cf_cap_exp_CM3DE" localSheetId="3">#REF!</definedName>
    <definedName name="cf_cap_exp_CM3DE" localSheetId="2">#REF!</definedName>
    <definedName name="cf_cap_exp_CM3DE" localSheetId="22">#REF!</definedName>
    <definedName name="cf_cap_exp_CM3DE" localSheetId="7">#REF!</definedName>
    <definedName name="cf_cap_exp_CM3DE" localSheetId="4">#REF!</definedName>
    <definedName name="cf_cap_exp_CM3DE" localSheetId="5">#REF!</definedName>
    <definedName name="cf_cap_exp_CM3DE" localSheetId="17">#REF!</definedName>
    <definedName name="cf_cap_exp_CM3DE" localSheetId="12">#REF!</definedName>
    <definedName name="cf_cap_exp_CM3DE" localSheetId="9">#REF!</definedName>
    <definedName name="cf_cap_exp_CM3DE" localSheetId="10">#REF!</definedName>
    <definedName name="cf_cap_exp_CM3DE">#REF!</definedName>
    <definedName name="cf_cap_exp_CM3EL" localSheetId="0">#REF!</definedName>
    <definedName name="cf_cap_exp_CM3EL" localSheetId="3">#REF!</definedName>
    <definedName name="cf_cap_exp_CM3EL" localSheetId="2">#REF!</definedName>
    <definedName name="cf_cap_exp_CM3EL" localSheetId="22">#REF!</definedName>
    <definedName name="cf_cap_exp_CM3EL" localSheetId="7">#REF!</definedName>
    <definedName name="cf_cap_exp_CM3EL" localSheetId="4">#REF!</definedName>
    <definedName name="cf_cap_exp_CM3EL" localSheetId="5">#REF!</definedName>
    <definedName name="cf_cap_exp_CM3EL" localSheetId="17">#REF!</definedName>
    <definedName name="cf_cap_exp_CM3EL" localSheetId="12">#REF!</definedName>
    <definedName name="cf_cap_exp_CM3EL" localSheetId="9">#REF!</definedName>
    <definedName name="cf_cap_exp_CM3EL" localSheetId="10">#REF!</definedName>
    <definedName name="cf_cap_exp_CM3EL">#REF!</definedName>
    <definedName name="cf_cap_exp_CM3NE" localSheetId="0">#REF!</definedName>
    <definedName name="cf_cap_exp_CM3NE" localSheetId="3">#REF!</definedName>
    <definedName name="cf_cap_exp_CM3NE" localSheetId="2">#REF!</definedName>
    <definedName name="cf_cap_exp_CM3NE">#REF!</definedName>
    <definedName name="cf_cap_exp_CM4DC" localSheetId="0">#REF!</definedName>
    <definedName name="cf_cap_exp_CM4DC" localSheetId="3">#REF!</definedName>
    <definedName name="cf_cap_exp_CM4DC" localSheetId="2">#REF!</definedName>
    <definedName name="cf_cap_exp_CM4DC" localSheetId="22">#REF!</definedName>
    <definedName name="cf_cap_exp_CM4DC" localSheetId="7">#REF!</definedName>
    <definedName name="cf_cap_exp_CM4DC" localSheetId="4">#REF!</definedName>
    <definedName name="cf_cap_exp_CM4DC" localSheetId="5">#REF!</definedName>
    <definedName name="cf_cap_exp_CM4DC" localSheetId="17">#REF!</definedName>
    <definedName name="cf_cap_exp_CM4DC" localSheetId="12">#REF!</definedName>
    <definedName name="cf_cap_exp_CM4DC" localSheetId="9">#REF!</definedName>
    <definedName name="cf_cap_exp_CM4DC" localSheetId="10">#REF!</definedName>
    <definedName name="cf_cap_exp_CM4DC">#REF!</definedName>
    <definedName name="cf_cap_exp_CM4DE" localSheetId="0">#REF!</definedName>
    <definedName name="cf_cap_exp_CM4DE" localSheetId="3">#REF!</definedName>
    <definedName name="cf_cap_exp_CM4DE" localSheetId="2">#REF!</definedName>
    <definedName name="cf_cap_exp_CM4DE" localSheetId="22">#REF!</definedName>
    <definedName name="cf_cap_exp_CM4DE" localSheetId="7">#REF!</definedName>
    <definedName name="cf_cap_exp_CM4DE" localSheetId="4">#REF!</definedName>
    <definedName name="cf_cap_exp_CM4DE" localSheetId="5">#REF!</definedName>
    <definedName name="cf_cap_exp_CM4DE" localSheetId="17">#REF!</definedName>
    <definedName name="cf_cap_exp_CM4DE" localSheetId="12">#REF!</definedName>
    <definedName name="cf_cap_exp_CM4DE" localSheetId="9">#REF!</definedName>
    <definedName name="cf_cap_exp_CM4DE" localSheetId="10">#REF!</definedName>
    <definedName name="cf_cap_exp_CM4DE">#REF!</definedName>
    <definedName name="cf_cap_exp_CM4EL" localSheetId="0">#REF!</definedName>
    <definedName name="cf_cap_exp_CM4EL" localSheetId="3">#REF!</definedName>
    <definedName name="cf_cap_exp_CM4EL" localSheetId="2">#REF!</definedName>
    <definedName name="cf_cap_exp_CM4EL" localSheetId="22">#REF!</definedName>
    <definedName name="cf_cap_exp_CM4EL" localSheetId="7">#REF!</definedName>
    <definedName name="cf_cap_exp_CM4EL" localSheetId="4">#REF!</definedName>
    <definedName name="cf_cap_exp_CM4EL" localSheetId="5">#REF!</definedName>
    <definedName name="cf_cap_exp_CM4EL" localSheetId="17">#REF!</definedName>
    <definedName name="cf_cap_exp_CM4EL" localSheetId="12">#REF!</definedName>
    <definedName name="cf_cap_exp_CM4EL" localSheetId="9">#REF!</definedName>
    <definedName name="cf_cap_exp_CM4EL" localSheetId="10">#REF!</definedName>
    <definedName name="cf_cap_exp_CM4EL">#REF!</definedName>
    <definedName name="cf_cap_exp_CM4NE" localSheetId="0">#REF!</definedName>
    <definedName name="cf_cap_exp_CM4NE" localSheetId="3">#REF!</definedName>
    <definedName name="cf_cap_exp_CM4NE" localSheetId="2">#REF!</definedName>
    <definedName name="cf_cap_exp_CM4NE">#REF!</definedName>
    <definedName name="cf_cap_exp_CM5DC" localSheetId="0">#REF!</definedName>
    <definedName name="cf_cap_exp_CM5DC" localSheetId="3">#REF!</definedName>
    <definedName name="cf_cap_exp_CM5DC" localSheetId="2">#REF!</definedName>
    <definedName name="cf_cap_exp_CM5DC" localSheetId="22">#REF!</definedName>
    <definedName name="cf_cap_exp_CM5DC" localSheetId="7">#REF!</definedName>
    <definedName name="cf_cap_exp_CM5DC" localSheetId="4">#REF!</definedName>
    <definedName name="cf_cap_exp_CM5DC" localSheetId="5">#REF!</definedName>
    <definedName name="cf_cap_exp_CM5DC" localSheetId="17">#REF!</definedName>
    <definedName name="cf_cap_exp_CM5DC" localSheetId="12">#REF!</definedName>
    <definedName name="cf_cap_exp_CM5DC" localSheetId="9">#REF!</definedName>
    <definedName name="cf_cap_exp_CM5DC" localSheetId="10">#REF!</definedName>
    <definedName name="cf_cap_exp_CM5DC">#REF!</definedName>
    <definedName name="cf_cap_exp_CM5DE" localSheetId="0">#REF!</definedName>
    <definedName name="cf_cap_exp_CM5DE" localSheetId="3">#REF!</definedName>
    <definedName name="cf_cap_exp_CM5DE" localSheetId="2">#REF!</definedName>
    <definedName name="cf_cap_exp_CM5DE" localSheetId="22">#REF!</definedName>
    <definedName name="cf_cap_exp_CM5DE" localSheetId="7">#REF!</definedName>
    <definedName name="cf_cap_exp_CM5DE" localSheetId="4">#REF!</definedName>
    <definedName name="cf_cap_exp_CM5DE" localSheetId="5">#REF!</definedName>
    <definedName name="cf_cap_exp_CM5DE" localSheetId="17">#REF!</definedName>
    <definedName name="cf_cap_exp_CM5DE" localSheetId="12">#REF!</definedName>
    <definedName name="cf_cap_exp_CM5DE" localSheetId="9">#REF!</definedName>
    <definedName name="cf_cap_exp_CM5DE" localSheetId="10">#REF!</definedName>
    <definedName name="cf_cap_exp_CM5DE">#REF!</definedName>
    <definedName name="cf_cap_exp_CMDCC" localSheetId="0">#REF!</definedName>
    <definedName name="cf_cap_exp_CMDCC" localSheetId="3">#REF!</definedName>
    <definedName name="cf_cap_exp_CMDCC" localSheetId="2">#REF!</definedName>
    <definedName name="cf_cap_exp_CMDCC" localSheetId="22">#REF!</definedName>
    <definedName name="cf_cap_exp_CMDCC" localSheetId="7">#REF!</definedName>
    <definedName name="cf_cap_exp_CMDCC" localSheetId="4">#REF!</definedName>
    <definedName name="cf_cap_exp_CMDCC" localSheetId="5">#REF!</definedName>
    <definedName name="cf_cap_exp_CMDCC" localSheetId="17">#REF!</definedName>
    <definedName name="cf_cap_exp_CMDCC" localSheetId="12">#REF!</definedName>
    <definedName name="cf_cap_exp_CMDCC" localSheetId="9">#REF!</definedName>
    <definedName name="cf_cap_exp_CMDCC" localSheetId="10">#REF!</definedName>
    <definedName name="cf_cap_exp_CMDCC">#REF!</definedName>
    <definedName name="cf_cap_exp_CMDEC" localSheetId="0">#REF!</definedName>
    <definedName name="cf_cap_exp_CMDEC" localSheetId="3">#REF!</definedName>
    <definedName name="cf_cap_exp_CMDEC" localSheetId="2">#REF!</definedName>
    <definedName name="cf_cap_exp_CMDEC" localSheetId="22">#REF!</definedName>
    <definedName name="cf_cap_exp_CMDEC" localSheetId="7">#REF!</definedName>
    <definedName name="cf_cap_exp_CMDEC" localSheetId="4">#REF!</definedName>
    <definedName name="cf_cap_exp_CMDEC" localSheetId="5">#REF!</definedName>
    <definedName name="cf_cap_exp_CMDEC" localSheetId="17">#REF!</definedName>
    <definedName name="cf_cap_exp_CMDEC" localSheetId="12">#REF!</definedName>
    <definedName name="cf_cap_exp_CMDEC" localSheetId="9">#REF!</definedName>
    <definedName name="cf_cap_exp_CMDEC" localSheetId="10">#REF!</definedName>
    <definedName name="cf_cap_exp_CMDEC">#REF!</definedName>
    <definedName name="cf_cap_exp_CMDEG" localSheetId="0">#REF!</definedName>
    <definedName name="cf_cap_exp_CMDEG" localSheetId="3">#REF!</definedName>
    <definedName name="cf_cap_exp_CMDEG" localSheetId="2">#REF!</definedName>
    <definedName name="cf_cap_exp_CMDEG">#REF!</definedName>
    <definedName name="cf_cap_exp_CMELE" localSheetId="0">#REF!</definedName>
    <definedName name="cf_cap_exp_CMELE" localSheetId="3">#REF!</definedName>
    <definedName name="cf_cap_exp_CMELE" localSheetId="2">#REF!</definedName>
    <definedName name="cf_cap_exp_CMELE" localSheetId="22">#REF!</definedName>
    <definedName name="cf_cap_exp_CMELE" localSheetId="7">#REF!</definedName>
    <definedName name="cf_cap_exp_CMELE" localSheetId="4">#REF!</definedName>
    <definedName name="cf_cap_exp_CMELE" localSheetId="5">#REF!</definedName>
    <definedName name="cf_cap_exp_CMELE" localSheetId="17">#REF!</definedName>
    <definedName name="cf_cap_exp_CMELE" localSheetId="12">#REF!</definedName>
    <definedName name="cf_cap_exp_CMELE" localSheetId="9">#REF!</definedName>
    <definedName name="cf_cap_exp_CMELE" localSheetId="10">#REF!</definedName>
    <definedName name="cf_cap_exp_CMELE">#REF!</definedName>
    <definedName name="cf_cap_exp_CMNEP" localSheetId="0">#REF!</definedName>
    <definedName name="cf_cap_exp_CMNEP" localSheetId="3">#REF!</definedName>
    <definedName name="cf_cap_exp_CMNEP" localSheetId="2">#REF!</definedName>
    <definedName name="cf_cap_exp_CMNEP" localSheetId="22">#REF!</definedName>
    <definedName name="cf_cap_exp_CMNEP" localSheetId="7">#REF!</definedName>
    <definedName name="cf_cap_exp_CMNEP" localSheetId="4">#REF!</definedName>
    <definedName name="cf_cap_exp_CMNEP" localSheetId="5">#REF!</definedName>
    <definedName name="cf_cap_exp_CMNEP" localSheetId="17">#REF!</definedName>
    <definedName name="cf_cap_exp_CMNEP" localSheetId="12">#REF!</definedName>
    <definedName name="cf_cap_exp_CMNEP" localSheetId="9">#REF!</definedName>
    <definedName name="cf_cap_exp_CMNEP" localSheetId="10">#REF!</definedName>
    <definedName name="cf_cap_exp_CMNEP">#REF!</definedName>
    <definedName name="cf_cap_exp_corp" localSheetId="0">#REF!</definedName>
    <definedName name="cf_cap_exp_corp" localSheetId="3">#REF!</definedName>
    <definedName name="cf_cap_exp_corp" localSheetId="2">#REF!</definedName>
    <definedName name="cf_cap_exp_corp" localSheetId="22">#REF!</definedName>
    <definedName name="cf_cap_exp_corp" localSheetId="7">#REF!</definedName>
    <definedName name="cf_cap_exp_corp" localSheetId="4">#REF!</definedName>
    <definedName name="cf_cap_exp_corp" localSheetId="5">#REF!</definedName>
    <definedName name="cf_cap_exp_corp" localSheetId="17">#REF!</definedName>
    <definedName name="cf_cap_exp_corp" localSheetId="12">#REF!</definedName>
    <definedName name="cf_cap_exp_corp" localSheetId="9">#REF!</definedName>
    <definedName name="cf_cap_exp_corp" localSheetId="10">#REF!</definedName>
    <definedName name="cf_cap_exp_corp">#REF!</definedName>
    <definedName name="cf_cap_exp_cres" localSheetId="0">#REF!</definedName>
    <definedName name="cf_cap_exp_cres" localSheetId="3">#REF!</definedName>
    <definedName name="cf_cap_exp_cres" localSheetId="2">#REF!</definedName>
    <definedName name="cf_cap_exp_cres">#REF!</definedName>
    <definedName name="cf_cap_exp_crmw" localSheetId="0">#REF!</definedName>
    <definedName name="cf_cap_exp_crmw" localSheetId="3">#REF!</definedName>
    <definedName name="cf_cap_exp_crmw" localSheetId="2">#REF!</definedName>
    <definedName name="cf_cap_exp_crmw">#REF!</definedName>
    <definedName name="cf_cap_exp_dadj" localSheetId="0">#REF!</definedName>
    <definedName name="cf_cap_exp_dadj" localSheetId="3">#REF!</definedName>
    <definedName name="cf_cap_exp_dadj" localSheetId="2">#REF!</definedName>
    <definedName name="cf_cap_exp_dadj">#REF!</definedName>
    <definedName name="cf_cap_exp_dcc" localSheetId="0">#REF!</definedName>
    <definedName name="cf_cap_exp_dcc" localSheetId="3">#REF!</definedName>
    <definedName name="cf_cap_exp_dcc" localSheetId="2">#REF!</definedName>
    <definedName name="cf_cap_exp_dcc">#REF!</definedName>
    <definedName name="cf_cap_exp_dccw" localSheetId="0">#REF!</definedName>
    <definedName name="cf_cap_exp_dccw" localSheetId="3">#REF!</definedName>
    <definedName name="cf_cap_exp_dccw" localSheetId="2">#REF!</definedName>
    <definedName name="cf_cap_exp_dccw" localSheetId="22">#REF!</definedName>
    <definedName name="cf_cap_exp_dccw" localSheetId="7">#REF!</definedName>
    <definedName name="cf_cap_exp_dccw" localSheetId="4">#REF!</definedName>
    <definedName name="cf_cap_exp_dccw" localSheetId="5">#REF!</definedName>
    <definedName name="cf_cap_exp_dccw" localSheetId="17">#REF!</definedName>
    <definedName name="cf_cap_exp_dccw" localSheetId="12">#REF!</definedName>
    <definedName name="cf_cap_exp_dccw" localSheetId="9">#REF!</definedName>
    <definedName name="cf_cap_exp_dccw" localSheetId="10">#REF!</definedName>
    <definedName name="cf_cap_exp_dccw">#REF!</definedName>
    <definedName name="cf_cap_exp_dcom" localSheetId="0">#REF!</definedName>
    <definedName name="cf_cap_exp_dcom" localSheetId="3">#REF!</definedName>
    <definedName name="cf_cap_exp_dcom" localSheetId="2">#REF!</definedName>
    <definedName name="cf_cap_exp_dcom">#REF!</definedName>
    <definedName name="cf_cap_exp_degw" localSheetId="0">#REF!</definedName>
    <definedName name="cf_cap_exp_degw" localSheetId="3">#REF!</definedName>
    <definedName name="cf_cap_exp_degw" localSheetId="2">#REF!</definedName>
    <definedName name="cf_cap_exp_degw">#REF!</definedName>
    <definedName name="cf_cap_exp_deiw" localSheetId="0">#REF!</definedName>
    <definedName name="cf_cap_exp_deiw" localSheetId="3">#REF!</definedName>
    <definedName name="cf_cap_exp_deiw" localSheetId="2">#REF!</definedName>
    <definedName name="cf_cap_exp_deiw">#REF!</definedName>
    <definedName name="cf_cap_exp_denw" localSheetId="0">#REF!</definedName>
    <definedName name="cf_cap_exp_denw" localSheetId="3">#REF!</definedName>
    <definedName name="cf_cap_exp_denw" localSheetId="2">#REF!</definedName>
    <definedName name="cf_cap_exp_denw">#REF!</definedName>
    <definedName name="cf_cap_exp_desi" localSheetId="0">#REF!</definedName>
    <definedName name="cf_cap_exp_desi" localSheetId="3">#REF!</definedName>
    <definedName name="cf_cap_exp_desi" localSheetId="2">#REF!</definedName>
    <definedName name="cf_cap_exp_desi" localSheetId="22">#REF!</definedName>
    <definedName name="cf_cap_exp_desi" localSheetId="7">#REF!</definedName>
    <definedName name="cf_cap_exp_desi" localSheetId="4">#REF!</definedName>
    <definedName name="cf_cap_exp_desi" localSheetId="5">#REF!</definedName>
    <definedName name="cf_cap_exp_desi" localSheetId="17">#REF!</definedName>
    <definedName name="cf_cap_exp_desi" localSheetId="12">#REF!</definedName>
    <definedName name="cf_cap_exp_desi" localSheetId="9">#REF!</definedName>
    <definedName name="cf_cap_exp_desi" localSheetId="10">#REF!</definedName>
    <definedName name="cf_cap_exp_desi">#REF!</definedName>
    <definedName name="cf_cap_exp_dess" localSheetId="0">#REF!</definedName>
    <definedName name="cf_cap_exp_dess" localSheetId="3">#REF!</definedName>
    <definedName name="cf_cap_exp_dess" localSheetId="2">#REF!</definedName>
    <definedName name="cf_cap_exp_dess">#REF!</definedName>
    <definedName name="cf_cap_exp_dfd" localSheetId="0">#REF!</definedName>
    <definedName name="cf_cap_exp_dfd" localSheetId="3">#REF!</definedName>
    <definedName name="cf_cap_exp_dfd" localSheetId="2">#REF!</definedName>
    <definedName name="cf_cap_exp_dfd">#REF!</definedName>
    <definedName name="cf_cap_exp_dgov" localSheetId="0">#REF!</definedName>
    <definedName name="cf_cap_exp_dgov" localSheetId="3">#REF!</definedName>
    <definedName name="cf_cap_exp_dgov" localSheetId="2">#REF!</definedName>
    <definedName name="cf_cap_exp_dgov">#REF!</definedName>
    <definedName name="cf_cap_exp_dnet" localSheetId="0">#REF!</definedName>
    <definedName name="cf_cap_exp_dnet" localSheetId="3">#REF!</definedName>
    <definedName name="cf_cap_exp_dnet" localSheetId="2">#REF!</definedName>
    <definedName name="cf_cap_exp_dnet">#REF!</definedName>
    <definedName name="cf_cap_exp_dpbg" localSheetId="0">#REF!</definedName>
    <definedName name="cf_cap_exp_dpbg" localSheetId="3">#REF!</definedName>
    <definedName name="cf_cap_exp_dpbg" localSheetId="2">#REF!</definedName>
    <definedName name="cf_cap_exp_dpbg">#REF!</definedName>
    <definedName name="cf_cap_exp_dsol" localSheetId="0">#REF!</definedName>
    <definedName name="cf_cap_exp_dsol" localSheetId="3">#REF!</definedName>
    <definedName name="cf_cap_exp_dsol" localSheetId="2">#REF!</definedName>
    <definedName name="cf_cap_exp_dsol">#REF!</definedName>
    <definedName name="cf_cap_exp_eadj" localSheetId="0">#REF!</definedName>
    <definedName name="cf_cap_exp_eadj" localSheetId="3">#REF!</definedName>
    <definedName name="cf_cap_exp_eadj" localSheetId="2">#REF!</definedName>
    <definedName name="cf_cap_exp_eadj">#REF!</definedName>
    <definedName name="cf_cap_exp_egov" localSheetId="0">#REF!</definedName>
    <definedName name="cf_cap_exp_egov" localSheetId="3">#REF!</definedName>
    <definedName name="cf_cap_exp_egov" localSheetId="2">#REF!</definedName>
    <definedName name="cf_cap_exp_egov">#REF!</definedName>
    <definedName name="cf_cap_exp_elec" localSheetId="0">#REF!</definedName>
    <definedName name="cf_cap_exp_elec" localSheetId="3">#REF!</definedName>
    <definedName name="cf_cap_exp_elec" localSheetId="2">#REF!</definedName>
    <definedName name="cf_cap_exp_elec">#REF!</definedName>
    <definedName name="cf_cap_exp_esvc" localSheetId="0">#REF!</definedName>
    <definedName name="cf_cap_exp_esvc" localSheetId="3">#REF!</definedName>
    <definedName name="cf_cap_exp_esvc" localSheetId="2">#REF!</definedName>
    <definedName name="cf_cap_exp_esvc" localSheetId="22">#REF!</definedName>
    <definedName name="cf_cap_exp_esvc" localSheetId="7">#REF!</definedName>
    <definedName name="cf_cap_exp_esvc" localSheetId="4">#REF!</definedName>
    <definedName name="cf_cap_exp_esvc" localSheetId="5">#REF!</definedName>
    <definedName name="cf_cap_exp_esvc" localSheetId="17">#REF!</definedName>
    <definedName name="cf_cap_exp_esvc" localSheetId="12">#REF!</definedName>
    <definedName name="cf_cap_exp_esvc" localSheetId="9">#REF!</definedName>
    <definedName name="cf_cap_exp_esvc" localSheetId="10">#REF!</definedName>
    <definedName name="cf_cap_exp_esvc">#REF!</definedName>
    <definedName name="cf_cap_exp_fnco" localSheetId="0">#REF!</definedName>
    <definedName name="cf_cap_exp_fnco" localSheetId="3">#REF!</definedName>
    <definedName name="cf_cap_exp_fnco" localSheetId="2">#REF!</definedName>
    <definedName name="cf_cap_exp_fnco">#REF!</definedName>
    <definedName name="cf_cap_exp_fsac" localSheetId="0">#REF!</definedName>
    <definedName name="cf_cap_exp_fsac" localSheetId="3">#REF!</definedName>
    <definedName name="cf_cap_exp_fsac" localSheetId="2">#REF!</definedName>
    <definedName name="cf_cap_exp_fsac">#REF!</definedName>
    <definedName name="cf_cap_exp_fsad" localSheetId="0">#REF!</definedName>
    <definedName name="cf_cap_exp_fsad" localSheetId="3">#REF!</definedName>
    <definedName name="cf_cap_exp_fsad" localSheetId="2">#REF!</definedName>
    <definedName name="cf_cap_exp_fsad">#REF!</definedName>
    <definedName name="cf_cap_exp_fser" localSheetId="0">#REF!</definedName>
    <definedName name="cf_cap_exp_fser" localSheetId="3">#REF!</definedName>
    <definedName name="cf_cap_exp_fser" localSheetId="2">#REF!</definedName>
    <definedName name="cf_cap_exp_fser" localSheetId="22">#REF!</definedName>
    <definedName name="cf_cap_exp_fser" localSheetId="7">#REF!</definedName>
    <definedName name="cf_cap_exp_fser" localSheetId="4">#REF!</definedName>
    <definedName name="cf_cap_exp_fser" localSheetId="5">#REF!</definedName>
    <definedName name="cf_cap_exp_fser" localSheetId="17">#REF!</definedName>
    <definedName name="cf_cap_exp_fser" localSheetId="12">#REF!</definedName>
    <definedName name="cf_cap_exp_fser" localSheetId="9">#REF!</definedName>
    <definedName name="cf_cap_exp_fser" localSheetId="10">#REF!</definedName>
    <definedName name="cf_cap_exp_fser">#REF!</definedName>
    <definedName name="cf_cap_exp_fstp" localSheetId="0">#REF!</definedName>
    <definedName name="cf_cap_exp_fstp" localSheetId="3">#REF!</definedName>
    <definedName name="cf_cap_exp_fstp" localSheetId="2">#REF!</definedName>
    <definedName name="cf_cap_exp_fstp">#REF!</definedName>
    <definedName name="cf_cap_exp_gadd" localSheetId="0">#REF!</definedName>
    <definedName name="cf_cap_exp_gadd" localSheetId="3">#REF!</definedName>
    <definedName name="cf_cap_exp_gadd" localSheetId="2">#REF!</definedName>
    <definedName name="cf_cap_exp_gadd">#REF!</definedName>
    <definedName name="cf_cap_exp_gadi" localSheetId="0">#REF!</definedName>
    <definedName name="cf_cap_exp_gadi" localSheetId="3">#REF!</definedName>
    <definedName name="cf_cap_exp_gadi" localSheetId="2">#REF!</definedName>
    <definedName name="cf_cap_exp_gadi">#REF!</definedName>
    <definedName name="cf_cap_exp_gadj" localSheetId="0">#REF!</definedName>
    <definedName name="cf_cap_exp_gadj" localSheetId="3">#REF!</definedName>
    <definedName name="cf_cap_exp_gadj" localSheetId="2">#REF!</definedName>
    <definedName name="cf_cap_exp_gadj">#REF!</definedName>
    <definedName name="cf_cap_exp_gov" localSheetId="0">#REF!</definedName>
    <definedName name="cf_cap_exp_gov" localSheetId="3">#REF!</definedName>
    <definedName name="cf_cap_exp_gov" localSheetId="2">#REF!</definedName>
    <definedName name="cf_cap_exp_gov">#REF!</definedName>
    <definedName name="cf_cap_exp_govd" localSheetId="0">#REF!</definedName>
    <definedName name="cf_cap_exp_govd" localSheetId="3">#REF!</definedName>
    <definedName name="cf_cap_exp_govd" localSheetId="2">#REF!</definedName>
    <definedName name="cf_cap_exp_govd">#REF!</definedName>
    <definedName name="cf_cap_exp_gove" localSheetId="0">#REF!</definedName>
    <definedName name="cf_cap_exp_gove" localSheetId="3">#REF!</definedName>
    <definedName name="cf_cap_exp_gove" localSheetId="2">#REF!</definedName>
    <definedName name="cf_cap_exp_gove">#REF!</definedName>
    <definedName name="cf_cap_exp_mali" localSheetId="0">#REF!</definedName>
    <definedName name="cf_cap_exp_mali" localSheetId="3">#REF!</definedName>
    <definedName name="cf_cap_exp_mali" localSheetId="2">#REF!</definedName>
    <definedName name="cf_cap_exp_mali" localSheetId="22">#REF!</definedName>
    <definedName name="cf_cap_exp_mali" localSheetId="7">#REF!</definedName>
    <definedName name="cf_cap_exp_mali" localSheetId="4">#REF!</definedName>
    <definedName name="cf_cap_exp_mali" localSheetId="5">#REF!</definedName>
    <definedName name="cf_cap_exp_mali" localSheetId="17">#REF!</definedName>
    <definedName name="cf_cap_exp_mali" localSheetId="12">#REF!</definedName>
    <definedName name="cf_cap_exp_mali" localSheetId="9">#REF!</definedName>
    <definedName name="cf_cap_exp_mali" localSheetId="10">#REF!</definedName>
    <definedName name="cf_cap_exp_mali">#REF!</definedName>
    <definedName name="cf_cap_exp_mwp" localSheetId="0">#REF!</definedName>
    <definedName name="cf_cap_exp_mwp" localSheetId="3">#REF!</definedName>
    <definedName name="cf_cap_exp_mwp" localSheetId="2">#REF!</definedName>
    <definedName name="cf_cap_exp_mwp" localSheetId="22">#REF!</definedName>
    <definedName name="cf_cap_exp_mwp" localSheetId="7">#REF!</definedName>
    <definedName name="cf_cap_exp_mwp" localSheetId="4">#REF!</definedName>
    <definedName name="cf_cap_exp_mwp" localSheetId="5">#REF!</definedName>
    <definedName name="cf_cap_exp_mwp" localSheetId="17">#REF!</definedName>
    <definedName name="cf_cap_exp_mwp" localSheetId="12">#REF!</definedName>
    <definedName name="cf_cap_exp_mwp" localSheetId="9">#REF!</definedName>
    <definedName name="cf_cap_exp_mwp" localSheetId="10">#REF!</definedName>
    <definedName name="cf_cap_exp_mwp">#REF!</definedName>
    <definedName name="cf_cap_exp_nep" localSheetId="0">#REF!</definedName>
    <definedName name="cf_cap_exp_nep" localSheetId="3">#REF!</definedName>
    <definedName name="cf_cap_exp_nep" localSheetId="2">#REF!</definedName>
    <definedName name="cf_cap_exp_nep">#REF!</definedName>
    <definedName name="cf_cap_exp_ngov" localSheetId="0">#REF!</definedName>
    <definedName name="cf_cap_exp_ngov" localSheetId="3">#REF!</definedName>
    <definedName name="cf_cap_exp_ngov" localSheetId="2">#REF!</definedName>
    <definedName name="cf_cap_exp_ngov">#REF!</definedName>
    <definedName name="cf_cap_exp_npl" localSheetId="0">#REF!</definedName>
    <definedName name="cf_cap_exp_npl" localSheetId="3">#REF!</definedName>
    <definedName name="cf_cap_exp_npl" localSheetId="2">#REF!</definedName>
    <definedName name="cf_cap_exp_npl" localSheetId="22">#REF!</definedName>
    <definedName name="cf_cap_exp_npl" localSheetId="7">#REF!</definedName>
    <definedName name="cf_cap_exp_npl" localSheetId="4">#REF!</definedName>
    <definedName name="cf_cap_exp_npl" localSheetId="5">#REF!</definedName>
    <definedName name="cf_cap_exp_npl" localSheetId="17">#REF!</definedName>
    <definedName name="cf_cap_exp_npl" localSheetId="12">#REF!</definedName>
    <definedName name="cf_cap_exp_npl" localSheetId="9">#REF!</definedName>
    <definedName name="cf_cap_exp_npl" localSheetId="10">#REF!</definedName>
    <definedName name="cf_cap_exp_npl">#REF!</definedName>
    <definedName name="cf_cap_exp_resm" localSheetId="0">#REF!</definedName>
    <definedName name="cf_cap_exp_resm" localSheetId="3">#REF!</definedName>
    <definedName name="cf_cap_exp_resm" localSheetId="2">#REF!</definedName>
    <definedName name="cf_cap_exp_resm">#REF!</definedName>
    <definedName name="cf_cap_exp_rgov" localSheetId="0">#REF!</definedName>
    <definedName name="cf_cap_exp_rgov" localSheetId="3">#REF!</definedName>
    <definedName name="cf_cap_exp_rgov" localSheetId="2">#REF!</definedName>
    <definedName name="cf_cap_exp_rgov">#REF!</definedName>
    <definedName name="cf_cap_exp_rmwp" localSheetId="0">#REF!</definedName>
    <definedName name="cf_cap_exp_rmwp" localSheetId="3">#REF!</definedName>
    <definedName name="cf_cap_exp_rmwp" localSheetId="2">#REF!</definedName>
    <definedName name="cf_cap_exp_rmwp" localSheetId="22">#REF!</definedName>
    <definedName name="cf_cap_exp_rmwp" localSheetId="7">#REF!</definedName>
    <definedName name="cf_cap_exp_rmwp" localSheetId="4">#REF!</definedName>
    <definedName name="cf_cap_exp_rmwp" localSheetId="5">#REF!</definedName>
    <definedName name="cf_cap_exp_rmwp" localSheetId="17">#REF!</definedName>
    <definedName name="cf_cap_exp_rmwp" localSheetId="12">#REF!</definedName>
    <definedName name="cf_cap_exp_rmwp" localSheetId="9">#REF!</definedName>
    <definedName name="cf_cap_exp_rmwp" localSheetId="10">#REF!</definedName>
    <definedName name="cf_cap_exp_rmwp">#REF!</definedName>
    <definedName name="cf_cap_exp_rode" localSheetId="0">#REF!</definedName>
    <definedName name="cf_cap_exp_rode" localSheetId="3">#REF!</definedName>
    <definedName name="cf_cap_exp_rode" localSheetId="2">#REF!</definedName>
    <definedName name="cf_cap_exp_rode" localSheetId="22">#REF!</definedName>
    <definedName name="cf_cap_exp_rode" localSheetId="7">#REF!</definedName>
    <definedName name="cf_cap_exp_rode" localSheetId="4">#REF!</definedName>
    <definedName name="cf_cap_exp_rode" localSheetId="5">#REF!</definedName>
    <definedName name="cf_cap_exp_rode" localSheetId="17">#REF!</definedName>
    <definedName name="cf_cap_exp_rode" localSheetId="12">#REF!</definedName>
    <definedName name="cf_cap_exp_rode" localSheetId="9">#REF!</definedName>
    <definedName name="cf_cap_exp_rode" localSheetId="10">#REF!</definedName>
    <definedName name="cf_cap_exp_rode">#REF!</definedName>
    <definedName name="cf_cap_exp_sols" localSheetId="0">#REF!</definedName>
    <definedName name="cf_cap_exp_sols" localSheetId="3">#REF!</definedName>
    <definedName name="cf_cap_exp_sols" localSheetId="2">#REF!</definedName>
    <definedName name="cf_cap_exp_sols">#REF!</definedName>
    <definedName name="cf_cap_exp_tam" localSheetId="0">#REF!</definedName>
    <definedName name="cf_cap_exp_tam" localSheetId="3">#REF!</definedName>
    <definedName name="cf_cap_exp_tam" localSheetId="2">#REF!</definedName>
    <definedName name="cf_cap_exp_tam">#REF!</definedName>
    <definedName name="cf_cap_exp_tsc" localSheetId="0">#REF!</definedName>
    <definedName name="cf_cap_exp_tsc" localSheetId="3">#REF!</definedName>
    <definedName name="cf_cap_exp_tsc" localSheetId="2">#REF!</definedName>
    <definedName name="cf_cap_exp_tsc">#REF!</definedName>
    <definedName name="cf_cap_exp_vent" localSheetId="0">#REF!</definedName>
    <definedName name="cf_cap_exp_vent" localSheetId="3">#REF!</definedName>
    <definedName name="cf_cap_exp_vent" localSheetId="2">#REF!</definedName>
    <definedName name="cf_cap_exp_vent">#REF!</definedName>
    <definedName name="cf_cap_exp_vfs" localSheetId="0">#REF!</definedName>
    <definedName name="cf_cap_exp_vfs" localSheetId="3">#REF!</definedName>
    <definedName name="cf_cap_exp_vfs" localSheetId="2">#REF!</definedName>
    <definedName name="cf_cap_exp_vfs" localSheetId="22">#REF!</definedName>
    <definedName name="cf_cap_exp_vfs" localSheetId="7">#REF!</definedName>
    <definedName name="cf_cap_exp_vfs" localSheetId="4">#REF!</definedName>
    <definedName name="cf_cap_exp_vfs" localSheetId="5">#REF!</definedName>
    <definedName name="cf_cap_exp_vfs" localSheetId="17">#REF!</definedName>
    <definedName name="cf_cap_exp_vfs" localSheetId="12">#REF!</definedName>
    <definedName name="cf_cap_exp_vfs" localSheetId="9">#REF!</definedName>
    <definedName name="cf_cap_exp_vfs" localSheetId="10">#REF!</definedName>
    <definedName name="cf_cap_exp_vfs">#REF!</definedName>
    <definedName name="cf_cap_exp_watr" localSheetId="0">#REF!</definedName>
    <definedName name="cf_cap_exp_watr" localSheetId="3">#REF!</definedName>
    <definedName name="cf_cap_exp_watr" localSheetId="2">#REF!</definedName>
    <definedName name="cf_cap_exp_watr" localSheetId="22">#REF!</definedName>
    <definedName name="cf_cap_exp_watr" localSheetId="7">#REF!</definedName>
    <definedName name="cf_cap_exp_watr" localSheetId="4">#REF!</definedName>
    <definedName name="cf_cap_exp_watr" localSheetId="5">#REF!</definedName>
    <definedName name="cf_cap_exp_watr" localSheetId="17">#REF!</definedName>
    <definedName name="cf_cap_exp_watr" localSheetId="12">#REF!</definedName>
    <definedName name="cf_cap_exp_watr" localSheetId="9">#REF!</definedName>
    <definedName name="cf_cap_exp_watr" localSheetId="10">#REF!</definedName>
    <definedName name="cf_cap_exp_watr">#REF!</definedName>
    <definedName name="cf_cap_exp_west" localSheetId="0">#REF!</definedName>
    <definedName name="cf_cap_exp_west" localSheetId="3">#REF!</definedName>
    <definedName name="cf_cap_exp_west" localSheetId="2">#REF!</definedName>
    <definedName name="cf_cap_exp_west">#REF!</definedName>
    <definedName name="cf_cap_exp_wolv" localSheetId="0">#REF!</definedName>
    <definedName name="cf_cap_exp_wolv" localSheetId="3">#REF!</definedName>
    <definedName name="cf_cap_exp_wolv" localSheetId="2">#REF!</definedName>
    <definedName name="cf_cap_exp_wolv" localSheetId="22">#REF!</definedName>
    <definedName name="cf_cap_exp_wolv" localSheetId="7">#REF!</definedName>
    <definedName name="cf_cap_exp_wolv" localSheetId="4">#REF!</definedName>
    <definedName name="cf_cap_exp_wolv" localSheetId="5">#REF!</definedName>
    <definedName name="cf_cap_exp_wolv" localSheetId="17">#REF!</definedName>
    <definedName name="cf_cap_exp_wolv" localSheetId="12">#REF!</definedName>
    <definedName name="cf_cap_exp_wolv" localSheetId="9">#REF!</definedName>
    <definedName name="cf_cap_exp_wolv" localSheetId="10">#REF!</definedName>
    <definedName name="cf_cap_exp_wolv">#REF!</definedName>
    <definedName name="cf_cash_chg" localSheetId="0">#REF!</definedName>
    <definedName name="cf_cash_chg" localSheetId="3">#REF!</definedName>
    <definedName name="cf_cash_chg" localSheetId="2">#REF!</definedName>
    <definedName name="cf_cash_chg" localSheetId="22">#REF!</definedName>
    <definedName name="cf_cash_chg" localSheetId="7">#REF!</definedName>
    <definedName name="cf_cash_chg" localSheetId="4">#REF!</definedName>
    <definedName name="cf_cash_chg" localSheetId="5">#REF!</definedName>
    <definedName name="cf_cash_chg" localSheetId="17">#REF!</definedName>
    <definedName name="cf_cash_chg" localSheetId="12">#REF!</definedName>
    <definedName name="cf_cash_chg" localSheetId="9">#REF!</definedName>
    <definedName name="cf_cash_chg" localSheetId="10">#REF!</definedName>
    <definedName name="cf_cash_chg">#REF!</definedName>
    <definedName name="cf_cash_chg_CM1DC" localSheetId="0">#REF!</definedName>
    <definedName name="cf_cash_chg_CM1DC" localSheetId="3">#REF!</definedName>
    <definedName name="cf_cash_chg_CM1DC" localSheetId="2">#REF!</definedName>
    <definedName name="cf_cash_chg_CM1DC">#REF!</definedName>
    <definedName name="cf_cash_chg_CM1DE" localSheetId="0">#REF!</definedName>
    <definedName name="cf_cash_chg_CM1DE" localSheetId="3">#REF!</definedName>
    <definedName name="cf_cash_chg_CM1DE" localSheetId="2">#REF!</definedName>
    <definedName name="cf_cash_chg_CM1DE">#REF!</definedName>
    <definedName name="cf_cash_chg_CM1EL" localSheetId="0">#REF!</definedName>
    <definedName name="cf_cash_chg_CM1EL" localSheetId="3">#REF!</definedName>
    <definedName name="cf_cash_chg_CM1EL" localSheetId="2">#REF!</definedName>
    <definedName name="cf_cash_chg_CM1EL">#REF!</definedName>
    <definedName name="cf_cash_chg_CM4DC" localSheetId="0">#REF!</definedName>
    <definedName name="cf_cash_chg_CM4DC" localSheetId="3">#REF!</definedName>
    <definedName name="cf_cash_chg_CM4DC" localSheetId="2">#REF!</definedName>
    <definedName name="cf_cash_chg_CM4DC">#REF!</definedName>
    <definedName name="cf_cash_chg_CM4DE" localSheetId="0">#REF!</definedName>
    <definedName name="cf_cash_chg_CM4DE" localSheetId="3">#REF!</definedName>
    <definedName name="cf_cash_chg_CM4DE" localSheetId="2">#REF!</definedName>
    <definedName name="cf_cash_chg_CM4DE">#REF!</definedName>
    <definedName name="cf_cash_chg_CM4EL" localSheetId="0">#REF!</definedName>
    <definedName name="cf_cash_chg_CM4EL" localSheetId="3">#REF!</definedName>
    <definedName name="cf_cash_chg_CM4EL" localSheetId="2">#REF!</definedName>
    <definedName name="cf_cash_chg_CM4EL">#REF!</definedName>
    <definedName name="cf_cash_chg_CMDCC" localSheetId="0">#REF!</definedName>
    <definedName name="cf_cash_chg_CMDCC" localSheetId="3">#REF!</definedName>
    <definedName name="cf_cash_chg_CMDCC" localSheetId="2">#REF!</definedName>
    <definedName name="cf_cash_chg_CMDCC">#REF!</definedName>
    <definedName name="cf_cash_chg_CMDEC" localSheetId="0">#REF!</definedName>
    <definedName name="cf_cash_chg_CMDEC" localSheetId="3">#REF!</definedName>
    <definedName name="cf_cash_chg_CMDEC" localSheetId="2">#REF!</definedName>
    <definedName name="cf_cash_chg_CMDEC">#REF!</definedName>
    <definedName name="cf_cash_chg_CMDEG" localSheetId="0">#REF!</definedName>
    <definedName name="cf_cash_chg_CMDEG" localSheetId="3">#REF!</definedName>
    <definedName name="cf_cash_chg_CMDEG" localSheetId="2">#REF!</definedName>
    <definedName name="cf_cash_chg_CMDEG">#REF!</definedName>
    <definedName name="cf_cash_chg_CMELE" localSheetId="0">#REF!</definedName>
    <definedName name="cf_cash_chg_CMELE" localSheetId="3">#REF!</definedName>
    <definedName name="cf_cash_chg_CMELE" localSheetId="2">#REF!</definedName>
    <definedName name="cf_cash_chg_CMELE">#REF!</definedName>
    <definedName name="cf_cash_chg_CMNEP" localSheetId="0">#REF!</definedName>
    <definedName name="cf_cash_chg_CMNEP" localSheetId="3">#REF!</definedName>
    <definedName name="cf_cash_chg_CMNEP" localSheetId="2">#REF!</definedName>
    <definedName name="cf_cash_chg_CMNEP">#REF!</definedName>
    <definedName name="cf_cash_chg_cres" localSheetId="0">#REF!</definedName>
    <definedName name="cf_cash_chg_cres" localSheetId="3">#REF!</definedName>
    <definedName name="cf_cash_chg_cres" localSheetId="2">#REF!</definedName>
    <definedName name="cf_cash_chg_cres">#REF!</definedName>
    <definedName name="cf_cash_chg_crmw" localSheetId="0">#REF!</definedName>
    <definedName name="cf_cash_chg_crmw" localSheetId="3">#REF!</definedName>
    <definedName name="cf_cash_chg_crmw" localSheetId="2">#REF!</definedName>
    <definedName name="cf_cash_chg_crmw">#REF!</definedName>
    <definedName name="cf_cash_chg_dadj" localSheetId="0">#REF!</definedName>
    <definedName name="cf_cash_chg_dadj" localSheetId="3">#REF!</definedName>
    <definedName name="cf_cash_chg_dadj" localSheetId="2">#REF!</definedName>
    <definedName name="cf_cash_chg_dadj">#REF!</definedName>
    <definedName name="cf_cash_chg_dcc" localSheetId="0">#REF!</definedName>
    <definedName name="cf_cash_chg_dcc" localSheetId="3">#REF!</definedName>
    <definedName name="cf_cash_chg_dcc" localSheetId="2">#REF!</definedName>
    <definedName name="cf_cash_chg_dcc">#REF!</definedName>
    <definedName name="cf_cash_chg_dccw" localSheetId="0">#REF!</definedName>
    <definedName name="cf_cash_chg_dccw" localSheetId="3">#REF!</definedName>
    <definedName name="cf_cash_chg_dccw" localSheetId="2">#REF!</definedName>
    <definedName name="cf_cash_chg_dccw" localSheetId="22">#REF!</definedName>
    <definedName name="cf_cash_chg_dccw" localSheetId="7">#REF!</definedName>
    <definedName name="cf_cash_chg_dccw" localSheetId="4">#REF!</definedName>
    <definedName name="cf_cash_chg_dccw" localSheetId="5">#REF!</definedName>
    <definedName name="cf_cash_chg_dccw" localSheetId="17">#REF!</definedName>
    <definedName name="cf_cash_chg_dccw" localSheetId="12">#REF!</definedName>
    <definedName name="cf_cash_chg_dccw" localSheetId="9">#REF!</definedName>
    <definedName name="cf_cash_chg_dccw" localSheetId="10">#REF!</definedName>
    <definedName name="cf_cash_chg_dccw">#REF!</definedName>
    <definedName name="cf_cash_chg_dcom" localSheetId="0">#REF!</definedName>
    <definedName name="cf_cash_chg_dcom" localSheetId="3">#REF!</definedName>
    <definedName name="cf_cash_chg_dcom" localSheetId="2">#REF!</definedName>
    <definedName name="cf_cash_chg_dcom">#REF!</definedName>
    <definedName name="cf_cash_chg_degw" localSheetId="0">#REF!</definedName>
    <definedName name="cf_cash_chg_degw" localSheetId="3">#REF!</definedName>
    <definedName name="cf_cash_chg_degw" localSheetId="2">#REF!</definedName>
    <definedName name="cf_cash_chg_degw">#REF!</definedName>
    <definedName name="cf_cash_chg_deiw" localSheetId="0">#REF!</definedName>
    <definedName name="cf_cash_chg_deiw" localSheetId="3">#REF!</definedName>
    <definedName name="cf_cash_chg_deiw" localSheetId="2">#REF!</definedName>
    <definedName name="cf_cash_chg_deiw">#REF!</definedName>
    <definedName name="cf_cash_chg_denw" localSheetId="0">#REF!</definedName>
    <definedName name="cf_cash_chg_denw" localSheetId="3">#REF!</definedName>
    <definedName name="cf_cash_chg_denw" localSheetId="2">#REF!</definedName>
    <definedName name="cf_cash_chg_denw">#REF!</definedName>
    <definedName name="cf_cash_chg_desi" localSheetId="0">#REF!</definedName>
    <definedName name="cf_cash_chg_desi" localSheetId="3">#REF!</definedName>
    <definedName name="cf_cash_chg_desi" localSheetId="2">#REF!</definedName>
    <definedName name="cf_cash_chg_desi" localSheetId="22">#REF!</definedName>
    <definedName name="cf_cash_chg_desi" localSheetId="7">#REF!</definedName>
    <definedName name="cf_cash_chg_desi" localSheetId="4">#REF!</definedName>
    <definedName name="cf_cash_chg_desi" localSheetId="5">#REF!</definedName>
    <definedName name="cf_cash_chg_desi" localSheetId="17">#REF!</definedName>
    <definedName name="cf_cash_chg_desi" localSheetId="12">#REF!</definedName>
    <definedName name="cf_cash_chg_desi" localSheetId="9">#REF!</definedName>
    <definedName name="cf_cash_chg_desi" localSheetId="10">#REF!</definedName>
    <definedName name="cf_cash_chg_desi">#REF!</definedName>
    <definedName name="cf_cash_chg_dess" localSheetId="0">#REF!</definedName>
    <definedName name="cf_cash_chg_dess" localSheetId="3">#REF!</definedName>
    <definedName name="cf_cash_chg_dess" localSheetId="2">#REF!</definedName>
    <definedName name="cf_cash_chg_dess">#REF!</definedName>
    <definedName name="cf_cash_chg_dfd" localSheetId="0">#REF!</definedName>
    <definedName name="cf_cash_chg_dfd" localSheetId="3">#REF!</definedName>
    <definedName name="cf_cash_chg_dfd" localSheetId="2">#REF!</definedName>
    <definedName name="cf_cash_chg_dfd">#REF!</definedName>
    <definedName name="cf_cash_chg_dnet" localSheetId="0">#REF!</definedName>
    <definedName name="cf_cash_chg_dnet" localSheetId="3">#REF!</definedName>
    <definedName name="cf_cash_chg_dnet" localSheetId="2">#REF!</definedName>
    <definedName name="cf_cash_chg_dnet">#REF!</definedName>
    <definedName name="cf_cash_chg_dpbg" localSheetId="0">#REF!</definedName>
    <definedName name="cf_cash_chg_dpbg" localSheetId="3">#REF!</definedName>
    <definedName name="cf_cash_chg_dpbg" localSheetId="2">#REF!</definedName>
    <definedName name="cf_cash_chg_dpbg">#REF!</definedName>
    <definedName name="cf_cash_chg_dsol" localSheetId="0">#REF!</definedName>
    <definedName name="cf_cash_chg_dsol" localSheetId="3">#REF!</definedName>
    <definedName name="cf_cash_chg_dsol" localSheetId="2">#REF!</definedName>
    <definedName name="cf_cash_chg_dsol">#REF!</definedName>
    <definedName name="cf_cash_chg_eadj" localSheetId="0">#REF!</definedName>
    <definedName name="cf_cash_chg_eadj" localSheetId="3">#REF!</definedName>
    <definedName name="cf_cash_chg_eadj" localSheetId="2">#REF!</definedName>
    <definedName name="cf_cash_chg_eadj">#REF!</definedName>
    <definedName name="cf_cash_chg_elec" localSheetId="0">#REF!</definedName>
    <definedName name="cf_cash_chg_elec" localSheetId="3">#REF!</definedName>
    <definedName name="cf_cash_chg_elec" localSheetId="2">#REF!</definedName>
    <definedName name="cf_cash_chg_elec">#REF!</definedName>
    <definedName name="cf_cash_chg_esvc" localSheetId="0">#REF!</definedName>
    <definedName name="cf_cash_chg_esvc" localSheetId="3">#REF!</definedName>
    <definedName name="cf_cash_chg_esvc" localSheetId="2">#REF!</definedName>
    <definedName name="cf_cash_chg_esvc" localSheetId="22">#REF!</definedName>
    <definedName name="cf_cash_chg_esvc" localSheetId="7">#REF!</definedName>
    <definedName name="cf_cash_chg_esvc" localSheetId="4">#REF!</definedName>
    <definedName name="cf_cash_chg_esvc" localSheetId="5">#REF!</definedName>
    <definedName name="cf_cash_chg_esvc" localSheetId="17">#REF!</definedName>
    <definedName name="cf_cash_chg_esvc" localSheetId="12">#REF!</definedName>
    <definedName name="cf_cash_chg_esvc" localSheetId="9">#REF!</definedName>
    <definedName name="cf_cash_chg_esvc" localSheetId="10">#REF!</definedName>
    <definedName name="cf_cash_chg_esvc">#REF!</definedName>
    <definedName name="cf_cash_chg_fnco" localSheetId="0">#REF!</definedName>
    <definedName name="cf_cash_chg_fnco" localSheetId="3">#REF!</definedName>
    <definedName name="cf_cash_chg_fnco" localSheetId="2">#REF!</definedName>
    <definedName name="cf_cash_chg_fnco">#REF!</definedName>
    <definedName name="cf_cash_chg_fsac" localSheetId="0">#REF!</definedName>
    <definedName name="cf_cash_chg_fsac" localSheetId="3">#REF!</definedName>
    <definedName name="cf_cash_chg_fsac" localSheetId="2">#REF!</definedName>
    <definedName name="cf_cash_chg_fsac">#REF!</definedName>
    <definedName name="cf_cash_chg_fsad" localSheetId="0">#REF!</definedName>
    <definedName name="cf_cash_chg_fsad" localSheetId="3">#REF!</definedName>
    <definedName name="cf_cash_chg_fsad" localSheetId="2">#REF!</definedName>
    <definedName name="cf_cash_chg_fsad">#REF!</definedName>
    <definedName name="cf_cash_chg_fser" localSheetId="0">#REF!</definedName>
    <definedName name="cf_cash_chg_fser" localSheetId="3">#REF!</definedName>
    <definedName name="cf_cash_chg_fser" localSheetId="2">#REF!</definedName>
    <definedName name="cf_cash_chg_fser">#REF!</definedName>
    <definedName name="cf_cash_chg_fstp" localSheetId="0">#REF!</definedName>
    <definedName name="cf_cash_chg_fstp" localSheetId="3">#REF!</definedName>
    <definedName name="cf_cash_chg_fstp" localSheetId="2">#REF!</definedName>
    <definedName name="cf_cash_chg_fstp">#REF!</definedName>
    <definedName name="cf_cash_chg_gadd" localSheetId="0">#REF!</definedName>
    <definedName name="cf_cash_chg_gadd" localSheetId="3">#REF!</definedName>
    <definedName name="cf_cash_chg_gadd" localSheetId="2">#REF!</definedName>
    <definedName name="cf_cash_chg_gadd">#REF!</definedName>
    <definedName name="cf_cash_chg_gadi" localSheetId="0">#REF!</definedName>
    <definedName name="cf_cash_chg_gadi" localSheetId="3">#REF!</definedName>
    <definedName name="cf_cash_chg_gadi" localSheetId="2">#REF!</definedName>
    <definedName name="cf_cash_chg_gadi">#REF!</definedName>
    <definedName name="cf_cash_chg_gadj" localSheetId="0">#REF!</definedName>
    <definedName name="cf_cash_chg_gadj" localSheetId="3">#REF!</definedName>
    <definedName name="cf_cash_chg_gadj" localSheetId="2">#REF!</definedName>
    <definedName name="cf_cash_chg_gadj">#REF!</definedName>
    <definedName name="cf_cash_chg_gov" localSheetId="0">#REF!</definedName>
    <definedName name="cf_cash_chg_gov" localSheetId="3">#REF!</definedName>
    <definedName name="cf_cash_chg_gov" localSheetId="2">#REF!</definedName>
    <definedName name="cf_cash_chg_gov">#REF!</definedName>
    <definedName name="cf_cash_chg_govd" localSheetId="0">#REF!</definedName>
    <definedName name="cf_cash_chg_govd" localSheetId="3">#REF!</definedName>
    <definedName name="cf_cash_chg_govd" localSheetId="2">#REF!</definedName>
    <definedName name="cf_cash_chg_govd">#REF!</definedName>
    <definedName name="cf_cash_chg_gove" localSheetId="0">#REF!</definedName>
    <definedName name="cf_cash_chg_gove" localSheetId="3">#REF!</definedName>
    <definedName name="cf_cash_chg_gove" localSheetId="2">#REF!</definedName>
    <definedName name="cf_cash_chg_gove">#REF!</definedName>
    <definedName name="cf_cash_chg_nep" localSheetId="0">#REF!</definedName>
    <definedName name="cf_cash_chg_nep" localSheetId="3">#REF!</definedName>
    <definedName name="cf_cash_chg_nep" localSheetId="2">#REF!</definedName>
    <definedName name="cf_cash_chg_nep">#REF!</definedName>
    <definedName name="cf_cash_chg_resm" localSheetId="0">#REF!</definedName>
    <definedName name="cf_cash_chg_resm" localSheetId="3">#REF!</definedName>
    <definedName name="cf_cash_chg_resm" localSheetId="2">#REF!</definedName>
    <definedName name="cf_cash_chg_resm">#REF!</definedName>
    <definedName name="cf_cash_chg_sols" localSheetId="0">#REF!</definedName>
    <definedName name="cf_cash_chg_sols" localSheetId="3">#REF!</definedName>
    <definedName name="cf_cash_chg_sols" localSheetId="2">#REF!</definedName>
    <definedName name="cf_cash_chg_sols">#REF!</definedName>
    <definedName name="cf_cash_chg_tam" localSheetId="0">#REF!</definedName>
    <definedName name="cf_cash_chg_tam" localSheetId="3">#REF!</definedName>
    <definedName name="cf_cash_chg_tam" localSheetId="2">#REF!</definedName>
    <definedName name="cf_cash_chg_tam">#REF!</definedName>
    <definedName name="cf_cash_chg_tsc" localSheetId="0">#REF!</definedName>
    <definedName name="cf_cash_chg_tsc" localSheetId="3">#REF!</definedName>
    <definedName name="cf_cash_chg_tsc" localSheetId="2">#REF!</definedName>
    <definedName name="cf_cash_chg_tsc">#REF!</definedName>
    <definedName name="cf_cash_chg_vent" localSheetId="0">#REF!</definedName>
    <definedName name="cf_cash_chg_vent" localSheetId="3">#REF!</definedName>
    <definedName name="cf_cash_chg_vent" localSheetId="2">#REF!</definedName>
    <definedName name="cf_cash_chg_vent">#REF!</definedName>
    <definedName name="cf_cash_chg_watr" localSheetId="0">#REF!</definedName>
    <definedName name="cf_cash_chg_watr" localSheetId="3">#REF!</definedName>
    <definedName name="cf_cash_chg_watr" localSheetId="2">#REF!</definedName>
    <definedName name="cf_cash_chg_watr">#REF!</definedName>
    <definedName name="cf_cash_chg_west" localSheetId="0">#REF!</definedName>
    <definedName name="cf_cash_chg_west" localSheetId="3">#REF!</definedName>
    <definedName name="cf_cash_chg_west" localSheetId="2">#REF!</definedName>
    <definedName name="cf_cash_chg_west">#REF!</definedName>
    <definedName name="cf_cms_iss" localSheetId="0">#REF!</definedName>
    <definedName name="cf_cms_iss" localSheetId="3">#REF!</definedName>
    <definedName name="cf_cms_iss" localSheetId="2">#REF!</definedName>
    <definedName name="cf_cms_iss" localSheetId="22">#REF!</definedName>
    <definedName name="cf_cms_iss" localSheetId="7">#REF!</definedName>
    <definedName name="cf_cms_iss" localSheetId="4">#REF!</definedName>
    <definedName name="cf_cms_iss" localSheetId="5">#REF!</definedName>
    <definedName name="cf_cms_iss" localSheetId="17">#REF!</definedName>
    <definedName name="cf_cms_iss" localSheetId="12">#REF!</definedName>
    <definedName name="cf_cms_iss" localSheetId="9">#REF!</definedName>
    <definedName name="cf_cms_iss" localSheetId="10">#REF!</definedName>
    <definedName name="cf_cms_iss">#REF!</definedName>
    <definedName name="cf_cms_iss_0" localSheetId="0">#REF!</definedName>
    <definedName name="cf_cms_iss_0" localSheetId="3">#REF!</definedName>
    <definedName name="cf_cms_iss_0" localSheetId="2">#REF!</definedName>
    <definedName name="cf_cms_iss_0" localSheetId="22">#REF!</definedName>
    <definedName name="cf_cms_iss_0" localSheetId="7">#REF!</definedName>
    <definedName name="cf_cms_iss_0" localSheetId="4">#REF!</definedName>
    <definedName name="cf_cms_iss_0" localSheetId="5">#REF!</definedName>
    <definedName name="cf_cms_iss_0" localSheetId="17">#REF!</definedName>
    <definedName name="cf_cms_iss_0" localSheetId="12">#REF!</definedName>
    <definedName name="cf_cms_iss_0" localSheetId="9">#REF!</definedName>
    <definedName name="cf_cms_iss_0" localSheetId="10">#REF!</definedName>
    <definedName name="cf_cms_iss_0">#REF!</definedName>
    <definedName name="cf_cms_iss_ambr" localSheetId="0">#REF!</definedName>
    <definedName name="cf_cms_iss_ambr" localSheetId="3">#REF!</definedName>
    <definedName name="cf_cms_iss_ambr" localSheetId="2">#REF!</definedName>
    <definedName name="cf_cms_iss_ambr" localSheetId="22">#REF!</definedName>
    <definedName name="cf_cms_iss_ambr" localSheetId="7">#REF!</definedName>
    <definedName name="cf_cms_iss_ambr" localSheetId="4">#REF!</definedName>
    <definedName name="cf_cms_iss_ambr" localSheetId="5">#REF!</definedName>
    <definedName name="cf_cms_iss_ambr" localSheetId="17">#REF!</definedName>
    <definedName name="cf_cms_iss_ambr" localSheetId="12">#REF!</definedName>
    <definedName name="cf_cms_iss_ambr" localSheetId="9">#REF!</definedName>
    <definedName name="cf_cms_iss_ambr" localSheetId="10">#REF!</definedName>
    <definedName name="cf_cms_iss_ambr">#REF!</definedName>
    <definedName name="cf_cms_iss_asst" localSheetId="0">#REF!</definedName>
    <definedName name="cf_cms_iss_asst" localSheetId="3">#REF!</definedName>
    <definedName name="cf_cms_iss_asst" localSheetId="2">#REF!</definedName>
    <definedName name="cf_cms_iss_asst" localSheetId="22">#REF!</definedName>
    <definedName name="cf_cms_iss_asst" localSheetId="7">#REF!</definedName>
    <definedName name="cf_cms_iss_asst" localSheetId="4">#REF!</definedName>
    <definedName name="cf_cms_iss_asst" localSheetId="5">#REF!</definedName>
    <definedName name="cf_cms_iss_asst" localSheetId="17">#REF!</definedName>
    <definedName name="cf_cms_iss_asst" localSheetId="12">#REF!</definedName>
    <definedName name="cf_cms_iss_asst" localSheetId="9">#REF!</definedName>
    <definedName name="cf_cms_iss_asst" localSheetId="10">#REF!</definedName>
    <definedName name="cf_cms_iss_asst">#REF!</definedName>
    <definedName name="cf_cms_iss_capx" localSheetId="0">#REF!</definedName>
    <definedName name="cf_cms_iss_capx" localSheetId="3">#REF!</definedName>
    <definedName name="cf_cms_iss_capx" localSheetId="2">#REF!</definedName>
    <definedName name="cf_cms_iss_capx" localSheetId="22">#REF!</definedName>
    <definedName name="cf_cms_iss_capx" localSheetId="7">#REF!</definedName>
    <definedName name="cf_cms_iss_capx" localSheetId="4">#REF!</definedName>
    <definedName name="cf_cms_iss_capx" localSheetId="5">#REF!</definedName>
    <definedName name="cf_cms_iss_capx" localSheetId="17">#REF!</definedName>
    <definedName name="cf_cms_iss_capx" localSheetId="12">#REF!</definedName>
    <definedName name="cf_cms_iss_capx" localSheetId="9">#REF!</definedName>
    <definedName name="cf_cms_iss_capx" localSheetId="10">#REF!</definedName>
    <definedName name="cf_cms_iss_capx">#REF!</definedName>
    <definedName name="cf_cms_iss_CM1DC" localSheetId="0">#REF!</definedName>
    <definedName name="cf_cms_iss_CM1DC" localSheetId="3">#REF!</definedName>
    <definedName name="cf_cms_iss_CM1DC" localSheetId="2">#REF!</definedName>
    <definedName name="cf_cms_iss_CM1DC" localSheetId="22">#REF!</definedName>
    <definedName name="cf_cms_iss_CM1DC" localSheetId="7">#REF!</definedName>
    <definedName name="cf_cms_iss_CM1DC" localSheetId="4">#REF!</definedName>
    <definedName name="cf_cms_iss_CM1DC" localSheetId="5">#REF!</definedName>
    <definedName name="cf_cms_iss_CM1DC" localSheetId="17">#REF!</definedName>
    <definedName name="cf_cms_iss_CM1DC" localSheetId="12">#REF!</definedName>
    <definedName name="cf_cms_iss_CM1DC" localSheetId="9">#REF!</definedName>
    <definedName name="cf_cms_iss_CM1DC" localSheetId="10">#REF!</definedName>
    <definedName name="cf_cms_iss_CM1DC">#REF!</definedName>
    <definedName name="cf_cms_iss_CM1DE" localSheetId="0">#REF!</definedName>
    <definedName name="cf_cms_iss_CM1DE" localSheetId="3">#REF!</definedName>
    <definedName name="cf_cms_iss_CM1DE" localSheetId="2">#REF!</definedName>
    <definedName name="cf_cms_iss_CM1DE" localSheetId="22">#REF!</definedName>
    <definedName name="cf_cms_iss_CM1DE" localSheetId="7">#REF!</definedName>
    <definedName name="cf_cms_iss_CM1DE" localSheetId="4">#REF!</definedName>
    <definedName name="cf_cms_iss_CM1DE" localSheetId="5">#REF!</definedName>
    <definedName name="cf_cms_iss_CM1DE" localSheetId="17">#REF!</definedName>
    <definedName name="cf_cms_iss_CM1DE" localSheetId="12">#REF!</definedName>
    <definedName name="cf_cms_iss_CM1DE" localSheetId="9">#REF!</definedName>
    <definedName name="cf_cms_iss_CM1DE" localSheetId="10">#REF!</definedName>
    <definedName name="cf_cms_iss_CM1DE">#REF!</definedName>
    <definedName name="cf_cms_iss_CM1EL" localSheetId="0">#REF!</definedName>
    <definedName name="cf_cms_iss_CM1EL" localSheetId="3">#REF!</definedName>
    <definedName name="cf_cms_iss_CM1EL" localSheetId="2">#REF!</definedName>
    <definedName name="cf_cms_iss_CM1EL" localSheetId="22">#REF!</definedName>
    <definedName name="cf_cms_iss_CM1EL" localSheetId="7">#REF!</definedName>
    <definedName name="cf_cms_iss_CM1EL" localSheetId="4">#REF!</definedName>
    <definedName name="cf_cms_iss_CM1EL" localSheetId="5">#REF!</definedName>
    <definedName name="cf_cms_iss_CM1EL" localSheetId="17">#REF!</definedName>
    <definedName name="cf_cms_iss_CM1EL" localSheetId="12">#REF!</definedName>
    <definedName name="cf_cms_iss_CM1EL" localSheetId="9">#REF!</definedName>
    <definedName name="cf_cms_iss_CM1EL" localSheetId="10">#REF!</definedName>
    <definedName name="cf_cms_iss_CM1EL">#REF!</definedName>
    <definedName name="cf_cms_iss_CM1NE" localSheetId="0">#REF!</definedName>
    <definedName name="cf_cms_iss_CM1NE" localSheetId="3">#REF!</definedName>
    <definedName name="cf_cms_iss_CM1NE" localSheetId="2">#REF!</definedName>
    <definedName name="cf_cms_iss_CM1NE">#REF!</definedName>
    <definedName name="cf_cms_iss_CM2DC" localSheetId="0">#REF!</definedName>
    <definedName name="cf_cms_iss_CM2DC" localSheetId="3">#REF!</definedName>
    <definedName name="cf_cms_iss_CM2DC" localSheetId="2">#REF!</definedName>
    <definedName name="cf_cms_iss_CM2DC" localSheetId="22">#REF!</definedName>
    <definedName name="cf_cms_iss_CM2DC" localSheetId="7">#REF!</definedName>
    <definedName name="cf_cms_iss_CM2DC" localSheetId="4">#REF!</definedName>
    <definedName name="cf_cms_iss_CM2DC" localSheetId="5">#REF!</definedName>
    <definedName name="cf_cms_iss_CM2DC" localSheetId="17">#REF!</definedName>
    <definedName name="cf_cms_iss_CM2DC" localSheetId="12">#REF!</definedName>
    <definedName name="cf_cms_iss_CM2DC" localSheetId="9">#REF!</definedName>
    <definedName name="cf_cms_iss_CM2DC" localSheetId="10">#REF!</definedName>
    <definedName name="cf_cms_iss_CM2DC">#REF!</definedName>
    <definedName name="cf_cms_iss_CM2DE" localSheetId="0">#REF!</definedName>
    <definedName name="cf_cms_iss_CM2DE" localSheetId="3">#REF!</definedName>
    <definedName name="cf_cms_iss_CM2DE" localSheetId="2">#REF!</definedName>
    <definedName name="cf_cms_iss_CM2DE" localSheetId="22">#REF!</definedName>
    <definedName name="cf_cms_iss_CM2DE" localSheetId="7">#REF!</definedName>
    <definedName name="cf_cms_iss_CM2DE" localSheetId="4">#REF!</definedName>
    <definedName name="cf_cms_iss_CM2DE" localSheetId="5">#REF!</definedName>
    <definedName name="cf_cms_iss_CM2DE" localSheetId="17">#REF!</definedName>
    <definedName name="cf_cms_iss_CM2DE" localSheetId="12">#REF!</definedName>
    <definedName name="cf_cms_iss_CM2DE" localSheetId="9">#REF!</definedName>
    <definedName name="cf_cms_iss_CM2DE" localSheetId="10">#REF!</definedName>
    <definedName name="cf_cms_iss_CM2DE">#REF!</definedName>
    <definedName name="cf_cms_iss_CM2EL" localSheetId="0">#REF!</definedName>
    <definedName name="cf_cms_iss_CM2EL" localSheetId="3">#REF!</definedName>
    <definedName name="cf_cms_iss_CM2EL" localSheetId="2">#REF!</definedName>
    <definedName name="cf_cms_iss_CM2EL" localSheetId="22">#REF!</definedName>
    <definedName name="cf_cms_iss_CM2EL" localSheetId="7">#REF!</definedName>
    <definedName name="cf_cms_iss_CM2EL" localSheetId="4">#REF!</definedName>
    <definedName name="cf_cms_iss_CM2EL" localSheetId="5">#REF!</definedName>
    <definedName name="cf_cms_iss_CM2EL" localSheetId="17">#REF!</definedName>
    <definedName name="cf_cms_iss_CM2EL" localSheetId="12">#REF!</definedName>
    <definedName name="cf_cms_iss_CM2EL" localSheetId="9">#REF!</definedName>
    <definedName name="cf_cms_iss_CM2EL" localSheetId="10">#REF!</definedName>
    <definedName name="cf_cms_iss_CM2EL">#REF!</definedName>
    <definedName name="cf_cms_iss_CM2NE" localSheetId="0">#REF!</definedName>
    <definedName name="cf_cms_iss_CM2NE" localSheetId="3">#REF!</definedName>
    <definedName name="cf_cms_iss_CM2NE" localSheetId="2">#REF!</definedName>
    <definedName name="cf_cms_iss_CM2NE">#REF!</definedName>
    <definedName name="cf_cms_iss_CM3DC" localSheetId="0">#REF!</definedName>
    <definedName name="cf_cms_iss_CM3DC" localSheetId="3">#REF!</definedName>
    <definedName name="cf_cms_iss_CM3DC" localSheetId="2">#REF!</definedName>
    <definedName name="cf_cms_iss_CM3DC" localSheetId="22">#REF!</definedName>
    <definedName name="cf_cms_iss_CM3DC" localSheetId="7">#REF!</definedName>
    <definedName name="cf_cms_iss_CM3DC" localSheetId="4">#REF!</definedName>
    <definedName name="cf_cms_iss_CM3DC" localSheetId="5">#REF!</definedName>
    <definedName name="cf_cms_iss_CM3DC" localSheetId="17">#REF!</definedName>
    <definedName name="cf_cms_iss_CM3DC" localSheetId="12">#REF!</definedName>
    <definedName name="cf_cms_iss_CM3DC" localSheetId="9">#REF!</definedName>
    <definedName name="cf_cms_iss_CM3DC" localSheetId="10">#REF!</definedName>
    <definedName name="cf_cms_iss_CM3DC">#REF!</definedName>
    <definedName name="cf_cms_iss_CM3DE" localSheetId="0">#REF!</definedName>
    <definedName name="cf_cms_iss_CM3DE" localSheetId="3">#REF!</definedName>
    <definedName name="cf_cms_iss_CM3DE" localSheetId="2">#REF!</definedName>
    <definedName name="cf_cms_iss_CM3DE" localSheetId="22">#REF!</definedName>
    <definedName name="cf_cms_iss_CM3DE" localSheetId="7">#REF!</definedName>
    <definedName name="cf_cms_iss_CM3DE" localSheetId="4">#REF!</definedName>
    <definedName name="cf_cms_iss_CM3DE" localSheetId="5">#REF!</definedName>
    <definedName name="cf_cms_iss_CM3DE" localSheetId="17">#REF!</definedName>
    <definedName name="cf_cms_iss_CM3DE" localSheetId="12">#REF!</definedName>
    <definedName name="cf_cms_iss_CM3DE" localSheetId="9">#REF!</definedName>
    <definedName name="cf_cms_iss_CM3DE" localSheetId="10">#REF!</definedName>
    <definedName name="cf_cms_iss_CM3DE">#REF!</definedName>
    <definedName name="cf_cms_iss_CM3EL" localSheetId="0">#REF!</definedName>
    <definedName name="cf_cms_iss_CM3EL" localSheetId="3">#REF!</definedName>
    <definedName name="cf_cms_iss_CM3EL" localSheetId="2">#REF!</definedName>
    <definedName name="cf_cms_iss_CM3EL" localSheetId="22">#REF!</definedName>
    <definedName name="cf_cms_iss_CM3EL" localSheetId="7">#REF!</definedName>
    <definedName name="cf_cms_iss_CM3EL" localSheetId="4">#REF!</definedName>
    <definedName name="cf_cms_iss_CM3EL" localSheetId="5">#REF!</definedName>
    <definedName name="cf_cms_iss_CM3EL" localSheetId="17">#REF!</definedName>
    <definedName name="cf_cms_iss_CM3EL" localSheetId="12">#REF!</definedName>
    <definedName name="cf_cms_iss_CM3EL" localSheetId="9">#REF!</definedName>
    <definedName name="cf_cms_iss_CM3EL" localSheetId="10">#REF!</definedName>
    <definedName name="cf_cms_iss_CM3EL">#REF!</definedName>
    <definedName name="cf_cms_iss_CM3NE" localSheetId="0">#REF!</definedName>
    <definedName name="cf_cms_iss_CM3NE" localSheetId="3">#REF!</definedName>
    <definedName name="cf_cms_iss_CM3NE" localSheetId="2">#REF!</definedName>
    <definedName name="cf_cms_iss_CM3NE">#REF!</definedName>
    <definedName name="cf_cms_iss_CM4DC" localSheetId="0">#REF!</definedName>
    <definedName name="cf_cms_iss_CM4DC" localSheetId="3">#REF!</definedName>
    <definedName name="cf_cms_iss_CM4DC" localSheetId="2">#REF!</definedName>
    <definedName name="cf_cms_iss_CM4DC" localSheetId="22">#REF!</definedName>
    <definedName name="cf_cms_iss_CM4DC" localSheetId="7">#REF!</definedName>
    <definedName name="cf_cms_iss_CM4DC" localSheetId="4">#REF!</definedName>
    <definedName name="cf_cms_iss_CM4DC" localSheetId="5">#REF!</definedName>
    <definedName name="cf_cms_iss_CM4DC" localSheetId="17">#REF!</definedName>
    <definedName name="cf_cms_iss_CM4DC" localSheetId="12">#REF!</definedName>
    <definedName name="cf_cms_iss_CM4DC" localSheetId="9">#REF!</definedName>
    <definedName name="cf_cms_iss_CM4DC" localSheetId="10">#REF!</definedName>
    <definedName name="cf_cms_iss_CM4DC">#REF!</definedName>
    <definedName name="cf_cms_iss_CM4DE" localSheetId="0">#REF!</definedName>
    <definedName name="cf_cms_iss_CM4DE" localSheetId="3">#REF!</definedName>
    <definedName name="cf_cms_iss_CM4DE" localSheetId="2">#REF!</definedName>
    <definedName name="cf_cms_iss_CM4DE" localSheetId="22">#REF!</definedName>
    <definedName name="cf_cms_iss_CM4DE" localSheetId="7">#REF!</definedName>
    <definedName name="cf_cms_iss_CM4DE" localSheetId="4">#REF!</definedName>
    <definedName name="cf_cms_iss_CM4DE" localSheetId="5">#REF!</definedName>
    <definedName name="cf_cms_iss_CM4DE" localSheetId="17">#REF!</definedName>
    <definedName name="cf_cms_iss_CM4DE" localSheetId="12">#REF!</definedName>
    <definedName name="cf_cms_iss_CM4DE" localSheetId="9">#REF!</definedName>
    <definedName name="cf_cms_iss_CM4DE" localSheetId="10">#REF!</definedName>
    <definedName name="cf_cms_iss_CM4DE">#REF!</definedName>
    <definedName name="cf_cms_iss_CM4EL" localSheetId="0">#REF!</definedName>
    <definedName name="cf_cms_iss_CM4EL" localSheetId="3">#REF!</definedName>
    <definedName name="cf_cms_iss_CM4EL" localSheetId="2">#REF!</definedName>
    <definedName name="cf_cms_iss_CM4EL" localSheetId="22">#REF!</definedName>
    <definedName name="cf_cms_iss_CM4EL" localSheetId="7">#REF!</definedName>
    <definedName name="cf_cms_iss_CM4EL" localSheetId="4">#REF!</definedName>
    <definedName name="cf_cms_iss_CM4EL" localSheetId="5">#REF!</definedName>
    <definedName name="cf_cms_iss_CM4EL" localSheetId="17">#REF!</definedName>
    <definedName name="cf_cms_iss_CM4EL" localSheetId="12">#REF!</definedName>
    <definedName name="cf_cms_iss_CM4EL" localSheetId="9">#REF!</definedName>
    <definedName name="cf_cms_iss_CM4EL" localSheetId="10">#REF!</definedName>
    <definedName name="cf_cms_iss_CM4EL">#REF!</definedName>
    <definedName name="cf_cms_iss_CM4NE" localSheetId="0">#REF!</definedName>
    <definedName name="cf_cms_iss_CM4NE" localSheetId="3">#REF!</definedName>
    <definedName name="cf_cms_iss_CM4NE" localSheetId="2">#REF!</definedName>
    <definedName name="cf_cms_iss_CM4NE">#REF!</definedName>
    <definedName name="cf_cms_iss_CM5DC" localSheetId="0">#REF!</definedName>
    <definedName name="cf_cms_iss_CM5DC" localSheetId="3">#REF!</definedName>
    <definedName name="cf_cms_iss_CM5DC" localSheetId="2">#REF!</definedName>
    <definedName name="cf_cms_iss_CM5DC" localSheetId="22">#REF!</definedName>
    <definedName name="cf_cms_iss_CM5DC" localSheetId="7">#REF!</definedName>
    <definedName name="cf_cms_iss_CM5DC" localSheetId="4">#REF!</definedName>
    <definedName name="cf_cms_iss_CM5DC" localSheetId="5">#REF!</definedName>
    <definedName name="cf_cms_iss_CM5DC" localSheetId="17">#REF!</definedName>
    <definedName name="cf_cms_iss_CM5DC" localSheetId="12">#REF!</definedName>
    <definedName name="cf_cms_iss_CM5DC" localSheetId="9">#REF!</definedName>
    <definedName name="cf_cms_iss_CM5DC" localSheetId="10">#REF!</definedName>
    <definedName name="cf_cms_iss_CM5DC">#REF!</definedName>
    <definedName name="cf_cms_iss_CM5DE" localSheetId="0">#REF!</definedName>
    <definedName name="cf_cms_iss_CM5DE" localSheetId="3">#REF!</definedName>
    <definedName name="cf_cms_iss_CM5DE" localSheetId="2">#REF!</definedName>
    <definedName name="cf_cms_iss_CM5DE" localSheetId="22">#REF!</definedName>
    <definedName name="cf_cms_iss_CM5DE" localSheetId="7">#REF!</definedName>
    <definedName name="cf_cms_iss_CM5DE" localSheetId="4">#REF!</definedName>
    <definedName name="cf_cms_iss_CM5DE" localSheetId="5">#REF!</definedName>
    <definedName name="cf_cms_iss_CM5DE" localSheetId="17">#REF!</definedName>
    <definedName name="cf_cms_iss_CM5DE" localSheetId="12">#REF!</definedName>
    <definedName name="cf_cms_iss_CM5DE" localSheetId="9">#REF!</definedName>
    <definedName name="cf_cms_iss_CM5DE" localSheetId="10">#REF!</definedName>
    <definedName name="cf_cms_iss_CM5DE">#REF!</definedName>
    <definedName name="cf_cms_iss_CMDCC" localSheetId="0">#REF!</definedName>
    <definedName name="cf_cms_iss_CMDCC" localSheetId="3">#REF!</definedName>
    <definedName name="cf_cms_iss_CMDCC" localSheetId="2">#REF!</definedName>
    <definedName name="cf_cms_iss_CMDCC" localSheetId="22">#REF!</definedName>
    <definedName name="cf_cms_iss_CMDCC" localSheetId="7">#REF!</definedName>
    <definedName name="cf_cms_iss_CMDCC" localSheetId="4">#REF!</definedName>
    <definedName name="cf_cms_iss_CMDCC" localSheetId="5">#REF!</definedName>
    <definedName name="cf_cms_iss_CMDCC" localSheetId="17">#REF!</definedName>
    <definedName name="cf_cms_iss_CMDCC" localSheetId="12">#REF!</definedName>
    <definedName name="cf_cms_iss_CMDCC" localSheetId="9">#REF!</definedName>
    <definedName name="cf_cms_iss_CMDCC" localSheetId="10">#REF!</definedName>
    <definedName name="cf_cms_iss_CMDCC">#REF!</definedName>
    <definedName name="cf_cms_iss_CMDEC" localSheetId="0">#REF!</definedName>
    <definedName name="cf_cms_iss_CMDEC" localSheetId="3">#REF!</definedName>
    <definedName name="cf_cms_iss_CMDEC" localSheetId="2">#REF!</definedName>
    <definedName name="cf_cms_iss_CMDEC" localSheetId="22">#REF!</definedName>
    <definedName name="cf_cms_iss_CMDEC" localSheetId="7">#REF!</definedName>
    <definedName name="cf_cms_iss_CMDEC" localSheetId="4">#REF!</definedName>
    <definedName name="cf_cms_iss_CMDEC" localSheetId="5">#REF!</definedName>
    <definedName name="cf_cms_iss_CMDEC" localSheetId="17">#REF!</definedName>
    <definedName name="cf_cms_iss_CMDEC" localSheetId="12">#REF!</definedName>
    <definedName name="cf_cms_iss_CMDEC" localSheetId="9">#REF!</definedName>
    <definedName name="cf_cms_iss_CMDEC" localSheetId="10">#REF!</definedName>
    <definedName name="cf_cms_iss_CMDEC">#REF!</definedName>
    <definedName name="cf_cms_iss_CMDEG" localSheetId="0">#REF!</definedName>
    <definedName name="cf_cms_iss_CMDEG" localSheetId="3">#REF!</definedName>
    <definedName name="cf_cms_iss_CMDEG" localSheetId="2">#REF!</definedName>
    <definedName name="cf_cms_iss_CMDEG">#REF!</definedName>
    <definedName name="cf_cms_iss_CMELE" localSheetId="0">#REF!</definedName>
    <definedName name="cf_cms_iss_CMELE" localSheetId="3">#REF!</definedName>
    <definedName name="cf_cms_iss_CMELE" localSheetId="2">#REF!</definedName>
    <definedName name="cf_cms_iss_CMELE" localSheetId="22">#REF!</definedName>
    <definedName name="cf_cms_iss_CMELE" localSheetId="7">#REF!</definedName>
    <definedName name="cf_cms_iss_CMELE" localSheetId="4">#REF!</definedName>
    <definedName name="cf_cms_iss_CMELE" localSheetId="5">#REF!</definedName>
    <definedName name="cf_cms_iss_CMELE" localSheetId="17">#REF!</definedName>
    <definedName name="cf_cms_iss_CMELE" localSheetId="12">#REF!</definedName>
    <definedName name="cf_cms_iss_CMELE" localSheetId="9">#REF!</definedName>
    <definedName name="cf_cms_iss_CMELE" localSheetId="10">#REF!</definedName>
    <definedName name="cf_cms_iss_CMELE">#REF!</definedName>
    <definedName name="cf_cms_iss_CMNEP" localSheetId="0">#REF!</definedName>
    <definedName name="cf_cms_iss_CMNEP" localSheetId="3">#REF!</definedName>
    <definedName name="cf_cms_iss_CMNEP" localSheetId="2">#REF!</definedName>
    <definedName name="cf_cms_iss_CMNEP" localSheetId="22">#REF!</definedName>
    <definedName name="cf_cms_iss_CMNEP" localSheetId="7">#REF!</definedName>
    <definedName name="cf_cms_iss_CMNEP" localSheetId="4">#REF!</definedName>
    <definedName name="cf_cms_iss_CMNEP" localSheetId="5">#REF!</definedName>
    <definedName name="cf_cms_iss_CMNEP" localSheetId="17">#REF!</definedName>
    <definedName name="cf_cms_iss_CMNEP" localSheetId="12">#REF!</definedName>
    <definedName name="cf_cms_iss_CMNEP" localSheetId="9">#REF!</definedName>
    <definedName name="cf_cms_iss_CMNEP" localSheetId="10">#REF!</definedName>
    <definedName name="cf_cms_iss_CMNEP">#REF!</definedName>
    <definedName name="cf_cms_iss_corp" localSheetId="0">#REF!</definedName>
    <definedName name="cf_cms_iss_corp" localSheetId="3">#REF!</definedName>
    <definedName name="cf_cms_iss_corp" localSheetId="2">#REF!</definedName>
    <definedName name="cf_cms_iss_corp" localSheetId="22">#REF!</definedName>
    <definedName name="cf_cms_iss_corp" localSheetId="7">#REF!</definedName>
    <definedName name="cf_cms_iss_corp" localSheetId="4">#REF!</definedName>
    <definedName name="cf_cms_iss_corp" localSheetId="5">#REF!</definedName>
    <definedName name="cf_cms_iss_corp" localSheetId="17">#REF!</definedName>
    <definedName name="cf_cms_iss_corp" localSheetId="12">#REF!</definedName>
    <definedName name="cf_cms_iss_corp" localSheetId="9">#REF!</definedName>
    <definedName name="cf_cms_iss_corp" localSheetId="10">#REF!</definedName>
    <definedName name="cf_cms_iss_corp">#REF!</definedName>
    <definedName name="cf_cms_iss_cres" localSheetId="0">#REF!</definedName>
    <definedName name="cf_cms_iss_cres" localSheetId="3">#REF!</definedName>
    <definedName name="cf_cms_iss_cres" localSheetId="2">#REF!</definedName>
    <definedName name="cf_cms_iss_cres">#REF!</definedName>
    <definedName name="cf_cms_iss_crmw" localSheetId="0">#REF!</definedName>
    <definedName name="cf_cms_iss_crmw" localSheetId="3">#REF!</definedName>
    <definedName name="cf_cms_iss_crmw" localSheetId="2">#REF!</definedName>
    <definedName name="cf_cms_iss_crmw">#REF!</definedName>
    <definedName name="cf_cms_iss_dadj" localSheetId="0">#REF!</definedName>
    <definedName name="cf_cms_iss_dadj" localSheetId="3">#REF!</definedName>
    <definedName name="cf_cms_iss_dadj" localSheetId="2">#REF!</definedName>
    <definedName name="cf_cms_iss_dadj">#REF!</definedName>
    <definedName name="cf_cms_iss_dcc" localSheetId="0">#REF!</definedName>
    <definedName name="cf_cms_iss_dcc" localSheetId="3">#REF!</definedName>
    <definedName name="cf_cms_iss_dcc" localSheetId="2">#REF!</definedName>
    <definedName name="cf_cms_iss_dcc">#REF!</definedName>
    <definedName name="cf_cms_iss_dccw" localSheetId="0">#REF!</definedName>
    <definedName name="cf_cms_iss_dccw" localSheetId="3">#REF!</definedName>
    <definedName name="cf_cms_iss_dccw" localSheetId="2">#REF!</definedName>
    <definedName name="cf_cms_iss_dccw" localSheetId="22">#REF!</definedName>
    <definedName name="cf_cms_iss_dccw" localSheetId="7">#REF!</definedName>
    <definedName name="cf_cms_iss_dccw" localSheetId="4">#REF!</definedName>
    <definedName name="cf_cms_iss_dccw" localSheetId="5">#REF!</definedName>
    <definedName name="cf_cms_iss_dccw" localSheetId="17">#REF!</definedName>
    <definedName name="cf_cms_iss_dccw" localSheetId="12">#REF!</definedName>
    <definedName name="cf_cms_iss_dccw" localSheetId="9">#REF!</definedName>
    <definedName name="cf_cms_iss_dccw" localSheetId="10">#REF!</definedName>
    <definedName name="cf_cms_iss_dccw">#REF!</definedName>
    <definedName name="cf_cms_iss_dcom" localSheetId="0">#REF!</definedName>
    <definedName name="cf_cms_iss_dcom" localSheetId="3">#REF!</definedName>
    <definedName name="cf_cms_iss_dcom" localSheetId="2">#REF!</definedName>
    <definedName name="cf_cms_iss_dcom">#REF!</definedName>
    <definedName name="cf_cms_iss_degw" localSheetId="0">#REF!</definedName>
    <definedName name="cf_cms_iss_degw" localSheetId="3">#REF!</definedName>
    <definedName name="cf_cms_iss_degw" localSheetId="2">#REF!</definedName>
    <definedName name="cf_cms_iss_degw">#REF!</definedName>
    <definedName name="cf_cms_iss_deiw" localSheetId="0">#REF!</definedName>
    <definedName name="cf_cms_iss_deiw" localSheetId="3">#REF!</definedName>
    <definedName name="cf_cms_iss_deiw" localSheetId="2">#REF!</definedName>
    <definedName name="cf_cms_iss_deiw">#REF!</definedName>
    <definedName name="cf_cms_iss_denw" localSheetId="0">#REF!</definedName>
    <definedName name="cf_cms_iss_denw" localSheetId="3">#REF!</definedName>
    <definedName name="cf_cms_iss_denw" localSheetId="2">#REF!</definedName>
    <definedName name="cf_cms_iss_denw">#REF!</definedName>
    <definedName name="cf_cms_iss_desi" localSheetId="0">#REF!</definedName>
    <definedName name="cf_cms_iss_desi" localSheetId="3">#REF!</definedName>
    <definedName name="cf_cms_iss_desi" localSheetId="2">#REF!</definedName>
    <definedName name="cf_cms_iss_desi" localSheetId="22">#REF!</definedName>
    <definedName name="cf_cms_iss_desi" localSheetId="7">#REF!</definedName>
    <definedName name="cf_cms_iss_desi" localSheetId="4">#REF!</definedName>
    <definedName name="cf_cms_iss_desi" localSheetId="5">#REF!</definedName>
    <definedName name="cf_cms_iss_desi" localSheetId="17">#REF!</definedName>
    <definedName name="cf_cms_iss_desi" localSheetId="12">#REF!</definedName>
    <definedName name="cf_cms_iss_desi" localSheetId="9">#REF!</definedName>
    <definedName name="cf_cms_iss_desi" localSheetId="10">#REF!</definedName>
    <definedName name="cf_cms_iss_desi">#REF!</definedName>
    <definedName name="cf_cms_iss_dess" localSheetId="0">#REF!</definedName>
    <definedName name="cf_cms_iss_dess" localSheetId="3">#REF!</definedName>
    <definedName name="cf_cms_iss_dess" localSheetId="2">#REF!</definedName>
    <definedName name="cf_cms_iss_dess">#REF!</definedName>
    <definedName name="cf_cms_iss_dfd" localSheetId="0">#REF!</definedName>
    <definedName name="cf_cms_iss_dfd" localSheetId="3">#REF!</definedName>
    <definedName name="cf_cms_iss_dfd" localSheetId="2">#REF!</definedName>
    <definedName name="cf_cms_iss_dfd">#REF!</definedName>
    <definedName name="cf_cms_iss_dgov" localSheetId="0">#REF!</definedName>
    <definedName name="cf_cms_iss_dgov" localSheetId="3">#REF!</definedName>
    <definedName name="cf_cms_iss_dgov" localSheetId="2">#REF!</definedName>
    <definedName name="cf_cms_iss_dgov">#REF!</definedName>
    <definedName name="cf_cms_iss_dnet" localSheetId="0">#REF!</definedName>
    <definedName name="cf_cms_iss_dnet" localSheetId="3">#REF!</definedName>
    <definedName name="cf_cms_iss_dnet" localSheetId="2">#REF!</definedName>
    <definedName name="cf_cms_iss_dnet">#REF!</definedName>
    <definedName name="cf_cms_iss_dpbg" localSheetId="0">#REF!</definedName>
    <definedName name="cf_cms_iss_dpbg" localSheetId="3">#REF!</definedName>
    <definedName name="cf_cms_iss_dpbg" localSheetId="2">#REF!</definedName>
    <definedName name="cf_cms_iss_dpbg">#REF!</definedName>
    <definedName name="cf_cms_iss_dsol" localSheetId="0">#REF!</definedName>
    <definedName name="cf_cms_iss_dsol" localSheetId="3">#REF!</definedName>
    <definedName name="cf_cms_iss_dsol" localSheetId="2">#REF!</definedName>
    <definedName name="cf_cms_iss_dsol">#REF!</definedName>
    <definedName name="cf_cms_iss_eadj" localSheetId="0">#REF!</definedName>
    <definedName name="cf_cms_iss_eadj" localSheetId="3">#REF!</definedName>
    <definedName name="cf_cms_iss_eadj" localSheetId="2">#REF!</definedName>
    <definedName name="cf_cms_iss_eadj">#REF!</definedName>
    <definedName name="cf_cms_iss_egov" localSheetId="0">#REF!</definedName>
    <definedName name="cf_cms_iss_egov" localSheetId="3">#REF!</definedName>
    <definedName name="cf_cms_iss_egov" localSheetId="2">#REF!</definedName>
    <definedName name="cf_cms_iss_egov">#REF!</definedName>
    <definedName name="cf_cms_iss_elec" localSheetId="0">#REF!</definedName>
    <definedName name="cf_cms_iss_elec" localSheetId="3">#REF!</definedName>
    <definedName name="cf_cms_iss_elec" localSheetId="2">#REF!</definedName>
    <definedName name="cf_cms_iss_elec">#REF!</definedName>
    <definedName name="cf_cms_iss_esvc" localSheetId="0">#REF!</definedName>
    <definedName name="cf_cms_iss_esvc" localSheetId="3">#REF!</definedName>
    <definedName name="cf_cms_iss_esvc" localSheetId="2">#REF!</definedName>
    <definedName name="cf_cms_iss_esvc" localSheetId="22">#REF!</definedName>
    <definedName name="cf_cms_iss_esvc" localSheetId="7">#REF!</definedName>
    <definedName name="cf_cms_iss_esvc" localSheetId="4">#REF!</definedName>
    <definedName name="cf_cms_iss_esvc" localSheetId="5">#REF!</definedName>
    <definedName name="cf_cms_iss_esvc" localSheetId="17">#REF!</definedName>
    <definedName name="cf_cms_iss_esvc" localSheetId="12">#REF!</definedName>
    <definedName name="cf_cms_iss_esvc" localSheetId="9">#REF!</definedName>
    <definedName name="cf_cms_iss_esvc" localSheetId="10">#REF!</definedName>
    <definedName name="cf_cms_iss_esvc">#REF!</definedName>
    <definedName name="cf_cms_iss_fnco" localSheetId="0">#REF!</definedName>
    <definedName name="cf_cms_iss_fnco" localSheetId="3">#REF!</definedName>
    <definedName name="cf_cms_iss_fnco" localSheetId="2">#REF!</definedName>
    <definedName name="cf_cms_iss_fnco">#REF!</definedName>
    <definedName name="cf_cms_iss_fsac" localSheetId="0">#REF!</definedName>
    <definedName name="cf_cms_iss_fsac" localSheetId="3">#REF!</definedName>
    <definedName name="cf_cms_iss_fsac" localSheetId="2">#REF!</definedName>
    <definedName name="cf_cms_iss_fsac">#REF!</definedName>
    <definedName name="cf_cms_iss_fsad" localSheetId="0">#REF!</definedName>
    <definedName name="cf_cms_iss_fsad" localSheetId="3">#REF!</definedName>
    <definedName name="cf_cms_iss_fsad" localSheetId="2">#REF!</definedName>
    <definedName name="cf_cms_iss_fsad">#REF!</definedName>
    <definedName name="cf_cms_iss_fser" localSheetId="0">#REF!</definedName>
    <definedName name="cf_cms_iss_fser" localSheetId="3">#REF!</definedName>
    <definedName name="cf_cms_iss_fser" localSheetId="2">#REF!</definedName>
    <definedName name="cf_cms_iss_fser" localSheetId="22">#REF!</definedName>
    <definedName name="cf_cms_iss_fser" localSheetId="7">#REF!</definedName>
    <definedName name="cf_cms_iss_fser" localSheetId="4">#REF!</definedName>
    <definedName name="cf_cms_iss_fser" localSheetId="5">#REF!</definedName>
    <definedName name="cf_cms_iss_fser" localSheetId="17">#REF!</definedName>
    <definedName name="cf_cms_iss_fser" localSheetId="12">#REF!</definedName>
    <definedName name="cf_cms_iss_fser" localSheetId="9">#REF!</definedName>
    <definedName name="cf_cms_iss_fser" localSheetId="10">#REF!</definedName>
    <definedName name="cf_cms_iss_fser">#REF!</definedName>
    <definedName name="cf_cms_iss_fstp" localSheetId="0">#REF!</definedName>
    <definedName name="cf_cms_iss_fstp" localSheetId="3">#REF!</definedName>
    <definedName name="cf_cms_iss_fstp" localSheetId="2">#REF!</definedName>
    <definedName name="cf_cms_iss_fstp">#REF!</definedName>
    <definedName name="cf_cms_iss_gadd" localSheetId="0">#REF!</definedName>
    <definedName name="cf_cms_iss_gadd" localSheetId="3">#REF!</definedName>
    <definedName name="cf_cms_iss_gadd" localSheetId="2">#REF!</definedName>
    <definedName name="cf_cms_iss_gadd">#REF!</definedName>
    <definedName name="cf_cms_iss_gadi" localSheetId="0">#REF!</definedName>
    <definedName name="cf_cms_iss_gadi" localSheetId="3">#REF!</definedName>
    <definedName name="cf_cms_iss_gadi" localSheetId="2">#REF!</definedName>
    <definedName name="cf_cms_iss_gadi">#REF!</definedName>
    <definedName name="cf_cms_iss_gadj" localSheetId="0">#REF!</definedName>
    <definedName name="cf_cms_iss_gadj" localSheetId="3">#REF!</definedName>
    <definedName name="cf_cms_iss_gadj" localSheetId="2">#REF!</definedName>
    <definedName name="cf_cms_iss_gadj">#REF!</definedName>
    <definedName name="cf_cms_iss_gov" localSheetId="0">#REF!</definedName>
    <definedName name="cf_cms_iss_gov" localSheetId="3">#REF!</definedName>
    <definedName name="cf_cms_iss_gov" localSheetId="2">#REF!</definedName>
    <definedName name="cf_cms_iss_gov">#REF!</definedName>
    <definedName name="cf_cms_iss_govd" localSheetId="0">#REF!</definedName>
    <definedName name="cf_cms_iss_govd" localSheetId="3">#REF!</definedName>
    <definedName name="cf_cms_iss_govd" localSheetId="2">#REF!</definedName>
    <definedName name="cf_cms_iss_govd">#REF!</definedName>
    <definedName name="cf_cms_iss_gove" localSheetId="0">#REF!</definedName>
    <definedName name="cf_cms_iss_gove" localSheetId="3">#REF!</definedName>
    <definedName name="cf_cms_iss_gove" localSheetId="2">#REF!</definedName>
    <definedName name="cf_cms_iss_gove">#REF!</definedName>
    <definedName name="cf_cms_iss_mali" localSheetId="0">#REF!</definedName>
    <definedName name="cf_cms_iss_mali" localSheetId="3">#REF!</definedName>
    <definedName name="cf_cms_iss_mali" localSheetId="2">#REF!</definedName>
    <definedName name="cf_cms_iss_mali" localSheetId="22">#REF!</definedName>
    <definedName name="cf_cms_iss_mali" localSheetId="7">#REF!</definedName>
    <definedName name="cf_cms_iss_mali" localSheetId="4">#REF!</definedName>
    <definedName name="cf_cms_iss_mali" localSheetId="5">#REF!</definedName>
    <definedName name="cf_cms_iss_mali" localSheetId="17">#REF!</definedName>
    <definedName name="cf_cms_iss_mali" localSheetId="12">#REF!</definedName>
    <definedName name="cf_cms_iss_mali" localSheetId="9">#REF!</definedName>
    <definedName name="cf_cms_iss_mali" localSheetId="10">#REF!</definedName>
    <definedName name="cf_cms_iss_mali">#REF!</definedName>
    <definedName name="cf_cms_iss_mwp" localSheetId="0">#REF!</definedName>
    <definedName name="cf_cms_iss_mwp" localSheetId="3">#REF!</definedName>
    <definedName name="cf_cms_iss_mwp" localSheetId="2">#REF!</definedName>
    <definedName name="cf_cms_iss_mwp" localSheetId="22">#REF!</definedName>
    <definedName name="cf_cms_iss_mwp" localSheetId="7">#REF!</definedName>
    <definedName name="cf_cms_iss_mwp" localSheetId="4">#REF!</definedName>
    <definedName name="cf_cms_iss_mwp" localSheetId="5">#REF!</definedName>
    <definedName name="cf_cms_iss_mwp" localSheetId="17">#REF!</definedName>
    <definedName name="cf_cms_iss_mwp" localSheetId="12">#REF!</definedName>
    <definedName name="cf_cms_iss_mwp" localSheetId="9">#REF!</definedName>
    <definedName name="cf_cms_iss_mwp" localSheetId="10">#REF!</definedName>
    <definedName name="cf_cms_iss_mwp">#REF!</definedName>
    <definedName name="cf_cms_iss_nep" localSheetId="0">#REF!</definedName>
    <definedName name="cf_cms_iss_nep" localSheetId="3">#REF!</definedName>
    <definedName name="cf_cms_iss_nep" localSheetId="2">#REF!</definedName>
    <definedName name="cf_cms_iss_nep">#REF!</definedName>
    <definedName name="cf_cms_iss_ngov" localSheetId="0">#REF!</definedName>
    <definedName name="cf_cms_iss_ngov" localSheetId="3">#REF!</definedName>
    <definedName name="cf_cms_iss_ngov" localSheetId="2">#REF!</definedName>
    <definedName name="cf_cms_iss_ngov">#REF!</definedName>
    <definedName name="cf_cms_iss_npl" localSheetId="0">#REF!</definedName>
    <definedName name="cf_cms_iss_npl" localSheetId="3">#REF!</definedName>
    <definedName name="cf_cms_iss_npl" localSheetId="2">#REF!</definedName>
    <definedName name="cf_cms_iss_npl" localSheetId="22">#REF!</definedName>
    <definedName name="cf_cms_iss_npl" localSheetId="7">#REF!</definedName>
    <definedName name="cf_cms_iss_npl" localSheetId="4">#REF!</definedName>
    <definedName name="cf_cms_iss_npl" localSheetId="5">#REF!</definedName>
    <definedName name="cf_cms_iss_npl" localSheetId="17">#REF!</definedName>
    <definedName name="cf_cms_iss_npl" localSheetId="12">#REF!</definedName>
    <definedName name="cf_cms_iss_npl" localSheetId="9">#REF!</definedName>
    <definedName name="cf_cms_iss_npl" localSheetId="10">#REF!</definedName>
    <definedName name="cf_cms_iss_npl">#REF!</definedName>
    <definedName name="cf_cms_iss_resm" localSheetId="0">#REF!</definedName>
    <definedName name="cf_cms_iss_resm" localSheetId="3">#REF!</definedName>
    <definedName name="cf_cms_iss_resm" localSheetId="2">#REF!</definedName>
    <definedName name="cf_cms_iss_resm">#REF!</definedName>
    <definedName name="cf_cms_iss_rgov" localSheetId="0">#REF!</definedName>
    <definedName name="cf_cms_iss_rgov" localSheetId="3">#REF!</definedName>
    <definedName name="cf_cms_iss_rgov" localSheetId="2">#REF!</definedName>
    <definedName name="cf_cms_iss_rgov">#REF!</definedName>
    <definedName name="cf_cms_iss_rmwp" localSheetId="0">#REF!</definedName>
    <definedName name="cf_cms_iss_rmwp" localSheetId="3">#REF!</definedName>
    <definedName name="cf_cms_iss_rmwp" localSheetId="2">#REF!</definedName>
    <definedName name="cf_cms_iss_rmwp" localSheetId="22">#REF!</definedName>
    <definedName name="cf_cms_iss_rmwp" localSheetId="7">#REF!</definedName>
    <definedName name="cf_cms_iss_rmwp" localSheetId="4">#REF!</definedName>
    <definedName name="cf_cms_iss_rmwp" localSheetId="5">#REF!</definedName>
    <definedName name="cf_cms_iss_rmwp" localSheetId="17">#REF!</definedName>
    <definedName name="cf_cms_iss_rmwp" localSheetId="12">#REF!</definedName>
    <definedName name="cf_cms_iss_rmwp" localSheetId="9">#REF!</definedName>
    <definedName name="cf_cms_iss_rmwp" localSheetId="10">#REF!</definedName>
    <definedName name="cf_cms_iss_rmwp">#REF!</definedName>
    <definedName name="cf_cms_iss_rode" localSheetId="0">#REF!</definedName>
    <definedName name="cf_cms_iss_rode" localSheetId="3">#REF!</definedName>
    <definedName name="cf_cms_iss_rode" localSheetId="2">#REF!</definedName>
    <definedName name="cf_cms_iss_rode" localSheetId="22">#REF!</definedName>
    <definedName name="cf_cms_iss_rode" localSheetId="7">#REF!</definedName>
    <definedName name="cf_cms_iss_rode" localSheetId="4">#REF!</definedName>
    <definedName name="cf_cms_iss_rode" localSheetId="5">#REF!</definedName>
    <definedName name="cf_cms_iss_rode" localSheetId="17">#REF!</definedName>
    <definedName name="cf_cms_iss_rode" localSheetId="12">#REF!</definedName>
    <definedName name="cf_cms_iss_rode" localSheetId="9">#REF!</definedName>
    <definedName name="cf_cms_iss_rode" localSheetId="10">#REF!</definedName>
    <definedName name="cf_cms_iss_rode">#REF!</definedName>
    <definedName name="cf_cms_iss_sols" localSheetId="0">#REF!</definedName>
    <definedName name="cf_cms_iss_sols" localSheetId="3">#REF!</definedName>
    <definedName name="cf_cms_iss_sols" localSheetId="2">#REF!</definedName>
    <definedName name="cf_cms_iss_sols">#REF!</definedName>
    <definedName name="cf_cms_iss_tam" localSheetId="0">#REF!</definedName>
    <definedName name="cf_cms_iss_tam" localSheetId="3">#REF!</definedName>
    <definedName name="cf_cms_iss_tam" localSheetId="2">#REF!</definedName>
    <definedName name="cf_cms_iss_tam">#REF!</definedName>
    <definedName name="cf_cms_iss_tsc" localSheetId="0">#REF!</definedName>
    <definedName name="cf_cms_iss_tsc" localSheetId="3">#REF!</definedName>
    <definedName name="cf_cms_iss_tsc" localSheetId="2">#REF!</definedName>
    <definedName name="cf_cms_iss_tsc">#REF!</definedName>
    <definedName name="cf_cms_iss_vent" localSheetId="0">#REF!</definedName>
    <definedName name="cf_cms_iss_vent" localSheetId="3">#REF!</definedName>
    <definedName name="cf_cms_iss_vent" localSheetId="2">#REF!</definedName>
    <definedName name="cf_cms_iss_vent">#REF!</definedName>
    <definedName name="cf_cms_iss_vfs" localSheetId="0">#REF!</definedName>
    <definedName name="cf_cms_iss_vfs" localSheetId="3">#REF!</definedName>
    <definedName name="cf_cms_iss_vfs" localSheetId="2">#REF!</definedName>
    <definedName name="cf_cms_iss_vfs" localSheetId="22">#REF!</definedName>
    <definedName name="cf_cms_iss_vfs" localSheetId="7">#REF!</definedName>
    <definedName name="cf_cms_iss_vfs" localSheetId="4">#REF!</definedName>
    <definedName name="cf_cms_iss_vfs" localSheetId="5">#REF!</definedName>
    <definedName name="cf_cms_iss_vfs" localSheetId="17">#REF!</definedName>
    <definedName name="cf_cms_iss_vfs" localSheetId="12">#REF!</definedName>
    <definedName name="cf_cms_iss_vfs" localSheetId="9">#REF!</definedName>
    <definedName name="cf_cms_iss_vfs" localSheetId="10">#REF!</definedName>
    <definedName name="cf_cms_iss_vfs">#REF!</definedName>
    <definedName name="cf_cms_iss_watr" localSheetId="0">#REF!</definedName>
    <definedName name="cf_cms_iss_watr" localSheetId="3">#REF!</definedName>
    <definedName name="cf_cms_iss_watr" localSheetId="2">#REF!</definedName>
    <definedName name="cf_cms_iss_watr" localSheetId="22">#REF!</definedName>
    <definedName name="cf_cms_iss_watr" localSheetId="7">#REF!</definedName>
    <definedName name="cf_cms_iss_watr" localSheetId="4">#REF!</definedName>
    <definedName name="cf_cms_iss_watr" localSheetId="5">#REF!</definedName>
    <definedName name="cf_cms_iss_watr" localSheetId="17">#REF!</definedName>
    <definedName name="cf_cms_iss_watr" localSheetId="12">#REF!</definedName>
    <definedName name="cf_cms_iss_watr" localSheetId="9">#REF!</definedName>
    <definedName name="cf_cms_iss_watr" localSheetId="10">#REF!</definedName>
    <definedName name="cf_cms_iss_watr">#REF!</definedName>
    <definedName name="cf_cms_iss_west" localSheetId="0">#REF!</definedName>
    <definedName name="cf_cms_iss_west" localSheetId="3">#REF!</definedName>
    <definedName name="cf_cms_iss_west" localSheetId="2">#REF!</definedName>
    <definedName name="cf_cms_iss_west">#REF!</definedName>
    <definedName name="cf_cms_iss_wolv" localSheetId="0">#REF!</definedName>
    <definedName name="cf_cms_iss_wolv" localSheetId="3">#REF!</definedName>
    <definedName name="cf_cms_iss_wolv" localSheetId="2">#REF!</definedName>
    <definedName name="cf_cms_iss_wolv" localSheetId="22">#REF!</definedName>
    <definedName name="cf_cms_iss_wolv" localSheetId="7">#REF!</definedName>
    <definedName name="cf_cms_iss_wolv" localSheetId="4">#REF!</definedName>
    <definedName name="cf_cms_iss_wolv" localSheetId="5">#REF!</definedName>
    <definedName name="cf_cms_iss_wolv" localSheetId="17">#REF!</definedName>
    <definedName name="cf_cms_iss_wolv" localSheetId="12">#REF!</definedName>
    <definedName name="cf_cms_iss_wolv" localSheetId="9">#REF!</definedName>
    <definedName name="cf_cms_iss_wolv" localSheetId="10">#REF!</definedName>
    <definedName name="cf_cms_iss_wolv">#REF!</definedName>
    <definedName name="cf_convert_iss_CM1DC" localSheetId="0">#REF!</definedName>
    <definedName name="cf_convert_iss_CM1DC" localSheetId="3">#REF!</definedName>
    <definedName name="cf_convert_iss_CM1DC" localSheetId="2">#REF!</definedName>
    <definedName name="cf_convert_iss_CM1DC">#REF!</definedName>
    <definedName name="cf_convert_iss_CM1DE" localSheetId="0">#REF!</definedName>
    <definedName name="cf_convert_iss_CM1DE" localSheetId="3">#REF!</definedName>
    <definedName name="cf_convert_iss_CM1DE" localSheetId="2">#REF!</definedName>
    <definedName name="cf_convert_iss_CM1DE">#REF!</definedName>
    <definedName name="cf_convert_iss_CM1EL" localSheetId="0">#REF!</definedName>
    <definedName name="cf_convert_iss_CM1EL" localSheetId="3">#REF!</definedName>
    <definedName name="cf_convert_iss_CM1EL" localSheetId="2">#REF!</definedName>
    <definedName name="cf_convert_iss_CM1EL">#REF!</definedName>
    <definedName name="cf_convert_iss_CM4DC" localSheetId="0">#REF!</definedName>
    <definedName name="cf_convert_iss_CM4DC" localSheetId="3">#REF!</definedName>
    <definedName name="cf_convert_iss_CM4DC" localSheetId="2">#REF!</definedName>
    <definedName name="cf_convert_iss_CM4DC">#REF!</definedName>
    <definedName name="cf_convert_iss_CM4DE" localSheetId="0">#REF!</definedName>
    <definedName name="cf_convert_iss_CM4DE" localSheetId="3">#REF!</definedName>
    <definedName name="cf_convert_iss_CM4DE" localSheetId="2">#REF!</definedName>
    <definedName name="cf_convert_iss_CM4DE">#REF!</definedName>
    <definedName name="cf_convert_iss_CM4EL" localSheetId="0">#REF!</definedName>
    <definedName name="cf_convert_iss_CM4EL" localSheetId="3">#REF!</definedName>
    <definedName name="cf_convert_iss_CM4EL" localSheetId="2">#REF!</definedName>
    <definedName name="cf_convert_iss_CM4EL">#REF!</definedName>
    <definedName name="cf_convert_iss_CMDCC" localSheetId="0">#REF!</definedName>
    <definedName name="cf_convert_iss_CMDCC" localSheetId="3">#REF!</definedName>
    <definedName name="cf_convert_iss_CMDCC" localSheetId="2">#REF!</definedName>
    <definedName name="cf_convert_iss_CMDCC">#REF!</definedName>
    <definedName name="cf_convert_iss_CMDEC" localSheetId="0">#REF!</definedName>
    <definedName name="cf_convert_iss_CMDEC" localSheetId="3">#REF!</definedName>
    <definedName name="cf_convert_iss_CMDEC" localSheetId="2">#REF!</definedName>
    <definedName name="cf_convert_iss_CMDEC">#REF!</definedName>
    <definedName name="cf_convert_iss_CMDEG" localSheetId="0">#REF!</definedName>
    <definedName name="cf_convert_iss_CMDEG" localSheetId="3">#REF!</definedName>
    <definedName name="cf_convert_iss_CMDEG" localSheetId="2">#REF!</definedName>
    <definedName name="cf_convert_iss_CMDEG">#REF!</definedName>
    <definedName name="cf_convert_iss_CMELE" localSheetId="0">#REF!</definedName>
    <definedName name="cf_convert_iss_CMELE" localSheetId="3">#REF!</definedName>
    <definedName name="cf_convert_iss_CMELE" localSheetId="2">#REF!</definedName>
    <definedName name="cf_convert_iss_CMELE">#REF!</definedName>
    <definedName name="cf_convert_iss_CMNEP" localSheetId="0">#REF!</definedName>
    <definedName name="cf_convert_iss_CMNEP" localSheetId="3">#REF!</definedName>
    <definedName name="cf_convert_iss_CMNEP" localSheetId="2">#REF!</definedName>
    <definedName name="cf_convert_iss_CMNEP">#REF!</definedName>
    <definedName name="cf_convert_iss_dcc" localSheetId="0">#REF!</definedName>
    <definedName name="cf_convert_iss_dcc" localSheetId="3">#REF!</definedName>
    <definedName name="cf_convert_iss_dcc" localSheetId="2">#REF!</definedName>
    <definedName name="cf_convert_iss_dcc">#REF!</definedName>
    <definedName name="cf_convert_iss_dpbg" localSheetId="0">#REF!</definedName>
    <definedName name="cf_convert_iss_dpbg" localSheetId="3">#REF!</definedName>
    <definedName name="cf_convert_iss_dpbg" localSheetId="2">#REF!</definedName>
    <definedName name="cf_convert_iss_dpbg">#REF!</definedName>
    <definedName name="cf_convert_iss_nep" localSheetId="0">#REF!</definedName>
    <definedName name="cf_convert_iss_nep" localSheetId="3">#REF!</definedName>
    <definedName name="cf_convert_iss_nep" localSheetId="2">#REF!</definedName>
    <definedName name="cf_convert_iss_nep">#REF!</definedName>
    <definedName name="cf_cs_div_CM1DC" localSheetId="0">#REF!</definedName>
    <definedName name="cf_cs_div_CM1DC" localSheetId="3">#REF!</definedName>
    <definedName name="cf_cs_div_CM1DC" localSheetId="2">#REF!</definedName>
    <definedName name="cf_cs_div_CM1DC" localSheetId="22">#REF!</definedName>
    <definedName name="cf_cs_div_CM1DC" localSheetId="7">#REF!</definedName>
    <definedName name="cf_cs_div_CM1DC" localSheetId="4">#REF!</definedName>
    <definedName name="cf_cs_div_CM1DC" localSheetId="5">#REF!</definedName>
    <definedName name="cf_cs_div_CM1DC" localSheetId="17">#REF!</definedName>
    <definedName name="cf_cs_div_CM1DC" localSheetId="12">#REF!</definedName>
    <definedName name="cf_cs_div_CM1DC" localSheetId="9">#REF!</definedName>
    <definedName name="cf_cs_div_CM1DC" localSheetId="10">#REF!</definedName>
    <definedName name="cf_cs_div_CM1DC">#REF!</definedName>
    <definedName name="cf_cs_div_CM1DE" localSheetId="0">#REF!</definedName>
    <definedName name="cf_cs_div_CM1DE" localSheetId="3">#REF!</definedName>
    <definedName name="cf_cs_div_CM1DE" localSheetId="2">#REF!</definedName>
    <definedName name="cf_cs_div_CM1DE" localSheetId="22">#REF!</definedName>
    <definedName name="cf_cs_div_CM1DE" localSheetId="7">#REF!</definedName>
    <definedName name="cf_cs_div_CM1DE" localSheetId="4">#REF!</definedName>
    <definedName name="cf_cs_div_CM1DE" localSheetId="5">#REF!</definedName>
    <definedName name="cf_cs_div_CM1DE" localSheetId="17">#REF!</definedName>
    <definedName name="cf_cs_div_CM1DE" localSheetId="12">#REF!</definedName>
    <definedName name="cf_cs_div_CM1DE" localSheetId="9">#REF!</definedName>
    <definedName name="cf_cs_div_CM1DE" localSheetId="10">#REF!</definedName>
    <definedName name="cf_cs_div_CM1DE">#REF!</definedName>
    <definedName name="cf_cs_div_CM1EL" localSheetId="0">#REF!</definedName>
    <definedName name="cf_cs_div_CM1EL" localSheetId="3">#REF!</definedName>
    <definedName name="cf_cs_div_CM1EL" localSheetId="2">#REF!</definedName>
    <definedName name="cf_cs_div_CM1EL" localSheetId="22">#REF!</definedName>
    <definedName name="cf_cs_div_CM1EL" localSheetId="7">#REF!</definedName>
    <definedName name="cf_cs_div_CM1EL" localSheetId="4">#REF!</definedName>
    <definedName name="cf_cs_div_CM1EL" localSheetId="5">#REF!</definedName>
    <definedName name="cf_cs_div_CM1EL" localSheetId="17">#REF!</definedName>
    <definedName name="cf_cs_div_CM1EL" localSheetId="12">#REF!</definedName>
    <definedName name="cf_cs_div_CM1EL" localSheetId="9">#REF!</definedName>
    <definedName name="cf_cs_div_CM1EL" localSheetId="10">#REF!</definedName>
    <definedName name="cf_cs_div_CM1EL">#REF!</definedName>
    <definedName name="cf_cs_div_CM1NE" localSheetId="0">#REF!</definedName>
    <definedName name="cf_cs_div_CM1NE" localSheetId="3">#REF!</definedName>
    <definedName name="cf_cs_div_CM1NE" localSheetId="2">#REF!</definedName>
    <definedName name="cf_cs_div_CM1NE">#REF!</definedName>
    <definedName name="cf_cs_div_CM2DC" localSheetId="0">#REF!</definedName>
    <definedName name="cf_cs_div_CM2DC" localSheetId="3">#REF!</definedName>
    <definedName name="cf_cs_div_CM2DC" localSheetId="2">#REF!</definedName>
    <definedName name="cf_cs_div_CM2DC" localSheetId="22">#REF!</definedName>
    <definedName name="cf_cs_div_CM2DC" localSheetId="7">#REF!</definedName>
    <definedName name="cf_cs_div_CM2DC" localSheetId="4">#REF!</definedName>
    <definedName name="cf_cs_div_CM2DC" localSheetId="5">#REF!</definedName>
    <definedName name="cf_cs_div_CM2DC" localSheetId="17">#REF!</definedName>
    <definedName name="cf_cs_div_CM2DC" localSheetId="12">#REF!</definedName>
    <definedName name="cf_cs_div_CM2DC" localSheetId="9">#REF!</definedName>
    <definedName name="cf_cs_div_CM2DC" localSheetId="10">#REF!</definedName>
    <definedName name="cf_cs_div_CM2DC">#REF!</definedName>
    <definedName name="cf_cs_div_CM2DE" localSheetId="0">#REF!</definedName>
    <definedName name="cf_cs_div_CM2DE" localSheetId="3">#REF!</definedName>
    <definedName name="cf_cs_div_CM2DE" localSheetId="2">#REF!</definedName>
    <definedName name="cf_cs_div_CM2DE" localSheetId="22">#REF!</definedName>
    <definedName name="cf_cs_div_CM2DE" localSheetId="7">#REF!</definedName>
    <definedName name="cf_cs_div_CM2DE" localSheetId="4">#REF!</definedName>
    <definedName name="cf_cs_div_CM2DE" localSheetId="5">#REF!</definedName>
    <definedName name="cf_cs_div_CM2DE" localSheetId="17">#REF!</definedName>
    <definedName name="cf_cs_div_CM2DE" localSheetId="12">#REF!</definedName>
    <definedName name="cf_cs_div_CM2DE" localSheetId="9">#REF!</definedName>
    <definedName name="cf_cs_div_CM2DE" localSheetId="10">#REF!</definedName>
    <definedName name="cf_cs_div_CM2DE">#REF!</definedName>
    <definedName name="cf_cs_div_CM2EL" localSheetId="0">#REF!</definedName>
    <definedName name="cf_cs_div_CM2EL" localSheetId="3">#REF!</definedName>
    <definedName name="cf_cs_div_CM2EL" localSheetId="2">#REF!</definedName>
    <definedName name="cf_cs_div_CM2EL" localSheetId="22">#REF!</definedName>
    <definedName name="cf_cs_div_CM2EL" localSheetId="7">#REF!</definedName>
    <definedName name="cf_cs_div_CM2EL" localSheetId="4">#REF!</definedName>
    <definedName name="cf_cs_div_CM2EL" localSheetId="5">#REF!</definedName>
    <definedName name="cf_cs_div_CM2EL" localSheetId="17">#REF!</definedName>
    <definedName name="cf_cs_div_CM2EL" localSheetId="12">#REF!</definedName>
    <definedName name="cf_cs_div_CM2EL" localSheetId="9">#REF!</definedName>
    <definedName name="cf_cs_div_CM2EL" localSheetId="10">#REF!</definedName>
    <definedName name="cf_cs_div_CM2EL">#REF!</definedName>
    <definedName name="cf_cs_div_CM2NE" localSheetId="0">#REF!</definedName>
    <definedName name="cf_cs_div_CM2NE" localSheetId="3">#REF!</definedName>
    <definedName name="cf_cs_div_CM2NE" localSheetId="2">#REF!</definedName>
    <definedName name="cf_cs_div_CM2NE">#REF!</definedName>
    <definedName name="cf_cs_div_CM3DC" localSheetId="0">#REF!</definedName>
    <definedName name="cf_cs_div_CM3DC" localSheetId="3">#REF!</definedName>
    <definedName name="cf_cs_div_CM3DC" localSheetId="2">#REF!</definedName>
    <definedName name="cf_cs_div_CM3DC" localSheetId="22">#REF!</definedName>
    <definedName name="cf_cs_div_CM3DC" localSheetId="7">#REF!</definedName>
    <definedName name="cf_cs_div_CM3DC" localSheetId="4">#REF!</definedName>
    <definedName name="cf_cs_div_CM3DC" localSheetId="5">#REF!</definedName>
    <definedName name="cf_cs_div_CM3DC" localSheetId="17">#REF!</definedName>
    <definedName name="cf_cs_div_CM3DC" localSheetId="12">#REF!</definedName>
    <definedName name="cf_cs_div_CM3DC" localSheetId="9">#REF!</definedName>
    <definedName name="cf_cs_div_CM3DC" localSheetId="10">#REF!</definedName>
    <definedName name="cf_cs_div_CM3DC">#REF!</definedName>
    <definedName name="cf_cs_div_CM3DE" localSheetId="0">#REF!</definedName>
    <definedName name="cf_cs_div_CM3DE" localSheetId="3">#REF!</definedName>
    <definedName name="cf_cs_div_CM3DE" localSheetId="2">#REF!</definedName>
    <definedName name="cf_cs_div_CM3DE" localSheetId="22">#REF!</definedName>
    <definedName name="cf_cs_div_CM3DE" localSheetId="7">#REF!</definedName>
    <definedName name="cf_cs_div_CM3DE" localSheetId="4">#REF!</definedName>
    <definedName name="cf_cs_div_CM3DE" localSheetId="5">#REF!</definedName>
    <definedName name="cf_cs_div_CM3DE" localSheetId="17">#REF!</definedName>
    <definedName name="cf_cs_div_CM3DE" localSheetId="12">#REF!</definedName>
    <definedName name="cf_cs_div_CM3DE" localSheetId="9">#REF!</definedName>
    <definedName name="cf_cs_div_CM3DE" localSheetId="10">#REF!</definedName>
    <definedName name="cf_cs_div_CM3DE">#REF!</definedName>
    <definedName name="cf_cs_div_CM3EL" localSheetId="0">#REF!</definedName>
    <definedName name="cf_cs_div_CM3EL" localSheetId="3">#REF!</definedName>
    <definedName name="cf_cs_div_CM3EL" localSheetId="2">#REF!</definedName>
    <definedName name="cf_cs_div_CM3EL" localSheetId="22">#REF!</definedName>
    <definedName name="cf_cs_div_CM3EL" localSheetId="7">#REF!</definedName>
    <definedName name="cf_cs_div_CM3EL" localSheetId="4">#REF!</definedName>
    <definedName name="cf_cs_div_CM3EL" localSheetId="5">#REF!</definedName>
    <definedName name="cf_cs_div_CM3EL" localSheetId="17">#REF!</definedName>
    <definedName name="cf_cs_div_CM3EL" localSheetId="12">#REF!</definedName>
    <definedName name="cf_cs_div_CM3EL" localSheetId="9">#REF!</definedName>
    <definedName name="cf_cs_div_CM3EL" localSheetId="10">#REF!</definedName>
    <definedName name="cf_cs_div_CM3EL">#REF!</definedName>
    <definedName name="cf_cs_div_CM3NE" localSheetId="0">#REF!</definedName>
    <definedName name="cf_cs_div_CM3NE" localSheetId="3">#REF!</definedName>
    <definedName name="cf_cs_div_CM3NE" localSheetId="2">#REF!</definedName>
    <definedName name="cf_cs_div_CM3NE">#REF!</definedName>
    <definedName name="cf_cs_div_CM4DC" localSheetId="0">#REF!</definedName>
    <definedName name="cf_cs_div_CM4DC" localSheetId="3">#REF!</definedName>
    <definedName name="cf_cs_div_CM4DC" localSheetId="2">#REF!</definedName>
    <definedName name="cf_cs_div_CM4DC" localSheetId="22">#REF!</definedName>
    <definedName name="cf_cs_div_CM4DC" localSheetId="7">#REF!</definedName>
    <definedName name="cf_cs_div_CM4DC" localSheetId="4">#REF!</definedName>
    <definedName name="cf_cs_div_CM4DC" localSheetId="5">#REF!</definedName>
    <definedName name="cf_cs_div_CM4DC" localSheetId="17">#REF!</definedName>
    <definedName name="cf_cs_div_CM4DC" localSheetId="12">#REF!</definedName>
    <definedName name="cf_cs_div_CM4DC" localSheetId="9">#REF!</definedName>
    <definedName name="cf_cs_div_CM4DC" localSheetId="10">#REF!</definedName>
    <definedName name="cf_cs_div_CM4DC">#REF!</definedName>
    <definedName name="cf_cs_div_CM4DE" localSheetId="0">#REF!</definedName>
    <definedName name="cf_cs_div_CM4DE" localSheetId="3">#REF!</definedName>
    <definedName name="cf_cs_div_CM4DE" localSheetId="2">#REF!</definedName>
    <definedName name="cf_cs_div_CM4DE" localSheetId="22">#REF!</definedName>
    <definedName name="cf_cs_div_CM4DE" localSheetId="7">#REF!</definedName>
    <definedName name="cf_cs_div_CM4DE" localSheetId="4">#REF!</definedName>
    <definedName name="cf_cs_div_CM4DE" localSheetId="5">#REF!</definedName>
    <definedName name="cf_cs_div_CM4DE" localSheetId="17">#REF!</definedName>
    <definedName name="cf_cs_div_CM4DE" localSheetId="12">#REF!</definedName>
    <definedName name="cf_cs_div_CM4DE" localSheetId="9">#REF!</definedName>
    <definedName name="cf_cs_div_CM4DE" localSheetId="10">#REF!</definedName>
    <definedName name="cf_cs_div_CM4DE">#REF!</definedName>
    <definedName name="cf_cs_div_CM4EL" localSheetId="0">#REF!</definedName>
    <definedName name="cf_cs_div_CM4EL" localSheetId="3">#REF!</definedName>
    <definedName name="cf_cs_div_CM4EL" localSheetId="2">#REF!</definedName>
    <definedName name="cf_cs_div_CM4EL" localSheetId="22">#REF!</definedName>
    <definedName name="cf_cs_div_CM4EL" localSheetId="7">#REF!</definedName>
    <definedName name="cf_cs_div_CM4EL" localSheetId="4">#REF!</definedName>
    <definedName name="cf_cs_div_CM4EL" localSheetId="5">#REF!</definedName>
    <definedName name="cf_cs_div_CM4EL" localSheetId="17">#REF!</definedName>
    <definedName name="cf_cs_div_CM4EL" localSheetId="12">#REF!</definedName>
    <definedName name="cf_cs_div_CM4EL" localSheetId="9">#REF!</definedName>
    <definedName name="cf_cs_div_CM4EL" localSheetId="10">#REF!</definedName>
    <definedName name="cf_cs_div_CM4EL">#REF!</definedName>
    <definedName name="cf_cs_div_CM4NE" localSheetId="0">#REF!</definedName>
    <definedName name="cf_cs_div_CM4NE" localSheetId="3">#REF!</definedName>
    <definedName name="cf_cs_div_CM4NE" localSheetId="2">#REF!</definedName>
    <definedName name="cf_cs_div_CM4NE">#REF!</definedName>
    <definedName name="cf_cs_div_CM5DC" localSheetId="0">#REF!</definedName>
    <definedName name="cf_cs_div_CM5DC" localSheetId="3">#REF!</definedName>
    <definedName name="cf_cs_div_CM5DC" localSheetId="2">#REF!</definedName>
    <definedName name="cf_cs_div_CM5DC" localSheetId="22">#REF!</definedName>
    <definedName name="cf_cs_div_CM5DC" localSheetId="7">#REF!</definedName>
    <definedName name="cf_cs_div_CM5DC" localSheetId="4">#REF!</definedName>
    <definedName name="cf_cs_div_CM5DC" localSheetId="5">#REF!</definedName>
    <definedName name="cf_cs_div_CM5DC" localSheetId="17">#REF!</definedName>
    <definedName name="cf_cs_div_CM5DC" localSheetId="12">#REF!</definedName>
    <definedName name="cf_cs_div_CM5DC" localSheetId="9">#REF!</definedName>
    <definedName name="cf_cs_div_CM5DC" localSheetId="10">#REF!</definedName>
    <definedName name="cf_cs_div_CM5DC">#REF!</definedName>
    <definedName name="cf_cs_div_CM5DE" localSheetId="0">#REF!</definedName>
    <definedName name="cf_cs_div_CM5DE" localSheetId="3">#REF!</definedName>
    <definedName name="cf_cs_div_CM5DE" localSheetId="2">#REF!</definedName>
    <definedName name="cf_cs_div_CM5DE" localSheetId="22">#REF!</definedName>
    <definedName name="cf_cs_div_CM5DE" localSheetId="7">#REF!</definedName>
    <definedName name="cf_cs_div_CM5DE" localSheetId="4">#REF!</definedName>
    <definedName name="cf_cs_div_CM5DE" localSheetId="5">#REF!</definedName>
    <definedName name="cf_cs_div_CM5DE" localSheetId="17">#REF!</definedName>
    <definedName name="cf_cs_div_CM5DE" localSheetId="12">#REF!</definedName>
    <definedName name="cf_cs_div_CM5DE" localSheetId="9">#REF!</definedName>
    <definedName name="cf_cs_div_CM5DE" localSheetId="10">#REF!</definedName>
    <definedName name="cf_cs_div_CM5DE">#REF!</definedName>
    <definedName name="cf_cs_div_CMDCC" localSheetId="0">#REF!</definedName>
    <definedName name="cf_cs_div_CMDCC" localSheetId="3">#REF!</definedName>
    <definedName name="cf_cs_div_CMDCC" localSheetId="2">#REF!</definedName>
    <definedName name="cf_cs_div_CMDCC" localSheetId="22">#REF!</definedName>
    <definedName name="cf_cs_div_CMDCC" localSheetId="7">#REF!</definedName>
    <definedName name="cf_cs_div_CMDCC" localSheetId="4">#REF!</definedName>
    <definedName name="cf_cs_div_CMDCC" localSheetId="5">#REF!</definedName>
    <definedName name="cf_cs_div_CMDCC" localSheetId="17">#REF!</definedName>
    <definedName name="cf_cs_div_CMDCC" localSheetId="12">#REF!</definedName>
    <definedName name="cf_cs_div_CMDCC" localSheetId="9">#REF!</definedName>
    <definedName name="cf_cs_div_CMDCC" localSheetId="10">#REF!</definedName>
    <definedName name="cf_cs_div_CMDCC">#REF!</definedName>
    <definedName name="cf_cs_div_CMDEC" localSheetId="0">#REF!</definedName>
    <definedName name="cf_cs_div_CMDEC" localSheetId="3">#REF!</definedName>
    <definedName name="cf_cs_div_CMDEC" localSheetId="2">#REF!</definedName>
    <definedName name="cf_cs_div_CMDEC" localSheetId="22">#REF!</definedName>
    <definedName name="cf_cs_div_CMDEC" localSheetId="7">#REF!</definedName>
    <definedName name="cf_cs_div_CMDEC" localSheetId="4">#REF!</definedName>
    <definedName name="cf_cs_div_CMDEC" localSheetId="5">#REF!</definedName>
    <definedName name="cf_cs_div_CMDEC" localSheetId="17">#REF!</definedName>
    <definedName name="cf_cs_div_CMDEC" localSheetId="12">#REF!</definedName>
    <definedName name="cf_cs_div_CMDEC" localSheetId="9">#REF!</definedName>
    <definedName name="cf_cs_div_CMDEC" localSheetId="10">#REF!</definedName>
    <definedName name="cf_cs_div_CMDEC">#REF!</definedName>
    <definedName name="cf_cs_div_CMDEG" localSheetId="0">#REF!</definedName>
    <definedName name="cf_cs_div_CMDEG" localSheetId="3">#REF!</definedName>
    <definedName name="cf_cs_div_CMDEG" localSheetId="2">#REF!</definedName>
    <definedName name="cf_cs_div_CMDEG">#REF!</definedName>
    <definedName name="cf_cs_div_CMELE" localSheetId="0">#REF!</definedName>
    <definedName name="cf_cs_div_CMELE" localSheetId="3">#REF!</definedName>
    <definedName name="cf_cs_div_CMELE" localSheetId="2">#REF!</definedName>
    <definedName name="cf_cs_div_CMELE" localSheetId="22">#REF!</definedName>
    <definedName name="cf_cs_div_CMELE" localSheetId="7">#REF!</definedName>
    <definedName name="cf_cs_div_CMELE" localSheetId="4">#REF!</definedName>
    <definedName name="cf_cs_div_CMELE" localSheetId="5">#REF!</definedName>
    <definedName name="cf_cs_div_CMELE" localSheetId="17">#REF!</definedName>
    <definedName name="cf_cs_div_CMELE" localSheetId="12">#REF!</definedName>
    <definedName name="cf_cs_div_CMELE" localSheetId="9">#REF!</definedName>
    <definedName name="cf_cs_div_CMELE" localSheetId="10">#REF!</definedName>
    <definedName name="cf_cs_div_CMELE">#REF!</definedName>
    <definedName name="cf_cs_div_CMNEP" localSheetId="0">#REF!</definedName>
    <definedName name="cf_cs_div_CMNEP" localSheetId="3">#REF!</definedName>
    <definedName name="cf_cs_div_CMNEP" localSheetId="2">#REF!</definedName>
    <definedName name="cf_cs_div_CMNEP" localSheetId="22">#REF!</definedName>
    <definedName name="cf_cs_div_CMNEP" localSheetId="7">#REF!</definedName>
    <definedName name="cf_cs_div_CMNEP" localSheetId="4">#REF!</definedName>
    <definedName name="cf_cs_div_CMNEP" localSheetId="5">#REF!</definedName>
    <definedName name="cf_cs_div_CMNEP" localSheetId="17">#REF!</definedName>
    <definedName name="cf_cs_div_CMNEP" localSheetId="12">#REF!</definedName>
    <definedName name="cf_cs_div_CMNEP" localSheetId="9">#REF!</definedName>
    <definedName name="cf_cs_div_CMNEP" localSheetId="10">#REF!</definedName>
    <definedName name="cf_cs_div_CMNEP">#REF!</definedName>
    <definedName name="cf_decom_CM1DC" localSheetId="0">#REF!</definedName>
    <definedName name="cf_decom_CM1DC" localSheetId="3">#REF!</definedName>
    <definedName name="cf_decom_CM1DC" localSheetId="2">#REF!</definedName>
    <definedName name="cf_decom_CM1DC" localSheetId="22">#REF!</definedName>
    <definedName name="cf_decom_CM1DC" localSheetId="7">#REF!</definedName>
    <definedName name="cf_decom_CM1DC" localSheetId="4">#REF!</definedName>
    <definedName name="cf_decom_CM1DC" localSheetId="5">#REF!</definedName>
    <definedName name="cf_decom_CM1DC" localSheetId="17">#REF!</definedName>
    <definedName name="cf_decom_CM1DC" localSheetId="12">#REF!</definedName>
    <definedName name="cf_decom_CM1DC" localSheetId="9">#REF!</definedName>
    <definedName name="cf_decom_CM1DC" localSheetId="10">#REF!</definedName>
    <definedName name="cf_decom_CM1DC">#REF!</definedName>
    <definedName name="cf_decom_CM1DE" localSheetId="0">#REF!</definedName>
    <definedName name="cf_decom_CM1DE" localSheetId="3">#REF!</definedName>
    <definedName name="cf_decom_CM1DE" localSheetId="2">#REF!</definedName>
    <definedName name="cf_decom_CM1DE" localSheetId="22">#REF!</definedName>
    <definedName name="cf_decom_CM1DE" localSheetId="7">#REF!</definedName>
    <definedName name="cf_decom_CM1DE" localSheetId="4">#REF!</definedName>
    <definedName name="cf_decom_CM1DE" localSheetId="5">#REF!</definedName>
    <definedName name="cf_decom_CM1DE" localSheetId="17">#REF!</definedName>
    <definedName name="cf_decom_CM1DE" localSheetId="12">#REF!</definedName>
    <definedName name="cf_decom_CM1DE" localSheetId="9">#REF!</definedName>
    <definedName name="cf_decom_CM1DE" localSheetId="10">#REF!</definedName>
    <definedName name="cf_decom_CM1DE">#REF!</definedName>
    <definedName name="cf_decom_CM1EL" localSheetId="0">#REF!</definedName>
    <definedName name="cf_decom_CM1EL" localSheetId="3">#REF!</definedName>
    <definedName name="cf_decom_CM1EL" localSheetId="2">#REF!</definedName>
    <definedName name="cf_decom_CM1EL" localSheetId="22">#REF!</definedName>
    <definedName name="cf_decom_CM1EL" localSheetId="7">#REF!</definedName>
    <definedName name="cf_decom_CM1EL" localSheetId="4">#REF!</definedName>
    <definedName name="cf_decom_CM1EL" localSheetId="5">#REF!</definedName>
    <definedName name="cf_decom_CM1EL" localSheetId="17">#REF!</definedName>
    <definedName name="cf_decom_CM1EL" localSheetId="12">#REF!</definedName>
    <definedName name="cf_decom_CM1EL" localSheetId="9">#REF!</definedName>
    <definedName name="cf_decom_CM1EL" localSheetId="10">#REF!</definedName>
    <definedName name="cf_decom_CM1EL">#REF!</definedName>
    <definedName name="cf_decom_CM1NE" localSheetId="0">#REF!</definedName>
    <definedName name="cf_decom_CM1NE" localSheetId="3">#REF!</definedName>
    <definedName name="cf_decom_CM1NE" localSheetId="2">#REF!</definedName>
    <definedName name="cf_decom_CM1NE">#REF!</definedName>
    <definedName name="cf_decom_CM2DC" localSheetId="0">#REF!</definedName>
    <definedName name="cf_decom_CM2DC" localSheetId="3">#REF!</definedName>
    <definedName name="cf_decom_CM2DC" localSheetId="2">#REF!</definedName>
    <definedName name="cf_decom_CM2DC" localSheetId="22">#REF!</definedName>
    <definedName name="cf_decom_CM2DC" localSheetId="7">#REF!</definedName>
    <definedName name="cf_decom_CM2DC" localSheetId="4">#REF!</definedName>
    <definedName name="cf_decom_CM2DC" localSheetId="5">#REF!</definedName>
    <definedName name="cf_decom_CM2DC" localSheetId="17">#REF!</definedName>
    <definedName name="cf_decom_CM2DC" localSheetId="12">#REF!</definedName>
    <definedName name="cf_decom_CM2DC" localSheetId="9">#REF!</definedName>
    <definedName name="cf_decom_CM2DC" localSheetId="10">#REF!</definedName>
    <definedName name="cf_decom_CM2DC">#REF!</definedName>
    <definedName name="cf_decom_CM2DE" localSheetId="0">#REF!</definedName>
    <definedName name="cf_decom_CM2DE" localSheetId="3">#REF!</definedName>
    <definedName name="cf_decom_CM2DE" localSheetId="2">#REF!</definedName>
    <definedName name="cf_decom_CM2DE" localSheetId="22">#REF!</definedName>
    <definedName name="cf_decom_CM2DE" localSheetId="7">#REF!</definedName>
    <definedName name="cf_decom_CM2DE" localSheetId="4">#REF!</definedName>
    <definedName name="cf_decom_CM2DE" localSheetId="5">#REF!</definedName>
    <definedName name="cf_decom_CM2DE" localSheetId="17">#REF!</definedName>
    <definedName name="cf_decom_CM2DE" localSheetId="12">#REF!</definedName>
    <definedName name="cf_decom_CM2DE" localSheetId="9">#REF!</definedName>
    <definedName name="cf_decom_CM2DE" localSheetId="10">#REF!</definedName>
    <definedName name="cf_decom_CM2DE">#REF!</definedName>
    <definedName name="cf_decom_CM2EL" localSheetId="0">#REF!</definedName>
    <definedName name="cf_decom_CM2EL" localSheetId="3">#REF!</definedName>
    <definedName name="cf_decom_CM2EL" localSheetId="2">#REF!</definedName>
    <definedName name="cf_decom_CM2EL" localSheetId="22">#REF!</definedName>
    <definedName name="cf_decom_CM2EL" localSheetId="7">#REF!</definedName>
    <definedName name="cf_decom_CM2EL" localSheetId="4">#REF!</definedName>
    <definedName name="cf_decom_CM2EL" localSheetId="5">#REF!</definedName>
    <definedName name="cf_decom_CM2EL" localSheetId="17">#REF!</definedName>
    <definedName name="cf_decom_CM2EL" localSheetId="12">#REF!</definedName>
    <definedName name="cf_decom_CM2EL" localSheetId="9">#REF!</definedName>
    <definedName name="cf_decom_CM2EL" localSheetId="10">#REF!</definedName>
    <definedName name="cf_decom_CM2EL">#REF!</definedName>
    <definedName name="cf_decom_CM2NE" localSheetId="0">#REF!</definedName>
    <definedName name="cf_decom_CM2NE" localSheetId="3">#REF!</definedName>
    <definedName name="cf_decom_CM2NE" localSheetId="2">#REF!</definedName>
    <definedName name="cf_decom_CM2NE">#REF!</definedName>
    <definedName name="cf_decom_CM3DC" localSheetId="0">#REF!</definedName>
    <definedName name="cf_decom_CM3DC" localSheetId="3">#REF!</definedName>
    <definedName name="cf_decom_CM3DC" localSheetId="2">#REF!</definedName>
    <definedName name="cf_decom_CM3DC" localSheetId="22">#REF!</definedName>
    <definedName name="cf_decom_CM3DC" localSheetId="7">#REF!</definedName>
    <definedName name="cf_decom_CM3DC" localSheetId="4">#REF!</definedName>
    <definedName name="cf_decom_CM3DC" localSheetId="5">#REF!</definedName>
    <definedName name="cf_decom_CM3DC" localSheetId="17">#REF!</definedName>
    <definedName name="cf_decom_CM3DC" localSheetId="12">#REF!</definedName>
    <definedName name="cf_decom_CM3DC" localSheetId="9">#REF!</definedName>
    <definedName name="cf_decom_CM3DC" localSheetId="10">#REF!</definedName>
    <definedName name="cf_decom_CM3DC">#REF!</definedName>
    <definedName name="cf_decom_CM3DE" localSheetId="0">#REF!</definedName>
    <definedName name="cf_decom_CM3DE" localSheetId="3">#REF!</definedName>
    <definedName name="cf_decom_CM3DE" localSheetId="2">#REF!</definedName>
    <definedName name="cf_decom_CM3DE" localSheetId="22">#REF!</definedName>
    <definedName name="cf_decom_CM3DE" localSheetId="7">#REF!</definedName>
    <definedName name="cf_decom_CM3DE" localSheetId="4">#REF!</definedName>
    <definedName name="cf_decom_CM3DE" localSheetId="5">#REF!</definedName>
    <definedName name="cf_decom_CM3DE" localSheetId="17">#REF!</definedName>
    <definedName name="cf_decom_CM3DE" localSheetId="12">#REF!</definedName>
    <definedName name="cf_decom_CM3DE" localSheetId="9">#REF!</definedName>
    <definedName name="cf_decom_CM3DE" localSheetId="10">#REF!</definedName>
    <definedName name="cf_decom_CM3DE">#REF!</definedName>
    <definedName name="cf_decom_CM3EL" localSheetId="0">#REF!</definedName>
    <definedName name="cf_decom_CM3EL" localSheetId="3">#REF!</definedName>
    <definedName name="cf_decom_CM3EL" localSheetId="2">#REF!</definedName>
    <definedName name="cf_decom_CM3EL" localSheetId="22">#REF!</definedName>
    <definedName name="cf_decom_CM3EL" localSheetId="7">#REF!</definedName>
    <definedName name="cf_decom_CM3EL" localSheetId="4">#REF!</definedName>
    <definedName name="cf_decom_CM3EL" localSheetId="5">#REF!</definedName>
    <definedName name="cf_decom_CM3EL" localSheetId="17">#REF!</definedName>
    <definedName name="cf_decom_CM3EL" localSheetId="12">#REF!</definedName>
    <definedName name="cf_decom_CM3EL" localSheetId="9">#REF!</definedName>
    <definedName name="cf_decom_CM3EL" localSheetId="10">#REF!</definedName>
    <definedName name="cf_decom_CM3EL">#REF!</definedName>
    <definedName name="cf_decom_CM3NE" localSheetId="0">#REF!</definedName>
    <definedName name="cf_decom_CM3NE" localSheetId="3">#REF!</definedName>
    <definedName name="cf_decom_CM3NE" localSheetId="2">#REF!</definedName>
    <definedName name="cf_decom_CM3NE">#REF!</definedName>
    <definedName name="cf_decom_CM4DC" localSheetId="0">#REF!</definedName>
    <definedName name="cf_decom_CM4DC" localSheetId="3">#REF!</definedName>
    <definedName name="cf_decom_CM4DC" localSheetId="2">#REF!</definedName>
    <definedName name="cf_decom_CM4DC" localSheetId="22">#REF!</definedName>
    <definedName name="cf_decom_CM4DC" localSheetId="7">#REF!</definedName>
    <definedName name="cf_decom_CM4DC" localSheetId="4">#REF!</definedName>
    <definedName name="cf_decom_CM4DC" localSheetId="5">#REF!</definedName>
    <definedName name="cf_decom_CM4DC" localSheetId="17">#REF!</definedName>
    <definedName name="cf_decom_CM4DC" localSheetId="12">#REF!</definedName>
    <definedName name="cf_decom_CM4DC" localSheetId="9">#REF!</definedName>
    <definedName name="cf_decom_CM4DC" localSheetId="10">#REF!</definedName>
    <definedName name="cf_decom_CM4DC">#REF!</definedName>
    <definedName name="cf_decom_CM4DE" localSheetId="0">#REF!</definedName>
    <definedName name="cf_decom_CM4DE" localSheetId="3">#REF!</definedName>
    <definedName name="cf_decom_CM4DE" localSheetId="2">#REF!</definedName>
    <definedName name="cf_decom_CM4DE" localSheetId="22">#REF!</definedName>
    <definedName name="cf_decom_CM4DE" localSheetId="7">#REF!</definedName>
    <definedName name="cf_decom_CM4DE" localSheetId="4">#REF!</definedName>
    <definedName name="cf_decom_CM4DE" localSheetId="5">#REF!</definedName>
    <definedName name="cf_decom_CM4DE" localSheetId="17">#REF!</definedName>
    <definedName name="cf_decom_CM4DE" localSheetId="12">#REF!</definedName>
    <definedName name="cf_decom_CM4DE" localSheetId="9">#REF!</definedName>
    <definedName name="cf_decom_CM4DE" localSheetId="10">#REF!</definedName>
    <definedName name="cf_decom_CM4DE">#REF!</definedName>
    <definedName name="cf_decom_CM4EL" localSheetId="0">#REF!</definedName>
    <definedName name="cf_decom_CM4EL" localSheetId="3">#REF!</definedName>
    <definedName name="cf_decom_CM4EL" localSheetId="2">#REF!</definedName>
    <definedName name="cf_decom_CM4EL" localSheetId="22">#REF!</definedName>
    <definedName name="cf_decom_CM4EL" localSheetId="7">#REF!</definedName>
    <definedName name="cf_decom_CM4EL" localSheetId="4">#REF!</definedName>
    <definedName name="cf_decom_CM4EL" localSheetId="5">#REF!</definedName>
    <definedName name="cf_decom_CM4EL" localSheetId="17">#REF!</definedName>
    <definedName name="cf_decom_CM4EL" localSheetId="12">#REF!</definedName>
    <definedName name="cf_decom_CM4EL" localSheetId="9">#REF!</definedName>
    <definedName name="cf_decom_CM4EL" localSheetId="10">#REF!</definedName>
    <definedName name="cf_decom_CM4EL">#REF!</definedName>
    <definedName name="cf_decom_CM4NE" localSheetId="0">#REF!</definedName>
    <definedName name="cf_decom_CM4NE" localSheetId="3">#REF!</definedName>
    <definedName name="cf_decom_CM4NE" localSheetId="2">#REF!</definedName>
    <definedName name="cf_decom_CM4NE">#REF!</definedName>
    <definedName name="cf_decom_CM5DC" localSheetId="0">#REF!</definedName>
    <definedName name="cf_decom_CM5DC" localSheetId="3">#REF!</definedName>
    <definedName name="cf_decom_CM5DC" localSheetId="2">#REF!</definedName>
    <definedName name="cf_decom_CM5DC" localSheetId="22">#REF!</definedName>
    <definedName name="cf_decom_CM5DC" localSheetId="7">#REF!</definedName>
    <definedName name="cf_decom_CM5DC" localSheetId="4">#REF!</definedName>
    <definedName name="cf_decom_CM5DC" localSheetId="5">#REF!</definedName>
    <definedName name="cf_decom_CM5DC" localSheetId="17">#REF!</definedName>
    <definedName name="cf_decom_CM5DC" localSheetId="12">#REF!</definedName>
    <definedName name="cf_decom_CM5DC" localSheetId="9">#REF!</definedName>
    <definedName name="cf_decom_CM5DC" localSheetId="10">#REF!</definedName>
    <definedName name="cf_decom_CM5DC">#REF!</definedName>
    <definedName name="cf_decom_CM5DE" localSheetId="0">#REF!</definedName>
    <definedName name="cf_decom_CM5DE" localSheetId="3">#REF!</definedName>
    <definedName name="cf_decom_CM5DE" localSheetId="2">#REF!</definedName>
    <definedName name="cf_decom_CM5DE" localSheetId="22">#REF!</definedName>
    <definedName name="cf_decom_CM5DE" localSheetId="7">#REF!</definedName>
    <definedName name="cf_decom_CM5DE" localSheetId="4">#REF!</definedName>
    <definedName name="cf_decom_CM5DE" localSheetId="5">#REF!</definedName>
    <definedName name="cf_decom_CM5DE" localSheetId="17">#REF!</definedName>
    <definedName name="cf_decom_CM5DE" localSheetId="12">#REF!</definedName>
    <definedName name="cf_decom_CM5DE" localSheetId="9">#REF!</definedName>
    <definedName name="cf_decom_CM5DE" localSheetId="10">#REF!</definedName>
    <definedName name="cf_decom_CM5DE">#REF!</definedName>
    <definedName name="cf_decom_CMDCC" localSheetId="0">#REF!</definedName>
    <definedName name="cf_decom_CMDCC" localSheetId="3">#REF!</definedName>
    <definedName name="cf_decom_CMDCC" localSheetId="2">#REF!</definedName>
    <definedName name="cf_decom_CMDCC" localSheetId="22">#REF!</definedName>
    <definedName name="cf_decom_CMDCC" localSheetId="7">#REF!</definedName>
    <definedName name="cf_decom_CMDCC" localSheetId="4">#REF!</definedName>
    <definedName name="cf_decom_CMDCC" localSheetId="5">#REF!</definedName>
    <definedName name="cf_decom_CMDCC" localSheetId="17">#REF!</definedName>
    <definedName name="cf_decom_CMDCC" localSheetId="12">#REF!</definedName>
    <definedName name="cf_decom_CMDCC" localSheetId="9">#REF!</definedName>
    <definedName name="cf_decom_CMDCC" localSheetId="10">#REF!</definedName>
    <definedName name="cf_decom_CMDCC">#REF!</definedName>
    <definedName name="cf_decom_CMDEC" localSheetId="0">#REF!</definedName>
    <definedName name="cf_decom_CMDEC" localSheetId="3">#REF!</definedName>
    <definedName name="cf_decom_CMDEC" localSheetId="2">#REF!</definedName>
    <definedName name="cf_decom_CMDEC" localSheetId="22">#REF!</definedName>
    <definedName name="cf_decom_CMDEC" localSheetId="7">#REF!</definedName>
    <definedName name="cf_decom_CMDEC" localSheetId="4">#REF!</definedName>
    <definedName name="cf_decom_CMDEC" localSheetId="5">#REF!</definedName>
    <definedName name="cf_decom_CMDEC" localSheetId="17">#REF!</definedName>
    <definedName name="cf_decom_CMDEC" localSheetId="12">#REF!</definedName>
    <definedName name="cf_decom_CMDEC" localSheetId="9">#REF!</definedName>
    <definedName name="cf_decom_CMDEC" localSheetId="10">#REF!</definedName>
    <definedName name="cf_decom_CMDEC">#REF!</definedName>
    <definedName name="cf_decom_CMELE" localSheetId="0">#REF!</definedName>
    <definedName name="cf_decom_CMELE" localSheetId="3">#REF!</definedName>
    <definedName name="cf_decom_CMELE" localSheetId="2">#REF!</definedName>
    <definedName name="cf_decom_CMELE" localSheetId="22">#REF!</definedName>
    <definedName name="cf_decom_CMELE" localSheetId="7">#REF!</definedName>
    <definedName name="cf_decom_CMELE" localSheetId="4">#REF!</definedName>
    <definedName name="cf_decom_CMELE" localSheetId="5">#REF!</definedName>
    <definedName name="cf_decom_CMELE" localSheetId="17">#REF!</definedName>
    <definedName name="cf_decom_CMELE" localSheetId="12">#REF!</definedName>
    <definedName name="cf_decom_CMELE" localSheetId="9">#REF!</definedName>
    <definedName name="cf_decom_CMELE" localSheetId="10">#REF!</definedName>
    <definedName name="cf_decom_CMELE">#REF!</definedName>
    <definedName name="cf_decom_CMNEP" localSheetId="0">#REF!</definedName>
    <definedName name="cf_decom_CMNEP" localSheetId="3">#REF!</definedName>
    <definedName name="cf_decom_CMNEP" localSheetId="2">#REF!</definedName>
    <definedName name="cf_decom_CMNEP" localSheetId="22">#REF!</definedName>
    <definedName name="cf_decom_CMNEP" localSheetId="7">#REF!</definedName>
    <definedName name="cf_decom_CMNEP" localSheetId="4">#REF!</definedName>
    <definedName name="cf_decom_CMNEP" localSheetId="5">#REF!</definedName>
    <definedName name="cf_decom_CMNEP" localSheetId="17">#REF!</definedName>
    <definedName name="cf_decom_CMNEP" localSheetId="12">#REF!</definedName>
    <definedName name="cf_decom_CMNEP" localSheetId="9">#REF!</definedName>
    <definedName name="cf_decom_CMNEP" localSheetId="10">#REF!</definedName>
    <definedName name="cf_decom_CMNEP">#REF!</definedName>
    <definedName name="cf_deprec" localSheetId="0">#REF!</definedName>
    <definedName name="cf_deprec" localSheetId="3">#REF!</definedName>
    <definedName name="cf_deprec" localSheetId="2">#REF!</definedName>
    <definedName name="cf_deprec" localSheetId="22">#REF!</definedName>
    <definedName name="cf_deprec" localSheetId="7">#REF!</definedName>
    <definedName name="cf_deprec" localSheetId="4">#REF!</definedName>
    <definedName name="cf_deprec" localSheetId="5">#REF!</definedName>
    <definedName name="cf_deprec" localSheetId="17">#REF!</definedName>
    <definedName name="cf_deprec" localSheetId="12">#REF!</definedName>
    <definedName name="cf_deprec" localSheetId="9">#REF!</definedName>
    <definedName name="cf_deprec" localSheetId="10">#REF!</definedName>
    <definedName name="cf_deprec">#REF!</definedName>
    <definedName name="cf_deprec_CMDCC" localSheetId="0">#REF!</definedName>
    <definedName name="cf_deprec_CMDCC" localSheetId="3">#REF!</definedName>
    <definedName name="cf_deprec_CMDCC" localSheetId="2">#REF!</definedName>
    <definedName name="cf_deprec_CMDCC">#REF!</definedName>
    <definedName name="cf_deprec_CMDEC" localSheetId="0">#REF!</definedName>
    <definedName name="cf_deprec_CMDEC" localSheetId="3">#REF!</definedName>
    <definedName name="cf_deprec_CMDEC" localSheetId="2">#REF!</definedName>
    <definedName name="cf_deprec_CMDEC">#REF!</definedName>
    <definedName name="cf_deprec_CMDEG" localSheetId="0">#REF!</definedName>
    <definedName name="cf_deprec_CMDEG" localSheetId="3">#REF!</definedName>
    <definedName name="cf_deprec_CMDEG" localSheetId="2">#REF!</definedName>
    <definedName name="cf_deprec_CMDEG">#REF!</definedName>
    <definedName name="cf_deprec_CMELE" localSheetId="0">#REF!</definedName>
    <definedName name="cf_deprec_CMELE" localSheetId="3">#REF!</definedName>
    <definedName name="cf_deprec_CMELE" localSheetId="2">#REF!</definedName>
    <definedName name="cf_deprec_CMELE">#REF!</definedName>
    <definedName name="cf_deprec_cres" localSheetId="0">#REF!</definedName>
    <definedName name="cf_deprec_cres" localSheetId="3">#REF!</definedName>
    <definedName name="cf_deprec_cres" localSheetId="2">#REF!</definedName>
    <definedName name="cf_deprec_cres">#REF!</definedName>
    <definedName name="cf_deprec_crmw" localSheetId="0">#REF!</definedName>
    <definedName name="cf_deprec_crmw" localSheetId="3">#REF!</definedName>
    <definedName name="cf_deprec_crmw" localSheetId="2">#REF!</definedName>
    <definedName name="cf_deprec_crmw">#REF!</definedName>
    <definedName name="cf_deprec_dcc" localSheetId="0">#REF!</definedName>
    <definedName name="cf_deprec_dcc" localSheetId="3">#REF!</definedName>
    <definedName name="cf_deprec_dcc" localSheetId="2">#REF!</definedName>
    <definedName name="cf_deprec_dcc">#REF!</definedName>
    <definedName name="cf_deprec_dccw" localSheetId="0">#REF!</definedName>
    <definedName name="cf_deprec_dccw" localSheetId="3">#REF!</definedName>
    <definedName name="cf_deprec_dccw" localSheetId="2">#REF!</definedName>
    <definedName name="cf_deprec_dccw" localSheetId="22">#REF!</definedName>
    <definedName name="cf_deprec_dccw" localSheetId="7">#REF!</definedName>
    <definedName name="cf_deprec_dccw" localSheetId="4">#REF!</definedName>
    <definedName name="cf_deprec_dccw" localSheetId="5">#REF!</definedName>
    <definedName name="cf_deprec_dccw" localSheetId="17">#REF!</definedName>
    <definedName name="cf_deprec_dccw" localSheetId="12">#REF!</definedName>
    <definedName name="cf_deprec_dccw" localSheetId="9">#REF!</definedName>
    <definedName name="cf_deprec_dccw" localSheetId="10">#REF!</definedName>
    <definedName name="cf_deprec_dccw">#REF!</definedName>
    <definedName name="cf_deprec_dcom" localSheetId="0">#REF!</definedName>
    <definedName name="cf_deprec_dcom" localSheetId="3">#REF!</definedName>
    <definedName name="cf_deprec_dcom" localSheetId="2">#REF!</definedName>
    <definedName name="cf_deprec_dcom">#REF!</definedName>
    <definedName name="cf_deprec_desi" localSheetId="0">#REF!</definedName>
    <definedName name="cf_deprec_desi" localSheetId="3">#REF!</definedName>
    <definedName name="cf_deprec_desi" localSheetId="2">#REF!</definedName>
    <definedName name="cf_deprec_desi" localSheetId="22">#REF!</definedName>
    <definedName name="cf_deprec_desi" localSheetId="7">#REF!</definedName>
    <definedName name="cf_deprec_desi" localSheetId="4">#REF!</definedName>
    <definedName name="cf_deprec_desi" localSheetId="5">#REF!</definedName>
    <definedName name="cf_deprec_desi" localSheetId="17">#REF!</definedName>
    <definedName name="cf_deprec_desi" localSheetId="12">#REF!</definedName>
    <definedName name="cf_deprec_desi" localSheetId="9">#REF!</definedName>
    <definedName name="cf_deprec_desi" localSheetId="10">#REF!</definedName>
    <definedName name="cf_deprec_desi">#REF!</definedName>
    <definedName name="cf_deprec_dfd" localSheetId="0">#REF!</definedName>
    <definedName name="cf_deprec_dfd" localSheetId="3">#REF!</definedName>
    <definedName name="cf_deprec_dfd" localSheetId="2">#REF!</definedName>
    <definedName name="cf_deprec_dfd">#REF!</definedName>
    <definedName name="cf_deprec_dnet" localSheetId="0">#REF!</definedName>
    <definedName name="cf_deprec_dnet" localSheetId="3">#REF!</definedName>
    <definedName name="cf_deprec_dnet" localSheetId="2">#REF!</definedName>
    <definedName name="cf_deprec_dnet">#REF!</definedName>
    <definedName name="cf_deprec_dpbg" localSheetId="0">#REF!</definedName>
    <definedName name="cf_deprec_dpbg" localSheetId="3">#REF!</definedName>
    <definedName name="cf_deprec_dpbg" localSheetId="2">#REF!</definedName>
    <definedName name="cf_deprec_dpbg">#REF!</definedName>
    <definedName name="cf_deprec_dsol" localSheetId="0">#REF!</definedName>
    <definedName name="cf_deprec_dsol" localSheetId="3">#REF!</definedName>
    <definedName name="cf_deprec_dsol" localSheetId="2">#REF!</definedName>
    <definedName name="cf_deprec_dsol">#REF!</definedName>
    <definedName name="cf_deprec_elec" localSheetId="0">#REF!</definedName>
    <definedName name="cf_deprec_elec" localSheetId="3">#REF!</definedName>
    <definedName name="cf_deprec_elec" localSheetId="2">#REF!</definedName>
    <definedName name="cf_deprec_elec">#REF!</definedName>
    <definedName name="cf_deprec_esvc" localSheetId="0">#REF!</definedName>
    <definedName name="cf_deprec_esvc" localSheetId="3">#REF!</definedName>
    <definedName name="cf_deprec_esvc" localSheetId="2">#REF!</definedName>
    <definedName name="cf_deprec_esvc" localSheetId="22">#REF!</definedName>
    <definedName name="cf_deprec_esvc" localSheetId="7">#REF!</definedName>
    <definedName name="cf_deprec_esvc" localSheetId="4">#REF!</definedName>
    <definedName name="cf_deprec_esvc" localSheetId="5">#REF!</definedName>
    <definedName name="cf_deprec_esvc" localSheetId="17">#REF!</definedName>
    <definedName name="cf_deprec_esvc" localSheetId="12">#REF!</definedName>
    <definedName name="cf_deprec_esvc" localSheetId="9">#REF!</definedName>
    <definedName name="cf_deprec_esvc" localSheetId="10">#REF!</definedName>
    <definedName name="cf_deprec_esvc">#REF!</definedName>
    <definedName name="cf_deprec_fnco" localSheetId="0">#REF!</definedName>
    <definedName name="cf_deprec_fnco" localSheetId="3">#REF!</definedName>
    <definedName name="cf_deprec_fnco" localSheetId="2">#REF!</definedName>
    <definedName name="cf_deprec_fnco">#REF!</definedName>
    <definedName name="cf_deprec_fsac" localSheetId="0">#REF!</definedName>
    <definedName name="cf_deprec_fsac" localSheetId="3">#REF!</definedName>
    <definedName name="cf_deprec_fsac" localSheetId="2">#REF!</definedName>
    <definedName name="cf_deprec_fsac">#REF!</definedName>
    <definedName name="cf_deprec_fstp" localSheetId="0">#REF!</definedName>
    <definedName name="cf_deprec_fstp" localSheetId="3">#REF!</definedName>
    <definedName name="cf_deprec_fstp" localSheetId="2">#REF!</definedName>
    <definedName name="cf_deprec_fstp">#REF!</definedName>
    <definedName name="cf_deprec_gadd" localSheetId="0">#REF!</definedName>
    <definedName name="cf_deprec_gadd" localSheetId="3">#REF!</definedName>
    <definedName name="cf_deprec_gadd" localSheetId="2">#REF!</definedName>
    <definedName name="cf_deprec_gadd">#REF!</definedName>
    <definedName name="cf_deprec_gadi" localSheetId="0">#REF!</definedName>
    <definedName name="cf_deprec_gadi" localSheetId="3">#REF!</definedName>
    <definedName name="cf_deprec_gadi" localSheetId="2">#REF!</definedName>
    <definedName name="cf_deprec_gadi">#REF!</definedName>
    <definedName name="cf_deprec_govd" localSheetId="0">#REF!</definedName>
    <definedName name="cf_deprec_govd" localSheetId="3">#REF!</definedName>
    <definedName name="cf_deprec_govd" localSheetId="2">#REF!</definedName>
    <definedName name="cf_deprec_govd">#REF!</definedName>
    <definedName name="cf_deprec_gove" localSheetId="0">#REF!</definedName>
    <definedName name="cf_deprec_gove" localSheetId="3">#REF!</definedName>
    <definedName name="cf_deprec_gove" localSheetId="2">#REF!</definedName>
    <definedName name="cf_deprec_gove">#REF!</definedName>
    <definedName name="cf_deprec_nep" localSheetId="0">#REF!</definedName>
    <definedName name="cf_deprec_nep" localSheetId="3">#REF!</definedName>
    <definedName name="cf_deprec_nep" localSheetId="2">#REF!</definedName>
    <definedName name="cf_deprec_nep">#REF!</definedName>
    <definedName name="cf_deprec_resm" localSheetId="0">#REF!</definedName>
    <definedName name="cf_deprec_resm" localSheetId="3">#REF!</definedName>
    <definedName name="cf_deprec_resm" localSheetId="2">#REF!</definedName>
    <definedName name="cf_deprec_resm">#REF!</definedName>
    <definedName name="cf_deprec_tam" localSheetId="0">#REF!</definedName>
    <definedName name="cf_deprec_tam" localSheetId="3">#REF!</definedName>
    <definedName name="cf_deprec_tam" localSheetId="2">#REF!</definedName>
    <definedName name="cf_deprec_tam">#REF!</definedName>
    <definedName name="cf_deprec_tsc" localSheetId="0">#REF!</definedName>
    <definedName name="cf_deprec_tsc" localSheetId="3">#REF!</definedName>
    <definedName name="cf_deprec_tsc" localSheetId="2">#REF!</definedName>
    <definedName name="cf_deprec_tsc">#REF!</definedName>
    <definedName name="cf_deprec_vent" localSheetId="0">#REF!</definedName>
    <definedName name="cf_deprec_vent" localSheetId="3">#REF!</definedName>
    <definedName name="cf_deprec_vent" localSheetId="2">#REF!</definedName>
    <definedName name="cf_deprec_vent">#REF!</definedName>
    <definedName name="cf_dtax" localSheetId="0">#REF!</definedName>
    <definedName name="cf_dtax" localSheetId="3">#REF!</definedName>
    <definedName name="cf_dtax" localSheetId="2">#REF!</definedName>
    <definedName name="cf_dtax" localSheetId="22">#REF!</definedName>
    <definedName name="cf_dtax" localSheetId="7">#REF!</definedName>
    <definedName name="cf_dtax" localSheetId="4">#REF!</definedName>
    <definedName name="cf_dtax" localSheetId="5">#REF!</definedName>
    <definedName name="cf_dtax" localSheetId="17">#REF!</definedName>
    <definedName name="cf_dtax" localSheetId="12">#REF!</definedName>
    <definedName name="cf_dtax" localSheetId="9">#REF!</definedName>
    <definedName name="cf_dtax" localSheetId="10">#REF!</definedName>
    <definedName name="cf_dtax">#REF!</definedName>
    <definedName name="cf_dtax_dccw" localSheetId="0">#REF!</definedName>
    <definedName name="cf_dtax_dccw" localSheetId="3">#REF!</definedName>
    <definedName name="cf_dtax_dccw" localSheetId="2">#REF!</definedName>
    <definedName name="cf_dtax_dccw">#REF!</definedName>
    <definedName name="cf_dtax_desi" localSheetId="0">#REF!</definedName>
    <definedName name="cf_dtax_desi" localSheetId="3">#REF!</definedName>
    <definedName name="cf_dtax_desi" localSheetId="2">#REF!</definedName>
    <definedName name="cf_dtax_desi">#REF!</definedName>
    <definedName name="cf_dtax_esvc" localSheetId="0">#REF!</definedName>
    <definedName name="cf_dtax_esvc" localSheetId="3">#REF!</definedName>
    <definedName name="cf_dtax_esvc" localSheetId="2">#REF!</definedName>
    <definedName name="cf_dtax_esvc">#REF!</definedName>
    <definedName name="cf_expan_capx" localSheetId="0">#REF!</definedName>
    <definedName name="cf_expan_capx" localSheetId="3">#REF!</definedName>
    <definedName name="cf_expan_capx" localSheetId="2">#REF!</definedName>
    <definedName name="cf_expan_capx" localSheetId="22">#REF!</definedName>
    <definedName name="cf_expan_capx" localSheetId="7">#REF!</definedName>
    <definedName name="cf_expan_capx" localSheetId="4">#REF!</definedName>
    <definedName name="cf_expan_capx" localSheetId="5">#REF!</definedName>
    <definedName name="cf_expan_capx" localSheetId="17">#REF!</definedName>
    <definedName name="cf_expan_capx" localSheetId="12">#REF!</definedName>
    <definedName name="cf_expan_capx" localSheetId="9">#REF!</definedName>
    <definedName name="cf_expan_capx" localSheetId="10">#REF!</definedName>
    <definedName name="cf_expan_capx">#REF!</definedName>
    <definedName name="cf_expan_capx_0" localSheetId="0">#REF!</definedName>
    <definedName name="cf_expan_capx_0" localSheetId="3">#REF!</definedName>
    <definedName name="cf_expan_capx_0" localSheetId="2">#REF!</definedName>
    <definedName name="cf_expan_capx_0" localSheetId="22">#REF!</definedName>
    <definedName name="cf_expan_capx_0" localSheetId="7">#REF!</definedName>
    <definedName name="cf_expan_capx_0" localSheetId="4">#REF!</definedName>
    <definedName name="cf_expan_capx_0" localSheetId="5">#REF!</definedName>
    <definedName name="cf_expan_capx_0" localSheetId="17">#REF!</definedName>
    <definedName name="cf_expan_capx_0" localSheetId="12">#REF!</definedName>
    <definedName name="cf_expan_capx_0" localSheetId="9">#REF!</definedName>
    <definedName name="cf_expan_capx_0" localSheetId="10">#REF!</definedName>
    <definedName name="cf_expan_capx_0">#REF!</definedName>
    <definedName name="cf_expan_capx_acq" localSheetId="0">#REF!</definedName>
    <definedName name="cf_expan_capx_acq" localSheetId="3">#REF!</definedName>
    <definedName name="cf_expan_capx_acq" localSheetId="2">#REF!</definedName>
    <definedName name="cf_expan_capx_acq" localSheetId="22">#REF!</definedName>
    <definedName name="cf_expan_capx_acq" localSheetId="7">#REF!</definedName>
    <definedName name="cf_expan_capx_acq" localSheetId="4">#REF!</definedName>
    <definedName name="cf_expan_capx_acq" localSheetId="5">#REF!</definedName>
    <definedName name="cf_expan_capx_acq" localSheetId="17">#REF!</definedName>
    <definedName name="cf_expan_capx_acq" localSheetId="12">#REF!</definedName>
    <definedName name="cf_expan_capx_acq" localSheetId="9">#REF!</definedName>
    <definedName name="cf_expan_capx_acq" localSheetId="10">#REF!</definedName>
    <definedName name="cf_expan_capx_acq">#REF!</definedName>
    <definedName name="cf_expan_capx_adcc" localSheetId="0">#REF!</definedName>
    <definedName name="cf_expan_capx_adcc" localSheetId="3">#REF!</definedName>
    <definedName name="cf_expan_capx_adcc" localSheetId="2">#REF!</definedName>
    <definedName name="cf_expan_capx_adcc" localSheetId="22">#REF!</definedName>
    <definedName name="cf_expan_capx_adcc" localSheetId="7">#REF!</definedName>
    <definedName name="cf_expan_capx_adcc" localSheetId="4">#REF!</definedName>
    <definedName name="cf_expan_capx_adcc" localSheetId="5">#REF!</definedName>
    <definedName name="cf_expan_capx_adcc" localSheetId="17">#REF!</definedName>
    <definedName name="cf_expan_capx_adcc" localSheetId="12">#REF!</definedName>
    <definedName name="cf_expan_capx_adcc" localSheetId="9">#REF!</definedName>
    <definedName name="cf_expan_capx_adcc" localSheetId="10">#REF!</definedName>
    <definedName name="cf_expan_capx_adcc">#REF!</definedName>
    <definedName name="cf_expan_capx_adj" localSheetId="0">#REF!</definedName>
    <definedName name="cf_expan_capx_adj" localSheetId="3">#REF!</definedName>
    <definedName name="cf_expan_capx_adj" localSheetId="2">#REF!</definedName>
    <definedName name="cf_expan_capx_adj" localSheetId="22">#REF!</definedName>
    <definedName name="cf_expan_capx_adj" localSheetId="7">#REF!</definedName>
    <definedName name="cf_expan_capx_adj" localSheetId="4">#REF!</definedName>
    <definedName name="cf_expan_capx_adj" localSheetId="5">#REF!</definedName>
    <definedName name="cf_expan_capx_adj" localSheetId="17">#REF!</definedName>
    <definedName name="cf_expan_capx_adj" localSheetId="12">#REF!</definedName>
    <definedName name="cf_expan_capx_adj" localSheetId="9">#REF!</definedName>
    <definedName name="cf_expan_capx_adj" localSheetId="10">#REF!</definedName>
    <definedName name="cf_expan_capx_adj">[26]Cash_Flow!#REF!</definedName>
    <definedName name="cf_expan_capx_adj_ambr" localSheetId="0">#REF!</definedName>
    <definedName name="cf_expan_capx_adj_ambr" localSheetId="3">#REF!</definedName>
    <definedName name="cf_expan_capx_adj_ambr" localSheetId="2">#REF!</definedName>
    <definedName name="cf_expan_capx_adj_ambr" localSheetId="22">#REF!</definedName>
    <definedName name="cf_expan_capx_adj_ambr" localSheetId="7">#REF!</definedName>
    <definedName name="cf_expan_capx_adj_ambr" localSheetId="4">#REF!</definedName>
    <definedName name="cf_expan_capx_adj_ambr" localSheetId="5">#REF!</definedName>
    <definedName name="cf_expan_capx_adj_ambr" localSheetId="17">#REF!</definedName>
    <definedName name="cf_expan_capx_adj_ambr" localSheetId="12">#REF!</definedName>
    <definedName name="cf_expan_capx_adj_ambr" localSheetId="9">#REF!</definedName>
    <definedName name="cf_expan_capx_adj_ambr" localSheetId="10">#REF!</definedName>
    <definedName name="cf_expan_capx_adj_ambr">#REF!</definedName>
    <definedName name="cf_expan_capx_adj_asst" localSheetId="0">#REF!</definedName>
    <definedName name="cf_expan_capx_adj_asst" localSheetId="3">#REF!</definedName>
    <definedName name="cf_expan_capx_adj_asst" localSheetId="2">#REF!</definedName>
    <definedName name="cf_expan_capx_adj_asst" localSheetId="22">#REF!</definedName>
    <definedName name="cf_expan_capx_adj_asst" localSheetId="7">#REF!</definedName>
    <definedName name="cf_expan_capx_adj_asst" localSheetId="4">#REF!</definedName>
    <definedName name="cf_expan_capx_adj_asst" localSheetId="5">#REF!</definedName>
    <definedName name="cf_expan_capx_adj_asst" localSheetId="17">#REF!</definedName>
    <definedName name="cf_expan_capx_adj_asst" localSheetId="12">#REF!</definedName>
    <definedName name="cf_expan_capx_adj_asst" localSheetId="9">#REF!</definedName>
    <definedName name="cf_expan_capx_adj_asst" localSheetId="10">#REF!</definedName>
    <definedName name="cf_expan_capx_adj_asst">#REF!</definedName>
    <definedName name="cf_expan_capx_adj_capx" localSheetId="0">#REF!</definedName>
    <definedName name="cf_expan_capx_adj_capx" localSheetId="3">#REF!</definedName>
    <definedName name="cf_expan_capx_adj_capx" localSheetId="2">#REF!</definedName>
    <definedName name="cf_expan_capx_adj_capx" localSheetId="22">#REF!</definedName>
    <definedName name="cf_expan_capx_adj_capx" localSheetId="7">#REF!</definedName>
    <definedName name="cf_expan_capx_adj_capx" localSheetId="4">#REF!</definedName>
    <definedName name="cf_expan_capx_adj_capx" localSheetId="5">#REF!</definedName>
    <definedName name="cf_expan_capx_adj_capx" localSheetId="17">#REF!</definedName>
    <definedName name="cf_expan_capx_adj_capx" localSheetId="12">#REF!</definedName>
    <definedName name="cf_expan_capx_adj_capx" localSheetId="9">#REF!</definedName>
    <definedName name="cf_expan_capx_adj_capx" localSheetId="10">#REF!</definedName>
    <definedName name="cf_expan_capx_adj_capx">#REF!</definedName>
    <definedName name="cf_expan_capx_adj_corp" localSheetId="0">#REF!</definedName>
    <definedName name="cf_expan_capx_adj_corp" localSheetId="3">#REF!</definedName>
    <definedName name="cf_expan_capx_adj_corp" localSheetId="2">#REF!</definedName>
    <definedName name="cf_expan_capx_adj_corp" localSheetId="22">#REF!</definedName>
    <definedName name="cf_expan_capx_adj_corp" localSheetId="7">#REF!</definedName>
    <definedName name="cf_expan_capx_adj_corp" localSheetId="4">#REF!</definedName>
    <definedName name="cf_expan_capx_adj_corp" localSheetId="5">#REF!</definedName>
    <definedName name="cf_expan_capx_adj_corp" localSheetId="17">#REF!</definedName>
    <definedName name="cf_expan_capx_adj_corp" localSheetId="12">#REF!</definedName>
    <definedName name="cf_expan_capx_adj_corp" localSheetId="9">#REF!</definedName>
    <definedName name="cf_expan_capx_adj_corp" localSheetId="10">#REF!</definedName>
    <definedName name="cf_expan_capx_adj_corp">#REF!</definedName>
    <definedName name="cf_expan_capx_adj_cres" localSheetId="0">#REF!</definedName>
    <definedName name="cf_expan_capx_adj_cres" localSheetId="3">#REF!</definedName>
    <definedName name="cf_expan_capx_adj_cres" localSheetId="2">#REF!</definedName>
    <definedName name="cf_expan_capx_adj_cres" localSheetId="22">#REF!</definedName>
    <definedName name="cf_expan_capx_adj_cres" localSheetId="7">#REF!</definedName>
    <definedName name="cf_expan_capx_adj_cres" localSheetId="4">#REF!</definedName>
    <definedName name="cf_expan_capx_adj_cres" localSheetId="5">#REF!</definedName>
    <definedName name="cf_expan_capx_adj_cres" localSheetId="17">#REF!</definedName>
    <definedName name="cf_expan_capx_adj_cres" localSheetId="12">#REF!</definedName>
    <definedName name="cf_expan_capx_adj_cres" localSheetId="9">#REF!</definedName>
    <definedName name="cf_expan_capx_adj_cres" localSheetId="10">#REF!</definedName>
    <definedName name="cf_expan_capx_adj_cres">#REF!</definedName>
    <definedName name="cf_expan_capx_adj_dcc" localSheetId="0">#REF!</definedName>
    <definedName name="cf_expan_capx_adj_dcc" localSheetId="3">#REF!</definedName>
    <definedName name="cf_expan_capx_adj_dcc" localSheetId="2">#REF!</definedName>
    <definedName name="cf_expan_capx_adj_dcc" localSheetId="22">#REF!</definedName>
    <definedName name="cf_expan_capx_adj_dcc" localSheetId="7">#REF!</definedName>
    <definedName name="cf_expan_capx_adj_dcc" localSheetId="4">#REF!</definedName>
    <definedName name="cf_expan_capx_adj_dcc" localSheetId="5">#REF!</definedName>
    <definedName name="cf_expan_capx_adj_dcc" localSheetId="17">#REF!</definedName>
    <definedName name="cf_expan_capx_adj_dcc" localSheetId="12">#REF!</definedName>
    <definedName name="cf_expan_capx_adj_dcc" localSheetId="9">#REF!</definedName>
    <definedName name="cf_expan_capx_adj_dcc" localSheetId="10">#REF!</definedName>
    <definedName name="cf_expan_capx_adj_dcc">#REF!</definedName>
    <definedName name="cf_expan_capx_adj_dcom" localSheetId="0">#REF!</definedName>
    <definedName name="cf_expan_capx_adj_dcom" localSheetId="3">#REF!</definedName>
    <definedName name="cf_expan_capx_adj_dcom" localSheetId="2">#REF!</definedName>
    <definedName name="cf_expan_capx_adj_dcom" localSheetId="22">#REF!</definedName>
    <definedName name="cf_expan_capx_adj_dcom" localSheetId="7">#REF!</definedName>
    <definedName name="cf_expan_capx_adj_dcom" localSheetId="4">#REF!</definedName>
    <definedName name="cf_expan_capx_adj_dcom" localSheetId="5">#REF!</definedName>
    <definedName name="cf_expan_capx_adj_dcom" localSheetId="17">#REF!</definedName>
    <definedName name="cf_expan_capx_adj_dcom" localSheetId="12">#REF!</definedName>
    <definedName name="cf_expan_capx_adj_dcom" localSheetId="9">#REF!</definedName>
    <definedName name="cf_expan_capx_adj_dcom" localSheetId="10">#REF!</definedName>
    <definedName name="cf_expan_capx_adj_dcom">#REF!</definedName>
    <definedName name="cf_expan_capx_adj_desi" localSheetId="0">#REF!</definedName>
    <definedName name="cf_expan_capx_adj_desi" localSheetId="3">#REF!</definedName>
    <definedName name="cf_expan_capx_adj_desi" localSheetId="2">#REF!</definedName>
    <definedName name="cf_expan_capx_adj_desi" localSheetId="22">#REF!</definedName>
    <definedName name="cf_expan_capx_adj_desi" localSheetId="7">#REF!</definedName>
    <definedName name="cf_expan_capx_adj_desi" localSheetId="4">#REF!</definedName>
    <definedName name="cf_expan_capx_adj_desi" localSheetId="5">#REF!</definedName>
    <definedName name="cf_expan_capx_adj_desi" localSheetId="17">#REF!</definedName>
    <definedName name="cf_expan_capx_adj_desi" localSheetId="12">#REF!</definedName>
    <definedName name="cf_expan_capx_adj_desi" localSheetId="9">#REF!</definedName>
    <definedName name="cf_expan_capx_adj_desi" localSheetId="10">#REF!</definedName>
    <definedName name="cf_expan_capx_adj_desi">#REF!</definedName>
    <definedName name="cf_expan_capx_adj_dfd" localSheetId="0">#REF!</definedName>
    <definedName name="cf_expan_capx_adj_dfd" localSheetId="3">#REF!</definedName>
    <definedName name="cf_expan_capx_adj_dfd" localSheetId="2">#REF!</definedName>
    <definedName name="cf_expan_capx_adj_dfd" localSheetId="22">#REF!</definedName>
    <definedName name="cf_expan_capx_adj_dfd" localSheetId="7">#REF!</definedName>
    <definedName name="cf_expan_capx_adj_dfd" localSheetId="4">#REF!</definedName>
    <definedName name="cf_expan_capx_adj_dfd" localSheetId="5">#REF!</definedName>
    <definedName name="cf_expan_capx_adj_dfd" localSheetId="17">#REF!</definedName>
    <definedName name="cf_expan_capx_adj_dfd" localSheetId="12">#REF!</definedName>
    <definedName name="cf_expan_capx_adj_dfd" localSheetId="9">#REF!</definedName>
    <definedName name="cf_expan_capx_adj_dfd" localSheetId="10">#REF!</definedName>
    <definedName name="cf_expan_capx_adj_dfd">#REF!</definedName>
    <definedName name="cf_expan_capx_adj_dnet" localSheetId="0">#REF!</definedName>
    <definedName name="cf_expan_capx_adj_dnet" localSheetId="3">#REF!</definedName>
    <definedName name="cf_expan_capx_adj_dnet" localSheetId="2">#REF!</definedName>
    <definedName name="cf_expan_capx_adj_dnet" localSheetId="22">#REF!</definedName>
    <definedName name="cf_expan_capx_adj_dnet" localSheetId="7">#REF!</definedName>
    <definedName name="cf_expan_capx_adj_dnet" localSheetId="4">#REF!</definedName>
    <definedName name="cf_expan_capx_adj_dnet" localSheetId="5">#REF!</definedName>
    <definedName name="cf_expan_capx_adj_dnet" localSheetId="17">#REF!</definedName>
    <definedName name="cf_expan_capx_adj_dnet" localSheetId="12">#REF!</definedName>
    <definedName name="cf_expan_capx_adj_dnet" localSheetId="9">#REF!</definedName>
    <definedName name="cf_expan_capx_adj_dnet" localSheetId="10">#REF!</definedName>
    <definedName name="cf_expan_capx_adj_dnet">#REF!</definedName>
    <definedName name="cf_expan_capx_adj_dsol" localSheetId="0">#REF!</definedName>
    <definedName name="cf_expan_capx_adj_dsol" localSheetId="3">#REF!</definedName>
    <definedName name="cf_expan_capx_adj_dsol" localSheetId="2">#REF!</definedName>
    <definedName name="cf_expan_capx_adj_dsol" localSheetId="22">#REF!</definedName>
    <definedName name="cf_expan_capx_adj_dsol" localSheetId="7">#REF!</definedName>
    <definedName name="cf_expan_capx_adj_dsol" localSheetId="4">#REF!</definedName>
    <definedName name="cf_expan_capx_adj_dsol" localSheetId="5">#REF!</definedName>
    <definedName name="cf_expan_capx_adj_dsol" localSheetId="17">#REF!</definedName>
    <definedName name="cf_expan_capx_adj_dsol" localSheetId="12">#REF!</definedName>
    <definedName name="cf_expan_capx_adj_dsol" localSheetId="9">#REF!</definedName>
    <definedName name="cf_expan_capx_adj_dsol" localSheetId="10">#REF!</definedName>
    <definedName name="cf_expan_capx_adj_dsol">#REF!</definedName>
    <definedName name="cf_expan_capx_adj_eadj" localSheetId="0">#REF!</definedName>
    <definedName name="cf_expan_capx_adj_eadj" localSheetId="3">#REF!</definedName>
    <definedName name="cf_expan_capx_adj_eadj" localSheetId="2">#REF!</definedName>
    <definedName name="cf_expan_capx_adj_eadj">#REF!</definedName>
    <definedName name="cf_expan_capx_adj_elec" localSheetId="0">#REF!</definedName>
    <definedName name="cf_expan_capx_adj_elec" localSheetId="3">#REF!</definedName>
    <definedName name="cf_expan_capx_adj_elec" localSheetId="2">#REF!</definedName>
    <definedName name="cf_expan_capx_adj_elec" localSheetId="22">#REF!</definedName>
    <definedName name="cf_expan_capx_adj_elec" localSheetId="7">#REF!</definedName>
    <definedName name="cf_expan_capx_adj_elec" localSheetId="4">#REF!</definedName>
    <definedName name="cf_expan_capx_adj_elec" localSheetId="5">#REF!</definedName>
    <definedName name="cf_expan_capx_adj_elec" localSheetId="17">#REF!</definedName>
    <definedName name="cf_expan_capx_adj_elec" localSheetId="12">#REF!</definedName>
    <definedName name="cf_expan_capx_adj_elec" localSheetId="9">#REF!</definedName>
    <definedName name="cf_expan_capx_adj_elec" localSheetId="10">#REF!</definedName>
    <definedName name="cf_expan_capx_adj_elec">#REF!</definedName>
    <definedName name="cf_expan_capx_adj_esvc" localSheetId="0">#REF!</definedName>
    <definedName name="cf_expan_capx_adj_esvc" localSheetId="3">#REF!</definedName>
    <definedName name="cf_expan_capx_adj_esvc" localSheetId="2">#REF!</definedName>
    <definedName name="cf_expan_capx_adj_esvc" localSheetId="22">#REF!</definedName>
    <definedName name="cf_expan_capx_adj_esvc" localSheetId="7">#REF!</definedName>
    <definedName name="cf_expan_capx_adj_esvc" localSheetId="4">#REF!</definedName>
    <definedName name="cf_expan_capx_adj_esvc" localSheetId="5">#REF!</definedName>
    <definedName name="cf_expan_capx_adj_esvc" localSheetId="17">#REF!</definedName>
    <definedName name="cf_expan_capx_adj_esvc" localSheetId="12">#REF!</definedName>
    <definedName name="cf_expan_capx_adj_esvc" localSheetId="9">#REF!</definedName>
    <definedName name="cf_expan_capx_adj_esvc" localSheetId="10">#REF!</definedName>
    <definedName name="cf_expan_capx_adj_esvc">#REF!</definedName>
    <definedName name="cf_expan_capx_adj_fnco" localSheetId="0">#REF!</definedName>
    <definedName name="cf_expan_capx_adj_fnco" localSheetId="3">#REF!</definedName>
    <definedName name="cf_expan_capx_adj_fnco" localSheetId="2">#REF!</definedName>
    <definedName name="cf_expan_capx_adj_fnco" localSheetId="22">#REF!</definedName>
    <definedName name="cf_expan_capx_adj_fnco" localSheetId="7">#REF!</definedName>
    <definedName name="cf_expan_capx_adj_fnco" localSheetId="4">#REF!</definedName>
    <definedName name="cf_expan_capx_adj_fnco" localSheetId="5">#REF!</definedName>
    <definedName name="cf_expan_capx_adj_fnco" localSheetId="17">#REF!</definedName>
    <definedName name="cf_expan_capx_adj_fnco" localSheetId="12">#REF!</definedName>
    <definedName name="cf_expan_capx_adj_fnco" localSheetId="9">#REF!</definedName>
    <definedName name="cf_expan_capx_adj_fnco" localSheetId="10">#REF!</definedName>
    <definedName name="cf_expan_capx_adj_fnco">#REF!</definedName>
    <definedName name="cf_expan_capx_adj_fsac" localSheetId="0">#REF!</definedName>
    <definedName name="cf_expan_capx_adj_fsac" localSheetId="3">#REF!</definedName>
    <definedName name="cf_expan_capx_adj_fsac" localSheetId="2">#REF!</definedName>
    <definedName name="cf_expan_capx_adj_fsac" localSheetId="22">#REF!</definedName>
    <definedName name="cf_expan_capx_adj_fsac" localSheetId="7">#REF!</definedName>
    <definedName name="cf_expan_capx_adj_fsac" localSheetId="4">#REF!</definedName>
    <definedName name="cf_expan_capx_adj_fsac" localSheetId="5">#REF!</definedName>
    <definedName name="cf_expan_capx_adj_fsac" localSheetId="17">#REF!</definedName>
    <definedName name="cf_expan_capx_adj_fsac" localSheetId="12">#REF!</definedName>
    <definedName name="cf_expan_capx_adj_fsac" localSheetId="9">#REF!</definedName>
    <definedName name="cf_expan_capx_adj_fsac" localSheetId="10">#REF!</definedName>
    <definedName name="cf_expan_capx_adj_fsac">#REF!</definedName>
    <definedName name="cf_expan_capx_adj_fser" localSheetId="0">#REF!</definedName>
    <definedName name="cf_expan_capx_adj_fser" localSheetId="3">#REF!</definedName>
    <definedName name="cf_expan_capx_adj_fser" localSheetId="2">#REF!</definedName>
    <definedName name="cf_expan_capx_adj_fser" localSheetId="22">#REF!</definedName>
    <definedName name="cf_expan_capx_adj_fser" localSheetId="7">#REF!</definedName>
    <definedName name="cf_expan_capx_adj_fser" localSheetId="4">#REF!</definedName>
    <definedName name="cf_expan_capx_adj_fser" localSheetId="5">#REF!</definedName>
    <definedName name="cf_expan_capx_adj_fser" localSheetId="17">#REF!</definedName>
    <definedName name="cf_expan_capx_adj_fser" localSheetId="12">#REF!</definedName>
    <definedName name="cf_expan_capx_adj_fser" localSheetId="9">#REF!</definedName>
    <definedName name="cf_expan_capx_adj_fser" localSheetId="10">#REF!</definedName>
    <definedName name="cf_expan_capx_adj_fser">#REF!</definedName>
    <definedName name="cf_expan_capx_adj_fstp" localSheetId="0">#REF!</definedName>
    <definedName name="cf_expan_capx_adj_fstp" localSheetId="3">#REF!</definedName>
    <definedName name="cf_expan_capx_adj_fstp" localSheetId="2">#REF!</definedName>
    <definedName name="cf_expan_capx_adj_fstp" localSheetId="22">#REF!</definedName>
    <definedName name="cf_expan_capx_adj_fstp" localSheetId="7">#REF!</definedName>
    <definedName name="cf_expan_capx_adj_fstp" localSheetId="4">#REF!</definedName>
    <definedName name="cf_expan_capx_adj_fstp" localSheetId="5">#REF!</definedName>
    <definedName name="cf_expan_capx_adj_fstp" localSheetId="17">#REF!</definedName>
    <definedName name="cf_expan_capx_adj_fstp" localSheetId="12">#REF!</definedName>
    <definedName name="cf_expan_capx_adj_fstp" localSheetId="9">#REF!</definedName>
    <definedName name="cf_expan_capx_adj_fstp" localSheetId="10">#REF!</definedName>
    <definedName name="cf_expan_capx_adj_fstp">#REF!</definedName>
    <definedName name="cf_expan_capx_adj_gadd" localSheetId="0">#REF!</definedName>
    <definedName name="cf_expan_capx_adj_gadd" localSheetId="3">#REF!</definedName>
    <definedName name="cf_expan_capx_adj_gadd" localSheetId="2">#REF!</definedName>
    <definedName name="cf_expan_capx_adj_gadd" localSheetId="22">#REF!</definedName>
    <definedName name="cf_expan_capx_adj_gadd" localSheetId="7">#REF!</definedName>
    <definedName name="cf_expan_capx_adj_gadd" localSheetId="4">#REF!</definedName>
    <definedName name="cf_expan_capx_adj_gadd" localSheetId="5">#REF!</definedName>
    <definedName name="cf_expan_capx_adj_gadd" localSheetId="17">#REF!</definedName>
    <definedName name="cf_expan_capx_adj_gadd" localSheetId="12">#REF!</definedName>
    <definedName name="cf_expan_capx_adj_gadd" localSheetId="9">#REF!</definedName>
    <definedName name="cf_expan_capx_adj_gadd" localSheetId="10">#REF!</definedName>
    <definedName name="cf_expan_capx_adj_gadd">#REF!</definedName>
    <definedName name="cf_expan_capx_adj_gadi" localSheetId="0">#REF!</definedName>
    <definedName name="cf_expan_capx_adj_gadi" localSheetId="3">#REF!</definedName>
    <definedName name="cf_expan_capx_adj_gadi" localSheetId="2">#REF!</definedName>
    <definedName name="cf_expan_capx_adj_gadi" localSheetId="22">#REF!</definedName>
    <definedName name="cf_expan_capx_adj_gadi" localSheetId="7">#REF!</definedName>
    <definedName name="cf_expan_capx_adj_gadi" localSheetId="4">#REF!</definedName>
    <definedName name="cf_expan_capx_adj_gadi" localSheetId="5">#REF!</definedName>
    <definedName name="cf_expan_capx_adj_gadi" localSheetId="17">#REF!</definedName>
    <definedName name="cf_expan_capx_adj_gadi" localSheetId="12">#REF!</definedName>
    <definedName name="cf_expan_capx_adj_gadi" localSheetId="9">#REF!</definedName>
    <definedName name="cf_expan_capx_adj_gadi" localSheetId="10">#REF!</definedName>
    <definedName name="cf_expan_capx_adj_gadi">#REF!</definedName>
    <definedName name="cf_expan_capx_adj_mali" localSheetId="0">#REF!</definedName>
    <definedName name="cf_expan_capx_adj_mali" localSheetId="3">#REF!</definedName>
    <definedName name="cf_expan_capx_adj_mali" localSheetId="2">#REF!</definedName>
    <definedName name="cf_expan_capx_adj_mali" localSheetId="22">#REF!</definedName>
    <definedName name="cf_expan_capx_adj_mali" localSheetId="7">#REF!</definedName>
    <definedName name="cf_expan_capx_adj_mali" localSheetId="4">#REF!</definedName>
    <definedName name="cf_expan_capx_adj_mali" localSheetId="5">#REF!</definedName>
    <definedName name="cf_expan_capx_adj_mali" localSheetId="17">#REF!</definedName>
    <definedName name="cf_expan_capx_adj_mali" localSheetId="12">#REF!</definedName>
    <definedName name="cf_expan_capx_adj_mali" localSheetId="9">#REF!</definedName>
    <definedName name="cf_expan_capx_adj_mali" localSheetId="10">#REF!</definedName>
    <definedName name="cf_expan_capx_adj_mali">#REF!</definedName>
    <definedName name="cf_expan_capx_adj_mwp" localSheetId="0">#REF!</definedName>
    <definedName name="cf_expan_capx_adj_mwp" localSheetId="3">#REF!</definedName>
    <definedName name="cf_expan_capx_adj_mwp" localSheetId="2">#REF!</definedName>
    <definedName name="cf_expan_capx_adj_mwp" localSheetId="22">#REF!</definedName>
    <definedName name="cf_expan_capx_adj_mwp" localSheetId="7">#REF!</definedName>
    <definedName name="cf_expan_capx_adj_mwp" localSheetId="4">#REF!</definedName>
    <definedName name="cf_expan_capx_adj_mwp" localSheetId="5">#REF!</definedName>
    <definedName name="cf_expan_capx_adj_mwp" localSheetId="17">#REF!</definedName>
    <definedName name="cf_expan_capx_adj_mwp" localSheetId="12">#REF!</definedName>
    <definedName name="cf_expan_capx_adj_mwp" localSheetId="9">#REF!</definedName>
    <definedName name="cf_expan_capx_adj_mwp" localSheetId="10">#REF!</definedName>
    <definedName name="cf_expan_capx_adj_mwp">#REF!</definedName>
    <definedName name="cf_expan_capx_adj_nep" localSheetId="0">#REF!</definedName>
    <definedName name="cf_expan_capx_adj_nep" localSheetId="3">#REF!</definedName>
    <definedName name="cf_expan_capx_adj_nep" localSheetId="2">#REF!</definedName>
    <definedName name="cf_expan_capx_adj_nep" localSheetId="22">#REF!</definedName>
    <definedName name="cf_expan_capx_adj_nep" localSheetId="7">#REF!</definedName>
    <definedName name="cf_expan_capx_adj_nep" localSheetId="4">#REF!</definedName>
    <definedName name="cf_expan_capx_adj_nep" localSheetId="5">#REF!</definedName>
    <definedName name="cf_expan_capx_adj_nep" localSheetId="17">#REF!</definedName>
    <definedName name="cf_expan_capx_adj_nep" localSheetId="12">#REF!</definedName>
    <definedName name="cf_expan_capx_adj_nep" localSheetId="9">#REF!</definedName>
    <definedName name="cf_expan_capx_adj_nep" localSheetId="10">#REF!</definedName>
    <definedName name="cf_expan_capx_adj_nep">#REF!</definedName>
    <definedName name="cf_expan_capx_adj_npl" localSheetId="0">#REF!</definedName>
    <definedName name="cf_expan_capx_adj_npl" localSheetId="3">#REF!</definedName>
    <definedName name="cf_expan_capx_adj_npl" localSheetId="2">#REF!</definedName>
    <definedName name="cf_expan_capx_adj_npl" localSheetId="22">#REF!</definedName>
    <definedName name="cf_expan_capx_adj_npl" localSheetId="7">#REF!</definedName>
    <definedName name="cf_expan_capx_adj_npl" localSheetId="4">#REF!</definedName>
    <definedName name="cf_expan_capx_adj_npl" localSheetId="5">#REF!</definedName>
    <definedName name="cf_expan_capx_adj_npl" localSheetId="17">#REF!</definedName>
    <definedName name="cf_expan_capx_adj_npl" localSheetId="12">#REF!</definedName>
    <definedName name="cf_expan_capx_adj_npl" localSheetId="9">#REF!</definedName>
    <definedName name="cf_expan_capx_adj_npl" localSheetId="10">#REF!</definedName>
    <definedName name="cf_expan_capx_adj_npl">#REF!</definedName>
    <definedName name="cf_expan_capx_adj_resm" localSheetId="0">#REF!</definedName>
    <definedName name="cf_expan_capx_adj_resm" localSheetId="3">#REF!</definedName>
    <definedName name="cf_expan_capx_adj_resm" localSheetId="2">#REF!</definedName>
    <definedName name="cf_expan_capx_adj_resm" localSheetId="22">#REF!</definedName>
    <definedName name="cf_expan_capx_adj_resm" localSheetId="7">#REF!</definedName>
    <definedName name="cf_expan_capx_adj_resm" localSheetId="4">#REF!</definedName>
    <definedName name="cf_expan_capx_adj_resm" localSheetId="5">#REF!</definedName>
    <definedName name="cf_expan_capx_adj_resm" localSheetId="17">#REF!</definedName>
    <definedName name="cf_expan_capx_adj_resm" localSheetId="12">#REF!</definedName>
    <definedName name="cf_expan_capx_adj_resm" localSheetId="9">#REF!</definedName>
    <definedName name="cf_expan_capx_adj_resm" localSheetId="10">#REF!</definedName>
    <definedName name="cf_expan_capx_adj_resm">#REF!</definedName>
    <definedName name="cf_expan_capx_adj_rmwp" localSheetId="0">#REF!</definedName>
    <definedName name="cf_expan_capx_adj_rmwp" localSheetId="3">#REF!</definedName>
    <definedName name="cf_expan_capx_adj_rmwp" localSheetId="2">#REF!</definedName>
    <definedName name="cf_expan_capx_adj_rmwp" localSheetId="22">#REF!</definedName>
    <definedName name="cf_expan_capx_adj_rmwp" localSheetId="7">#REF!</definedName>
    <definedName name="cf_expan_capx_adj_rmwp" localSheetId="4">#REF!</definedName>
    <definedName name="cf_expan_capx_adj_rmwp" localSheetId="5">#REF!</definedName>
    <definedName name="cf_expan_capx_adj_rmwp" localSheetId="17">#REF!</definedName>
    <definedName name="cf_expan_capx_adj_rmwp" localSheetId="12">#REF!</definedName>
    <definedName name="cf_expan_capx_adj_rmwp" localSheetId="9">#REF!</definedName>
    <definedName name="cf_expan_capx_adj_rmwp" localSheetId="10">#REF!</definedName>
    <definedName name="cf_expan_capx_adj_rmwp">#REF!</definedName>
    <definedName name="cf_expan_capx_adj_rode" localSheetId="0">#REF!</definedName>
    <definedName name="cf_expan_capx_adj_rode" localSheetId="3">#REF!</definedName>
    <definedName name="cf_expan_capx_adj_rode" localSheetId="2">#REF!</definedName>
    <definedName name="cf_expan_capx_adj_rode" localSheetId="22">#REF!</definedName>
    <definedName name="cf_expan_capx_adj_rode" localSheetId="7">#REF!</definedName>
    <definedName name="cf_expan_capx_adj_rode" localSheetId="4">#REF!</definedName>
    <definedName name="cf_expan_capx_adj_rode" localSheetId="5">#REF!</definedName>
    <definedName name="cf_expan_capx_adj_rode" localSheetId="17">#REF!</definedName>
    <definedName name="cf_expan_capx_adj_rode" localSheetId="12">#REF!</definedName>
    <definedName name="cf_expan_capx_adj_rode" localSheetId="9">#REF!</definedName>
    <definedName name="cf_expan_capx_adj_rode" localSheetId="10">#REF!</definedName>
    <definedName name="cf_expan_capx_adj_rode">#REF!</definedName>
    <definedName name="cf_expan_capx_adj_tam" localSheetId="0">#REF!</definedName>
    <definedName name="cf_expan_capx_adj_tam" localSheetId="3">#REF!</definedName>
    <definedName name="cf_expan_capx_adj_tam" localSheetId="2">#REF!</definedName>
    <definedName name="cf_expan_capx_adj_tam" localSheetId="22">#REF!</definedName>
    <definedName name="cf_expan_capx_adj_tam" localSheetId="7">#REF!</definedName>
    <definedName name="cf_expan_capx_adj_tam" localSheetId="4">#REF!</definedName>
    <definedName name="cf_expan_capx_adj_tam" localSheetId="5">#REF!</definedName>
    <definedName name="cf_expan_capx_adj_tam" localSheetId="17">#REF!</definedName>
    <definedName name="cf_expan_capx_adj_tam" localSheetId="12">#REF!</definedName>
    <definedName name="cf_expan_capx_adj_tam" localSheetId="9">#REF!</definedName>
    <definedName name="cf_expan_capx_adj_tam" localSheetId="10">#REF!</definedName>
    <definedName name="cf_expan_capx_adj_tam">#REF!</definedName>
    <definedName name="cf_expan_capx_adj_vent" localSheetId="0">#REF!</definedName>
    <definedName name="cf_expan_capx_adj_vent" localSheetId="3">#REF!</definedName>
    <definedName name="cf_expan_capx_adj_vent" localSheetId="2">#REF!</definedName>
    <definedName name="cf_expan_capx_adj_vent" localSheetId="22">#REF!</definedName>
    <definedName name="cf_expan_capx_adj_vent" localSheetId="7">#REF!</definedName>
    <definedName name="cf_expan_capx_adj_vent" localSheetId="4">#REF!</definedName>
    <definedName name="cf_expan_capx_adj_vent" localSheetId="5">#REF!</definedName>
    <definedName name="cf_expan_capx_adj_vent" localSheetId="17">#REF!</definedName>
    <definedName name="cf_expan_capx_adj_vent" localSheetId="12">#REF!</definedName>
    <definedName name="cf_expan_capx_adj_vent" localSheetId="9">#REF!</definedName>
    <definedName name="cf_expan_capx_adj_vent" localSheetId="10">#REF!</definedName>
    <definedName name="cf_expan_capx_adj_vent">#REF!</definedName>
    <definedName name="cf_expan_capx_adj_watr" localSheetId="0">#REF!</definedName>
    <definedName name="cf_expan_capx_adj_watr" localSheetId="3">#REF!</definedName>
    <definedName name="cf_expan_capx_adj_watr" localSheetId="2">#REF!</definedName>
    <definedName name="cf_expan_capx_adj_watr" localSheetId="22">#REF!</definedName>
    <definedName name="cf_expan_capx_adj_watr" localSheetId="7">#REF!</definedName>
    <definedName name="cf_expan_capx_adj_watr" localSheetId="4">#REF!</definedName>
    <definedName name="cf_expan_capx_adj_watr" localSheetId="5">#REF!</definedName>
    <definedName name="cf_expan_capx_adj_watr" localSheetId="17">#REF!</definedName>
    <definedName name="cf_expan_capx_adj_watr" localSheetId="12">#REF!</definedName>
    <definedName name="cf_expan_capx_adj_watr" localSheetId="9">#REF!</definedName>
    <definedName name="cf_expan_capx_adj_watr" localSheetId="10">#REF!</definedName>
    <definedName name="cf_expan_capx_adj_watr">#REF!</definedName>
    <definedName name="cf_expan_capx_adj_wolv" localSheetId="0">#REF!</definedName>
    <definedName name="cf_expan_capx_adj_wolv" localSheetId="3">#REF!</definedName>
    <definedName name="cf_expan_capx_adj_wolv" localSheetId="2">#REF!</definedName>
    <definedName name="cf_expan_capx_adj_wolv" localSheetId="22">#REF!</definedName>
    <definedName name="cf_expan_capx_adj_wolv" localSheetId="7">#REF!</definedName>
    <definedName name="cf_expan_capx_adj_wolv" localSheetId="4">#REF!</definedName>
    <definedName name="cf_expan_capx_adj_wolv" localSheetId="5">#REF!</definedName>
    <definedName name="cf_expan_capx_adj_wolv" localSheetId="17">#REF!</definedName>
    <definedName name="cf_expan_capx_adj_wolv" localSheetId="12">#REF!</definedName>
    <definedName name="cf_expan_capx_adj_wolv" localSheetId="9">#REF!</definedName>
    <definedName name="cf_expan_capx_adj_wolv" localSheetId="10">#REF!</definedName>
    <definedName name="cf_expan_capx_adj_wolv">#REF!</definedName>
    <definedName name="cf_expan_capx_adj2">'[22]Cash_Flow 2005-2011'!#REF!</definedName>
    <definedName name="cf_expan_capx_adpb" localSheetId="0">#REF!</definedName>
    <definedName name="cf_expan_capx_adpb" localSheetId="3">#REF!</definedName>
    <definedName name="cf_expan_capx_adpb" localSheetId="2">#REF!</definedName>
    <definedName name="cf_expan_capx_adpb" localSheetId="22">#REF!</definedName>
    <definedName name="cf_expan_capx_adpb" localSheetId="7">#REF!</definedName>
    <definedName name="cf_expan_capx_adpb" localSheetId="4">#REF!</definedName>
    <definedName name="cf_expan_capx_adpb" localSheetId="5">#REF!</definedName>
    <definedName name="cf_expan_capx_adpb" localSheetId="17">#REF!</definedName>
    <definedName name="cf_expan_capx_adpb" localSheetId="12">#REF!</definedName>
    <definedName name="cf_expan_capx_adpb" localSheetId="9">#REF!</definedName>
    <definedName name="cf_expan_capx_adpb" localSheetId="10">#REF!</definedName>
    <definedName name="cf_expan_capx_adpb">#REF!</definedName>
    <definedName name="cf_expan_capx_ambr" localSheetId="0">#REF!</definedName>
    <definedName name="cf_expan_capx_ambr" localSheetId="3">#REF!</definedName>
    <definedName name="cf_expan_capx_ambr" localSheetId="2">#REF!</definedName>
    <definedName name="cf_expan_capx_ambr" localSheetId="22">#REF!</definedName>
    <definedName name="cf_expan_capx_ambr" localSheetId="7">#REF!</definedName>
    <definedName name="cf_expan_capx_ambr" localSheetId="4">#REF!</definedName>
    <definedName name="cf_expan_capx_ambr" localSheetId="5">#REF!</definedName>
    <definedName name="cf_expan_capx_ambr" localSheetId="17">#REF!</definedName>
    <definedName name="cf_expan_capx_ambr" localSheetId="12">#REF!</definedName>
    <definedName name="cf_expan_capx_ambr" localSheetId="9">#REF!</definedName>
    <definedName name="cf_expan_capx_ambr" localSheetId="10">#REF!</definedName>
    <definedName name="cf_expan_capx_ambr">#REF!</definedName>
    <definedName name="cf_expan_capx_ANPL" localSheetId="0">#REF!</definedName>
    <definedName name="cf_expan_capx_ANPL" localSheetId="3">#REF!</definedName>
    <definedName name="cf_expan_capx_ANPL" localSheetId="2">#REF!</definedName>
    <definedName name="cf_expan_capx_ANPL" localSheetId="22">#REF!</definedName>
    <definedName name="cf_expan_capx_ANPL" localSheetId="7">#REF!</definedName>
    <definedName name="cf_expan_capx_ANPL" localSheetId="4">#REF!</definedName>
    <definedName name="cf_expan_capx_ANPL" localSheetId="5">#REF!</definedName>
    <definedName name="cf_expan_capx_ANPL" localSheetId="17">#REF!</definedName>
    <definedName name="cf_expan_capx_ANPL" localSheetId="12">#REF!</definedName>
    <definedName name="cf_expan_capx_ANPL" localSheetId="9">#REF!</definedName>
    <definedName name="cf_expan_capx_ANPL" localSheetId="10">#REF!</definedName>
    <definedName name="cf_expan_capx_ANPL">#REF!</definedName>
    <definedName name="cf_expan_capx_APIP" localSheetId="0">#REF!</definedName>
    <definedName name="cf_expan_capx_APIP" localSheetId="3">#REF!</definedName>
    <definedName name="cf_expan_capx_APIP" localSheetId="2">#REF!</definedName>
    <definedName name="cf_expan_capx_APIP" localSheetId="22">#REF!</definedName>
    <definedName name="cf_expan_capx_APIP" localSheetId="7">#REF!</definedName>
    <definedName name="cf_expan_capx_APIP" localSheetId="4">#REF!</definedName>
    <definedName name="cf_expan_capx_APIP" localSheetId="5">#REF!</definedName>
    <definedName name="cf_expan_capx_APIP" localSheetId="17">#REF!</definedName>
    <definedName name="cf_expan_capx_APIP" localSheetId="12">#REF!</definedName>
    <definedName name="cf_expan_capx_APIP" localSheetId="9">#REF!</definedName>
    <definedName name="cf_expan_capx_APIP" localSheetId="10">#REF!</definedName>
    <definedName name="cf_expan_capx_APIP">#REF!</definedName>
    <definedName name="cf_expan_capx_asst" localSheetId="0">#REF!</definedName>
    <definedName name="cf_expan_capx_asst" localSheetId="3">#REF!</definedName>
    <definedName name="cf_expan_capx_asst" localSheetId="2">#REF!</definedName>
    <definedName name="cf_expan_capx_asst" localSheetId="22">#REF!</definedName>
    <definedName name="cf_expan_capx_asst" localSheetId="7">#REF!</definedName>
    <definedName name="cf_expan_capx_asst" localSheetId="4">#REF!</definedName>
    <definedName name="cf_expan_capx_asst" localSheetId="5">#REF!</definedName>
    <definedName name="cf_expan_capx_asst" localSheetId="17">#REF!</definedName>
    <definedName name="cf_expan_capx_asst" localSheetId="12">#REF!</definedName>
    <definedName name="cf_expan_capx_asst" localSheetId="9">#REF!</definedName>
    <definedName name="cf_expan_capx_asst" localSheetId="10">#REF!</definedName>
    <definedName name="cf_expan_capx_asst">#REF!</definedName>
    <definedName name="cf_expan_capx_capx" localSheetId="0">#REF!</definedName>
    <definedName name="cf_expan_capx_capx" localSheetId="3">#REF!</definedName>
    <definedName name="cf_expan_capx_capx" localSheetId="2">#REF!</definedName>
    <definedName name="cf_expan_capx_capx" localSheetId="22">#REF!</definedName>
    <definedName name="cf_expan_capx_capx" localSheetId="7">#REF!</definedName>
    <definedName name="cf_expan_capx_capx" localSheetId="4">#REF!</definedName>
    <definedName name="cf_expan_capx_capx" localSheetId="5">#REF!</definedName>
    <definedName name="cf_expan_capx_capx" localSheetId="17">#REF!</definedName>
    <definedName name="cf_expan_capx_capx" localSheetId="12">#REF!</definedName>
    <definedName name="cf_expan_capx_capx" localSheetId="9">#REF!</definedName>
    <definedName name="cf_expan_capx_capx" localSheetId="10">#REF!</definedName>
    <definedName name="cf_expan_capx_capx">#REF!</definedName>
    <definedName name="cf_expan_capx_CM1DC" localSheetId="0">#REF!</definedName>
    <definedName name="cf_expan_capx_CM1DC" localSheetId="3">#REF!</definedName>
    <definedName name="cf_expan_capx_CM1DC" localSheetId="2">#REF!</definedName>
    <definedName name="cf_expan_capx_CM1DC">#REF!</definedName>
    <definedName name="cf_expan_capx_CM1DE" localSheetId="0">#REF!</definedName>
    <definedName name="cf_expan_capx_CM1DE" localSheetId="3">#REF!</definedName>
    <definedName name="cf_expan_capx_CM1DE" localSheetId="2">#REF!</definedName>
    <definedName name="cf_expan_capx_CM1DE">#REF!</definedName>
    <definedName name="cf_expan_capx_CM1EL" localSheetId="0">#REF!</definedName>
    <definedName name="cf_expan_capx_CM1EL" localSheetId="3">#REF!</definedName>
    <definedName name="cf_expan_capx_CM1EL" localSheetId="2">#REF!</definedName>
    <definedName name="cf_expan_capx_CM1EL">#REF!</definedName>
    <definedName name="cf_expan_capx_CM4DC" localSheetId="0">#REF!</definedName>
    <definedName name="cf_expan_capx_CM4DC" localSheetId="3">#REF!</definedName>
    <definedName name="cf_expan_capx_CM4DC" localSheetId="2">#REF!</definedName>
    <definedName name="cf_expan_capx_CM4DC">#REF!</definedName>
    <definedName name="cf_expan_capx_CM4DE" localSheetId="0">#REF!</definedName>
    <definedName name="cf_expan_capx_CM4DE" localSheetId="3">#REF!</definedName>
    <definedName name="cf_expan_capx_CM4DE" localSheetId="2">#REF!</definedName>
    <definedName name="cf_expan_capx_CM4DE">#REF!</definedName>
    <definedName name="cf_expan_capx_CM4EL" localSheetId="0">#REF!</definedName>
    <definedName name="cf_expan_capx_CM4EL" localSheetId="3">#REF!</definedName>
    <definedName name="cf_expan_capx_CM4EL" localSheetId="2">#REF!</definedName>
    <definedName name="cf_expan_capx_CM4EL">#REF!</definedName>
    <definedName name="cf_expan_capx_CMDCC" localSheetId="0">#REF!</definedName>
    <definedName name="cf_expan_capx_CMDCC" localSheetId="3">#REF!</definedName>
    <definedName name="cf_expan_capx_CMDCC" localSheetId="2">#REF!</definedName>
    <definedName name="cf_expan_capx_CMDCC">#REF!</definedName>
    <definedName name="cf_expan_capx_CMDEC" localSheetId="0">#REF!</definedName>
    <definedName name="cf_expan_capx_CMDEC" localSheetId="3">#REF!</definedName>
    <definedName name="cf_expan_capx_CMDEC" localSheetId="2">#REF!</definedName>
    <definedName name="cf_expan_capx_CMDEC">#REF!</definedName>
    <definedName name="cf_expan_capx_CMDEG" localSheetId="0">#REF!</definedName>
    <definedName name="cf_expan_capx_CMDEG" localSheetId="3">#REF!</definedName>
    <definedName name="cf_expan_capx_CMDEG" localSheetId="2">#REF!</definedName>
    <definedName name="cf_expan_capx_CMDEG">#REF!</definedName>
    <definedName name="cf_expan_capx_CMELE" localSheetId="0">#REF!</definedName>
    <definedName name="cf_expan_capx_CMELE" localSheetId="3">#REF!</definedName>
    <definedName name="cf_expan_capx_CMELE" localSheetId="2">#REF!</definedName>
    <definedName name="cf_expan_capx_CMELE">#REF!</definedName>
    <definedName name="cf_expan_capx_corp" localSheetId="0">#REF!</definedName>
    <definedName name="cf_expan_capx_corp" localSheetId="3">#REF!</definedName>
    <definedName name="cf_expan_capx_corp" localSheetId="2">#REF!</definedName>
    <definedName name="cf_expan_capx_corp" localSheetId="22">#REF!</definedName>
    <definedName name="cf_expan_capx_corp" localSheetId="7">#REF!</definedName>
    <definedName name="cf_expan_capx_corp" localSheetId="4">#REF!</definedName>
    <definedName name="cf_expan_capx_corp" localSheetId="5">#REF!</definedName>
    <definedName name="cf_expan_capx_corp" localSheetId="17">#REF!</definedName>
    <definedName name="cf_expan_capx_corp" localSheetId="12">#REF!</definedName>
    <definedName name="cf_expan_capx_corp" localSheetId="9">#REF!</definedName>
    <definedName name="cf_expan_capx_corp" localSheetId="10">#REF!</definedName>
    <definedName name="cf_expan_capx_corp">#REF!</definedName>
    <definedName name="cf_expan_capx_cres" localSheetId="0">#REF!</definedName>
    <definedName name="cf_expan_capx_cres" localSheetId="3">#REF!</definedName>
    <definedName name="cf_expan_capx_cres" localSheetId="2">#REF!</definedName>
    <definedName name="cf_expan_capx_cres">#REF!</definedName>
    <definedName name="cf_expan_capx_crmw" localSheetId="0">#REF!</definedName>
    <definedName name="cf_expan_capx_crmw" localSheetId="3">#REF!</definedName>
    <definedName name="cf_expan_capx_crmw" localSheetId="2">#REF!</definedName>
    <definedName name="cf_expan_capx_crmw">#REF!</definedName>
    <definedName name="cf_expan_capx_dadj" localSheetId="0">#REF!</definedName>
    <definedName name="cf_expan_capx_dadj" localSheetId="3">#REF!</definedName>
    <definedName name="cf_expan_capx_dadj" localSheetId="2">#REF!</definedName>
    <definedName name="cf_expan_capx_dadj">#REF!</definedName>
    <definedName name="cf_expan_capx_dcc" localSheetId="0">#REF!</definedName>
    <definedName name="cf_expan_capx_dcc" localSheetId="3">#REF!</definedName>
    <definedName name="cf_expan_capx_dcc" localSheetId="2">#REF!</definedName>
    <definedName name="cf_expan_capx_dcc">#REF!</definedName>
    <definedName name="cf_expan_capx_dccw" localSheetId="0">#REF!</definedName>
    <definedName name="cf_expan_capx_dccw" localSheetId="3">#REF!</definedName>
    <definedName name="cf_expan_capx_dccw" localSheetId="2">#REF!</definedName>
    <definedName name="cf_expan_capx_dccw" localSheetId="22">#REF!</definedName>
    <definedName name="cf_expan_capx_dccw" localSheetId="7">#REF!</definedName>
    <definedName name="cf_expan_capx_dccw" localSheetId="4">#REF!</definedName>
    <definedName name="cf_expan_capx_dccw" localSheetId="5">#REF!</definedName>
    <definedName name="cf_expan_capx_dccw" localSheetId="17">#REF!</definedName>
    <definedName name="cf_expan_capx_dccw" localSheetId="12">#REF!</definedName>
    <definedName name="cf_expan_capx_dccw" localSheetId="9">#REF!</definedName>
    <definedName name="cf_expan_capx_dccw" localSheetId="10">#REF!</definedName>
    <definedName name="cf_expan_capx_dccw">#REF!</definedName>
    <definedName name="cf_expan_capx_dcom" localSheetId="0">#REF!</definedName>
    <definedName name="cf_expan_capx_dcom" localSheetId="3">#REF!</definedName>
    <definedName name="cf_expan_capx_dcom" localSheetId="2">#REF!</definedName>
    <definedName name="cf_expan_capx_dcom">#REF!</definedName>
    <definedName name="cf_expan_capx_degw" localSheetId="0">#REF!</definedName>
    <definedName name="cf_expan_capx_degw" localSheetId="3">#REF!</definedName>
    <definedName name="cf_expan_capx_degw" localSheetId="2">#REF!</definedName>
    <definedName name="cf_expan_capx_degw">#REF!</definedName>
    <definedName name="cf_expan_capx_deiw" localSheetId="0">#REF!</definedName>
    <definedName name="cf_expan_capx_deiw" localSheetId="3">#REF!</definedName>
    <definedName name="cf_expan_capx_deiw" localSheetId="2">#REF!</definedName>
    <definedName name="cf_expan_capx_deiw">#REF!</definedName>
    <definedName name="cf_expan_capx_denw" localSheetId="0">#REF!</definedName>
    <definedName name="cf_expan_capx_denw" localSheetId="3">#REF!</definedName>
    <definedName name="cf_expan_capx_denw" localSheetId="2">#REF!</definedName>
    <definedName name="cf_expan_capx_denw">#REF!</definedName>
    <definedName name="cf_expan_capx_desi" localSheetId="0">#REF!</definedName>
    <definedName name="cf_expan_capx_desi" localSheetId="3">#REF!</definedName>
    <definedName name="cf_expan_capx_desi" localSheetId="2">#REF!</definedName>
    <definedName name="cf_expan_capx_desi">#REF!</definedName>
    <definedName name="cf_expan_capx_dess" localSheetId="0">#REF!</definedName>
    <definedName name="cf_expan_capx_dess" localSheetId="3">#REF!</definedName>
    <definedName name="cf_expan_capx_dess" localSheetId="2">#REF!</definedName>
    <definedName name="cf_expan_capx_dess">#REF!</definedName>
    <definedName name="cf_expan_capx_dev" localSheetId="0">#REF!</definedName>
    <definedName name="cf_expan_capx_dev" localSheetId="3">#REF!</definedName>
    <definedName name="cf_expan_capx_dev" localSheetId="2">#REF!</definedName>
    <definedName name="cf_expan_capx_dev" localSheetId="22">#REF!</definedName>
    <definedName name="cf_expan_capx_dev" localSheetId="7">#REF!</definedName>
    <definedName name="cf_expan_capx_dev" localSheetId="4">#REF!</definedName>
    <definedName name="cf_expan_capx_dev" localSheetId="5">#REF!</definedName>
    <definedName name="cf_expan_capx_dev" localSheetId="17">#REF!</definedName>
    <definedName name="cf_expan_capx_dev" localSheetId="12">#REF!</definedName>
    <definedName name="cf_expan_capx_dev" localSheetId="9">#REF!</definedName>
    <definedName name="cf_expan_capx_dev" localSheetId="10">#REF!</definedName>
    <definedName name="cf_expan_capx_dev">'[22]Cash_Flow 2005-2011'!#REF!</definedName>
    <definedName name="cf_expan_capx_dfd" localSheetId="0">#REF!</definedName>
    <definedName name="cf_expan_capx_dfd" localSheetId="3">#REF!</definedName>
    <definedName name="cf_expan_capx_dfd" localSheetId="2">#REF!</definedName>
    <definedName name="cf_expan_capx_dfd" localSheetId="22">#REF!</definedName>
    <definedName name="cf_expan_capx_dfd" localSheetId="7">#REF!</definedName>
    <definedName name="cf_expan_capx_dfd" localSheetId="4">#REF!</definedName>
    <definedName name="cf_expan_capx_dfd" localSheetId="5">#REF!</definedName>
    <definedName name="cf_expan_capx_dfd" localSheetId="17">#REF!</definedName>
    <definedName name="cf_expan_capx_dfd" localSheetId="12">#REF!</definedName>
    <definedName name="cf_expan_capx_dfd" localSheetId="9">#REF!</definedName>
    <definedName name="cf_expan_capx_dfd" localSheetId="10">#REF!</definedName>
    <definedName name="cf_expan_capx_dfd">#REF!</definedName>
    <definedName name="cf_expan_capx_dgov" localSheetId="0">#REF!</definedName>
    <definedName name="cf_expan_capx_dgov" localSheetId="3">#REF!</definedName>
    <definedName name="cf_expan_capx_dgov" localSheetId="2">#REF!</definedName>
    <definedName name="cf_expan_capx_dgov" localSheetId="22">#REF!</definedName>
    <definedName name="cf_expan_capx_dgov" localSheetId="7">#REF!</definedName>
    <definedName name="cf_expan_capx_dgov" localSheetId="4">#REF!</definedName>
    <definedName name="cf_expan_capx_dgov" localSheetId="5">#REF!</definedName>
    <definedName name="cf_expan_capx_dgov" localSheetId="17">#REF!</definedName>
    <definedName name="cf_expan_capx_dgov" localSheetId="12">#REF!</definedName>
    <definedName name="cf_expan_capx_dgov" localSheetId="9">#REF!</definedName>
    <definedName name="cf_expan_capx_dgov" localSheetId="10">#REF!</definedName>
    <definedName name="cf_expan_capx_dgov">#REF!</definedName>
    <definedName name="cf_expan_capx_dnet" localSheetId="0">#REF!</definedName>
    <definedName name="cf_expan_capx_dnet" localSheetId="3">#REF!</definedName>
    <definedName name="cf_expan_capx_dnet" localSheetId="2">#REF!</definedName>
    <definedName name="cf_expan_capx_dnet" localSheetId="22">#REF!</definedName>
    <definedName name="cf_expan_capx_dnet" localSheetId="7">#REF!</definedName>
    <definedName name="cf_expan_capx_dnet" localSheetId="4">#REF!</definedName>
    <definedName name="cf_expan_capx_dnet" localSheetId="5">#REF!</definedName>
    <definedName name="cf_expan_capx_dnet" localSheetId="17">#REF!</definedName>
    <definedName name="cf_expan_capx_dnet" localSheetId="12">#REF!</definedName>
    <definedName name="cf_expan_capx_dnet" localSheetId="9">#REF!</definedName>
    <definedName name="cf_expan_capx_dnet" localSheetId="10">#REF!</definedName>
    <definedName name="cf_expan_capx_dnet">#REF!</definedName>
    <definedName name="cf_expan_capx_dpbg" localSheetId="0">#REF!</definedName>
    <definedName name="cf_expan_capx_dpbg" localSheetId="3">#REF!</definedName>
    <definedName name="cf_expan_capx_dpbg" localSheetId="2">#REF!</definedName>
    <definedName name="cf_expan_capx_dpbg">#REF!</definedName>
    <definedName name="cf_expan_capx_dsol" localSheetId="0">#REF!</definedName>
    <definedName name="cf_expan_capx_dsol" localSheetId="3">#REF!</definedName>
    <definedName name="cf_expan_capx_dsol" localSheetId="2">#REF!</definedName>
    <definedName name="cf_expan_capx_dsol">#REF!</definedName>
    <definedName name="cf_expan_capx_eadj" localSheetId="0">#REF!</definedName>
    <definedName name="cf_expan_capx_eadj" localSheetId="3">#REF!</definedName>
    <definedName name="cf_expan_capx_eadj" localSheetId="2">#REF!</definedName>
    <definedName name="cf_expan_capx_eadj">#REF!</definedName>
    <definedName name="cf_expan_capx_egov" localSheetId="0">#REF!</definedName>
    <definedName name="cf_expan_capx_egov" localSheetId="3">#REF!</definedName>
    <definedName name="cf_expan_capx_egov" localSheetId="2">#REF!</definedName>
    <definedName name="cf_expan_capx_egov">#REF!</definedName>
    <definedName name="cf_expan_capx_elec" localSheetId="0">#REF!</definedName>
    <definedName name="cf_expan_capx_elec" localSheetId="3">#REF!</definedName>
    <definedName name="cf_expan_capx_elec" localSheetId="2">#REF!</definedName>
    <definedName name="cf_expan_capx_elec">#REF!</definedName>
    <definedName name="cf_expan_capx_esvc" localSheetId="0">#REF!</definedName>
    <definedName name="cf_expan_capx_esvc" localSheetId="3">#REF!</definedName>
    <definedName name="cf_expan_capx_esvc" localSheetId="2">#REF!</definedName>
    <definedName name="cf_expan_capx_esvc" localSheetId="22">#REF!</definedName>
    <definedName name="cf_expan_capx_esvc" localSheetId="7">#REF!</definedName>
    <definedName name="cf_expan_capx_esvc" localSheetId="4">#REF!</definedName>
    <definedName name="cf_expan_capx_esvc" localSheetId="5">#REF!</definedName>
    <definedName name="cf_expan_capx_esvc" localSheetId="17">#REF!</definedName>
    <definedName name="cf_expan_capx_esvc" localSheetId="12">#REF!</definedName>
    <definedName name="cf_expan_capx_esvc" localSheetId="9">#REF!</definedName>
    <definedName name="cf_expan_capx_esvc" localSheetId="10">#REF!</definedName>
    <definedName name="cf_expan_capx_esvc">#REF!</definedName>
    <definedName name="cf_expan_capx_etrn" localSheetId="0">#REF!</definedName>
    <definedName name="cf_expan_capx_etrn" localSheetId="3">#REF!</definedName>
    <definedName name="cf_expan_capx_etrn" localSheetId="2">#REF!</definedName>
    <definedName name="cf_expan_capx_etrn" localSheetId="22">#REF!</definedName>
    <definedName name="cf_expan_capx_etrn" localSheetId="7">#REF!</definedName>
    <definedName name="cf_expan_capx_etrn" localSheetId="4">#REF!</definedName>
    <definedName name="cf_expan_capx_etrn" localSheetId="5">#REF!</definedName>
    <definedName name="cf_expan_capx_etrn" localSheetId="17">#REF!</definedName>
    <definedName name="cf_expan_capx_etrn" localSheetId="12">#REF!</definedName>
    <definedName name="cf_expan_capx_etrn" localSheetId="9">#REF!</definedName>
    <definedName name="cf_expan_capx_etrn" localSheetId="10">#REF!</definedName>
    <definedName name="cf_expan_capx_etrn">#REF!</definedName>
    <definedName name="cf_expan_capx_fnco" localSheetId="0">#REF!</definedName>
    <definedName name="cf_expan_capx_fnco" localSheetId="3">#REF!</definedName>
    <definedName name="cf_expan_capx_fnco" localSheetId="2">#REF!</definedName>
    <definedName name="cf_expan_capx_fnco">#REF!</definedName>
    <definedName name="cf_expan_capx_fsac" localSheetId="0">#REF!</definedName>
    <definedName name="cf_expan_capx_fsac" localSheetId="3">#REF!</definedName>
    <definedName name="cf_expan_capx_fsac" localSheetId="2">#REF!</definedName>
    <definedName name="cf_expan_capx_fsac">#REF!</definedName>
    <definedName name="cf_expan_capx_fsad" localSheetId="0">#REF!</definedName>
    <definedName name="cf_expan_capx_fsad" localSheetId="3">#REF!</definedName>
    <definedName name="cf_expan_capx_fsad" localSheetId="2">#REF!</definedName>
    <definedName name="cf_expan_capx_fsad">#REF!</definedName>
    <definedName name="cf_expan_capx_fser" localSheetId="0">#REF!</definedName>
    <definedName name="cf_expan_capx_fser" localSheetId="3">#REF!</definedName>
    <definedName name="cf_expan_capx_fser" localSheetId="2">#REF!</definedName>
    <definedName name="cf_expan_capx_fser" localSheetId="22">#REF!</definedName>
    <definedName name="cf_expan_capx_fser" localSheetId="7">#REF!</definedName>
    <definedName name="cf_expan_capx_fser" localSheetId="4">#REF!</definedName>
    <definedName name="cf_expan_capx_fser" localSheetId="5">#REF!</definedName>
    <definedName name="cf_expan_capx_fser" localSheetId="17">#REF!</definedName>
    <definedName name="cf_expan_capx_fser" localSheetId="12">#REF!</definedName>
    <definedName name="cf_expan_capx_fser" localSheetId="9">#REF!</definedName>
    <definedName name="cf_expan_capx_fser" localSheetId="10">#REF!</definedName>
    <definedName name="cf_expan_capx_fser">#REF!</definedName>
    <definedName name="cf_expan_capx_fstp" localSheetId="0">#REF!</definedName>
    <definedName name="cf_expan_capx_fstp" localSheetId="3">#REF!</definedName>
    <definedName name="cf_expan_capx_fstp" localSheetId="2">#REF!</definedName>
    <definedName name="cf_expan_capx_fstp">#REF!</definedName>
    <definedName name="cf_expan_capx_gadd" localSheetId="0">#REF!</definedName>
    <definedName name="cf_expan_capx_gadd" localSheetId="3">#REF!</definedName>
    <definedName name="cf_expan_capx_gadd" localSheetId="2">#REF!</definedName>
    <definedName name="cf_expan_capx_gadd">#REF!</definedName>
    <definedName name="cf_expan_capx_gadi" localSheetId="0">#REF!</definedName>
    <definedName name="cf_expan_capx_gadi" localSheetId="3">#REF!</definedName>
    <definedName name="cf_expan_capx_gadi" localSheetId="2">#REF!</definedName>
    <definedName name="cf_expan_capx_gadi">#REF!</definedName>
    <definedName name="cf_expan_capx_gadj" localSheetId="0">#REF!</definedName>
    <definedName name="cf_expan_capx_gadj" localSheetId="3">#REF!</definedName>
    <definedName name="cf_expan_capx_gadj" localSheetId="2">#REF!</definedName>
    <definedName name="cf_expan_capx_gadj">#REF!</definedName>
    <definedName name="cf_expan_capx_gov" localSheetId="0">#REF!</definedName>
    <definedName name="cf_expan_capx_gov" localSheetId="3">#REF!</definedName>
    <definedName name="cf_expan_capx_gov" localSheetId="2">#REF!</definedName>
    <definedName name="cf_expan_capx_gov">#REF!</definedName>
    <definedName name="cf_expan_capx_govd" localSheetId="0">#REF!</definedName>
    <definedName name="cf_expan_capx_govd" localSheetId="3">#REF!</definedName>
    <definedName name="cf_expan_capx_govd" localSheetId="2">#REF!</definedName>
    <definedName name="cf_expan_capx_govd">#REF!</definedName>
    <definedName name="cf_expan_capx_gove" localSheetId="0">#REF!</definedName>
    <definedName name="cf_expan_capx_gove" localSheetId="3">#REF!</definedName>
    <definedName name="cf_expan_capx_gove" localSheetId="2">#REF!</definedName>
    <definedName name="cf_expan_capx_gove">#REF!</definedName>
    <definedName name="cf_expan_capx_gross" localSheetId="0">#REF!</definedName>
    <definedName name="cf_expan_capx_gross" localSheetId="3">#REF!</definedName>
    <definedName name="cf_expan_capx_gross" localSheetId="2">#REF!</definedName>
    <definedName name="cf_expan_capx_gross" localSheetId="22">#REF!</definedName>
    <definedName name="cf_expan_capx_gross" localSheetId="7">#REF!</definedName>
    <definedName name="cf_expan_capx_gross" localSheetId="4">#REF!</definedName>
    <definedName name="cf_expan_capx_gross" localSheetId="5">#REF!</definedName>
    <definedName name="cf_expan_capx_gross" localSheetId="17">#REF!</definedName>
    <definedName name="cf_expan_capx_gross" localSheetId="12">#REF!</definedName>
    <definedName name="cf_expan_capx_gross" localSheetId="9">#REF!</definedName>
    <definedName name="cf_expan_capx_gross" localSheetId="10">#REF!</definedName>
    <definedName name="cf_expan_capx_gross">[26]Cash_Flow!#REF!</definedName>
    <definedName name="cf_expan_capx_gross2" localSheetId="0">'[22]Cash_Flow 2005-2011'!#REF!</definedName>
    <definedName name="cf_expan_capx_gross2" localSheetId="3">'[22]Cash_Flow 2005-2011'!#REF!</definedName>
    <definedName name="cf_expan_capx_gross2" localSheetId="2">'[22]Cash_Flow 2005-2011'!#REF!</definedName>
    <definedName name="cf_expan_capx_gross2">'[22]Cash_Flow 2005-2011'!#REF!</definedName>
    <definedName name="cf_expan_capx_iden" localSheetId="0">#REF!</definedName>
    <definedName name="cf_expan_capx_iden" localSheetId="3">#REF!</definedName>
    <definedName name="cf_expan_capx_iden" localSheetId="2">#REF!</definedName>
    <definedName name="cf_expan_capx_iden" localSheetId="22">#REF!</definedName>
    <definedName name="cf_expan_capx_iden" localSheetId="7">#REF!</definedName>
    <definedName name="cf_expan_capx_iden" localSheetId="4">#REF!</definedName>
    <definedName name="cf_expan_capx_iden" localSheetId="5">#REF!</definedName>
    <definedName name="cf_expan_capx_iden" localSheetId="17">#REF!</definedName>
    <definedName name="cf_expan_capx_iden" localSheetId="12">#REF!</definedName>
    <definedName name="cf_expan_capx_iden" localSheetId="9">#REF!</definedName>
    <definedName name="cf_expan_capx_iden" localSheetId="10">#REF!</definedName>
    <definedName name="cf_expan_capx_iden">#REF!</definedName>
    <definedName name="cf_expan_capx_iden_cres" localSheetId="0">#REF!</definedName>
    <definedName name="cf_expan_capx_iden_cres" localSheetId="3">#REF!</definedName>
    <definedName name="cf_expan_capx_iden_cres" localSheetId="2">#REF!</definedName>
    <definedName name="cf_expan_capx_iden_cres">#REF!</definedName>
    <definedName name="cf_expan_capx_iden_crmw" localSheetId="0">#REF!</definedName>
    <definedName name="cf_expan_capx_iden_crmw" localSheetId="3">#REF!</definedName>
    <definedName name="cf_expan_capx_iden_crmw" localSheetId="2">#REF!</definedName>
    <definedName name="cf_expan_capx_iden_crmw">#REF!</definedName>
    <definedName name="cf_expan_capx_iden_dadj" localSheetId="0">#REF!</definedName>
    <definedName name="cf_expan_capx_iden_dadj" localSheetId="3">#REF!</definedName>
    <definedName name="cf_expan_capx_iden_dadj" localSheetId="2">#REF!</definedName>
    <definedName name="cf_expan_capx_iden_dadj">#REF!</definedName>
    <definedName name="cf_expan_capx_iden_dcc" localSheetId="0">#REF!</definedName>
    <definedName name="cf_expan_capx_iden_dcc" localSheetId="3">#REF!</definedName>
    <definedName name="cf_expan_capx_iden_dcc" localSheetId="2">#REF!</definedName>
    <definedName name="cf_expan_capx_iden_dcc">#REF!</definedName>
    <definedName name="cf_expan_capx_iden_dccw" localSheetId="0">#REF!</definedName>
    <definedName name="cf_expan_capx_iden_dccw" localSheetId="3">#REF!</definedName>
    <definedName name="cf_expan_capx_iden_dccw" localSheetId="2">#REF!</definedName>
    <definedName name="cf_expan_capx_iden_dccw">#REF!</definedName>
    <definedName name="cf_expan_capx_iden_dcom" localSheetId="0">#REF!</definedName>
    <definedName name="cf_expan_capx_iden_dcom" localSheetId="3">#REF!</definedName>
    <definedName name="cf_expan_capx_iden_dcom" localSheetId="2">#REF!</definedName>
    <definedName name="cf_expan_capx_iden_dcom">#REF!</definedName>
    <definedName name="cf_expan_capx_iden_degw" localSheetId="0">#REF!</definedName>
    <definedName name="cf_expan_capx_iden_degw" localSheetId="3">#REF!</definedName>
    <definedName name="cf_expan_capx_iden_degw" localSheetId="2">#REF!</definedName>
    <definedName name="cf_expan_capx_iden_degw">#REF!</definedName>
    <definedName name="cf_expan_capx_iden_deiw" localSheetId="0">#REF!</definedName>
    <definedName name="cf_expan_capx_iden_deiw" localSheetId="3">#REF!</definedName>
    <definedName name="cf_expan_capx_iden_deiw" localSheetId="2">#REF!</definedName>
    <definedName name="cf_expan_capx_iden_deiw">#REF!</definedName>
    <definedName name="cf_expan_capx_iden_denw" localSheetId="0">#REF!</definedName>
    <definedName name="cf_expan_capx_iden_denw" localSheetId="3">#REF!</definedName>
    <definedName name="cf_expan_capx_iden_denw" localSheetId="2">#REF!</definedName>
    <definedName name="cf_expan_capx_iden_denw">#REF!</definedName>
    <definedName name="cf_expan_capx_iden_desi" localSheetId="0">#REF!</definedName>
    <definedName name="cf_expan_capx_iden_desi" localSheetId="3">#REF!</definedName>
    <definedName name="cf_expan_capx_iden_desi" localSheetId="2">#REF!</definedName>
    <definedName name="cf_expan_capx_iden_desi">#REF!</definedName>
    <definedName name="cf_expan_capx_iden_dess" localSheetId="0">#REF!</definedName>
    <definedName name="cf_expan_capx_iden_dess" localSheetId="3">#REF!</definedName>
    <definedName name="cf_expan_capx_iden_dess" localSheetId="2">#REF!</definedName>
    <definedName name="cf_expan_capx_iden_dess">#REF!</definedName>
    <definedName name="cf_expan_capx_iden_dfd" localSheetId="0">#REF!</definedName>
    <definedName name="cf_expan_capx_iden_dfd" localSheetId="3">#REF!</definedName>
    <definedName name="cf_expan_capx_iden_dfd" localSheetId="2">#REF!</definedName>
    <definedName name="cf_expan_capx_iden_dfd">#REF!</definedName>
    <definedName name="cf_expan_capx_iden_dnet" localSheetId="0">#REF!</definedName>
    <definedName name="cf_expan_capx_iden_dnet" localSheetId="3">#REF!</definedName>
    <definedName name="cf_expan_capx_iden_dnet" localSheetId="2">#REF!</definedName>
    <definedName name="cf_expan_capx_iden_dnet">#REF!</definedName>
    <definedName name="cf_expan_capx_iden_dpbg" localSheetId="0">#REF!</definedName>
    <definedName name="cf_expan_capx_iden_dpbg" localSheetId="3">#REF!</definedName>
    <definedName name="cf_expan_capx_iden_dpbg" localSheetId="2">#REF!</definedName>
    <definedName name="cf_expan_capx_iden_dpbg">#REF!</definedName>
    <definedName name="cf_expan_capx_iden_dsol" localSheetId="0">#REF!</definedName>
    <definedName name="cf_expan_capx_iden_dsol" localSheetId="3">#REF!</definedName>
    <definedName name="cf_expan_capx_iden_dsol" localSheetId="2">#REF!</definedName>
    <definedName name="cf_expan_capx_iden_dsol">#REF!</definedName>
    <definedName name="cf_expan_capx_iden_eadj" localSheetId="0">#REF!</definedName>
    <definedName name="cf_expan_capx_iden_eadj" localSheetId="3">#REF!</definedName>
    <definedName name="cf_expan_capx_iden_eadj" localSheetId="2">#REF!</definedName>
    <definedName name="cf_expan_capx_iden_eadj">#REF!</definedName>
    <definedName name="cf_expan_capx_iden_elec" localSheetId="0">#REF!</definedName>
    <definedName name="cf_expan_capx_iden_elec" localSheetId="3">#REF!</definedName>
    <definedName name="cf_expan_capx_iden_elec" localSheetId="2">#REF!</definedName>
    <definedName name="cf_expan_capx_iden_elec">#REF!</definedName>
    <definedName name="cf_expan_capx_iden_esvc" localSheetId="0">#REF!</definedName>
    <definedName name="cf_expan_capx_iden_esvc" localSheetId="3">#REF!</definedName>
    <definedName name="cf_expan_capx_iden_esvc" localSheetId="2">#REF!</definedName>
    <definedName name="cf_expan_capx_iden_esvc">#REF!</definedName>
    <definedName name="cf_expan_capx_iden_etrn" localSheetId="0">#REF!</definedName>
    <definedName name="cf_expan_capx_iden_etrn" localSheetId="3">#REF!</definedName>
    <definedName name="cf_expan_capx_iden_etrn" localSheetId="2">#REF!</definedName>
    <definedName name="cf_expan_capx_iden_etrn">#REF!</definedName>
    <definedName name="cf_expan_capx_iden_fnco" localSheetId="0">#REF!</definedName>
    <definedName name="cf_expan_capx_iden_fnco" localSheetId="3">#REF!</definedName>
    <definedName name="cf_expan_capx_iden_fnco" localSheetId="2">#REF!</definedName>
    <definedName name="cf_expan_capx_iden_fnco">#REF!</definedName>
    <definedName name="cf_expan_capx_iden_fsac" localSheetId="0">#REF!</definedName>
    <definedName name="cf_expan_capx_iden_fsac" localSheetId="3">#REF!</definedName>
    <definedName name="cf_expan_capx_iden_fsac" localSheetId="2">#REF!</definedName>
    <definedName name="cf_expan_capx_iden_fsac">#REF!</definedName>
    <definedName name="cf_expan_capx_iden_fsad" localSheetId="0">#REF!</definedName>
    <definedName name="cf_expan_capx_iden_fsad" localSheetId="3">#REF!</definedName>
    <definedName name="cf_expan_capx_iden_fsad" localSheetId="2">#REF!</definedName>
    <definedName name="cf_expan_capx_iden_fsad">#REF!</definedName>
    <definedName name="cf_expan_capx_iden_fser" localSheetId="0">#REF!</definedName>
    <definedName name="cf_expan_capx_iden_fser" localSheetId="3">#REF!</definedName>
    <definedName name="cf_expan_capx_iden_fser" localSheetId="2">#REF!</definedName>
    <definedName name="cf_expan_capx_iden_fser">#REF!</definedName>
    <definedName name="cf_expan_capx_iden_fstp" localSheetId="0">#REF!</definedName>
    <definedName name="cf_expan_capx_iden_fstp" localSheetId="3">#REF!</definedName>
    <definedName name="cf_expan_capx_iden_fstp" localSheetId="2">#REF!</definedName>
    <definedName name="cf_expan_capx_iden_fstp">#REF!</definedName>
    <definedName name="cf_expan_capx_iden_gadd" localSheetId="0">#REF!</definedName>
    <definedName name="cf_expan_capx_iden_gadd" localSheetId="3">#REF!</definedName>
    <definedName name="cf_expan_capx_iden_gadd" localSheetId="2">#REF!</definedName>
    <definedName name="cf_expan_capx_iden_gadd">#REF!</definedName>
    <definedName name="cf_expan_capx_iden_gadi" localSheetId="0">#REF!</definedName>
    <definedName name="cf_expan_capx_iden_gadi" localSheetId="3">#REF!</definedName>
    <definedName name="cf_expan_capx_iden_gadi" localSheetId="2">#REF!</definedName>
    <definedName name="cf_expan_capx_iden_gadi">#REF!</definedName>
    <definedName name="cf_expan_capx_iden_gadj" localSheetId="0">#REF!</definedName>
    <definedName name="cf_expan_capx_iden_gadj" localSheetId="3">#REF!</definedName>
    <definedName name="cf_expan_capx_iden_gadj" localSheetId="2">#REF!</definedName>
    <definedName name="cf_expan_capx_iden_gadj">#REF!</definedName>
    <definedName name="cf_expan_capx_iden_gov" localSheetId="0">#REF!</definedName>
    <definedName name="cf_expan_capx_iden_gov" localSheetId="3">#REF!</definedName>
    <definedName name="cf_expan_capx_iden_gov" localSheetId="2">#REF!</definedName>
    <definedName name="cf_expan_capx_iden_gov">#REF!</definedName>
    <definedName name="cf_expan_capx_iden_govd" localSheetId="0">#REF!</definedName>
    <definedName name="cf_expan_capx_iden_govd" localSheetId="3">#REF!</definedName>
    <definedName name="cf_expan_capx_iden_govd" localSheetId="2">#REF!</definedName>
    <definedName name="cf_expan_capx_iden_govd">#REF!</definedName>
    <definedName name="cf_expan_capx_iden_gove" localSheetId="0">#REF!</definedName>
    <definedName name="cf_expan_capx_iden_gove" localSheetId="3">#REF!</definedName>
    <definedName name="cf_expan_capx_iden_gove" localSheetId="2">#REF!</definedName>
    <definedName name="cf_expan_capx_iden_gove">#REF!</definedName>
    <definedName name="cf_expan_capx_iden_nep" localSheetId="0">#REF!</definedName>
    <definedName name="cf_expan_capx_iden_nep" localSheetId="3">#REF!</definedName>
    <definedName name="cf_expan_capx_iden_nep" localSheetId="2">#REF!</definedName>
    <definedName name="cf_expan_capx_iden_nep">#REF!</definedName>
    <definedName name="cf_expan_capx_iden_resm" localSheetId="0">#REF!</definedName>
    <definedName name="cf_expan_capx_iden_resm" localSheetId="3">#REF!</definedName>
    <definedName name="cf_expan_capx_iden_resm" localSheetId="2">#REF!</definedName>
    <definedName name="cf_expan_capx_iden_resm">#REF!</definedName>
    <definedName name="cf_expan_capx_iden_sols" localSheetId="0">#REF!</definedName>
    <definedName name="cf_expan_capx_iden_sols" localSheetId="3">#REF!</definedName>
    <definedName name="cf_expan_capx_iden_sols" localSheetId="2">#REF!</definedName>
    <definedName name="cf_expan_capx_iden_sols">#REF!</definedName>
    <definedName name="cf_expan_capx_iden_tam" localSheetId="0">#REF!</definedName>
    <definedName name="cf_expan_capx_iden_tam" localSheetId="3">#REF!</definedName>
    <definedName name="cf_expan_capx_iden_tam" localSheetId="2">#REF!</definedName>
    <definedName name="cf_expan_capx_iden_tam">#REF!</definedName>
    <definedName name="cf_expan_capx_iden_tsc" localSheetId="0">#REF!</definedName>
    <definedName name="cf_expan_capx_iden_tsc" localSheetId="3">#REF!</definedName>
    <definedName name="cf_expan_capx_iden_tsc" localSheetId="2">#REF!</definedName>
    <definedName name="cf_expan_capx_iden_tsc">#REF!</definedName>
    <definedName name="cf_expan_capx_iden_vent" localSheetId="0">#REF!</definedName>
    <definedName name="cf_expan_capx_iden_vent" localSheetId="3">#REF!</definedName>
    <definedName name="cf_expan_capx_iden_vent" localSheetId="2">#REF!</definedName>
    <definedName name="cf_expan_capx_iden_vent">#REF!</definedName>
    <definedName name="cf_expan_capx_iden_watr" localSheetId="0">#REF!</definedName>
    <definedName name="cf_expan_capx_iden_watr" localSheetId="3">#REF!</definedName>
    <definedName name="cf_expan_capx_iden_watr" localSheetId="2">#REF!</definedName>
    <definedName name="cf_expan_capx_iden_watr">#REF!</definedName>
    <definedName name="cf_expan_capx_iden_west" localSheetId="0">#REF!</definedName>
    <definedName name="cf_expan_capx_iden_west" localSheetId="3">#REF!</definedName>
    <definedName name="cf_expan_capx_iden_west" localSheetId="2">#REF!</definedName>
    <definedName name="cf_expan_capx_iden_west">#REF!</definedName>
    <definedName name="cf_expan_capx_mali" localSheetId="0">#REF!</definedName>
    <definedName name="cf_expan_capx_mali" localSheetId="3">#REF!</definedName>
    <definedName name="cf_expan_capx_mali" localSheetId="2">#REF!</definedName>
    <definedName name="cf_expan_capx_mali" localSheetId="22">#REF!</definedName>
    <definedName name="cf_expan_capx_mali" localSheetId="7">#REF!</definedName>
    <definedName name="cf_expan_capx_mali" localSheetId="4">#REF!</definedName>
    <definedName name="cf_expan_capx_mali" localSheetId="5">#REF!</definedName>
    <definedName name="cf_expan_capx_mali" localSheetId="17">#REF!</definedName>
    <definedName name="cf_expan_capx_mali" localSheetId="12">#REF!</definedName>
    <definedName name="cf_expan_capx_mali" localSheetId="9">#REF!</definedName>
    <definedName name="cf_expan_capx_mali" localSheetId="10">#REF!</definedName>
    <definedName name="cf_expan_capx_mali">#REF!</definedName>
    <definedName name="cf_expan_capx_mwp" localSheetId="0">#REF!</definedName>
    <definedName name="cf_expan_capx_mwp" localSheetId="3">#REF!</definedName>
    <definedName name="cf_expan_capx_mwp" localSheetId="2">#REF!</definedName>
    <definedName name="cf_expan_capx_mwp" localSheetId="22">#REF!</definedName>
    <definedName name="cf_expan_capx_mwp" localSheetId="7">#REF!</definedName>
    <definedName name="cf_expan_capx_mwp" localSheetId="4">#REF!</definedName>
    <definedName name="cf_expan_capx_mwp" localSheetId="5">#REF!</definedName>
    <definedName name="cf_expan_capx_mwp" localSheetId="17">#REF!</definedName>
    <definedName name="cf_expan_capx_mwp" localSheetId="12">#REF!</definedName>
    <definedName name="cf_expan_capx_mwp" localSheetId="9">#REF!</definedName>
    <definedName name="cf_expan_capx_mwp" localSheetId="10">#REF!</definedName>
    <definedName name="cf_expan_capx_mwp">#REF!</definedName>
    <definedName name="cf_expan_capx_nep" localSheetId="0">#REF!</definedName>
    <definedName name="cf_expan_capx_nep" localSheetId="3">#REF!</definedName>
    <definedName name="cf_expan_capx_nep" localSheetId="2">#REF!</definedName>
    <definedName name="cf_expan_capx_nep">#REF!</definedName>
    <definedName name="cf_expan_capx_net" localSheetId="0">#REF!</definedName>
    <definedName name="cf_expan_capx_net" localSheetId="3">#REF!</definedName>
    <definedName name="cf_expan_capx_net" localSheetId="2">#REF!</definedName>
    <definedName name="cf_expan_capx_net" localSheetId="22">#REF!</definedName>
    <definedName name="cf_expan_capx_net" localSheetId="7">#REF!</definedName>
    <definedName name="cf_expan_capx_net" localSheetId="4">#REF!</definedName>
    <definedName name="cf_expan_capx_net" localSheetId="5">#REF!</definedName>
    <definedName name="cf_expan_capx_net" localSheetId="17">#REF!</definedName>
    <definedName name="cf_expan_capx_net" localSheetId="12">#REF!</definedName>
    <definedName name="cf_expan_capx_net" localSheetId="9">#REF!</definedName>
    <definedName name="cf_expan_capx_net" localSheetId="10">#REF!</definedName>
    <definedName name="cf_expan_capx_net">#REF!</definedName>
    <definedName name="cf_expan_capx_net_minit" localSheetId="0">#REF!</definedName>
    <definedName name="cf_expan_capx_net_minit" localSheetId="3">#REF!</definedName>
    <definedName name="cf_expan_capx_net_minit" localSheetId="2">#REF!</definedName>
    <definedName name="cf_expan_capx_net_minit" localSheetId="22">#REF!</definedName>
    <definedName name="cf_expan_capx_net_minit" localSheetId="7">#REF!</definedName>
    <definedName name="cf_expan_capx_net_minit" localSheetId="4">#REF!</definedName>
    <definedName name="cf_expan_capx_net_minit" localSheetId="5">#REF!</definedName>
    <definedName name="cf_expan_capx_net_minit" localSheetId="17">#REF!</definedName>
    <definedName name="cf_expan_capx_net_minit" localSheetId="12">#REF!</definedName>
    <definedName name="cf_expan_capx_net_minit" localSheetId="9">#REF!</definedName>
    <definedName name="cf_expan_capx_net_minit" localSheetId="10">#REF!</definedName>
    <definedName name="cf_expan_capx_net_minit">#REF!</definedName>
    <definedName name="cf_expan_capx_ngov" localSheetId="0">#REF!</definedName>
    <definedName name="cf_expan_capx_ngov" localSheetId="3">#REF!</definedName>
    <definedName name="cf_expan_capx_ngov" localSheetId="2">#REF!</definedName>
    <definedName name="cf_expan_capx_ngov">#REF!</definedName>
    <definedName name="cf_expan_capx_npl" localSheetId="0">#REF!</definedName>
    <definedName name="cf_expan_capx_npl" localSheetId="3">#REF!</definedName>
    <definedName name="cf_expan_capx_npl" localSheetId="2">#REF!</definedName>
    <definedName name="cf_expan_capx_npl" localSheetId="22">#REF!</definedName>
    <definedName name="cf_expan_capx_npl" localSheetId="7">#REF!</definedName>
    <definedName name="cf_expan_capx_npl" localSheetId="4">#REF!</definedName>
    <definedName name="cf_expan_capx_npl" localSheetId="5">#REF!</definedName>
    <definedName name="cf_expan_capx_npl" localSheetId="17">#REF!</definedName>
    <definedName name="cf_expan_capx_npl" localSheetId="12">#REF!</definedName>
    <definedName name="cf_expan_capx_npl" localSheetId="9">#REF!</definedName>
    <definedName name="cf_expan_capx_npl" localSheetId="10">#REF!</definedName>
    <definedName name="cf_expan_capx_npl">#REF!</definedName>
    <definedName name="cf_expan_capx_oth" localSheetId="0">#REF!</definedName>
    <definedName name="cf_expan_capx_oth" localSheetId="3">#REF!</definedName>
    <definedName name="cf_expan_capx_oth" localSheetId="2">#REF!</definedName>
    <definedName name="cf_expan_capx_oth" localSheetId="22">#REF!</definedName>
    <definedName name="cf_expan_capx_oth" localSheetId="7">#REF!</definedName>
    <definedName name="cf_expan_capx_oth" localSheetId="4">#REF!</definedName>
    <definedName name="cf_expan_capx_oth" localSheetId="5">#REF!</definedName>
    <definedName name="cf_expan_capx_oth" localSheetId="17">#REF!</definedName>
    <definedName name="cf_expan_capx_oth" localSheetId="12">#REF!</definedName>
    <definedName name="cf_expan_capx_oth" localSheetId="9">#REF!</definedName>
    <definedName name="cf_expan_capx_oth" localSheetId="10">#REF!</definedName>
    <definedName name="cf_expan_capx_oth">#REF!</definedName>
    <definedName name="cf_expan_capx_resm" localSheetId="0">#REF!</definedName>
    <definedName name="cf_expan_capx_resm" localSheetId="3">#REF!</definedName>
    <definedName name="cf_expan_capx_resm" localSheetId="2">#REF!</definedName>
    <definedName name="cf_expan_capx_resm">#REF!</definedName>
    <definedName name="cf_expan_capx_rgov" localSheetId="0">#REF!</definedName>
    <definedName name="cf_expan_capx_rgov" localSheetId="3">#REF!</definedName>
    <definedName name="cf_expan_capx_rgov" localSheetId="2">#REF!</definedName>
    <definedName name="cf_expan_capx_rgov">#REF!</definedName>
    <definedName name="cf_expan_capx_rmwp" localSheetId="0">#REF!</definedName>
    <definedName name="cf_expan_capx_rmwp" localSheetId="3">#REF!</definedName>
    <definedName name="cf_expan_capx_rmwp" localSheetId="2">#REF!</definedName>
    <definedName name="cf_expan_capx_rmwp" localSheetId="22">#REF!</definedName>
    <definedName name="cf_expan_capx_rmwp" localSheetId="7">#REF!</definedName>
    <definedName name="cf_expan_capx_rmwp" localSheetId="4">#REF!</definedName>
    <definedName name="cf_expan_capx_rmwp" localSheetId="5">#REF!</definedName>
    <definedName name="cf_expan_capx_rmwp" localSheetId="17">#REF!</definedName>
    <definedName name="cf_expan_capx_rmwp" localSheetId="12">#REF!</definedName>
    <definedName name="cf_expan_capx_rmwp" localSheetId="9">#REF!</definedName>
    <definedName name="cf_expan_capx_rmwp" localSheetId="10">#REF!</definedName>
    <definedName name="cf_expan_capx_rmwp">#REF!</definedName>
    <definedName name="cf_expan_capx_rode" localSheetId="0">#REF!</definedName>
    <definedName name="cf_expan_capx_rode" localSheetId="3">#REF!</definedName>
    <definedName name="cf_expan_capx_rode" localSheetId="2">#REF!</definedName>
    <definedName name="cf_expan_capx_rode" localSheetId="22">#REF!</definedName>
    <definedName name="cf_expan_capx_rode" localSheetId="7">#REF!</definedName>
    <definedName name="cf_expan_capx_rode" localSheetId="4">#REF!</definedName>
    <definedName name="cf_expan_capx_rode" localSheetId="5">#REF!</definedName>
    <definedName name="cf_expan_capx_rode" localSheetId="17">#REF!</definedName>
    <definedName name="cf_expan_capx_rode" localSheetId="12">#REF!</definedName>
    <definedName name="cf_expan_capx_rode" localSheetId="9">#REF!</definedName>
    <definedName name="cf_expan_capx_rode" localSheetId="10">#REF!</definedName>
    <definedName name="cf_expan_capx_rode">#REF!</definedName>
    <definedName name="cf_expan_capx_sols" localSheetId="0">#REF!</definedName>
    <definedName name="cf_expan_capx_sols" localSheetId="3">#REF!</definedName>
    <definedName name="cf_expan_capx_sols" localSheetId="2">#REF!</definedName>
    <definedName name="cf_expan_capx_sols">#REF!</definedName>
    <definedName name="cf_expan_capx_tam" localSheetId="0">#REF!</definedName>
    <definedName name="cf_expan_capx_tam" localSheetId="3">#REF!</definedName>
    <definedName name="cf_expan_capx_tam" localSheetId="2">#REF!</definedName>
    <definedName name="cf_expan_capx_tam">#REF!</definedName>
    <definedName name="cf_expan_capx_tsc" localSheetId="0">#REF!</definedName>
    <definedName name="cf_expan_capx_tsc" localSheetId="3">#REF!</definedName>
    <definedName name="cf_expan_capx_tsc" localSheetId="2">#REF!</definedName>
    <definedName name="cf_expan_capx_tsc">#REF!</definedName>
    <definedName name="cf_expan_capx_uniden" localSheetId="0">#REF!</definedName>
    <definedName name="cf_expan_capx_uniden" localSheetId="3">#REF!</definedName>
    <definedName name="cf_expan_capx_uniden" localSheetId="2">#REF!</definedName>
    <definedName name="cf_expan_capx_uniden" localSheetId="22">#REF!</definedName>
    <definedName name="cf_expan_capx_uniden" localSheetId="7">#REF!</definedName>
    <definedName name="cf_expan_capx_uniden" localSheetId="4">#REF!</definedName>
    <definedName name="cf_expan_capx_uniden" localSheetId="5">#REF!</definedName>
    <definedName name="cf_expan_capx_uniden" localSheetId="17">#REF!</definedName>
    <definedName name="cf_expan_capx_uniden" localSheetId="12">#REF!</definedName>
    <definedName name="cf_expan_capx_uniden" localSheetId="9">#REF!</definedName>
    <definedName name="cf_expan_capx_uniden" localSheetId="10">#REF!</definedName>
    <definedName name="cf_expan_capx_uniden">#REF!</definedName>
    <definedName name="cf_expan_capx_vent" localSheetId="0">#REF!</definedName>
    <definedName name="cf_expan_capx_vent" localSheetId="3">#REF!</definedName>
    <definedName name="cf_expan_capx_vent" localSheetId="2">#REF!</definedName>
    <definedName name="cf_expan_capx_vent">#REF!</definedName>
    <definedName name="cf_expan_capx_vfs" localSheetId="0">#REF!</definedName>
    <definedName name="cf_expan_capx_vfs" localSheetId="3">#REF!</definedName>
    <definedName name="cf_expan_capx_vfs" localSheetId="2">#REF!</definedName>
    <definedName name="cf_expan_capx_vfs" localSheetId="22">#REF!</definedName>
    <definedName name="cf_expan_capx_vfs" localSheetId="7">#REF!</definedName>
    <definedName name="cf_expan_capx_vfs" localSheetId="4">#REF!</definedName>
    <definedName name="cf_expan_capx_vfs" localSheetId="5">#REF!</definedName>
    <definedName name="cf_expan_capx_vfs" localSheetId="17">#REF!</definedName>
    <definedName name="cf_expan_capx_vfs" localSheetId="12">#REF!</definedName>
    <definedName name="cf_expan_capx_vfs" localSheetId="9">#REF!</definedName>
    <definedName name="cf_expan_capx_vfs" localSheetId="10">#REF!</definedName>
    <definedName name="cf_expan_capx_vfs">#REF!</definedName>
    <definedName name="cf_expan_capx_watr" localSheetId="0">#REF!</definedName>
    <definedName name="cf_expan_capx_watr" localSheetId="3">#REF!</definedName>
    <definedName name="cf_expan_capx_watr" localSheetId="2">#REF!</definedName>
    <definedName name="cf_expan_capx_watr">#REF!</definedName>
    <definedName name="cf_expan_capx_west" localSheetId="0">#REF!</definedName>
    <definedName name="cf_expan_capx_west" localSheetId="3">#REF!</definedName>
    <definedName name="cf_expan_capx_west" localSheetId="2">#REF!</definedName>
    <definedName name="cf_expan_capx_west">#REF!</definedName>
    <definedName name="cf_expan_capx_wolv" localSheetId="0">#REF!</definedName>
    <definedName name="cf_expan_capx_wolv" localSheetId="3">#REF!</definedName>
    <definedName name="cf_expan_capx_wolv" localSheetId="2">#REF!</definedName>
    <definedName name="cf_expan_capx_wolv" localSheetId="22">#REF!</definedName>
    <definedName name="cf_expan_capx_wolv" localSheetId="7">#REF!</definedName>
    <definedName name="cf_expan_capx_wolv" localSheetId="4">#REF!</definedName>
    <definedName name="cf_expan_capx_wolv" localSheetId="5">#REF!</definedName>
    <definedName name="cf_expan_capx_wolv" localSheetId="17">#REF!</definedName>
    <definedName name="cf_expan_capx_wolv" localSheetId="12">#REF!</definedName>
    <definedName name="cf_expan_capx_wolv" localSheetId="9">#REF!</definedName>
    <definedName name="cf_expan_capx_wolv" localSheetId="10">#REF!</definedName>
    <definedName name="cf_expan_capx_wolv">#REF!</definedName>
    <definedName name="cf_fin_act" localSheetId="0">#REF!</definedName>
    <definedName name="cf_fin_act" localSheetId="3">#REF!</definedName>
    <definedName name="cf_fin_act" localSheetId="2">#REF!</definedName>
    <definedName name="cf_fin_act" localSheetId="22">#REF!</definedName>
    <definedName name="cf_fin_act" localSheetId="7">#REF!</definedName>
    <definedName name="cf_fin_act" localSheetId="4">#REF!</definedName>
    <definedName name="cf_fin_act" localSheetId="5">#REF!</definedName>
    <definedName name="cf_fin_act" localSheetId="17">#REF!</definedName>
    <definedName name="cf_fin_act" localSheetId="12">#REF!</definedName>
    <definedName name="cf_fin_act" localSheetId="9">#REF!</definedName>
    <definedName name="cf_fin_act" localSheetId="10">#REF!</definedName>
    <definedName name="cf_fin_act">#REF!</definedName>
    <definedName name="cf_fin_act_0" localSheetId="0">#REF!</definedName>
    <definedName name="cf_fin_act_0" localSheetId="3">#REF!</definedName>
    <definedName name="cf_fin_act_0" localSheetId="2">#REF!</definedName>
    <definedName name="cf_fin_act_0" localSheetId="22">#REF!</definedName>
    <definedName name="cf_fin_act_0" localSheetId="7">#REF!</definedName>
    <definedName name="cf_fin_act_0" localSheetId="4">#REF!</definedName>
    <definedName name="cf_fin_act_0" localSheetId="5">#REF!</definedName>
    <definedName name="cf_fin_act_0" localSheetId="17">#REF!</definedName>
    <definedName name="cf_fin_act_0" localSheetId="12">#REF!</definedName>
    <definedName name="cf_fin_act_0" localSheetId="9">#REF!</definedName>
    <definedName name="cf_fin_act_0" localSheetId="10">#REF!</definedName>
    <definedName name="cf_fin_act_0">#REF!</definedName>
    <definedName name="cf_fin_act_ambr" localSheetId="0">#REF!</definedName>
    <definedName name="cf_fin_act_ambr" localSheetId="3">#REF!</definedName>
    <definedName name="cf_fin_act_ambr" localSheetId="2">#REF!</definedName>
    <definedName name="cf_fin_act_ambr" localSheetId="22">#REF!</definedName>
    <definedName name="cf_fin_act_ambr" localSheetId="7">#REF!</definedName>
    <definedName name="cf_fin_act_ambr" localSheetId="4">#REF!</definedName>
    <definedName name="cf_fin_act_ambr" localSheetId="5">#REF!</definedName>
    <definedName name="cf_fin_act_ambr" localSheetId="17">#REF!</definedName>
    <definedName name="cf_fin_act_ambr" localSheetId="12">#REF!</definedName>
    <definedName name="cf_fin_act_ambr" localSheetId="9">#REF!</definedName>
    <definedName name="cf_fin_act_ambr" localSheetId="10">#REF!</definedName>
    <definedName name="cf_fin_act_ambr">#REF!</definedName>
    <definedName name="cf_fin_act_APIP" localSheetId="0">#REF!</definedName>
    <definedName name="cf_fin_act_APIP" localSheetId="3">#REF!</definedName>
    <definedName name="cf_fin_act_APIP" localSheetId="2">#REF!</definedName>
    <definedName name="cf_fin_act_APIP" localSheetId="22">#REF!</definedName>
    <definedName name="cf_fin_act_APIP" localSheetId="7">#REF!</definedName>
    <definedName name="cf_fin_act_APIP" localSheetId="4">#REF!</definedName>
    <definedName name="cf_fin_act_APIP" localSheetId="5">#REF!</definedName>
    <definedName name="cf_fin_act_APIP" localSheetId="17">#REF!</definedName>
    <definedName name="cf_fin_act_APIP" localSheetId="12">#REF!</definedName>
    <definedName name="cf_fin_act_APIP" localSheetId="9">#REF!</definedName>
    <definedName name="cf_fin_act_APIP" localSheetId="10">#REF!</definedName>
    <definedName name="cf_fin_act_APIP">#REF!</definedName>
    <definedName name="cf_fin_act_asst" localSheetId="0">#REF!</definedName>
    <definedName name="cf_fin_act_asst" localSheetId="3">#REF!</definedName>
    <definedName name="cf_fin_act_asst" localSheetId="2">#REF!</definedName>
    <definedName name="cf_fin_act_asst" localSheetId="22">#REF!</definedName>
    <definedName name="cf_fin_act_asst" localSheetId="7">#REF!</definedName>
    <definedName name="cf_fin_act_asst" localSheetId="4">#REF!</definedName>
    <definedName name="cf_fin_act_asst" localSheetId="5">#REF!</definedName>
    <definedName name="cf_fin_act_asst" localSheetId="17">#REF!</definedName>
    <definedName name="cf_fin_act_asst" localSheetId="12">#REF!</definedName>
    <definedName name="cf_fin_act_asst" localSheetId="9">#REF!</definedName>
    <definedName name="cf_fin_act_asst" localSheetId="10">#REF!</definedName>
    <definedName name="cf_fin_act_asst">#REF!</definedName>
    <definedName name="cf_fin_act_capx" localSheetId="0">#REF!</definedName>
    <definedName name="cf_fin_act_capx" localSheetId="3">#REF!</definedName>
    <definedName name="cf_fin_act_capx" localSheetId="2">#REF!</definedName>
    <definedName name="cf_fin_act_capx" localSheetId="22">#REF!</definedName>
    <definedName name="cf_fin_act_capx" localSheetId="7">#REF!</definedName>
    <definedName name="cf_fin_act_capx" localSheetId="4">#REF!</definedName>
    <definedName name="cf_fin_act_capx" localSheetId="5">#REF!</definedName>
    <definedName name="cf_fin_act_capx" localSheetId="17">#REF!</definedName>
    <definedName name="cf_fin_act_capx" localSheetId="12">#REF!</definedName>
    <definedName name="cf_fin_act_capx" localSheetId="9">#REF!</definedName>
    <definedName name="cf_fin_act_capx" localSheetId="10">#REF!</definedName>
    <definedName name="cf_fin_act_capx">#REF!</definedName>
    <definedName name="cf_fin_act_CM1DC" localSheetId="0">#REF!</definedName>
    <definedName name="cf_fin_act_CM1DC" localSheetId="3">#REF!</definedName>
    <definedName name="cf_fin_act_CM1DC" localSheetId="2">#REF!</definedName>
    <definedName name="cf_fin_act_CM1DC">#REF!</definedName>
    <definedName name="cf_fin_act_CM1DE" localSheetId="0">#REF!</definedName>
    <definedName name="cf_fin_act_CM1DE" localSheetId="3">#REF!</definedName>
    <definedName name="cf_fin_act_CM1DE" localSheetId="2">#REF!</definedName>
    <definedName name="cf_fin_act_CM1DE">#REF!</definedName>
    <definedName name="cf_fin_act_CM1EL" localSheetId="0">#REF!</definedName>
    <definedName name="cf_fin_act_CM1EL" localSheetId="3">#REF!</definedName>
    <definedName name="cf_fin_act_CM1EL" localSheetId="2">#REF!</definedName>
    <definedName name="cf_fin_act_CM1EL">#REF!</definedName>
    <definedName name="cf_fin_act_CM1NE" localSheetId="0">#REF!</definedName>
    <definedName name="cf_fin_act_CM1NE" localSheetId="3">#REF!</definedName>
    <definedName name="cf_fin_act_CM1NE" localSheetId="2">#REF!</definedName>
    <definedName name="cf_fin_act_CM1NE">#REF!</definedName>
    <definedName name="cf_fin_act_CM2DC" localSheetId="0">#REF!</definedName>
    <definedName name="cf_fin_act_CM2DC" localSheetId="3">#REF!</definedName>
    <definedName name="cf_fin_act_CM2DC" localSheetId="2">#REF!</definedName>
    <definedName name="cf_fin_act_CM2DC">#REF!</definedName>
    <definedName name="cf_fin_act_CM2DE" localSheetId="0">#REF!</definedName>
    <definedName name="cf_fin_act_CM2DE" localSheetId="3">#REF!</definedName>
    <definedName name="cf_fin_act_CM2DE" localSheetId="2">#REF!</definedName>
    <definedName name="cf_fin_act_CM2DE">#REF!</definedName>
    <definedName name="cf_fin_act_CM2EL" localSheetId="0">#REF!</definedName>
    <definedName name="cf_fin_act_CM2EL" localSheetId="3">#REF!</definedName>
    <definedName name="cf_fin_act_CM2EL" localSheetId="2">#REF!</definedName>
    <definedName name="cf_fin_act_CM2EL">#REF!</definedName>
    <definedName name="cf_fin_act_CM2NE" localSheetId="0">#REF!</definedName>
    <definedName name="cf_fin_act_CM2NE" localSheetId="3">#REF!</definedName>
    <definedName name="cf_fin_act_CM2NE" localSheetId="2">#REF!</definedName>
    <definedName name="cf_fin_act_CM2NE">#REF!</definedName>
    <definedName name="cf_fin_act_CM3DC" localSheetId="0">#REF!</definedName>
    <definedName name="cf_fin_act_CM3DC" localSheetId="3">#REF!</definedName>
    <definedName name="cf_fin_act_CM3DC" localSheetId="2">#REF!</definedName>
    <definedName name="cf_fin_act_CM3DC" localSheetId="22">#REF!</definedName>
    <definedName name="cf_fin_act_CM3DC" localSheetId="7">#REF!</definedName>
    <definedName name="cf_fin_act_CM3DC" localSheetId="4">#REF!</definedName>
    <definedName name="cf_fin_act_CM3DC" localSheetId="5">#REF!</definedName>
    <definedName name="cf_fin_act_CM3DC" localSheetId="17">#REF!</definedName>
    <definedName name="cf_fin_act_CM3DC" localSheetId="12">#REF!</definedName>
    <definedName name="cf_fin_act_CM3DC" localSheetId="9">#REF!</definedName>
    <definedName name="cf_fin_act_CM3DC" localSheetId="10">#REF!</definedName>
    <definedName name="cf_fin_act_CM3DC">#REF!</definedName>
    <definedName name="cf_fin_act_CM3DE" localSheetId="0">#REF!</definedName>
    <definedName name="cf_fin_act_CM3DE" localSheetId="3">#REF!</definedName>
    <definedName name="cf_fin_act_CM3DE" localSheetId="2">#REF!</definedName>
    <definedName name="cf_fin_act_CM3DE" localSheetId="22">#REF!</definedName>
    <definedName name="cf_fin_act_CM3DE" localSheetId="7">#REF!</definedName>
    <definedName name="cf_fin_act_CM3DE" localSheetId="4">#REF!</definedName>
    <definedName name="cf_fin_act_CM3DE" localSheetId="5">#REF!</definedName>
    <definedName name="cf_fin_act_CM3DE" localSheetId="17">#REF!</definedName>
    <definedName name="cf_fin_act_CM3DE" localSheetId="12">#REF!</definedName>
    <definedName name="cf_fin_act_CM3DE" localSheetId="9">#REF!</definedName>
    <definedName name="cf_fin_act_CM3DE" localSheetId="10">#REF!</definedName>
    <definedName name="cf_fin_act_CM3DE">#REF!</definedName>
    <definedName name="cf_fin_act_CM3EL" localSheetId="0">#REF!</definedName>
    <definedName name="cf_fin_act_CM3EL" localSheetId="3">#REF!</definedName>
    <definedName name="cf_fin_act_CM3EL" localSheetId="2">#REF!</definedName>
    <definedName name="cf_fin_act_CM3EL" localSheetId="22">#REF!</definedName>
    <definedName name="cf_fin_act_CM3EL" localSheetId="7">#REF!</definedName>
    <definedName name="cf_fin_act_CM3EL" localSheetId="4">#REF!</definedName>
    <definedName name="cf_fin_act_CM3EL" localSheetId="5">#REF!</definedName>
    <definedName name="cf_fin_act_CM3EL" localSheetId="17">#REF!</definedName>
    <definedName name="cf_fin_act_CM3EL" localSheetId="12">#REF!</definedName>
    <definedName name="cf_fin_act_CM3EL" localSheetId="9">#REF!</definedName>
    <definedName name="cf_fin_act_CM3EL" localSheetId="10">#REF!</definedName>
    <definedName name="cf_fin_act_CM3EL">#REF!</definedName>
    <definedName name="cf_fin_act_CM3NE" localSheetId="0">#REF!</definedName>
    <definedName name="cf_fin_act_CM3NE" localSheetId="3">#REF!</definedName>
    <definedName name="cf_fin_act_CM3NE" localSheetId="2">#REF!</definedName>
    <definedName name="cf_fin_act_CM3NE">#REF!</definedName>
    <definedName name="cf_fin_act_CM4DC" localSheetId="0">#REF!</definedName>
    <definedName name="cf_fin_act_CM4DC" localSheetId="3">#REF!</definedName>
    <definedName name="cf_fin_act_CM4DC" localSheetId="2">#REF!</definedName>
    <definedName name="cf_fin_act_CM4DC" localSheetId="22">#REF!</definedName>
    <definedName name="cf_fin_act_CM4DC" localSheetId="7">#REF!</definedName>
    <definedName name="cf_fin_act_CM4DC" localSheetId="4">#REF!</definedName>
    <definedName name="cf_fin_act_CM4DC" localSheetId="5">#REF!</definedName>
    <definedName name="cf_fin_act_CM4DC" localSheetId="17">#REF!</definedName>
    <definedName name="cf_fin_act_CM4DC" localSheetId="12">#REF!</definedName>
    <definedName name="cf_fin_act_CM4DC" localSheetId="9">#REF!</definedName>
    <definedName name="cf_fin_act_CM4DC" localSheetId="10">#REF!</definedName>
    <definedName name="cf_fin_act_CM4DC">#REF!</definedName>
    <definedName name="cf_fin_act_CM4DE" localSheetId="0">#REF!</definedName>
    <definedName name="cf_fin_act_CM4DE" localSheetId="3">#REF!</definedName>
    <definedName name="cf_fin_act_CM4DE" localSheetId="2">#REF!</definedName>
    <definedName name="cf_fin_act_CM4DE" localSheetId="22">#REF!</definedName>
    <definedName name="cf_fin_act_CM4DE" localSheetId="7">#REF!</definedName>
    <definedName name="cf_fin_act_CM4DE" localSheetId="4">#REF!</definedName>
    <definedName name="cf_fin_act_CM4DE" localSheetId="5">#REF!</definedName>
    <definedName name="cf_fin_act_CM4DE" localSheetId="17">#REF!</definedName>
    <definedName name="cf_fin_act_CM4DE" localSheetId="12">#REF!</definedName>
    <definedName name="cf_fin_act_CM4DE" localSheetId="9">#REF!</definedName>
    <definedName name="cf_fin_act_CM4DE" localSheetId="10">#REF!</definedName>
    <definedName name="cf_fin_act_CM4DE">#REF!</definedName>
    <definedName name="cf_fin_act_CM4EL" localSheetId="0">#REF!</definedName>
    <definedName name="cf_fin_act_CM4EL" localSheetId="3">#REF!</definedName>
    <definedName name="cf_fin_act_CM4EL" localSheetId="2">#REF!</definedName>
    <definedName name="cf_fin_act_CM4EL" localSheetId="22">#REF!</definedName>
    <definedName name="cf_fin_act_CM4EL" localSheetId="7">#REF!</definedName>
    <definedName name="cf_fin_act_CM4EL" localSheetId="4">#REF!</definedName>
    <definedName name="cf_fin_act_CM4EL" localSheetId="5">#REF!</definedName>
    <definedName name="cf_fin_act_CM4EL" localSheetId="17">#REF!</definedName>
    <definedName name="cf_fin_act_CM4EL" localSheetId="12">#REF!</definedName>
    <definedName name="cf_fin_act_CM4EL" localSheetId="9">#REF!</definedName>
    <definedName name="cf_fin_act_CM4EL" localSheetId="10">#REF!</definedName>
    <definedName name="cf_fin_act_CM4EL">#REF!</definedName>
    <definedName name="cf_fin_act_CM4NE" localSheetId="0">#REF!</definedName>
    <definedName name="cf_fin_act_CM4NE" localSheetId="3">#REF!</definedName>
    <definedName name="cf_fin_act_CM4NE" localSheetId="2">#REF!</definedName>
    <definedName name="cf_fin_act_CM4NE">#REF!</definedName>
    <definedName name="cf_fin_act_CM5DC" localSheetId="0">#REF!</definedName>
    <definedName name="cf_fin_act_CM5DC" localSheetId="3">#REF!</definedName>
    <definedName name="cf_fin_act_CM5DC" localSheetId="2">#REF!</definedName>
    <definedName name="cf_fin_act_CM5DC" localSheetId="22">#REF!</definedName>
    <definedName name="cf_fin_act_CM5DC" localSheetId="7">#REF!</definedName>
    <definedName name="cf_fin_act_CM5DC" localSheetId="4">#REF!</definedName>
    <definedName name="cf_fin_act_CM5DC" localSheetId="5">#REF!</definedName>
    <definedName name="cf_fin_act_CM5DC" localSheetId="17">#REF!</definedName>
    <definedName name="cf_fin_act_CM5DC" localSheetId="12">#REF!</definedName>
    <definedName name="cf_fin_act_CM5DC" localSheetId="9">#REF!</definedName>
    <definedName name="cf_fin_act_CM5DC" localSheetId="10">#REF!</definedName>
    <definedName name="cf_fin_act_CM5DC">#REF!</definedName>
    <definedName name="cf_fin_act_CM5DE" localSheetId="0">#REF!</definedName>
    <definedName name="cf_fin_act_CM5DE" localSheetId="3">#REF!</definedName>
    <definedName name="cf_fin_act_CM5DE" localSheetId="2">#REF!</definedName>
    <definedName name="cf_fin_act_CM5DE" localSheetId="22">#REF!</definedName>
    <definedName name="cf_fin_act_CM5DE" localSheetId="7">#REF!</definedName>
    <definedName name="cf_fin_act_CM5DE" localSheetId="4">#REF!</definedName>
    <definedName name="cf_fin_act_CM5DE" localSheetId="5">#REF!</definedName>
    <definedName name="cf_fin_act_CM5DE" localSheetId="17">#REF!</definedName>
    <definedName name="cf_fin_act_CM5DE" localSheetId="12">#REF!</definedName>
    <definedName name="cf_fin_act_CM5DE" localSheetId="9">#REF!</definedName>
    <definedName name="cf_fin_act_CM5DE" localSheetId="10">#REF!</definedName>
    <definedName name="cf_fin_act_CM5DE">#REF!</definedName>
    <definedName name="cf_fin_act_CMDCC" localSheetId="0">#REF!</definedName>
    <definedName name="cf_fin_act_CMDCC" localSheetId="3">#REF!</definedName>
    <definedName name="cf_fin_act_CMDCC" localSheetId="2">#REF!</definedName>
    <definedName name="cf_fin_act_CMDCC">#REF!</definedName>
    <definedName name="cf_fin_act_CMDEC" localSheetId="0">#REF!</definedName>
    <definedName name="cf_fin_act_CMDEC" localSheetId="3">#REF!</definedName>
    <definedName name="cf_fin_act_CMDEC" localSheetId="2">#REF!</definedName>
    <definedName name="cf_fin_act_CMDEC">#REF!</definedName>
    <definedName name="cf_fin_act_CMDEG" localSheetId="0">#REF!</definedName>
    <definedName name="cf_fin_act_CMDEG" localSheetId="3">#REF!</definedName>
    <definedName name="cf_fin_act_CMDEG" localSheetId="2">#REF!</definedName>
    <definedName name="cf_fin_act_CMDEG">#REF!</definedName>
    <definedName name="cf_fin_act_CMELE" localSheetId="0">#REF!</definedName>
    <definedName name="cf_fin_act_CMELE" localSheetId="3">#REF!</definedName>
    <definedName name="cf_fin_act_CMELE" localSheetId="2">#REF!</definedName>
    <definedName name="cf_fin_act_CMELE">#REF!</definedName>
    <definedName name="cf_fin_act_CMNEP" localSheetId="0">#REF!</definedName>
    <definedName name="cf_fin_act_CMNEP" localSheetId="3">#REF!</definedName>
    <definedName name="cf_fin_act_CMNEP" localSheetId="2">#REF!</definedName>
    <definedName name="cf_fin_act_CMNEP" localSheetId="22">#REF!</definedName>
    <definedName name="cf_fin_act_CMNEP" localSheetId="7">#REF!</definedName>
    <definedName name="cf_fin_act_CMNEP" localSheetId="4">#REF!</definedName>
    <definedName name="cf_fin_act_CMNEP" localSheetId="5">#REF!</definedName>
    <definedName name="cf_fin_act_CMNEP" localSheetId="17">#REF!</definedName>
    <definedName name="cf_fin_act_CMNEP" localSheetId="12">#REF!</definedName>
    <definedName name="cf_fin_act_CMNEP" localSheetId="9">#REF!</definedName>
    <definedName name="cf_fin_act_CMNEP" localSheetId="10">#REF!</definedName>
    <definedName name="cf_fin_act_CMNEP">#REF!</definedName>
    <definedName name="cf_fin_act_corp" localSheetId="0">#REF!</definedName>
    <definedName name="cf_fin_act_corp" localSheetId="3">#REF!</definedName>
    <definedName name="cf_fin_act_corp" localSheetId="2">#REF!</definedName>
    <definedName name="cf_fin_act_corp" localSheetId="22">#REF!</definedName>
    <definedName name="cf_fin_act_corp" localSheetId="7">#REF!</definedName>
    <definedName name="cf_fin_act_corp" localSheetId="4">#REF!</definedName>
    <definedName name="cf_fin_act_corp" localSheetId="5">#REF!</definedName>
    <definedName name="cf_fin_act_corp" localSheetId="17">#REF!</definedName>
    <definedName name="cf_fin_act_corp" localSheetId="12">#REF!</definedName>
    <definedName name="cf_fin_act_corp" localSheetId="9">#REF!</definedName>
    <definedName name="cf_fin_act_corp" localSheetId="10">#REF!</definedName>
    <definedName name="cf_fin_act_corp">#REF!</definedName>
    <definedName name="cf_fin_act_cres" localSheetId="0">#REF!</definedName>
    <definedName name="cf_fin_act_cres" localSheetId="3">#REF!</definedName>
    <definedName name="cf_fin_act_cres" localSheetId="2">#REF!</definedName>
    <definedName name="cf_fin_act_cres">#REF!</definedName>
    <definedName name="cf_fin_act_crmw" localSheetId="0">#REF!</definedName>
    <definedName name="cf_fin_act_crmw" localSheetId="3">#REF!</definedName>
    <definedName name="cf_fin_act_crmw" localSheetId="2">#REF!</definedName>
    <definedName name="cf_fin_act_crmw">#REF!</definedName>
    <definedName name="cf_fin_act_dadj" localSheetId="0">#REF!</definedName>
    <definedName name="cf_fin_act_dadj" localSheetId="3">#REF!</definedName>
    <definedName name="cf_fin_act_dadj" localSheetId="2">#REF!</definedName>
    <definedName name="cf_fin_act_dadj">#REF!</definedName>
    <definedName name="cf_fin_act_DCC" localSheetId="0">#REF!</definedName>
    <definedName name="cf_fin_act_DCC" localSheetId="3">#REF!</definedName>
    <definedName name="cf_fin_act_DCC" localSheetId="2">#REF!</definedName>
    <definedName name="cf_fin_act_DCC">#REF!</definedName>
    <definedName name="cf_fin_act_dccw" localSheetId="0">#REF!</definedName>
    <definedName name="cf_fin_act_dccw" localSheetId="3">#REF!</definedName>
    <definedName name="cf_fin_act_dccw" localSheetId="2">#REF!</definedName>
    <definedName name="cf_fin_act_dccw">#REF!</definedName>
    <definedName name="cf_fin_act_dcom" localSheetId="0">#REF!</definedName>
    <definedName name="cf_fin_act_dcom" localSheetId="3">#REF!</definedName>
    <definedName name="cf_fin_act_dcom" localSheetId="2">#REF!</definedName>
    <definedName name="cf_fin_act_dcom">#REF!</definedName>
    <definedName name="cf_fin_act_degw" localSheetId="0">#REF!</definedName>
    <definedName name="cf_fin_act_degw" localSheetId="3">#REF!</definedName>
    <definedName name="cf_fin_act_degw" localSheetId="2">#REF!</definedName>
    <definedName name="cf_fin_act_degw">#REF!</definedName>
    <definedName name="cf_fin_act_deiw" localSheetId="0">#REF!</definedName>
    <definedName name="cf_fin_act_deiw" localSheetId="3">#REF!</definedName>
    <definedName name="cf_fin_act_deiw" localSheetId="2">#REF!</definedName>
    <definedName name="cf_fin_act_deiw">#REF!</definedName>
    <definedName name="cf_fin_act_denw" localSheetId="0">#REF!</definedName>
    <definedName name="cf_fin_act_denw" localSheetId="3">#REF!</definedName>
    <definedName name="cf_fin_act_denw" localSheetId="2">#REF!</definedName>
    <definedName name="cf_fin_act_denw">#REF!</definedName>
    <definedName name="cf_fin_act_desi" localSheetId="0">#REF!</definedName>
    <definedName name="cf_fin_act_desi" localSheetId="3">#REF!</definedName>
    <definedName name="cf_fin_act_desi" localSheetId="2">#REF!</definedName>
    <definedName name="cf_fin_act_desi" localSheetId="22">#REF!</definedName>
    <definedName name="cf_fin_act_desi" localSheetId="7">#REF!</definedName>
    <definedName name="cf_fin_act_desi" localSheetId="4">#REF!</definedName>
    <definedName name="cf_fin_act_desi" localSheetId="5">#REF!</definedName>
    <definedName name="cf_fin_act_desi" localSheetId="17">#REF!</definedName>
    <definedName name="cf_fin_act_desi" localSheetId="12">#REF!</definedName>
    <definedName name="cf_fin_act_desi" localSheetId="9">#REF!</definedName>
    <definedName name="cf_fin_act_desi" localSheetId="10">#REF!</definedName>
    <definedName name="cf_fin_act_desi">#REF!</definedName>
    <definedName name="cf_fin_act_dess" localSheetId="0">#REF!</definedName>
    <definedName name="cf_fin_act_dess" localSheetId="3">#REF!</definedName>
    <definedName name="cf_fin_act_dess" localSheetId="2">#REF!</definedName>
    <definedName name="cf_fin_act_dess">#REF!</definedName>
    <definedName name="cf_fin_act_dfd" localSheetId="0">#REF!</definedName>
    <definedName name="cf_fin_act_dfd" localSheetId="3">#REF!</definedName>
    <definedName name="cf_fin_act_dfd" localSheetId="2">#REF!</definedName>
    <definedName name="cf_fin_act_dfd">#REF!</definedName>
    <definedName name="cf_fin_act_dgov" localSheetId="0">#REF!</definedName>
    <definedName name="cf_fin_act_dgov" localSheetId="3">#REF!</definedName>
    <definedName name="cf_fin_act_dgov" localSheetId="2">#REF!</definedName>
    <definedName name="cf_fin_act_dgov">#REF!</definedName>
    <definedName name="cf_fin_act_dnet" localSheetId="0">#REF!</definedName>
    <definedName name="cf_fin_act_dnet" localSheetId="3">#REF!</definedName>
    <definedName name="cf_fin_act_dnet" localSheetId="2">#REF!</definedName>
    <definedName name="cf_fin_act_dnet">#REF!</definedName>
    <definedName name="cf_fin_act_dpbg" localSheetId="0">#REF!</definedName>
    <definedName name="cf_fin_act_dpbg" localSheetId="3">#REF!</definedName>
    <definedName name="cf_fin_act_dpbg" localSheetId="2">#REF!</definedName>
    <definedName name="cf_fin_act_dpbg">#REF!</definedName>
    <definedName name="cf_fin_act_dsol" localSheetId="0">#REF!</definedName>
    <definedName name="cf_fin_act_dsol" localSheetId="3">#REF!</definedName>
    <definedName name="cf_fin_act_dsol" localSheetId="2">#REF!</definedName>
    <definedName name="cf_fin_act_dsol">#REF!</definedName>
    <definedName name="cf_fin_act_eadj" localSheetId="0">#REF!</definedName>
    <definedName name="cf_fin_act_eadj" localSheetId="3">#REF!</definedName>
    <definedName name="cf_fin_act_eadj" localSheetId="2">#REF!</definedName>
    <definedName name="cf_fin_act_eadj">#REF!</definedName>
    <definedName name="cf_fin_act_egov" localSheetId="0">#REF!</definedName>
    <definedName name="cf_fin_act_egov" localSheetId="3">#REF!</definedName>
    <definedName name="cf_fin_act_egov" localSheetId="2">#REF!</definedName>
    <definedName name="cf_fin_act_egov">#REF!</definedName>
    <definedName name="cf_fin_act_elec" localSheetId="0">#REF!</definedName>
    <definedName name="cf_fin_act_elec" localSheetId="3">#REF!</definedName>
    <definedName name="cf_fin_act_elec" localSheetId="2">#REF!</definedName>
    <definedName name="cf_fin_act_elec">#REF!</definedName>
    <definedName name="cf_fin_act_esvc" localSheetId="0">#REF!</definedName>
    <definedName name="cf_fin_act_esvc" localSheetId="3">#REF!</definedName>
    <definedName name="cf_fin_act_esvc" localSheetId="2">#REF!</definedName>
    <definedName name="cf_fin_act_esvc" localSheetId="22">#REF!</definedName>
    <definedName name="cf_fin_act_esvc" localSheetId="7">#REF!</definedName>
    <definedName name="cf_fin_act_esvc" localSheetId="4">#REF!</definedName>
    <definedName name="cf_fin_act_esvc" localSheetId="5">#REF!</definedName>
    <definedName name="cf_fin_act_esvc" localSheetId="17">#REF!</definedName>
    <definedName name="cf_fin_act_esvc" localSheetId="12">#REF!</definedName>
    <definedName name="cf_fin_act_esvc" localSheetId="9">#REF!</definedName>
    <definedName name="cf_fin_act_esvc" localSheetId="10">#REF!</definedName>
    <definedName name="cf_fin_act_esvc">#REF!</definedName>
    <definedName name="cf_fin_act_fnco" localSheetId="0">#REF!</definedName>
    <definedName name="cf_fin_act_fnco" localSheetId="3">#REF!</definedName>
    <definedName name="cf_fin_act_fnco" localSheetId="2">#REF!</definedName>
    <definedName name="cf_fin_act_fnco">#REF!</definedName>
    <definedName name="cf_fin_act_fsac" localSheetId="0">#REF!</definedName>
    <definedName name="cf_fin_act_fsac" localSheetId="3">#REF!</definedName>
    <definedName name="cf_fin_act_fsac" localSheetId="2">#REF!</definedName>
    <definedName name="cf_fin_act_fsac">#REF!</definedName>
    <definedName name="cf_fin_act_fsad" localSheetId="0">#REF!</definedName>
    <definedName name="cf_fin_act_fsad" localSheetId="3">#REF!</definedName>
    <definedName name="cf_fin_act_fsad" localSheetId="2">#REF!</definedName>
    <definedName name="cf_fin_act_fsad">#REF!</definedName>
    <definedName name="cf_fin_act_fser" localSheetId="0">#REF!</definedName>
    <definedName name="cf_fin_act_fser" localSheetId="3">#REF!</definedName>
    <definedName name="cf_fin_act_fser" localSheetId="2">#REF!</definedName>
    <definedName name="cf_fin_act_fser" localSheetId="22">#REF!</definedName>
    <definedName name="cf_fin_act_fser" localSheetId="7">#REF!</definedName>
    <definedName name="cf_fin_act_fser" localSheetId="4">#REF!</definedName>
    <definedName name="cf_fin_act_fser" localSheetId="5">#REF!</definedName>
    <definedName name="cf_fin_act_fser" localSheetId="17">#REF!</definedName>
    <definedName name="cf_fin_act_fser" localSheetId="12">#REF!</definedName>
    <definedName name="cf_fin_act_fser" localSheetId="9">#REF!</definedName>
    <definedName name="cf_fin_act_fser" localSheetId="10">#REF!</definedName>
    <definedName name="cf_fin_act_fser">#REF!</definedName>
    <definedName name="cf_fin_act_fstp" localSheetId="0">#REF!</definedName>
    <definedName name="cf_fin_act_fstp" localSheetId="3">#REF!</definedName>
    <definedName name="cf_fin_act_fstp" localSheetId="2">#REF!</definedName>
    <definedName name="cf_fin_act_fstp">#REF!</definedName>
    <definedName name="cf_fin_act_gadd" localSheetId="0">#REF!</definedName>
    <definedName name="cf_fin_act_gadd" localSheetId="3">#REF!</definedName>
    <definedName name="cf_fin_act_gadd" localSheetId="2">#REF!</definedName>
    <definedName name="cf_fin_act_gadd">#REF!</definedName>
    <definedName name="cf_fin_act_gadi" localSheetId="0">#REF!</definedName>
    <definedName name="cf_fin_act_gadi" localSheetId="3">#REF!</definedName>
    <definedName name="cf_fin_act_gadi" localSheetId="2">#REF!</definedName>
    <definedName name="cf_fin_act_gadi">#REF!</definedName>
    <definedName name="cf_fin_act_gadj" localSheetId="0">#REF!</definedName>
    <definedName name="cf_fin_act_gadj" localSheetId="3">#REF!</definedName>
    <definedName name="cf_fin_act_gadj" localSheetId="2">#REF!</definedName>
    <definedName name="cf_fin_act_gadj">#REF!</definedName>
    <definedName name="cf_fin_act_gov" localSheetId="0">#REF!</definedName>
    <definedName name="cf_fin_act_gov" localSheetId="3">#REF!</definedName>
    <definedName name="cf_fin_act_gov" localSheetId="2">#REF!</definedName>
    <definedName name="cf_fin_act_gov">#REF!</definedName>
    <definedName name="cf_fin_act_govd" localSheetId="0">#REF!</definedName>
    <definedName name="cf_fin_act_govd" localSheetId="3">#REF!</definedName>
    <definedName name="cf_fin_act_govd" localSheetId="2">#REF!</definedName>
    <definedName name="cf_fin_act_govd">#REF!</definedName>
    <definedName name="cf_fin_act_gove" localSheetId="0">#REF!</definedName>
    <definedName name="cf_fin_act_gove" localSheetId="3">#REF!</definedName>
    <definedName name="cf_fin_act_gove" localSheetId="2">#REF!</definedName>
    <definedName name="cf_fin_act_gove">#REF!</definedName>
    <definedName name="cf_fin_act_mali" localSheetId="0">#REF!</definedName>
    <definedName name="cf_fin_act_mali" localSheetId="3">#REF!</definedName>
    <definedName name="cf_fin_act_mali" localSheetId="2">#REF!</definedName>
    <definedName name="cf_fin_act_mali" localSheetId="22">#REF!</definedName>
    <definedName name="cf_fin_act_mali" localSheetId="7">#REF!</definedName>
    <definedName name="cf_fin_act_mali" localSheetId="4">#REF!</definedName>
    <definedName name="cf_fin_act_mali" localSheetId="5">#REF!</definedName>
    <definedName name="cf_fin_act_mali" localSheetId="17">#REF!</definedName>
    <definedName name="cf_fin_act_mali" localSheetId="12">#REF!</definedName>
    <definedName name="cf_fin_act_mali" localSheetId="9">#REF!</definedName>
    <definedName name="cf_fin_act_mali" localSheetId="10">#REF!</definedName>
    <definedName name="cf_fin_act_mali">#REF!</definedName>
    <definedName name="cf_fin_act_nep" localSheetId="0">#REF!</definedName>
    <definedName name="cf_fin_act_nep" localSheetId="3">#REF!</definedName>
    <definedName name="cf_fin_act_nep" localSheetId="2">#REF!</definedName>
    <definedName name="cf_fin_act_nep">#REF!</definedName>
    <definedName name="cf_fin_act_ngov" localSheetId="0">#REF!</definedName>
    <definedName name="cf_fin_act_ngov" localSheetId="3">#REF!</definedName>
    <definedName name="cf_fin_act_ngov" localSheetId="2">#REF!</definedName>
    <definedName name="cf_fin_act_ngov">#REF!</definedName>
    <definedName name="cf_fin_act_npl" localSheetId="0">#REF!</definedName>
    <definedName name="cf_fin_act_npl" localSheetId="3">#REF!</definedName>
    <definedName name="cf_fin_act_npl" localSheetId="2">#REF!</definedName>
    <definedName name="cf_fin_act_npl" localSheetId="22">#REF!</definedName>
    <definedName name="cf_fin_act_npl" localSheetId="7">#REF!</definedName>
    <definedName name="cf_fin_act_npl" localSheetId="4">#REF!</definedName>
    <definedName name="cf_fin_act_npl" localSheetId="5">#REF!</definedName>
    <definedName name="cf_fin_act_npl" localSheetId="17">#REF!</definedName>
    <definedName name="cf_fin_act_npl" localSheetId="12">#REF!</definedName>
    <definedName name="cf_fin_act_npl" localSheetId="9">#REF!</definedName>
    <definedName name="cf_fin_act_npl" localSheetId="10">#REF!</definedName>
    <definedName name="cf_fin_act_npl">#REF!</definedName>
    <definedName name="cf_fin_act_resm" localSheetId="0">#REF!</definedName>
    <definedName name="cf_fin_act_resm" localSheetId="3">#REF!</definedName>
    <definedName name="cf_fin_act_resm" localSheetId="2">#REF!</definedName>
    <definedName name="cf_fin_act_resm">#REF!</definedName>
    <definedName name="cf_fin_act_rgov" localSheetId="0">#REF!</definedName>
    <definedName name="cf_fin_act_rgov" localSheetId="3">#REF!</definedName>
    <definedName name="cf_fin_act_rgov" localSheetId="2">#REF!</definedName>
    <definedName name="cf_fin_act_rgov">#REF!</definedName>
    <definedName name="cf_fin_act_sols" localSheetId="0">#REF!</definedName>
    <definedName name="cf_fin_act_sols" localSheetId="3">#REF!</definedName>
    <definedName name="cf_fin_act_sols" localSheetId="2">#REF!</definedName>
    <definedName name="cf_fin_act_sols">#REF!</definedName>
    <definedName name="cf_fin_act_tam" localSheetId="0">#REF!</definedName>
    <definedName name="cf_fin_act_tam" localSheetId="3">#REF!</definedName>
    <definedName name="cf_fin_act_tam" localSheetId="2">#REF!</definedName>
    <definedName name="cf_fin_act_tam">#REF!</definedName>
    <definedName name="cf_fin_act_tsc" localSheetId="0">#REF!</definedName>
    <definedName name="cf_fin_act_tsc" localSheetId="3">#REF!</definedName>
    <definedName name="cf_fin_act_tsc" localSheetId="2">#REF!</definedName>
    <definedName name="cf_fin_act_tsc">#REF!</definedName>
    <definedName name="cf_fin_act_vent" localSheetId="0">#REF!</definedName>
    <definedName name="cf_fin_act_vent" localSheetId="3">#REF!</definedName>
    <definedName name="cf_fin_act_vent" localSheetId="2">#REF!</definedName>
    <definedName name="cf_fin_act_vent">#REF!</definedName>
    <definedName name="cf_fin_act_vfs" localSheetId="0">#REF!</definedName>
    <definedName name="cf_fin_act_vfs" localSheetId="3">#REF!</definedName>
    <definedName name="cf_fin_act_vfs" localSheetId="2">#REF!</definedName>
    <definedName name="cf_fin_act_vfs" localSheetId="22">#REF!</definedName>
    <definedName name="cf_fin_act_vfs" localSheetId="7">#REF!</definedName>
    <definedName name="cf_fin_act_vfs" localSheetId="4">#REF!</definedName>
    <definedName name="cf_fin_act_vfs" localSheetId="5">#REF!</definedName>
    <definedName name="cf_fin_act_vfs" localSheetId="17">#REF!</definedName>
    <definedName name="cf_fin_act_vfs" localSheetId="12">#REF!</definedName>
    <definedName name="cf_fin_act_vfs" localSheetId="9">#REF!</definedName>
    <definedName name="cf_fin_act_vfs" localSheetId="10">#REF!</definedName>
    <definedName name="cf_fin_act_vfs">#REF!</definedName>
    <definedName name="cf_fin_act_watr" localSheetId="0">#REF!</definedName>
    <definedName name="cf_fin_act_watr" localSheetId="3">#REF!</definedName>
    <definedName name="cf_fin_act_watr" localSheetId="2">#REF!</definedName>
    <definedName name="cf_fin_act_watr" localSheetId="22">#REF!</definedName>
    <definedName name="cf_fin_act_watr" localSheetId="7">#REF!</definedName>
    <definedName name="cf_fin_act_watr" localSheetId="4">#REF!</definedName>
    <definedName name="cf_fin_act_watr" localSheetId="5">#REF!</definedName>
    <definedName name="cf_fin_act_watr" localSheetId="17">#REF!</definedName>
    <definedName name="cf_fin_act_watr" localSheetId="12">#REF!</definedName>
    <definedName name="cf_fin_act_watr" localSheetId="9">#REF!</definedName>
    <definedName name="cf_fin_act_watr" localSheetId="10">#REF!</definedName>
    <definedName name="cf_fin_act_watr">#REF!</definedName>
    <definedName name="cf_fin_act_west" localSheetId="0">#REF!</definedName>
    <definedName name="cf_fin_act_west" localSheetId="3">#REF!</definedName>
    <definedName name="cf_fin_act_west" localSheetId="2">#REF!</definedName>
    <definedName name="cf_fin_act_west">#REF!</definedName>
    <definedName name="cf_fin_procds_CMDCC" localSheetId="0">#REF!</definedName>
    <definedName name="cf_fin_procds_CMDCC" localSheetId="3">#REF!</definedName>
    <definedName name="cf_fin_procds_CMDCC" localSheetId="2">#REF!</definedName>
    <definedName name="cf_fin_procds_CMDCC">#REF!</definedName>
    <definedName name="cf_fin_procds_CMDEC" localSheetId="0">#REF!</definedName>
    <definedName name="cf_fin_procds_CMDEC" localSheetId="3">#REF!</definedName>
    <definedName name="cf_fin_procds_CMDEC" localSheetId="2">#REF!</definedName>
    <definedName name="cf_fin_procds_CMDEC">#REF!</definedName>
    <definedName name="cf_fin_procds_CMDEG" localSheetId="0">#REF!</definedName>
    <definedName name="cf_fin_procds_CMDEG" localSheetId="3">#REF!</definedName>
    <definedName name="cf_fin_procds_CMDEG" localSheetId="2">#REF!</definedName>
    <definedName name="cf_fin_procds_CMDEG">#REF!</definedName>
    <definedName name="cf_fin_procds_CMELE" localSheetId="0">#REF!</definedName>
    <definedName name="cf_fin_procds_CMELE" localSheetId="3">#REF!</definedName>
    <definedName name="cf_fin_procds_CMELE" localSheetId="2">#REF!</definedName>
    <definedName name="cf_fin_procds_CMELE">#REF!</definedName>
    <definedName name="cf_int_acc_dccw" localSheetId="0">#REF!</definedName>
    <definedName name="cf_int_acc_dccw" localSheetId="3">#REF!</definedName>
    <definedName name="cf_int_acc_dccw" localSheetId="2">#REF!</definedName>
    <definedName name="cf_int_acc_dccw">#REF!</definedName>
    <definedName name="cf_int_acc_desi" localSheetId="0">#REF!</definedName>
    <definedName name="cf_int_acc_desi" localSheetId="3">#REF!</definedName>
    <definedName name="cf_int_acc_desi" localSheetId="2">#REF!</definedName>
    <definedName name="cf_int_acc_desi">#REF!</definedName>
    <definedName name="cf_int_acc_esvc" localSheetId="0">#REF!</definedName>
    <definedName name="cf_int_acc_esvc" localSheetId="3">#REF!</definedName>
    <definedName name="cf_int_acc_esvc" localSheetId="2">#REF!</definedName>
    <definedName name="cf_int_acc_esvc">#REF!</definedName>
    <definedName name="cf_inv_act" localSheetId="0">#REF!</definedName>
    <definedName name="cf_inv_act" localSheetId="3">#REF!</definedName>
    <definedName name="cf_inv_act" localSheetId="2">#REF!</definedName>
    <definedName name="cf_inv_act" localSheetId="22">#REF!</definedName>
    <definedName name="cf_inv_act" localSheetId="7">#REF!</definedName>
    <definedName name="cf_inv_act" localSheetId="4">#REF!</definedName>
    <definedName name="cf_inv_act" localSheetId="5">#REF!</definedName>
    <definedName name="cf_inv_act" localSheetId="17">#REF!</definedName>
    <definedName name="cf_inv_act" localSheetId="12">#REF!</definedName>
    <definedName name="cf_inv_act" localSheetId="9">#REF!</definedName>
    <definedName name="cf_inv_act" localSheetId="10">#REF!</definedName>
    <definedName name="cf_inv_act">#REF!</definedName>
    <definedName name="cf_inv_act_0" localSheetId="0">#REF!</definedName>
    <definedName name="cf_inv_act_0" localSheetId="3">#REF!</definedName>
    <definedName name="cf_inv_act_0" localSheetId="2">#REF!</definedName>
    <definedName name="cf_inv_act_0" localSheetId="22">#REF!</definedName>
    <definedName name="cf_inv_act_0" localSheetId="7">#REF!</definedName>
    <definedName name="cf_inv_act_0" localSheetId="4">#REF!</definedName>
    <definedName name="cf_inv_act_0" localSheetId="5">#REF!</definedName>
    <definedName name="cf_inv_act_0" localSheetId="17">#REF!</definedName>
    <definedName name="cf_inv_act_0" localSheetId="12">#REF!</definedName>
    <definedName name="cf_inv_act_0" localSheetId="9">#REF!</definedName>
    <definedName name="cf_inv_act_0" localSheetId="10">#REF!</definedName>
    <definedName name="cf_inv_act_0">#REF!</definedName>
    <definedName name="cf_inv_act_ADCC" localSheetId="0">#REF!</definedName>
    <definedName name="cf_inv_act_ADCC" localSheetId="3">#REF!</definedName>
    <definedName name="cf_inv_act_ADCC" localSheetId="2">#REF!</definedName>
    <definedName name="cf_inv_act_ADCC" localSheetId="22">#REF!</definedName>
    <definedName name="cf_inv_act_ADCC" localSheetId="7">#REF!</definedName>
    <definedName name="cf_inv_act_ADCC" localSheetId="4">#REF!</definedName>
    <definedName name="cf_inv_act_ADCC" localSheetId="5">#REF!</definedName>
    <definedName name="cf_inv_act_ADCC" localSheetId="17">#REF!</definedName>
    <definedName name="cf_inv_act_ADCC" localSheetId="12">#REF!</definedName>
    <definedName name="cf_inv_act_ADCC" localSheetId="9">#REF!</definedName>
    <definedName name="cf_inv_act_ADCC" localSheetId="10">#REF!</definedName>
    <definedName name="cf_inv_act_ADCC">#REF!</definedName>
    <definedName name="cf_inv_act_ambr" localSheetId="0">#REF!</definedName>
    <definedName name="cf_inv_act_ambr" localSheetId="3">#REF!</definedName>
    <definedName name="cf_inv_act_ambr" localSheetId="2">#REF!</definedName>
    <definedName name="cf_inv_act_ambr" localSheetId="22">#REF!</definedName>
    <definedName name="cf_inv_act_ambr" localSheetId="7">#REF!</definedName>
    <definedName name="cf_inv_act_ambr" localSheetId="4">#REF!</definedName>
    <definedName name="cf_inv_act_ambr" localSheetId="5">#REF!</definedName>
    <definedName name="cf_inv_act_ambr" localSheetId="17">#REF!</definedName>
    <definedName name="cf_inv_act_ambr" localSheetId="12">#REF!</definedName>
    <definedName name="cf_inv_act_ambr" localSheetId="9">#REF!</definedName>
    <definedName name="cf_inv_act_ambr" localSheetId="10">#REF!</definedName>
    <definedName name="cf_inv_act_ambr">#REF!</definedName>
    <definedName name="cf_inv_act_ANPL" localSheetId="0">#REF!</definedName>
    <definedName name="cf_inv_act_ANPL" localSheetId="3">#REF!</definedName>
    <definedName name="cf_inv_act_ANPL" localSheetId="2">#REF!</definedName>
    <definedName name="cf_inv_act_ANPL" localSheetId="22">#REF!</definedName>
    <definedName name="cf_inv_act_ANPL" localSheetId="7">#REF!</definedName>
    <definedName name="cf_inv_act_ANPL" localSheetId="4">#REF!</definedName>
    <definedName name="cf_inv_act_ANPL" localSheetId="5">#REF!</definedName>
    <definedName name="cf_inv_act_ANPL" localSheetId="17">#REF!</definedName>
    <definedName name="cf_inv_act_ANPL" localSheetId="12">#REF!</definedName>
    <definedName name="cf_inv_act_ANPL" localSheetId="9">#REF!</definedName>
    <definedName name="cf_inv_act_ANPL" localSheetId="10">#REF!</definedName>
    <definedName name="cf_inv_act_ANPL">#REF!</definedName>
    <definedName name="cf_inv_act_APIP" localSheetId="0">#REF!</definedName>
    <definedName name="cf_inv_act_APIP" localSheetId="3">#REF!</definedName>
    <definedName name="cf_inv_act_APIP" localSheetId="2">#REF!</definedName>
    <definedName name="cf_inv_act_APIP" localSheetId="22">#REF!</definedName>
    <definedName name="cf_inv_act_APIP" localSheetId="7">#REF!</definedName>
    <definedName name="cf_inv_act_APIP" localSheetId="4">#REF!</definedName>
    <definedName name="cf_inv_act_APIP" localSheetId="5">#REF!</definedName>
    <definedName name="cf_inv_act_APIP" localSheetId="17">#REF!</definedName>
    <definedName name="cf_inv_act_APIP" localSheetId="12">#REF!</definedName>
    <definedName name="cf_inv_act_APIP" localSheetId="9">#REF!</definedName>
    <definedName name="cf_inv_act_APIP" localSheetId="10">#REF!</definedName>
    <definedName name="cf_inv_act_APIP">#REF!</definedName>
    <definedName name="cf_inv_act_asst" localSheetId="0">#REF!</definedName>
    <definedName name="cf_inv_act_asst" localSheetId="3">#REF!</definedName>
    <definedName name="cf_inv_act_asst" localSheetId="2">#REF!</definedName>
    <definedName name="cf_inv_act_asst" localSheetId="22">#REF!</definedName>
    <definedName name="cf_inv_act_asst" localSheetId="7">#REF!</definedName>
    <definedName name="cf_inv_act_asst" localSheetId="4">#REF!</definedName>
    <definedName name="cf_inv_act_asst" localSheetId="5">#REF!</definedName>
    <definedName name="cf_inv_act_asst" localSheetId="17">#REF!</definedName>
    <definedName name="cf_inv_act_asst" localSheetId="12">#REF!</definedName>
    <definedName name="cf_inv_act_asst" localSheetId="9">#REF!</definedName>
    <definedName name="cf_inv_act_asst" localSheetId="10">#REF!</definedName>
    <definedName name="cf_inv_act_asst">#REF!</definedName>
    <definedName name="cf_inv_act_capx" localSheetId="0">#REF!</definedName>
    <definedName name="cf_inv_act_capx" localSheetId="3">#REF!</definedName>
    <definedName name="cf_inv_act_capx" localSheetId="2">#REF!</definedName>
    <definedName name="cf_inv_act_capx" localSheetId="22">#REF!</definedName>
    <definedName name="cf_inv_act_capx" localSheetId="7">#REF!</definedName>
    <definedName name="cf_inv_act_capx" localSheetId="4">#REF!</definedName>
    <definedName name="cf_inv_act_capx" localSheetId="5">#REF!</definedName>
    <definedName name="cf_inv_act_capx" localSheetId="17">#REF!</definedName>
    <definedName name="cf_inv_act_capx" localSheetId="12">#REF!</definedName>
    <definedName name="cf_inv_act_capx" localSheetId="9">#REF!</definedName>
    <definedName name="cf_inv_act_capx" localSheetId="10">#REF!</definedName>
    <definedName name="cf_inv_act_capx">#REF!</definedName>
    <definedName name="cf_inv_act_CM1DC" localSheetId="0">#REF!</definedName>
    <definedName name="cf_inv_act_CM1DC" localSheetId="3">#REF!</definedName>
    <definedName name="cf_inv_act_CM1DC" localSheetId="2">#REF!</definedName>
    <definedName name="cf_inv_act_CM1DC" localSheetId="22">#REF!</definedName>
    <definedName name="cf_inv_act_CM1DC" localSheetId="7">#REF!</definedName>
    <definedName name="cf_inv_act_CM1DC" localSheetId="4">#REF!</definedName>
    <definedName name="cf_inv_act_CM1DC" localSheetId="5">#REF!</definedName>
    <definedName name="cf_inv_act_CM1DC" localSheetId="17">#REF!</definedName>
    <definedName name="cf_inv_act_CM1DC" localSheetId="12">#REF!</definedName>
    <definedName name="cf_inv_act_CM1DC" localSheetId="9">#REF!</definedName>
    <definedName name="cf_inv_act_CM1DC" localSheetId="10">#REF!</definedName>
    <definedName name="cf_inv_act_CM1DC">#REF!</definedName>
    <definedName name="cf_inv_act_CM1DE" localSheetId="0">#REF!</definedName>
    <definedName name="cf_inv_act_CM1DE" localSheetId="3">#REF!</definedName>
    <definedName name="cf_inv_act_CM1DE" localSheetId="2">#REF!</definedName>
    <definedName name="cf_inv_act_CM1DE" localSheetId="22">#REF!</definedName>
    <definedName name="cf_inv_act_CM1DE" localSheetId="7">#REF!</definedName>
    <definedName name="cf_inv_act_CM1DE" localSheetId="4">#REF!</definedName>
    <definedName name="cf_inv_act_CM1DE" localSheetId="5">#REF!</definedName>
    <definedName name="cf_inv_act_CM1DE" localSheetId="17">#REF!</definedName>
    <definedName name="cf_inv_act_CM1DE" localSheetId="12">#REF!</definedName>
    <definedName name="cf_inv_act_CM1DE" localSheetId="9">#REF!</definedName>
    <definedName name="cf_inv_act_CM1DE" localSheetId="10">#REF!</definedName>
    <definedName name="cf_inv_act_CM1DE">#REF!</definedName>
    <definedName name="cf_inv_act_CM1EL" localSheetId="0">#REF!</definedName>
    <definedName name="cf_inv_act_CM1EL" localSheetId="3">#REF!</definedName>
    <definedName name="cf_inv_act_CM1EL" localSheetId="2">#REF!</definedName>
    <definedName name="cf_inv_act_CM1EL" localSheetId="22">#REF!</definedName>
    <definedName name="cf_inv_act_CM1EL" localSheetId="7">#REF!</definedName>
    <definedName name="cf_inv_act_CM1EL" localSheetId="4">#REF!</definedName>
    <definedName name="cf_inv_act_CM1EL" localSheetId="5">#REF!</definedName>
    <definedName name="cf_inv_act_CM1EL" localSheetId="17">#REF!</definedName>
    <definedName name="cf_inv_act_CM1EL" localSheetId="12">#REF!</definedName>
    <definedName name="cf_inv_act_CM1EL" localSheetId="9">#REF!</definedName>
    <definedName name="cf_inv_act_CM1EL" localSheetId="10">#REF!</definedName>
    <definedName name="cf_inv_act_CM1EL">#REF!</definedName>
    <definedName name="cf_inv_act_CM1NE" localSheetId="0">#REF!</definedName>
    <definedName name="cf_inv_act_CM1NE" localSheetId="3">#REF!</definedName>
    <definedName name="cf_inv_act_CM1NE" localSheetId="2">#REF!</definedName>
    <definedName name="cf_inv_act_CM1NE">#REF!</definedName>
    <definedName name="cf_inv_act_CM2DC" localSheetId="0">#REF!</definedName>
    <definedName name="cf_inv_act_CM2DC" localSheetId="3">#REF!</definedName>
    <definedName name="cf_inv_act_CM2DC" localSheetId="2">#REF!</definedName>
    <definedName name="cf_inv_act_CM2DC" localSheetId="22">#REF!</definedName>
    <definedName name="cf_inv_act_CM2DC" localSheetId="7">#REF!</definedName>
    <definedName name="cf_inv_act_CM2DC" localSheetId="4">#REF!</definedName>
    <definedName name="cf_inv_act_CM2DC" localSheetId="5">#REF!</definedName>
    <definedName name="cf_inv_act_CM2DC" localSheetId="17">#REF!</definedName>
    <definedName name="cf_inv_act_CM2DC" localSheetId="12">#REF!</definedName>
    <definedName name="cf_inv_act_CM2DC" localSheetId="9">#REF!</definedName>
    <definedName name="cf_inv_act_CM2DC" localSheetId="10">#REF!</definedName>
    <definedName name="cf_inv_act_CM2DC">#REF!</definedName>
    <definedName name="cf_inv_act_CM2DE" localSheetId="0">#REF!</definedName>
    <definedName name="cf_inv_act_CM2DE" localSheetId="3">#REF!</definedName>
    <definedName name="cf_inv_act_CM2DE" localSheetId="2">#REF!</definedName>
    <definedName name="cf_inv_act_CM2DE" localSheetId="22">#REF!</definedName>
    <definedName name="cf_inv_act_CM2DE" localSheetId="7">#REF!</definedName>
    <definedName name="cf_inv_act_CM2DE" localSheetId="4">#REF!</definedName>
    <definedName name="cf_inv_act_CM2DE" localSheetId="5">#REF!</definedName>
    <definedName name="cf_inv_act_CM2DE" localSheetId="17">#REF!</definedName>
    <definedName name="cf_inv_act_CM2DE" localSheetId="12">#REF!</definedName>
    <definedName name="cf_inv_act_CM2DE" localSheetId="9">#REF!</definedName>
    <definedName name="cf_inv_act_CM2DE" localSheetId="10">#REF!</definedName>
    <definedName name="cf_inv_act_CM2DE">#REF!</definedName>
    <definedName name="cf_inv_act_CM2EL" localSheetId="0">#REF!</definedName>
    <definedName name="cf_inv_act_CM2EL" localSheetId="3">#REF!</definedName>
    <definedName name="cf_inv_act_CM2EL" localSheetId="2">#REF!</definedName>
    <definedName name="cf_inv_act_CM2EL" localSheetId="22">#REF!</definedName>
    <definedName name="cf_inv_act_CM2EL" localSheetId="7">#REF!</definedName>
    <definedName name="cf_inv_act_CM2EL" localSheetId="4">#REF!</definedName>
    <definedName name="cf_inv_act_CM2EL" localSheetId="5">#REF!</definedName>
    <definedName name="cf_inv_act_CM2EL" localSheetId="17">#REF!</definedName>
    <definedName name="cf_inv_act_CM2EL" localSheetId="12">#REF!</definedName>
    <definedName name="cf_inv_act_CM2EL" localSheetId="9">#REF!</definedName>
    <definedName name="cf_inv_act_CM2EL" localSheetId="10">#REF!</definedName>
    <definedName name="cf_inv_act_CM2EL">#REF!</definedName>
    <definedName name="cf_inv_act_CM2NE" localSheetId="0">#REF!</definedName>
    <definedName name="cf_inv_act_CM2NE" localSheetId="3">#REF!</definedName>
    <definedName name="cf_inv_act_CM2NE" localSheetId="2">#REF!</definedName>
    <definedName name="cf_inv_act_CM2NE">#REF!</definedName>
    <definedName name="cf_inv_act_CM3DC" localSheetId="0">#REF!</definedName>
    <definedName name="cf_inv_act_CM3DC" localSheetId="3">#REF!</definedName>
    <definedName name="cf_inv_act_CM3DC" localSheetId="2">#REF!</definedName>
    <definedName name="cf_inv_act_CM3DC" localSheetId="22">#REF!</definedName>
    <definedName name="cf_inv_act_CM3DC" localSheetId="7">#REF!</definedName>
    <definedName name="cf_inv_act_CM3DC" localSheetId="4">#REF!</definedName>
    <definedName name="cf_inv_act_CM3DC" localSheetId="5">#REF!</definedName>
    <definedName name="cf_inv_act_CM3DC" localSheetId="17">#REF!</definedName>
    <definedName name="cf_inv_act_CM3DC" localSheetId="12">#REF!</definedName>
    <definedName name="cf_inv_act_CM3DC" localSheetId="9">#REF!</definedName>
    <definedName name="cf_inv_act_CM3DC" localSheetId="10">#REF!</definedName>
    <definedName name="cf_inv_act_CM3DC">#REF!</definedName>
    <definedName name="cf_inv_act_CM3DE" localSheetId="0">#REF!</definedName>
    <definedName name="cf_inv_act_CM3DE" localSheetId="3">#REF!</definedName>
    <definedName name="cf_inv_act_CM3DE" localSheetId="2">#REF!</definedName>
    <definedName name="cf_inv_act_CM3DE" localSheetId="22">#REF!</definedName>
    <definedName name="cf_inv_act_CM3DE" localSheetId="7">#REF!</definedName>
    <definedName name="cf_inv_act_CM3DE" localSheetId="4">#REF!</definedName>
    <definedName name="cf_inv_act_CM3DE" localSheetId="5">#REF!</definedName>
    <definedName name="cf_inv_act_CM3DE" localSheetId="17">#REF!</definedName>
    <definedName name="cf_inv_act_CM3DE" localSheetId="12">#REF!</definedName>
    <definedName name="cf_inv_act_CM3DE" localSheetId="9">#REF!</definedName>
    <definedName name="cf_inv_act_CM3DE" localSheetId="10">#REF!</definedName>
    <definedName name="cf_inv_act_CM3DE">#REF!</definedName>
    <definedName name="cf_inv_act_CM3EL" localSheetId="0">#REF!</definedName>
    <definedName name="cf_inv_act_CM3EL" localSheetId="3">#REF!</definedName>
    <definedName name="cf_inv_act_CM3EL" localSheetId="2">#REF!</definedName>
    <definedName name="cf_inv_act_CM3EL" localSheetId="22">#REF!</definedName>
    <definedName name="cf_inv_act_CM3EL" localSheetId="7">#REF!</definedName>
    <definedName name="cf_inv_act_CM3EL" localSheetId="4">#REF!</definedName>
    <definedName name="cf_inv_act_CM3EL" localSheetId="5">#REF!</definedName>
    <definedName name="cf_inv_act_CM3EL" localSheetId="17">#REF!</definedName>
    <definedName name="cf_inv_act_CM3EL" localSheetId="12">#REF!</definedName>
    <definedName name="cf_inv_act_CM3EL" localSheetId="9">#REF!</definedName>
    <definedName name="cf_inv_act_CM3EL" localSheetId="10">#REF!</definedName>
    <definedName name="cf_inv_act_CM3EL">#REF!</definedName>
    <definedName name="cf_inv_act_CM3NE" localSheetId="0">#REF!</definedName>
    <definedName name="cf_inv_act_CM3NE" localSheetId="3">#REF!</definedName>
    <definedName name="cf_inv_act_CM3NE" localSheetId="2">#REF!</definedName>
    <definedName name="cf_inv_act_CM3NE">#REF!</definedName>
    <definedName name="cf_inv_act_CM4DC" localSheetId="0">#REF!</definedName>
    <definedName name="cf_inv_act_CM4DC" localSheetId="3">#REF!</definedName>
    <definedName name="cf_inv_act_CM4DC" localSheetId="2">#REF!</definedName>
    <definedName name="cf_inv_act_CM4DC" localSheetId="22">#REF!</definedName>
    <definedName name="cf_inv_act_CM4DC" localSheetId="7">#REF!</definedName>
    <definedName name="cf_inv_act_CM4DC" localSheetId="4">#REF!</definedName>
    <definedName name="cf_inv_act_CM4DC" localSheetId="5">#REF!</definedName>
    <definedName name="cf_inv_act_CM4DC" localSheetId="17">#REF!</definedName>
    <definedName name="cf_inv_act_CM4DC" localSheetId="12">#REF!</definedName>
    <definedName name="cf_inv_act_CM4DC" localSheetId="9">#REF!</definedName>
    <definedName name="cf_inv_act_CM4DC" localSheetId="10">#REF!</definedName>
    <definedName name="cf_inv_act_CM4DC">#REF!</definedName>
    <definedName name="cf_inv_act_CM4DE" localSheetId="0">#REF!</definedName>
    <definedName name="cf_inv_act_CM4DE" localSheetId="3">#REF!</definedName>
    <definedName name="cf_inv_act_CM4DE" localSheetId="2">#REF!</definedName>
    <definedName name="cf_inv_act_CM4DE" localSheetId="22">#REF!</definedName>
    <definedName name="cf_inv_act_CM4DE" localSheetId="7">#REF!</definedName>
    <definedName name="cf_inv_act_CM4DE" localSheetId="4">#REF!</definedName>
    <definedName name="cf_inv_act_CM4DE" localSheetId="5">#REF!</definedName>
    <definedName name="cf_inv_act_CM4DE" localSheetId="17">#REF!</definedName>
    <definedName name="cf_inv_act_CM4DE" localSheetId="12">#REF!</definedName>
    <definedName name="cf_inv_act_CM4DE" localSheetId="9">#REF!</definedName>
    <definedName name="cf_inv_act_CM4DE" localSheetId="10">#REF!</definedName>
    <definedName name="cf_inv_act_CM4DE">#REF!</definedName>
    <definedName name="cf_inv_act_CM4EL" localSheetId="0">#REF!</definedName>
    <definedName name="cf_inv_act_CM4EL" localSheetId="3">#REF!</definedName>
    <definedName name="cf_inv_act_CM4EL" localSheetId="2">#REF!</definedName>
    <definedName name="cf_inv_act_CM4EL" localSheetId="22">#REF!</definedName>
    <definedName name="cf_inv_act_CM4EL" localSheetId="7">#REF!</definedName>
    <definedName name="cf_inv_act_CM4EL" localSheetId="4">#REF!</definedName>
    <definedName name="cf_inv_act_CM4EL" localSheetId="5">#REF!</definedName>
    <definedName name="cf_inv_act_CM4EL" localSheetId="17">#REF!</definedName>
    <definedName name="cf_inv_act_CM4EL" localSheetId="12">#REF!</definedName>
    <definedName name="cf_inv_act_CM4EL" localSheetId="9">#REF!</definedName>
    <definedName name="cf_inv_act_CM4EL" localSheetId="10">#REF!</definedName>
    <definedName name="cf_inv_act_CM4EL">#REF!</definedName>
    <definedName name="cf_inv_act_CM4NE" localSheetId="0">#REF!</definedName>
    <definedName name="cf_inv_act_CM4NE" localSheetId="3">#REF!</definedName>
    <definedName name="cf_inv_act_CM4NE" localSheetId="2">#REF!</definedName>
    <definedName name="cf_inv_act_CM4NE">#REF!</definedName>
    <definedName name="cf_inv_act_CM5DC" localSheetId="0">#REF!</definedName>
    <definedName name="cf_inv_act_CM5DC" localSheetId="3">#REF!</definedName>
    <definedName name="cf_inv_act_CM5DC" localSheetId="2">#REF!</definedName>
    <definedName name="cf_inv_act_CM5DC" localSheetId="22">#REF!</definedName>
    <definedName name="cf_inv_act_CM5DC" localSheetId="7">#REF!</definedName>
    <definedName name="cf_inv_act_CM5DC" localSheetId="4">#REF!</definedName>
    <definedName name="cf_inv_act_CM5DC" localSheetId="5">#REF!</definedName>
    <definedName name="cf_inv_act_CM5DC" localSheetId="17">#REF!</definedName>
    <definedName name="cf_inv_act_CM5DC" localSheetId="12">#REF!</definedName>
    <definedName name="cf_inv_act_CM5DC" localSheetId="9">#REF!</definedName>
    <definedName name="cf_inv_act_CM5DC" localSheetId="10">#REF!</definedName>
    <definedName name="cf_inv_act_CM5DC">#REF!</definedName>
    <definedName name="cf_inv_act_CM5DE" localSheetId="0">#REF!</definedName>
    <definedName name="cf_inv_act_CM5DE" localSheetId="3">#REF!</definedName>
    <definedName name="cf_inv_act_CM5DE" localSheetId="2">#REF!</definedName>
    <definedName name="cf_inv_act_CM5DE" localSheetId="22">#REF!</definedName>
    <definedName name="cf_inv_act_CM5DE" localSheetId="7">#REF!</definedName>
    <definedName name="cf_inv_act_CM5DE" localSheetId="4">#REF!</definedName>
    <definedName name="cf_inv_act_CM5DE" localSheetId="5">#REF!</definedName>
    <definedName name="cf_inv_act_CM5DE" localSheetId="17">#REF!</definedName>
    <definedName name="cf_inv_act_CM5DE" localSheetId="12">#REF!</definedName>
    <definedName name="cf_inv_act_CM5DE" localSheetId="9">#REF!</definedName>
    <definedName name="cf_inv_act_CM5DE" localSheetId="10">#REF!</definedName>
    <definedName name="cf_inv_act_CM5DE">#REF!</definedName>
    <definedName name="cf_inv_act_CMDCC" localSheetId="0">#REF!</definedName>
    <definedName name="cf_inv_act_CMDCC" localSheetId="3">#REF!</definedName>
    <definedName name="cf_inv_act_CMDCC" localSheetId="2">#REF!</definedName>
    <definedName name="cf_inv_act_CMDCC" localSheetId="22">#REF!</definedName>
    <definedName name="cf_inv_act_CMDCC" localSheetId="7">#REF!</definedName>
    <definedName name="cf_inv_act_CMDCC" localSheetId="4">#REF!</definedName>
    <definedName name="cf_inv_act_CMDCC" localSheetId="5">#REF!</definedName>
    <definedName name="cf_inv_act_CMDCC" localSheetId="17">#REF!</definedName>
    <definedName name="cf_inv_act_CMDCC" localSheetId="12">#REF!</definedName>
    <definedName name="cf_inv_act_CMDCC" localSheetId="9">#REF!</definedName>
    <definedName name="cf_inv_act_CMDCC" localSheetId="10">#REF!</definedName>
    <definedName name="cf_inv_act_CMDCC">#REF!</definedName>
    <definedName name="cf_inv_act_CMDEC" localSheetId="0">#REF!</definedName>
    <definedName name="cf_inv_act_CMDEC" localSheetId="3">#REF!</definedName>
    <definedName name="cf_inv_act_CMDEC" localSheetId="2">#REF!</definedName>
    <definedName name="cf_inv_act_CMDEC" localSheetId="22">#REF!</definedName>
    <definedName name="cf_inv_act_CMDEC" localSheetId="7">#REF!</definedName>
    <definedName name="cf_inv_act_CMDEC" localSheetId="4">#REF!</definedName>
    <definedName name="cf_inv_act_CMDEC" localSheetId="5">#REF!</definedName>
    <definedName name="cf_inv_act_CMDEC" localSheetId="17">#REF!</definedName>
    <definedName name="cf_inv_act_CMDEC" localSheetId="12">#REF!</definedName>
    <definedName name="cf_inv_act_CMDEC" localSheetId="9">#REF!</definedName>
    <definedName name="cf_inv_act_CMDEC" localSheetId="10">#REF!</definedName>
    <definedName name="cf_inv_act_CMDEC">#REF!</definedName>
    <definedName name="cf_inv_act_CMDEG" localSheetId="0">#REF!</definedName>
    <definedName name="cf_inv_act_CMDEG" localSheetId="3">#REF!</definedName>
    <definedName name="cf_inv_act_CMDEG" localSheetId="2">#REF!</definedName>
    <definedName name="cf_inv_act_CMDEG">#REF!</definedName>
    <definedName name="cf_inv_act_CMELE" localSheetId="0">#REF!</definedName>
    <definedName name="cf_inv_act_CMELE" localSheetId="3">#REF!</definedName>
    <definedName name="cf_inv_act_CMELE" localSheetId="2">#REF!</definedName>
    <definedName name="cf_inv_act_CMELE" localSheetId="22">#REF!</definedName>
    <definedName name="cf_inv_act_CMELE" localSheetId="7">#REF!</definedName>
    <definedName name="cf_inv_act_CMELE" localSheetId="4">#REF!</definedName>
    <definedName name="cf_inv_act_CMELE" localSheetId="5">#REF!</definedName>
    <definedName name="cf_inv_act_CMELE" localSheetId="17">#REF!</definedName>
    <definedName name="cf_inv_act_CMELE" localSheetId="12">#REF!</definedName>
    <definedName name="cf_inv_act_CMELE" localSheetId="9">#REF!</definedName>
    <definedName name="cf_inv_act_CMELE" localSheetId="10">#REF!</definedName>
    <definedName name="cf_inv_act_CMELE">#REF!</definedName>
    <definedName name="cf_inv_act_CMNEP" localSheetId="0">#REF!</definedName>
    <definedName name="cf_inv_act_CMNEP" localSheetId="3">#REF!</definedName>
    <definedName name="cf_inv_act_CMNEP" localSheetId="2">#REF!</definedName>
    <definedName name="cf_inv_act_CMNEP" localSheetId="22">#REF!</definedName>
    <definedName name="cf_inv_act_CMNEP" localSheetId="7">#REF!</definedName>
    <definedName name="cf_inv_act_CMNEP" localSheetId="4">#REF!</definedName>
    <definedName name="cf_inv_act_CMNEP" localSheetId="5">#REF!</definedName>
    <definedName name="cf_inv_act_CMNEP" localSheetId="17">#REF!</definedName>
    <definedName name="cf_inv_act_CMNEP" localSheetId="12">#REF!</definedName>
    <definedName name="cf_inv_act_CMNEP" localSheetId="9">#REF!</definedName>
    <definedName name="cf_inv_act_CMNEP" localSheetId="10">#REF!</definedName>
    <definedName name="cf_inv_act_CMNEP">#REF!</definedName>
    <definedName name="cf_inv_act_corp" localSheetId="0">#REF!</definedName>
    <definedName name="cf_inv_act_corp" localSheetId="3">#REF!</definedName>
    <definedName name="cf_inv_act_corp" localSheetId="2">#REF!</definedName>
    <definedName name="cf_inv_act_corp" localSheetId="22">#REF!</definedName>
    <definedName name="cf_inv_act_corp" localSheetId="7">#REF!</definedName>
    <definedName name="cf_inv_act_corp" localSheetId="4">#REF!</definedName>
    <definedName name="cf_inv_act_corp" localSheetId="5">#REF!</definedName>
    <definedName name="cf_inv_act_corp" localSheetId="17">#REF!</definedName>
    <definedName name="cf_inv_act_corp" localSheetId="12">#REF!</definedName>
    <definedName name="cf_inv_act_corp" localSheetId="9">#REF!</definedName>
    <definedName name="cf_inv_act_corp" localSheetId="10">#REF!</definedName>
    <definedName name="cf_inv_act_corp">#REF!</definedName>
    <definedName name="cf_inv_act_cres" localSheetId="0">#REF!</definedName>
    <definedName name="cf_inv_act_cres" localSheetId="3">#REF!</definedName>
    <definedName name="cf_inv_act_cres" localSheetId="2">#REF!</definedName>
    <definedName name="cf_inv_act_cres">#REF!</definedName>
    <definedName name="cf_inv_act_crmw" localSheetId="0">#REF!</definedName>
    <definedName name="cf_inv_act_crmw" localSheetId="3">#REF!</definedName>
    <definedName name="cf_inv_act_crmw" localSheetId="2">#REF!</definedName>
    <definedName name="cf_inv_act_crmw">#REF!</definedName>
    <definedName name="cf_inv_act_dadj" localSheetId="0">#REF!</definedName>
    <definedName name="cf_inv_act_dadj" localSheetId="3">#REF!</definedName>
    <definedName name="cf_inv_act_dadj" localSheetId="2">#REF!</definedName>
    <definedName name="cf_inv_act_dadj">#REF!</definedName>
    <definedName name="cf_inv_act_DCC" localSheetId="0">#REF!</definedName>
    <definedName name="cf_inv_act_DCC" localSheetId="3">#REF!</definedName>
    <definedName name="cf_inv_act_DCC" localSheetId="2">#REF!</definedName>
    <definedName name="cf_inv_act_DCC">#REF!</definedName>
    <definedName name="cf_inv_act_dccw" localSheetId="0">#REF!</definedName>
    <definedName name="cf_inv_act_dccw" localSheetId="3">#REF!</definedName>
    <definedName name="cf_inv_act_dccw" localSheetId="2">#REF!</definedName>
    <definedName name="cf_inv_act_dccw">#REF!</definedName>
    <definedName name="cf_inv_act_dcom" localSheetId="0">#REF!</definedName>
    <definedName name="cf_inv_act_dcom" localSheetId="3">#REF!</definedName>
    <definedName name="cf_inv_act_dcom" localSheetId="2">#REF!</definedName>
    <definedName name="cf_inv_act_dcom">#REF!</definedName>
    <definedName name="cf_inv_act_degw" localSheetId="0">#REF!</definedName>
    <definedName name="cf_inv_act_degw" localSheetId="3">#REF!</definedName>
    <definedName name="cf_inv_act_degw" localSheetId="2">#REF!</definedName>
    <definedName name="cf_inv_act_degw">#REF!</definedName>
    <definedName name="cf_inv_act_deiw" localSheetId="0">#REF!</definedName>
    <definedName name="cf_inv_act_deiw" localSheetId="3">#REF!</definedName>
    <definedName name="cf_inv_act_deiw" localSheetId="2">#REF!</definedName>
    <definedName name="cf_inv_act_deiw">#REF!</definedName>
    <definedName name="cf_inv_act_denw" localSheetId="0">#REF!</definedName>
    <definedName name="cf_inv_act_denw" localSheetId="3">#REF!</definedName>
    <definedName name="cf_inv_act_denw" localSheetId="2">#REF!</definedName>
    <definedName name="cf_inv_act_denw">#REF!</definedName>
    <definedName name="cf_inv_act_desi" localSheetId="0">#REF!</definedName>
    <definedName name="cf_inv_act_desi" localSheetId="3">#REF!</definedName>
    <definedName name="cf_inv_act_desi" localSheetId="2">#REF!</definedName>
    <definedName name="cf_inv_act_desi" localSheetId="22">#REF!</definedName>
    <definedName name="cf_inv_act_desi" localSheetId="7">#REF!</definedName>
    <definedName name="cf_inv_act_desi" localSheetId="4">#REF!</definedName>
    <definedName name="cf_inv_act_desi" localSheetId="5">#REF!</definedName>
    <definedName name="cf_inv_act_desi" localSheetId="17">#REF!</definedName>
    <definedName name="cf_inv_act_desi" localSheetId="12">#REF!</definedName>
    <definedName name="cf_inv_act_desi" localSheetId="9">#REF!</definedName>
    <definedName name="cf_inv_act_desi" localSheetId="10">#REF!</definedName>
    <definedName name="cf_inv_act_desi">#REF!</definedName>
    <definedName name="cf_inv_act_dess" localSheetId="0">#REF!</definedName>
    <definedName name="cf_inv_act_dess" localSheetId="3">#REF!</definedName>
    <definedName name="cf_inv_act_dess" localSheetId="2">#REF!</definedName>
    <definedName name="cf_inv_act_dess">#REF!</definedName>
    <definedName name="cf_inv_act_dfd" localSheetId="0">#REF!</definedName>
    <definedName name="cf_inv_act_dfd" localSheetId="3">#REF!</definedName>
    <definedName name="cf_inv_act_dfd" localSheetId="2">#REF!</definedName>
    <definedName name="cf_inv_act_dfd">#REF!</definedName>
    <definedName name="cf_inv_act_dgov" localSheetId="0">#REF!</definedName>
    <definedName name="cf_inv_act_dgov" localSheetId="3">#REF!</definedName>
    <definedName name="cf_inv_act_dgov" localSheetId="2">#REF!</definedName>
    <definedName name="cf_inv_act_dgov">#REF!</definedName>
    <definedName name="cf_inv_act_dnet" localSheetId="0">#REF!</definedName>
    <definedName name="cf_inv_act_dnet" localSheetId="3">#REF!</definedName>
    <definedName name="cf_inv_act_dnet" localSheetId="2">#REF!</definedName>
    <definedName name="cf_inv_act_dnet">#REF!</definedName>
    <definedName name="cf_inv_act_dpbg" localSheetId="0">#REF!</definedName>
    <definedName name="cf_inv_act_dpbg" localSheetId="3">#REF!</definedName>
    <definedName name="cf_inv_act_dpbg" localSheetId="2">#REF!</definedName>
    <definedName name="cf_inv_act_dpbg">#REF!</definedName>
    <definedName name="cf_inv_act_dsol" localSheetId="0">#REF!</definedName>
    <definedName name="cf_inv_act_dsol" localSheetId="3">#REF!</definedName>
    <definedName name="cf_inv_act_dsol" localSheetId="2">#REF!</definedName>
    <definedName name="cf_inv_act_dsol">#REF!</definedName>
    <definedName name="cf_inv_act_eadj" localSheetId="0">#REF!</definedName>
    <definedName name="cf_inv_act_eadj" localSheetId="3">#REF!</definedName>
    <definedName name="cf_inv_act_eadj" localSheetId="2">#REF!</definedName>
    <definedName name="cf_inv_act_eadj">#REF!</definedName>
    <definedName name="cf_inv_act_egov" localSheetId="0">#REF!</definedName>
    <definedName name="cf_inv_act_egov" localSheetId="3">#REF!</definedName>
    <definedName name="cf_inv_act_egov" localSheetId="2">#REF!</definedName>
    <definedName name="cf_inv_act_egov">#REF!</definedName>
    <definedName name="cf_inv_act_elec" localSheetId="0">#REF!</definedName>
    <definedName name="cf_inv_act_elec" localSheetId="3">#REF!</definedName>
    <definedName name="cf_inv_act_elec" localSheetId="2">#REF!</definedName>
    <definedName name="cf_inv_act_elec">#REF!</definedName>
    <definedName name="cf_inv_act_esvc" localSheetId="0">#REF!</definedName>
    <definedName name="cf_inv_act_esvc" localSheetId="3">#REF!</definedName>
    <definedName name="cf_inv_act_esvc" localSheetId="2">#REF!</definedName>
    <definedName name="cf_inv_act_esvc" localSheetId="22">#REF!</definedName>
    <definedName name="cf_inv_act_esvc" localSheetId="7">#REF!</definedName>
    <definedName name="cf_inv_act_esvc" localSheetId="4">#REF!</definedName>
    <definedName name="cf_inv_act_esvc" localSheetId="5">#REF!</definedName>
    <definedName name="cf_inv_act_esvc" localSheetId="17">#REF!</definedName>
    <definedName name="cf_inv_act_esvc" localSheetId="12">#REF!</definedName>
    <definedName name="cf_inv_act_esvc" localSheetId="9">#REF!</definedName>
    <definedName name="cf_inv_act_esvc" localSheetId="10">#REF!</definedName>
    <definedName name="cf_inv_act_esvc">#REF!</definedName>
    <definedName name="cf_inv_act_fnco" localSheetId="0">#REF!</definedName>
    <definedName name="cf_inv_act_fnco" localSheetId="3">#REF!</definedName>
    <definedName name="cf_inv_act_fnco" localSheetId="2">#REF!</definedName>
    <definedName name="cf_inv_act_fnco">#REF!</definedName>
    <definedName name="cf_inv_act_fsac" localSheetId="0">#REF!</definedName>
    <definedName name="cf_inv_act_fsac" localSheetId="3">#REF!</definedName>
    <definedName name="cf_inv_act_fsac" localSheetId="2">#REF!</definedName>
    <definedName name="cf_inv_act_fsac">#REF!</definedName>
    <definedName name="cf_inv_act_fsad" localSheetId="0">#REF!</definedName>
    <definedName name="cf_inv_act_fsad" localSheetId="3">#REF!</definedName>
    <definedName name="cf_inv_act_fsad" localSheetId="2">#REF!</definedName>
    <definedName name="cf_inv_act_fsad">#REF!</definedName>
    <definedName name="cf_inv_act_fser" localSheetId="0">#REF!</definedName>
    <definedName name="cf_inv_act_fser" localSheetId="3">#REF!</definedName>
    <definedName name="cf_inv_act_fser" localSheetId="2">#REF!</definedName>
    <definedName name="cf_inv_act_fser" localSheetId="22">#REF!</definedName>
    <definedName name="cf_inv_act_fser" localSheetId="7">#REF!</definedName>
    <definedName name="cf_inv_act_fser" localSheetId="4">#REF!</definedName>
    <definedName name="cf_inv_act_fser" localSheetId="5">#REF!</definedName>
    <definedName name="cf_inv_act_fser" localSheetId="17">#REF!</definedName>
    <definedName name="cf_inv_act_fser" localSheetId="12">#REF!</definedName>
    <definedName name="cf_inv_act_fser" localSheetId="9">#REF!</definedName>
    <definedName name="cf_inv_act_fser" localSheetId="10">#REF!</definedName>
    <definedName name="cf_inv_act_fser">#REF!</definedName>
    <definedName name="cf_inv_act_fstp" localSheetId="0">#REF!</definedName>
    <definedName name="cf_inv_act_fstp" localSheetId="3">#REF!</definedName>
    <definedName name="cf_inv_act_fstp" localSheetId="2">#REF!</definedName>
    <definedName name="cf_inv_act_fstp">#REF!</definedName>
    <definedName name="cf_inv_act_gadd" localSheetId="0">#REF!</definedName>
    <definedName name="cf_inv_act_gadd" localSheetId="3">#REF!</definedName>
    <definedName name="cf_inv_act_gadd" localSheetId="2">#REF!</definedName>
    <definedName name="cf_inv_act_gadd">#REF!</definedName>
    <definedName name="cf_inv_act_gadi" localSheetId="0">#REF!</definedName>
    <definedName name="cf_inv_act_gadi" localSheetId="3">#REF!</definedName>
    <definedName name="cf_inv_act_gadi" localSheetId="2">#REF!</definedName>
    <definedName name="cf_inv_act_gadi">#REF!</definedName>
    <definedName name="cf_inv_act_gadj" localSheetId="0">#REF!</definedName>
    <definedName name="cf_inv_act_gadj" localSheetId="3">#REF!</definedName>
    <definedName name="cf_inv_act_gadj" localSheetId="2">#REF!</definedName>
    <definedName name="cf_inv_act_gadj">#REF!</definedName>
    <definedName name="cf_inv_act_gov" localSheetId="0">#REF!</definedName>
    <definedName name="cf_inv_act_gov" localSheetId="3">#REF!</definedName>
    <definedName name="cf_inv_act_gov" localSheetId="2">#REF!</definedName>
    <definedName name="cf_inv_act_gov">#REF!</definedName>
    <definedName name="cf_inv_act_govd" localSheetId="0">#REF!</definedName>
    <definedName name="cf_inv_act_govd" localSheetId="3">#REF!</definedName>
    <definedName name="cf_inv_act_govd" localSheetId="2">#REF!</definedName>
    <definedName name="cf_inv_act_govd">#REF!</definedName>
    <definedName name="cf_inv_act_gove" localSheetId="0">#REF!</definedName>
    <definedName name="cf_inv_act_gove" localSheetId="3">#REF!</definedName>
    <definedName name="cf_inv_act_gove" localSheetId="2">#REF!</definedName>
    <definedName name="cf_inv_act_gove">#REF!</definedName>
    <definedName name="cf_inv_act_mali" localSheetId="0">#REF!</definedName>
    <definedName name="cf_inv_act_mali" localSheetId="3">#REF!</definedName>
    <definedName name="cf_inv_act_mali" localSheetId="2">#REF!</definedName>
    <definedName name="cf_inv_act_mali" localSheetId="22">#REF!</definedName>
    <definedName name="cf_inv_act_mali" localSheetId="7">#REF!</definedName>
    <definedName name="cf_inv_act_mali" localSheetId="4">#REF!</definedName>
    <definedName name="cf_inv_act_mali" localSheetId="5">#REF!</definedName>
    <definedName name="cf_inv_act_mali" localSheetId="17">#REF!</definedName>
    <definedName name="cf_inv_act_mali" localSheetId="12">#REF!</definedName>
    <definedName name="cf_inv_act_mali" localSheetId="9">#REF!</definedName>
    <definedName name="cf_inv_act_mali" localSheetId="10">#REF!</definedName>
    <definedName name="cf_inv_act_mali">#REF!</definedName>
    <definedName name="cf_inv_act_mwp" localSheetId="0">#REF!</definedName>
    <definedName name="cf_inv_act_mwp" localSheetId="3">#REF!</definedName>
    <definedName name="cf_inv_act_mwp" localSheetId="2">#REF!</definedName>
    <definedName name="cf_inv_act_mwp" localSheetId="22">#REF!</definedName>
    <definedName name="cf_inv_act_mwp" localSheetId="7">#REF!</definedName>
    <definedName name="cf_inv_act_mwp" localSheetId="4">#REF!</definedName>
    <definedName name="cf_inv_act_mwp" localSheetId="5">#REF!</definedName>
    <definedName name="cf_inv_act_mwp" localSheetId="17">#REF!</definedName>
    <definedName name="cf_inv_act_mwp" localSheetId="12">#REF!</definedName>
    <definedName name="cf_inv_act_mwp" localSheetId="9">#REF!</definedName>
    <definedName name="cf_inv_act_mwp" localSheetId="10">#REF!</definedName>
    <definedName name="cf_inv_act_mwp">#REF!</definedName>
    <definedName name="cf_inv_act_nep" localSheetId="0">#REF!</definedName>
    <definedName name="cf_inv_act_nep" localSheetId="3">#REF!</definedName>
    <definedName name="cf_inv_act_nep" localSheetId="2">#REF!</definedName>
    <definedName name="cf_inv_act_nep">#REF!</definedName>
    <definedName name="cf_inv_act_ngov" localSheetId="0">#REF!</definedName>
    <definedName name="cf_inv_act_ngov" localSheetId="3">#REF!</definedName>
    <definedName name="cf_inv_act_ngov" localSheetId="2">#REF!</definedName>
    <definedName name="cf_inv_act_ngov">#REF!</definedName>
    <definedName name="cf_inv_act_npl" localSheetId="0">#REF!</definedName>
    <definedName name="cf_inv_act_npl" localSheetId="3">#REF!</definedName>
    <definedName name="cf_inv_act_npl" localSheetId="2">#REF!</definedName>
    <definedName name="cf_inv_act_npl" localSheetId="22">#REF!</definedName>
    <definedName name="cf_inv_act_npl" localSheetId="7">#REF!</definedName>
    <definedName name="cf_inv_act_npl" localSheetId="4">#REF!</definedName>
    <definedName name="cf_inv_act_npl" localSheetId="5">#REF!</definedName>
    <definedName name="cf_inv_act_npl" localSheetId="17">#REF!</definedName>
    <definedName name="cf_inv_act_npl" localSheetId="12">#REF!</definedName>
    <definedName name="cf_inv_act_npl" localSheetId="9">#REF!</definedName>
    <definedName name="cf_inv_act_npl" localSheetId="10">#REF!</definedName>
    <definedName name="cf_inv_act_npl">#REF!</definedName>
    <definedName name="cf_inv_act_resm" localSheetId="0">#REF!</definedName>
    <definedName name="cf_inv_act_resm" localSheetId="3">#REF!</definedName>
    <definedName name="cf_inv_act_resm" localSheetId="2">#REF!</definedName>
    <definedName name="cf_inv_act_resm">#REF!</definedName>
    <definedName name="cf_inv_act_rgov" localSheetId="0">#REF!</definedName>
    <definedName name="cf_inv_act_rgov" localSheetId="3">#REF!</definedName>
    <definedName name="cf_inv_act_rgov" localSheetId="2">#REF!</definedName>
    <definedName name="cf_inv_act_rgov">#REF!</definedName>
    <definedName name="cf_inv_act_rmwp" localSheetId="0">#REF!</definedName>
    <definedName name="cf_inv_act_rmwp" localSheetId="3">#REF!</definedName>
    <definedName name="cf_inv_act_rmwp" localSheetId="2">#REF!</definedName>
    <definedName name="cf_inv_act_rmwp" localSheetId="22">#REF!</definedName>
    <definedName name="cf_inv_act_rmwp" localSheetId="7">#REF!</definedName>
    <definedName name="cf_inv_act_rmwp" localSheetId="4">#REF!</definedName>
    <definedName name="cf_inv_act_rmwp" localSheetId="5">#REF!</definedName>
    <definedName name="cf_inv_act_rmwp" localSheetId="17">#REF!</definedName>
    <definedName name="cf_inv_act_rmwp" localSheetId="12">#REF!</definedName>
    <definedName name="cf_inv_act_rmwp" localSheetId="9">#REF!</definedName>
    <definedName name="cf_inv_act_rmwp" localSheetId="10">#REF!</definedName>
    <definedName name="cf_inv_act_rmwp">#REF!</definedName>
    <definedName name="cf_inv_act_rode" localSheetId="0">#REF!</definedName>
    <definedName name="cf_inv_act_rode" localSheetId="3">#REF!</definedName>
    <definedName name="cf_inv_act_rode" localSheetId="2">#REF!</definedName>
    <definedName name="cf_inv_act_rode" localSheetId="22">#REF!</definedName>
    <definedName name="cf_inv_act_rode" localSheetId="7">#REF!</definedName>
    <definedName name="cf_inv_act_rode" localSheetId="4">#REF!</definedName>
    <definedName name="cf_inv_act_rode" localSheetId="5">#REF!</definedName>
    <definedName name="cf_inv_act_rode" localSheetId="17">#REF!</definedName>
    <definedName name="cf_inv_act_rode" localSheetId="12">#REF!</definedName>
    <definedName name="cf_inv_act_rode" localSheetId="9">#REF!</definedName>
    <definedName name="cf_inv_act_rode" localSheetId="10">#REF!</definedName>
    <definedName name="cf_inv_act_rode">#REF!</definedName>
    <definedName name="cf_inv_act_sols" localSheetId="0">#REF!</definedName>
    <definedName name="cf_inv_act_sols" localSheetId="3">#REF!</definedName>
    <definedName name="cf_inv_act_sols" localSheetId="2">#REF!</definedName>
    <definedName name="cf_inv_act_sols">#REF!</definedName>
    <definedName name="cf_inv_act_tam" localSheetId="0">#REF!</definedName>
    <definedName name="cf_inv_act_tam" localSheetId="3">#REF!</definedName>
    <definedName name="cf_inv_act_tam" localSheetId="2">#REF!</definedName>
    <definedName name="cf_inv_act_tam">#REF!</definedName>
    <definedName name="cf_inv_act_tsc" localSheetId="0">#REF!</definedName>
    <definedName name="cf_inv_act_tsc" localSheetId="3">#REF!</definedName>
    <definedName name="cf_inv_act_tsc" localSheetId="2">#REF!</definedName>
    <definedName name="cf_inv_act_tsc">#REF!</definedName>
    <definedName name="cf_inv_act_vent" localSheetId="0">#REF!</definedName>
    <definedName name="cf_inv_act_vent" localSheetId="3">#REF!</definedName>
    <definedName name="cf_inv_act_vent" localSheetId="2">#REF!</definedName>
    <definedName name="cf_inv_act_vent">#REF!</definedName>
    <definedName name="cf_inv_act_vfs" localSheetId="0">#REF!</definedName>
    <definedName name="cf_inv_act_vfs" localSheetId="3">#REF!</definedName>
    <definedName name="cf_inv_act_vfs" localSheetId="2">#REF!</definedName>
    <definedName name="cf_inv_act_vfs" localSheetId="22">#REF!</definedName>
    <definedName name="cf_inv_act_vfs" localSheetId="7">#REF!</definedName>
    <definedName name="cf_inv_act_vfs" localSheetId="4">#REF!</definedName>
    <definedName name="cf_inv_act_vfs" localSheetId="5">#REF!</definedName>
    <definedName name="cf_inv_act_vfs" localSheetId="17">#REF!</definedName>
    <definedName name="cf_inv_act_vfs" localSheetId="12">#REF!</definedName>
    <definedName name="cf_inv_act_vfs" localSheetId="9">#REF!</definedName>
    <definedName name="cf_inv_act_vfs" localSheetId="10">#REF!</definedName>
    <definedName name="cf_inv_act_vfs">#REF!</definedName>
    <definedName name="cf_inv_act_watr" localSheetId="0">#REF!</definedName>
    <definedName name="cf_inv_act_watr" localSheetId="3">#REF!</definedName>
    <definedName name="cf_inv_act_watr" localSheetId="2">#REF!</definedName>
    <definedName name="cf_inv_act_watr" localSheetId="22">#REF!</definedName>
    <definedName name="cf_inv_act_watr" localSheetId="7">#REF!</definedName>
    <definedName name="cf_inv_act_watr" localSheetId="4">#REF!</definedName>
    <definedName name="cf_inv_act_watr" localSheetId="5">#REF!</definedName>
    <definedName name="cf_inv_act_watr" localSheetId="17">#REF!</definedName>
    <definedName name="cf_inv_act_watr" localSheetId="12">#REF!</definedName>
    <definedName name="cf_inv_act_watr" localSheetId="9">#REF!</definedName>
    <definedName name="cf_inv_act_watr" localSheetId="10">#REF!</definedName>
    <definedName name="cf_inv_act_watr">#REF!</definedName>
    <definedName name="cf_inv_act_west" localSheetId="0">#REF!</definedName>
    <definedName name="cf_inv_act_west" localSheetId="3">#REF!</definedName>
    <definedName name="cf_inv_act_west" localSheetId="2">#REF!</definedName>
    <definedName name="cf_inv_act_west">#REF!</definedName>
    <definedName name="cf_inv_act_wolv" localSheetId="0">#REF!</definedName>
    <definedName name="cf_inv_act_wolv" localSheetId="3">#REF!</definedName>
    <definedName name="cf_inv_act_wolv" localSheetId="2">#REF!</definedName>
    <definedName name="cf_inv_act_wolv" localSheetId="22">#REF!</definedName>
    <definedName name="cf_inv_act_wolv" localSheetId="7">#REF!</definedName>
    <definedName name="cf_inv_act_wolv" localSheetId="4">#REF!</definedName>
    <definedName name="cf_inv_act_wolv" localSheetId="5">#REF!</definedName>
    <definedName name="cf_inv_act_wolv" localSheetId="17">#REF!</definedName>
    <definedName name="cf_inv_act_wolv" localSheetId="12">#REF!</definedName>
    <definedName name="cf_inv_act_wolv" localSheetId="9">#REF!</definedName>
    <definedName name="cf_inv_act_wolv" localSheetId="10">#REF!</definedName>
    <definedName name="cf_inv_act_wolv">#REF!</definedName>
    <definedName name="cf_inv_dccw" localSheetId="0">#REF!</definedName>
    <definedName name="cf_inv_dccw" localSheetId="3">#REF!</definedName>
    <definedName name="cf_inv_dccw" localSheetId="2">#REF!</definedName>
    <definedName name="cf_inv_dccw">#REF!</definedName>
    <definedName name="cf_inv_desi" localSheetId="0">#REF!</definedName>
    <definedName name="cf_inv_desi" localSheetId="3">#REF!</definedName>
    <definedName name="cf_inv_desi" localSheetId="2">#REF!</definedName>
    <definedName name="cf_inv_desi">#REF!</definedName>
    <definedName name="cf_inv_esvc" localSheetId="0">#REF!</definedName>
    <definedName name="cf_inv_esvc" localSheetId="3">#REF!</definedName>
    <definedName name="cf_inv_esvc" localSheetId="2">#REF!</definedName>
    <definedName name="cf_inv_esvc">#REF!</definedName>
    <definedName name="cf_invsec" localSheetId="0">#REF!</definedName>
    <definedName name="cf_invsec" localSheetId="3">#REF!</definedName>
    <definedName name="cf_invsec" localSheetId="2">#REF!</definedName>
    <definedName name="cf_invsec" localSheetId="22">#REF!</definedName>
    <definedName name="cf_invsec" localSheetId="7">#REF!</definedName>
    <definedName name="cf_invsec" localSheetId="4">#REF!</definedName>
    <definedName name="cf_invsec" localSheetId="5">#REF!</definedName>
    <definedName name="cf_invsec" localSheetId="17">#REF!</definedName>
    <definedName name="cf_invsec" localSheetId="12">#REF!</definedName>
    <definedName name="cf_invsec" localSheetId="9">#REF!</definedName>
    <definedName name="cf_invsec" localSheetId="10">#REF!</definedName>
    <definedName name="cf_invsec">#REF!</definedName>
    <definedName name="cf_invsec_0" localSheetId="0">#REF!</definedName>
    <definedName name="cf_invsec_0" localSheetId="3">#REF!</definedName>
    <definedName name="cf_invsec_0" localSheetId="2">#REF!</definedName>
    <definedName name="cf_invsec_0" localSheetId="22">#REF!</definedName>
    <definedName name="cf_invsec_0" localSheetId="7">#REF!</definedName>
    <definedName name="cf_invsec_0" localSheetId="4">#REF!</definedName>
    <definedName name="cf_invsec_0" localSheetId="5">#REF!</definedName>
    <definedName name="cf_invsec_0" localSheetId="17">#REF!</definedName>
    <definedName name="cf_invsec_0" localSheetId="12">#REF!</definedName>
    <definedName name="cf_invsec_0" localSheetId="9">#REF!</definedName>
    <definedName name="cf_invsec_0" localSheetId="10">#REF!</definedName>
    <definedName name="cf_invsec_0">#REF!</definedName>
    <definedName name="cf_invsec_ambr" localSheetId="0">#REF!</definedName>
    <definedName name="cf_invsec_ambr" localSheetId="3">#REF!</definedName>
    <definedName name="cf_invsec_ambr" localSheetId="2">#REF!</definedName>
    <definedName name="cf_invsec_ambr" localSheetId="22">#REF!</definedName>
    <definedName name="cf_invsec_ambr" localSheetId="7">#REF!</definedName>
    <definedName name="cf_invsec_ambr" localSheetId="4">#REF!</definedName>
    <definedName name="cf_invsec_ambr" localSheetId="5">#REF!</definedName>
    <definedName name="cf_invsec_ambr" localSheetId="17">#REF!</definedName>
    <definedName name="cf_invsec_ambr" localSheetId="12">#REF!</definedName>
    <definedName name="cf_invsec_ambr" localSheetId="9">#REF!</definedName>
    <definedName name="cf_invsec_ambr" localSheetId="10">#REF!</definedName>
    <definedName name="cf_invsec_ambr">#REF!</definedName>
    <definedName name="cf_invsec_asst" localSheetId="0">#REF!</definedName>
    <definedName name="cf_invsec_asst" localSheetId="3">#REF!</definedName>
    <definedName name="cf_invsec_asst" localSheetId="2">#REF!</definedName>
    <definedName name="cf_invsec_asst" localSheetId="22">#REF!</definedName>
    <definedName name="cf_invsec_asst" localSheetId="7">#REF!</definedName>
    <definedName name="cf_invsec_asst" localSheetId="4">#REF!</definedName>
    <definedName name="cf_invsec_asst" localSheetId="5">#REF!</definedName>
    <definedName name="cf_invsec_asst" localSheetId="17">#REF!</definedName>
    <definedName name="cf_invsec_asst" localSheetId="12">#REF!</definedName>
    <definedName name="cf_invsec_asst" localSheetId="9">#REF!</definedName>
    <definedName name="cf_invsec_asst" localSheetId="10">#REF!</definedName>
    <definedName name="cf_invsec_asst">#REF!</definedName>
    <definedName name="cf_invsec_capx" localSheetId="0">#REF!</definedName>
    <definedName name="cf_invsec_capx" localSheetId="3">#REF!</definedName>
    <definedName name="cf_invsec_capx" localSheetId="2">#REF!</definedName>
    <definedName name="cf_invsec_capx" localSheetId="22">#REF!</definedName>
    <definedName name="cf_invsec_capx" localSheetId="7">#REF!</definedName>
    <definedName name="cf_invsec_capx" localSheetId="4">#REF!</definedName>
    <definedName name="cf_invsec_capx" localSheetId="5">#REF!</definedName>
    <definedName name="cf_invsec_capx" localSheetId="17">#REF!</definedName>
    <definedName name="cf_invsec_capx" localSheetId="12">#REF!</definedName>
    <definedName name="cf_invsec_capx" localSheetId="9">#REF!</definedName>
    <definedName name="cf_invsec_capx" localSheetId="10">#REF!</definedName>
    <definedName name="cf_invsec_capx">#REF!</definedName>
    <definedName name="cf_invsec_CM1DC" localSheetId="0">#REF!</definedName>
    <definedName name="cf_invsec_CM1DC" localSheetId="3">#REF!</definedName>
    <definedName name="cf_invsec_CM1DC" localSheetId="2">#REF!</definedName>
    <definedName name="cf_invsec_CM1DC" localSheetId="22">#REF!</definedName>
    <definedName name="cf_invsec_CM1DC" localSheetId="7">#REF!</definedName>
    <definedName name="cf_invsec_CM1DC" localSheetId="4">#REF!</definedName>
    <definedName name="cf_invsec_CM1DC" localSheetId="5">#REF!</definedName>
    <definedName name="cf_invsec_CM1DC" localSheetId="17">#REF!</definedName>
    <definedName name="cf_invsec_CM1DC" localSheetId="12">#REF!</definedName>
    <definedName name="cf_invsec_CM1DC" localSheetId="9">#REF!</definedName>
    <definedName name="cf_invsec_CM1DC" localSheetId="10">#REF!</definedName>
    <definedName name="cf_invsec_CM1DC">#REF!</definedName>
    <definedName name="cf_invsec_CM1DE" localSheetId="0">#REF!</definedName>
    <definedName name="cf_invsec_CM1DE" localSheetId="3">#REF!</definedName>
    <definedName name="cf_invsec_CM1DE" localSheetId="2">#REF!</definedName>
    <definedName name="cf_invsec_CM1DE" localSheetId="22">#REF!</definedName>
    <definedName name="cf_invsec_CM1DE" localSheetId="7">#REF!</definedName>
    <definedName name="cf_invsec_CM1DE" localSheetId="4">#REF!</definedName>
    <definedName name="cf_invsec_CM1DE" localSheetId="5">#REF!</definedName>
    <definedName name="cf_invsec_CM1DE" localSheetId="17">#REF!</definedName>
    <definedName name="cf_invsec_CM1DE" localSheetId="12">#REF!</definedName>
    <definedName name="cf_invsec_CM1DE" localSheetId="9">#REF!</definedName>
    <definedName name="cf_invsec_CM1DE" localSheetId="10">#REF!</definedName>
    <definedName name="cf_invsec_CM1DE">#REF!</definedName>
    <definedName name="cf_invsec_CM1EL" localSheetId="0">#REF!</definedName>
    <definedName name="cf_invsec_CM1EL" localSheetId="3">#REF!</definedName>
    <definedName name="cf_invsec_CM1EL" localSheetId="2">#REF!</definedName>
    <definedName name="cf_invsec_CM1EL" localSheetId="22">#REF!</definedName>
    <definedName name="cf_invsec_CM1EL" localSheetId="7">#REF!</definedName>
    <definedName name="cf_invsec_CM1EL" localSheetId="4">#REF!</definedName>
    <definedName name="cf_invsec_CM1EL" localSheetId="5">#REF!</definedName>
    <definedName name="cf_invsec_CM1EL" localSheetId="17">#REF!</definedName>
    <definedName name="cf_invsec_CM1EL" localSheetId="12">#REF!</definedName>
    <definedName name="cf_invsec_CM1EL" localSheetId="9">#REF!</definedName>
    <definedName name="cf_invsec_CM1EL" localSheetId="10">#REF!</definedName>
    <definedName name="cf_invsec_CM1EL">#REF!</definedName>
    <definedName name="cf_invsec_CM1NE" localSheetId="0">#REF!</definedName>
    <definedName name="cf_invsec_CM1NE" localSheetId="3">#REF!</definedName>
    <definedName name="cf_invsec_CM1NE" localSheetId="2">#REF!</definedName>
    <definedName name="cf_invsec_CM1NE">#REF!</definedName>
    <definedName name="cf_invsec_CM2DC" localSheetId="0">#REF!</definedName>
    <definedName name="cf_invsec_CM2DC" localSheetId="3">#REF!</definedName>
    <definedName name="cf_invsec_CM2DC" localSheetId="2">#REF!</definedName>
    <definedName name="cf_invsec_CM2DC" localSheetId="22">#REF!</definedName>
    <definedName name="cf_invsec_CM2DC" localSheetId="7">#REF!</definedName>
    <definedName name="cf_invsec_CM2DC" localSheetId="4">#REF!</definedName>
    <definedName name="cf_invsec_CM2DC" localSheetId="5">#REF!</definedName>
    <definedName name="cf_invsec_CM2DC" localSheetId="17">#REF!</definedName>
    <definedName name="cf_invsec_CM2DC" localSheetId="12">#REF!</definedName>
    <definedName name="cf_invsec_CM2DC" localSheetId="9">#REF!</definedName>
    <definedName name="cf_invsec_CM2DC" localSheetId="10">#REF!</definedName>
    <definedName name="cf_invsec_CM2DC">#REF!</definedName>
    <definedName name="cf_invsec_CM2DE" localSheetId="0">#REF!</definedName>
    <definedName name="cf_invsec_CM2DE" localSheetId="3">#REF!</definedName>
    <definedName name="cf_invsec_CM2DE" localSheetId="2">#REF!</definedName>
    <definedName name="cf_invsec_CM2DE" localSheetId="22">#REF!</definedName>
    <definedName name="cf_invsec_CM2DE" localSheetId="7">#REF!</definedName>
    <definedName name="cf_invsec_CM2DE" localSheetId="4">#REF!</definedName>
    <definedName name="cf_invsec_CM2DE" localSheetId="5">#REF!</definedName>
    <definedName name="cf_invsec_CM2DE" localSheetId="17">#REF!</definedName>
    <definedName name="cf_invsec_CM2DE" localSheetId="12">#REF!</definedName>
    <definedName name="cf_invsec_CM2DE" localSheetId="9">#REF!</definedName>
    <definedName name="cf_invsec_CM2DE" localSheetId="10">#REF!</definedName>
    <definedName name="cf_invsec_CM2DE">#REF!</definedName>
    <definedName name="cf_invsec_CM2EL" localSheetId="0">#REF!</definedName>
    <definedName name="cf_invsec_CM2EL" localSheetId="3">#REF!</definedName>
    <definedName name="cf_invsec_CM2EL" localSheetId="2">#REF!</definedName>
    <definedName name="cf_invsec_CM2EL" localSheetId="22">#REF!</definedName>
    <definedName name="cf_invsec_CM2EL" localSheetId="7">#REF!</definedName>
    <definedName name="cf_invsec_CM2EL" localSheetId="4">#REF!</definedName>
    <definedName name="cf_invsec_CM2EL" localSheetId="5">#REF!</definedName>
    <definedName name="cf_invsec_CM2EL" localSheetId="17">#REF!</definedName>
    <definedName name="cf_invsec_CM2EL" localSheetId="12">#REF!</definedName>
    <definedName name="cf_invsec_CM2EL" localSheetId="9">#REF!</definedName>
    <definedName name="cf_invsec_CM2EL" localSheetId="10">#REF!</definedName>
    <definedName name="cf_invsec_CM2EL">#REF!</definedName>
    <definedName name="cf_invsec_CM2NE" localSheetId="0">#REF!</definedName>
    <definedName name="cf_invsec_CM2NE" localSheetId="3">#REF!</definedName>
    <definedName name="cf_invsec_CM2NE" localSheetId="2">#REF!</definedName>
    <definedName name="cf_invsec_CM2NE">#REF!</definedName>
    <definedName name="cf_invsec_CM3DC" localSheetId="0">#REF!</definedName>
    <definedName name="cf_invsec_CM3DC" localSheetId="3">#REF!</definedName>
    <definedName name="cf_invsec_CM3DC" localSheetId="2">#REF!</definedName>
    <definedName name="cf_invsec_CM3DC" localSheetId="22">#REF!</definedName>
    <definedName name="cf_invsec_CM3DC" localSheetId="7">#REF!</definedName>
    <definedName name="cf_invsec_CM3DC" localSheetId="4">#REF!</definedName>
    <definedName name="cf_invsec_CM3DC" localSheetId="5">#REF!</definedName>
    <definedName name="cf_invsec_CM3DC" localSheetId="17">#REF!</definedName>
    <definedName name="cf_invsec_CM3DC" localSheetId="12">#REF!</definedName>
    <definedName name="cf_invsec_CM3DC" localSheetId="9">#REF!</definedName>
    <definedName name="cf_invsec_CM3DC" localSheetId="10">#REF!</definedName>
    <definedName name="cf_invsec_CM3DC">#REF!</definedName>
    <definedName name="cf_invsec_CM3DE" localSheetId="0">#REF!</definedName>
    <definedName name="cf_invsec_CM3DE" localSheetId="3">#REF!</definedName>
    <definedName name="cf_invsec_CM3DE" localSheetId="2">#REF!</definedName>
    <definedName name="cf_invsec_CM3DE" localSheetId="22">#REF!</definedName>
    <definedName name="cf_invsec_CM3DE" localSheetId="7">#REF!</definedName>
    <definedName name="cf_invsec_CM3DE" localSheetId="4">#REF!</definedName>
    <definedName name="cf_invsec_CM3DE" localSheetId="5">#REF!</definedName>
    <definedName name="cf_invsec_CM3DE" localSheetId="17">#REF!</definedName>
    <definedName name="cf_invsec_CM3DE" localSheetId="12">#REF!</definedName>
    <definedName name="cf_invsec_CM3DE" localSheetId="9">#REF!</definedName>
    <definedName name="cf_invsec_CM3DE" localSheetId="10">#REF!</definedName>
    <definedName name="cf_invsec_CM3DE">#REF!</definedName>
    <definedName name="cf_invsec_CM3EL" localSheetId="0">#REF!</definedName>
    <definedName name="cf_invsec_CM3EL" localSheetId="3">#REF!</definedName>
    <definedName name="cf_invsec_CM3EL" localSheetId="2">#REF!</definedName>
    <definedName name="cf_invsec_CM3EL" localSheetId="22">#REF!</definedName>
    <definedName name="cf_invsec_CM3EL" localSheetId="7">#REF!</definedName>
    <definedName name="cf_invsec_CM3EL" localSheetId="4">#REF!</definedName>
    <definedName name="cf_invsec_CM3EL" localSheetId="5">#REF!</definedName>
    <definedName name="cf_invsec_CM3EL" localSheetId="17">#REF!</definedName>
    <definedName name="cf_invsec_CM3EL" localSheetId="12">#REF!</definedName>
    <definedName name="cf_invsec_CM3EL" localSheetId="9">#REF!</definedName>
    <definedName name="cf_invsec_CM3EL" localSheetId="10">#REF!</definedName>
    <definedName name="cf_invsec_CM3EL">#REF!</definedName>
    <definedName name="cf_invsec_CM3NE" localSheetId="0">#REF!</definedName>
    <definedName name="cf_invsec_CM3NE" localSheetId="3">#REF!</definedName>
    <definedName name="cf_invsec_CM3NE" localSheetId="2">#REF!</definedName>
    <definedName name="cf_invsec_CM3NE">#REF!</definedName>
    <definedName name="cf_invsec_CM4DC" localSheetId="0">#REF!</definedName>
    <definedName name="cf_invsec_CM4DC" localSheetId="3">#REF!</definedName>
    <definedName name="cf_invsec_CM4DC" localSheetId="2">#REF!</definedName>
    <definedName name="cf_invsec_CM4DC" localSheetId="22">#REF!</definedName>
    <definedName name="cf_invsec_CM4DC" localSheetId="7">#REF!</definedName>
    <definedName name="cf_invsec_CM4DC" localSheetId="4">#REF!</definedName>
    <definedName name="cf_invsec_CM4DC" localSheetId="5">#REF!</definedName>
    <definedName name="cf_invsec_CM4DC" localSheetId="17">#REF!</definedName>
    <definedName name="cf_invsec_CM4DC" localSheetId="12">#REF!</definedName>
    <definedName name="cf_invsec_CM4DC" localSheetId="9">#REF!</definedName>
    <definedName name="cf_invsec_CM4DC" localSheetId="10">#REF!</definedName>
    <definedName name="cf_invsec_CM4DC">#REF!</definedName>
    <definedName name="cf_invsec_CM4DE" localSheetId="0">#REF!</definedName>
    <definedName name="cf_invsec_CM4DE" localSheetId="3">#REF!</definedName>
    <definedName name="cf_invsec_CM4DE" localSheetId="2">#REF!</definedName>
    <definedName name="cf_invsec_CM4DE" localSheetId="22">#REF!</definedName>
    <definedName name="cf_invsec_CM4DE" localSheetId="7">#REF!</definedName>
    <definedName name="cf_invsec_CM4DE" localSheetId="4">#REF!</definedName>
    <definedName name="cf_invsec_CM4DE" localSheetId="5">#REF!</definedName>
    <definedName name="cf_invsec_CM4DE" localSheetId="17">#REF!</definedName>
    <definedName name="cf_invsec_CM4DE" localSheetId="12">#REF!</definedName>
    <definedName name="cf_invsec_CM4DE" localSheetId="9">#REF!</definedName>
    <definedName name="cf_invsec_CM4DE" localSheetId="10">#REF!</definedName>
    <definedName name="cf_invsec_CM4DE">#REF!</definedName>
    <definedName name="cf_invsec_CM4EL" localSheetId="0">#REF!</definedName>
    <definedName name="cf_invsec_CM4EL" localSheetId="3">#REF!</definedName>
    <definedName name="cf_invsec_CM4EL" localSheetId="2">#REF!</definedName>
    <definedName name="cf_invsec_CM4EL" localSheetId="22">#REF!</definedName>
    <definedName name="cf_invsec_CM4EL" localSheetId="7">#REF!</definedName>
    <definedName name="cf_invsec_CM4EL" localSheetId="4">#REF!</definedName>
    <definedName name="cf_invsec_CM4EL" localSheetId="5">#REF!</definedName>
    <definedName name="cf_invsec_CM4EL" localSheetId="17">#REF!</definedName>
    <definedName name="cf_invsec_CM4EL" localSheetId="12">#REF!</definedName>
    <definedName name="cf_invsec_CM4EL" localSheetId="9">#REF!</definedName>
    <definedName name="cf_invsec_CM4EL" localSheetId="10">#REF!</definedName>
    <definedName name="cf_invsec_CM4EL">#REF!</definedName>
    <definedName name="cf_invsec_CM4NE" localSheetId="0">#REF!</definedName>
    <definedName name="cf_invsec_CM4NE" localSheetId="3">#REF!</definedName>
    <definedName name="cf_invsec_CM4NE" localSheetId="2">#REF!</definedName>
    <definedName name="cf_invsec_CM4NE">#REF!</definedName>
    <definedName name="cf_invsec_CM5DC" localSheetId="0">#REF!</definedName>
    <definedName name="cf_invsec_CM5DC" localSheetId="3">#REF!</definedName>
    <definedName name="cf_invsec_CM5DC" localSheetId="2">#REF!</definedName>
    <definedName name="cf_invsec_CM5DC" localSheetId="22">#REF!</definedName>
    <definedName name="cf_invsec_CM5DC" localSheetId="7">#REF!</definedName>
    <definedName name="cf_invsec_CM5DC" localSheetId="4">#REF!</definedName>
    <definedName name="cf_invsec_CM5DC" localSheetId="5">#REF!</definedName>
    <definedName name="cf_invsec_CM5DC" localSheetId="17">#REF!</definedName>
    <definedName name="cf_invsec_CM5DC" localSheetId="12">#REF!</definedName>
    <definedName name="cf_invsec_CM5DC" localSheetId="9">#REF!</definedName>
    <definedName name="cf_invsec_CM5DC" localSheetId="10">#REF!</definedName>
    <definedName name="cf_invsec_CM5DC">#REF!</definedName>
    <definedName name="cf_invsec_CM5DE" localSheetId="0">#REF!</definedName>
    <definedName name="cf_invsec_CM5DE" localSheetId="3">#REF!</definedName>
    <definedName name="cf_invsec_CM5DE" localSheetId="2">#REF!</definedName>
    <definedName name="cf_invsec_CM5DE" localSheetId="22">#REF!</definedName>
    <definedName name="cf_invsec_CM5DE" localSheetId="7">#REF!</definedName>
    <definedName name="cf_invsec_CM5DE" localSheetId="4">#REF!</definedName>
    <definedName name="cf_invsec_CM5DE" localSheetId="5">#REF!</definedName>
    <definedName name="cf_invsec_CM5DE" localSheetId="17">#REF!</definedName>
    <definedName name="cf_invsec_CM5DE" localSheetId="12">#REF!</definedName>
    <definedName name="cf_invsec_CM5DE" localSheetId="9">#REF!</definedName>
    <definedName name="cf_invsec_CM5DE" localSheetId="10">#REF!</definedName>
    <definedName name="cf_invsec_CM5DE">#REF!</definedName>
    <definedName name="cf_invsec_CMDCC" localSheetId="0">#REF!</definedName>
    <definedName name="cf_invsec_CMDCC" localSheetId="3">#REF!</definedName>
    <definedName name="cf_invsec_CMDCC" localSheetId="2">#REF!</definedName>
    <definedName name="cf_invsec_CMDCC" localSheetId="22">#REF!</definedName>
    <definedName name="cf_invsec_CMDCC" localSheetId="7">#REF!</definedName>
    <definedName name="cf_invsec_CMDCC" localSheetId="4">#REF!</definedName>
    <definedName name="cf_invsec_CMDCC" localSheetId="5">#REF!</definedName>
    <definedName name="cf_invsec_CMDCC" localSheetId="17">#REF!</definedName>
    <definedName name="cf_invsec_CMDCC" localSheetId="12">#REF!</definedName>
    <definedName name="cf_invsec_CMDCC" localSheetId="9">#REF!</definedName>
    <definedName name="cf_invsec_CMDCC" localSheetId="10">#REF!</definedName>
    <definedName name="cf_invsec_CMDCC">#REF!</definedName>
    <definedName name="cf_invsec_CMDEC" localSheetId="0">#REF!</definedName>
    <definedName name="cf_invsec_CMDEC" localSheetId="3">#REF!</definedName>
    <definedName name="cf_invsec_CMDEC" localSheetId="2">#REF!</definedName>
    <definedName name="cf_invsec_CMDEC" localSheetId="22">#REF!</definedName>
    <definedName name="cf_invsec_CMDEC" localSheetId="7">#REF!</definedName>
    <definedName name="cf_invsec_CMDEC" localSheetId="4">#REF!</definedName>
    <definedName name="cf_invsec_CMDEC" localSheetId="5">#REF!</definedName>
    <definedName name="cf_invsec_CMDEC" localSheetId="17">#REF!</definedName>
    <definedName name="cf_invsec_CMDEC" localSheetId="12">#REF!</definedName>
    <definedName name="cf_invsec_CMDEC" localSheetId="9">#REF!</definedName>
    <definedName name="cf_invsec_CMDEC" localSheetId="10">#REF!</definedName>
    <definedName name="cf_invsec_CMDEC">#REF!</definedName>
    <definedName name="cf_invsec_CMDEG" localSheetId="0">#REF!</definedName>
    <definedName name="cf_invsec_CMDEG" localSheetId="3">#REF!</definedName>
    <definedName name="cf_invsec_CMDEG" localSheetId="2">#REF!</definedName>
    <definedName name="cf_invsec_CMDEG">#REF!</definedName>
    <definedName name="cf_invsec_CMELE" localSheetId="0">#REF!</definedName>
    <definedName name="cf_invsec_CMELE" localSheetId="3">#REF!</definedName>
    <definedName name="cf_invsec_CMELE" localSheetId="2">#REF!</definedName>
    <definedName name="cf_invsec_CMELE" localSheetId="22">#REF!</definedName>
    <definedName name="cf_invsec_CMELE" localSheetId="7">#REF!</definedName>
    <definedName name="cf_invsec_CMELE" localSheetId="4">#REF!</definedName>
    <definedName name="cf_invsec_CMELE" localSheetId="5">#REF!</definedName>
    <definedName name="cf_invsec_CMELE" localSheetId="17">#REF!</definedName>
    <definedName name="cf_invsec_CMELE" localSheetId="12">#REF!</definedName>
    <definedName name="cf_invsec_CMELE" localSheetId="9">#REF!</definedName>
    <definedName name="cf_invsec_CMELE" localSheetId="10">#REF!</definedName>
    <definedName name="cf_invsec_CMELE">#REF!</definedName>
    <definedName name="cf_invsec_CMNEP" localSheetId="0">#REF!</definedName>
    <definedName name="cf_invsec_CMNEP" localSheetId="3">#REF!</definedName>
    <definedName name="cf_invsec_CMNEP" localSheetId="2">#REF!</definedName>
    <definedName name="cf_invsec_CMNEP" localSheetId="22">#REF!</definedName>
    <definedName name="cf_invsec_CMNEP" localSheetId="7">#REF!</definedName>
    <definedName name="cf_invsec_CMNEP" localSheetId="4">#REF!</definedName>
    <definedName name="cf_invsec_CMNEP" localSheetId="5">#REF!</definedName>
    <definedName name="cf_invsec_CMNEP" localSheetId="17">#REF!</definedName>
    <definedName name="cf_invsec_CMNEP" localSheetId="12">#REF!</definedName>
    <definedName name="cf_invsec_CMNEP" localSheetId="9">#REF!</definedName>
    <definedName name="cf_invsec_CMNEP" localSheetId="10">#REF!</definedName>
    <definedName name="cf_invsec_CMNEP">#REF!</definedName>
    <definedName name="cf_invsec_corp" localSheetId="0">#REF!</definedName>
    <definedName name="cf_invsec_corp" localSheetId="3">#REF!</definedName>
    <definedName name="cf_invsec_corp" localSheetId="2">#REF!</definedName>
    <definedName name="cf_invsec_corp" localSheetId="22">#REF!</definedName>
    <definedName name="cf_invsec_corp" localSheetId="7">#REF!</definedName>
    <definedName name="cf_invsec_corp" localSheetId="4">#REF!</definedName>
    <definedName name="cf_invsec_corp" localSheetId="5">#REF!</definedName>
    <definedName name="cf_invsec_corp" localSheetId="17">#REF!</definedName>
    <definedName name="cf_invsec_corp" localSheetId="12">#REF!</definedName>
    <definedName name="cf_invsec_corp" localSheetId="9">#REF!</definedName>
    <definedName name="cf_invsec_corp" localSheetId="10">#REF!</definedName>
    <definedName name="cf_invsec_corp">#REF!</definedName>
    <definedName name="cf_invsec_cres" localSheetId="0">#REF!</definedName>
    <definedName name="cf_invsec_cres" localSheetId="3">#REF!</definedName>
    <definedName name="cf_invsec_cres" localSheetId="2">#REF!</definedName>
    <definedName name="cf_invsec_cres">#REF!</definedName>
    <definedName name="cf_invsec_crmw" localSheetId="0">#REF!</definedName>
    <definedName name="cf_invsec_crmw" localSheetId="3">#REF!</definedName>
    <definedName name="cf_invsec_crmw" localSheetId="2">#REF!</definedName>
    <definedName name="cf_invsec_crmw">#REF!</definedName>
    <definedName name="cf_invsec_dadj" localSheetId="0">#REF!</definedName>
    <definedName name="cf_invsec_dadj" localSheetId="3">#REF!</definedName>
    <definedName name="cf_invsec_dadj" localSheetId="2">#REF!</definedName>
    <definedName name="cf_invsec_dadj">#REF!</definedName>
    <definedName name="cf_invsec_dcc" localSheetId="0">#REF!</definedName>
    <definedName name="cf_invsec_dcc" localSheetId="3">#REF!</definedName>
    <definedName name="cf_invsec_dcc" localSheetId="2">#REF!</definedName>
    <definedName name="cf_invsec_dcc">#REF!</definedName>
    <definedName name="cf_invsec_dccw" localSheetId="0">#REF!</definedName>
    <definedName name="cf_invsec_dccw" localSheetId="3">#REF!</definedName>
    <definedName name="cf_invsec_dccw" localSheetId="2">#REF!</definedName>
    <definedName name="cf_invsec_dccw" localSheetId="22">#REF!</definedName>
    <definedName name="cf_invsec_dccw" localSheetId="7">#REF!</definedName>
    <definedName name="cf_invsec_dccw" localSheetId="4">#REF!</definedName>
    <definedName name="cf_invsec_dccw" localSheetId="5">#REF!</definedName>
    <definedName name="cf_invsec_dccw" localSheetId="17">#REF!</definedName>
    <definedName name="cf_invsec_dccw" localSheetId="12">#REF!</definedName>
    <definedName name="cf_invsec_dccw" localSheetId="9">#REF!</definedName>
    <definedName name="cf_invsec_dccw" localSheetId="10">#REF!</definedName>
    <definedName name="cf_invsec_dccw">#REF!</definedName>
    <definedName name="cf_invsec_dcom" localSheetId="0">#REF!</definedName>
    <definedName name="cf_invsec_dcom" localSheetId="3">#REF!</definedName>
    <definedName name="cf_invsec_dcom" localSheetId="2">#REF!</definedName>
    <definedName name="cf_invsec_dcom">#REF!</definedName>
    <definedName name="cf_invsec_degw" localSheetId="0">#REF!</definedName>
    <definedName name="cf_invsec_degw" localSheetId="3">#REF!</definedName>
    <definedName name="cf_invsec_degw" localSheetId="2">#REF!</definedName>
    <definedName name="cf_invsec_degw">#REF!</definedName>
    <definedName name="cf_invsec_deiw" localSheetId="0">#REF!</definedName>
    <definedName name="cf_invsec_deiw" localSheetId="3">#REF!</definedName>
    <definedName name="cf_invsec_deiw" localSheetId="2">#REF!</definedName>
    <definedName name="cf_invsec_deiw">#REF!</definedName>
    <definedName name="cf_invsec_denw" localSheetId="0">#REF!</definedName>
    <definedName name="cf_invsec_denw" localSheetId="3">#REF!</definedName>
    <definedName name="cf_invsec_denw" localSheetId="2">#REF!</definedName>
    <definedName name="cf_invsec_denw">#REF!</definedName>
    <definedName name="cf_invsec_desi" localSheetId="0">#REF!</definedName>
    <definedName name="cf_invsec_desi" localSheetId="3">#REF!</definedName>
    <definedName name="cf_invsec_desi" localSheetId="2">#REF!</definedName>
    <definedName name="cf_invsec_desi" localSheetId="22">#REF!</definedName>
    <definedName name="cf_invsec_desi" localSheetId="7">#REF!</definedName>
    <definedName name="cf_invsec_desi" localSheetId="4">#REF!</definedName>
    <definedName name="cf_invsec_desi" localSheetId="5">#REF!</definedName>
    <definedName name="cf_invsec_desi" localSheetId="17">#REF!</definedName>
    <definedName name="cf_invsec_desi" localSheetId="12">#REF!</definedName>
    <definedName name="cf_invsec_desi" localSheetId="9">#REF!</definedName>
    <definedName name="cf_invsec_desi" localSheetId="10">#REF!</definedName>
    <definedName name="cf_invsec_desi">#REF!</definedName>
    <definedName name="cf_invsec_dess" localSheetId="0">#REF!</definedName>
    <definedName name="cf_invsec_dess" localSheetId="3">#REF!</definedName>
    <definedName name="cf_invsec_dess" localSheetId="2">#REF!</definedName>
    <definedName name="cf_invsec_dess">#REF!</definedName>
    <definedName name="cf_invsec_dfd" localSheetId="0">#REF!</definedName>
    <definedName name="cf_invsec_dfd" localSheetId="3">#REF!</definedName>
    <definedName name="cf_invsec_dfd" localSheetId="2">#REF!</definedName>
    <definedName name="cf_invsec_dfd">#REF!</definedName>
    <definedName name="cf_invsec_dgov" localSheetId="0">#REF!</definedName>
    <definedName name="cf_invsec_dgov" localSheetId="3">#REF!</definedName>
    <definedName name="cf_invsec_dgov" localSheetId="2">#REF!</definedName>
    <definedName name="cf_invsec_dgov">#REF!</definedName>
    <definedName name="cf_invsec_dnet" localSheetId="0">#REF!</definedName>
    <definedName name="cf_invsec_dnet" localSheetId="3">#REF!</definedName>
    <definedName name="cf_invsec_dnet" localSheetId="2">#REF!</definedName>
    <definedName name="cf_invsec_dnet">#REF!</definedName>
    <definedName name="cf_invsec_dpbg" localSheetId="0">#REF!</definedName>
    <definedName name="cf_invsec_dpbg" localSheetId="3">#REF!</definedName>
    <definedName name="cf_invsec_dpbg" localSheetId="2">#REF!</definedName>
    <definedName name="cf_invsec_dpbg">#REF!</definedName>
    <definedName name="cf_invsec_dsol" localSheetId="0">#REF!</definedName>
    <definedName name="cf_invsec_dsol" localSheetId="3">#REF!</definedName>
    <definedName name="cf_invsec_dsol" localSheetId="2">#REF!</definedName>
    <definedName name="cf_invsec_dsol">#REF!</definedName>
    <definedName name="cf_invsec_eadj" localSheetId="0">#REF!</definedName>
    <definedName name="cf_invsec_eadj" localSheetId="3">#REF!</definedName>
    <definedName name="cf_invsec_eadj" localSheetId="2">#REF!</definedName>
    <definedName name="cf_invsec_eadj">#REF!</definedName>
    <definedName name="cf_invsec_egov" localSheetId="0">#REF!</definedName>
    <definedName name="cf_invsec_egov" localSheetId="3">#REF!</definedName>
    <definedName name="cf_invsec_egov" localSheetId="2">#REF!</definedName>
    <definedName name="cf_invsec_egov">#REF!</definedName>
    <definedName name="cf_invsec_elec" localSheetId="0">#REF!</definedName>
    <definedName name="cf_invsec_elec" localSheetId="3">#REF!</definedName>
    <definedName name="cf_invsec_elec" localSheetId="2">#REF!</definedName>
    <definedName name="cf_invsec_elec">#REF!</definedName>
    <definedName name="cf_invsec_esvc" localSheetId="0">#REF!</definedName>
    <definedName name="cf_invsec_esvc" localSheetId="3">#REF!</definedName>
    <definedName name="cf_invsec_esvc" localSheetId="2">#REF!</definedName>
    <definedName name="cf_invsec_esvc" localSheetId="22">#REF!</definedName>
    <definedName name="cf_invsec_esvc" localSheetId="7">#REF!</definedName>
    <definedName name="cf_invsec_esvc" localSheetId="4">#REF!</definedName>
    <definedName name="cf_invsec_esvc" localSheetId="5">#REF!</definedName>
    <definedName name="cf_invsec_esvc" localSheetId="17">#REF!</definedName>
    <definedName name="cf_invsec_esvc" localSheetId="12">#REF!</definedName>
    <definedName name="cf_invsec_esvc" localSheetId="9">#REF!</definedName>
    <definedName name="cf_invsec_esvc" localSheetId="10">#REF!</definedName>
    <definedName name="cf_invsec_esvc">#REF!</definedName>
    <definedName name="cf_invsec_fnco" localSheetId="0">#REF!</definedName>
    <definedName name="cf_invsec_fnco" localSheetId="3">#REF!</definedName>
    <definedName name="cf_invsec_fnco" localSheetId="2">#REF!</definedName>
    <definedName name="cf_invsec_fnco">#REF!</definedName>
    <definedName name="cf_invsec_fsac" localSheetId="0">#REF!</definedName>
    <definedName name="cf_invsec_fsac" localSheetId="3">#REF!</definedName>
    <definedName name="cf_invsec_fsac" localSheetId="2">#REF!</definedName>
    <definedName name="cf_invsec_fsac">#REF!</definedName>
    <definedName name="cf_invsec_fsad" localSheetId="0">#REF!</definedName>
    <definedName name="cf_invsec_fsad" localSheetId="3">#REF!</definedName>
    <definedName name="cf_invsec_fsad" localSheetId="2">#REF!</definedName>
    <definedName name="cf_invsec_fsad">#REF!</definedName>
    <definedName name="cf_invsec_fser" localSheetId="0">#REF!</definedName>
    <definedName name="cf_invsec_fser" localSheetId="3">#REF!</definedName>
    <definedName name="cf_invsec_fser" localSheetId="2">#REF!</definedName>
    <definedName name="cf_invsec_fser" localSheetId="22">#REF!</definedName>
    <definedName name="cf_invsec_fser" localSheetId="7">#REF!</definedName>
    <definedName name="cf_invsec_fser" localSheetId="4">#REF!</definedName>
    <definedName name="cf_invsec_fser" localSheetId="5">#REF!</definedName>
    <definedName name="cf_invsec_fser" localSheetId="17">#REF!</definedName>
    <definedName name="cf_invsec_fser" localSheetId="12">#REF!</definedName>
    <definedName name="cf_invsec_fser" localSheetId="9">#REF!</definedName>
    <definedName name="cf_invsec_fser" localSheetId="10">#REF!</definedName>
    <definedName name="cf_invsec_fser">#REF!</definedName>
    <definedName name="cf_invsec_fstp" localSheetId="0">#REF!</definedName>
    <definedName name="cf_invsec_fstp" localSheetId="3">#REF!</definedName>
    <definedName name="cf_invsec_fstp" localSheetId="2">#REF!</definedName>
    <definedName name="cf_invsec_fstp">#REF!</definedName>
    <definedName name="cf_invsec_gadd" localSheetId="0">#REF!</definedName>
    <definedName name="cf_invsec_gadd" localSheetId="3">#REF!</definedName>
    <definedName name="cf_invsec_gadd" localSheetId="2">#REF!</definedName>
    <definedName name="cf_invsec_gadd">#REF!</definedName>
    <definedName name="cf_invsec_gadi" localSheetId="0">#REF!</definedName>
    <definedName name="cf_invsec_gadi" localSheetId="3">#REF!</definedName>
    <definedName name="cf_invsec_gadi" localSheetId="2">#REF!</definedName>
    <definedName name="cf_invsec_gadi">#REF!</definedName>
    <definedName name="cf_invsec_gadj" localSheetId="0">#REF!</definedName>
    <definedName name="cf_invsec_gadj" localSheetId="3">#REF!</definedName>
    <definedName name="cf_invsec_gadj" localSheetId="2">#REF!</definedName>
    <definedName name="cf_invsec_gadj">#REF!</definedName>
    <definedName name="cf_invsec_gov" localSheetId="0">#REF!</definedName>
    <definedName name="cf_invsec_gov" localSheetId="3">#REF!</definedName>
    <definedName name="cf_invsec_gov" localSheetId="2">#REF!</definedName>
    <definedName name="cf_invsec_gov">#REF!</definedName>
    <definedName name="cf_invsec_govd" localSheetId="0">#REF!</definedName>
    <definedName name="cf_invsec_govd" localSheetId="3">#REF!</definedName>
    <definedName name="cf_invsec_govd" localSheetId="2">#REF!</definedName>
    <definedName name="cf_invsec_govd">#REF!</definedName>
    <definedName name="cf_invsec_gove" localSheetId="0">#REF!</definedName>
    <definedName name="cf_invsec_gove" localSheetId="3">#REF!</definedName>
    <definedName name="cf_invsec_gove" localSheetId="2">#REF!</definedName>
    <definedName name="cf_invsec_gove">#REF!</definedName>
    <definedName name="cf_invsec_mali" localSheetId="0">#REF!</definedName>
    <definedName name="cf_invsec_mali" localSheetId="3">#REF!</definedName>
    <definedName name="cf_invsec_mali" localSheetId="2">#REF!</definedName>
    <definedName name="cf_invsec_mali" localSheetId="22">#REF!</definedName>
    <definedName name="cf_invsec_mali" localSheetId="7">#REF!</definedName>
    <definedName name="cf_invsec_mali" localSheetId="4">#REF!</definedName>
    <definedName name="cf_invsec_mali" localSheetId="5">#REF!</definedName>
    <definedName name="cf_invsec_mali" localSheetId="17">#REF!</definedName>
    <definedName name="cf_invsec_mali" localSheetId="12">#REF!</definedName>
    <definedName name="cf_invsec_mali" localSheetId="9">#REF!</definedName>
    <definedName name="cf_invsec_mali" localSheetId="10">#REF!</definedName>
    <definedName name="cf_invsec_mali">#REF!</definedName>
    <definedName name="cf_invsec_mwp" localSheetId="0">#REF!</definedName>
    <definedName name="cf_invsec_mwp" localSheetId="3">#REF!</definedName>
    <definedName name="cf_invsec_mwp" localSheetId="2">#REF!</definedName>
    <definedName name="cf_invsec_mwp" localSheetId="22">#REF!</definedName>
    <definedName name="cf_invsec_mwp" localSheetId="7">#REF!</definedName>
    <definedName name="cf_invsec_mwp" localSheetId="4">#REF!</definedName>
    <definedName name="cf_invsec_mwp" localSheetId="5">#REF!</definedName>
    <definedName name="cf_invsec_mwp" localSheetId="17">#REF!</definedName>
    <definedName name="cf_invsec_mwp" localSheetId="12">#REF!</definedName>
    <definedName name="cf_invsec_mwp" localSheetId="9">#REF!</definedName>
    <definedName name="cf_invsec_mwp" localSheetId="10">#REF!</definedName>
    <definedName name="cf_invsec_mwp">#REF!</definedName>
    <definedName name="cf_invsec_nep" localSheetId="0">#REF!</definedName>
    <definedName name="cf_invsec_nep" localSheetId="3">#REF!</definedName>
    <definedName name="cf_invsec_nep" localSheetId="2">#REF!</definedName>
    <definedName name="cf_invsec_nep">#REF!</definedName>
    <definedName name="cf_invsec_ngov" localSheetId="0">#REF!</definedName>
    <definedName name="cf_invsec_ngov" localSheetId="3">#REF!</definedName>
    <definedName name="cf_invsec_ngov" localSheetId="2">#REF!</definedName>
    <definedName name="cf_invsec_ngov">#REF!</definedName>
    <definedName name="cf_invsec_npl" localSheetId="0">#REF!</definedName>
    <definedName name="cf_invsec_npl" localSheetId="3">#REF!</definedName>
    <definedName name="cf_invsec_npl" localSheetId="2">#REF!</definedName>
    <definedName name="cf_invsec_npl" localSheetId="22">#REF!</definedName>
    <definedName name="cf_invsec_npl" localSheetId="7">#REF!</definedName>
    <definedName name="cf_invsec_npl" localSheetId="4">#REF!</definedName>
    <definedName name="cf_invsec_npl" localSheetId="5">#REF!</definedName>
    <definedName name="cf_invsec_npl" localSheetId="17">#REF!</definedName>
    <definedName name="cf_invsec_npl" localSheetId="12">#REF!</definedName>
    <definedName name="cf_invsec_npl" localSheetId="9">#REF!</definedName>
    <definedName name="cf_invsec_npl" localSheetId="10">#REF!</definedName>
    <definedName name="cf_invsec_npl">#REF!</definedName>
    <definedName name="cf_invsec_resm" localSheetId="0">#REF!</definedName>
    <definedName name="cf_invsec_resm" localSheetId="3">#REF!</definedName>
    <definedName name="cf_invsec_resm" localSheetId="2">#REF!</definedName>
    <definedName name="cf_invsec_resm">#REF!</definedName>
    <definedName name="cf_invsec_rgov" localSheetId="0">#REF!</definedName>
    <definedName name="cf_invsec_rgov" localSheetId="3">#REF!</definedName>
    <definedName name="cf_invsec_rgov" localSheetId="2">#REF!</definedName>
    <definedName name="cf_invsec_rgov">#REF!</definedName>
    <definedName name="cf_invsec_rmwp" localSheetId="0">#REF!</definedName>
    <definedName name="cf_invsec_rmwp" localSheetId="3">#REF!</definedName>
    <definedName name="cf_invsec_rmwp" localSheetId="2">#REF!</definedName>
    <definedName name="cf_invsec_rmwp" localSheetId="22">#REF!</definedName>
    <definedName name="cf_invsec_rmwp" localSheetId="7">#REF!</definedName>
    <definedName name="cf_invsec_rmwp" localSheetId="4">#REF!</definedName>
    <definedName name="cf_invsec_rmwp" localSheetId="5">#REF!</definedName>
    <definedName name="cf_invsec_rmwp" localSheetId="17">#REF!</definedName>
    <definedName name="cf_invsec_rmwp" localSheetId="12">#REF!</definedName>
    <definedName name="cf_invsec_rmwp" localSheetId="9">#REF!</definedName>
    <definedName name="cf_invsec_rmwp" localSheetId="10">#REF!</definedName>
    <definedName name="cf_invsec_rmwp">#REF!</definedName>
    <definedName name="cf_invsec_rode" localSheetId="0">#REF!</definedName>
    <definedName name="cf_invsec_rode" localSheetId="3">#REF!</definedName>
    <definedName name="cf_invsec_rode" localSheetId="2">#REF!</definedName>
    <definedName name="cf_invsec_rode" localSheetId="22">#REF!</definedName>
    <definedName name="cf_invsec_rode" localSheetId="7">#REF!</definedName>
    <definedName name="cf_invsec_rode" localSheetId="4">#REF!</definedName>
    <definedName name="cf_invsec_rode" localSheetId="5">#REF!</definedName>
    <definedName name="cf_invsec_rode" localSheetId="17">#REF!</definedName>
    <definedName name="cf_invsec_rode" localSheetId="12">#REF!</definedName>
    <definedName name="cf_invsec_rode" localSheetId="9">#REF!</definedName>
    <definedName name="cf_invsec_rode" localSheetId="10">#REF!</definedName>
    <definedName name="cf_invsec_rode">#REF!</definedName>
    <definedName name="cf_invsec_sols" localSheetId="0">#REF!</definedName>
    <definedName name="cf_invsec_sols" localSheetId="3">#REF!</definedName>
    <definedName name="cf_invsec_sols" localSheetId="2">#REF!</definedName>
    <definedName name="cf_invsec_sols">#REF!</definedName>
    <definedName name="cf_invsec_tam" localSheetId="0">#REF!</definedName>
    <definedName name="cf_invsec_tam" localSheetId="3">#REF!</definedName>
    <definedName name="cf_invsec_tam" localSheetId="2">#REF!</definedName>
    <definedName name="cf_invsec_tam">#REF!</definedName>
    <definedName name="cf_invsec_tsc" localSheetId="0">#REF!</definedName>
    <definedName name="cf_invsec_tsc" localSheetId="3">#REF!</definedName>
    <definedName name="cf_invsec_tsc" localSheetId="2">#REF!</definedName>
    <definedName name="cf_invsec_tsc">#REF!</definedName>
    <definedName name="cf_invsec_vent" localSheetId="0">#REF!</definedName>
    <definedName name="cf_invsec_vent" localSheetId="3">#REF!</definedName>
    <definedName name="cf_invsec_vent" localSheetId="2">#REF!</definedName>
    <definedName name="cf_invsec_vent">#REF!</definedName>
    <definedName name="cf_invsec_vfs" localSheetId="0">#REF!</definedName>
    <definedName name="cf_invsec_vfs" localSheetId="3">#REF!</definedName>
    <definedName name="cf_invsec_vfs" localSheetId="2">#REF!</definedName>
    <definedName name="cf_invsec_vfs" localSheetId="22">#REF!</definedName>
    <definedName name="cf_invsec_vfs" localSheetId="7">#REF!</definedName>
    <definedName name="cf_invsec_vfs" localSheetId="4">#REF!</definedName>
    <definedName name="cf_invsec_vfs" localSheetId="5">#REF!</definedName>
    <definedName name="cf_invsec_vfs" localSheetId="17">#REF!</definedName>
    <definedName name="cf_invsec_vfs" localSheetId="12">#REF!</definedName>
    <definedName name="cf_invsec_vfs" localSheetId="9">#REF!</definedName>
    <definedName name="cf_invsec_vfs" localSheetId="10">#REF!</definedName>
    <definedName name="cf_invsec_vfs">#REF!</definedName>
    <definedName name="cf_invsec_watr" localSheetId="0">#REF!</definedName>
    <definedName name="cf_invsec_watr" localSheetId="3">#REF!</definedName>
    <definedName name="cf_invsec_watr" localSheetId="2">#REF!</definedName>
    <definedName name="cf_invsec_watr" localSheetId="22">#REF!</definedName>
    <definedName name="cf_invsec_watr" localSheetId="7">#REF!</definedName>
    <definedName name="cf_invsec_watr" localSheetId="4">#REF!</definedName>
    <definedName name="cf_invsec_watr" localSheetId="5">#REF!</definedName>
    <definedName name="cf_invsec_watr" localSheetId="17">#REF!</definedName>
    <definedName name="cf_invsec_watr" localSheetId="12">#REF!</definedName>
    <definedName name="cf_invsec_watr" localSheetId="9">#REF!</definedName>
    <definedName name="cf_invsec_watr" localSheetId="10">#REF!</definedName>
    <definedName name="cf_invsec_watr">#REF!</definedName>
    <definedName name="cf_invsec_west" localSheetId="0">#REF!</definedName>
    <definedName name="cf_invsec_west" localSheetId="3">#REF!</definedName>
    <definedName name="cf_invsec_west" localSheetId="2">#REF!</definedName>
    <definedName name="cf_invsec_west">#REF!</definedName>
    <definedName name="cf_invsec_wolv" localSheetId="0">#REF!</definedName>
    <definedName name="cf_invsec_wolv" localSheetId="3">#REF!</definedName>
    <definedName name="cf_invsec_wolv" localSheetId="2">#REF!</definedName>
    <definedName name="cf_invsec_wolv" localSheetId="22">#REF!</definedName>
    <definedName name="cf_invsec_wolv" localSheetId="7">#REF!</definedName>
    <definedName name="cf_invsec_wolv" localSheetId="4">#REF!</definedName>
    <definedName name="cf_invsec_wolv" localSheetId="5">#REF!</definedName>
    <definedName name="cf_invsec_wolv" localSheetId="17">#REF!</definedName>
    <definedName name="cf_invsec_wolv" localSheetId="12">#REF!</definedName>
    <definedName name="cf_invsec_wolv" localSheetId="9">#REF!</definedName>
    <definedName name="cf_invsec_wolv" localSheetId="10">#REF!</definedName>
    <definedName name="cf_invsec_wolv">#REF!</definedName>
    <definedName name="cf_iss_exp_total_CMDCC" localSheetId="0">#REF!</definedName>
    <definedName name="cf_iss_exp_total_CMDCC" localSheetId="3">#REF!</definedName>
    <definedName name="cf_iss_exp_total_CMDCC" localSheetId="2">#REF!</definedName>
    <definedName name="cf_iss_exp_total_CMDCC" localSheetId="22">#REF!</definedName>
    <definedName name="cf_iss_exp_total_CMDCC" localSheetId="7">#REF!</definedName>
    <definedName name="cf_iss_exp_total_CMDCC" localSheetId="4">#REF!</definedName>
    <definedName name="cf_iss_exp_total_CMDCC" localSheetId="5">#REF!</definedName>
    <definedName name="cf_iss_exp_total_CMDCC" localSheetId="17">#REF!</definedName>
    <definedName name="cf_iss_exp_total_CMDCC" localSheetId="12">#REF!</definedName>
    <definedName name="cf_iss_exp_total_CMDCC" localSheetId="9">#REF!</definedName>
    <definedName name="cf_iss_exp_total_CMDCC" localSheetId="10">#REF!</definedName>
    <definedName name="cf_iss_exp_total_CMDCC">#REF!</definedName>
    <definedName name="cf_iss_exp_total_CMDEC" localSheetId="0">#REF!</definedName>
    <definedName name="cf_iss_exp_total_CMDEC" localSheetId="3">#REF!</definedName>
    <definedName name="cf_iss_exp_total_CMDEC" localSheetId="2">#REF!</definedName>
    <definedName name="cf_iss_exp_total_CMDEC" localSheetId="22">#REF!</definedName>
    <definedName name="cf_iss_exp_total_CMDEC" localSheetId="7">#REF!</definedName>
    <definedName name="cf_iss_exp_total_CMDEC" localSheetId="4">#REF!</definedName>
    <definedName name="cf_iss_exp_total_CMDEC" localSheetId="5">#REF!</definedName>
    <definedName name="cf_iss_exp_total_CMDEC" localSheetId="17">#REF!</definedName>
    <definedName name="cf_iss_exp_total_CMDEC" localSheetId="12">#REF!</definedName>
    <definedName name="cf_iss_exp_total_CMDEC" localSheetId="9">#REF!</definedName>
    <definedName name="cf_iss_exp_total_CMDEC" localSheetId="10">#REF!</definedName>
    <definedName name="cf_iss_exp_total_CMDEC">#REF!</definedName>
    <definedName name="cf_iss_exp_total_CMELE" localSheetId="0">#REF!</definedName>
    <definedName name="cf_iss_exp_total_CMELE" localSheetId="3">#REF!</definedName>
    <definedName name="cf_iss_exp_total_CMELE" localSheetId="2">#REF!</definedName>
    <definedName name="cf_iss_exp_total_CMELE" localSheetId="22">#REF!</definedName>
    <definedName name="cf_iss_exp_total_CMELE" localSheetId="7">#REF!</definedName>
    <definedName name="cf_iss_exp_total_CMELE" localSheetId="4">#REF!</definedName>
    <definedName name="cf_iss_exp_total_CMELE" localSheetId="5">#REF!</definedName>
    <definedName name="cf_iss_exp_total_CMELE" localSheetId="17">#REF!</definedName>
    <definedName name="cf_iss_exp_total_CMELE" localSheetId="12">#REF!</definedName>
    <definedName name="cf_iss_exp_total_CMELE" localSheetId="9">#REF!</definedName>
    <definedName name="cf_iss_exp_total_CMELE" localSheetId="10">#REF!</definedName>
    <definedName name="cf_iss_exp_total_CMELE">#REF!</definedName>
    <definedName name="cf_iss_exp_total_CMNEP" localSheetId="0">#REF!</definedName>
    <definedName name="cf_iss_exp_total_CMNEP" localSheetId="3">#REF!</definedName>
    <definedName name="cf_iss_exp_total_CMNEP" localSheetId="2">#REF!</definedName>
    <definedName name="cf_iss_exp_total_CMNEP" localSheetId="22">#REF!</definedName>
    <definedName name="cf_iss_exp_total_CMNEP" localSheetId="7">#REF!</definedName>
    <definedName name="cf_iss_exp_total_CMNEP" localSheetId="4">#REF!</definedName>
    <definedName name="cf_iss_exp_total_CMNEP" localSheetId="5">#REF!</definedName>
    <definedName name="cf_iss_exp_total_CMNEP" localSheetId="17">#REF!</definedName>
    <definedName name="cf_iss_exp_total_CMNEP" localSheetId="12">#REF!</definedName>
    <definedName name="cf_iss_exp_total_CMNEP" localSheetId="9">#REF!</definedName>
    <definedName name="cf_iss_exp_total_CMNEP" localSheetId="10">#REF!</definedName>
    <definedName name="cf_iss_exp_total_CMNEP">#REF!</definedName>
    <definedName name="cf_itc_dccw" localSheetId="0">#REF!</definedName>
    <definedName name="cf_itc_dccw" localSheetId="3">#REF!</definedName>
    <definedName name="cf_itc_dccw" localSheetId="2">#REF!</definedName>
    <definedName name="cf_itc_dccw">#REF!</definedName>
    <definedName name="cf_itc_desi" localSheetId="0">#REF!</definedName>
    <definedName name="cf_itc_desi" localSheetId="3">#REF!</definedName>
    <definedName name="cf_itc_desi" localSheetId="2">#REF!</definedName>
    <definedName name="cf_itc_desi">#REF!</definedName>
    <definedName name="cf_itc_esvc" localSheetId="0">#REF!</definedName>
    <definedName name="cf_itc_esvc" localSheetId="3">#REF!</definedName>
    <definedName name="cf_itc_esvc" localSheetId="2">#REF!</definedName>
    <definedName name="cf_itc_esvc">#REF!</definedName>
    <definedName name="cf_joint_earn" localSheetId="0">#REF!</definedName>
    <definedName name="cf_joint_earn" localSheetId="3">#REF!</definedName>
    <definedName name="cf_joint_earn" localSheetId="2">#REF!</definedName>
    <definedName name="cf_joint_earn" localSheetId="22">#REF!</definedName>
    <definedName name="cf_joint_earn" localSheetId="7">#REF!</definedName>
    <definedName name="cf_joint_earn" localSheetId="4">#REF!</definedName>
    <definedName name="cf_joint_earn" localSheetId="5">#REF!</definedName>
    <definedName name="cf_joint_earn" localSheetId="17">#REF!</definedName>
    <definedName name="cf_joint_earn" localSheetId="12">#REF!</definedName>
    <definedName name="cf_joint_earn" localSheetId="9">#REF!</definedName>
    <definedName name="cf_joint_earn" localSheetId="10">#REF!</definedName>
    <definedName name="cf_joint_earn">#REF!</definedName>
    <definedName name="cf_joint_earn_dccw" localSheetId="0">#REF!</definedName>
    <definedName name="cf_joint_earn_dccw" localSheetId="3">#REF!</definedName>
    <definedName name="cf_joint_earn_dccw" localSheetId="2">#REF!</definedName>
    <definedName name="cf_joint_earn_dccw">#REF!</definedName>
    <definedName name="cf_joint_earn_desi" localSheetId="0">#REF!</definedName>
    <definedName name="cf_joint_earn_desi" localSheetId="3">#REF!</definedName>
    <definedName name="cf_joint_earn_desi" localSheetId="2">#REF!</definedName>
    <definedName name="cf_joint_earn_desi">#REF!</definedName>
    <definedName name="cf_joint_earn_esvc" localSheetId="0">#REF!</definedName>
    <definedName name="cf_joint_earn_esvc" localSheetId="3">#REF!</definedName>
    <definedName name="cf_joint_earn_esvc" localSheetId="2">#REF!</definedName>
    <definedName name="cf_joint_earn_esvc">#REF!</definedName>
    <definedName name="cf_joint_vent_CM1DC" localSheetId="0">#REF!</definedName>
    <definedName name="cf_joint_vent_CM1DC" localSheetId="3">#REF!</definedName>
    <definedName name="cf_joint_vent_CM1DC" localSheetId="2">#REF!</definedName>
    <definedName name="cf_joint_vent_CM1DC" localSheetId="22">#REF!</definedName>
    <definedName name="cf_joint_vent_CM1DC" localSheetId="7">#REF!</definedName>
    <definedName name="cf_joint_vent_CM1DC" localSheetId="4">#REF!</definedName>
    <definedName name="cf_joint_vent_CM1DC" localSheetId="5">#REF!</definedName>
    <definedName name="cf_joint_vent_CM1DC" localSheetId="17">#REF!</definedName>
    <definedName name="cf_joint_vent_CM1DC" localSheetId="12">#REF!</definedName>
    <definedName name="cf_joint_vent_CM1DC" localSheetId="9">#REF!</definedName>
    <definedName name="cf_joint_vent_CM1DC" localSheetId="10">#REF!</definedName>
    <definedName name="cf_joint_vent_CM1DC">#REF!</definedName>
    <definedName name="cf_joint_vent_CM1DE" localSheetId="0">#REF!</definedName>
    <definedName name="cf_joint_vent_CM1DE" localSheetId="3">#REF!</definedName>
    <definedName name="cf_joint_vent_CM1DE" localSheetId="2">#REF!</definedName>
    <definedName name="cf_joint_vent_CM1DE" localSheetId="22">#REF!</definedName>
    <definedName name="cf_joint_vent_CM1DE" localSheetId="7">#REF!</definedName>
    <definedName name="cf_joint_vent_CM1DE" localSheetId="4">#REF!</definedName>
    <definedName name="cf_joint_vent_CM1DE" localSheetId="5">#REF!</definedName>
    <definedName name="cf_joint_vent_CM1DE" localSheetId="17">#REF!</definedName>
    <definedName name="cf_joint_vent_CM1DE" localSheetId="12">#REF!</definedName>
    <definedName name="cf_joint_vent_CM1DE" localSheetId="9">#REF!</definedName>
    <definedName name="cf_joint_vent_CM1DE" localSheetId="10">#REF!</definedName>
    <definedName name="cf_joint_vent_CM1DE">#REF!</definedName>
    <definedName name="cf_joint_vent_CM1EL" localSheetId="0">#REF!</definedName>
    <definedName name="cf_joint_vent_CM1EL" localSheetId="3">#REF!</definedName>
    <definedName name="cf_joint_vent_CM1EL" localSheetId="2">#REF!</definedName>
    <definedName name="cf_joint_vent_CM1EL" localSheetId="22">#REF!</definedName>
    <definedName name="cf_joint_vent_CM1EL" localSheetId="7">#REF!</definedName>
    <definedName name="cf_joint_vent_CM1EL" localSheetId="4">#REF!</definedName>
    <definedName name="cf_joint_vent_CM1EL" localSheetId="5">#REF!</definedName>
    <definedName name="cf_joint_vent_CM1EL" localSheetId="17">#REF!</definedName>
    <definedName name="cf_joint_vent_CM1EL" localSheetId="12">#REF!</definedName>
    <definedName name="cf_joint_vent_CM1EL" localSheetId="9">#REF!</definedName>
    <definedName name="cf_joint_vent_CM1EL" localSheetId="10">#REF!</definedName>
    <definedName name="cf_joint_vent_CM1EL">#REF!</definedName>
    <definedName name="cf_joint_vent_CM1NE" localSheetId="0">#REF!</definedName>
    <definedName name="cf_joint_vent_CM1NE" localSheetId="3">#REF!</definedName>
    <definedName name="cf_joint_vent_CM1NE" localSheetId="2">#REF!</definedName>
    <definedName name="cf_joint_vent_CM1NE">#REF!</definedName>
    <definedName name="cf_joint_vent_CM2DC" localSheetId="0">#REF!</definedName>
    <definedName name="cf_joint_vent_CM2DC" localSheetId="3">#REF!</definedName>
    <definedName name="cf_joint_vent_CM2DC" localSheetId="2">#REF!</definedName>
    <definedName name="cf_joint_vent_CM2DC" localSheetId="22">#REF!</definedName>
    <definedName name="cf_joint_vent_CM2DC" localSheetId="7">#REF!</definedName>
    <definedName name="cf_joint_vent_CM2DC" localSheetId="4">#REF!</definedName>
    <definedName name="cf_joint_vent_CM2DC" localSheetId="5">#REF!</definedName>
    <definedName name="cf_joint_vent_CM2DC" localSheetId="17">#REF!</definedName>
    <definedName name="cf_joint_vent_CM2DC" localSheetId="12">#REF!</definedName>
    <definedName name="cf_joint_vent_CM2DC" localSheetId="9">#REF!</definedName>
    <definedName name="cf_joint_vent_CM2DC" localSheetId="10">#REF!</definedName>
    <definedName name="cf_joint_vent_CM2DC">#REF!</definedName>
    <definedName name="cf_joint_vent_CM2DE" localSheetId="0">#REF!</definedName>
    <definedName name="cf_joint_vent_CM2DE" localSheetId="3">#REF!</definedName>
    <definedName name="cf_joint_vent_CM2DE" localSheetId="2">#REF!</definedName>
    <definedName name="cf_joint_vent_CM2DE" localSheetId="22">#REF!</definedName>
    <definedName name="cf_joint_vent_CM2DE" localSheetId="7">#REF!</definedName>
    <definedName name="cf_joint_vent_CM2DE" localSheetId="4">#REF!</definedName>
    <definedName name="cf_joint_vent_CM2DE" localSheetId="5">#REF!</definedName>
    <definedName name="cf_joint_vent_CM2DE" localSheetId="17">#REF!</definedName>
    <definedName name="cf_joint_vent_CM2DE" localSheetId="12">#REF!</definedName>
    <definedName name="cf_joint_vent_CM2DE" localSheetId="9">#REF!</definedName>
    <definedName name="cf_joint_vent_CM2DE" localSheetId="10">#REF!</definedName>
    <definedName name="cf_joint_vent_CM2DE">#REF!</definedName>
    <definedName name="cf_joint_vent_CM2EL" localSheetId="0">#REF!</definedName>
    <definedName name="cf_joint_vent_CM2EL" localSheetId="3">#REF!</definedName>
    <definedName name="cf_joint_vent_CM2EL" localSheetId="2">#REF!</definedName>
    <definedName name="cf_joint_vent_CM2EL" localSheetId="22">#REF!</definedName>
    <definedName name="cf_joint_vent_CM2EL" localSheetId="7">#REF!</definedName>
    <definedName name="cf_joint_vent_CM2EL" localSheetId="4">#REF!</definedName>
    <definedName name="cf_joint_vent_CM2EL" localSheetId="5">#REF!</definedName>
    <definedName name="cf_joint_vent_CM2EL" localSheetId="17">#REF!</definedName>
    <definedName name="cf_joint_vent_CM2EL" localSheetId="12">#REF!</definedName>
    <definedName name="cf_joint_vent_CM2EL" localSheetId="9">#REF!</definedName>
    <definedName name="cf_joint_vent_CM2EL" localSheetId="10">#REF!</definedName>
    <definedName name="cf_joint_vent_CM2EL">#REF!</definedName>
    <definedName name="cf_joint_vent_CM2NE" localSheetId="0">#REF!</definedName>
    <definedName name="cf_joint_vent_CM2NE" localSheetId="3">#REF!</definedName>
    <definedName name="cf_joint_vent_CM2NE" localSheetId="2">#REF!</definedName>
    <definedName name="cf_joint_vent_CM2NE">#REF!</definedName>
    <definedName name="cf_joint_vent_CM3DC" localSheetId="0">#REF!</definedName>
    <definedName name="cf_joint_vent_CM3DC" localSheetId="3">#REF!</definedName>
    <definedName name="cf_joint_vent_CM3DC" localSheetId="2">#REF!</definedName>
    <definedName name="cf_joint_vent_CM3DC" localSheetId="22">#REF!</definedName>
    <definedName name="cf_joint_vent_CM3DC" localSheetId="7">#REF!</definedName>
    <definedName name="cf_joint_vent_CM3DC" localSheetId="4">#REF!</definedName>
    <definedName name="cf_joint_vent_CM3DC" localSheetId="5">#REF!</definedName>
    <definedName name="cf_joint_vent_CM3DC" localSheetId="17">#REF!</definedName>
    <definedName name="cf_joint_vent_CM3DC" localSheetId="12">#REF!</definedName>
    <definedName name="cf_joint_vent_CM3DC" localSheetId="9">#REF!</definedName>
    <definedName name="cf_joint_vent_CM3DC" localSheetId="10">#REF!</definedName>
    <definedName name="cf_joint_vent_CM3DC">#REF!</definedName>
    <definedName name="cf_joint_vent_CM3DE" localSheetId="0">#REF!</definedName>
    <definedName name="cf_joint_vent_CM3DE" localSheetId="3">#REF!</definedName>
    <definedName name="cf_joint_vent_CM3DE" localSheetId="2">#REF!</definedName>
    <definedName name="cf_joint_vent_CM3DE" localSheetId="22">#REF!</definedName>
    <definedName name="cf_joint_vent_CM3DE" localSheetId="7">#REF!</definedName>
    <definedName name="cf_joint_vent_CM3DE" localSheetId="4">#REF!</definedName>
    <definedName name="cf_joint_vent_CM3DE" localSheetId="5">#REF!</definedName>
    <definedName name="cf_joint_vent_CM3DE" localSheetId="17">#REF!</definedName>
    <definedName name="cf_joint_vent_CM3DE" localSheetId="12">#REF!</definedName>
    <definedName name="cf_joint_vent_CM3DE" localSheetId="9">#REF!</definedName>
    <definedName name="cf_joint_vent_CM3DE" localSheetId="10">#REF!</definedName>
    <definedName name="cf_joint_vent_CM3DE">#REF!</definedName>
    <definedName name="cf_joint_vent_CM3EL" localSheetId="0">#REF!</definedName>
    <definedName name="cf_joint_vent_CM3EL" localSheetId="3">#REF!</definedName>
    <definedName name="cf_joint_vent_CM3EL" localSheetId="2">#REF!</definedName>
    <definedName name="cf_joint_vent_CM3EL" localSheetId="22">#REF!</definedName>
    <definedName name="cf_joint_vent_CM3EL" localSheetId="7">#REF!</definedName>
    <definedName name="cf_joint_vent_CM3EL" localSheetId="4">#REF!</definedName>
    <definedName name="cf_joint_vent_CM3EL" localSheetId="5">#REF!</definedName>
    <definedName name="cf_joint_vent_CM3EL" localSheetId="17">#REF!</definedName>
    <definedName name="cf_joint_vent_CM3EL" localSheetId="12">#REF!</definedName>
    <definedName name="cf_joint_vent_CM3EL" localSheetId="9">#REF!</definedName>
    <definedName name="cf_joint_vent_CM3EL" localSheetId="10">#REF!</definedName>
    <definedName name="cf_joint_vent_CM3EL">#REF!</definedName>
    <definedName name="cf_joint_vent_CM3NE" localSheetId="0">#REF!</definedName>
    <definedName name="cf_joint_vent_CM3NE" localSheetId="3">#REF!</definedName>
    <definedName name="cf_joint_vent_CM3NE" localSheetId="2">#REF!</definedName>
    <definedName name="cf_joint_vent_CM3NE">#REF!</definedName>
    <definedName name="cf_joint_vent_CM4DC" localSheetId="0">#REF!</definedName>
    <definedName name="cf_joint_vent_CM4DC" localSheetId="3">#REF!</definedName>
    <definedName name="cf_joint_vent_CM4DC" localSheetId="2">#REF!</definedName>
    <definedName name="cf_joint_vent_CM4DC" localSheetId="22">#REF!</definedName>
    <definedName name="cf_joint_vent_CM4DC" localSheetId="7">#REF!</definedName>
    <definedName name="cf_joint_vent_CM4DC" localSheetId="4">#REF!</definedName>
    <definedName name="cf_joint_vent_CM4DC" localSheetId="5">#REF!</definedName>
    <definedName name="cf_joint_vent_CM4DC" localSheetId="17">#REF!</definedName>
    <definedName name="cf_joint_vent_CM4DC" localSheetId="12">#REF!</definedName>
    <definedName name="cf_joint_vent_CM4DC" localSheetId="9">#REF!</definedName>
    <definedName name="cf_joint_vent_CM4DC" localSheetId="10">#REF!</definedName>
    <definedName name="cf_joint_vent_CM4DC">#REF!</definedName>
    <definedName name="cf_joint_vent_CM4DE" localSheetId="0">#REF!</definedName>
    <definedName name="cf_joint_vent_CM4DE" localSheetId="3">#REF!</definedName>
    <definedName name="cf_joint_vent_CM4DE" localSheetId="2">#REF!</definedName>
    <definedName name="cf_joint_vent_CM4DE" localSheetId="22">#REF!</definedName>
    <definedName name="cf_joint_vent_CM4DE" localSheetId="7">#REF!</definedName>
    <definedName name="cf_joint_vent_CM4DE" localSheetId="4">#REF!</definedName>
    <definedName name="cf_joint_vent_CM4DE" localSheetId="5">#REF!</definedName>
    <definedName name="cf_joint_vent_CM4DE" localSheetId="17">#REF!</definedName>
    <definedName name="cf_joint_vent_CM4DE" localSheetId="12">#REF!</definedName>
    <definedName name="cf_joint_vent_CM4DE" localSheetId="9">#REF!</definedName>
    <definedName name="cf_joint_vent_CM4DE" localSheetId="10">#REF!</definedName>
    <definedName name="cf_joint_vent_CM4DE">#REF!</definedName>
    <definedName name="cf_joint_vent_CM4EL" localSheetId="0">#REF!</definedName>
    <definedName name="cf_joint_vent_CM4EL" localSheetId="3">#REF!</definedName>
    <definedName name="cf_joint_vent_CM4EL" localSheetId="2">#REF!</definedName>
    <definedName name="cf_joint_vent_CM4EL" localSheetId="22">#REF!</definedName>
    <definedName name="cf_joint_vent_CM4EL" localSheetId="7">#REF!</definedName>
    <definedName name="cf_joint_vent_CM4EL" localSheetId="4">#REF!</definedName>
    <definedName name="cf_joint_vent_CM4EL" localSheetId="5">#REF!</definedName>
    <definedName name="cf_joint_vent_CM4EL" localSheetId="17">#REF!</definedName>
    <definedName name="cf_joint_vent_CM4EL" localSheetId="12">#REF!</definedName>
    <definedName name="cf_joint_vent_CM4EL" localSheetId="9">#REF!</definedName>
    <definedName name="cf_joint_vent_CM4EL" localSheetId="10">#REF!</definedName>
    <definedName name="cf_joint_vent_CM4EL">#REF!</definedName>
    <definedName name="cf_joint_vent_CM4NE" localSheetId="0">#REF!</definedName>
    <definedName name="cf_joint_vent_CM4NE" localSheetId="3">#REF!</definedName>
    <definedName name="cf_joint_vent_CM4NE" localSheetId="2">#REF!</definedName>
    <definedName name="cf_joint_vent_CM4NE">#REF!</definedName>
    <definedName name="cf_joint_vent_CM5DC" localSheetId="0">#REF!</definedName>
    <definedName name="cf_joint_vent_CM5DC" localSheetId="3">#REF!</definedName>
    <definedName name="cf_joint_vent_CM5DC" localSheetId="2">#REF!</definedName>
    <definedName name="cf_joint_vent_CM5DC" localSheetId="22">#REF!</definedName>
    <definedName name="cf_joint_vent_CM5DC" localSheetId="7">#REF!</definedName>
    <definedName name="cf_joint_vent_CM5DC" localSheetId="4">#REF!</definedName>
    <definedName name="cf_joint_vent_CM5DC" localSheetId="5">#REF!</definedName>
    <definedName name="cf_joint_vent_CM5DC" localSheetId="17">#REF!</definedName>
    <definedName name="cf_joint_vent_CM5DC" localSheetId="12">#REF!</definedName>
    <definedName name="cf_joint_vent_CM5DC" localSheetId="9">#REF!</definedName>
    <definedName name="cf_joint_vent_CM5DC" localSheetId="10">#REF!</definedName>
    <definedName name="cf_joint_vent_CM5DC">#REF!</definedName>
    <definedName name="cf_joint_vent_CM5DE" localSheetId="0">#REF!</definedName>
    <definedName name="cf_joint_vent_CM5DE" localSheetId="3">#REF!</definedName>
    <definedName name="cf_joint_vent_CM5DE" localSheetId="2">#REF!</definedName>
    <definedName name="cf_joint_vent_CM5DE" localSheetId="22">#REF!</definedName>
    <definedName name="cf_joint_vent_CM5DE" localSheetId="7">#REF!</definedName>
    <definedName name="cf_joint_vent_CM5DE" localSheetId="4">#REF!</definedName>
    <definedName name="cf_joint_vent_CM5DE" localSheetId="5">#REF!</definedName>
    <definedName name="cf_joint_vent_CM5DE" localSheetId="17">#REF!</definedName>
    <definedName name="cf_joint_vent_CM5DE" localSheetId="12">#REF!</definedName>
    <definedName name="cf_joint_vent_CM5DE" localSheetId="9">#REF!</definedName>
    <definedName name="cf_joint_vent_CM5DE" localSheetId="10">#REF!</definedName>
    <definedName name="cf_joint_vent_CM5DE">#REF!</definedName>
    <definedName name="cf_joint_vent_CMDCC" localSheetId="0">#REF!</definedName>
    <definedName name="cf_joint_vent_CMDCC" localSheetId="3">#REF!</definedName>
    <definedName name="cf_joint_vent_CMDCC" localSheetId="2">#REF!</definedName>
    <definedName name="cf_joint_vent_CMDCC" localSheetId="22">#REF!</definedName>
    <definedName name="cf_joint_vent_CMDCC" localSheetId="7">#REF!</definedName>
    <definedName name="cf_joint_vent_CMDCC" localSheetId="4">#REF!</definedName>
    <definedName name="cf_joint_vent_CMDCC" localSheetId="5">#REF!</definedName>
    <definedName name="cf_joint_vent_CMDCC" localSheetId="17">#REF!</definedName>
    <definedName name="cf_joint_vent_CMDCC" localSheetId="12">#REF!</definedName>
    <definedName name="cf_joint_vent_CMDCC" localSheetId="9">#REF!</definedName>
    <definedName name="cf_joint_vent_CMDCC" localSheetId="10">#REF!</definedName>
    <definedName name="cf_joint_vent_CMDCC">#REF!</definedName>
    <definedName name="cf_joint_vent_CMDEC" localSheetId="0">#REF!</definedName>
    <definedName name="cf_joint_vent_CMDEC" localSheetId="3">#REF!</definedName>
    <definedName name="cf_joint_vent_CMDEC" localSheetId="2">#REF!</definedName>
    <definedName name="cf_joint_vent_CMDEC" localSheetId="22">#REF!</definedName>
    <definedName name="cf_joint_vent_CMDEC" localSheetId="7">#REF!</definedName>
    <definedName name="cf_joint_vent_CMDEC" localSheetId="4">#REF!</definedName>
    <definedName name="cf_joint_vent_CMDEC" localSheetId="5">#REF!</definedName>
    <definedName name="cf_joint_vent_CMDEC" localSheetId="17">#REF!</definedName>
    <definedName name="cf_joint_vent_CMDEC" localSheetId="12">#REF!</definedName>
    <definedName name="cf_joint_vent_CMDEC" localSheetId="9">#REF!</definedName>
    <definedName name="cf_joint_vent_CMDEC" localSheetId="10">#REF!</definedName>
    <definedName name="cf_joint_vent_CMDEC">#REF!</definedName>
    <definedName name="cf_joint_vent_CMELE" localSheetId="0">#REF!</definedName>
    <definedName name="cf_joint_vent_CMELE" localSheetId="3">#REF!</definedName>
    <definedName name="cf_joint_vent_CMELE" localSheetId="2">#REF!</definedName>
    <definedName name="cf_joint_vent_CMELE" localSheetId="22">#REF!</definedName>
    <definedName name="cf_joint_vent_CMELE" localSheetId="7">#REF!</definedName>
    <definedName name="cf_joint_vent_CMELE" localSheetId="4">#REF!</definedName>
    <definedName name="cf_joint_vent_CMELE" localSheetId="5">#REF!</definedName>
    <definedName name="cf_joint_vent_CMELE" localSheetId="17">#REF!</definedName>
    <definedName name="cf_joint_vent_CMELE" localSheetId="12">#REF!</definedName>
    <definedName name="cf_joint_vent_CMELE" localSheetId="9">#REF!</definedName>
    <definedName name="cf_joint_vent_CMELE" localSheetId="10">#REF!</definedName>
    <definedName name="cf_joint_vent_CMELE">#REF!</definedName>
    <definedName name="cf_joint_vent_CMNEP" localSheetId="0">#REF!</definedName>
    <definedName name="cf_joint_vent_CMNEP" localSheetId="3">#REF!</definedName>
    <definedName name="cf_joint_vent_CMNEP" localSheetId="2">#REF!</definedName>
    <definedName name="cf_joint_vent_CMNEP" localSheetId="22">#REF!</definedName>
    <definedName name="cf_joint_vent_CMNEP" localSheetId="7">#REF!</definedName>
    <definedName name="cf_joint_vent_CMNEP" localSheetId="4">#REF!</definedName>
    <definedName name="cf_joint_vent_CMNEP" localSheetId="5">#REF!</definedName>
    <definedName name="cf_joint_vent_CMNEP" localSheetId="17">#REF!</definedName>
    <definedName name="cf_joint_vent_CMNEP" localSheetId="12">#REF!</definedName>
    <definedName name="cf_joint_vent_CMNEP" localSheetId="9">#REF!</definedName>
    <definedName name="cf_joint_vent_CMNEP" localSheetId="10">#REF!</definedName>
    <definedName name="cf_joint_vent_CMNEP">#REF!</definedName>
    <definedName name="cf_ltd_iss" localSheetId="0">#REF!</definedName>
    <definedName name="cf_ltd_iss" localSheetId="3">#REF!</definedName>
    <definedName name="cf_ltd_iss" localSheetId="2">#REF!</definedName>
    <definedName name="cf_ltd_iss" localSheetId="22">#REF!</definedName>
    <definedName name="cf_ltd_iss" localSheetId="7">#REF!</definedName>
    <definedName name="cf_ltd_iss" localSheetId="4">#REF!</definedName>
    <definedName name="cf_ltd_iss" localSheetId="5">#REF!</definedName>
    <definedName name="cf_ltd_iss" localSheetId="17">#REF!</definedName>
    <definedName name="cf_ltd_iss" localSheetId="12">#REF!</definedName>
    <definedName name="cf_ltd_iss" localSheetId="9">#REF!</definedName>
    <definedName name="cf_ltd_iss" localSheetId="10">#REF!</definedName>
    <definedName name="cf_ltd_iss">#REF!</definedName>
    <definedName name="cf_ltd_iss_0" localSheetId="0">#REF!</definedName>
    <definedName name="cf_ltd_iss_0" localSheetId="3">#REF!</definedName>
    <definedName name="cf_ltd_iss_0" localSheetId="2">#REF!</definedName>
    <definedName name="cf_ltd_iss_0" localSheetId="22">#REF!</definedName>
    <definedName name="cf_ltd_iss_0" localSheetId="7">#REF!</definedName>
    <definedName name="cf_ltd_iss_0" localSheetId="4">#REF!</definedName>
    <definedName name="cf_ltd_iss_0" localSheetId="5">#REF!</definedName>
    <definedName name="cf_ltd_iss_0" localSheetId="17">#REF!</definedName>
    <definedName name="cf_ltd_iss_0" localSheetId="12">#REF!</definedName>
    <definedName name="cf_ltd_iss_0" localSheetId="9">#REF!</definedName>
    <definedName name="cf_ltd_iss_0" localSheetId="10">#REF!</definedName>
    <definedName name="cf_ltd_iss_0">#REF!</definedName>
    <definedName name="cf_ltd_iss_ambr" localSheetId="0">#REF!</definedName>
    <definedName name="cf_ltd_iss_ambr" localSheetId="3">#REF!</definedName>
    <definedName name="cf_ltd_iss_ambr" localSheetId="2">#REF!</definedName>
    <definedName name="cf_ltd_iss_ambr" localSheetId="22">#REF!</definedName>
    <definedName name="cf_ltd_iss_ambr" localSheetId="7">#REF!</definedName>
    <definedName name="cf_ltd_iss_ambr" localSheetId="4">#REF!</definedName>
    <definedName name="cf_ltd_iss_ambr" localSheetId="5">#REF!</definedName>
    <definedName name="cf_ltd_iss_ambr" localSheetId="17">#REF!</definedName>
    <definedName name="cf_ltd_iss_ambr" localSheetId="12">#REF!</definedName>
    <definedName name="cf_ltd_iss_ambr" localSheetId="9">#REF!</definedName>
    <definedName name="cf_ltd_iss_ambr" localSheetId="10">#REF!</definedName>
    <definedName name="cf_ltd_iss_ambr">#REF!</definedName>
    <definedName name="cf_ltd_iss_APIP" localSheetId="0">#REF!</definedName>
    <definedName name="cf_ltd_iss_APIP" localSheetId="3">#REF!</definedName>
    <definedName name="cf_ltd_iss_APIP" localSheetId="2">#REF!</definedName>
    <definedName name="cf_ltd_iss_APIP" localSheetId="22">#REF!</definedName>
    <definedName name="cf_ltd_iss_APIP" localSheetId="7">#REF!</definedName>
    <definedName name="cf_ltd_iss_APIP" localSheetId="4">#REF!</definedName>
    <definedName name="cf_ltd_iss_APIP" localSheetId="5">#REF!</definedName>
    <definedName name="cf_ltd_iss_APIP" localSheetId="17">#REF!</definedName>
    <definedName name="cf_ltd_iss_APIP" localSheetId="12">#REF!</definedName>
    <definedName name="cf_ltd_iss_APIP" localSheetId="9">#REF!</definedName>
    <definedName name="cf_ltd_iss_APIP" localSheetId="10">#REF!</definedName>
    <definedName name="cf_ltd_iss_APIP">#REF!</definedName>
    <definedName name="cf_ltd_iss_asst" localSheetId="0">#REF!</definedName>
    <definedName name="cf_ltd_iss_asst" localSheetId="3">#REF!</definedName>
    <definedName name="cf_ltd_iss_asst" localSheetId="2">#REF!</definedName>
    <definedName name="cf_ltd_iss_asst" localSheetId="22">#REF!</definedName>
    <definedName name="cf_ltd_iss_asst" localSheetId="7">#REF!</definedName>
    <definedName name="cf_ltd_iss_asst" localSheetId="4">#REF!</definedName>
    <definedName name="cf_ltd_iss_asst" localSheetId="5">#REF!</definedName>
    <definedName name="cf_ltd_iss_asst" localSheetId="17">#REF!</definedName>
    <definedName name="cf_ltd_iss_asst" localSheetId="12">#REF!</definedName>
    <definedName name="cf_ltd_iss_asst" localSheetId="9">#REF!</definedName>
    <definedName name="cf_ltd_iss_asst" localSheetId="10">#REF!</definedName>
    <definedName name="cf_ltd_iss_asst">#REF!</definedName>
    <definedName name="cf_ltd_iss_capx" localSheetId="0">#REF!</definedName>
    <definedName name="cf_ltd_iss_capx" localSheetId="3">#REF!</definedName>
    <definedName name="cf_ltd_iss_capx" localSheetId="2">#REF!</definedName>
    <definedName name="cf_ltd_iss_capx" localSheetId="22">#REF!</definedName>
    <definedName name="cf_ltd_iss_capx" localSheetId="7">#REF!</definedName>
    <definedName name="cf_ltd_iss_capx" localSheetId="4">#REF!</definedName>
    <definedName name="cf_ltd_iss_capx" localSheetId="5">#REF!</definedName>
    <definedName name="cf_ltd_iss_capx" localSheetId="17">#REF!</definedName>
    <definedName name="cf_ltd_iss_capx" localSheetId="12">#REF!</definedName>
    <definedName name="cf_ltd_iss_capx" localSheetId="9">#REF!</definedName>
    <definedName name="cf_ltd_iss_capx" localSheetId="10">#REF!</definedName>
    <definedName name="cf_ltd_iss_capx">#REF!</definedName>
    <definedName name="cf_ltd_iss_CM1DC" localSheetId="0">#REF!</definedName>
    <definedName name="cf_ltd_iss_CM1DC" localSheetId="3">#REF!</definedName>
    <definedName name="cf_ltd_iss_CM1DC" localSheetId="2">#REF!</definedName>
    <definedName name="cf_ltd_iss_CM1DC" localSheetId="22">#REF!</definedName>
    <definedName name="cf_ltd_iss_CM1DC" localSheetId="7">#REF!</definedName>
    <definedName name="cf_ltd_iss_CM1DC" localSheetId="4">#REF!</definedName>
    <definedName name="cf_ltd_iss_CM1DC" localSheetId="5">#REF!</definedName>
    <definedName name="cf_ltd_iss_CM1DC" localSheetId="17">#REF!</definedName>
    <definedName name="cf_ltd_iss_CM1DC" localSheetId="12">#REF!</definedName>
    <definedName name="cf_ltd_iss_CM1DC" localSheetId="9">#REF!</definedName>
    <definedName name="cf_ltd_iss_CM1DC" localSheetId="10">#REF!</definedName>
    <definedName name="cf_ltd_iss_CM1DC">#REF!</definedName>
    <definedName name="cf_ltd_iss_CM1DE" localSheetId="0">#REF!</definedName>
    <definedName name="cf_ltd_iss_CM1DE" localSheetId="3">#REF!</definedName>
    <definedName name="cf_ltd_iss_CM1DE" localSheetId="2">#REF!</definedName>
    <definedName name="cf_ltd_iss_CM1DE" localSheetId="22">#REF!</definedName>
    <definedName name="cf_ltd_iss_CM1DE" localSheetId="7">#REF!</definedName>
    <definedName name="cf_ltd_iss_CM1DE" localSheetId="4">#REF!</definedName>
    <definedName name="cf_ltd_iss_CM1DE" localSheetId="5">#REF!</definedName>
    <definedName name="cf_ltd_iss_CM1DE" localSheetId="17">#REF!</definedName>
    <definedName name="cf_ltd_iss_CM1DE" localSheetId="12">#REF!</definedName>
    <definedName name="cf_ltd_iss_CM1DE" localSheetId="9">#REF!</definedName>
    <definedName name="cf_ltd_iss_CM1DE" localSheetId="10">#REF!</definedName>
    <definedName name="cf_ltd_iss_CM1DE">#REF!</definedName>
    <definedName name="cf_ltd_iss_CM1EL" localSheetId="0">#REF!</definedName>
    <definedName name="cf_ltd_iss_CM1EL" localSheetId="3">#REF!</definedName>
    <definedName name="cf_ltd_iss_CM1EL" localSheetId="2">#REF!</definedName>
    <definedName name="cf_ltd_iss_CM1EL" localSheetId="22">#REF!</definedName>
    <definedName name="cf_ltd_iss_CM1EL" localSheetId="7">#REF!</definedName>
    <definedName name="cf_ltd_iss_CM1EL" localSheetId="4">#REF!</definedName>
    <definedName name="cf_ltd_iss_CM1EL" localSheetId="5">#REF!</definedName>
    <definedName name="cf_ltd_iss_CM1EL" localSheetId="17">#REF!</definedName>
    <definedName name="cf_ltd_iss_CM1EL" localSheetId="12">#REF!</definedName>
    <definedName name="cf_ltd_iss_CM1EL" localSheetId="9">#REF!</definedName>
    <definedName name="cf_ltd_iss_CM1EL" localSheetId="10">#REF!</definedName>
    <definedName name="cf_ltd_iss_CM1EL">#REF!</definedName>
    <definedName name="cf_ltd_iss_CM1NE" localSheetId="0">#REF!</definedName>
    <definedName name="cf_ltd_iss_CM1NE" localSheetId="3">#REF!</definedName>
    <definedName name="cf_ltd_iss_CM1NE" localSheetId="2">#REF!</definedName>
    <definedName name="cf_ltd_iss_CM1NE">#REF!</definedName>
    <definedName name="cf_ltd_iss_CM2DC" localSheetId="0">#REF!</definedName>
    <definedName name="cf_ltd_iss_CM2DC" localSheetId="3">#REF!</definedName>
    <definedName name="cf_ltd_iss_CM2DC" localSheetId="2">#REF!</definedName>
    <definedName name="cf_ltd_iss_CM2DC" localSheetId="22">#REF!</definedName>
    <definedName name="cf_ltd_iss_CM2DC" localSheetId="7">#REF!</definedName>
    <definedName name="cf_ltd_iss_CM2DC" localSheetId="4">#REF!</definedName>
    <definedName name="cf_ltd_iss_CM2DC" localSheetId="5">#REF!</definedName>
    <definedName name="cf_ltd_iss_CM2DC" localSheetId="17">#REF!</definedName>
    <definedName name="cf_ltd_iss_CM2DC" localSheetId="12">#REF!</definedName>
    <definedName name="cf_ltd_iss_CM2DC" localSheetId="9">#REF!</definedName>
    <definedName name="cf_ltd_iss_CM2DC" localSheetId="10">#REF!</definedName>
    <definedName name="cf_ltd_iss_CM2DC">#REF!</definedName>
    <definedName name="cf_ltd_iss_CM2DE" localSheetId="0">#REF!</definedName>
    <definedName name="cf_ltd_iss_CM2DE" localSheetId="3">#REF!</definedName>
    <definedName name="cf_ltd_iss_CM2DE" localSheetId="2">#REF!</definedName>
    <definedName name="cf_ltd_iss_CM2DE" localSheetId="22">#REF!</definedName>
    <definedName name="cf_ltd_iss_CM2DE" localSheetId="7">#REF!</definedName>
    <definedName name="cf_ltd_iss_CM2DE" localSheetId="4">#REF!</definedName>
    <definedName name="cf_ltd_iss_CM2DE" localSheetId="5">#REF!</definedName>
    <definedName name="cf_ltd_iss_CM2DE" localSheetId="17">#REF!</definedName>
    <definedName name="cf_ltd_iss_CM2DE" localSheetId="12">#REF!</definedName>
    <definedName name="cf_ltd_iss_CM2DE" localSheetId="9">#REF!</definedName>
    <definedName name="cf_ltd_iss_CM2DE" localSheetId="10">#REF!</definedName>
    <definedName name="cf_ltd_iss_CM2DE">#REF!</definedName>
    <definedName name="cf_ltd_iss_CM2EL" localSheetId="0">#REF!</definedName>
    <definedName name="cf_ltd_iss_CM2EL" localSheetId="3">#REF!</definedName>
    <definedName name="cf_ltd_iss_CM2EL" localSheetId="2">#REF!</definedName>
    <definedName name="cf_ltd_iss_CM2EL" localSheetId="22">#REF!</definedName>
    <definedName name="cf_ltd_iss_CM2EL" localSheetId="7">#REF!</definedName>
    <definedName name="cf_ltd_iss_CM2EL" localSheetId="4">#REF!</definedName>
    <definedName name="cf_ltd_iss_CM2EL" localSheetId="5">#REF!</definedName>
    <definedName name="cf_ltd_iss_CM2EL" localSheetId="17">#REF!</definedName>
    <definedName name="cf_ltd_iss_CM2EL" localSheetId="12">#REF!</definedName>
    <definedName name="cf_ltd_iss_CM2EL" localSheetId="9">#REF!</definedName>
    <definedName name="cf_ltd_iss_CM2EL" localSheetId="10">#REF!</definedName>
    <definedName name="cf_ltd_iss_CM2EL">#REF!</definedName>
    <definedName name="cf_ltd_iss_CM2NE" localSheetId="0">#REF!</definedName>
    <definedName name="cf_ltd_iss_CM2NE" localSheetId="3">#REF!</definedName>
    <definedName name="cf_ltd_iss_CM2NE" localSheetId="2">#REF!</definedName>
    <definedName name="cf_ltd_iss_CM2NE">#REF!</definedName>
    <definedName name="cf_ltd_iss_CM3DC" localSheetId="0">#REF!</definedName>
    <definedName name="cf_ltd_iss_CM3DC" localSheetId="3">#REF!</definedName>
    <definedName name="cf_ltd_iss_CM3DC" localSheetId="2">#REF!</definedName>
    <definedName name="cf_ltd_iss_CM3DC" localSheetId="22">#REF!</definedName>
    <definedName name="cf_ltd_iss_CM3DC" localSheetId="7">#REF!</definedName>
    <definedName name="cf_ltd_iss_CM3DC" localSheetId="4">#REF!</definedName>
    <definedName name="cf_ltd_iss_CM3DC" localSheetId="5">#REF!</definedName>
    <definedName name="cf_ltd_iss_CM3DC" localSheetId="17">#REF!</definedName>
    <definedName name="cf_ltd_iss_CM3DC" localSheetId="12">#REF!</definedName>
    <definedName name="cf_ltd_iss_CM3DC" localSheetId="9">#REF!</definedName>
    <definedName name="cf_ltd_iss_CM3DC" localSheetId="10">#REF!</definedName>
    <definedName name="cf_ltd_iss_CM3DC">#REF!</definedName>
    <definedName name="cf_ltd_iss_CM3DE" localSheetId="0">#REF!</definedName>
    <definedName name="cf_ltd_iss_CM3DE" localSheetId="3">#REF!</definedName>
    <definedName name="cf_ltd_iss_CM3DE" localSheetId="2">#REF!</definedName>
    <definedName name="cf_ltd_iss_CM3DE" localSheetId="22">#REF!</definedName>
    <definedName name="cf_ltd_iss_CM3DE" localSheetId="7">#REF!</definedName>
    <definedName name="cf_ltd_iss_CM3DE" localSheetId="4">#REF!</definedName>
    <definedName name="cf_ltd_iss_CM3DE" localSheetId="5">#REF!</definedName>
    <definedName name="cf_ltd_iss_CM3DE" localSheetId="17">#REF!</definedName>
    <definedName name="cf_ltd_iss_CM3DE" localSheetId="12">#REF!</definedName>
    <definedName name="cf_ltd_iss_CM3DE" localSheetId="9">#REF!</definedName>
    <definedName name="cf_ltd_iss_CM3DE" localSheetId="10">#REF!</definedName>
    <definedName name="cf_ltd_iss_CM3DE">#REF!</definedName>
    <definedName name="cf_ltd_iss_CM3EL" localSheetId="0">#REF!</definedName>
    <definedName name="cf_ltd_iss_CM3EL" localSheetId="3">#REF!</definedName>
    <definedName name="cf_ltd_iss_CM3EL" localSheetId="2">#REF!</definedName>
    <definedName name="cf_ltd_iss_CM3EL" localSheetId="22">#REF!</definedName>
    <definedName name="cf_ltd_iss_CM3EL" localSheetId="7">#REF!</definedName>
    <definedName name="cf_ltd_iss_CM3EL" localSheetId="4">#REF!</definedName>
    <definedName name="cf_ltd_iss_CM3EL" localSheetId="5">#REF!</definedName>
    <definedName name="cf_ltd_iss_CM3EL" localSheetId="17">#REF!</definedName>
    <definedName name="cf_ltd_iss_CM3EL" localSheetId="12">#REF!</definedName>
    <definedName name="cf_ltd_iss_CM3EL" localSheetId="9">#REF!</definedName>
    <definedName name="cf_ltd_iss_CM3EL" localSheetId="10">#REF!</definedName>
    <definedName name="cf_ltd_iss_CM3EL">#REF!</definedName>
    <definedName name="cf_ltd_iss_CM3NE" localSheetId="0">#REF!</definedName>
    <definedName name="cf_ltd_iss_CM3NE" localSheetId="3">#REF!</definedName>
    <definedName name="cf_ltd_iss_CM3NE" localSheetId="2">#REF!</definedName>
    <definedName name="cf_ltd_iss_CM3NE">#REF!</definedName>
    <definedName name="cf_ltd_iss_CM4DC" localSheetId="0">#REF!</definedName>
    <definedName name="cf_ltd_iss_CM4DC" localSheetId="3">#REF!</definedName>
    <definedName name="cf_ltd_iss_CM4DC" localSheetId="2">#REF!</definedName>
    <definedName name="cf_ltd_iss_CM4DC" localSheetId="22">#REF!</definedName>
    <definedName name="cf_ltd_iss_CM4DC" localSheetId="7">#REF!</definedName>
    <definedName name="cf_ltd_iss_CM4DC" localSheetId="4">#REF!</definedName>
    <definedName name="cf_ltd_iss_CM4DC" localSheetId="5">#REF!</definedName>
    <definedName name="cf_ltd_iss_CM4DC" localSheetId="17">#REF!</definedName>
    <definedName name="cf_ltd_iss_CM4DC" localSheetId="12">#REF!</definedName>
    <definedName name="cf_ltd_iss_CM4DC" localSheetId="9">#REF!</definedName>
    <definedName name="cf_ltd_iss_CM4DC" localSheetId="10">#REF!</definedName>
    <definedName name="cf_ltd_iss_CM4DC">#REF!</definedName>
    <definedName name="cf_ltd_iss_CM4DE" localSheetId="0">#REF!</definedName>
    <definedName name="cf_ltd_iss_CM4DE" localSheetId="3">#REF!</definedName>
    <definedName name="cf_ltd_iss_CM4DE" localSheetId="2">#REF!</definedName>
    <definedName name="cf_ltd_iss_CM4DE" localSheetId="22">#REF!</definedName>
    <definedName name="cf_ltd_iss_CM4DE" localSheetId="7">#REF!</definedName>
    <definedName name="cf_ltd_iss_CM4DE" localSheetId="4">#REF!</definedName>
    <definedName name="cf_ltd_iss_CM4DE" localSheetId="5">#REF!</definedName>
    <definedName name="cf_ltd_iss_CM4DE" localSheetId="17">#REF!</definedName>
    <definedName name="cf_ltd_iss_CM4DE" localSheetId="12">#REF!</definedName>
    <definedName name="cf_ltd_iss_CM4DE" localSheetId="9">#REF!</definedName>
    <definedName name="cf_ltd_iss_CM4DE" localSheetId="10">#REF!</definedName>
    <definedName name="cf_ltd_iss_CM4DE">#REF!</definedName>
    <definedName name="cf_ltd_iss_CM4EL" localSheetId="0">#REF!</definedName>
    <definedName name="cf_ltd_iss_CM4EL" localSheetId="3">#REF!</definedName>
    <definedName name="cf_ltd_iss_CM4EL" localSheetId="2">#REF!</definedName>
    <definedName name="cf_ltd_iss_CM4EL" localSheetId="22">#REF!</definedName>
    <definedName name="cf_ltd_iss_CM4EL" localSheetId="7">#REF!</definedName>
    <definedName name="cf_ltd_iss_CM4EL" localSheetId="4">#REF!</definedName>
    <definedName name="cf_ltd_iss_CM4EL" localSheetId="5">#REF!</definedName>
    <definedName name="cf_ltd_iss_CM4EL" localSheetId="17">#REF!</definedName>
    <definedName name="cf_ltd_iss_CM4EL" localSheetId="12">#REF!</definedName>
    <definedName name="cf_ltd_iss_CM4EL" localSheetId="9">#REF!</definedName>
    <definedName name="cf_ltd_iss_CM4EL" localSheetId="10">#REF!</definedName>
    <definedName name="cf_ltd_iss_CM4EL">#REF!</definedName>
    <definedName name="cf_ltd_iss_CM4NE" localSheetId="0">#REF!</definedName>
    <definedName name="cf_ltd_iss_CM4NE" localSheetId="3">#REF!</definedName>
    <definedName name="cf_ltd_iss_CM4NE" localSheetId="2">#REF!</definedName>
    <definedName name="cf_ltd_iss_CM4NE">#REF!</definedName>
    <definedName name="cf_ltd_iss_CM5DC" localSheetId="0">#REF!</definedName>
    <definedName name="cf_ltd_iss_CM5DC" localSheetId="3">#REF!</definedName>
    <definedName name="cf_ltd_iss_CM5DC" localSheetId="2">#REF!</definedName>
    <definedName name="cf_ltd_iss_CM5DC" localSheetId="22">#REF!</definedName>
    <definedName name="cf_ltd_iss_CM5DC" localSheetId="7">#REF!</definedName>
    <definedName name="cf_ltd_iss_CM5DC" localSheetId="4">#REF!</definedName>
    <definedName name="cf_ltd_iss_CM5DC" localSheetId="5">#REF!</definedName>
    <definedName name="cf_ltd_iss_CM5DC" localSheetId="17">#REF!</definedName>
    <definedName name="cf_ltd_iss_CM5DC" localSheetId="12">#REF!</definedName>
    <definedName name="cf_ltd_iss_CM5DC" localSheetId="9">#REF!</definedName>
    <definedName name="cf_ltd_iss_CM5DC" localSheetId="10">#REF!</definedName>
    <definedName name="cf_ltd_iss_CM5DC">#REF!</definedName>
    <definedName name="cf_ltd_iss_CM5DE" localSheetId="0">#REF!</definedName>
    <definedName name="cf_ltd_iss_CM5DE" localSheetId="3">#REF!</definedName>
    <definedName name="cf_ltd_iss_CM5DE" localSheetId="2">#REF!</definedName>
    <definedName name="cf_ltd_iss_CM5DE" localSheetId="22">#REF!</definedName>
    <definedName name="cf_ltd_iss_CM5DE" localSheetId="7">#REF!</definedName>
    <definedName name="cf_ltd_iss_CM5DE" localSheetId="4">#REF!</definedName>
    <definedName name="cf_ltd_iss_CM5DE" localSheetId="5">#REF!</definedName>
    <definedName name="cf_ltd_iss_CM5DE" localSheetId="17">#REF!</definedName>
    <definedName name="cf_ltd_iss_CM5DE" localSheetId="12">#REF!</definedName>
    <definedName name="cf_ltd_iss_CM5DE" localSheetId="9">#REF!</definedName>
    <definedName name="cf_ltd_iss_CM5DE" localSheetId="10">#REF!</definedName>
    <definedName name="cf_ltd_iss_CM5DE">#REF!</definedName>
    <definedName name="cf_ltd_iss_CMDCC" localSheetId="0">#REF!</definedName>
    <definedName name="cf_ltd_iss_CMDCC" localSheetId="3">#REF!</definedName>
    <definedName name="cf_ltd_iss_CMDCC" localSheetId="2">#REF!</definedName>
    <definedName name="cf_ltd_iss_CMDCC" localSheetId="22">#REF!</definedName>
    <definedName name="cf_ltd_iss_CMDCC" localSheetId="7">#REF!</definedName>
    <definedName name="cf_ltd_iss_CMDCC" localSheetId="4">#REF!</definedName>
    <definedName name="cf_ltd_iss_CMDCC" localSheetId="5">#REF!</definedName>
    <definedName name="cf_ltd_iss_CMDCC" localSheetId="17">#REF!</definedName>
    <definedName name="cf_ltd_iss_CMDCC" localSheetId="12">#REF!</definedName>
    <definedName name="cf_ltd_iss_CMDCC" localSheetId="9">#REF!</definedName>
    <definedName name="cf_ltd_iss_CMDCC" localSheetId="10">#REF!</definedName>
    <definedName name="cf_ltd_iss_CMDCC">#REF!</definedName>
    <definedName name="cf_ltd_iss_CMDEC" localSheetId="0">#REF!</definedName>
    <definedName name="cf_ltd_iss_CMDEC" localSheetId="3">#REF!</definedName>
    <definedName name="cf_ltd_iss_CMDEC" localSheetId="2">#REF!</definedName>
    <definedName name="cf_ltd_iss_CMDEC" localSheetId="22">#REF!</definedName>
    <definedName name="cf_ltd_iss_CMDEC" localSheetId="7">#REF!</definedName>
    <definedName name="cf_ltd_iss_CMDEC" localSheetId="4">#REF!</definedName>
    <definedName name="cf_ltd_iss_CMDEC" localSheetId="5">#REF!</definedName>
    <definedName name="cf_ltd_iss_CMDEC" localSheetId="17">#REF!</definedName>
    <definedName name="cf_ltd_iss_CMDEC" localSheetId="12">#REF!</definedName>
    <definedName name="cf_ltd_iss_CMDEC" localSheetId="9">#REF!</definedName>
    <definedName name="cf_ltd_iss_CMDEC" localSheetId="10">#REF!</definedName>
    <definedName name="cf_ltd_iss_CMDEC">#REF!</definedName>
    <definedName name="cf_ltd_iss_CMDEG" localSheetId="0">#REF!</definedName>
    <definedName name="cf_ltd_iss_CMDEG" localSheetId="3">#REF!</definedName>
    <definedName name="cf_ltd_iss_CMDEG" localSheetId="2">#REF!</definedName>
    <definedName name="cf_ltd_iss_CMDEG">#REF!</definedName>
    <definedName name="cf_ltd_iss_CMELE" localSheetId="0">#REF!</definedName>
    <definedName name="cf_ltd_iss_CMELE" localSheetId="3">#REF!</definedName>
    <definedName name="cf_ltd_iss_CMELE" localSheetId="2">#REF!</definedName>
    <definedName name="cf_ltd_iss_CMELE" localSheetId="22">#REF!</definedName>
    <definedName name="cf_ltd_iss_CMELE" localSheetId="7">#REF!</definedName>
    <definedName name="cf_ltd_iss_CMELE" localSheetId="4">#REF!</definedName>
    <definedName name="cf_ltd_iss_CMELE" localSheetId="5">#REF!</definedName>
    <definedName name="cf_ltd_iss_CMELE" localSheetId="17">#REF!</definedName>
    <definedName name="cf_ltd_iss_CMELE" localSheetId="12">#REF!</definedName>
    <definedName name="cf_ltd_iss_CMELE" localSheetId="9">#REF!</definedName>
    <definedName name="cf_ltd_iss_CMELE" localSheetId="10">#REF!</definedName>
    <definedName name="cf_ltd_iss_CMELE">#REF!</definedName>
    <definedName name="cf_ltd_iss_CMNEP" localSheetId="0">#REF!</definedName>
    <definedName name="cf_ltd_iss_CMNEP" localSheetId="3">#REF!</definedName>
    <definedName name="cf_ltd_iss_CMNEP" localSheetId="2">#REF!</definedName>
    <definedName name="cf_ltd_iss_CMNEP" localSheetId="22">#REF!</definedName>
    <definedName name="cf_ltd_iss_CMNEP" localSheetId="7">#REF!</definedName>
    <definedName name="cf_ltd_iss_CMNEP" localSheetId="4">#REF!</definedName>
    <definedName name="cf_ltd_iss_CMNEP" localSheetId="5">#REF!</definedName>
    <definedName name="cf_ltd_iss_CMNEP" localSheetId="17">#REF!</definedName>
    <definedName name="cf_ltd_iss_CMNEP" localSheetId="12">#REF!</definedName>
    <definedName name="cf_ltd_iss_CMNEP" localSheetId="9">#REF!</definedName>
    <definedName name="cf_ltd_iss_CMNEP" localSheetId="10">#REF!</definedName>
    <definedName name="cf_ltd_iss_CMNEP">#REF!</definedName>
    <definedName name="cf_ltd_iss_corp" localSheetId="0">#REF!</definedName>
    <definedName name="cf_ltd_iss_corp" localSheetId="3">#REF!</definedName>
    <definedName name="cf_ltd_iss_corp" localSheetId="2">#REF!</definedName>
    <definedName name="cf_ltd_iss_corp" localSheetId="22">#REF!</definedName>
    <definedName name="cf_ltd_iss_corp" localSheetId="7">#REF!</definedName>
    <definedName name="cf_ltd_iss_corp" localSheetId="4">#REF!</definedName>
    <definedName name="cf_ltd_iss_corp" localSheetId="5">#REF!</definedName>
    <definedName name="cf_ltd_iss_corp" localSheetId="17">#REF!</definedName>
    <definedName name="cf_ltd_iss_corp" localSheetId="12">#REF!</definedName>
    <definedName name="cf_ltd_iss_corp" localSheetId="9">#REF!</definedName>
    <definedName name="cf_ltd_iss_corp" localSheetId="10">#REF!</definedName>
    <definedName name="cf_ltd_iss_corp">#REF!</definedName>
    <definedName name="cf_ltd_iss_cres" localSheetId="0">#REF!</definedName>
    <definedName name="cf_ltd_iss_cres" localSheetId="3">#REF!</definedName>
    <definedName name="cf_ltd_iss_cres" localSheetId="2">#REF!</definedName>
    <definedName name="cf_ltd_iss_cres">#REF!</definedName>
    <definedName name="cf_ltd_iss_crmw" localSheetId="0">#REF!</definedName>
    <definedName name="cf_ltd_iss_crmw" localSheetId="3">#REF!</definedName>
    <definedName name="cf_ltd_iss_crmw" localSheetId="2">#REF!</definedName>
    <definedName name="cf_ltd_iss_crmw">#REF!</definedName>
    <definedName name="cf_ltd_iss_dadj" localSheetId="0">#REF!</definedName>
    <definedName name="cf_ltd_iss_dadj" localSheetId="3">#REF!</definedName>
    <definedName name="cf_ltd_iss_dadj" localSheetId="2">#REF!</definedName>
    <definedName name="cf_ltd_iss_dadj">#REF!</definedName>
    <definedName name="cf_ltd_iss_DCC" localSheetId="0">#REF!</definedName>
    <definedName name="cf_ltd_iss_DCC" localSheetId="3">#REF!</definedName>
    <definedName name="cf_ltd_iss_DCC" localSheetId="2">#REF!</definedName>
    <definedName name="cf_ltd_iss_DCC">#REF!</definedName>
    <definedName name="cf_ltd_iss_dccw" localSheetId="0">#REF!</definedName>
    <definedName name="cf_ltd_iss_dccw" localSheetId="3">#REF!</definedName>
    <definedName name="cf_ltd_iss_dccw" localSheetId="2">#REF!</definedName>
    <definedName name="cf_ltd_iss_dccw">#REF!</definedName>
    <definedName name="cf_ltd_iss_dcom" localSheetId="0">#REF!</definedName>
    <definedName name="cf_ltd_iss_dcom" localSheetId="3">#REF!</definedName>
    <definedName name="cf_ltd_iss_dcom" localSheetId="2">#REF!</definedName>
    <definedName name="cf_ltd_iss_dcom">#REF!</definedName>
    <definedName name="cf_ltd_iss_debt" localSheetId="0">#REF!</definedName>
    <definedName name="cf_ltd_iss_debt" localSheetId="3">#REF!</definedName>
    <definedName name="cf_ltd_iss_debt" localSheetId="2">#REF!</definedName>
    <definedName name="cf_ltd_iss_debt" localSheetId="22">#REF!</definedName>
    <definedName name="cf_ltd_iss_debt" localSheetId="7">#REF!</definedName>
    <definedName name="cf_ltd_iss_debt" localSheetId="4">#REF!</definedName>
    <definedName name="cf_ltd_iss_debt" localSheetId="5">#REF!</definedName>
    <definedName name="cf_ltd_iss_debt" localSheetId="17">#REF!</definedName>
    <definedName name="cf_ltd_iss_debt" localSheetId="12">#REF!</definedName>
    <definedName name="cf_ltd_iss_debt" localSheetId="9">#REF!</definedName>
    <definedName name="cf_ltd_iss_debt" localSheetId="10">#REF!</definedName>
    <definedName name="cf_ltd_iss_debt">[26]Cash_Flow!#REF!</definedName>
    <definedName name="cf_ltd_iss_debt2" localSheetId="0">'[22]Cash_Flow 2005-2011'!#REF!</definedName>
    <definedName name="cf_ltd_iss_debt2" localSheetId="3">'[22]Cash_Flow 2005-2011'!#REF!</definedName>
    <definedName name="cf_ltd_iss_debt2" localSheetId="2">'[22]Cash_Flow 2005-2011'!#REF!</definedName>
    <definedName name="cf_ltd_iss_debt2">'[22]Cash_Flow 2005-2011'!#REF!</definedName>
    <definedName name="cf_ltd_iss_degw" localSheetId="0">#REF!</definedName>
    <definedName name="cf_ltd_iss_degw" localSheetId="3">#REF!</definedName>
    <definedName name="cf_ltd_iss_degw" localSheetId="2">#REF!</definedName>
    <definedName name="cf_ltd_iss_degw" localSheetId="22">#REF!</definedName>
    <definedName name="cf_ltd_iss_degw" localSheetId="7">#REF!</definedName>
    <definedName name="cf_ltd_iss_degw" localSheetId="4">#REF!</definedName>
    <definedName name="cf_ltd_iss_degw" localSheetId="5">#REF!</definedName>
    <definedName name="cf_ltd_iss_degw" localSheetId="17">#REF!</definedName>
    <definedName name="cf_ltd_iss_degw" localSheetId="12">#REF!</definedName>
    <definedName name="cf_ltd_iss_degw" localSheetId="9">#REF!</definedName>
    <definedName name="cf_ltd_iss_degw" localSheetId="10">#REF!</definedName>
    <definedName name="cf_ltd_iss_degw">#REF!</definedName>
    <definedName name="cf_ltd_iss_deiw" localSheetId="0">#REF!</definedName>
    <definedName name="cf_ltd_iss_deiw" localSheetId="3">#REF!</definedName>
    <definedName name="cf_ltd_iss_deiw" localSheetId="2">#REF!</definedName>
    <definedName name="cf_ltd_iss_deiw" localSheetId="22">#REF!</definedName>
    <definedName name="cf_ltd_iss_deiw" localSheetId="7">#REF!</definedName>
    <definedName name="cf_ltd_iss_deiw" localSheetId="4">#REF!</definedName>
    <definedName name="cf_ltd_iss_deiw" localSheetId="5">#REF!</definedName>
    <definedName name="cf_ltd_iss_deiw" localSheetId="17">#REF!</definedName>
    <definedName name="cf_ltd_iss_deiw" localSheetId="12">#REF!</definedName>
    <definedName name="cf_ltd_iss_deiw" localSheetId="9">#REF!</definedName>
    <definedName name="cf_ltd_iss_deiw" localSheetId="10">#REF!</definedName>
    <definedName name="cf_ltd_iss_deiw">#REF!</definedName>
    <definedName name="cf_ltd_iss_denw" localSheetId="0">#REF!</definedName>
    <definedName name="cf_ltd_iss_denw" localSheetId="3">#REF!</definedName>
    <definedName name="cf_ltd_iss_denw" localSheetId="2">#REF!</definedName>
    <definedName name="cf_ltd_iss_denw" localSheetId="22">#REF!</definedName>
    <definedName name="cf_ltd_iss_denw" localSheetId="7">#REF!</definedName>
    <definedName name="cf_ltd_iss_denw" localSheetId="4">#REF!</definedName>
    <definedName name="cf_ltd_iss_denw" localSheetId="5">#REF!</definedName>
    <definedName name="cf_ltd_iss_denw" localSheetId="17">#REF!</definedName>
    <definedName name="cf_ltd_iss_denw" localSheetId="12">#REF!</definedName>
    <definedName name="cf_ltd_iss_denw" localSheetId="9">#REF!</definedName>
    <definedName name="cf_ltd_iss_denw" localSheetId="10">#REF!</definedName>
    <definedName name="cf_ltd_iss_denw">#REF!</definedName>
    <definedName name="cf_ltd_iss_desi" localSheetId="0">#REF!</definedName>
    <definedName name="cf_ltd_iss_desi" localSheetId="3">#REF!</definedName>
    <definedName name="cf_ltd_iss_desi" localSheetId="2">#REF!</definedName>
    <definedName name="cf_ltd_iss_desi" localSheetId="22">#REF!</definedName>
    <definedName name="cf_ltd_iss_desi" localSheetId="7">#REF!</definedName>
    <definedName name="cf_ltd_iss_desi" localSheetId="4">#REF!</definedName>
    <definedName name="cf_ltd_iss_desi" localSheetId="5">#REF!</definedName>
    <definedName name="cf_ltd_iss_desi" localSheetId="17">#REF!</definedName>
    <definedName name="cf_ltd_iss_desi" localSheetId="12">#REF!</definedName>
    <definedName name="cf_ltd_iss_desi" localSheetId="9">#REF!</definedName>
    <definedName name="cf_ltd_iss_desi" localSheetId="10">#REF!</definedName>
    <definedName name="cf_ltd_iss_desi">#REF!</definedName>
    <definedName name="cf_ltd_iss_dess" localSheetId="0">#REF!</definedName>
    <definedName name="cf_ltd_iss_dess" localSheetId="3">#REF!</definedName>
    <definedName name="cf_ltd_iss_dess" localSheetId="2">#REF!</definedName>
    <definedName name="cf_ltd_iss_dess">#REF!</definedName>
    <definedName name="cf_ltd_iss_dfd" localSheetId="0">#REF!</definedName>
    <definedName name="cf_ltd_iss_dfd" localSheetId="3">#REF!</definedName>
    <definedName name="cf_ltd_iss_dfd" localSheetId="2">#REF!</definedName>
    <definedName name="cf_ltd_iss_dfd">#REF!</definedName>
    <definedName name="cf_ltd_iss_dgov" localSheetId="0">#REF!</definedName>
    <definedName name="cf_ltd_iss_dgov" localSheetId="3">#REF!</definedName>
    <definedName name="cf_ltd_iss_dgov" localSheetId="2">#REF!</definedName>
    <definedName name="cf_ltd_iss_dgov">#REF!</definedName>
    <definedName name="cf_ltd_iss_dnet" localSheetId="0">#REF!</definedName>
    <definedName name="cf_ltd_iss_dnet" localSheetId="3">#REF!</definedName>
    <definedName name="cf_ltd_iss_dnet" localSheetId="2">#REF!</definedName>
    <definedName name="cf_ltd_iss_dnet">#REF!</definedName>
    <definedName name="cf_ltd_iss_dpbg" localSheetId="0">#REF!</definedName>
    <definedName name="cf_ltd_iss_dpbg" localSheetId="3">#REF!</definedName>
    <definedName name="cf_ltd_iss_dpbg" localSheetId="2">#REF!</definedName>
    <definedName name="cf_ltd_iss_dpbg">#REF!</definedName>
    <definedName name="cf_ltd_iss_dsol" localSheetId="0">#REF!</definedName>
    <definedName name="cf_ltd_iss_dsol" localSheetId="3">#REF!</definedName>
    <definedName name="cf_ltd_iss_dsol" localSheetId="2">#REF!</definedName>
    <definedName name="cf_ltd_iss_dsol">#REF!</definedName>
    <definedName name="cf_ltd_iss_eadj" localSheetId="0">#REF!</definedName>
    <definedName name="cf_ltd_iss_eadj" localSheetId="3">#REF!</definedName>
    <definedName name="cf_ltd_iss_eadj" localSheetId="2">#REF!</definedName>
    <definedName name="cf_ltd_iss_eadj">#REF!</definedName>
    <definedName name="cf_ltd_iss_egov" localSheetId="0">#REF!</definedName>
    <definedName name="cf_ltd_iss_egov" localSheetId="3">#REF!</definedName>
    <definedName name="cf_ltd_iss_egov" localSheetId="2">#REF!</definedName>
    <definedName name="cf_ltd_iss_egov">#REF!</definedName>
    <definedName name="cf_ltd_iss_elec" localSheetId="0">#REF!</definedName>
    <definedName name="cf_ltd_iss_elec" localSheetId="3">#REF!</definedName>
    <definedName name="cf_ltd_iss_elec" localSheetId="2">#REF!</definedName>
    <definedName name="cf_ltd_iss_elec">#REF!</definedName>
    <definedName name="cf_ltd_iss_esvc" localSheetId="0">#REF!</definedName>
    <definedName name="cf_ltd_iss_esvc" localSheetId="3">#REF!</definedName>
    <definedName name="cf_ltd_iss_esvc" localSheetId="2">#REF!</definedName>
    <definedName name="cf_ltd_iss_esvc" localSheetId="22">#REF!</definedName>
    <definedName name="cf_ltd_iss_esvc" localSheetId="7">#REF!</definedName>
    <definedName name="cf_ltd_iss_esvc" localSheetId="4">#REF!</definedName>
    <definedName name="cf_ltd_iss_esvc" localSheetId="5">#REF!</definedName>
    <definedName name="cf_ltd_iss_esvc" localSheetId="17">#REF!</definedName>
    <definedName name="cf_ltd_iss_esvc" localSheetId="12">#REF!</definedName>
    <definedName name="cf_ltd_iss_esvc" localSheetId="9">#REF!</definedName>
    <definedName name="cf_ltd_iss_esvc" localSheetId="10">#REF!</definedName>
    <definedName name="cf_ltd_iss_esvc">#REF!</definedName>
    <definedName name="cf_ltd_iss_fnco" localSheetId="0">#REF!</definedName>
    <definedName name="cf_ltd_iss_fnco" localSheetId="3">#REF!</definedName>
    <definedName name="cf_ltd_iss_fnco" localSheetId="2">#REF!</definedName>
    <definedName name="cf_ltd_iss_fnco">#REF!</definedName>
    <definedName name="cf_ltd_iss_fsac" localSheetId="0">#REF!</definedName>
    <definedName name="cf_ltd_iss_fsac" localSheetId="3">#REF!</definedName>
    <definedName name="cf_ltd_iss_fsac" localSheetId="2">#REF!</definedName>
    <definedName name="cf_ltd_iss_fsac">#REF!</definedName>
    <definedName name="cf_ltd_iss_fsad" localSheetId="0">#REF!</definedName>
    <definedName name="cf_ltd_iss_fsad" localSheetId="3">#REF!</definedName>
    <definedName name="cf_ltd_iss_fsad" localSheetId="2">#REF!</definedName>
    <definedName name="cf_ltd_iss_fsad">#REF!</definedName>
    <definedName name="cf_ltd_iss_fser" localSheetId="0">#REF!</definedName>
    <definedName name="cf_ltd_iss_fser" localSheetId="3">#REF!</definedName>
    <definedName name="cf_ltd_iss_fser" localSheetId="2">#REF!</definedName>
    <definedName name="cf_ltd_iss_fser" localSheetId="22">#REF!</definedName>
    <definedName name="cf_ltd_iss_fser" localSheetId="7">#REF!</definedName>
    <definedName name="cf_ltd_iss_fser" localSheetId="4">#REF!</definedName>
    <definedName name="cf_ltd_iss_fser" localSheetId="5">#REF!</definedName>
    <definedName name="cf_ltd_iss_fser" localSheetId="17">#REF!</definedName>
    <definedName name="cf_ltd_iss_fser" localSheetId="12">#REF!</definedName>
    <definedName name="cf_ltd_iss_fser" localSheetId="9">#REF!</definedName>
    <definedName name="cf_ltd_iss_fser" localSheetId="10">#REF!</definedName>
    <definedName name="cf_ltd_iss_fser">#REF!</definedName>
    <definedName name="cf_ltd_iss_fstp" localSheetId="0">#REF!</definedName>
    <definedName name="cf_ltd_iss_fstp" localSheetId="3">#REF!</definedName>
    <definedName name="cf_ltd_iss_fstp" localSheetId="2">#REF!</definedName>
    <definedName name="cf_ltd_iss_fstp">#REF!</definedName>
    <definedName name="cf_ltd_iss_gadd" localSheetId="0">#REF!</definedName>
    <definedName name="cf_ltd_iss_gadd" localSheetId="3">#REF!</definedName>
    <definedName name="cf_ltd_iss_gadd" localSheetId="2">#REF!</definedName>
    <definedName name="cf_ltd_iss_gadd">#REF!</definedName>
    <definedName name="cf_ltd_iss_gadi" localSheetId="0">#REF!</definedName>
    <definedName name="cf_ltd_iss_gadi" localSheetId="3">#REF!</definedName>
    <definedName name="cf_ltd_iss_gadi" localSheetId="2">#REF!</definedName>
    <definedName name="cf_ltd_iss_gadi">#REF!</definedName>
    <definedName name="cf_ltd_iss_gadj" localSheetId="0">#REF!</definedName>
    <definedName name="cf_ltd_iss_gadj" localSheetId="3">#REF!</definedName>
    <definedName name="cf_ltd_iss_gadj" localSheetId="2">#REF!</definedName>
    <definedName name="cf_ltd_iss_gadj">#REF!</definedName>
    <definedName name="cf_ltd_iss_gov" localSheetId="0">#REF!</definedName>
    <definedName name="cf_ltd_iss_gov" localSheetId="3">#REF!</definedName>
    <definedName name="cf_ltd_iss_gov" localSheetId="2">#REF!</definedName>
    <definedName name="cf_ltd_iss_gov">#REF!</definedName>
    <definedName name="cf_ltd_iss_govd" localSheetId="0">#REF!</definedName>
    <definedName name="cf_ltd_iss_govd" localSheetId="3">#REF!</definedName>
    <definedName name="cf_ltd_iss_govd" localSheetId="2">#REF!</definedName>
    <definedName name="cf_ltd_iss_govd">#REF!</definedName>
    <definedName name="cf_ltd_iss_gove" localSheetId="0">#REF!</definedName>
    <definedName name="cf_ltd_iss_gove" localSheetId="3">#REF!</definedName>
    <definedName name="cf_ltd_iss_gove" localSheetId="2">#REF!</definedName>
    <definedName name="cf_ltd_iss_gove">#REF!</definedName>
    <definedName name="cf_ltd_iss_inco" localSheetId="0">#REF!</definedName>
    <definedName name="cf_ltd_iss_inco" localSheetId="3">#REF!</definedName>
    <definedName name="cf_ltd_iss_inco" localSheetId="2">#REF!</definedName>
    <definedName name="cf_ltd_iss_inco" localSheetId="22">#REF!</definedName>
    <definedName name="cf_ltd_iss_inco" localSheetId="7">#REF!</definedName>
    <definedName name="cf_ltd_iss_inco" localSheetId="4">#REF!</definedName>
    <definedName name="cf_ltd_iss_inco" localSheetId="5">#REF!</definedName>
    <definedName name="cf_ltd_iss_inco" localSheetId="17">#REF!</definedName>
    <definedName name="cf_ltd_iss_inco" localSheetId="12">#REF!</definedName>
    <definedName name="cf_ltd_iss_inco" localSheetId="9">#REF!</definedName>
    <definedName name="cf_ltd_iss_inco" localSheetId="10">#REF!</definedName>
    <definedName name="cf_ltd_iss_inco">[26]Cash_Flow!#REF!</definedName>
    <definedName name="cf_ltd_iss_inco_ambr" localSheetId="0">#REF!</definedName>
    <definedName name="cf_ltd_iss_inco_ambr" localSheetId="3">#REF!</definedName>
    <definedName name="cf_ltd_iss_inco_ambr" localSheetId="2">#REF!</definedName>
    <definedName name="cf_ltd_iss_inco_ambr" localSheetId="22">#REF!</definedName>
    <definedName name="cf_ltd_iss_inco_ambr" localSheetId="7">#REF!</definedName>
    <definedName name="cf_ltd_iss_inco_ambr" localSheetId="4">#REF!</definedName>
    <definedName name="cf_ltd_iss_inco_ambr" localSheetId="5">#REF!</definedName>
    <definedName name="cf_ltd_iss_inco_ambr" localSheetId="17">#REF!</definedName>
    <definedName name="cf_ltd_iss_inco_ambr" localSheetId="12">#REF!</definedName>
    <definedName name="cf_ltd_iss_inco_ambr" localSheetId="9">#REF!</definedName>
    <definedName name="cf_ltd_iss_inco_ambr" localSheetId="10">#REF!</definedName>
    <definedName name="cf_ltd_iss_inco_ambr">#REF!</definedName>
    <definedName name="cf_ltd_iss_inco_asst" localSheetId="0">#REF!</definedName>
    <definedName name="cf_ltd_iss_inco_asst" localSheetId="3">#REF!</definedName>
    <definedName name="cf_ltd_iss_inco_asst" localSheetId="2">#REF!</definedName>
    <definedName name="cf_ltd_iss_inco_asst" localSheetId="22">#REF!</definedName>
    <definedName name="cf_ltd_iss_inco_asst" localSheetId="7">#REF!</definedName>
    <definedName name="cf_ltd_iss_inco_asst" localSheetId="4">#REF!</definedName>
    <definedName name="cf_ltd_iss_inco_asst" localSheetId="5">#REF!</definedName>
    <definedName name="cf_ltd_iss_inco_asst" localSheetId="17">#REF!</definedName>
    <definedName name="cf_ltd_iss_inco_asst" localSheetId="12">#REF!</definedName>
    <definedName name="cf_ltd_iss_inco_asst" localSheetId="9">#REF!</definedName>
    <definedName name="cf_ltd_iss_inco_asst" localSheetId="10">#REF!</definedName>
    <definedName name="cf_ltd_iss_inco_asst">#REF!</definedName>
    <definedName name="cf_ltd_iss_inco_capx" localSheetId="0">#REF!</definedName>
    <definedName name="cf_ltd_iss_inco_capx" localSheetId="3">#REF!</definedName>
    <definedName name="cf_ltd_iss_inco_capx" localSheetId="2">#REF!</definedName>
    <definedName name="cf_ltd_iss_inco_capx" localSheetId="22">#REF!</definedName>
    <definedName name="cf_ltd_iss_inco_capx" localSheetId="7">#REF!</definedName>
    <definedName name="cf_ltd_iss_inco_capx" localSheetId="4">#REF!</definedName>
    <definedName name="cf_ltd_iss_inco_capx" localSheetId="5">#REF!</definedName>
    <definedName name="cf_ltd_iss_inco_capx" localSheetId="17">#REF!</definedName>
    <definedName name="cf_ltd_iss_inco_capx" localSheetId="12">#REF!</definedName>
    <definedName name="cf_ltd_iss_inco_capx" localSheetId="9">#REF!</definedName>
    <definedName name="cf_ltd_iss_inco_capx" localSheetId="10">#REF!</definedName>
    <definedName name="cf_ltd_iss_inco_capx">#REF!</definedName>
    <definedName name="cf_ltd_iss_inco_corp" localSheetId="0">#REF!</definedName>
    <definedName name="cf_ltd_iss_inco_corp" localSheetId="3">#REF!</definedName>
    <definedName name="cf_ltd_iss_inco_corp" localSheetId="2">#REF!</definedName>
    <definedName name="cf_ltd_iss_inco_corp" localSheetId="22">#REF!</definedName>
    <definedName name="cf_ltd_iss_inco_corp" localSheetId="7">#REF!</definedName>
    <definedName name="cf_ltd_iss_inco_corp" localSheetId="4">#REF!</definedName>
    <definedName name="cf_ltd_iss_inco_corp" localSheetId="5">#REF!</definedName>
    <definedName name="cf_ltd_iss_inco_corp" localSheetId="17">#REF!</definedName>
    <definedName name="cf_ltd_iss_inco_corp" localSheetId="12">#REF!</definedName>
    <definedName name="cf_ltd_iss_inco_corp" localSheetId="9">#REF!</definedName>
    <definedName name="cf_ltd_iss_inco_corp" localSheetId="10">#REF!</definedName>
    <definedName name="cf_ltd_iss_inco_corp">#REF!</definedName>
    <definedName name="cf_ltd_iss_inco_cres" localSheetId="0">#REF!</definedName>
    <definedName name="cf_ltd_iss_inco_cres" localSheetId="3">#REF!</definedName>
    <definedName name="cf_ltd_iss_inco_cres" localSheetId="2">#REF!</definedName>
    <definedName name="cf_ltd_iss_inco_cres" localSheetId="22">#REF!</definedName>
    <definedName name="cf_ltd_iss_inco_cres" localSheetId="7">#REF!</definedName>
    <definedName name="cf_ltd_iss_inco_cres" localSheetId="4">#REF!</definedName>
    <definedName name="cf_ltd_iss_inco_cres" localSheetId="5">#REF!</definedName>
    <definedName name="cf_ltd_iss_inco_cres" localSheetId="17">#REF!</definedName>
    <definedName name="cf_ltd_iss_inco_cres" localSheetId="12">#REF!</definedName>
    <definedName name="cf_ltd_iss_inco_cres" localSheetId="9">#REF!</definedName>
    <definedName name="cf_ltd_iss_inco_cres" localSheetId="10">#REF!</definedName>
    <definedName name="cf_ltd_iss_inco_cres">#REF!</definedName>
    <definedName name="cf_ltd_iss_inco_dcc" localSheetId="0">#REF!</definedName>
    <definedName name="cf_ltd_iss_inco_dcc" localSheetId="3">#REF!</definedName>
    <definedName name="cf_ltd_iss_inco_dcc" localSheetId="2">#REF!</definedName>
    <definedName name="cf_ltd_iss_inco_dcc" localSheetId="22">#REF!</definedName>
    <definedName name="cf_ltd_iss_inco_dcc" localSheetId="7">#REF!</definedName>
    <definedName name="cf_ltd_iss_inco_dcc" localSheetId="4">#REF!</definedName>
    <definedName name="cf_ltd_iss_inco_dcc" localSheetId="5">#REF!</definedName>
    <definedName name="cf_ltd_iss_inco_dcc" localSheetId="17">#REF!</definedName>
    <definedName name="cf_ltd_iss_inco_dcc" localSheetId="12">#REF!</definedName>
    <definedName name="cf_ltd_iss_inco_dcc" localSheetId="9">#REF!</definedName>
    <definedName name="cf_ltd_iss_inco_dcc" localSheetId="10">#REF!</definedName>
    <definedName name="cf_ltd_iss_inco_dcc">#REF!</definedName>
    <definedName name="cf_ltd_iss_inco_dcom" localSheetId="0">#REF!</definedName>
    <definedName name="cf_ltd_iss_inco_dcom" localSheetId="3">#REF!</definedName>
    <definedName name="cf_ltd_iss_inco_dcom" localSheetId="2">#REF!</definedName>
    <definedName name="cf_ltd_iss_inco_dcom" localSheetId="22">#REF!</definedName>
    <definedName name="cf_ltd_iss_inco_dcom" localSheetId="7">#REF!</definedName>
    <definedName name="cf_ltd_iss_inco_dcom" localSheetId="4">#REF!</definedName>
    <definedName name="cf_ltd_iss_inco_dcom" localSheetId="5">#REF!</definedName>
    <definedName name="cf_ltd_iss_inco_dcom" localSheetId="17">#REF!</definedName>
    <definedName name="cf_ltd_iss_inco_dcom" localSheetId="12">#REF!</definedName>
    <definedName name="cf_ltd_iss_inco_dcom" localSheetId="9">#REF!</definedName>
    <definedName name="cf_ltd_iss_inco_dcom" localSheetId="10">#REF!</definedName>
    <definedName name="cf_ltd_iss_inco_dcom">#REF!</definedName>
    <definedName name="cf_ltd_iss_inco_desi" localSheetId="0">#REF!</definedName>
    <definedName name="cf_ltd_iss_inco_desi" localSheetId="3">#REF!</definedName>
    <definedName name="cf_ltd_iss_inco_desi" localSheetId="2">#REF!</definedName>
    <definedName name="cf_ltd_iss_inco_desi" localSheetId="22">#REF!</definedName>
    <definedName name="cf_ltd_iss_inco_desi" localSheetId="7">#REF!</definedName>
    <definedName name="cf_ltd_iss_inco_desi" localSheetId="4">#REF!</definedName>
    <definedName name="cf_ltd_iss_inco_desi" localSheetId="5">#REF!</definedName>
    <definedName name="cf_ltd_iss_inco_desi" localSheetId="17">#REF!</definedName>
    <definedName name="cf_ltd_iss_inco_desi" localSheetId="12">#REF!</definedName>
    <definedName name="cf_ltd_iss_inco_desi" localSheetId="9">#REF!</definedName>
    <definedName name="cf_ltd_iss_inco_desi" localSheetId="10">#REF!</definedName>
    <definedName name="cf_ltd_iss_inco_desi">#REF!</definedName>
    <definedName name="cf_ltd_iss_inco_dfd" localSheetId="0">#REF!</definedName>
    <definedName name="cf_ltd_iss_inco_dfd" localSheetId="3">#REF!</definedName>
    <definedName name="cf_ltd_iss_inco_dfd" localSheetId="2">#REF!</definedName>
    <definedName name="cf_ltd_iss_inco_dfd" localSheetId="22">#REF!</definedName>
    <definedName name="cf_ltd_iss_inco_dfd" localSheetId="7">#REF!</definedName>
    <definedName name="cf_ltd_iss_inco_dfd" localSheetId="4">#REF!</definedName>
    <definedName name="cf_ltd_iss_inco_dfd" localSheetId="5">#REF!</definedName>
    <definedName name="cf_ltd_iss_inco_dfd" localSheetId="17">#REF!</definedName>
    <definedName name="cf_ltd_iss_inco_dfd" localSheetId="12">#REF!</definedName>
    <definedName name="cf_ltd_iss_inco_dfd" localSheetId="9">#REF!</definedName>
    <definedName name="cf_ltd_iss_inco_dfd" localSheetId="10">#REF!</definedName>
    <definedName name="cf_ltd_iss_inco_dfd">#REF!</definedName>
    <definedName name="cf_ltd_iss_inco_dnet" localSheetId="0">#REF!</definedName>
    <definedName name="cf_ltd_iss_inco_dnet" localSheetId="3">#REF!</definedName>
    <definedName name="cf_ltd_iss_inco_dnet" localSheetId="2">#REF!</definedName>
    <definedName name="cf_ltd_iss_inco_dnet" localSheetId="22">#REF!</definedName>
    <definedName name="cf_ltd_iss_inco_dnet" localSheetId="7">#REF!</definedName>
    <definedName name="cf_ltd_iss_inco_dnet" localSheetId="4">#REF!</definedName>
    <definedName name="cf_ltd_iss_inco_dnet" localSheetId="5">#REF!</definedName>
    <definedName name="cf_ltd_iss_inco_dnet" localSheetId="17">#REF!</definedName>
    <definedName name="cf_ltd_iss_inco_dnet" localSheetId="12">#REF!</definedName>
    <definedName name="cf_ltd_iss_inco_dnet" localSheetId="9">#REF!</definedName>
    <definedName name="cf_ltd_iss_inco_dnet" localSheetId="10">#REF!</definedName>
    <definedName name="cf_ltd_iss_inco_dnet">#REF!</definedName>
    <definedName name="cf_ltd_iss_inco_dsol" localSheetId="0">#REF!</definedName>
    <definedName name="cf_ltd_iss_inco_dsol" localSheetId="3">#REF!</definedName>
    <definedName name="cf_ltd_iss_inco_dsol" localSheetId="2">#REF!</definedName>
    <definedName name="cf_ltd_iss_inco_dsol" localSheetId="22">#REF!</definedName>
    <definedName name="cf_ltd_iss_inco_dsol" localSheetId="7">#REF!</definedName>
    <definedName name="cf_ltd_iss_inco_dsol" localSheetId="4">#REF!</definedName>
    <definedName name="cf_ltd_iss_inco_dsol" localSheetId="5">#REF!</definedName>
    <definedName name="cf_ltd_iss_inco_dsol" localSheetId="17">#REF!</definedName>
    <definedName name="cf_ltd_iss_inco_dsol" localSheetId="12">#REF!</definedName>
    <definedName name="cf_ltd_iss_inco_dsol" localSheetId="9">#REF!</definedName>
    <definedName name="cf_ltd_iss_inco_dsol" localSheetId="10">#REF!</definedName>
    <definedName name="cf_ltd_iss_inco_dsol">#REF!</definedName>
    <definedName name="cf_ltd_iss_inco_eadj" localSheetId="0">#REF!</definedName>
    <definedName name="cf_ltd_iss_inco_eadj" localSheetId="3">#REF!</definedName>
    <definedName name="cf_ltd_iss_inco_eadj" localSheetId="2">#REF!</definedName>
    <definedName name="cf_ltd_iss_inco_eadj">#REF!</definedName>
    <definedName name="cf_ltd_iss_inco_elec" localSheetId="0">#REF!</definedName>
    <definedName name="cf_ltd_iss_inco_elec" localSheetId="3">#REF!</definedName>
    <definedName name="cf_ltd_iss_inco_elec" localSheetId="2">#REF!</definedName>
    <definedName name="cf_ltd_iss_inco_elec" localSheetId="22">#REF!</definedName>
    <definedName name="cf_ltd_iss_inco_elec" localSheetId="7">#REF!</definedName>
    <definedName name="cf_ltd_iss_inco_elec" localSheetId="4">#REF!</definedName>
    <definedName name="cf_ltd_iss_inco_elec" localSheetId="5">#REF!</definedName>
    <definedName name="cf_ltd_iss_inco_elec" localSheetId="17">#REF!</definedName>
    <definedName name="cf_ltd_iss_inco_elec" localSheetId="12">#REF!</definedName>
    <definedName name="cf_ltd_iss_inco_elec" localSheetId="9">#REF!</definedName>
    <definedName name="cf_ltd_iss_inco_elec" localSheetId="10">#REF!</definedName>
    <definedName name="cf_ltd_iss_inco_elec">#REF!</definedName>
    <definedName name="cf_ltd_iss_inco_esvc" localSheetId="0">#REF!</definedName>
    <definedName name="cf_ltd_iss_inco_esvc" localSheetId="3">#REF!</definedName>
    <definedName name="cf_ltd_iss_inco_esvc" localSheetId="2">#REF!</definedName>
    <definedName name="cf_ltd_iss_inco_esvc" localSheetId="22">#REF!</definedName>
    <definedName name="cf_ltd_iss_inco_esvc" localSheetId="7">#REF!</definedName>
    <definedName name="cf_ltd_iss_inco_esvc" localSheetId="4">#REF!</definedName>
    <definedName name="cf_ltd_iss_inco_esvc" localSheetId="5">#REF!</definedName>
    <definedName name="cf_ltd_iss_inco_esvc" localSheetId="17">#REF!</definedName>
    <definedName name="cf_ltd_iss_inco_esvc" localSheetId="12">#REF!</definedName>
    <definedName name="cf_ltd_iss_inco_esvc" localSheetId="9">#REF!</definedName>
    <definedName name="cf_ltd_iss_inco_esvc" localSheetId="10">#REF!</definedName>
    <definedName name="cf_ltd_iss_inco_esvc">#REF!</definedName>
    <definedName name="cf_ltd_iss_inco_fnco" localSheetId="0">#REF!</definedName>
    <definedName name="cf_ltd_iss_inco_fnco" localSheetId="3">#REF!</definedName>
    <definedName name="cf_ltd_iss_inco_fnco" localSheetId="2">#REF!</definedName>
    <definedName name="cf_ltd_iss_inco_fnco" localSheetId="22">#REF!</definedName>
    <definedName name="cf_ltd_iss_inco_fnco" localSheetId="7">#REF!</definedName>
    <definedName name="cf_ltd_iss_inco_fnco" localSheetId="4">#REF!</definedName>
    <definedName name="cf_ltd_iss_inco_fnco" localSheetId="5">#REF!</definedName>
    <definedName name="cf_ltd_iss_inco_fnco" localSheetId="17">#REF!</definedName>
    <definedName name="cf_ltd_iss_inco_fnco" localSheetId="12">#REF!</definedName>
    <definedName name="cf_ltd_iss_inco_fnco" localSheetId="9">#REF!</definedName>
    <definedName name="cf_ltd_iss_inco_fnco" localSheetId="10">#REF!</definedName>
    <definedName name="cf_ltd_iss_inco_fnco">#REF!</definedName>
    <definedName name="cf_ltd_iss_inco_fsac" localSheetId="0">#REF!</definedName>
    <definedName name="cf_ltd_iss_inco_fsac" localSheetId="3">#REF!</definedName>
    <definedName name="cf_ltd_iss_inco_fsac" localSheetId="2">#REF!</definedName>
    <definedName name="cf_ltd_iss_inco_fsac" localSheetId="22">#REF!</definedName>
    <definedName name="cf_ltd_iss_inco_fsac" localSheetId="7">#REF!</definedName>
    <definedName name="cf_ltd_iss_inco_fsac" localSheetId="4">#REF!</definedName>
    <definedName name="cf_ltd_iss_inco_fsac" localSheetId="5">#REF!</definedName>
    <definedName name="cf_ltd_iss_inco_fsac" localSheetId="17">#REF!</definedName>
    <definedName name="cf_ltd_iss_inco_fsac" localSheetId="12">#REF!</definedName>
    <definedName name="cf_ltd_iss_inco_fsac" localSheetId="9">#REF!</definedName>
    <definedName name="cf_ltd_iss_inco_fsac" localSheetId="10">#REF!</definedName>
    <definedName name="cf_ltd_iss_inco_fsac">#REF!</definedName>
    <definedName name="cf_ltd_iss_inco_fser" localSheetId="0">#REF!</definedName>
    <definedName name="cf_ltd_iss_inco_fser" localSheetId="3">#REF!</definedName>
    <definedName name="cf_ltd_iss_inco_fser" localSheetId="2">#REF!</definedName>
    <definedName name="cf_ltd_iss_inco_fser" localSheetId="22">#REF!</definedName>
    <definedName name="cf_ltd_iss_inco_fser" localSheetId="7">#REF!</definedName>
    <definedName name="cf_ltd_iss_inco_fser" localSheetId="4">#REF!</definedName>
    <definedName name="cf_ltd_iss_inco_fser" localSheetId="5">#REF!</definedName>
    <definedName name="cf_ltd_iss_inco_fser" localSheetId="17">#REF!</definedName>
    <definedName name="cf_ltd_iss_inco_fser" localSheetId="12">#REF!</definedName>
    <definedName name="cf_ltd_iss_inco_fser" localSheetId="9">#REF!</definedName>
    <definedName name="cf_ltd_iss_inco_fser" localSheetId="10">#REF!</definedName>
    <definedName name="cf_ltd_iss_inco_fser">#REF!</definedName>
    <definedName name="cf_ltd_iss_inco_fstp" localSheetId="0">#REF!</definedName>
    <definedName name="cf_ltd_iss_inco_fstp" localSheetId="3">#REF!</definedName>
    <definedName name="cf_ltd_iss_inco_fstp" localSheetId="2">#REF!</definedName>
    <definedName name="cf_ltd_iss_inco_fstp" localSheetId="22">#REF!</definedName>
    <definedName name="cf_ltd_iss_inco_fstp" localSheetId="7">#REF!</definedName>
    <definedName name="cf_ltd_iss_inco_fstp" localSheetId="4">#REF!</definedName>
    <definedName name="cf_ltd_iss_inco_fstp" localSheetId="5">#REF!</definedName>
    <definedName name="cf_ltd_iss_inco_fstp" localSheetId="17">#REF!</definedName>
    <definedName name="cf_ltd_iss_inco_fstp" localSheetId="12">#REF!</definedName>
    <definedName name="cf_ltd_iss_inco_fstp" localSheetId="9">#REF!</definedName>
    <definedName name="cf_ltd_iss_inco_fstp" localSheetId="10">#REF!</definedName>
    <definedName name="cf_ltd_iss_inco_fstp">#REF!</definedName>
    <definedName name="cf_ltd_iss_inco_gadd" localSheetId="0">#REF!</definedName>
    <definedName name="cf_ltd_iss_inco_gadd" localSheetId="3">#REF!</definedName>
    <definedName name="cf_ltd_iss_inco_gadd" localSheetId="2">#REF!</definedName>
    <definedName name="cf_ltd_iss_inco_gadd" localSheetId="22">#REF!</definedName>
    <definedName name="cf_ltd_iss_inco_gadd" localSheetId="7">#REF!</definedName>
    <definedName name="cf_ltd_iss_inco_gadd" localSheetId="4">#REF!</definedName>
    <definedName name="cf_ltd_iss_inco_gadd" localSheetId="5">#REF!</definedName>
    <definedName name="cf_ltd_iss_inco_gadd" localSheetId="17">#REF!</definedName>
    <definedName name="cf_ltd_iss_inco_gadd" localSheetId="12">#REF!</definedName>
    <definedName name="cf_ltd_iss_inco_gadd" localSheetId="9">#REF!</definedName>
    <definedName name="cf_ltd_iss_inco_gadd" localSheetId="10">#REF!</definedName>
    <definedName name="cf_ltd_iss_inco_gadd">#REF!</definedName>
    <definedName name="cf_ltd_iss_inco_gadi" localSheetId="0">#REF!</definedName>
    <definedName name="cf_ltd_iss_inco_gadi" localSheetId="3">#REF!</definedName>
    <definedName name="cf_ltd_iss_inco_gadi" localSheetId="2">#REF!</definedName>
    <definedName name="cf_ltd_iss_inco_gadi" localSheetId="22">#REF!</definedName>
    <definedName name="cf_ltd_iss_inco_gadi" localSheetId="7">#REF!</definedName>
    <definedName name="cf_ltd_iss_inco_gadi" localSheetId="4">#REF!</definedName>
    <definedName name="cf_ltd_iss_inco_gadi" localSheetId="5">#REF!</definedName>
    <definedName name="cf_ltd_iss_inco_gadi" localSheetId="17">#REF!</definedName>
    <definedName name="cf_ltd_iss_inco_gadi" localSheetId="12">#REF!</definedName>
    <definedName name="cf_ltd_iss_inco_gadi" localSheetId="9">#REF!</definedName>
    <definedName name="cf_ltd_iss_inco_gadi" localSheetId="10">#REF!</definedName>
    <definedName name="cf_ltd_iss_inco_gadi">#REF!</definedName>
    <definedName name="cf_ltd_iss_inco_mali" localSheetId="0">#REF!</definedName>
    <definedName name="cf_ltd_iss_inco_mali" localSheetId="3">#REF!</definedName>
    <definedName name="cf_ltd_iss_inco_mali" localSheetId="2">#REF!</definedName>
    <definedName name="cf_ltd_iss_inco_mali" localSheetId="22">#REF!</definedName>
    <definedName name="cf_ltd_iss_inco_mali" localSheetId="7">#REF!</definedName>
    <definedName name="cf_ltd_iss_inco_mali" localSheetId="4">#REF!</definedName>
    <definedName name="cf_ltd_iss_inco_mali" localSheetId="5">#REF!</definedName>
    <definedName name="cf_ltd_iss_inco_mali" localSheetId="17">#REF!</definedName>
    <definedName name="cf_ltd_iss_inco_mali" localSheetId="12">#REF!</definedName>
    <definedName name="cf_ltd_iss_inco_mali" localSheetId="9">#REF!</definedName>
    <definedName name="cf_ltd_iss_inco_mali" localSheetId="10">#REF!</definedName>
    <definedName name="cf_ltd_iss_inco_mali">#REF!</definedName>
    <definedName name="cf_ltd_iss_inco_nep" localSheetId="0">#REF!</definedName>
    <definedName name="cf_ltd_iss_inco_nep" localSheetId="3">#REF!</definedName>
    <definedName name="cf_ltd_iss_inco_nep" localSheetId="2">#REF!</definedName>
    <definedName name="cf_ltd_iss_inco_nep" localSheetId="22">#REF!</definedName>
    <definedName name="cf_ltd_iss_inco_nep" localSheetId="7">#REF!</definedName>
    <definedName name="cf_ltd_iss_inco_nep" localSheetId="4">#REF!</definedName>
    <definedName name="cf_ltd_iss_inco_nep" localSheetId="5">#REF!</definedName>
    <definedName name="cf_ltd_iss_inco_nep" localSheetId="17">#REF!</definedName>
    <definedName name="cf_ltd_iss_inco_nep" localSheetId="12">#REF!</definedName>
    <definedName name="cf_ltd_iss_inco_nep" localSheetId="9">#REF!</definedName>
    <definedName name="cf_ltd_iss_inco_nep" localSheetId="10">#REF!</definedName>
    <definedName name="cf_ltd_iss_inco_nep">#REF!</definedName>
    <definedName name="cf_ltd_iss_inco_npl" localSheetId="0">#REF!</definedName>
    <definedName name="cf_ltd_iss_inco_npl" localSheetId="3">#REF!</definedName>
    <definedName name="cf_ltd_iss_inco_npl" localSheetId="2">#REF!</definedName>
    <definedName name="cf_ltd_iss_inco_npl" localSheetId="22">#REF!</definedName>
    <definedName name="cf_ltd_iss_inco_npl" localSheetId="7">#REF!</definedName>
    <definedName name="cf_ltd_iss_inco_npl" localSheetId="4">#REF!</definedName>
    <definedName name="cf_ltd_iss_inco_npl" localSheetId="5">#REF!</definedName>
    <definedName name="cf_ltd_iss_inco_npl" localSheetId="17">#REF!</definedName>
    <definedName name="cf_ltd_iss_inco_npl" localSheetId="12">#REF!</definedName>
    <definedName name="cf_ltd_iss_inco_npl" localSheetId="9">#REF!</definedName>
    <definedName name="cf_ltd_iss_inco_npl" localSheetId="10">#REF!</definedName>
    <definedName name="cf_ltd_iss_inco_npl">#REF!</definedName>
    <definedName name="cf_ltd_iss_inco_resm" localSheetId="0">#REF!</definedName>
    <definedName name="cf_ltd_iss_inco_resm" localSheetId="3">#REF!</definedName>
    <definedName name="cf_ltd_iss_inco_resm" localSheetId="2">#REF!</definedName>
    <definedName name="cf_ltd_iss_inco_resm" localSheetId="22">#REF!</definedName>
    <definedName name="cf_ltd_iss_inco_resm" localSheetId="7">#REF!</definedName>
    <definedName name="cf_ltd_iss_inco_resm" localSheetId="4">#REF!</definedName>
    <definedName name="cf_ltd_iss_inco_resm" localSheetId="5">#REF!</definedName>
    <definedName name="cf_ltd_iss_inco_resm" localSheetId="17">#REF!</definedName>
    <definedName name="cf_ltd_iss_inco_resm" localSheetId="12">#REF!</definedName>
    <definedName name="cf_ltd_iss_inco_resm" localSheetId="9">#REF!</definedName>
    <definedName name="cf_ltd_iss_inco_resm" localSheetId="10">#REF!</definedName>
    <definedName name="cf_ltd_iss_inco_resm">#REF!</definedName>
    <definedName name="cf_ltd_iss_inco_tam" localSheetId="0">#REF!</definedName>
    <definedName name="cf_ltd_iss_inco_tam" localSheetId="3">#REF!</definedName>
    <definedName name="cf_ltd_iss_inco_tam" localSheetId="2">#REF!</definedName>
    <definedName name="cf_ltd_iss_inco_tam" localSheetId="22">#REF!</definedName>
    <definedName name="cf_ltd_iss_inco_tam" localSheetId="7">#REF!</definedName>
    <definedName name="cf_ltd_iss_inco_tam" localSheetId="4">#REF!</definedName>
    <definedName name="cf_ltd_iss_inco_tam" localSheetId="5">#REF!</definedName>
    <definedName name="cf_ltd_iss_inco_tam" localSheetId="17">#REF!</definedName>
    <definedName name="cf_ltd_iss_inco_tam" localSheetId="12">#REF!</definedName>
    <definedName name="cf_ltd_iss_inco_tam" localSheetId="9">#REF!</definedName>
    <definedName name="cf_ltd_iss_inco_tam" localSheetId="10">#REF!</definedName>
    <definedName name="cf_ltd_iss_inco_tam">#REF!</definedName>
    <definedName name="cf_ltd_iss_inco_vent" localSheetId="0">#REF!</definedName>
    <definedName name="cf_ltd_iss_inco_vent" localSheetId="3">#REF!</definedName>
    <definedName name="cf_ltd_iss_inco_vent" localSheetId="2">#REF!</definedName>
    <definedName name="cf_ltd_iss_inco_vent" localSheetId="22">#REF!</definedName>
    <definedName name="cf_ltd_iss_inco_vent" localSheetId="7">#REF!</definedName>
    <definedName name="cf_ltd_iss_inco_vent" localSheetId="4">#REF!</definedName>
    <definedName name="cf_ltd_iss_inco_vent" localSheetId="5">#REF!</definedName>
    <definedName name="cf_ltd_iss_inco_vent" localSheetId="17">#REF!</definedName>
    <definedName name="cf_ltd_iss_inco_vent" localSheetId="12">#REF!</definedName>
    <definedName name="cf_ltd_iss_inco_vent" localSheetId="9">#REF!</definedName>
    <definedName name="cf_ltd_iss_inco_vent" localSheetId="10">#REF!</definedName>
    <definedName name="cf_ltd_iss_inco_vent">#REF!</definedName>
    <definedName name="cf_ltd_iss_inco_watr" localSheetId="0">#REF!</definedName>
    <definedName name="cf_ltd_iss_inco_watr" localSheetId="3">#REF!</definedName>
    <definedName name="cf_ltd_iss_inco_watr" localSheetId="2">#REF!</definedName>
    <definedName name="cf_ltd_iss_inco_watr" localSheetId="22">#REF!</definedName>
    <definedName name="cf_ltd_iss_inco_watr" localSheetId="7">#REF!</definedName>
    <definedName name="cf_ltd_iss_inco_watr" localSheetId="4">#REF!</definedName>
    <definedName name="cf_ltd_iss_inco_watr" localSheetId="5">#REF!</definedName>
    <definedName name="cf_ltd_iss_inco_watr" localSheetId="17">#REF!</definedName>
    <definedName name="cf_ltd_iss_inco_watr" localSheetId="12">#REF!</definedName>
    <definedName name="cf_ltd_iss_inco_watr" localSheetId="9">#REF!</definedName>
    <definedName name="cf_ltd_iss_inco_watr" localSheetId="10">#REF!</definedName>
    <definedName name="cf_ltd_iss_inco_watr">#REF!</definedName>
    <definedName name="cf_ltd_iss_inco2">'[22]Cash_Flow 2005-2011'!#REF!</definedName>
    <definedName name="cf_ltd_iss_mali" localSheetId="0">#REF!</definedName>
    <definedName name="cf_ltd_iss_mali" localSheetId="3">#REF!</definedName>
    <definedName name="cf_ltd_iss_mali" localSheetId="2">#REF!</definedName>
    <definedName name="cf_ltd_iss_mali" localSheetId="22">#REF!</definedName>
    <definedName name="cf_ltd_iss_mali" localSheetId="7">#REF!</definedName>
    <definedName name="cf_ltd_iss_mali" localSheetId="4">#REF!</definedName>
    <definedName name="cf_ltd_iss_mali" localSheetId="5">#REF!</definedName>
    <definedName name="cf_ltd_iss_mali" localSheetId="17">#REF!</definedName>
    <definedName name="cf_ltd_iss_mali" localSheetId="12">#REF!</definedName>
    <definedName name="cf_ltd_iss_mali" localSheetId="9">#REF!</definedName>
    <definedName name="cf_ltd_iss_mali" localSheetId="10">#REF!</definedName>
    <definedName name="cf_ltd_iss_mali">#REF!</definedName>
    <definedName name="cf_ltd_iss_mwp" localSheetId="0">#REF!</definedName>
    <definedName name="cf_ltd_iss_mwp" localSheetId="3">#REF!</definedName>
    <definedName name="cf_ltd_iss_mwp" localSheetId="2">#REF!</definedName>
    <definedName name="cf_ltd_iss_mwp" localSheetId="22">#REF!</definedName>
    <definedName name="cf_ltd_iss_mwp" localSheetId="7">#REF!</definedName>
    <definedName name="cf_ltd_iss_mwp" localSheetId="4">#REF!</definedName>
    <definedName name="cf_ltd_iss_mwp" localSheetId="5">#REF!</definedName>
    <definedName name="cf_ltd_iss_mwp" localSheetId="17">#REF!</definedName>
    <definedName name="cf_ltd_iss_mwp" localSheetId="12">#REF!</definedName>
    <definedName name="cf_ltd_iss_mwp" localSheetId="9">#REF!</definedName>
    <definedName name="cf_ltd_iss_mwp" localSheetId="10">#REF!</definedName>
    <definedName name="cf_ltd_iss_mwp">#REF!</definedName>
    <definedName name="cf_ltd_iss_nep" localSheetId="0">#REF!</definedName>
    <definedName name="cf_ltd_iss_nep" localSheetId="3">#REF!</definedName>
    <definedName name="cf_ltd_iss_nep" localSheetId="2">#REF!</definedName>
    <definedName name="cf_ltd_iss_nep">#REF!</definedName>
    <definedName name="cf_ltd_iss_ngov" localSheetId="0">#REF!</definedName>
    <definedName name="cf_ltd_iss_ngov" localSheetId="3">#REF!</definedName>
    <definedName name="cf_ltd_iss_ngov" localSheetId="2">#REF!</definedName>
    <definedName name="cf_ltd_iss_ngov">#REF!</definedName>
    <definedName name="cf_ltd_iss_npl" localSheetId="0">#REF!</definedName>
    <definedName name="cf_ltd_iss_npl" localSheetId="3">#REF!</definedName>
    <definedName name="cf_ltd_iss_npl" localSheetId="2">#REF!</definedName>
    <definedName name="cf_ltd_iss_npl" localSheetId="22">#REF!</definedName>
    <definedName name="cf_ltd_iss_npl" localSheetId="7">#REF!</definedName>
    <definedName name="cf_ltd_iss_npl" localSheetId="4">#REF!</definedName>
    <definedName name="cf_ltd_iss_npl" localSheetId="5">#REF!</definedName>
    <definedName name="cf_ltd_iss_npl" localSheetId="17">#REF!</definedName>
    <definedName name="cf_ltd_iss_npl" localSheetId="12">#REF!</definedName>
    <definedName name="cf_ltd_iss_npl" localSheetId="9">#REF!</definedName>
    <definedName name="cf_ltd_iss_npl" localSheetId="10">#REF!</definedName>
    <definedName name="cf_ltd_iss_npl">#REF!</definedName>
    <definedName name="cf_ltd_iss_resm" localSheetId="0">#REF!</definedName>
    <definedName name="cf_ltd_iss_resm" localSheetId="3">#REF!</definedName>
    <definedName name="cf_ltd_iss_resm" localSheetId="2">#REF!</definedName>
    <definedName name="cf_ltd_iss_resm">#REF!</definedName>
    <definedName name="cf_ltd_iss_rgov" localSheetId="0">#REF!</definedName>
    <definedName name="cf_ltd_iss_rgov" localSheetId="3">#REF!</definedName>
    <definedName name="cf_ltd_iss_rgov" localSheetId="2">#REF!</definedName>
    <definedName name="cf_ltd_iss_rgov">#REF!</definedName>
    <definedName name="cf_ltd_iss_rmwp" localSheetId="0">#REF!</definedName>
    <definedName name="cf_ltd_iss_rmwp" localSheetId="3">#REF!</definedName>
    <definedName name="cf_ltd_iss_rmwp" localSheetId="2">#REF!</definedName>
    <definedName name="cf_ltd_iss_rmwp" localSheetId="22">#REF!</definedName>
    <definedName name="cf_ltd_iss_rmwp" localSheetId="7">#REF!</definedName>
    <definedName name="cf_ltd_iss_rmwp" localSheetId="4">#REF!</definedName>
    <definedName name="cf_ltd_iss_rmwp" localSheetId="5">#REF!</definedName>
    <definedName name="cf_ltd_iss_rmwp" localSheetId="17">#REF!</definedName>
    <definedName name="cf_ltd_iss_rmwp" localSheetId="12">#REF!</definedName>
    <definedName name="cf_ltd_iss_rmwp" localSheetId="9">#REF!</definedName>
    <definedName name="cf_ltd_iss_rmwp" localSheetId="10">#REF!</definedName>
    <definedName name="cf_ltd_iss_rmwp">#REF!</definedName>
    <definedName name="cf_ltd_iss_rode" localSheetId="0">#REF!</definedName>
    <definedName name="cf_ltd_iss_rode" localSheetId="3">#REF!</definedName>
    <definedName name="cf_ltd_iss_rode" localSheetId="2">#REF!</definedName>
    <definedName name="cf_ltd_iss_rode" localSheetId="22">#REF!</definedName>
    <definedName name="cf_ltd_iss_rode" localSheetId="7">#REF!</definedName>
    <definedName name="cf_ltd_iss_rode" localSheetId="4">#REF!</definedName>
    <definedName name="cf_ltd_iss_rode" localSheetId="5">#REF!</definedName>
    <definedName name="cf_ltd_iss_rode" localSheetId="17">#REF!</definedName>
    <definedName name="cf_ltd_iss_rode" localSheetId="12">#REF!</definedName>
    <definedName name="cf_ltd_iss_rode" localSheetId="9">#REF!</definedName>
    <definedName name="cf_ltd_iss_rode" localSheetId="10">#REF!</definedName>
    <definedName name="cf_ltd_iss_rode">#REF!</definedName>
    <definedName name="cf_ltd_iss_sols" localSheetId="0">#REF!</definedName>
    <definedName name="cf_ltd_iss_sols" localSheetId="3">#REF!</definedName>
    <definedName name="cf_ltd_iss_sols" localSheetId="2">#REF!</definedName>
    <definedName name="cf_ltd_iss_sols">#REF!</definedName>
    <definedName name="cf_ltd_iss_tam" localSheetId="0">#REF!</definedName>
    <definedName name="cf_ltd_iss_tam" localSheetId="3">#REF!</definedName>
    <definedName name="cf_ltd_iss_tam" localSheetId="2">#REF!</definedName>
    <definedName name="cf_ltd_iss_tam">#REF!</definedName>
    <definedName name="cf_ltd_iss_tsc" localSheetId="0">#REF!</definedName>
    <definedName name="cf_ltd_iss_tsc" localSheetId="3">#REF!</definedName>
    <definedName name="cf_ltd_iss_tsc" localSheetId="2">#REF!</definedName>
    <definedName name="cf_ltd_iss_tsc">#REF!</definedName>
    <definedName name="cf_ltd_iss_vent" localSheetId="0">#REF!</definedName>
    <definedName name="cf_ltd_iss_vent" localSheetId="3">#REF!</definedName>
    <definedName name="cf_ltd_iss_vent" localSheetId="2">#REF!</definedName>
    <definedName name="cf_ltd_iss_vent">#REF!</definedName>
    <definedName name="cf_ltd_iss_vfs" localSheetId="0">#REF!</definedName>
    <definedName name="cf_ltd_iss_vfs" localSheetId="3">#REF!</definedName>
    <definedName name="cf_ltd_iss_vfs" localSheetId="2">#REF!</definedName>
    <definedName name="cf_ltd_iss_vfs" localSheetId="22">#REF!</definedName>
    <definedName name="cf_ltd_iss_vfs" localSheetId="7">#REF!</definedName>
    <definedName name="cf_ltd_iss_vfs" localSheetId="4">#REF!</definedName>
    <definedName name="cf_ltd_iss_vfs" localSheetId="5">#REF!</definedName>
    <definedName name="cf_ltd_iss_vfs" localSheetId="17">#REF!</definedName>
    <definedName name="cf_ltd_iss_vfs" localSheetId="12">#REF!</definedName>
    <definedName name="cf_ltd_iss_vfs" localSheetId="9">#REF!</definedName>
    <definedName name="cf_ltd_iss_vfs" localSheetId="10">#REF!</definedName>
    <definedName name="cf_ltd_iss_vfs">#REF!</definedName>
    <definedName name="cf_ltd_iss_watr" localSheetId="0">#REF!</definedName>
    <definedName name="cf_ltd_iss_watr" localSheetId="3">#REF!</definedName>
    <definedName name="cf_ltd_iss_watr" localSheetId="2">#REF!</definedName>
    <definedName name="cf_ltd_iss_watr" localSheetId="22">#REF!</definedName>
    <definedName name="cf_ltd_iss_watr" localSheetId="7">#REF!</definedName>
    <definedName name="cf_ltd_iss_watr" localSheetId="4">#REF!</definedName>
    <definedName name="cf_ltd_iss_watr" localSheetId="5">#REF!</definedName>
    <definedName name="cf_ltd_iss_watr" localSheetId="17">#REF!</definedName>
    <definedName name="cf_ltd_iss_watr" localSheetId="12">#REF!</definedName>
    <definedName name="cf_ltd_iss_watr" localSheetId="9">#REF!</definedName>
    <definedName name="cf_ltd_iss_watr" localSheetId="10">#REF!</definedName>
    <definedName name="cf_ltd_iss_watr">#REF!</definedName>
    <definedName name="cf_ltd_iss_west" localSheetId="0">#REF!</definedName>
    <definedName name="cf_ltd_iss_west" localSheetId="3">#REF!</definedName>
    <definedName name="cf_ltd_iss_west" localSheetId="2">#REF!</definedName>
    <definedName name="cf_ltd_iss_west">#REF!</definedName>
    <definedName name="cf_ltd_iss_wolv" localSheetId="0">#REF!</definedName>
    <definedName name="cf_ltd_iss_wolv" localSheetId="3">#REF!</definedName>
    <definedName name="cf_ltd_iss_wolv" localSheetId="2">#REF!</definedName>
    <definedName name="cf_ltd_iss_wolv" localSheetId="22">#REF!</definedName>
    <definedName name="cf_ltd_iss_wolv" localSheetId="7">#REF!</definedName>
    <definedName name="cf_ltd_iss_wolv" localSheetId="4">#REF!</definedName>
    <definedName name="cf_ltd_iss_wolv" localSheetId="5">#REF!</definedName>
    <definedName name="cf_ltd_iss_wolv" localSheetId="17">#REF!</definedName>
    <definedName name="cf_ltd_iss_wolv" localSheetId="12">#REF!</definedName>
    <definedName name="cf_ltd_iss_wolv" localSheetId="9">#REF!</definedName>
    <definedName name="cf_ltd_iss_wolv" localSheetId="10">#REF!</definedName>
    <definedName name="cf_ltd_iss_wolv">#REF!</definedName>
    <definedName name="cf_maint_capx" localSheetId="0">#REF!</definedName>
    <definedName name="cf_maint_capx" localSheetId="3">#REF!</definedName>
    <definedName name="cf_maint_capx" localSheetId="2">#REF!</definedName>
    <definedName name="cf_maint_capx" localSheetId="22">#REF!</definedName>
    <definedName name="cf_maint_capx" localSheetId="7">#REF!</definedName>
    <definedName name="cf_maint_capx" localSheetId="4">#REF!</definedName>
    <definedName name="cf_maint_capx" localSheetId="5">#REF!</definedName>
    <definedName name="cf_maint_capx" localSheetId="17">#REF!</definedName>
    <definedName name="cf_maint_capx" localSheetId="12">#REF!</definedName>
    <definedName name="cf_maint_capx" localSheetId="9">#REF!</definedName>
    <definedName name="cf_maint_capx" localSheetId="10">#REF!</definedName>
    <definedName name="cf_maint_capx">#REF!</definedName>
    <definedName name="cf_maint_capx_0" localSheetId="0">#REF!</definedName>
    <definedName name="cf_maint_capx_0" localSheetId="3">#REF!</definedName>
    <definedName name="cf_maint_capx_0" localSheetId="2">#REF!</definedName>
    <definedName name="cf_maint_capx_0" localSheetId="22">#REF!</definedName>
    <definedName name="cf_maint_capx_0" localSheetId="7">#REF!</definedName>
    <definedName name="cf_maint_capx_0" localSheetId="4">#REF!</definedName>
    <definedName name="cf_maint_capx_0" localSheetId="5">#REF!</definedName>
    <definedName name="cf_maint_capx_0" localSheetId="17">#REF!</definedName>
    <definedName name="cf_maint_capx_0" localSheetId="12">#REF!</definedName>
    <definedName name="cf_maint_capx_0" localSheetId="9">#REF!</definedName>
    <definedName name="cf_maint_capx_0" localSheetId="10">#REF!</definedName>
    <definedName name="cf_maint_capx_0">#REF!</definedName>
    <definedName name="cf_maint_capx_adcc" localSheetId="0">#REF!</definedName>
    <definedName name="cf_maint_capx_adcc" localSheetId="3">#REF!</definedName>
    <definedName name="cf_maint_capx_adcc" localSheetId="2">#REF!</definedName>
    <definedName name="cf_maint_capx_adcc" localSheetId="22">#REF!</definedName>
    <definedName name="cf_maint_capx_adcc" localSheetId="7">#REF!</definedName>
    <definedName name="cf_maint_capx_adcc" localSheetId="4">#REF!</definedName>
    <definedName name="cf_maint_capx_adcc" localSheetId="5">#REF!</definedName>
    <definedName name="cf_maint_capx_adcc" localSheetId="17">#REF!</definedName>
    <definedName name="cf_maint_capx_adcc" localSheetId="12">#REF!</definedName>
    <definedName name="cf_maint_capx_adcc" localSheetId="9">#REF!</definedName>
    <definedName name="cf_maint_capx_adcc" localSheetId="10">#REF!</definedName>
    <definedName name="cf_maint_capx_adcc">#REF!</definedName>
    <definedName name="cf_maint_capx_adj" localSheetId="0">#REF!</definedName>
    <definedName name="cf_maint_capx_adj" localSheetId="3">#REF!</definedName>
    <definedName name="cf_maint_capx_adj" localSheetId="2">#REF!</definedName>
    <definedName name="cf_maint_capx_adj" localSheetId="22">#REF!</definedName>
    <definedName name="cf_maint_capx_adj" localSheetId="7">#REF!</definedName>
    <definedName name="cf_maint_capx_adj" localSheetId="4">#REF!</definedName>
    <definedName name="cf_maint_capx_adj" localSheetId="5">#REF!</definedName>
    <definedName name="cf_maint_capx_adj" localSheetId="17">#REF!</definedName>
    <definedName name="cf_maint_capx_adj" localSheetId="12">#REF!</definedName>
    <definedName name="cf_maint_capx_adj" localSheetId="9">#REF!</definedName>
    <definedName name="cf_maint_capx_adj" localSheetId="10">#REF!</definedName>
    <definedName name="cf_maint_capx_adj">[26]Cash_Flow!#REF!</definedName>
    <definedName name="cf_maint_capx_adj2" localSheetId="0">'[22]Cash_Flow 2005-2011'!#REF!</definedName>
    <definedName name="cf_maint_capx_adj2" localSheetId="3">'[22]Cash_Flow 2005-2011'!#REF!</definedName>
    <definedName name="cf_maint_capx_adj2" localSheetId="2">'[22]Cash_Flow 2005-2011'!#REF!</definedName>
    <definedName name="cf_maint_capx_adj2">'[22]Cash_Flow 2005-2011'!#REF!</definedName>
    <definedName name="cf_maint_capx_adpb" localSheetId="0">#REF!</definedName>
    <definedName name="cf_maint_capx_adpb" localSheetId="3">#REF!</definedName>
    <definedName name="cf_maint_capx_adpb" localSheetId="2">#REF!</definedName>
    <definedName name="cf_maint_capx_adpb" localSheetId="22">#REF!</definedName>
    <definedName name="cf_maint_capx_adpb" localSheetId="7">#REF!</definedName>
    <definedName name="cf_maint_capx_adpb" localSheetId="4">#REF!</definedName>
    <definedName name="cf_maint_capx_adpb" localSheetId="5">#REF!</definedName>
    <definedName name="cf_maint_capx_adpb" localSheetId="17">#REF!</definedName>
    <definedName name="cf_maint_capx_adpb" localSheetId="12">#REF!</definedName>
    <definedName name="cf_maint_capx_adpb" localSheetId="9">#REF!</definedName>
    <definedName name="cf_maint_capx_adpb" localSheetId="10">#REF!</definedName>
    <definedName name="cf_maint_capx_adpb">#REF!</definedName>
    <definedName name="cf_maint_capx_ambr" localSheetId="0">#REF!</definedName>
    <definedName name="cf_maint_capx_ambr" localSheetId="3">#REF!</definedName>
    <definedName name="cf_maint_capx_ambr" localSheetId="2">#REF!</definedName>
    <definedName name="cf_maint_capx_ambr" localSheetId="22">#REF!</definedName>
    <definedName name="cf_maint_capx_ambr" localSheetId="7">#REF!</definedName>
    <definedName name="cf_maint_capx_ambr" localSheetId="4">#REF!</definedName>
    <definedName name="cf_maint_capx_ambr" localSheetId="5">#REF!</definedName>
    <definedName name="cf_maint_capx_ambr" localSheetId="17">#REF!</definedName>
    <definedName name="cf_maint_capx_ambr" localSheetId="12">#REF!</definedName>
    <definedName name="cf_maint_capx_ambr" localSheetId="9">#REF!</definedName>
    <definedName name="cf_maint_capx_ambr" localSheetId="10">#REF!</definedName>
    <definedName name="cf_maint_capx_ambr">#REF!</definedName>
    <definedName name="cf_maint_capx_ANPL" localSheetId="0">#REF!</definedName>
    <definedName name="cf_maint_capx_ANPL" localSheetId="3">#REF!</definedName>
    <definedName name="cf_maint_capx_ANPL" localSheetId="2">#REF!</definedName>
    <definedName name="cf_maint_capx_ANPL" localSheetId="22">#REF!</definedName>
    <definedName name="cf_maint_capx_ANPL" localSheetId="7">#REF!</definedName>
    <definedName name="cf_maint_capx_ANPL" localSheetId="4">#REF!</definedName>
    <definedName name="cf_maint_capx_ANPL" localSheetId="5">#REF!</definedName>
    <definedName name="cf_maint_capx_ANPL" localSheetId="17">#REF!</definedName>
    <definedName name="cf_maint_capx_ANPL" localSheetId="12">#REF!</definedName>
    <definedName name="cf_maint_capx_ANPL" localSheetId="9">#REF!</definedName>
    <definedName name="cf_maint_capx_ANPL" localSheetId="10">#REF!</definedName>
    <definedName name="cf_maint_capx_ANPL">#REF!</definedName>
    <definedName name="cf_maint_capx_APIP" localSheetId="0">#REF!</definedName>
    <definedName name="cf_maint_capx_APIP" localSheetId="3">#REF!</definedName>
    <definedName name="cf_maint_capx_APIP" localSheetId="2">#REF!</definedName>
    <definedName name="cf_maint_capx_APIP" localSheetId="22">#REF!</definedName>
    <definedName name="cf_maint_capx_APIP" localSheetId="7">#REF!</definedName>
    <definedName name="cf_maint_capx_APIP" localSheetId="4">#REF!</definedName>
    <definedName name="cf_maint_capx_APIP" localSheetId="5">#REF!</definedName>
    <definedName name="cf_maint_capx_APIP" localSheetId="17">#REF!</definedName>
    <definedName name="cf_maint_capx_APIP" localSheetId="12">#REF!</definedName>
    <definedName name="cf_maint_capx_APIP" localSheetId="9">#REF!</definedName>
    <definedName name="cf_maint_capx_APIP" localSheetId="10">#REF!</definedName>
    <definedName name="cf_maint_capx_APIP">#REF!</definedName>
    <definedName name="cf_maint_capx_asst" localSheetId="0">#REF!</definedName>
    <definedName name="cf_maint_capx_asst" localSheetId="3">#REF!</definedName>
    <definedName name="cf_maint_capx_asst" localSheetId="2">#REF!</definedName>
    <definedName name="cf_maint_capx_asst" localSheetId="22">#REF!</definedName>
    <definedName name="cf_maint_capx_asst" localSheetId="7">#REF!</definedName>
    <definedName name="cf_maint_capx_asst" localSheetId="4">#REF!</definedName>
    <definedName name="cf_maint_capx_asst" localSheetId="5">#REF!</definedName>
    <definedName name="cf_maint_capx_asst" localSheetId="17">#REF!</definedName>
    <definedName name="cf_maint_capx_asst" localSheetId="12">#REF!</definedName>
    <definedName name="cf_maint_capx_asst" localSheetId="9">#REF!</definedName>
    <definedName name="cf_maint_capx_asst" localSheetId="10">#REF!</definedName>
    <definedName name="cf_maint_capx_asst">#REF!</definedName>
    <definedName name="cf_maint_capx_capx" localSheetId="0">#REF!</definedName>
    <definedName name="cf_maint_capx_capx" localSheetId="3">#REF!</definedName>
    <definedName name="cf_maint_capx_capx" localSheetId="2">#REF!</definedName>
    <definedName name="cf_maint_capx_capx" localSheetId="22">#REF!</definedName>
    <definedName name="cf_maint_capx_capx" localSheetId="7">#REF!</definedName>
    <definedName name="cf_maint_capx_capx" localSheetId="4">#REF!</definedName>
    <definedName name="cf_maint_capx_capx" localSheetId="5">#REF!</definedName>
    <definedName name="cf_maint_capx_capx" localSheetId="17">#REF!</definedName>
    <definedName name="cf_maint_capx_capx" localSheetId="12">#REF!</definedName>
    <definedName name="cf_maint_capx_capx" localSheetId="9">#REF!</definedName>
    <definedName name="cf_maint_capx_capx" localSheetId="10">#REF!</definedName>
    <definedName name="cf_maint_capx_capx">#REF!</definedName>
    <definedName name="cf_maint_capx_CM1DC" localSheetId="0">#REF!</definedName>
    <definedName name="cf_maint_capx_CM1DC" localSheetId="3">#REF!</definedName>
    <definedName name="cf_maint_capx_CM1DC" localSheetId="2">#REF!</definedName>
    <definedName name="cf_maint_capx_CM1DC">#REF!</definedName>
    <definedName name="cf_maint_capx_CM1DE" localSheetId="0">#REF!</definedName>
    <definedName name="cf_maint_capx_CM1DE" localSheetId="3">#REF!</definedName>
    <definedName name="cf_maint_capx_CM1DE" localSheetId="2">#REF!</definedName>
    <definedName name="cf_maint_capx_CM1DE">#REF!</definedName>
    <definedName name="cf_maint_capx_CM1EL" localSheetId="0">#REF!</definedName>
    <definedName name="cf_maint_capx_CM1EL" localSheetId="3">#REF!</definedName>
    <definedName name="cf_maint_capx_CM1EL" localSheetId="2">#REF!</definedName>
    <definedName name="cf_maint_capx_CM1EL">#REF!</definedName>
    <definedName name="cf_maint_capx_CM4DC" localSheetId="0">#REF!</definedName>
    <definedName name="cf_maint_capx_CM4DC" localSheetId="3">#REF!</definedName>
    <definedName name="cf_maint_capx_CM4DC" localSheetId="2">#REF!</definedName>
    <definedName name="cf_maint_capx_CM4DC">#REF!</definedName>
    <definedName name="cf_maint_capx_CM4DE" localSheetId="0">#REF!</definedName>
    <definedName name="cf_maint_capx_CM4DE" localSheetId="3">#REF!</definedName>
    <definedName name="cf_maint_capx_CM4DE" localSheetId="2">#REF!</definedName>
    <definedName name="cf_maint_capx_CM4DE">#REF!</definedName>
    <definedName name="cf_maint_capx_CM4EL" localSheetId="0">#REF!</definedName>
    <definedName name="cf_maint_capx_CM4EL" localSheetId="3">#REF!</definedName>
    <definedName name="cf_maint_capx_CM4EL" localSheetId="2">#REF!</definedName>
    <definedName name="cf_maint_capx_CM4EL">#REF!</definedName>
    <definedName name="cf_maint_capx_CMDCC" localSheetId="0">#REF!</definedName>
    <definedName name="cf_maint_capx_CMDCC" localSheetId="3">#REF!</definedName>
    <definedName name="cf_maint_capx_CMDCC" localSheetId="2">#REF!</definedName>
    <definedName name="cf_maint_capx_CMDCC">#REF!</definedName>
    <definedName name="cf_maint_capx_CMDEC" localSheetId="0">#REF!</definedName>
    <definedName name="cf_maint_capx_CMDEC" localSheetId="3">#REF!</definedName>
    <definedName name="cf_maint_capx_CMDEC" localSheetId="2">#REF!</definedName>
    <definedName name="cf_maint_capx_CMDEC">#REF!</definedName>
    <definedName name="cf_maint_capx_CMDEG" localSheetId="0">#REF!</definedName>
    <definedName name="cf_maint_capx_CMDEG" localSheetId="3">#REF!</definedName>
    <definedName name="cf_maint_capx_CMDEG" localSheetId="2">#REF!</definedName>
    <definedName name="cf_maint_capx_CMDEG">#REF!</definedName>
    <definedName name="cf_maint_capx_CMELE" localSheetId="0">#REF!</definedName>
    <definedName name="cf_maint_capx_CMELE" localSheetId="3">#REF!</definedName>
    <definedName name="cf_maint_capx_CMELE" localSheetId="2">#REF!</definedName>
    <definedName name="cf_maint_capx_CMELE">#REF!</definedName>
    <definedName name="cf_maint_capx_corp" localSheetId="0">#REF!</definedName>
    <definedName name="cf_maint_capx_corp" localSheetId="3">#REF!</definedName>
    <definedName name="cf_maint_capx_corp" localSheetId="2">#REF!</definedName>
    <definedName name="cf_maint_capx_corp" localSheetId="22">#REF!</definedName>
    <definedName name="cf_maint_capx_corp" localSheetId="7">#REF!</definedName>
    <definedName name="cf_maint_capx_corp" localSheetId="4">#REF!</definedName>
    <definedName name="cf_maint_capx_corp" localSheetId="5">#REF!</definedName>
    <definedName name="cf_maint_capx_corp" localSheetId="17">#REF!</definedName>
    <definedName name="cf_maint_capx_corp" localSheetId="12">#REF!</definedName>
    <definedName name="cf_maint_capx_corp" localSheetId="9">#REF!</definedName>
    <definedName name="cf_maint_capx_corp" localSheetId="10">#REF!</definedName>
    <definedName name="cf_maint_capx_corp">#REF!</definedName>
    <definedName name="cf_maint_capx_cres" localSheetId="0">#REF!</definedName>
    <definedName name="cf_maint_capx_cres" localSheetId="3">#REF!</definedName>
    <definedName name="cf_maint_capx_cres" localSheetId="2">#REF!</definedName>
    <definedName name="cf_maint_capx_cres">#REF!</definedName>
    <definedName name="cf_maint_capx_crmw" localSheetId="0">#REF!</definedName>
    <definedName name="cf_maint_capx_crmw" localSheetId="3">#REF!</definedName>
    <definedName name="cf_maint_capx_crmw" localSheetId="2">#REF!</definedName>
    <definedName name="cf_maint_capx_crmw">#REF!</definedName>
    <definedName name="cf_maint_capx_dadj" localSheetId="0">#REF!</definedName>
    <definedName name="cf_maint_capx_dadj" localSheetId="3">#REF!</definedName>
    <definedName name="cf_maint_capx_dadj" localSheetId="2">#REF!</definedName>
    <definedName name="cf_maint_capx_dadj">#REF!</definedName>
    <definedName name="cf_maint_capx_dcc" localSheetId="0">#REF!</definedName>
    <definedName name="cf_maint_capx_dcc" localSheetId="3">#REF!</definedName>
    <definedName name="cf_maint_capx_dcc" localSheetId="2">#REF!</definedName>
    <definedName name="cf_maint_capx_dcc">#REF!</definedName>
    <definedName name="cf_maint_capx_dccw" localSheetId="0">#REF!</definedName>
    <definedName name="cf_maint_capx_dccw" localSheetId="3">#REF!</definedName>
    <definedName name="cf_maint_capx_dccw" localSheetId="2">#REF!</definedName>
    <definedName name="cf_maint_capx_dccw" localSheetId="22">#REF!</definedName>
    <definedName name="cf_maint_capx_dccw" localSheetId="7">#REF!</definedName>
    <definedName name="cf_maint_capx_dccw" localSheetId="4">#REF!</definedName>
    <definedName name="cf_maint_capx_dccw" localSheetId="5">#REF!</definedName>
    <definedName name="cf_maint_capx_dccw" localSheetId="17">#REF!</definedName>
    <definedName name="cf_maint_capx_dccw" localSheetId="12">#REF!</definedName>
    <definedName name="cf_maint_capx_dccw" localSheetId="9">#REF!</definedName>
    <definedName name="cf_maint_capx_dccw" localSheetId="10">#REF!</definedName>
    <definedName name="cf_maint_capx_dccw">#REF!</definedName>
    <definedName name="cf_maint_capx_dcom" localSheetId="0">#REF!</definedName>
    <definedName name="cf_maint_capx_dcom" localSheetId="3">#REF!</definedName>
    <definedName name="cf_maint_capx_dcom" localSheetId="2">#REF!</definedName>
    <definedName name="cf_maint_capx_dcom">#REF!</definedName>
    <definedName name="cf_maint_capx_degw" localSheetId="0">#REF!</definedName>
    <definedName name="cf_maint_capx_degw" localSheetId="3">#REF!</definedName>
    <definedName name="cf_maint_capx_degw" localSheetId="2">#REF!</definedName>
    <definedName name="cf_maint_capx_degw">#REF!</definedName>
    <definedName name="cf_maint_capx_deiw" localSheetId="0">#REF!</definedName>
    <definedName name="cf_maint_capx_deiw" localSheetId="3">#REF!</definedName>
    <definedName name="cf_maint_capx_deiw" localSheetId="2">#REF!</definedName>
    <definedName name="cf_maint_capx_deiw">#REF!</definedName>
    <definedName name="cf_maint_capx_denw" localSheetId="0">#REF!</definedName>
    <definedName name="cf_maint_capx_denw" localSheetId="3">#REF!</definedName>
    <definedName name="cf_maint_capx_denw" localSheetId="2">#REF!</definedName>
    <definedName name="cf_maint_capx_denw">#REF!</definedName>
    <definedName name="cf_maint_capx_desi" localSheetId="0">#REF!</definedName>
    <definedName name="cf_maint_capx_desi" localSheetId="3">#REF!</definedName>
    <definedName name="cf_maint_capx_desi" localSheetId="2">#REF!</definedName>
    <definedName name="cf_maint_capx_desi">#REF!</definedName>
    <definedName name="cf_maint_capx_dess" localSheetId="0">#REF!</definedName>
    <definedName name="cf_maint_capx_dess" localSheetId="3">#REF!</definedName>
    <definedName name="cf_maint_capx_dess" localSheetId="2">#REF!</definedName>
    <definedName name="cf_maint_capx_dess">#REF!</definedName>
    <definedName name="cf_maint_capx_dfd" localSheetId="0">#REF!</definedName>
    <definedName name="cf_maint_capx_dfd" localSheetId="3">#REF!</definedName>
    <definedName name="cf_maint_capx_dfd" localSheetId="2">#REF!</definedName>
    <definedName name="cf_maint_capx_dfd">#REF!</definedName>
    <definedName name="cf_maint_capx_dgov" localSheetId="0">#REF!</definedName>
    <definedName name="cf_maint_capx_dgov" localSheetId="3">#REF!</definedName>
    <definedName name="cf_maint_capx_dgov" localSheetId="2">#REF!</definedName>
    <definedName name="cf_maint_capx_dgov">#REF!</definedName>
    <definedName name="cf_maint_capx_dnet" localSheetId="0">#REF!</definedName>
    <definedName name="cf_maint_capx_dnet" localSheetId="3">#REF!</definedName>
    <definedName name="cf_maint_capx_dnet" localSheetId="2">#REF!</definedName>
    <definedName name="cf_maint_capx_dnet">#REF!</definedName>
    <definedName name="cf_maint_capx_dpbg" localSheetId="0">#REF!</definedName>
    <definedName name="cf_maint_capx_dpbg" localSheetId="3">#REF!</definedName>
    <definedName name="cf_maint_capx_dpbg" localSheetId="2">#REF!</definedName>
    <definedName name="cf_maint_capx_dpbg">#REF!</definedName>
    <definedName name="cf_maint_capx_dsol" localSheetId="0">#REF!</definedName>
    <definedName name="cf_maint_capx_dsol" localSheetId="3">#REF!</definedName>
    <definedName name="cf_maint_capx_dsol" localSheetId="2">#REF!</definedName>
    <definedName name="cf_maint_capx_dsol">#REF!</definedName>
    <definedName name="cf_maint_capx_eadj" localSheetId="0">#REF!</definedName>
    <definedName name="cf_maint_capx_eadj" localSheetId="3">#REF!</definedName>
    <definedName name="cf_maint_capx_eadj" localSheetId="2">#REF!</definedName>
    <definedName name="cf_maint_capx_eadj">#REF!</definedName>
    <definedName name="cf_maint_capx_egov" localSheetId="0">#REF!</definedName>
    <definedName name="cf_maint_capx_egov" localSheetId="3">#REF!</definedName>
    <definedName name="cf_maint_capx_egov" localSheetId="2">#REF!</definedName>
    <definedName name="cf_maint_capx_egov">#REF!</definedName>
    <definedName name="cf_maint_capx_elec" localSheetId="0">#REF!</definedName>
    <definedName name="cf_maint_capx_elec" localSheetId="3">#REF!</definedName>
    <definedName name="cf_maint_capx_elec" localSheetId="2">#REF!</definedName>
    <definedName name="cf_maint_capx_elec">#REF!</definedName>
    <definedName name="cf_maint_capx_esvc" localSheetId="0">#REF!</definedName>
    <definedName name="cf_maint_capx_esvc" localSheetId="3">#REF!</definedName>
    <definedName name="cf_maint_capx_esvc" localSheetId="2">#REF!</definedName>
    <definedName name="cf_maint_capx_esvc" localSheetId="22">#REF!</definedName>
    <definedName name="cf_maint_capx_esvc" localSheetId="7">#REF!</definedName>
    <definedName name="cf_maint_capx_esvc" localSheetId="4">#REF!</definedName>
    <definedName name="cf_maint_capx_esvc" localSheetId="5">#REF!</definedName>
    <definedName name="cf_maint_capx_esvc" localSheetId="17">#REF!</definedName>
    <definedName name="cf_maint_capx_esvc" localSheetId="12">#REF!</definedName>
    <definedName name="cf_maint_capx_esvc" localSheetId="9">#REF!</definedName>
    <definedName name="cf_maint_capx_esvc" localSheetId="10">#REF!</definedName>
    <definedName name="cf_maint_capx_esvc">#REF!</definedName>
    <definedName name="cf_maint_capx_etrn" localSheetId="0">#REF!</definedName>
    <definedName name="cf_maint_capx_etrn" localSheetId="3">#REF!</definedName>
    <definedName name="cf_maint_capx_etrn" localSheetId="2">#REF!</definedName>
    <definedName name="cf_maint_capx_etrn" localSheetId="22">#REF!</definedName>
    <definedName name="cf_maint_capx_etrn" localSheetId="7">#REF!</definedName>
    <definedName name="cf_maint_capx_etrn" localSheetId="4">#REF!</definedName>
    <definedName name="cf_maint_capx_etrn" localSheetId="5">#REF!</definedName>
    <definedName name="cf_maint_capx_etrn" localSheetId="17">#REF!</definedName>
    <definedName name="cf_maint_capx_etrn" localSheetId="12">#REF!</definedName>
    <definedName name="cf_maint_capx_etrn" localSheetId="9">#REF!</definedName>
    <definedName name="cf_maint_capx_etrn" localSheetId="10">#REF!</definedName>
    <definedName name="cf_maint_capx_etrn">#REF!</definedName>
    <definedName name="cf_maint_capx_fnco" localSheetId="0">#REF!</definedName>
    <definedName name="cf_maint_capx_fnco" localSheetId="3">#REF!</definedName>
    <definedName name="cf_maint_capx_fnco" localSheetId="2">#REF!</definedName>
    <definedName name="cf_maint_capx_fnco">#REF!</definedName>
    <definedName name="cf_maint_capx_fsac" localSheetId="0">#REF!</definedName>
    <definedName name="cf_maint_capx_fsac" localSheetId="3">#REF!</definedName>
    <definedName name="cf_maint_capx_fsac" localSheetId="2">#REF!</definedName>
    <definedName name="cf_maint_capx_fsac">#REF!</definedName>
    <definedName name="cf_maint_capx_fsad" localSheetId="0">#REF!</definedName>
    <definedName name="cf_maint_capx_fsad" localSheetId="3">#REF!</definedName>
    <definedName name="cf_maint_capx_fsad" localSheetId="2">#REF!</definedName>
    <definedName name="cf_maint_capx_fsad">#REF!</definedName>
    <definedName name="cf_maint_capx_fser" localSheetId="0">#REF!</definedName>
    <definedName name="cf_maint_capx_fser" localSheetId="3">#REF!</definedName>
    <definedName name="cf_maint_capx_fser" localSheetId="2">#REF!</definedName>
    <definedName name="cf_maint_capx_fser" localSheetId="22">#REF!</definedName>
    <definedName name="cf_maint_capx_fser" localSheetId="7">#REF!</definedName>
    <definedName name="cf_maint_capx_fser" localSheetId="4">#REF!</definedName>
    <definedName name="cf_maint_capx_fser" localSheetId="5">#REF!</definedName>
    <definedName name="cf_maint_capx_fser" localSheetId="17">#REF!</definedName>
    <definedName name="cf_maint_capx_fser" localSheetId="12">#REF!</definedName>
    <definedName name="cf_maint_capx_fser" localSheetId="9">#REF!</definedName>
    <definedName name="cf_maint_capx_fser" localSheetId="10">#REF!</definedName>
    <definedName name="cf_maint_capx_fser">#REF!</definedName>
    <definedName name="cf_maint_capx_fstp" localSheetId="0">#REF!</definedName>
    <definedName name="cf_maint_capx_fstp" localSheetId="3">#REF!</definedName>
    <definedName name="cf_maint_capx_fstp" localSheetId="2">#REF!</definedName>
    <definedName name="cf_maint_capx_fstp">#REF!</definedName>
    <definedName name="cf_maint_capx_gadd" localSheetId="0">#REF!</definedName>
    <definedName name="cf_maint_capx_gadd" localSheetId="3">#REF!</definedName>
    <definedName name="cf_maint_capx_gadd" localSheetId="2">#REF!</definedName>
    <definedName name="cf_maint_capx_gadd">#REF!</definedName>
    <definedName name="cf_maint_capx_gadi" localSheetId="0">#REF!</definedName>
    <definedName name="cf_maint_capx_gadi" localSheetId="3">#REF!</definedName>
    <definedName name="cf_maint_capx_gadi" localSheetId="2">#REF!</definedName>
    <definedName name="cf_maint_capx_gadi">#REF!</definedName>
    <definedName name="cf_maint_capx_gadj" localSheetId="0">#REF!</definedName>
    <definedName name="cf_maint_capx_gadj" localSheetId="3">#REF!</definedName>
    <definedName name="cf_maint_capx_gadj" localSheetId="2">#REF!</definedName>
    <definedName name="cf_maint_capx_gadj">#REF!</definedName>
    <definedName name="cf_maint_capx_gov" localSheetId="0">#REF!</definedName>
    <definedName name="cf_maint_capx_gov" localSheetId="3">#REF!</definedName>
    <definedName name="cf_maint_capx_gov" localSheetId="2">#REF!</definedName>
    <definedName name="cf_maint_capx_gov">#REF!</definedName>
    <definedName name="cf_maint_capx_govd" localSheetId="0">#REF!</definedName>
    <definedName name="cf_maint_capx_govd" localSheetId="3">#REF!</definedName>
    <definedName name="cf_maint_capx_govd" localSheetId="2">#REF!</definedName>
    <definedName name="cf_maint_capx_govd">#REF!</definedName>
    <definedName name="cf_maint_capx_gove" localSheetId="0">#REF!</definedName>
    <definedName name="cf_maint_capx_gove" localSheetId="3">#REF!</definedName>
    <definedName name="cf_maint_capx_gove" localSheetId="2">#REF!</definedName>
    <definedName name="cf_maint_capx_gove">#REF!</definedName>
    <definedName name="cf_maint_capx_gross" localSheetId="0">#REF!</definedName>
    <definedName name="cf_maint_capx_gross" localSheetId="3">#REF!</definedName>
    <definedName name="cf_maint_capx_gross" localSheetId="2">#REF!</definedName>
    <definedName name="cf_maint_capx_gross" localSheetId="22">#REF!</definedName>
    <definedName name="cf_maint_capx_gross" localSheetId="7">#REF!</definedName>
    <definedName name="cf_maint_capx_gross" localSheetId="4">#REF!</definedName>
    <definedName name="cf_maint_capx_gross" localSheetId="5">#REF!</definedName>
    <definedName name="cf_maint_capx_gross" localSheetId="17">#REF!</definedName>
    <definedName name="cf_maint_capx_gross" localSheetId="12">#REF!</definedName>
    <definedName name="cf_maint_capx_gross" localSheetId="9">#REF!</definedName>
    <definedName name="cf_maint_capx_gross" localSheetId="10">#REF!</definedName>
    <definedName name="cf_maint_capx_gross">[26]Cash_Flow!#REF!</definedName>
    <definedName name="cf_maint_capx_gross2" localSheetId="0">'[22]Cash_Flow 2005-2011'!#REF!</definedName>
    <definedName name="cf_maint_capx_gross2" localSheetId="3">'[22]Cash_Flow 2005-2011'!#REF!</definedName>
    <definedName name="cf_maint_capx_gross2" localSheetId="2">'[22]Cash_Flow 2005-2011'!#REF!</definedName>
    <definedName name="cf_maint_capx_gross2">'[22]Cash_Flow 2005-2011'!#REF!</definedName>
    <definedName name="cf_maint_capx_iden" localSheetId="0">#REF!</definedName>
    <definedName name="cf_maint_capx_iden" localSheetId="3">#REF!</definedName>
    <definedName name="cf_maint_capx_iden" localSheetId="2">#REF!</definedName>
    <definedName name="cf_maint_capx_iden" localSheetId="22">#REF!</definedName>
    <definedName name="cf_maint_capx_iden" localSheetId="7">#REF!</definedName>
    <definedName name="cf_maint_capx_iden" localSheetId="4">#REF!</definedName>
    <definedName name="cf_maint_capx_iden" localSheetId="5">#REF!</definedName>
    <definedName name="cf_maint_capx_iden" localSheetId="17">#REF!</definedName>
    <definedName name="cf_maint_capx_iden" localSheetId="12">#REF!</definedName>
    <definedName name="cf_maint_capx_iden" localSheetId="9">#REF!</definedName>
    <definedName name="cf_maint_capx_iden" localSheetId="10">#REF!</definedName>
    <definedName name="cf_maint_capx_iden">#REF!</definedName>
    <definedName name="cf_maint_capx_iden_cres" localSheetId="0">#REF!</definedName>
    <definedName name="cf_maint_capx_iden_cres" localSheetId="3">#REF!</definedName>
    <definedName name="cf_maint_capx_iden_cres" localSheetId="2">#REF!</definedName>
    <definedName name="cf_maint_capx_iden_cres">#REF!</definedName>
    <definedName name="cf_maint_capx_iden_crmw" localSheetId="0">#REF!</definedName>
    <definedName name="cf_maint_capx_iden_crmw" localSheetId="3">#REF!</definedName>
    <definedName name="cf_maint_capx_iden_crmw" localSheetId="2">#REF!</definedName>
    <definedName name="cf_maint_capx_iden_crmw">#REF!</definedName>
    <definedName name="cf_maint_capx_iden_dadj" localSheetId="0">#REF!</definedName>
    <definedName name="cf_maint_capx_iden_dadj" localSheetId="3">#REF!</definedName>
    <definedName name="cf_maint_capx_iden_dadj" localSheetId="2">#REF!</definedName>
    <definedName name="cf_maint_capx_iden_dadj">#REF!</definedName>
    <definedName name="cf_maint_capx_iden_dcc" localSheetId="0">#REF!</definedName>
    <definedName name="cf_maint_capx_iden_dcc" localSheetId="3">#REF!</definedName>
    <definedName name="cf_maint_capx_iden_dcc" localSheetId="2">#REF!</definedName>
    <definedName name="cf_maint_capx_iden_dcc">#REF!</definedName>
    <definedName name="cf_maint_capx_iden_dccw" localSheetId="0">#REF!</definedName>
    <definedName name="cf_maint_capx_iden_dccw" localSheetId="3">#REF!</definedName>
    <definedName name="cf_maint_capx_iden_dccw" localSheetId="2">#REF!</definedName>
    <definedName name="cf_maint_capx_iden_dccw">#REF!</definedName>
    <definedName name="cf_maint_capx_iden_dcom" localSheetId="0">#REF!</definedName>
    <definedName name="cf_maint_capx_iden_dcom" localSheetId="3">#REF!</definedName>
    <definedName name="cf_maint_capx_iden_dcom" localSheetId="2">#REF!</definedName>
    <definedName name="cf_maint_capx_iden_dcom">#REF!</definedName>
    <definedName name="cf_maint_capx_iden_degw" localSheetId="0">#REF!</definedName>
    <definedName name="cf_maint_capx_iden_degw" localSheetId="3">#REF!</definedName>
    <definedName name="cf_maint_capx_iden_degw" localSheetId="2">#REF!</definedName>
    <definedName name="cf_maint_capx_iden_degw">#REF!</definedName>
    <definedName name="cf_maint_capx_iden_deiw" localSheetId="0">#REF!</definedName>
    <definedName name="cf_maint_capx_iden_deiw" localSheetId="3">#REF!</definedName>
    <definedName name="cf_maint_capx_iden_deiw" localSheetId="2">#REF!</definedName>
    <definedName name="cf_maint_capx_iden_deiw">#REF!</definedName>
    <definedName name="cf_maint_capx_iden_denw" localSheetId="0">#REF!</definedName>
    <definedName name="cf_maint_capx_iden_denw" localSheetId="3">#REF!</definedName>
    <definedName name="cf_maint_capx_iden_denw" localSheetId="2">#REF!</definedName>
    <definedName name="cf_maint_capx_iden_denw">#REF!</definedName>
    <definedName name="cf_maint_capx_iden_desi" localSheetId="0">#REF!</definedName>
    <definedName name="cf_maint_capx_iden_desi" localSheetId="3">#REF!</definedName>
    <definedName name="cf_maint_capx_iden_desi" localSheetId="2">#REF!</definedName>
    <definedName name="cf_maint_capx_iden_desi">#REF!</definedName>
    <definedName name="cf_maint_capx_iden_dess" localSheetId="0">#REF!</definedName>
    <definedName name="cf_maint_capx_iden_dess" localSheetId="3">#REF!</definedName>
    <definedName name="cf_maint_capx_iden_dess" localSheetId="2">#REF!</definedName>
    <definedName name="cf_maint_capx_iden_dess">#REF!</definedName>
    <definedName name="cf_maint_capx_iden_dfd" localSheetId="0">#REF!</definedName>
    <definedName name="cf_maint_capx_iden_dfd" localSheetId="3">#REF!</definedName>
    <definedName name="cf_maint_capx_iden_dfd" localSheetId="2">#REF!</definedName>
    <definedName name="cf_maint_capx_iden_dfd">#REF!</definedName>
    <definedName name="cf_maint_capx_iden_dnet" localSheetId="0">#REF!</definedName>
    <definedName name="cf_maint_capx_iden_dnet" localSheetId="3">#REF!</definedName>
    <definedName name="cf_maint_capx_iden_dnet" localSheetId="2">#REF!</definedName>
    <definedName name="cf_maint_capx_iden_dnet">#REF!</definedName>
    <definedName name="cf_maint_capx_iden_dpbg" localSheetId="0">#REF!</definedName>
    <definedName name="cf_maint_capx_iden_dpbg" localSheetId="3">#REF!</definedName>
    <definedName name="cf_maint_capx_iden_dpbg" localSheetId="2">#REF!</definedName>
    <definedName name="cf_maint_capx_iden_dpbg">#REF!</definedName>
    <definedName name="cf_maint_capx_iden_dsol" localSheetId="0">#REF!</definedName>
    <definedName name="cf_maint_capx_iden_dsol" localSheetId="3">#REF!</definedName>
    <definedName name="cf_maint_capx_iden_dsol" localSheetId="2">#REF!</definedName>
    <definedName name="cf_maint_capx_iden_dsol">#REF!</definedName>
    <definedName name="cf_maint_capx_iden_eadj" localSheetId="0">#REF!</definedName>
    <definedName name="cf_maint_capx_iden_eadj" localSheetId="3">#REF!</definedName>
    <definedName name="cf_maint_capx_iden_eadj" localSheetId="2">#REF!</definedName>
    <definedName name="cf_maint_capx_iden_eadj">#REF!</definedName>
    <definedName name="cf_maint_capx_iden_elec" localSheetId="0">#REF!</definedName>
    <definedName name="cf_maint_capx_iden_elec" localSheetId="3">#REF!</definedName>
    <definedName name="cf_maint_capx_iden_elec" localSheetId="2">#REF!</definedName>
    <definedName name="cf_maint_capx_iden_elec">#REF!</definedName>
    <definedName name="cf_maint_capx_iden_esvc" localSheetId="0">#REF!</definedName>
    <definedName name="cf_maint_capx_iden_esvc" localSheetId="3">#REF!</definedName>
    <definedName name="cf_maint_capx_iden_esvc" localSheetId="2">#REF!</definedName>
    <definedName name="cf_maint_capx_iden_esvc">#REF!</definedName>
    <definedName name="cf_maint_capx_iden_etrn" localSheetId="0">#REF!</definedName>
    <definedName name="cf_maint_capx_iden_etrn" localSheetId="3">#REF!</definedName>
    <definedName name="cf_maint_capx_iden_etrn" localSheetId="2">#REF!</definedName>
    <definedName name="cf_maint_capx_iden_etrn">#REF!</definedName>
    <definedName name="cf_maint_capx_iden_fnco" localSheetId="0">#REF!</definedName>
    <definedName name="cf_maint_capx_iden_fnco" localSheetId="3">#REF!</definedName>
    <definedName name="cf_maint_capx_iden_fnco" localSheetId="2">#REF!</definedName>
    <definedName name="cf_maint_capx_iden_fnco">#REF!</definedName>
    <definedName name="cf_maint_capx_iden_fsac" localSheetId="0">#REF!</definedName>
    <definedName name="cf_maint_capx_iden_fsac" localSheetId="3">#REF!</definedName>
    <definedName name="cf_maint_capx_iden_fsac" localSheetId="2">#REF!</definedName>
    <definedName name="cf_maint_capx_iden_fsac">#REF!</definedName>
    <definedName name="cf_maint_capx_iden_fsad" localSheetId="0">#REF!</definedName>
    <definedName name="cf_maint_capx_iden_fsad" localSheetId="3">#REF!</definedName>
    <definedName name="cf_maint_capx_iden_fsad" localSheetId="2">#REF!</definedName>
    <definedName name="cf_maint_capx_iden_fsad">#REF!</definedName>
    <definedName name="cf_maint_capx_iden_fser" localSheetId="0">#REF!</definedName>
    <definedName name="cf_maint_capx_iden_fser" localSheetId="3">#REF!</definedName>
    <definedName name="cf_maint_capx_iden_fser" localSheetId="2">#REF!</definedName>
    <definedName name="cf_maint_capx_iden_fser">#REF!</definedName>
    <definedName name="cf_maint_capx_iden_fstp" localSheetId="0">#REF!</definedName>
    <definedName name="cf_maint_capx_iden_fstp" localSheetId="3">#REF!</definedName>
    <definedName name="cf_maint_capx_iden_fstp" localSheetId="2">#REF!</definedName>
    <definedName name="cf_maint_capx_iden_fstp">#REF!</definedName>
    <definedName name="cf_maint_capx_iden_gadd" localSheetId="0">#REF!</definedName>
    <definedName name="cf_maint_capx_iden_gadd" localSheetId="3">#REF!</definedName>
    <definedName name="cf_maint_capx_iden_gadd" localSheetId="2">#REF!</definedName>
    <definedName name="cf_maint_capx_iden_gadd">#REF!</definedName>
    <definedName name="cf_maint_capx_iden_gadi" localSheetId="0">#REF!</definedName>
    <definedName name="cf_maint_capx_iden_gadi" localSheetId="3">#REF!</definedName>
    <definedName name="cf_maint_capx_iden_gadi" localSheetId="2">#REF!</definedName>
    <definedName name="cf_maint_capx_iden_gadi">#REF!</definedName>
    <definedName name="cf_maint_capx_iden_gadj" localSheetId="0">#REF!</definedName>
    <definedName name="cf_maint_capx_iden_gadj" localSheetId="3">#REF!</definedName>
    <definedName name="cf_maint_capx_iden_gadj" localSheetId="2">#REF!</definedName>
    <definedName name="cf_maint_capx_iden_gadj">#REF!</definedName>
    <definedName name="cf_maint_capx_iden_gov" localSheetId="0">#REF!</definedName>
    <definedName name="cf_maint_capx_iden_gov" localSheetId="3">#REF!</definedName>
    <definedName name="cf_maint_capx_iden_gov" localSheetId="2">#REF!</definedName>
    <definedName name="cf_maint_capx_iden_gov">#REF!</definedName>
    <definedName name="cf_maint_capx_iden_govd" localSheetId="0">#REF!</definedName>
    <definedName name="cf_maint_capx_iden_govd" localSheetId="3">#REF!</definedName>
    <definedName name="cf_maint_capx_iden_govd" localSheetId="2">#REF!</definedName>
    <definedName name="cf_maint_capx_iden_govd">#REF!</definedName>
    <definedName name="cf_maint_capx_iden_gove" localSheetId="0">#REF!</definedName>
    <definedName name="cf_maint_capx_iden_gove" localSheetId="3">#REF!</definedName>
    <definedName name="cf_maint_capx_iden_gove" localSheetId="2">#REF!</definedName>
    <definedName name="cf_maint_capx_iden_gove">#REF!</definedName>
    <definedName name="cf_maint_capx_iden_nep" localSheetId="0">#REF!</definedName>
    <definedName name="cf_maint_capx_iden_nep" localSheetId="3">#REF!</definedName>
    <definedName name="cf_maint_capx_iden_nep" localSheetId="2">#REF!</definedName>
    <definedName name="cf_maint_capx_iden_nep">#REF!</definedName>
    <definedName name="cf_maint_capx_iden_resm" localSheetId="0">#REF!</definedName>
    <definedName name="cf_maint_capx_iden_resm" localSheetId="3">#REF!</definedName>
    <definedName name="cf_maint_capx_iden_resm" localSheetId="2">#REF!</definedName>
    <definedName name="cf_maint_capx_iden_resm">#REF!</definedName>
    <definedName name="cf_maint_capx_iden_sols" localSheetId="0">#REF!</definedName>
    <definedName name="cf_maint_capx_iden_sols" localSheetId="3">#REF!</definedName>
    <definedName name="cf_maint_capx_iden_sols" localSheetId="2">#REF!</definedName>
    <definedName name="cf_maint_capx_iden_sols">#REF!</definedName>
    <definedName name="cf_maint_capx_iden_tam" localSheetId="0">#REF!</definedName>
    <definedName name="cf_maint_capx_iden_tam" localSheetId="3">#REF!</definedName>
    <definedName name="cf_maint_capx_iden_tam" localSheetId="2">#REF!</definedName>
    <definedName name="cf_maint_capx_iden_tam">#REF!</definedName>
    <definedName name="cf_maint_capx_iden_tsc" localSheetId="0">#REF!</definedName>
    <definedName name="cf_maint_capx_iden_tsc" localSheetId="3">#REF!</definedName>
    <definedName name="cf_maint_capx_iden_tsc" localSheetId="2">#REF!</definedName>
    <definedName name="cf_maint_capx_iden_tsc">#REF!</definedName>
    <definedName name="cf_maint_capx_iden_vent" localSheetId="0">#REF!</definedName>
    <definedName name="cf_maint_capx_iden_vent" localSheetId="3">#REF!</definedName>
    <definedName name="cf_maint_capx_iden_vent" localSheetId="2">#REF!</definedName>
    <definedName name="cf_maint_capx_iden_vent">#REF!</definedName>
    <definedName name="cf_maint_capx_iden_watr" localSheetId="0">#REF!</definedName>
    <definedName name="cf_maint_capx_iden_watr" localSheetId="3">#REF!</definedName>
    <definedName name="cf_maint_capx_iden_watr" localSheetId="2">#REF!</definedName>
    <definedName name="cf_maint_capx_iden_watr">#REF!</definedName>
    <definedName name="cf_maint_capx_iden_west" localSheetId="0">#REF!</definedName>
    <definedName name="cf_maint_capx_iden_west" localSheetId="3">#REF!</definedName>
    <definedName name="cf_maint_capx_iden_west" localSheetId="2">#REF!</definedName>
    <definedName name="cf_maint_capx_iden_west">#REF!</definedName>
    <definedName name="cf_maint_capx_mali" localSheetId="0">#REF!</definedName>
    <definedName name="cf_maint_capx_mali" localSheetId="3">#REF!</definedName>
    <definedName name="cf_maint_capx_mali" localSheetId="2">#REF!</definedName>
    <definedName name="cf_maint_capx_mali" localSheetId="22">#REF!</definedName>
    <definedName name="cf_maint_capx_mali" localSheetId="7">#REF!</definedName>
    <definedName name="cf_maint_capx_mali" localSheetId="4">#REF!</definedName>
    <definedName name="cf_maint_capx_mali" localSheetId="5">#REF!</definedName>
    <definedName name="cf_maint_capx_mali" localSheetId="17">#REF!</definedName>
    <definedName name="cf_maint_capx_mali" localSheetId="12">#REF!</definedName>
    <definedName name="cf_maint_capx_mali" localSheetId="9">#REF!</definedName>
    <definedName name="cf_maint_capx_mali" localSheetId="10">#REF!</definedName>
    <definedName name="cf_maint_capx_mali">#REF!</definedName>
    <definedName name="cf_maint_capx_mwp" localSheetId="0">#REF!</definedName>
    <definedName name="cf_maint_capx_mwp" localSheetId="3">#REF!</definedName>
    <definedName name="cf_maint_capx_mwp" localSheetId="2">#REF!</definedName>
    <definedName name="cf_maint_capx_mwp" localSheetId="22">#REF!</definedName>
    <definedName name="cf_maint_capx_mwp" localSheetId="7">#REF!</definedName>
    <definedName name="cf_maint_capx_mwp" localSheetId="4">#REF!</definedName>
    <definedName name="cf_maint_capx_mwp" localSheetId="5">#REF!</definedName>
    <definedName name="cf_maint_capx_mwp" localSheetId="17">#REF!</definedName>
    <definedName name="cf_maint_capx_mwp" localSheetId="12">#REF!</definedName>
    <definedName name="cf_maint_capx_mwp" localSheetId="9">#REF!</definedName>
    <definedName name="cf_maint_capx_mwp" localSheetId="10">#REF!</definedName>
    <definedName name="cf_maint_capx_mwp">#REF!</definedName>
    <definedName name="cf_maint_capx_nep" localSheetId="0">#REF!</definedName>
    <definedName name="cf_maint_capx_nep" localSheetId="3">#REF!</definedName>
    <definedName name="cf_maint_capx_nep" localSheetId="2">#REF!</definedName>
    <definedName name="cf_maint_capx_nep">#REF!</definedName>
    <definedName name="cf_maint_capx_net" localSheetId="0">#REF!</definedName>
    <definedName name="cf_maint_capx_net" localSheetId="3">#REF!</definedName>
    <definedName name="cf_maint_capx_net" localSheetId="2">#REF!</definedName>
    <definedName name="cf_maint_capx_net" localSheetId="22">#REF!</definedName>
    <definedName name="cf_maint_capx_net" localSheetId="7">#REF!</definedName>
    <definedName name="cf_maint_capx_net" localSheetId="4">#REF!</definedName>
    <definedName name="cf_maint_capx_net" localSheetId="5">#REF!</definedName>
    <definedName name="cf_maint_capx_net" localSheetId="17">#REF!</definedName>
    <definedName name="cf_maint_capx_net" localSheetId="12">#REF!</definedName>
    <definedName name="cf_maint_capx_net" localSheetId="9">#REF!</definedName>
    <definedName name="cf_maint_capx_net" localSheetId="10">#REF!</definedName>
    <definedName name="cf_maint_capx_net">#REF!</definedName>
    <definedName name="cf_maint_capx_net_minit" localSheetId="0">#REF!</definedName>
    <definedName name="cf_maint_capx_net_minit" localSheetId="3">#REF!</definedName>
    <definedName name="cf_maint_capx_net_minit" localSheetId="2">#REF!</definedName>
    <definedName name="cf_maint_capx_net_minit" localSheetId="22">#REF!</definedName>
    <definedName name="cf_maint_capx_net_minit" localSheetId="7">#REF!</definedName>
    <definedName name="cf_maint_capx_net_minit" localSheetId="4">#REF!</definedName>
    <definedName name="cf_maint_capx_net_minit" localSheetId="5">#REF!</definedName>
    <definedName name="cf_maint_capx_net_minit" localSheetId="17">#REF!</definedName>
    <definedName name="cf_maint_capx_net_minit" localSheetId="12">#REF!</definedName>
    <definedName name="cf_maint_capx_net_minit" localSheetId="9">#REF!</definedName>
    <definedName name="cf_maint_capx_net_minit" localSheetId="10">#REF!</definedName>
    <definedName name="cf_maint_capx_net_minit">#REF!</definedName>
    <definedName name="cf_maint_capx_ngov" localSheetId="0">#REF!</definedName>
    <definedName name="cf_maint_capx_ngov" localSheetId="3">#REF!</definedName>
    <definedName name="cf_maint_capx_ngov" localSheetId="2">#REF!</definedName>
    <definedName name="cf_maint_capx_ngov">#REF!</definedName>
    <definedName name="cf_maint_capx_npl" localSheetId="0">#REF!</definedName>
    <definedName name="cf_maint_capx_npl" localSheetId="3">#REF!</definedName>
    <definedName name="cf_maint_capx_npl" localSheetId="2">#REF!</definedName>
    <definedName name="cf_maint_capx_npl" localSheetId="22">#REF!</definedName>
    <definedName name="cf_maint_capx_npl" localSheetId="7">#REF!</definedName>
    <definedName name="cf_maint_capx_npl" localSheetId="4">#REF!</definedName>
    <definedName name="cf_maint_capx_npl" localSheetId="5">#REF!</definedName>
    <definedName name="cf_maint_capx_npl" localSheetId="17">#REF!</definedName>
    <definedName name="cf_maint_capx_npl" localSheetId="12">#REF!</definedName>
    <definedName name="cf_maint_capx_npl" localSheetId="9">#REF!</definedName>
    <definedName name="cf_maint_capx_npl" localSheetId="10">#REF!</definedName>
    <definedName name="cf_maint_capx_npl">#REF!</definedName>
    <definedName name="cf_maint_capx_resm" localSheetId="0">#REF!</definedName>
    <definedName name="cf_maint_capx_resm" localSheetId="3">#REF!</definedName>
    <definedName name="cf_maint_capx_resm" localSheetId="2">#REF!</definedName>
    <definedName name="cf_maint_capx_resm">#REF!</definedName>
    <definedName name="cf_maint_capx_rgov" localSheetId="0">#REF!</definedName>
    <definedName name="cf_maint_capx_rgov" localSheetId="3">#REF!</definedName>
    <definedName name="cf_maint_capx_rgov" localSheetId="2">#REF!</definedName>
    <definedName name="cf_maint_capx_rgov">#REF!</definedName>
    <definedName name="cf_maint_capx_rmwp" localSheetId="0">#REF!</definedName>
    <definedName name="cf_maint_capx_rmwp" localSheetId="3">#REF!</definedName>
    <definedName name="cf_maint_capx_rmwp" localSheetId="2">#REF!</definedName>
    <definedName name="cf_maint_capx_rmwp" localSheetId="22">#REF!</definedName>
    <definedName name="cf_maint_capx_rmwp" localSheetId="7">#REF!</definedName>
    <definedName name="cf_maint_capx_rmwp" localSheetId="4">#REF!</definedName>
    <definedName name="cf_maint_capx_rmwp" localSheetId="5">#REF!</definedName>
    <definedName name="cf_maint_capx_rmwp" localSheetId="17">#REF!</definedName>
    <definedName name="cf_maint_capx_rmwp" localSheetId="12">#REF!</definedName>
    <definedName name="cf_maint_capx_rmwp" localSheetId="9">#REF!</definedName>
    <definedName name="cf_maint_capx_rmwp" localSheetId="10">#REF!</definedName>
    <definedName name="cf_maint_capx_rmwp">#REF!</definedName>
    <definedName name="cf_maint_capx_rode" localSheetId="0">#REF!</definedName>
    <definedName name="cf_maint_capx_rode" localSheetId="3">#REF!</definedName>
    <definedName name="cf_maint_capx_rode" localSheetId="2">#REF!</definedName>
    <definedName name="cf_maint_capx_rode" localSheetId="22">#REF!</definedName>
    <definedName name="cf_maint_capx_rode" localSheetId="7">#REF!</definedName>
    <definedName name="cf_maint_capx_rode" localSheetId="4">#REF!</definedName>
    <definedName name="cf_maint_capx_rode" localSheetId="5">#REF!</definedName>
    <definedName name="cf_maint_capx_rode" localSheetId="17">#REF!</definedName>
    <definedName name="cf_maint_capx_rode" localSheetId="12">#REF!</definedName>
    <definedName name="cf_maint_capx_rode" localSheetId="9">#REF!</definedName>
    <definedName name="cf_maint_capx_rode" localSheetId="10">#REF!</definedName>
    <definedName name="cf_maint_capx_rode">#REF!</definedName>
    <definedName name="cf_maint_capx_sols" localSheetId="0">#REF!</definedName>
    <definedName name="cf_maint_capx_sols" localSheetId="3">#REF!</definedName>
    <definedName name="cf_maint_capx_sols" localSheetId="2">#REF!</definedName>
    <definedName name="cf_maint_capx_sols">#REF!</definedName>
    <definedName name="cf_maint_capx_tam" localSheetId="0">#REF!</definedName>
    <definedName name="cf_maint_capx_tam" localSheetId="3">#REF!</definedName>
    <definedName name="cf_maint_capx_tam" localSheetId="2">#REF!</definedName>
    <definedName name="cf_maint_capx_tam">#REF!</definedName>
    <definedName name="cf_maint_capx_tsc" localSheetId="0">#REF!</definedName>
    <definedName name="cf_maint_capx_tsc" localSheetId="3">#REF!</definedName>
    <definedName name="cf_maint_capx_tsc" localSheetId="2">#REF!</definedName>
    <definedName name="cf_maint_capx_tsc">#REF!</definedName>
    <definedName name="cf_maint_capx_uniden" localSheetId="0">#REF!</definedName>
    <definedName name="cf_maint_capx_uniden" localSheetId="3">#REF!</definedName>
    <definedName name="cf_maint_capx_uniden" localSheetId="2">#REF!</definedName>
    <definedName name="cf_maint_capx_uniden" localSheetId="22">#REF!</definedName>
    <definedName name="cf_maint_capx_uniden" localSheetId="7">#REF!</definedName>
    <definedName name="cf_maint_capx_uniden" localSheetId="4">#REF!</definedName>
    <definedName name="cf_maint_capx_uniden" localSheetId="5">#REF!</definedName>
    <definedName name="cf_maint_capx_uniden" localSheetId="17">#REF!</definedName>
    <definedName name="cf_maint_capx_uniden" localSheetId="12">#REF!</definedName>
    <definedName name="cf_maint_capx_uniden" localSheetId="9">#REF!</definedName>
    <definedName name="cf_maint_capx_uniden" localSheetId="10">#REF!</definedName>
    <definedName name="cf_maint_capx_uniden">#REF!</definedName>
    <definedName name="cf_maint_capx_vent" localSheetId="0">#REF!</definedName>
    <definedName name="cf_maint_capx_vent" localSheetId="3">#REF!</definedName>
    <definedName name="cf_maint_capx_vent" localSheetId="2">#REF!</definedName>
    <definedName name="cf_maint_capx_vent">#REF!</definedName>
    <definedName name="cf_maint_capx_vfs" localSheetId="0">#REF!</definedName>
    <definedName name="cf_maint_capx_vfs" localSheetId="3">#REF!</definedName>
    <definedName name="cf_maint_capx_vfs" localSheetId="2">#REF!</definedName>
    <definedName name="cf_maint_capx_vfs" localSheetId="22">#REF!</definedName>
    <definedName name="cf_maint_capx_vfs" localSheetId="7">#REF!</definedName>
    <definedName name="cf_maint_capx_vfs" localSheetId="4">#REF!</definedName>
    <definedName name="cf_maint_capx_vfs" localSheetId="5">#REF!</definedName>
    <definedName name="cf_maint_capx_vfs" localSheetId="17">#REF!</definedName>
    <definedName name="cf_maint_capx_vfs" localSheetId="12">#REF!</definedName>
    <definedName name="cf_maint_capx_vfs" localSheetId="9">#REF!</definedName>
    <definedName name="cf_maint_capx_vfs" localSheetId="10">#REF!</definedName>
    <definedName name="cf_maint_capx_vfs">#REF!</definedName>
    <definedName name="cf_maint_capx_watr" localSheetId="0">#REF!</definedName>
    <definedName name="cf_maint_capx_watr" localSheetId="3">#REF!</definedName>
    <definedName name="cf_maint_capx_watr" localSheetId="2">#REF!</definedName>
    <definedName name="cf_maint_capx_watr">#REF!</definedName>
    <definedName name="cf_maint_capx_west" localSheetId="0">#REF!</definedName>
    <definedName name="cf_maint_capx_west" localSheetId="3">#REF!</definedName>
    <definedName name="cf_maint_capx_west" localSheetId="2">#REF!</definedName>
    <definedName name="cf_maint_capx_west">#REF!</definedName>
    <definedName name="cf_maint_capx_wolv" localSheetId="0">#REF!</definedName>
    <definedName name="cf_maint_capx_wolv" localSheetId="3">#REF!</definedName>
    <definedName name="cf_maint_capx_wolv" localSheetId="2">#REF!</definedName>
    <definedName name="cf_maint_capx_wolv" localSheetId="22">#REF!</definedName>
    <definedName name="cf_maint_capx_wolv" localSheetId="7">#REF!</definedName>
    <definedName name="cf_maint_capx_wolv" localSheetId="4">#REF!</definedName>
    <definedName name="cf_maint_capx_wolv" localSheetId="5">#REF!</definedName>
    <definedName name="cf_maint_capx_wolv" localSheetId="17">#REF!</definedName>
    <definedName name="cf_maint_capx_wolv" localSheetId="12">#REF!</definedName>
    <definedName name="cf_maint_capx_wolv" localSheetId="9">#REF!</definedName>
    <definedName name="cf_maint_capx_wolv" localSheetId="10">#REF!</definedName>
    <definedName name="cf_maint_capx_wolv">#REF!</definedName>
    <definedName name="cf_minint_dccw" localSheetId="0">#REF!</definedName>
    <definedName name="cf_minint_dccw" localSheetId="3">#REF!</definedName>
    <definedName name="cf_minint_dccw" localSheetId="2">#REF!</definedName>
    <definedName name="cf_minint_dccw">#REF!</definedName>
    <definedName name="cf_minint_desi" localSheetId="0">#REF!</definedName>
    <definedName name="cf_minint_desi" localSheetId="3">#REF!</definedName>
    <definedName name="cf_minint_desi" localSheetId="2">#REF!</definedName>
    <definedName name="cf_minint_desi">#REF!</definedName>
    <definedName name="cf_minint_dist_CM1DC" localSheetId="0">#REF!</definedName>
    <definedName name="cf_minint_dist_CM1DC" localSheetId="3">#REF!</definedName>
    <definedName name="cf_minint_dist_CM1DC" localSheetId="2">#REF!</definedName>
    <definedName name="cf_minint_dist_CM1DC">#REF!</definedName>
    <definedName name="cf_minint_dist_CM1DE" localSheetId="0">#REF!</definedName>
    <definedName name="cf_minint_dist_CM1DE" localSheetId="3">#REF!</definedName>
    <definedName name="cf_minint_dist_CM1DE" localSheetId="2">#REF!</definedName>
    <definedName name="cf_minint_dist_CM1DE">#REF!</definedName>
    <definedName name="cf_minint_dist_CM1EL" localSheetId="0">#REF!</definedName>
    <definedName name="cf_minint_dist_CM1EL" localSheetId="3">#REF!</definedName>
    <definedName name="cf_minint_dist_CM1EL" localSheetId="2">#REF!</definedName>
    <definedName name="cf_minint_dist_CM1EL">#REF!</definedName>
    <definedName name="cf_minint_dist_CM4DC" localSheetId="0">#REF!</definedName>
    <definedName name="cf_minint_dist_CM4DC" localSheetId="3">#REF!</definedName>
    <definedName name="cf_minint_dist_CM4DC" localSheetId="2">#REF!</definedName>
    <definedName name="cf_minint_dist_CM4DC">#REF!</definedName>
    <definedName name="cf_minint_dist_CM4DE" localSheetId="0">#REF!</definedName>
    <definedName name="cf_minint_dist_CM4DE" localSheetId="3">#REF!</definedName>
    <definedName name="cf_minint_dist_CM4DE" localSheetId="2">#REF!</definedName>
    <definedName name="cf_minint_dist_CM4DE">#REF!</definedName>
    <definedName name="cf_minint_dist_CM4EL" localSheetId="0">#REF!</definedName>
    <definedName name="cf_minint_dist_CM4EL" localSheetId="3">#REF!</definedName>
    <definedName name="cf_minint_dist_CM4EL" localSheetId="2">#REF!</definedName>
    <definedName name="cf_minint_dist_CM4EL">#REF!</definedName>
    <definedName name="cf_minint_dist_CMDCC" localSheetId="0">#REF!</definedName>
    <definedName name="cf_minint_dist_CMDCC" localSheetId="3">#REF!</definedName>
    <definedName name="cf_minint_dist_CMDCC" localSheetId="2">#REF!</definedName>
    <definedName name="cf_minint_dist_CMDCC">#REF!</definedName>
    <definedName name="cf_minint_dist_CMDEC" localSheetId="0">#REF!</definedName>
    <definedName name="cf_minint_dist_CMDEC" localSheetId="3">#REF!</definedName>
    <definedName name="cf_minint_dist_CMDEC" localSheetId="2">#REF!</definedName>
    <definedName name="cf_minint_dist_CMDEC">#REF!</definedName>
    <definedName name="cf_minint_dist_CMDEG" localSheetId="0">#REF!</definedName>
    <definedName name="cf_minint_dist_CMDEG" localSheetId="3">#REF!</definedName>
    <definedName name="cf_minint_dist_CMDEG" localSheetId="2">#REF!</definedName>
    <definedName name="cf_minint_dist_CMDEG">#REF!</definedName>
    <definedName name="cf_minint_dist_CMELE" localSheetId="0">#REF!</definedName>
    <definedName name="cf_minint_dist_CMELE" localSheetId="3">#REF!</definedName>
    <definedName name="cf_minint_dist_CMELE" localSheetId="2">#REF!</definedName>
    <definedName name="cf_minint_dist_CMELE">#REF!</definedName>
    <definedName name="cf_minint_dist_cres" localSheetId="0">#REF!</definedName>
    <definedName name="cf_minint_dist_cres" localSheetId="3">#REF!</definedName>
    <definedName name="cf_minint_dist_cres" localSheetId="2">#REF!</definedName>
    <definedName name="cf_minint_dist_cres">#REF!</definedName>
    <definedName name="cf_minint_dist_crmw" localSheetId="0">#REF!</definedName>
    <definedName name="cf_minint_dist_crmw" localSheetId="3">#REF!</definedName>
    <definedName name="cf_minint_dist_crmw" localSheetId="2">#REF!</definedName>
    <definedName name="cf_minint_dist_crmw">#REF!</definedName>
    <definedName name="cf_minint_dist_dcc" localSheetId="0">#REF!</definedName>
    <definedName name="cf_minint_dist_dcc" localSheetId="3">#REF!</definedName>
    <definedName name="cf_minint_dist_dcc" localSheetId="2">#REF!</definedName>
    <definedName name="cf_minint_dist_dcc">#REF!</definedName>
    <definedName name="cf_minint_dist_dccw" localSheetId="0">#REF!</definedName>
    <definedName name="cf_minint_dist_dccw" localSheetId="3">#REF!</definedName>
    <definedName name="cf_minint_dist_dccw" localSheetId="2">#REF!</definedName>
    <definedName name="cf_minint_dist_dccw" localSheetId="22">#REF!</definedName>
    <definedName name="cf_minint_dist_dccw" localSheetId="7">#REF!</definedName>
    <definedName name="cf_minint_dist_dccw" localSheetId="4">#REF!</definedName>
    <definedName name="cf_minint_dist_dccw" localSheetId="5">#REF!</definedName>
    <definedName name="cf_minint_dist_dccw" localSheetId="17">#REF!</definedName>
    <definedName name="cf_minint_dist_dccw" localSheetId="12">#REF!</definedName>
    <definedName name="cf_minint_dist_dccw" localSheetId="9">#REF!</definedName>
    <definedName name="cf_minint_dist_dccw" localSheetId="10">#REF!</definedName>
    <definedName name="cf_minint_dist_dccw">#REF!</definedName>
    <definedName name="cf_minint_dist_dcom" localSheetId="0">#REF!</definedName>
    <definedName name="cf_minint_dist_dcom" localSheetId="3">#REF!</definedName>
    <definedName name="cf_minint_dist_dcom" localSheetId="2">#REF!</definedName>
    <definedName name="cf_minint_dist_dcom">#REF!</definedName>
    <definedName name="cf_minint_dist_desi" localSheetId="0">#REF!</definedName>
    <definedName name="cf_minint_dist_desi" localSheetId="3">#REF!</definedName>
    <definedName name="cf_minint_dist_desi" localSheetId="2">#REF!</definedName>
    <definedName name="cf_minint_dist_desi" localSheetId="22">#REF!</definedName>
    <definedName name="cf_minint_dist_desi" localSheetId="7">#REF!</definedName>
    <definedName name="cf_minint_dist_desi" localSheetId="4">#REF!</definedName>
    <definedName name="cf_minint_dist_desi" localSheetId="5">#REF!</definedName>
    <definedName name="cf_minint_dist_desi" localSheetId="17">#REF!</definedName>
    <definedName name="cf_minint_dist_desi" localSheetId="12">#REF!</definedName>
    <definedName name="cf_minint_dist_desi" localSheetId="9">#REF!</definedName>
    <definedName name="cf_minint_dist_desi" localSheetId="10">#REF!</definedName>
    <definedName name="cf_minint_dist_desi">#REF!</definedName>
    <definedName name="cf_minint_dist_dfd" localSheetId="0">#REF!</definedName>
    <definedName name="cf_minint_dist_dfd" localSheetId="3">#REF!</definedName>
    <definedName name="cf_minint_dist_dfd" localSheetId="2">#REF!</definedName>
    <definedName name="cf_minint_dist_dfd">#REF!</definedName>
    <definedName name="cf_minint_dist_dnet" localSheetId="0">#REF!</definedName>
    <definedName name="cf_minint_dist_dnet" localSheetId="3">#REF!</definedName>
    <definedName name="cf_minint_dist_dnet" localSheetId="2">#REF!</definedName>
    <definedName name="cf_minint_dist_dnet">#REF!</definedName>
    <definedName name="cf_minint_dist_dpbg" localSheetId="0">#REF!</definedName>
    <definedName name="cf_minint_dist_dpbg" localSheetId="3">#REF!</definedName>
    <definedName name="cf_minint_dist_dpbg" localSheetId="2">#REF!</definedName>
    <definedName name="cf_minint_dist_dpbg">#REF!</definedName>
    <definedName name="cf_minint_dist_dsol" localSheetId="0">#REF!</definedName>
    <definedName name="cf_minint_dist_dsol" localSheetId="3">#REF!</definedName>
    <definedName name="cf_minint_dist_dsol" localSheetId="2">#REF!</definedName>
    <definedName name="cf_minint_dist_dsol">#REF!</definedName>
    <definedName name="cf_minint_dist_elec" localSheetId="0">#REF!</definedName>
    <definedName name="cf_minint_dist_elec" localSheetId="3">#REF!</definedName>
    <definedName name="cf_minint_dist_elec" localSheetId="2">#REF!</definedName>
    <definedName name="cf_minint_dist_elec">#REF!</definedName>
    <definedName name="cf_minint_dist_esvc" localSheetId="0">#REF!</definedName>
    <definedName name="cf_minint_dist_esvc" localSheetId="3">#REF!</definedName>
    <definedName name="cf_minint_dist_esvc" localSheetId="2">#REF!</definedName>
    <definedName name="cf_minint_dist_esvc" localSheetId="22">#REF!</definedName>
    <definedName name="cf_minint_dist_esvc" localSheetId="7">#REF!</definedName>
    <definedName name="cf_minint_dist_esvc" localSheetId="4">#REF!</definedName>
    <definedName name="cf_minint_dist_esvc" localSheetId="5">#REF!</definedName>
    <definedName name="cf_minint_dist_esvc" localSheetId="17">#REF!</definedName>
    <definedName name="cf_minint_dist_esvc" localSheetId="12">#REF!</definedName>
    <definedName name="cf_minint_dist_esvc" localSheetId="9">#REF!</definedName>
    <definedName name="cf_minint_dist_esvc" localSheetId="10">#REF!</definedName>
    <definedName name="cf_minint_dist_esvc">#REF!</definedName>
    <definedName name="cf_minint_dist_fnco" localSheetId="0">#REF!</definedName>
    <definedName name="cf_minint_dist_fnco" localSheetId="3">#REF!</definedName>
    <definedName name="cf_minint_dist_fnco" localSheetId="2">#REF!</definedName>
    <definedName name="cf_minint_dist_fnco">#REF!</definedName>
    <definedName name="cf_minint_dist_fsac" localSheetId="0">#REF!</definedName>
    <definedName name="cf_minint_dist_fsac" localSheetId="3">#REF!</definedName>
    <definedName name="cf_minint_dist_fsac" localSheetId="2">#REF!</definedName>
    <definedName name="cf_minint_dist_fsac">#REF!</definedName>
    <definedName name="cf_minint_dist_fstp" localSheetId="0">#REF!</definedName>
    <definedName name="cf_minint_dist_fstp" localSheetId="3">#REF!</definedName>
    <definedName name="cf_minint_dist_fstp" localSheetId="2">#REF!</definedName>
    <definedName name="cf_minint_dist_fstp">#REF!</definedName>
    <definedName name="cf_minint_dist_gadd" localSheetId="0">#REF!</definedName>
    <definedName name="cf_minint_dist_gadd" localSheetId="3">#REF!</definedName>
    <definedName name="cf_minint_dist_gadd" localSheetId="2">#REF!</definedName>
    <definedName name="cf_minint_dist_gadd">#REF!</definedName>
    <definedName name="cf_minint_dist_gadi" localSheetId="0">#REF!</definedName>
    <definedName name="cf_minint_dist_gadi" localSheetId="3">#REF!</definedName>
    <definedName name="cf_minint_dist_gadi" localSheetId="2">#REF!</definedName>
    <definedName name="cf_minint_dist_gadi">#REF!</definedName>
    <definedName name="cf_minint_dist_govd" localSheetId="0">#REF!</definedName>
    <definedName name="cf_minint_dist_govd" localSheetId="3">#REF!</definedName>
    <definedName name="cf_minint_dist_govd" localSheetId="2">#REF!</definedName>
    <definedName name="cf_minint_dist_govd">#REF!</definedName>
    <definedName name="cf_minint_dist_gove" localSheetId="0">#REF!</definedName>
    <definedName name="cf_minint_dist_gove" localSheetId="3">#REF!</definedName>
    <definedName name="cf_minint_dist_gove" localSheetId="2">#REF!</definedName>
    <definedName name="cf_minint_dist_gove">#REF!</definedName>
    <definedName name="cf_minint_dist_nep" localSheetId="0">#REF!</definedName>
    <definedName name="cf_minint_dist_nep" localSheetId="3">#REF!</definedName>
    <definedName name="cf_minint_dist_nep" localSheetId="2">#REF!</definedName>
    <definedName name="cf_minint_dist_nep">#REF!</definedName>
    <definedName name="cf_minint_dist_resm" localSheetId="0">#REF!</definedName>
    <definedName name="cf_minint_dist_resm" localSheetId="3">#REF!</definedName>
    <definedName name="cf_minint_dist_resm" localSheetId="2">#REF!</definedName>
    <definedName name="cf_minint_dist_resm">#REF!</definedName>
    <definedName name="cf_minint_dist_tam" localSheetId="0">#REF!</definedName>
    <definedName name="cf_minint_dist_tam" localSheetId="3">#REF!</definedName>
    <definedName name="cf_minint_dist_tam" localSheetId="2">#REF!</definedName>
    <definedName name="cf_minint_dist_tam">#REF!</definedName>
    <definedName name="cf_minint_dist_tsc" localSheetId="0">#REF!</definedName>
    <definedName name="cf_minint_dist_tsc" localSheetId="3">#REF!</definedName>
    <definedName name="cf_minint_dist_tsc" localSheetId="2">#REF!</definedName>
    <definedName name="cf_minint_dist_tsc">#REF!</definedName>
    <definedName name="cf_minint_dist_vent" localSheetId="0">#REF!</definedName>
    <definedName name="cf_minint_dist_vent" localSheetId="3">#REF!</definedName>
    <definedName name="cf_minint_dist_vent" localSheetId="2">#REF!</definedName>
    <definedName name="cf_minint_dist_vent">#REF!</definedName>
    <definedName name="cf_minint_esvc" localSheetId="0">#REF!</definedName>
    <definedName name="cf_minint_esvc" localSheetId="3">#REF!</definedName>
    <definedName name="cf_minint_esvc" localSheetId="2">#REF!</definedName>
    <definedName name="cf_minint_esvc">#REF!</definedName>
    <definedName name="cf_net_proceeds" localSheetId="0">#REF!</definedName>
    <definedName name="cf_net_proceeds" localSheetId="3">#REF!</definedName>
    <definedName name="cf_net_proceeds" localSheetId="2">#REF!</definedName>
    <definedName name="cf_net_proceeds" localSheetId="22">#REF!</definedName>
    <definedName name="cf_net_proceeds" localSheetId="7">#REF!</definedName>
    <definedName name="cf_net_proceeds" localSheetId="4">#REF!</definedName>
    <definedName name="cf_net_proceeds" localSheetId="5">#REF!</definedName>
    <definedName name="cf_net_proceeds" localSheetId="17">#REF!</definedName>
    <definedName name="cf_net_proceeds" localSheetId="12">#REF!</definedName>
    <definedName name="cf_net_proceeds" localSheetId="9">#REF!</definedName>
    <definedName name="cf_net_proceeds" localSheetId="10">#REF!</definedName>
    <definedName name="cf_net_proceeds">#REF!</definedName>
    <definedName name="cf_net_proceeds_dccw" localSheetId="0">#REF!</definedName>
    <definedName name="cf_net_proceeds_dccw" localSheetId="3">#REF!</definedName>
    <definedName name="cf_net_proceeds_dccw" localSheetId="2">#REF!</definedName>
    <definedName name="cf_net_proceeds_dccw">#REF!</definedName>
    <definedName name="cf_net_proceeds_desi" localSheetId="0">#REF!</definedName>
    <definedName name="cf_net_proceeds_desi" localSheetId="3">#REF!</definedName>
    <definedName name="cf_net_proceeds_desi" localSheetId="2">#REF!</definedName>
    <definedName name="cf_net_proceeds_desi">#REF!</definedName>
    <definedName name="cf_net_proceeds_esvc" localSheetId="0">#REF!</definedName>
    <definedName name="cf_net_proceeds_esvc" localSheetId="3">#REF!</definedName>
    <definedName name="cf_net_proceeds_esvc" localSheetId="2">#REF!</definedName>
    <definedName name="cf_net_proceeds_esvc">#REF!</definedName>
    <definedName name="cf_nuc_exp_CM1DC" localSheetId="0">#REF!</definedName>
    <definedName name="cf_nuc_exp_CM1DC" localSheetId="3">#REF!</definedName>
    <definedName name="cf_nuc_exp_CM1DC" localSheetId="2">#REF!</definedName>
    <definedName name="cf_nuc_exp_CM1DC" localSheetId="22">#REF!</definedName>
    <definedName name="cf_nuc_exp_CM1DC" localSheetId="7">#REF!</definedName>
    <definedName name="cf_nuc_exp_CM1DC" localSheetId="4">#REF!</definedName>
    <definedName name="cf_nuc_exp_CM1DC" localSheetId="5">#REF!</definedName>
    <definedName name="cf_nuc_exp_CM1DC" localSheetId="17">#REF!</definedName>
    <definedName name="cf_nuc_exp_CM1DC" localSheetId="12">#REF!</definedName>
    <definedName name="cf_nuc_exp_CM1DC" localSheetId="9">#REF!</definedName>
    <definedName name="cf_nuc_exp_CM1DC" localSheetId="10">#REF!</definedName>
    <definedName name="cf_nuc_exp_CM1DC">#REF!</definedName>
    <definedName name="cf_nuc_exp_CM1DE" localSheetId="0">#REF!</definedName>
    <definedName name="cf_nuc_exp_CM1DE" localSheetId="3">#REF!</definedName>
    <definedName name="cf_nuc_exp_CM1DE" localSheetId="2">#REF!</definedName>
    <definedName name="cf_nuc_exp_CM1DE" localSheetId="22">#REF!</definedName>
    <definedName name="cf_nuc_exp_CM1DE" localSheetId="7">#REF!</definedName>
    <definedName name="cf_nuc_exp_CM1DE" localSheetId="4">#REF!</definedName>
    <definedName name="cf_nuc_exp_CM1DE" localSheetId="5">#REF!</definedName>
    <definedName name="cf_nuc_exp_CM1DE" localSheetId="17">#REF!</definedName>
    <definedName name="cf_nuc_exp_CM1DE" localSheetId="12">#REF!</definedName>
    <definedName name="cf_nuc_exp_CM1DE" localSheetId="9">#REF!</definedName>
    <definedName name="cf_nuc_exp_CM1DE" localSheetId="10">#REF!</definedName>
    <definedName name="cf_nuc_exp_CM1DE">#REF!</definedName>
    <definedName name="cf_nuc_exp_CM1EL" localSheetId="0">#REF!</definedName>
    <definedName name="cf_nuc_exp_CM1EL" localSheetId="3">#REF!</definedName>
    <definedName name="cf_nuc_exp_CM1EL" localSheetId="2">#REF!</definedName>
    <definedName name="cf_nuc_exp_CM1EL" localSheetId="22">#REF!</definedName>
    <definedName name="cf_nuc_exp_CM1EL" localSheetId="7">#REF!</definedName>
    <definedName name="cf_nuc_exp_CM1EL" localSheetId="4">#REF!</definedName>
    <definedName name="cf_nuc_exp_CM1EL" localSheetId="5">#REF!</definedName>
    <definedName name="cf_nuc_exp_CM1EL" localSheetId="17">#REF!</definedName>
    <definedName name="cf_nuc_exp_CM1EL" localSheetId="12">#REF!</definedName>
    <definedName name="cf_nuc_exp_CM1EL" localSheetId="9">#REF!</definedName>
    <definedName name="cf_nuc_exp_CM1EL" localSheetId="10">#REF!</definedName>
    <definedName name="cf_nuc_exp_CM1EL">#REF!</definedName>
    <definedName name="cf_nuc_exp_CM1NE" localSheetId="0">#REF!</definedName>
    <definedName name="cf_nuc_exp_CM1NE" localSheetId="3">#REF!</definedName>
    <definedName name="cf_nuc_exp_CM1NE" localSheetId="2">#REF!</definedName>
    <definedName name="cf_nuc_exp_CM1NE">#REF!</definedName>
    <definedName name="cf_nuc_exp_CM2DC" localSheetId="0">#REF!</definedName>
    <definedName name="cf_nuc_exp_CM2DC" localSheetId="3">#REF!</definedName>
    <definedName name="cf_nuc_exp_CM2DC" localSheetId="2">#REF!</definedName>
    <definedName name="cf_nuc_exp_CM2DC" localSheetId="22">#REF!</definedName>
    <definedName name="cf_nuc_exp_CM2DC" localSheetId="7">#REF!</definedName>
    <definedName name="cf_nuc_exp_CM2DC" localSheetId="4">#REF!</definedName>
    <definedName name="cf_nuc_exp_CM2DC" localSheetId="5">#REF!</definedName>
    <definedName name="cf_nuc_exp_CM2DC" localSheetId="17">#REF!</definedName>
    <definedName name="cf_nuc_exp_CM2DC" localSheetId="12">#REF!</definedName>
    <definedName name="cf_nuc_exp_CM2DC" localSheetId="9">#REF!</definedName>
    <definedName name="cf_nuc_exp_CM2DC" localSheetId="10">#REF!</definedName>
    <definedName name="cf_nuc_exp_CM2DC">#REF!</definedName>
    <definedName name="cf_nuc_exp_CM2DE" localSheetId="0">#REF!</definedName>
    <definedName name="cf_nuc_exp_CM2DE" localSheetId="3">#REF!</definedName>
    <definedName name="cf_nuc_exp_CM2DE" localSheetId="2">#REF!</definedName>
    <definedName name="cf_nuc_exp_CM2DE" localSheetId="22">#REF!</definedName>
    <definedName name="cf_nuc_exp_CM2DE" localSheetId="7">#REF!</definedName>
    <definedName name="cf_nuc_exp_CM2DE" localSheetId="4">#REF!</definedName>
    <definedName name="cf_nuc_exp_CM2DE" localSheetId="5">#REF!</definedName>
    <definedName name="cf_nuc_exp_CM2DE" localSheetId="17">#REF!</definedName>
    <definedName name="cf_nuc_exp_CM2DE" localSheetId="12">#REF!</definedName>
    <definedName name="cf_nuc_exp_CM2DE" localSheetId="9">#REF!</definedName>
    <definedName name="cf_nuc_exp_CM2DE" localSheetId="10">#REF!</definedName>
    <definedName name="cf_nuc_exp_CM2DE">#REF!</definedName>
    <definedName name="cf_nuc_exp_CM2EL" localSheetId="0">#REF!</definedName>
    <definedName name="cf_nuc_exp_CM2EL" localSheetId="3">#REF!</definedName>
    <definedName name="cf_nuc_exp_CM2EL" localSheetId="2">#REF!</definedName>
    <definedName name="cf_nuc_exp_CM2EL" localSheetId="22">#REF!</definedName>
    <definedName name="cf_nuc_exp_CM2EL" localSheetId="7">#REF!</definedName>
    <definedName name="cf_nuc_exp_CM2EL" localSheetId="4">#REF!</definedName>
    <definedName name="cf_nuc_exp_CM2EL" localSheetId="5">#REF!</definedName>
    <definedName name="cf_nuc_exp_CM2EL" localSheetId="17">#REF!</definedName>
    <definedName name="cf_nuc_exp_CM2EL" localSheetId="12">#REF!</definedName>
    <definedName name="cf_nuc_exp_CM2EL" localSheetId="9">#REF!</definedName>
    <definedName name="cf_nuc_exp_CM2EL" localSheetId="10">#REF!</definedName>
    <definedName name="cf_nuc_exp_CM2EL">#REF!</definedName>
    <definedName name="cf_nuc_exp_CM2NE" localSheetId="0">#REF!</definedName>
    <definedName name="cf_nuc_exp_CM2NE" localSheetId="3">#REF!</definedName>
    <definedName name="cf_nuc_exp_CM2NE" localSheetId="2">#REF!</definedName>
    <definedName name="cf_nuc_exp_CM2NE">#REF!</definedName>
    <definedName name="cf_nuc_exp_CM3DC" localSheetId="0">#REF!</definedName>
    <definedName name="cf_nuc_exp_CM3DC" localSheetId="3">#REF!</definedName>
    <definedName name="cf_nuc_exp_CM3DC" localSheetId="2">#REF!</definedName>
    <definedName name="cf_nuc_exp_CM3DC" localSheetId="22">#REF!</definedName>
    <definedName name="cf_nuc_exp_CM3DC" localSheetId="7">#REF!</definedName>
    <definedName name="cf_nuc_exp_CM3DC" localSheetId="4">#REF!</definedName>
    <definedName name="cf_nuc_exp_CM3DC" localSheetId="5">#REF!</definedName>
    <definedName name="cf_nuc_exp_CM3DC" localSheetId="17">#REF!</definedName>
    <definedName name="cf_nuc_exp_CM3DC" localSheetId="12">#REF!</definedName>
    <definedName name="cf_nuc_exp_CM3DC" localSheetId="9">#REF!</definedName>
    <definedName name="cf_nuc_exp_CM3DC" localSheetId="10">#REF!</definedName>
    <definedName name="cf_nuc_exp_CM3DC">#REF!</definedName>
    <definedName name="cf_nuc_exp_CM3DE" localSheetId="0">#REF!</definedName>
    <definedName name="cf_nuc_exp_CM3DE" localSheetId="3">#REF!</definedName>
    <definedName name="cf_nuc_exp_CM3DE" localSheetId="2">#REF!</definedName>
    <definedName name="cf_nuc_exp_CM3DE" localSheetId="22">#REF!</definedName>
    <definedName name="cf_nuc_exp_CM3DE" localSheetId="7">#REF!</definedName>
    <definedName name="cf_nuc_exp_CM3DE" localSheetId="4">#REF!</definedName>
    <definedName name="cf_nuc_exp_CM3DE" localSheetId="5">#REF!</definedName>
    <definedName name="cf_nuc_exp_CM3DE" localSheetId="17">#REF!</definedName>
    <definedName name="cf_nuc_exp_CM3DE" localSheetId="12">#REF!</definedName>
    <definedName name="cf_nuc_exp_CM3DE" localSheetId="9">#REF!</definedName>
    <definedName name="cf_nuc_exp_CM3DE" localSheetId="10">#REF!</definedName>
    <definedName name="cf_nuc_exp_CM3DE">#REF!</definedName>
    <definedName name="cf_nuc_exp_CM3EL" localSheetId="0">#REF!</definedName>
    <definedName name="cf_nuc_exp_CM3EL" localSheetId="3">#REF!</definedName>
    <definedName name="cf_nuc_exp_CM3EL" localSheetId="2">#REF!</definedName>
    <definedName name="cf_nuc_exp_CM3EL" localSheetId="22">#REF!</definedName>
    <definedName name="cf_nuc_exp_CM3EL" localSheetId="7">#REF!</definedName>
    <definedName name="cf_nuc_exp_CM3EL" localSheetId="4">#REF!</definedName>
    <definedName name="cf_nuc_exp_CM3EL" localSheetId="5">#REF!</definedName>
    <definedName name="cf_nuc_exp_CM3EL" localSheetId="17">#REF!</definedName>
    <definedName name="cf_nuc_exp_CM3EL" localSheetId="12">#REF!</definedName>
    <definedName name="cf_nuc_exp_CM3EL" localSheetId="9">#REF!</definedName>
    <definedName name="cf_nuc_exp_CM3EL" localSheetId="10">#REF!</definedName>
    <definedName name="cf_nuc_exp_CM3EL">#REF!</definedName>
    <definedName name="cf_nuc_exp_CM3NE" localSheetId="0">#REF!</definedName>
    <definedName name="cf_nuc_exp_CM3NE" localSheetId="3">#REF!</definedName>
    <definedName name="cf_nuc_exp_CM3NE" localSheetId="2">#REF!</definedName>
    <definedName name="cf_nuc_exp_CM3NE">#REF!</definedName>
    <definedName name="cf_nuc_exp_CM4DC" localSheetId="0">#REF!</definedName>
    <definedName name="cf_nuc_exp_CM4DC" localSheetId="3">#REF!</definedName>
    <definedName name="cf_nuc_exp_CM4DC" localSheetId="2">#REF!</definedName>
    <definedName name="cf_nuc_exp_CM4DC" localSheetId="22">#REF!</definedName>
    <definedName name="cf_nuc_exp_CM4DC" localSheetId="7">#REF!</definedName>
    <definedName name="cf_nuc_exp_CM4DC" localSheetId="4">#REF!</definedName>
    <definedName name="cf_nuc_exp_CM4DC" localSheetId="5">#REF!</definedName>
    <definedName name="cf_nuc_exp_CM4DC" localSheetId="17">#REF!</definedName>
    <definedName name="cf_nuc_exp_CM4DC" localSheetId="12">#REF!</definedName>
    <definedName name="cf_nuc_exp_CM4DC" localSheetId="9">#REF!</definedName>
    <definedName name="cf_nuc_exp_CM4DC" localSheetId="10">#REF!</definedName>
    <definedName name="cf_nuc_exp_CM4DC">#REF!</definedName>
    <definedName name="cf_nuc_exp_CM4DE" localSheetId="0">#REF!</definedName>
    <definedName name="cf_nuc_exp_CM4DE" localSheetId="3">#REF!</definedName>
    <definedName name="cf_nuc_exp_CM4DE" localSheetId="2">#REF!</definedName>
    <definedName name="cf_nuc_exp_CM4DE" localSheetId="22">#REF!</definedName>
    <definedName name="cf_nuc_exp_CM4DE" localSheetId="7">#REF!</definedName>
    <definedName name="cf_nuc_exp_CM4DE" localSheetId="4">#REF!</definedName>
    <definedName name="cf_nuc_exp_CM4DE" localSheetId="5">#REF!</definedName>
    <definedName name="cf_nuc_exp_CM4DE" localSheetId="17">#REF!</definedName>
    <definedName name="cf_nuc_exp_CM4DE" localSheetId="12">#REF!</definedName>
    <definedName name="cf_nuc_exp_CM4DE" localSheetId="9">#REF!</definedName>
    <definedName name="cf_nuc_exp_CM4DE" localSheetId="10">#REF!</definedName>
    <definedName name="cf_nuc_exp_CM4DE">#REF!</definedName>
    <definedName name="cf_nuc_exp_CM4EL" localSheetId="0">#REF!</definedName>
    <definedName name="cf_nuc_exp_CM4EL" localSheetId="3">#REF!</definedName>
    <definedName name="cf_nuc_exp_CM4EL" localSheetId="2">#REF!</definedName>
    <definedName name="cf_nuc_exp_CM4EL" localSheetId="22">#REF!</definedName>
    <definedName name="cf_nuc_exp_CM4EL" localSheetId="7">#REF!</definedName>
    <definedName name="cf_nuc_exp_CM4EL" localSheetId="4">#REF!</definedName>
    <definedName name="cf_nuc_exp_CM4EL" localSheetId="5">#REF!</definedName>
    <definedName name="cf_nuc_exp_CM4EL" localSheetId="17">#REF!</definedName>
    <definedName name="cf_nuc_exp_CM4EL" localSheetId="12">#REF!</definedName>
    <definedName name="cf_nuc_exp_CM4EL" localSheetId="9">#REF!</definedName>
    <definedName name="cf_nuc_exp_CM4EL" localSheetId="10">#REF!</definedName>
    <definedName name="cf_nuc_exp_CM4EL">#REF!</definedName>
    <definedName name="cf_nuc_exp_CM4NE" localSheetId="0">#REF!</definedName>
    <definedName name="cf_nuc_exp_CM4NE" localSheetId="3">#REF!</definedName>
    <definedName name="cf_nuc_exp_CM4NE" localSheetId="2">#REF!</definedName>
    <definedName name="cf_nuc_exp_CM4NE">#REF!</definedName>
    <definedName name="cf_nuc_exp_CM5DC" localSheetId="0">#REF!</definedName>
    <definedName name="cf_nuc_exp_CM5DC" localSheetId="3">#REF!</definedName>
    <definedName name="cf_nuc_exp_CM5DC" localSheetId="2">#REF!</definedName>
    <definedName name="cf_nuc_exp_CM5DC" localSheetId="22">#REF!</definedName>
    <definedName name="cf_nuc_exp_CM5DC" localSheetId="7">#REF!</definedName>
    <definedName name="cf_nuc_exp_CM5DC" localSheetId="4">#REF!</definedName>
    <definedName name="cf_nuc_exp_CM5DC" localSheetId="5">#REF!</definedName>
    <definedName name="cf_nuc_exp_CM5DC" localSheetId="17">#REF!</definedName>
    <definedName name="cf_nuc_exp_CM5DC" localSheetId="12">#REF!</definedName>
    <definedName name="cf_nuc_exp_CM5DC" localSheetId="9">#REF!</definedName>
    <definedName name="cf_nuc_exp_CM5DC" localSheetId="10">#REF!</definedName>
    <definedName name="cf_nuc_exp_CM5DC">#REF!</definedName>
    <definedName name="cf_nuc_exp_CM5DE" localSheetId="0">#REF!</definedName>
    <definedName name="cf_nuc_exp_CM5DE" localSheetId="3">#REF!</definedName>
    <definedName name="cf_nuc_exp_CM5DE" localSheetId="2">#REF!</definedName>
    <definedName name="cf_nuc_exp_CM5DE" localSheetId="22">#REF!</definedName>
    <definedName name="cf_nuc_exp_CM5DE" localSheetId="7">#REF!</definedName>
    <definedName name="cf_nuc_exp_CM5DE" localSheetId="4">#REF!</definedName>
    <definedName name="cf_nuc_exp_CM5DE" localSheetId="5">#REF!</definedName>
    <definedName name="cf_nuc_exp_CM5DE" localSheetId="17">#REF!</definedName>
    <definedName name="cf_nuc_exp_CM5DE" localSheetId="12">#REF!</definedName>
    <definedName name="cf_nuc_exp_CM5DE" localSheetId="9">#REF!</definedName>
    <definedName name="cf_nuc_exp_CM5DE" localSheetId="10">#REF!</definedName>
    <definedName name="cf_nuc_exp_CM5DE">#REF!</definedName>
    <definedName name="cf_nuc_exp_CMDCC" localSheetId="0">#REF!</definedName>
    <definedName name="cf_nuc_exp_CMDCC" localSheetId="3">#REF!</definedName>
    <definedName name="cf_nuc_exp_CMDCC" localSheetId="2">#REF!</definedName>
    <definedName name="cf_nuc_exp_CMDCC" localSheetId="22">#REF!</definedName>
    <definedName name="cf_nuc_exp_CMDCC" localSheetId="7">#REF!</definedName>
    <definedName name="cf_nuc_exp_CMDCC" localSheetId="4">#REF!</definedName>
    <definedName name="cf_nuc_exp_CMDCC" localSheetId="5">#REF!</definedName>
    <definedName name="cf_nuc_exp_CMDCC" localSheetId="17">#REF!</definedName>
    <definedName name="cf_nuc_exp_CMDCC" localSheetId="12">#REF!</definedName>
    <definedName name="cf_nuc_exp_CMDCC" localSheetId="9">#REF!</definedName>
    <definedName name="cf_nuc_exp_CMDCC" localSheetId="10">#REF!</definedName>
    <definedName name="cf_nuc_exp_CMDCC">#REF!</definedName>
    <definedName name="cf_nuc_exp_CMDEC" localSheetId="0">#REF!</definedName>
    <definedName name="cf_nuc_exp_CMDEC" localSheetId="3">#REF!</definedName>
    <definedName name="cf_nuc_exp_CMDEC" localSheetId="2">#REF!</definedName>
    <definedName name="cf_nuc_exp_CMDEC" localSheetId="22">#REF!</definedName>
    <definedName name="cf_nuc_exp_CMDEC" localSheetId="7">#REF!</definedName>
    <definedName name="cf_nuc_exp_CMDEC" localSheetId="4">#REF!</definedName>
    <definedName name="cf_nuc_exp_CMDEC" localSheetId="5">#REF!</definedName>
    <definedName name="cf_nuc_exp_CMDEC" localSheetId="17">#REF!</definedName>
    <definedName name="cf_nuc_exp_CMDEC" localSheetId="12">#REF!</definedName>
    <definedName name="cf_nuc_exp_CMDEC" localSheetId="9">#REF!</definedName>
    <definedName name="cf_nuc_exp_CMDEC" localSheetId="10">#REF!</definedName>
    <definedName name="cf_nuc_exp_CMDEC">#REF!</definedName>
    <definedName name="cf_nuc_exp_CMELE" localSheetId="0">#REF!</definedName>
    <definedName name="cf_nuc_exp_CMELE" localSheetId="3">#REF!</definedName>
    <definedName name="cf_nuc_exp_CMELE" localSheetId="2">#REF!</definedName>
    <definedName name="cf_nuc_exp_CMELE" localSheetId="22">#REF!</definedName>
    <definedName name="cf_nuc_exp_CMELE" localSheetId="7">#REF!</definedName>
    <definedName name="cf_nuc_exp_CMELE" localSheetId="4">#REF!</definedName>
    <definedName name="cf_nuc_exp_CMELE" localSheetId="5">#REF!</definedName>
    <definedName name="cf_nuc_exp_CMELE" localSheetId="17">#REF!</definedName>
    <definedName name="cf_nuc_exp_CMELE" localSheetId="12">#REF!</definedName>
    <definedName name="cf_nuc_exp_CMELE" localSheetId="9">#REF!</definedName>
    <definedName name="cf_nuc_exp_CMELE" localSheetId="10">#REF!</definedName>
    <definedName name="cf_nuc_exp_CMELE">#REF!</definedName>
    <definedName name="cf_nuc_exp_CMNEP" localSheetId="0">#REF!</definedName>
    <definedName name="cf_nuc_exp_CMNEP" localSheetId="3">#REF!</definedName>
    <definedName name="cf_nuc_exp_CMNEP" localSheetId="2">#REF!</definedName>
    <definedName name="cf_nuc_exp_CMNEP" localSheetId="22">#REF!</definedName>
    <definedName name="cf_nuc_exp_CMNEP" localSheetId="7">#REF!</definedName>
    <definedName name="cf_nuc_exp_CMNEP" localSheetId="4">#REF!</definedName>
    <definedName name="cf_nuc_exp_CMNEP" localSheetId="5">#REF!</definedName>
    <definedName name="cf_nuc_exp_CMNEP" localSheetId="17">#REF!</definedName>
    <definedName name="cf_nuc_exp_CMNEP" localSheetId="12">#REF!</definedName>
    <definedName name="cf_nuc_exp_CMNEP" localSheetId="9">#REF!</definedName>
    <definedName name="cf_nuc_exp_CMNEP" localSheetId="10">#REF!</definedName>
    <definedName name="cf_nuc_exp_CMNEP">#REF!</definedName>
    <definedName name="cf_oper" localSheetId="0">#REF!</definedName>
    <definedName name="cf_oper" localSheetId="3">#REF!</definedName>
    <definedName name="cf_oper" localSheetId="2">#REF!</definedName>
    <definedName name="cf_oper" localSheetId="22">#REF!</definedName>
    <definedName name="cf_oper" localSheetId="7">#REF!</definedName>
    <definedName name="cf_oper" localSheetId="4">#REF!</definedName>
    <definedName name="cf_oper" localSheetId="5">#REF!</definedName>
    <definedName name="cf_oper" localSheetId="17">#REF!</definedName>
    <definedName name="cf_oper" localSheetId="12">#REF!</definedName>
    <definedName name="cf_oper" localSheetId="9">#REF!</definedName>
    <definedName name="cf_oper" localSheetId="10">#REF!</definedName>
    <definedName name="cf_oper">#REF!</definedName>
    <definedName name="cf_oper_0" localSheetId="0">#REF!</definedName>
    <definedName name="cf_oper_0" localSheetId="3">#REF!</definedName>
    <definedName name="cf_oper_0" localSheetId="2">#REF!</definedName>
    <definedName name="cf_oper_0" localSheetId="22">#REF!</definedName>
    <definedName name="cf_oper_0" localSheetId="7">#REF!</definedName>
    <definedName name="cf_oper_0" localSheetId="4">#REF!</definedName>
    <definedName name="cf_oper_0" localSheetId="5">#REF!</definedName>
    <definedName name="cf_oper_0" localSheetId="17">#REF!</definedName>
    <definedName name="cf_oper_0" localSheetId="12">#REF!</definedName>
    <definedName name="cf_oper_0" localSheetId="9">#REF!</definedName>
    <definedName name="cf_oper_0" localSheetId="10">#REF!</definedName>
    <definedName name="cf_oper_0">#REF!</definedName>
    <definedName name="cf_oper_ambr" localSheetId="0">#REF!</definedName>
    <definedName name="cf_oper_ambr" localSheetId="3">#REF!</definedName>
    <definedName name="cf_oper_ambr" localSheetId="2">#REF!</definedName>
    <definedName name="cf_oper_ambr" localSheetId="22">#REF!</definedName>
    <definedName name="cf_oper_ambr" localSheetId="7">#REF!</definedName>
    <definedName name="cf_oper_ambr" localSheetId="4">#REF!</definedName>
    <definedName name="cf_oper_ambr" localSheetId="5">#REF!</definedName>
    <definedName name="cf_oper_ambr" localSheetId="17">#REF!</definedName>
    <definedName name="cf_oper_ambr" localSheetId="12">#REF!</definedName>
    <definedName name="cf_oper_ambr" localSheetId="9">#REF!</definedName>
    <definedName name="cf_oper_ambr" localSheetId="10">#REF!</definedName>
    <definedName name="cf_oper_ambr">#REF!</definedName>
    <definedName name="cf_oper_APIP" localSheetId="0">#REF!</definedName>
    <definedName name="cf_oper_APIP" localSheetId="3">#REF!</definedName>
    <definedName name="cf_oper_APIP" localSheetId="2">#REF!</definedName>
    <definedName name="cf_oper_APIP" localSheetId="22">#REF!</definedName>
    <definedName name="cf_oper_APIP" localSheetId="7">#REF!</definedName>
    <definedName name="cf_oper_APIP" localSheetId="4">#REF!</definedName>
    <definedName name="cf_oper_APIP" localSheetId="5">#REF!</definedName>
    <definedName name="cf_oper_APIP" localSheetId="17">#REF!</definedName>
    <definedName name="cf_oper_APIP" localSheetId="12">#REF!</definedName>
    <definedName name="cf_oper_APIP" localSheetId="9">#REF!</definedName>
    <definedName name="cf_oper_APIP" localSheetId="10">#REF!</definedName>
    <definedName name="cf_oper_APIP">#REF!</definedName>
    <definedName name="cf_oper_asst" localSheetId="0">#REF!</definedName>
    <definedName name="cf_oper_asst" localSheetId="3">#REF!</definedName>
    <definedName name="cf_oper_asst" localSheetId="2">#REF!</definedName>
    <definedName name="cf_oper_asst" localSheetId="22">#REF!</definedName>
    <definedName name="cf_oper_asst" localSheetId="7">#REF!</definedName>
    <definedName name="cf_oper_asst" localSheetId="4">#REF!</definedName>
    <definedName name="cf_oper_asst" localSheetId="5">#REF!</definedName>
    <definedName name="cf_oper_asst" localSheetId="17">#REF!</definedName>
    <definedName name="cf_oper_asst" localSheetId="12">#REF!</definedName>
    <definedName name="cf_oper_asst" localSheetId="9">#REF!</definedName>
    <definedName name="cf_oper_asst" localSheetId="10">#REF!</definedName>
    <definedName name="cf_oper_asst">#REF!</definedName>
    <definedName name="cf_oper_capx" localSheetId="0">#REF!</definedName>
    <definedName name="cf_oper_capx" localSheetId="3">#REF!</definedName>
    <definedName name="cf_oper_capx" localSheetId="2">#REF!</definedName>
    <definedName name="cf_oper_capx" localSheetId="22">#REF!</definedName>
    <definedName name="cf_oper_capx" localSheetId="7">#REF!</definedName>
    <definedName name="cf_oper_capx" localSheetId="4">#REF!</definedName>
    <definedName name="cf_oper_capx" localSheetId="5">#REF!</definedName>
    <definedName name="cf_oper_capx" localSheetId="17">#REF!</definedName>
    <definedName name="cf_oper_capx" localSheetId="12">#REF!</definedName>
    <definedName name="cf_oper_capx" localSheetId="9">#REF!</definedName>
    <definedName name="cf_oper_capx" localSheetId="10">#REF!</definedName>
    <definedName name="cf_oper_capx">#REF!</definedName>
    <definedName name="cf_oper_CM1DC" localSheetId="0">#REF!</definedName>
    <definedName name="cf_oper_CM1DC" localSheetId="3">#REF!</definedName>
    <definedName name="cf_oper_CM1DC" localSheetId="2">#REF!</definedName>
    <definedName name="cf_oper_CM1DC" localSheetId="22">#REF!</definedName>
    <definedName name="cf_oper_CM1DC" localSheetId="7">#REF!</definedName>
    <definedName name="cf_oper_CM1DC" localSheetId="4">#REF!</definedName>
    <definedName name="cf_oper_CM1DC" localSheetId="5">#REF!</definedName>
    <definedName name="cf_oper_CM1DC" localSheetId="17">#REF!</definedName>
    <definedName name="cf_oper_CM1DC" localSheetId="12">#REF!</definedName>
    <definedName name="cf_oper_CM1DC" localSheetId="9">#REF!</definedName>
    <definedName name="cf_oper_CM1DC" localSheetId="10">#REF!</definedName>
    <definedName name="cf_oper_CM1DC">#REF!</definedName>
    <definedName name="cf_oper_CM1DE" localSheetId="0">#REF!</definedName>
    <definedName name="cf_oper_CM1DE" localSheetId="3">#REF!</definedName>
    <definedName name="cf_oper_CM1DE" localSheetId="2">#REF!</definedName>
    <definedName name="cf_oper_CM1DE" localSheetId="22">#REF!</definedName>
    <definedName name="cf_oper_CM1DE" localSheetId="7">#REF!</definedName>
    <definedName name="cf_oper_CM1DE" localSheetId="4">#REF!</definedName>
    <definedName name="cf_oper_CM1DE" localSheetId="5">#REF!</definedName>
    <definedName name="cf_oper_CM1DE" localSheetId="17">#REF!</definedName>
    <definedName name="cf_oper_CM1DE" localSheetId="12">#REF!</definedName>
    <definedName name="cf_oper_CM1DE" localSheetId="9">#REF!</definedName>
    <definedName name="cf_oper_CM1DE" localSheetId="10">#REF!</definedName>
    <definedName name="cf_oper_CM1DE">#REF!</definedName>
    <definedName name="cf_oper_CM1EL" localSheetId="0">#REF!</definedName>
    <definedName name="cf_oper_CM1EL" localSheetId="3">#REF!</definedName>
    <definedName name="cf_oper_CM1EL" localSheetId="2">#REF!</definedName>
    <definedName name="cf_oper_CM1EL" localSheetId="22">#REF!</definedName>
    <definedName name="cf_oper_CM1EL" localSheetId="7">#REF!</definedName>
    <definedName name="cf_oper_CM1EL" localSheetId="4">#REF!</definedName>
    <definedName name="cf_oper_CM1EL" localSheetId="5">#REF!</definedName>
    <definedName name="cf_oper_CM1EL" localSheetId="17">#REF!</definedName>
    <definedName name="cf_oper_CM1EL" localSheetId="12">#REF!</definedName>
    <definedName name="cf_oper_CM1EL" localSheetId="9">#REF!</definedName>
    <definedName name="cf_oper_CM1EL" localSheetId="10">#REF!</definedName>
    <definedName name="cf_oper_CM1EL">#REF!</definedName>
    <definedName name="cf_oper_CM1NE" localSheetId="0">#REF!</definedName>
    <definedName name="cf_oper_CM1NE" localSheetId="3">#REF!</definedName>
    <definedName name="cf_oper_CM1NE" localSheetId="2">#REF!</definedName>
    <definedName name="cf_oper_CM1NE">#REF!</definedName>
    <definedName name="cf_oper_CM2DC" localSheetId="0">#REF!</definedName>
    <definedName name="cf_oper_CM2DC" localSheetId="3">#REF!</definedName>
    <definedName name="cf_oper_CM2DC" localSheetId="2">#REF!</definedName>
    <definedName name="cf_oper_CM2DC" localSheetId="22">#REF!</definedName>
    <definedName name="cf_oper_CM2DC" localSheetId="7">#REF!</definedName>
    <definedName name="cf_oper_CM2DC" localSheetId="4">#REF!</definedName>
    <definedName name="cf_oper_CM2DC" localSheetId="5">#REF!</definedName>
    <definedName name="cf_oper_CM2DC" localSheetId="17">#REF!</definedName>
    <definedName name="cf_oper_CM2DC" localSheetId="12">#REF!</definedName>
    <definedName name="cf_oper_CM2DC" localSheetId="9">#REF!</definedName>
    <definedName name="cf_oper_CM2DC" localSheetId="10">#REF!</definedName>
    <definedName name="cf_oper_CM2DC">#REF!</definedName>
    <definedName name="cf_oper_CM2DE" localSheetId="0">#REF!</definedName>
    <definedName name="cf_oper_CM2DE" localSheetId="3">#REF!</definedName>
    <definedName name="cf_oper_CM2DE" localSheetId="2">#REF!</definedName>
    <definedName name="cf_oper_CM2DE" localSheetId="22">#REF!</definedName>
    <definedName name="cf_oper_CM2DE" localSheetId="7">#REF!</definedName>
    <definedName name="cf_oper_CM2DE" localSheetId="4">#REF!</definedName>
    <definedName name="cf_oper_CM2DE" localSheetId="5">#REF!</definedName>
    <definedName name="cf_oper_CM2DE" localSheetId="17">#REF!</definedName>
    <definedName name="cf_oper_CM2DE" localSheetId="12">#REF!</definedName>
    <definedName name="cf_oper_CM2DE" localSheetId="9">#REF!</definedName>
    <definedName name="cf_oper_CM2DE" localSheetId="10">#REF!</definedName>
    <definedName name="cf_oper_CM2DE">#REF!</definedName>
    <definedName name="cf_oper_CM2EL" localSheetId="0">#REF!</definedName>
    <definedName name="cf_oper_CM2EL" localSheetId="3">#REF!</definedName>
    <definedName name="cf_oper_CM2EL" localSheetId="2">#REF!</definedName>
    <definedName name="cf_oper_CM2EL" localSheetId="22">#REF!</definedName>
    <definedName name="cf_oper_CM2EL" localSheetId="7">#REF!</definedName>
    <definedName name="cf_oper_CM2EL" localSheetId="4">#REF!</definedName>
    <definedName name="cf_oper_CM2EL" localSheetId="5">#REF!</definedName>
    <definedName name="cf_oper_CM2EL" localSheetId="17">#REF!</definedName>
    <definedName name="cf_oper_CM2EL" localSheetId="12">#REF!</definedName>
    <definedName name="cf_oper_CM2EL" localSheetId="9">#REF!</definedName>
    <definedName name="cf_oper_CM2EL" localSheetId="10">#REF!</definedName>
    <definedName name="cf_oper_CM2EL">#REF!</definedName>
    <definedName name="cf_oper_CM2NE" localSheetId="0">#REF!</definedName>
    <definedName name="cf_oper_CM2NE" localSheetId="3">#REF!</definedName>
    <definedName name="cf_oper_CM2NE" localSheetId="2">#REF!</definedName>
    <definedName name="cf_oper_CM2NE">#REF!</definedName>
    <definedName name="cf_oper_CM3DC" localSheetId="0">#REF!</definedName>
    <definedName name="cf_oper_CM3DC" localSheetId="3">#REF!</definedName>
    <definedName name="cf_oper_CM3DC" localSheetId="2">#REF!</definedName>
    <definedName name="cf_oper_CM3DC" localSheetId="22">#REF!</definedName>
    <definedName name="cf_oper_CM3DC" localSheetId="7">#REF!</definedName>
    <definedName name="cf_oper_CM3DC" localSheetId="4">#REF!</definedName>
    <definedName name="cf_oper_CM3DC" localSheetId="5">#REF!</definedName>
    <definedName name="cf_oper_CM3DC" localSheetId="17">#REF!</definedName>
    <definedName name="cf_oper_CM3DC" localSheetId="12">#REF!</definedName>
    <definedName name="cf_oper_CM3DC" localSheetId="9">#REF!</definedName>
    <definedName name="cf_oper_CM3DC" localSheetId="10">#REF!</definedName>
    <definedName name="cf_oper_CM3DC">#REF!</definedName>
    <definedName name="cf_oper_CM3DE" localSheetId="0">#REF!</definedName>
    <definedName name="cf_oper_CM3DE" localSheetId="3">#REF!</definedName>
    <definedName name="cf_oper_CM3DE" localSheetId="2">#REF!</definedName>
    <definedName name="cf_oper_CM3DE" localSheetId="22">#REF!</definedName>
    <definedName name="cf_oper_CM3DE" localSheetId="7">#REF!</definedName>
    <definedName name="cf_oper_CM3DE" localSheetId="4">#REF!</definedName>
    <definedName name="cf_oper_CM3DE" localSheetId="5">#REF!</definedName>
    <definedName name="cf_oper_CM3DE" localSheetId="17">#REF!</definedName>
    <definedName name="cf_oper_CM3DE" localSheetId="12">#REF!</definedName>
    <definedName name="cf_oper_CM3DE" localSheetId="9">#REF!</definedName>
    <definedName name="cf_oper_CM3DE" localSheetId="10">#REF!</definedName>
    <definedName name="cf_oper_CM3DE">#REF!</definedName>
    <definedName name="cf_oper_CM3EL" localSheetId="0">#REF!</definedName>
    <definedName name="cf_oper_CM3EL" localSheetId="3">#REF!</definedName>
    <definedName name="cf_oper_CM3EL" localSheetId="2">#REF!</definedName>
    <definedName name="cf_oper_CM3EL" localSheetId="22">#REF!</definedName>
    <definedName name="cf_oper_CM3EL" localSheetId="7">#REF!</definedName>
    <definedName name="cf_oper_CM3EL" localSheetId="4">#REF!</definedName>
    <definedName name="cf_oper_CM3EL" localSheetId="5">#REF!</definedName>
    <definedName name="cf_oper_CM3EL" localSheetId="17">#REF!</definedName>
    <definedName name="cf_oper_CM3EL" localSheetId="12">#REF!</definedName>
    <definedName name="cf_oper_CM3EL" localSheetId="9">#REF!</definedName>
    <definedName name="cf_oper_CM3EL" localSheetId="10">#REF!</definedName>
    <definedName name="cf_oper_CM3EL">#REF!</definedName>
    <definedName name="cf_oper_CM3NE" localSheetId="0">#REF!</definedName>
    <definedName name="cf_oper_CM3NE" localSheetId="3">#REF!</definedName>
    <definedName name="cf_oper_CM3NE" localSheetId="2">#REF!</definedName>
    <definedName name="cf_oper_CM3NE">#REF!</definedName>
    <definedName name="cf_oper_CM4DC" localSheetId="0">#REF!</definedName>
    <definedName name="cf_oper_CM4DC" localSheetId="3">#REF!</definedName>
    <definedName name="cf_oper_CM4DC" localSheetId="2">#REF!</definedName>
    <definedName name="cf_oper_CM4DC" localSheetId="22">#REF!</definedName>
    <definedName name="cf_oper_CM4DC" localSheetId="7">#REF!</definedName>
    <definedName name="cf_oper_CM4DC" localSheetId="4">#REF!</definedName>
    <definedName name="cf_oper_CM4DC" localSheetId="5">#REF!</definedName>
    <definedName name="cf_oper_CM4DC" localSheetId="17">#REF!</definedName>
    <definedName name="cf_oper_CM4DC" localSheetId="12">#REF!</definedName>
    <definedName name="cf_oper_CM4DC" localSheetId="9">#REF!</definedName>
    <definedName name="cf_oper_CM4DC" localSheetId="10">#REF!</definedName>
    <definedName name="cf_oper_CM4DC">#REF!</definedName>
    <definedName name="cf_oper_CM4DE" localSheetId="0">#REF!</definedName>
    <definedName name="cf_oper_CM4DE" localSheetId="3">#REF!</definedName>
    <definedName name="cf_oper_CM4DE" localSheetId="2">#REF!</definedName>
    <definedName name="cf_oper_CM4DE" localSheetId="22">#REF!</definedName>
    <definedName name="cf_oper_CM4DE" localSheetId="7">#REF!</definedName>
    <definedName name="cf_oper_CM4DE" localSheetId="4">#REF!</definedName>
    <definedName name="cf_oper_CM4DE" localSheetId="5">#REF!</definedName>
    <definedName name="cf_oper_CM4DE" localSheetId="17">#REF!</definedName>
    <definedName name="cf_oper_CM4DE" localSheetId="12">#REF!</definedName>
    <definedName name="cf_oper_CM4DE" localSheetId="9">#REF!</definedName>
    <definedName name="cf_oper_CM4DE" localSheetId="10">#REF!</definedName>
    <definedName name="cf_oper_CM4DE">#REF!</definedName>
    <definedName name="cf_oper_CM4EL" localSheetId="0">#REF!</definedName>
    <definedName name="cf_oper_CM4EL" localSheetId="3">#REF!</definedName>
    <definedName name="cf_oper_CM4EL" localSheetId="2">#REF!</definedName>
    <definedName name="cf_oper_CM4EL" localSheetId="22">#REF!</definedName>
    <definedName name="cf_oper_CM4EL" localSheetId="7">#REF!</definedName>
    <definedName name="cf_oper_CM4EL" localSheetId="4">#REF!</definedName>
    <definedName name="cf_oper_CM4EL" localSheetId="5">#REF!</definedName>
    <definedName name="cf_oper_CM4EL" localSheetId="17">#REF!</definedName>
    <definedName name="cf_oper_CM4EL" localSheetId="12">#REF!</definedName>
    <definedName name="cf_oper_CM4EL" localSheetId="9">#REF!</definedName>
    <definedName name="cf_oper_CM4EL" localSheetId="10">#REF!</definedName>
    <definedName name="cf_oper_CM4EL">#REF!</definedName>
    <definedName name="cf_oper_CM4NE" localSheetId="0">#REF!</definedName>
    <definedName name="cf_oper_CM4NE" localSheetId="3">#REF!</definedName>
    <definedName name="cf_oper_CM4NE" localSheetId="2">#REF!</definedName>
    <definedName name="cf_oper_CM4NE">#REF!</definedName>
    <definedName name="cf_oper_CM5DC" localSheetId="0">#REF!</definedName>
    <definedName name="cf_oper_CM5DC" localSheetId="3">#REF!</definedName>
    <definedName name="cf_oper_CM5DC" localSheetId="2">#REF!</definedName>
    <definedName name="cf_oper_CM5DC" localSheetId="22">#REF!</definedName>
    <definedName name="cf_oper_CM5DC" localSheetId="7">#REF!</definedName>
    <definedName name="cf_oper_CM5DC" localSheetId="4">#REF!</definedName>
    <definedName name="cf_oper_CM5DC" localSheetId="5">#REF!</definedName>
    <definedName name="cf_oper_CM5DC" localSheetId="17">#REF!</definedName>
    <definedName name="cf_oper_CM5DC" localSheetId="12">#REF!</definedName>
    <definedName name="cf_oper_CM5DC" localSheetId="9">#REF!</definedName>
    <definedName name="cf_oper_CM5DC" localSheetId="10">#REF!</definedName>
    <definedName name="cf_oper_CM5DC">#REF!</definedName>
    <definedName name="cf_oper_CM5DE" localSheetId="0">#REF!</definedName>
    <definedName name="cf_oper_CM5DE" localSheetId="3">#REF!</definedName>
    <definedName name="cf_oper_CM5DE" localSheetId="2">#REF!</definedName>
    <definedName name="cf_oper_CM5DE" localSheetId="22">#REF!</definedName>
    <definedName name="cf_oper_CM5DE" localSheetId="7">#REF!</definedName>
    <definedName name="cf_oper_CM5DE" localSheetId="4">#REF!</definedName>
    <definedName name="cf_oper_CM5DE" localSheetId="5">#REF!</definedName>
    <definedName name="cf_oper_CM5DE" localSheetId="17">#REF!</definedName>
    <definedName name="cf_oper_CM5DE" localSheetId="12">#REF!</definedName>
    <definedName name="cf_oper_CM5DE" localSheetId="9">#REF!</definedName>
    <definedName name="cf_oper_CM5DE" localSheetId="10">#REF!</definedName>
    <definedName name="cf_oper_CM5DE">#REF!</definedName>
    <definedName name="cf_oper_CMDCC" localSheetId="0">#REF!</definedName>
    <definedName name="cf_oper_CMDCC" localSheetId="3">#REF!</definedName>
    <definedName name="cf_oper_CMDCC" localSheetId="2">#REF!</definedName>
    <definedName name="cf_oper_CMDCC" localSheetId="22">#REF!</definedName>
    <definedName name="cf_oper_CMDCC" localSheetId="7">#REF!</definedName>
    <definedName name="cf_oper_CMDCC" localSheetId="4">#REF!</definedName>
    <definedName name="cf_oper_CMDCC" localSheetId="5">#REF!</definedName>
    <definedName name="cf_oper_CMDCC" localSheetId="17">#REF!</definedName>
    <definedName name="cf_oper_CMDCC" localSheetId="12">#REF!</definedName>
    <definedName name="cf_oper_CMDCC" localSheetId="9">#REF!</definedName>
    <definedName name="cf_oper_CMDCC" localSheetId="10">#REF!</definedName>
    <definedName name="cf_oper_CMDCC">#REF!</definedName>
    <definedName name="cf_oper_CMDEC" localSheetId="0">#REF!</definedName>
    <definedName name="cf_oper_CMDEC" localSheetId="3">#REF!</definedName>
    <definedName name="cf_oper_CMDEC" localSheetId="2">#REF!</definedName>
    <definedName name="cf_oper_CMDEC" localSheetId="22">#REF!</definedName>
    <definedName name="cf_oper_CMDEC" localSheetId="7">#REF!</definedName>
    <definedName name="cf_oper_CMDEC" localSheetId="4">#REF!</definedName>
    <definedName name="cf_oper_CMDEC" localSheetId="5">#REF!</definedName>
    <definedName name="cf_oper_CMDEC" localSheetId="17">#REF!</definedName>
    <definedName name="cf_oper_CMDEC" localSheetId="12">#REF!</definedName>
    <definedName name="cf_oper_CMDEC" localSheetId="9">#REF!</definedName>
    <definedName name="cf_oper_CMDEC" localSheetId="10">#REF!</definedName>
    <definedName name="cf_oper_CMDEC">#REF!</definedName>
    <definedName name="cf_oper_CMDEG" localSheetId="0">#REF!</definedName>
    <definedName name="cf_oper_CMDEG" localSheetId="3">#REF!</definedName>
    <definedName name="cf_oper_CMDEG" localSheetId="2">#REF!</definedName>
    <definedName name="cf_oper_CMDEG">#REF!</definedName>
    <definedName name="cf_oper_CMELE" localSheetId="0">#REF!</definedName>
    <definedName name="cf_oper_CMELE" localSheetId="3">#REF!</definedName>
    <definedName name="cf_oper_CMELE" localSheetId="2">#REF!</definedName>
    <definedName name="cf_oper_CMELE" localSheetId="22">#REF!</definedName>
    <definedName name="cf_oper_CMELE" localSheetId="7">#REF!</definedName>
    <definedName name="cf_oper_CMELE" localSheetId="4">#REF!</definedName>
    <definedName name="cf_oper_CMELE" localSheetId="5">#REF!</definedName>
    <definedName name="cf_oper_CMELE" localSheetId="17">#REF!</definedName>
    <definedName name="cf_oper_CMELE" localSheetId="12">#REF!</definedName>
    <definedName name="cf_oper_CMELE" localSheetId="9">#REF!</definedName>
    <definedName name="cf_oper_CMELE" localSheetId="10">#REF!</definedName>
    <definedName name="cf_oper_CMELE">#REF!</definedName>
    <definedName name="cf_oper_CMNEP" localSheetId="0">#REF!</definedName>
    <definedName name="cf_oper_CMNEP" localSheetId="3">#REF!</definedName>
    <definedName name="cf_oper_CMNEP" localSheetId="2">#REF!</definedName>
    <definedName name="cf_oper_CMNEP" localSheetId="22">#REF!</definedName>
    <definedName name="cf_oper_CMNEP" localSheetId="7">#REF!</definedName>
    <definedName name="cf_oper_CMNEP" localSheetId="4">#REF!</definedName>
    <definedName name="cf_oper_CMNEP" localSheetId="5">#REF!</definedName>
    <definedName name="cf_oper_CMNEP" localSheetId="17">#REF!</definedName>
    <definedName name="cf_oper_CMNEP" localSheetId="12">#REF!</definedName>
    <definedName name="cf_oper_CMNEP" localSheetId="9">#REF!</definedName>
    <definedName name="cf_oper_CMNEP" localSheetId="10">#REF!</definedName>
    <definedName name="cf_oper_CMNEP">#REF!</definedName>
    <definedName name="cf_oper_corp" localSheetId="0">#REF!</definedName>
    <definedName name="cf_oper_corp" localSheetId="3">#REF!</definedName>
    <definedName name="cf_oper_corp" localSheetId="2">#REF!</definedName>
    <definedName name="cf_oper_corp" localSheetId="22">#REF!</definedName>
    <definedName name="cf_oper_corp" localSheetId="7">#REF!</definedName>
    <definedName name="cf_oper_corp" localSheetId="4">#REF!</definedName>
    <definedName name="cf_oper_corp" localSheetId="5">#REF!</definedName>
    <definedName name="cf_oper_corp" localSheetId="17">#REF!</definedName>
    <definedName name="cf_oper_corp" localSheetId="12">#REF!</definedName>
    <definedName name="cf_oper_corp" localSheetId="9">#REF!</definedName>
    <definedName name="cf_oper_corp" localSheetId="10">#REF!</definedName>
    <definedName name="cf_oper_corp">#REF!</definedName>
    <definedName name="cf_oper_cres" localSheetId="0">#REF!</definedName>
    <definedName name="cf_oper_cres" localSheetId="3">#REF!</definedName>
    <definedName name="cf_oper_cres" localSheetId="2">#REF!</definedName>
    <definedName name="cf_oper_cres">#REF!</definedName>
    <definedName name="cf_oper_crmw" localSheetId="0">#REF!</definedName>
    <definedName name="cf_oper_crmw" localSheetId="3">#REF!</definedName>
    <definedName name="cf_oper_crmw" localSheetId="2">#REF!</definedName>
    <definedName name="cf_oper_crmw">#REF!</definedName>
    <definedName name="cf_oper_dadj" localSheetId="0">#REF!</definedName>
    <definedName name="cf_oper_dadj" localSheetId="3">#REF!</definedName>
    <definedName name="cf_oper_dadj" localSheetId="2">#REF!</definedName>
    <definedName name="cf_oper_dadj">#REF!</definedName>
    <definedName name="cf_oper_DCC" localSheetId="0">#REF!</definedName>
    <definedName name="cf_oper_DCC" localSheetId="3">#REF!</definedName>
    <definedName name="cf_oper_DCC" localSheetId="2">#REF!</definedName>
    <definedName name="cf_oper_DCC">#REF!</definedName>
    <definedName name="cf_oper_dccw" localSheetId="0">#REF!</definedName>
    <definedName name="cf_oper_dccw" localSheetId="3">#REF!</definedName>
    <definedName name="cf_oper_dccw" localSheetId="2">#REF!</definedName>
    <definedName name="cf_oper_dccw">#REF!</definedName>
    <definedName name="cf_oper_dcom" localSheetId="0">#REF!</definedName>
    <definedName name="cf_oper_dcom" localSheetId="3">#REF!</definedName>
    <definedName name="cf_oper_dcom" localSheetId="2">#REF!</definedName>
    <definedName name="cf_oper_dcom">#REF!</definedName>
    <definedName name="cf_oper_degw" localSheetId="0">#REF!</definedName>
    <definedName name="cf_oper_degw" localSheetId="3">#REF!</definedName>
    <definedName name="cf_oper_degw" localSheetId="2">#REF!</definedName>
    <definedName name="cf_oper_degw">#REF!</definedName>
    <definedName name="cf_oper_deiw" localSheetId="0">#REF!</definedName>
    <definedName name="cf_oper_deiw" localSheetId="3">#REF!</definedName>
    <definedName name="cf_oper_deiw" localSheetId="2">#REF!</definedName>
    <definedName name="cf_oper_deiw">#REF!</definedName>
    <definedName name="cf_oper_denw" localSheetId="0">#REF!</definedName>
    <definedName name="cf_oper_denw" localSheetId="3">#REF!</definedName>
    <definedName name="cf_oper_denw" localSheetId="2">#REF!</definedName>
    <definedName name="cf_oper_denw">#REF!</definedName>
    <definedName name="cf_oper_desi" localSheetId="0">#REF!</definedName>
    <definedName name="cf_oper_desi" localSheetId="3">#REF!</definedName>
    <definedName name="cf_oper_desi" localSheetId="2">#REF!</definedName>
    <definedName name="cf_oper_desi" localSheetId="22">#REF!</definedName>
    <definedName name="cf_oper_desi" localSheetId="7">#REF!</definedName>
    <definedName name="cf_oper_desi" localSheetId="4">#REF!</definedName>
    <definedName name="cf_oper_desi" localSheetId="5">#REF!</definedName>
    <definedName name="cf_oper_desi" localSheetId="17">#REF!</definedName>
    <definedName name="cf_oper_desi" localSheetId="12">#REF!</definedName>
    <definedName name="cf_oper_desi" localSheetId="9">#REF!</definedName>
    <definedName name="cf_oper_desi" localSheetId="10">#REF!</definedName>
    <definedName name="cf_oper_desi">#REF!</definedName>
    <definedName name="cf_oper_dess" localSheetId="0">#REF!</definedName>
    <definedName name="cf_oper_dess" localSheetId="3">#REF!</definedName>
    <definedName name="cf_oper_dess" localSheetId="2">#REF!</definedName>
    <definedName name="cf_oper_dess">#REF!</definedName>
    <definedName name="cf_oper_dfd" localSheetId="0">#REF!</definedName>
    <definedName name="cf_oper_dfd" localSheetId="3">#REF!</definedName>
    <definedName name="cf_oper_dfd" localSheetId="2">#REF!</definedName>
    <definedName name="cf_oper_dfd">#REF!</definedName>
    <definedName name="cf_oper_dgov" localSheetId="0">#REF!</definedName>
    <definedName name="cf_oper_dgov" localSheetId="3">#REF!</definedName>
    <definedName name="cf_oper_dgov" localSheetId="2">#REF!</definedName>
    <definedName name="cf_oper_dgov">#REF!</definedName>
    <definedName name="cf_oper_dnet" localSheetId="0">#REF!</definedName>
    <definedName name="cf_oper_dnet" localSheetId="3">#REF!</definedName>
    <definedName name="cf_oper_dnet" localSheetId="2">#REF!</definedName>
    <definedName name="cf_oper_dnet">#REF!</definedName>
    <definedName name="cf_oper_dpbg" localSheetId="0">#REF!</definedName>
    <definedName name="cf_oper_dpbg" localSheetId="3">#REF!</definedName>
    <definedName name="cf_oper_dpbg" localSheetId="2">#REF!</definedName>
    <definedName name="cf_oper_dpbg">#REF!</definedName>
    <definedName name="cf_oper_dsol" localSheetId="0">#REF!</definedName>
    <definedName name="cf_oper_dsol" localSheetId="3">#REF!</definedName>
    <definedName name="cf_oper_dsol" localSheetId="2">#REF!</definedName>
    <definedName name="cf_oper_dsol">#REF!</definedName>
    <definedName name="cf_oper_eadj" localSheetId="0">#REF!</definedName>
    <definedName name="cf_oper_eadj" localSheetId="3">#REF!</definedName>
    <definedName name="cf_oper_eadj" localSheetId="2">#REF!</definedName>
    <definedName name="cf_oper_eadj">#REF!</definedName>
    <definedName name="cf_oper_egov" localSheetId="0">#REF!</definedName>
    <definedName name="cf_oper_egov" localSheetId="3">#REF!</definedName>
    <definedName name="cf_oper_egov" localSheetId="2">#REF!</definedName>
    <definedName name="cf_oper_egov">#REF!</definedName>
    <definedName name="cf_oper_elec" localSheetId="0">#REF!</definedName>
    <definedName name="cf_oper_elec" localSheetId="3">#REF!</definedName>
    <definedName name="cf_oper_elec" localSheetId="2">#REF!</definedName>
    <definedName name="cf_oper_elec">#REF!</definedName>
    <definedName name="cf_oper_esvc" localSheetId="0">#REF!</definedName>
    <definedName name="cf_oper_esvc" localSheetId="3">#REF!</definedName>
    <definedName name="cf_oper_esvc" localSheetId="2">#REF!</definedName>
    <definedName name="cf_oper_esvc" localSheetId="22">#REF!</definedName>
    <definedName name="cf_oper_esvc" localSheetId="7">#REF!</definedName>
    <definedName name="cf_oper_esvc" localSheetId="4">#REF!</definedName>
    <definedName name="cf_oper_esvc" localSheetId="5">#REF!</definedName>
    <definedName name="cf_oper_esvc" localSheetId="17">#REF!</definedName>
    <definedName name="cf_oper_esvc" localSheetId="12">#REF!</definedName>
    <definedName name="cf_oper_esvc" localSheetId="9">#REF!</definedName>
    <definedName name="cf_oper_esvc" localSheetId="10">#REF!</definedName>
    <definedName name="cf_oper_esvc">#REF!</definedName>
    <definedName name="cf_oper_fnco" localSheetId="0">#REF!</definedName>
    <definedName name="cf_oper_fnco" localSheetId="3">#REF!</definedName>
    <definedName name="cf_oper_fnco" localSheetId="2">#REF!</definedName>
    <definedName name="cf_oper_fnco">#REF!</definedName>
    <definedName name="cf_oper_fsac" localSheetId="0">#REF!</definedName>
    <definedName name="cf_oper_fsac" localSheetId="3">#REF!</definedName>
    <definedName name="cf_oper_fsac" localSheetId="2">#REF!</definedName>
    <definedName name="cf_oper_fsac">#REF!</definedName>
    <definedName name="cf_oper_fsad" localSheetId="0">#REF!</definedName>
    <definedName name="cf_oper_fsad" localSheetId="3">#REF!</definedName>
    <definedName name="cf_oper_fsad" localSheetId="2">#REF!</definedName>
    <definedName name="cf_oper_fsad">#REF!</definedName>
    <definedName name="cf_oper_fser" localSheetId="0">#REF!</definedName>
    <definedName name="cf_oper_fser" localSheetId="3">#REF!</definedName>
    <definedName name="cf_oper_fser" localSheetId="2">#REF!</definedName>
    <definedName name="cf_oper_fser" localSheetId="22">#REF!</definedName>
    <definedName name="cf_oper_fser" localSheetId="7">#REF!</definedName>
    <definedName name="cf_oper_fser" localSheetId="4">#REF!</definedName>
    <definedName name="cf_oper_fser" localSheetId="5">#REF!</definedName>
    <definedName name="cf_oper_fser" localSheetId="17">#REF!</definedName>
    <definedName name="cf_oper_fser" localSheetId="12">#REF!</definedName>
    <definedName name="cf_oper_fser" localSheetId="9">#REF!</definedName>
    <definedName name="cf_oper_fser" localSheetId="10">#REF!</definedName>
    <definedName name="cf_oper_fser">#REF!</definedName>
    <definedName name="cf_oper_fstp" localSheetId="0">#REF!</definedName>
    <definedName name="cf_oper_fstp" localSheetId="3">#REF!</definedName>
    <definedName name="cf_oper_fstp" localSheetId="2">#REF!</definedName>
    <definedName name="cf_oper_fstp">#REF!</definedName>
    <definedName name="cf_oper_gadd" localSheetId="0">#REF!</definedName>
    <definedName name="cf_oper_gadd" localSheetId="3">#REF!</definedName>
    <definedName name="cf_oper_gadd" localSheetId="2">#REF!</definedName>
    <definedName name="cf_oper_gadd">#REF!</definedName>
    <definedName name="cf_oper_gadi" localSheetId="0">#REF!</definedName>
    <definedName name="cf_oper_gadi" localSheetId="3">#REF!</definedName>
    <definedName name="cf_oper_gadi" localSheetId="2">#REF!</definedName>
    <definedName name="cf_oper_gadi">#REF!</definedName>
    <definedName name="cf_oper_gadj" localSheetId="0">#REF!</definedName>
    <definedName name="cf_oper_gadj" localSheetId="3">#REF!</definedName>
    <definedName name="cf_oper_gadj" localSheetId="2">#REF!</definedName>
    <definedName name="cf_oper_gadj">#REF!</definedName>
    <definedName name="cf_oper_gov" localSheetId="0">#REF!</definedName>
    <definedName name="cf_oper_gov" localSheetId="3">#REF!</definedName>
    <definedName name="cf_oper_gov" localSheetId="2">#REF!</definedName>
    <definedName name="cf_oper_gov">#REF!</definedName>
    <definedName name="cf_oper_govd" localSheetId="0">#REF!</definedName>
    <definedName name="cf_oper_govd" localSheetId="3">#REF!</definedName>
    <definedName name="cf_oper_govd" localSheetId="2">#REF!</definedName>
    <definedName name="cf_oper_govd">#REF!</definedName>
    <definedName name="cf_oper_gove" localSheetId="0">#REF!</definedName>
    <definedName name="cf_oper_gove" localSheetId="3">#REF!</definedName>
    <definedName name="cf_oper_gove" localSheetId="2">#REF!</definedName>
    <definedName name="cf_oper_gove">#REF!</definedName>
    <definedName name="cf_oper_mali" localSheetId="0">#REF!</definedName>
    <definedName name="cf_oper_mali" localSheetId="3">#REF!</definedName>
    <definedName name="cf_oper_mali" localSheetId="2">#REF!</definedName>
    <definedName name="cf_oper_mali" localSheetId="22">#REF!</definedName>
    <definedName name="cf_oper_mali" localSheetId="7">#REF!</definedName>
    <definedName name="cf_oper_mali" localSheetId="4">#REF!</definedName>
    <definedName name="cf_oper_mali" localSheetId="5">#REF!</definedName>
    <definedName name="cf_oper_mali" localSheetId="17">#REF!</definedName>
    <definedName name="cf_oper_mali" localSheetId="12">#REF!</definedName>
    <definedName name="cf_oper_mali" localSheetId="9">#REF!</definedName>
    <definedName name="cf_oper_mali" localSheetId="10">#REF!</definedName>
    <definedName name="cf_oper_mali">#REF!</definedName>
    <definedName name="cf_oper_mwp" localSheetId="0">#REF!</definedName>
    <definedName name="cf_oper_mwp" localSheetId="3">#REF!</definedName>
    <definedName name="cf_oper_mwp" localSheetId="2">#REF!</definedName>
    <definedName name="cf_oper_mwp" localSheetId="22">#REF!</definedName>
    <definedName name="cf_oper_mwp" localSheetId="7">#REF!</definedName>
    <definedName name="cf_oper_mwp" localSheetId="4">#REF!</definedName>
    <definedName name="cf_oper_mwp" localSheetId="5">#REF!</definedName>
    <definedName name="cf_oper_mwp" localSheetId="17">#REF!</definedName>
    <definedName name="cf_oper_mwp" localSheetId="12">#REF!</definedName>
    <definedName name="cf_oper_mwp" localSheetId="9">#REF!</definedName>
    <definedName name="cf_oper_mwp" localSheetId="10">#REF!</definedName>
    <definedName name="cf_oper_mwp">#REF!</definedName>
    <definedName name="cf_oper_nep" localSheetId="0">#REF!</definedName>
    <definedName name="cf_oper_nep" localSheetId="3">#REF!</definedName>
    <definedName name="cf_oper_nep" localSheetId="2">#REF!</definedName>
    <definedName name="cf_oper_nep">#REF!</definedName>
    <definedName name="cf_oper_ngov" localSheetId="0">#REF!</definedName>
    <definedName name="cf_oper_ngov" localSheetId="3">#REF!</definedName>
    <definedName name="cf_oper_ngov" localSheetId="2">#REF!</definedName>
    <definedName name="cf_oper_ngov">#REF!</definedName>
    <definedName name="cf_oper_npl" localSheetId="0">#REF!</definedName>
    <definedName name="cf_oper_npl" localSheetId="3">#REF!</definedName>
    <definedName name="cf_oper_npl" localSheetId="2">#REF!</definedName>
    <definedName name="cf_oper_npl" localSheetId="22">#REF!</definedName>
    <definedName name="cf_oper_npl" localSheetId="7">#REF!</definedName>
    <definedName name="cf_oper_npl" localSheetId="4">#REF!</definedName>
    <definedName name="cf_oper_npl" localSheetId="5">#REF!</definedName>
    <definedName name="cf_oper_npl" localSheetId="17">#REF!</definedName>
    <definedName name="cf_oper_npl" localSheetId="12">#REF!</definedName>
    <definedName name="cf_oper_npl" localSheetId="9">#REF!</definedName>
    <definedName name="cf_oper_npl" localSheetId="10">#REF!</definedName>
    <definedName name="cf_oper_npl">#REF!</definedName>
    <definedName name="cf_oper_resm" localSheetId="0">#REF!</definedName>
    <definedName name="cf_oper_resm" localSheetId="3">#REF!</definedName>
    <definedName name="cf_oper_resm" localSheetId="2">#REF!</definedName>
    <definedName name="cf_oper_resm">#REF!</definedName>
    <definedName name="cf_oper_rgov" localSheetId="0">#REF!</definedName>
    <definedName name="cf_oper_rgov" localSheetId="3">#REF!</definedName>
    <definedName name="cf_oper_rgov" localSheetId="2">#REF!</definedName>
    <definedName name="cf_oper_rgov">#REF!</definedName>
    <definedName name="cf_oper_rmwp" localSheetId="0">#REF!</definedName>
    <definedName name="cf_oper_rmwp" localSheetId="3">#REF!</definedName>
    <definedName name="cf_oper_rmwp" localSheetId="2">#REF!</definedName>
    <definedName name="cf_oper_rmwp" localSheetId="22">#REF!</definedName>
    <definedName name="cf_oper_rmwp" localSheetId="7">#REF!</definedName>
    <definedName name="cf_oper_rmwp" localSheetId="4">#REF!</definedName>
    <definedName name="cf_oper_rmwp" localSheetId="5">#REF!</definedName>
    <definedName name="cf_oper_rmwp" localSheetId="17">#REF!</definedName>
    <definedName name="cf_oper_rmwp" localSheetId="12">#REF!</definedName>
    <definedName name="cf_oper_rmwp" localSheetId="9">#REF!</definedName>
    <definedName name="cf_oper_rmwp" localSheetId="10">#REF!</definedName>
    <definedName name="cf_oper_rmwp">#REF!</definedName>
    <definedName name="cf_oper_rode" localSheetId="0">#REF!</definedName>
    <definedName name="cf_oper_rode" localSheetId="3">#REF!</definedName>
    <definedName name="cf_oper_rode" localSheetId="2">#REF!</definedName>
    <definedName name="cf_oper_rode" localSheetId="22">#REF!</definedName>
    <definedName name="cf_oper_rode" localSheetId="7">#REF!</definedName>
    <definedName name="cf_oper_rode" localSheetId="4">#REF!</definedName>
    <definedName name="cf_oper_rode" localSheetId="5">#REF!</definedName>
    <definedName name="cf_oper_rode" localSheetId="17">#REF!</definedName>
    <definedName name="cf_oper_rode" localSheetId="12">#REF!</definedName>
    <definedName name="cf_oper_rode" localSheetId="9">#REF!</definedName>
    <definedName name="cf_oper_rode" localSheetId="10">#REF!</definedName>
    <definedName name="cf_oper_rode">#REF!</definedName>
    <definedName name="cf_oper_sols" localSheetId="0">#REF!</definedName>
    <definedName name="cf_oper_sols" localSheetId="3">#REF!</definedName>
    <definedName name="cf_oper_sols" localSheetId="2">#REF!</definedName>
    <definedName name="cf_oper_sols">#REF!</definedName>
    <definedName name="cf_oper_tam" localSheetId="0">#REF!</definedName>
    <definedName name="cf_oper_tam" localSheetId="3">#REF!</definedName>
    <definedName name="cf_oper_tam" localSheetId="2">#REF!</definedName>
    <definedName name="cf_oper_tam">#REF!</definedName>
    <definedName name="cf_oper_tsc" localSheetId="0">#REF!</definedName>
    <definedName name="cf_oper_tsc" localSheetId="3">#REF!</definedName>
    <definedName name="cf_oper_tsc" localSheetId="2">#REF!</definedName>
    <definedName name="cf_oper_tsc">#REF!</definedName>
    <definedName name="cf_oper_vent" localSheetId="0">#REF!</definedName>
    <definedName name="cf_oper_vent" localSheetId="3">#REF!</definedName>
    <definedName name="cf_oper_vent" localSheetId="2">#REF!</definedName>
    <definedName name="cf_oper_vent">#REF!</definedName>
    <definedName name="cf_oper_vfs" localSheetId="0">#REF!</definedName>
    <definedName name="cf_oper_vfs" localSheetId="3">#REF!</definedName>
    <definedName name="cf_oper_vfs" localSheetId="2">#REF!</definedName>
    <definedName name="cf_oper_vfs" localSheetId="22">#REF!</definedName>
    <definedName name="cf_oper_vfs" localSheetId="7">#REF!</definedName>
    <definedName name="cf_oper_vfs" localSheetId="4">#REF!</definedName>
    <definedName name="cf_oper_vfs" localSheetId="5">#REF!</definedName>
    <definedName name="cf_oper_vfs" localSheetId="17">#REF!</definedName>
    <definedName name="cf_oper_vfs" localSheetId="12">#REF!</definedName>
    <definedName name="cf_oper_vfs" localSheetId="9">#REF!</definedName>
    <definedName name="cf_oper_vfs" localSheetId="10">#REF!</definedName>
    <definedName name="cf_oper_vfs">#REF!</definedName>
    <definedName name="cf_oper_watr" localSheetId="0">#REF!</definedName>
    <definedName name="cf_oper_watr" localSheetId="3">#REF!</definedName>
    <definedName name="cf_oper_watr" localSheetId="2">#REF!</definedName>
    <definedName name="cf_oper_watr" localSheetId="22">#REF!</definedName>
    <definedName name="cf_oper_watr" localSheetId="7">#REF!</definedName>
    <definedName name="cf_oper_watr" localSheetId="4">#REF!</definedName>
    <definedName name="cf_oper_watr" localSheetId="5">#REF!</definedName>
    <definedName name="cf_oper_watr" localSheetId="17">#REF!</definedName>
    <definedName name="cf_oper_watr" localSheetId="12">#REF!</definedName>
    <definedName name="cf_oper_watr" localSheetId="9">#REF!</definedName>
    <definedName name="cf_oper_watr" localSheetId="10">#REF!</definedName>
    <definedName name="cf_oper_watr">#REF!</definedName>
    <definedName name="cf_oper_west" localSheetId="0">#REF!</definedName>
    <definedName name="cf_oper_west" localSheetId="3">#REF!</definedName>
    <definedName name="cf_oper_west" localSheetId="2">#REF!</definedName>
    <definedName name="cf_oper_west">#REF!</definedName>
    <definedName name="cf_oper_wolv" localSheetId="0">#REF!</definedName>
    <definedName name="cf_oper_wolv" localSheetId="3">#REF!</definedName>
    <definedName name="cf_oper_wolv" localSheetId="2">#REF!</definedName>
    <definedName name="cf_oper_wolv" localSheetId="22">#REF!</definedName>
    <definedName name="cf_oper_wolv" localSheetId="7">#REF!</definedName>
    <definedName name="cf_oper_wolv" localSheetId="4">#REF!</definedName>
    <definedName name="cf_oper_wolv" localSheetId="5">#REF!</definedName>
    <definedName name="cf_oper_wolv" localSheetId="17">#REF!</definedName>
    <definedName name="cf_oper_wolv" localSheetId="12">#REF!</definedName>
    <definedName name="cf_oper_wolv" localSheetId="9">#REF!</definedName>
    <definedName name="cf_oper_wolv" localSheetId="10">#REF!</definedName>
    <definedName name="cf_oper_wolv">#REF!</definedName>
    <definedName name="cf_oth" localSheetId="0">#REF!</definedName>
    <definedName name="cf_oth" localSheetId="3">#REF!</definedName>
    <definedName name="cf_oth" localSheetId="2">#REF!</definedName>
    <definedName name="cf_oth" localSheetId="22">#REF!</definedName>
    <definedName name="cf_oth" localSheetId="7">#REF!</definedName>
    <definedName name="cf_oth" localSheetId="4">#REF!</definedName>
    <definedName name="cf_oth" localSheetId="5">#REF!</definedName>
    <definedName name="cf_oth" localSheetId="17">#REF!</definedName>
    <definedName name="cf_oth" localSheetId="12">#REF!</definedName>
    <definedName name="cf_oth" localSheetId="9">#REF!</definedName>
    <definedName name="cf_oth" localSheetId="10">#REF!</definedName>
    <definedName name="cf_oth">'[22]Cash_Flow 2005-2011'!#REF!</definedName>
    <definedName name="cf_oth_asset_loss" localSheetId="0">#REF!</definedName>
    <definedName name="cf_oth_asset_loss" localSheetId="3">#REF!</definedName>
    <definedName name="cf_oth_asset_loss" localSheetId="2">#REF!</definedName>
    <definedName name="cf_oth_asset_loss" localSheetId="22">#REF!</definedName>
    <definedName name="cf_oth_asset_loss" localSheetId="7">#REF!</definedName>
    <definedName name="cf_oth_asset_loss" localSheetId="4">#REF!</definedName>
    <definedName name="cf_oth_asset_loss" localSheetId="5">#REF!</definedName>
    <definedName name="cf_oth_asset_loss" localSheetId="17">#REF!</definedName>
    <definedName name="cf_oth_asset_loss" localSheetId="12">#REF!</definedName>
    <definedName name="cf_oth_asset_loss" localSheetId="9">#REF!</definedName>
    <definedName name="cf_oth_asset_loss" localSheetId="10">#REF!</definedName>
    <definedName name="cf_oth_asset_loss">'[22]Cash_Flow 2005-2011'!#REF!</definedName>
    <definedName name="cf_oth_asset_loss_dccw" localSheetId="0">#REF!</definedName>
    <definedName name="cf_oth_asset_loss_dccw" localSheetId="3">#REF!</definedName>
    <definedName name="cf_oth_asset_loss_dccw" localSheetId="2">#REF!</definedName>
    <definedName name="cf_oth_asset_loss_dccw" localSheetId="22">#REF!</definedName>
    <definedName name="cf_oth_asset_loss_dccw" localSheetId="7">#REF!</definedName>
    <definedName name="cf_oth_asset_loss_dccw" localSheetId="4">#REF!</definedName>
    <definedName name="cf_oth_asset_loss_dccw" localSheetId="5">#REF!</definedName>
    <definedName name="cf_oth_asset_loss_dccw" localSheetId="17">#REF!</definedName>
    <definedName name="cf_oth_asset_loss_dccw" localSheetId="12">#REF!</definedName>
    <definedName name="cf_oth_asset_loss_dccw" localSheetId="9">#REF!</definedName>
    <definedName name="cf_oth_asset_loss_dccw" localSheetId="10">#REF!</definedName>
    <definedName name="cf_oth_asset_loss_dccw">#REF!</definedName>
    <definedName name="cf_oth_asset_loss_desi" localSheetId="0">#REF!</definedName>
    <definedName name="cf_oth_asset_loss_desi" localSheetId="3">#REF!</definedName>
    <definedName name="cf_oth_asset_loss_desi" localSheetId="2">#REF!</definedName>
    <definedName name="cf_oth_asset_loss_desi">#REF!</definedName>
    <definedName name="cf_oth_asset_loss_esvc" localSheetId="0">#REF!</definedName>
    <definedName name="cf_oth_asset_loss_esvc" localSheetId="3">#REF!</definedName>
    <definedName name="cf_oth_asset_loss_esvc" localSheetId="2">#REF!</definedName>
    <definedName name="cf_oth_asset_loss_esvc">#REF!</definedName>
    <definedName name="cf_oth_invest_CM1DC" localSheetId="0">#REF!</definedName>
    <definedName name="cf_oth_invest_CM1DC" localSheetId="3">#REF!</definedName>
    <definedName name="cf_oth_invest_CM1DC" localSheetId="2">#REF!</definedName>
    <definedName name="cf_oth_invest_CM1DC">#REF!</definedName>
    <definedName name="cf_oth_invest_CM1DE" localSheetId="0">#REF!</definedName>
    <definedName name="cf_oth_invest_CM1DE" localSheetId="3">#REF!</definedName>
    <definedName name="cf_oth_invest_CM1DE" localSheetId="2">#REF!</definedName>
    <definedName name="cf_oth_invest_CM1DE">#REF!</definedName>
    <definedName name="cf_oth_invest_CM1EL" localSheetId="0">#REF!</definedName>
    <definedName name="cf_oth_invest_CM1EL" localSheetId="3">#REF!</definedName>
    <definedName name="cf_oth_invest_CM1EL" localSheetId="2">#REF!</definedName>
    <definedName name="cf_oth_invest_CM1EL">#REF!</definedName>
    <definedName name="cf_oth_invest_CM4DC" localSheetId="0">#REF!</definedName>
    <definedName name="cf_oth_invest_CM4DC" localSheetId="3">#REF!</definedName>
    <definedName name="cf_oth_invest_CM4DC" localSheetId="2">#REF!</definedName>
    <definedName name="cf_oth_invest_CM4DC">#REF!</definedName>
    <definedName name="cf_oth_invest_CM4DE" localSheetId="0">#REF!</definedName>
    <definedName name="cf_oth_invest_CM4DE" localSheetId="3">#REF!</definedName>
    <definedName name="cf_oth_invest_CM4DE" localSheetId="2">#REF!</definedName>
    <definedName name="cf_oth_invest_CM4DE">#REF!</definedName>
    <definedName name="cf_oth_invest_CM4EL" localSheetId="0">#REF!</definedName>
    <definedName name="cf_oth_invest_CM4EL" localSheetId="3">#REF!</definedName>
    <definedName name="cf_oth_invest_CM4EL" localSheetId="2">#REF!</definedName>
    <definedName name="cf_oth_invest_CM4EL">#REF!</definedName>
    <definedName name="cf_oth_invest_CMDCC" localSheetId="0">#REF!</definedName>
    <definedName name="cf_oth_invest_CMDCC" localSheetId="3">#REF!</definedName>
    <definedName name="cf_oth_invest_CMDCC" localSheetId="2">#REF!</definedName>
    <definedName name="cf_oth_invest_CMDCC">#REF!</definedName>
    <definedName name="cf_oth_invest_CMDEC" localSheetId="0">#REF!</definedName>
    <definedName name="cf_oth_invest_CMDEC" localSheetId="3">#REF!</definedName>
    <definedName name="cf_oth_invest_CMDEC" localSheetId="2">#REF!</definedName>
    <definedName name="cf_oth_invest_CMDEC">#REF!</definedName>
    <definedName name="cf_oth_invest_CMDEG" localSheetId="0">#REF!</definedName>
    <definedName name="cf_oth_invest_CMDEG" localSheetId="3">#REF!</definedName>
    <definedName name="cf_oth_invest_CMDEG" localSheetId="2">#REF!</definedName>
    <definedName name="cf_oth_invest_CMDEG">#REF!</definedName>
    <definedName name="cf_oth_invest_CMELE" localSheetId="0">#REF!</definedName>
    <definedName name="cf_oth_invest_CMELE" localSheetId="3">#REF!</definedName>
    <definedName name="cf_oth_invest_CMELE" localSheetId="2">#REF!</definedName>
    <definedName name="cf_oth_invest_CMELE">#REF!</definedName>
    <definedName name="cf_oth_invest_cres" localSheetId="0">#REF!</definedName>
    <definedName name="cf_oth_invest_cres" localSheetId="3">#REF!</definedName>
    <definedName name="cf_oth_invest_cres" localSheetId="2">#REF!</definedName>
    <definedName name="cf_oth_invest_cres">#REF!</definedName>
    <definedName name="cf_oth_invest_crmw" localSheetId="0">#REF!</definedName>
    <definedName name="cf_oth_invest_crmw" localSheetId="3">#REF!</definedName>
    <definedName name="cf_oth_invest_crmw" localSheetId="2">#REF!</definedName>
    <definedName name="cf_oth_invest_crmw">#REF!</definedName>
    <definedName name="cf_oth_invest_dcc" localSheetId="0">#REF!</definedName>
    <definedName name="cf_oth_invest_dcc" localSheetId="3">#REF!</definedName>
    <definedName name="cf_oth_invest_dcc" localSheetId="2">#REF!</definedName>
    <definedName name="cf_oth_invest_dcc">#REF!</definedName>
    <definedName name="cf_oth_invest_dccw" localSheetId="0">#REF!</definedName>
    <definedName name="cf_oth_invest_dccw" localSheetId="3">#REF!</definedName>
    <definedName name="cf_oth_invest_dccw" localSheetId="2">#REF!</definedName>
    <definedName name="cf_oth_invest_dccw" localSheetId="22">#REF!</definedName>
    <definedName name="cf_oth_invest_dccw" localSheetId="7">#REF!</definedName>
    <definedName name="cf_oth_invest_dccw" localSheetId="4">#REF!</definedName>
    <definedName name="cf_oth_invest_dccw" localSheetId="5">#REF!</definedName>
    <definedName name="cf_oth_invest_dccw" localSheetId="17">#REF!</definedName>
    <definedName name="cf_oth_invest_dccw" localSheetId="12">#REF!</definedName>
    <definedName name="cf_oth_invest_dccw" localSheetId="9">#REF!</definedName>
    <definedName name="cf_oth_invest_dccw" localSheetId="10">#REF!</definedName>
    <definedName name="cf_oth_invest_dccw">#REF!</definedName>
    <definedName name="cf_oth_invest_dcom" localSheetId="0">#REF!</definedName>
    <definedName name="cf_oth_invest_dcom" localSheetId="3">#REF!</definedName>
    <definedName name="cf_oth_invest_dcom" localSheetId="2">#REF!</definedName>
    <definedName name="cf_oth_invest_dcom">#REF!</definedName>
    <definedName name="cf_oth_invest_desi" localSheetId="0">#REF!</definedName>
    <definedName name="cf_oth_invest_desi" localSheetId="3">#REF!</definedName>
    <definedName name="cf_oth_invest_desi" localSheetId="2">#REF!</definedName>
    <definedName name="cf_oth_invest_desi" localSheetId="22">#REF!</definedName>
    <definedName name="cf_oth_invest_desi" localSheetId="7">#REF!</definedName>
    <definedName name="cf_oth_invest_desi" localSheetId="4">#REF!</definedName>
    <definedName name="cf_oth_invest_desi" localSheetId="5">#REF!</definedName>
    <definedName name="cf_oth_invest_desi" localSheetId="17">#REF!</definedName>
    <definedName name="cf_oth_invest_desi" localSheetId="12">#REF!</definedName>
    <definedName name="cf_oth_invest_desi" localSheetId="9">#REF!</definedName>
    <definedName name="cf_oth_invest_desi" localSheetId="10">#REF!</definedName>
    <definedName name="cf_oth_invest_desi">#REF!</definedName>
    <definedName name="cf_oth_invest_dfd" localSheetId="0">#REF!</definedName>
    <definedName name="cf_oth_invest_dfd" localSheetId="3">#REF!</definedName>
    <definedName name="cf_oth_invest_dfd" localSheetId="2">#REF!</definedName>
    <definedName name="cf_oth_invest_dfd">#REF!</definedName>
    <definedName name="cf_oth_invest_dnet" localSheetId="0">#REF!</definedName>
    <definedName name="cf_oth_invest_dnet" localSheetId="3">#REF!</definedName>
    <definedName name="cf_oth_invest_dnet" localSheetId="2">#REF!</definedName>
    <definedName name="cf_oth_invest_dnet">#REF!</definedName>
    <definedName name="cf_oth_invest_dpbg" localSheetId="0">#REF!</definedName>
    <definedName name="cf_oth_invest_dpbg" localSheetId="3">#REF!</definedName>
    <definedName name="cf_oth_invest_dpbg" localSheetId="2">#REF!</definedName>
    <definedName name="cf_oth_invest_dpbg">#REF!</definedName>
    <definedName name="cf_oth_invest_dsol" localSheetId="0">#REF!</definedName>
    <definedName name="cf_oth_invest_dsol" localSheetId="3">#REF!</definedName>
    <definedName name="cf_oth_invest_dsol" localSheetId="2">#REF!</definedName>
    <definedName name="cf_oth_invest_dsol">#REF!</definedName>
    <definedName name="cf_oth_invest_elec" localSheetId="0">#REF!</definedName>
    <definedName name="cf_oth_invest_elec" localSheetId="3">#REF!</definedName>
    <definedName name="cf_oth_invest_elec" localSheetId="2">#REF!</definedName>
    <definedName name="cf_oth_invest_elec">#REF!</definedName>
    <definedName name="cf_oth_invest_esvc" localSheetId="0">#REF!</definedName>
    <definedName name="cf_oth_invest_esvc" localSheetId="3">#REF!</definedName>
    <definedName name="cf_oth_invest_esvc" localSheetId="2">#REF!</definedName>
    <definedName name="cf_oth_invest_esvc" localSheetId="22">#REF!</definedName>
    <definedName name="cf_oth_invest_esvc" localSheetId="7">#REF!</definedName>
    <definedName name="cf_oth_invest_esvc" localSheetId="4">#REF!</definedName>
    <definedName name="cf_oth_invest_esvc" localSheetId="5">#REF!</definedName>
    <definedName name="cf_oth_invest_esvc" localSheetId="17">#REF!</definedName>
    <definedName name="cf_oth_invest_esvc" localSheetId="12">#REF!</definedName>
    <definedName name="cf_oth_invest_esvc" localSheetId="9">#REF!</definedName>
    <definedName name="cf_oth_invest_esvc" localSheetId="10">#REF!</definedName>
    <definedName name="cf_oth_invest_esvc">#REF!</definedName>
    <definedName name="cf_oth_invest_fnco" localSheetId="0">#REF!</definedName>
    <definedName name="cf_oth_invest_fnco" localSheetId="3">#REF!</definedName>
    <definedName name="cf_oth_invest_fnco" localSheetId="2">#REF!</definedName>
    <definedName name="cf_oth_invest_fnco">#REF!</definedName>
    <definedName name="cf_oth_invest_fsac" localSheetId="0">#REF!</definedName>
    <definedName name="cf_oth_invest_fsac" localSheetId="3">#REF!</definedName>
    <definedName name="cf_oth_invest_fsac" localSheetId="2">#REF!</definedName>
    <definedName name="cf_oth_invest_fsac">#REF!</definedName>
    <definedName name="cf_oth_invest_fstp" localSheetId="0">#REF!</definedName>
    <definedName name="cf_oth_invest_fstp" localSheetId="3">#REF!</definedName>
    <definedName name="cf_oth_invest_fstp" localSheetId="2">#REF!</definedName>
    <definedName name="cf_oth_invest_fstp">#REF!</definedName>
    <definedName name="cf_oth_invest_gadd" localSheetId="0">#REF!</definedName>
    <definedName name="cf_oth_invest_gadd" localSheetId="3">#REF!</definedName>
    <definedName name="cf_oth_invest_gadd" localSheetId="2">#REF!</definedName>
    <definedName name="cf_oth_invest_gadd">#REF!</definedName>
    <definedName name="cf_oth_invest_gadi" localSheetId="0">#REF!</definedName>
    <definedName name="cf_oth_invest_gadi" localSheetId="3">#REF!</definedName>
    <definedName name="cf_oth_invest_gadi" localSheetId="2">#REF!</definedName>
    <definedName name="cf_oth_invest_gadi">#REF!</definedName>
    <definedName name="cf_oth_invest_govd" localSheetId="0">#REF!</definedName>
    <definedName name="cf_oth_invest_govd" localSheetId="3">#REF!</definedName>
    <definedName name="cf_oth_invest_govd" localSheetId="2">#REF!</definedName>
    <definedName name="cf_oth_invest_govd">#REF!</definedName>
    <definedName name="cf_oth_invest_gove" localSheetId="0">#REF!</definedName>
    <definedName name="cf_oth_invest_gove" localSheetId="3">#REF!</definedName>
    <definedName name="cf_oth_invest_gove" localSheetId="2">#REF!</definedName>
    <definedName name="cf_oth_invest_gove">#REF!</definedName>
    <definedName name="cf_oth_invest_nep" localSheetId="0">#REF!</definedName>
    <definedName name="cf_oth_invest_nep" localSheetId="3">#REF!</definedName>
    <definedName name="cf_oth_invest_nep" localSheetId="2">#REF!</definedName>
    <definedName name="cf_oth_invest_nep">#REF!</definedName>
    <definedName name="cf_oth_invest_resm" localSheetId="0">#REF!</definedName>
    <definedName name="cf_oth_invest_resm" localSheetId="3">#REF!</definedName>
    <definedName name="cf_oth_invest_resm" localSheetId="2">#REF!</definedName>
    <definedName name="cf_oth_invest_resm">#REF!</definedName>
    <definedName name="cf_oth_invest_tam" localSheetId="0">#REF!</definedName>
    <definedName name="cf_oth_invest_tam" localSheetId="3">#REF!</definedName>
    <definedName name="cf_oth_invest_tam" localSheetId="2">#REF!</definedName>
    <definedName name="cf_oth_invest_tam">#REF!</definedName>
    <definedName name="cf_oth_invest_tsc" localSheetId="0">#REF!</definedName>
    <definedName name="cf_oth_invest_tsc" localSheetId="3">#REF!</definedName>
    <definedName name="cf_oth_invest_tsc" localSheetId="2">#REF!</definedName>
    <definedName name="cf_oth_invest_tsc">#REF!</definedName>
    <definedName name="cf_oth_invest_vent" localSheetId="0">#REF!</definedName>
    <definedName name="cf_oth_invest_vent" localSheetId="3">#REF!</definedName>
    <definedName name="cf_oth_invest_vent" localSheetId="2">#REF!</definedName>
    <definedName name="cf_oth_invest_vent">#REF!</definedName>
    <definedName name="cf_other_prop_CM1DC" localSheetId="0">#REF!</definedName>
    <definedName name="cf_other_prop_CM1DC" localSheetId="3">#REF!</definedName>
    <definedName name="cf_other_prop_CM1DC" localSheetId="2">#REF!</definedName>
    <definedName name="cf_other_prop_CM1DC" localSheetId="22">#REF!</definedName>
    <definedName name="cf_other_prop_CM1DC" localSheetId="7">#REF!</definedName>
    <definedName name="cf_other_prop_CM1DC" localSheetId="4">#REF!</definedName>
    <definedName name="cf_other_prop_CM1DC" localSheetId="5">#REF!</definedName>
    <definedName name="cf_other_prop_CM1DC" localSheetId="17">#REF!</definedName>
    <definedName name="cf_other_prop_CM1DC" localSheetId="12">#REF!</definedName>
    <definedName name="cf_other_prop_CM1DC" localSheetId="9">#REF!</definedName>
    <definedName name="cf_other_prop_CM1DC" localSheetId="10">#REF!</definedName>
    <definedName name="cf_other_prop_CM1DC">#REF!</definedName>
    <definedName name="cf_other_prop_CM1DE" localSheetId="0">#REF!</definedName>
    <definedName name="cf_other_prop_CM1DE" localSheetId="3">#REF!</definedName>
    <definedName name="cf_other_prop_CM1DE" localSheetId="2">#REF!</definedName>
    <definedName name="cf_other_prop_CM1DE" localSheetId="22">#REF!</definedName>
    <definedName name="cf_other_prop_CM1DE" localSheetId="7">#REF!</definedName>
    <definedName name="cf_other_prop_CM1DE" localSheetId="4">#REF!</definedName>
    <definedName name="cf_other_prop_CM1DE" localSheetId="5">#REF!</definedName>
    <definedName name="cf_other_prop_CM1DE" localSheetId="17">#REF!</definedName>
    <definedName name="cf_other_prop_CM1DE" localSheetId="12">#REF!</definedName>
    <definedName name="cf_other_prop_CM1DE" localSheetId="9">#REF!</definedName>
    <definedName name="cf_other_prop_CM1DE" localSheetId="10">#REF!</definedName>
    <definedName name="cf_other_prop_CM1DE">#REF!</definedName>
    <definedName name="cf_other_prop_CM1EL" localSheetId="0">#REF!</definedName>
    <definedName name="cf_other_prop_CM1EL" localSheetId="3">#REF!</definedName>
    <definedName name="cf_other_prop_CM1EL" localSheetId="2">#REF!</definedName>
    <definedName name="cf_other_prop_CM1EL" localSheetId="22">#REF!</definedName>
    <definedName name="cf_other_prop_CM1EL" localSheetId="7">#REF!</definedName>
    <definedName name="cf_other_prop_CM1EL" localSheetId="4">#REF!</definedName>
    <definedName name="cf_other_prop_CM1EL" localSheetId="5">#REF!</definedName>
    <definedName name="cf_other_prop_CM1EL" localSheetId="17">#REF!</definedName>
    <definedName name="cf_other_prop_CM1EL" localSheetId="12">#REF!</definedName>
    <definedName name="cf_other_prop_CM1EL" localSheetId="9">#REF!</definedName>
    <definedName name="cf_other_prop_CM1EL" localSheetId="10">#REF!</definedName>
    <definedName name="cf_other_prop_CM1EL">#REF!</definedName>
    <definedName name="cf_other_prop_CM1NE" localSheetId="0">#REF!</definedName>
    <definedName name="cf_other_prop_CM1NE" localSheetId="3">#REF!</definedName>
    <definedName name="cf_other_prop_CM1NE" localSheetId="2">#REF!</definedName>
    <definedName name="cf_other_prop_CM1NE">#REF!</definedName>
    <definedName name="cf_other_prop_CM2DC" localSheetId="0">#REF!</definedName>
    <definedName name="cf_other_prop_CM2DC" localSheetId="3">#REF!</definedName>
    <definedName name="cf_other_prop_CM2DC" localSheetId="2">#REF!</definedName>
    <definedName name="cf_other_prop_CM2DC" localSheetId="22">#REF!</definedName>
    <definedName name="cf_other_prop_CM2DC" localSheetId="7">#REF!</definedName>
    <definedName name="cf_other_prop_CM2DC" localSheetId="4">#REF!</definedName>
    <definedName name="cf_other_prop_CM2DC" localSheetId="5">#REF!</definedName>
    <definedName name="cf_other_prop_CM2DC" localSheetId="17">#REF!</definedName>
    <definedName name="cf_other_prop_CM2DC" localSheetId="12">#REF!</definedName>
    <definedName name="cf_other_prop_CM2DC" localSheetId="9">#REF!</definedName>
    <definedName name="cf_other_prop_CM2DC" localSheetId="10">#REF!</definedName>
    <definedName name="cf_other_prop_CM2DC">#REF!</definedName>
    <definedName name="cf_other_prop_CM2DE" localSheetId="0">#REF!</definedName>
    <definedName name="cf_other_prop_CM2DE" localSheetId="3">#REF!</definedName>
    <definedName name="cf_other_prop_CM2DE" localSheetId="2">#REF!</definedName>
    <definedName name="cf_other_prop_CM2DE" localSheetId="22">#REF!</definedName>
    <definedName name="cf_other_prop_CM2DE" localSheetId="7">#REF!</definedName>
    <definedName name="cf_other_prop_CM2DE" localSheetId="4">#REF!</definedName>
    <definedName name="cf_other_prop_CM2DE" localSheetId="5">#REF!</definedName>
    <definedName name="cf_other_prop_CM2DE" localSheetId="17">#REF!</definedName>
    <definedName name="cf_other_prop_CM2DE" localSheetId="12">#REF!</definedName>
    <definedName name="cf_other_prop_CM2DE" localSheetId="9">#REF!</definedName>
    <definedName name="cf_other_prop_CM2DE" localSheetId="10">#REF!</definedName>
    <definedName name="cf_other_prop_CM2DE">#REF!</definedName>
    <definedName name="cf_other_prop_CM2EL" localSheetId="0">#REF!</definedName>
    <definedName name="cf_other_prop_CM2EL" localSheetId="3">#REF!</definedName>
    <definedName name="cf_other_prop_CM2EL" localSheetId="2">#REF!</definedName>
    <definedName name="cf_other_prop_CM2EL" localSheetId="22">#REF!</definedName>
    <definedName name="cf_other_prop_CM2EL" localSheetId="7">#REF!</definedName>
    <definedName name="cf_other_prop_CM2EL" localSheetId="4">#REF!</definedName>
    <definedName name="cf_other_prop_CM2EL" localSheetId="5">#REF!</definedName>
    <definedName name="cf_other_prop_CM2EL" localSheetId="17">#REF!</definedName>
    <definedName name="cf_other_prop_CM2EL" localSheetId="12">#REF!</definedName>
    <definedName name="cf_other_prop_CM2EL" localSheetId="9">#REF!</definedName>
    <definedName name="cf_other_prop_CM2EL" localSheetId="10">#REF!</definedName>
    <definedName name="cf_other_prop_CM2EL">#REF!</definedName>
    <definedName name="cf_other_prop_CM2NE" localSheetId="0">#REF!</definedName>
    <definedName name="cf_other_prop_CM2NE" localSheetId="3">#REF!</definedName>
    <definedName name="cf_other_prop_CM2NE" localSheetId="2">#REF!</definedName>
    <definedName name="cf_other_prop_CM2NE">#REF!</definedName>
    <definedName name="cf_other_prop_CM3DC" localSheetId="0">#REF!</definedName>
    <definedName name="cf_other_prop_CM3DC" localSheetId="3">#REF!</definedName>
    <definedName name="cf_other_prop_CM3DC" localSheetId="2">#REF!</definedName>
    <definedName name="cf_other_prop_CM3DC" localSheetId="22">#REF!</definedName>
    <definedName name="cf_other_prop_CM3DC" localSheetId="7">#REF!</definedName>
    <definedName name="cf_other_prop_CM3DC" localSheetId="4">#REF!</definedName>
    <definedName name="cf_other_prop_CM3DC" localSheetId="5">#REF!</definedName>
    <definedName name="cf_other_prop_CM3DC" localSheetId="17">#REF!</definedName>
    <definedName name="cf_other_prop_CM3DC" localSheetId="12">#REF!</definedName>
    <definedName name="cf_other_prop_CM3DC" localSheetId="9">#REF!</definedName>
    <definedName name="cf_other_prop_CM3DC" localSheetId="10">#REF!</definedName>
    <definedName name="cf_other_prop_CM3DC">#REF!</definedName>
    <definedName name="cf_other_prop_CM3DE" localSheetId="0">#REF!</definedName>
    <definedName name="cf_other_prop_CM3DE" localSheetId="3">#REF!</definedName>
    <definedName name="cf_other_prop_CM3DE" localSheetId="2">#REF!</definedName>
    <definedName name="cf_other_prop_CM3DE" localSheetId="22">#REF!</definedName>
    <definedName name="cf_other_prop_CM3DE" localSheetId="7">#REF!</definedName>
    <definedName name="cf_other_prop_CM3DE" localSheetId="4">#REF!</definedName>
    <definedName name="cf_other_prop_CM3DE" localSheetId="5">#REF!</definedName>
    <definedName name="cf_other_prop_CM3DE" localSheetId="17">#REF!</definedName>
    <definedName name="cf_other_prop_CM3DE" localSheetId="12">#REF!</definedName>
    <definedName name="cf_other_prop_CM3DE" localSheetId="9">#REF!</definedName>
    <definedName name="cf_other_prop_CM3DE" localSheetId="10">#REF!</definedName>
    <definedName name="cf_other_prop_CM3DE">#REF!</definedName>
    <definedName name="cf_other_prop_CM3EL" localSheetId="0">#REF!</definedName>
    <definedName name="cf_other_prop_CM3EL" localSheetId="3">#REF!</definedName>
    <definedName name="cf_other_prop_CM3EL" localSheetId="2">#REF!</definedName>
    <definedName name="cf_other_prop_CM3EL" localSheetId="22">#REF!</definedName>
    <definedName name="cf_other_prop_CM3EL" localSheetId="7">#REF!</definedName>
    <definedName name="cf_other_prop_CM3EL" localSheetId="4">#REF!</definedName>
    <definedName name="cf_other_prop_CM3EL" localSheetId="5">#REF!</definedName>
    <definedName name="cf_other_prop_CM3EL" localSheetId="17">#REF!</definedName>
    <definedName name="cf_other_prop_CM3EL" localSheetId="12">#REF!</definedName>
    <definedName name="cf_other_prop_CM3EL" localSheetId="9">#REF!</definedName>
    <definedName name="cf_other_prop_CM3EL" localSheetId="10">#REF!</definedName>
    <definedName name="cf_other_prop_CM3EL">#REF!</definedName>
    <definedName name="cf_other_prop_CM3NE" localSheetId="0">#REF!</definedName>
    <definedName name="cf_other_prop_CM3NE" localSheetId="3">#REF!</definedName>
    <definedName name="cf_other_prop_CM3NE" localSheetId="2">#REF!</definedName>
    <definedName name="cf_other_prop_CM3NE">#REF!</definedName>
    <definedName name="cf_other_prop_CM4DC" localSheetId="0">#REF!</definedName>
    <definedName name="cf_other_prop_CM4DC" localSheetId="3">#REF!</definedName>
    <definedName name="cf_other_prop_CM4DC" localSheetId="2">#REF!</definedName>
    <definedName name="cf_other_prop_CM4DC" localSheetId="22">#REF!</definedName>
    <definedName name="cf_other_prop_CM4DC" localSheetId="7">#REF!</definedName>
    <definedName name="cf_other_prop_CM4DC" localSheetId="4">#REF!</definedName>
    <definedName name="cf_other_prop_CM4DC" localSheetId="5">#REF!</definedName>
    <definedName name="cf_other_prop_CM4DC" localSheetId="17">#REF!</definedName>
    <definedName name="cf_other_prop_CM4DC" localSheetId="12">#REF!</definedName>
    <definedName name="cf_other_prop_CM4DC" localSheetId="9">#REF!</definedName>
    <definedName name="cf_other_prop_CM4DC" localSheetId="10">#REF!</definedName>
    <definedName name="cf_other_prop_CM4DC">#REF!</definedName>
    <definedName name="cf_other_prop_CM4DE" localSheetId="0">#REF!</definedName>
    <definedName name="cf_other_prop_CM4DE" localSheetId="3">#REF!</definedName>
    <definedName name="cf_other_prop_CM4DE" localSheetId="2">#REF!</definedName>
    <definedName name="cf_other_prop_CM4DE" localSheetId="22">#REF!</definedName>
    <definedName name="cf_other_prop_CM4DE" localSheetId="7">#REF!</definedName>
    <definedName name="cf_other_prop_CM4DE" localSheetId="4">#REF!</definedName>
    <definedName name="cf_other_prop_CM4DE" localSheetId="5">#REF!</definedName>
    <definedName name="cf_other_prop_CM4DE" localSheetId="17">#REF!</definedName>
    <definedName name="cf_other_prop_CM4DE" localSheetId="12">#REF!</definedName>
    <definedName name="cf_other_prop_CM4DE" localSheetId="9">#REF!</definedName>
    <definedName name="cf_other_prop_CM4DE" localSheetId="10">#REF!</definedName>
    <definedName name="cf_other_prop_CM4DE">#REF!</definedName>
    <definedName name="cf_other_prop_CM4EL" localSheetId="0">#REF!</definedName>
    <definedName name="cf_other_prop_CM4EL" localSheetId="3">#REF!</definedName>
    <definedName name="cf_other_prop_CM4EL" localSheetId="2">#REF!</definedName>
    <definedName name="cf_other_prop_CM4EL" localSheetId="22">#REF!</definedName>
    <definedName name="cf_other_prop_CM4EL" localSheetId="7">#REF!</definedName>
    <definedName name="cf_other_prop_CM4EL" localSheetId="4">#REF!</definedName>
    <definedName name="cf_other_prop_CM4EL" localSheetId="5">#REF!</definedName>
    <definedName name="cf_other_prop_CM4EL" localSheetId="17">#REF!</definedName>
    <definedName name="cf_other_prop_CM4EL" localSheetId="12">#REF!</definedName>
    <definedName name="cf_other_prop_CM4EL" localSheetId="9">#REF!</definedName>
    <definedName name="cf_other_prop_CM4EL" localSheetId="10">#REF!</definedName>
    <definedName name="cf_other_prop_CM4EL">#REF!</definedName>
    <definedName name="cf_other_prop_CM4NE" localSheetId="0">#REF!</definedName>
    <definedName name="cf_other_prop_CM4NE" localSheetId="3">#REF!</definedName>
    <definedName name="cf_other_prop_CM4NE" localSheetId="2">#REF!</definedName>
    <definedName name="cf_other_prop_CM4NE">#REF!</definedName>
    <definedName name="cf_other_prop_CM5DC" localSheetId="0">#REF!</definedName>
    <definedName name="cf_other_prop_CM5DC" localSheetId="3">#REF!</definedName>
    <definedName name="cf_other_prop_CM5DC" localSheetId="2">#REF!</definedName>
    <definedName name="cf_other_prop_CM5DC" localSheetId="22">#REF!</definedName>
    <definedName name="cf_other_prop_CM5DC" localSheetId="7">#REF!</definedName>
    <definedName name="cf_other_prop_CM5DC" localSheetId="4">#REF!</definedName>
    <definedName name="cf_other_prop_CM5DC" localSheetId="5">#REF!</definedName>
    <definedName name="cf_other_prop_CM5DC" localSheetId="17">#REF!</definedName>
    <definedName name="cf_other_prop_CM5DC" localSheetId="12">#REF!</definedName>
    <definedName name="cf_other_prop_CM5DC" localSheetId="9">#REF!</definedName>
    <definedName name="cf_other_prop_CM5DC" localSheetId="10">#REF!</definedName>
    <definedName name="cf_other_prop_CM5DC">#REF!</definedName>
    <definedName name="cf_other_prop_CM5DE" localSheetId="0">#REF!</definedName>
    <definedName name="cf_other_prop_CM5DE" localSheetId="3">#REF!</definedName>
    <definedName name="cf_other_prop_CM5DE" localSheetId="2">#REF!</definedName>
    <definedName name="cf_other_prop_CM5DE" localSheetId="22">#REF!</definedName>
    <definedName name="cf_other_prop_CM5DE" localSheetId="7">#REF!</definedName>
    <definedName name="cf_other_prop_CM5DE" localSheetId="4">#REF!</definedName>
    <definedName name="cf_other_prop_CM5DE" localSheetId="5">#REF!</definedName>
    <definedName name="cf_other_prop_CM5DE" localSheetId="17">#REF!</definedName>
    <definedName name="cf_other_prop_CM5DE" localSheetId="12">#REF!</definedName>
    <definedName name="cf_other_prop_CM5DE" localSheetId="9">#REF!</definedName>
    <definedName name="cf_other_prop_CM5DE" localSheetId="10">#REF!</definedName>
    <definedName name="cf_other_prop_CM5DE">#REF!</definedName>
    <definedName name="cf_other_prop_CMDCC" localSheetId="0">#REF!</definedName>
    <definedName name="cf_other_prop_CMDCC" localSheetId="3">#REF!</definedName>
    <definedName name="cf_other_prop_CMDCC" localSheetId="2">#REF!</definedName>
    <definedName name="cf_other_prop_CMDCC" localSheetId="22">#REF!</definedName>
    <definedName name="cf_other_prop_CMDCC" localSheetId="7">#REF!</definedName>
    <definedName name="cf_other_prop_CMDCC" localSheetId="4">#REF!</definedName>
    <definedName name="cf_other_prop_CMDCC" localSheetId="5">#REF!</definedName>
    <definedName name="cf_other_prop_CMDCC" localSheetId="17">#REF!</definedName>
    <definedName name="cf_other_prop_CMDCC" localSheetId="12">#REF!</definedName>
    <definedName name="cf_other_prop_CMDCC" localSheetId="9">#REF!</definedName>
    <definedName name="cf_other_prop_CMDCC" localSheetId="10">#REF!</definedName>
    <definedName name="cf_other_prop_CMDCC">#REF!</definedName>
    <definedName name="cf_other_prop_CMDEC" localSheetId="0">#REF!</definedName>
    <definedName name="cf_other_prop_CMDEC" localSheetId="3">#REF!</definedName>
    <definedName name="cf_other_prop_CMDEC" localSheetId="2">#REF!</definedName>
    <definedName name="cf_other_prop_CMDEC" localSheetId="22">#REF!</definedName>
    <definedName name="cf_other_prop_CMDEC" localSheetId="7">#REF!</definedName>
    <definedName name="cf_other_prop_CMDEC" localSheetId="4">#REF!</definedName>
    <definedName name="cf_other_prop_CMDEC" localSheetId="5">#REF!</definedName>
    <definedName name="cf_other_prop_CMDEC" localSheetId="17">#REF!</definedName>
    <definedName name="cf_other_prop_CMDEC" localSheetId="12">#REF!</definedName>
    <definedName name="cf_other_prop_CMDEC" localSheetId="9">#REF!</definedName>
    <definedName name="cf_other_prop_CMDEC" localSheetId="10">#REF!</definedName>
    <definedName name="cf_other_prop_CMDEC">#REF!</definedName>
    <definedName name="cf_other_prop_CMELE" localSheetId="0">#REF!</definedName>
    <definedName name="cf_other_prop_CMELE" localSheetId="3">#REF!</definedName>
    <definedName name="cf_other_prop_CMELE" localSheetId="2">#REF!</definedName>
    <definedName name="cf_other_prop_CMELE" localSheetId="22">#REF!</definedName>
    <definedName name="cf_other_prop_CMELE" localSheetId="7">#REF!</definedName>
    <definedName name="cf_other_prop_CMELE" localSheetId="4">#REF!</definedName>
    <definedName name="cf_other_prop_CMELE" localSheetId="5">#REF!</definedName>
    <definedName name="cf_other_prop_CMELE" localSheetId="17">#REF!</definedName>
    <definedName name="cf_other_prop_CMELE" localSheetId="12">#REF!</definedName>
    <definedName name="cf_other_prop_CMELE" localSheetId="9">#REF!</definedName>
    <definedName name="cf_other_prop_CMELE" localSheetId="10">#REF!</definedName>
    <definedName name="cf_other_prop_CMELE">#REF!</definedName>
    <definedName name="cf_other_prop_CMNEP" localSheetId="0">#REF!</definedName>
    <definedName name="cf_other_prop_CMNEP" localSheetId="3">#REF!</definedName>
    <definedName name="cf_other_prop_CMNEP" localSheetId="2">#REF!</definedName>
    <definedName name="cf_other_prop_CMNEP" localSheetId="22">#REF!</definedName>
    <definedName name="cf_other_prop_CMNEP" localSheetId="7">#REF!</definedName>
    <definedName name="cf_other_prop_CMNEP" localSheetId="4">#REF!</definedName>
    <definedName name="cf_other_prop_CMNEP" localSheetId="5">#REF!</definedName>
    <definedName name="cf_other_prop_CMNEP" localSheetId="17">#REF!</definedName>
    <definedName name="cf_other_prop_CMNEP" localSheetId="12">#REF!</definedName>
    <definedName name="cf_other_prop_CMNEP" localSheetId="9">#REF!</definedName>
    <definedName name="cf_other_prop_CMNEP" localSheetId="10">#REF!</definedName>
    <definedName name="cf_other_prop_CMNEP">#REF!</definedName>
    <definedName name="cf_otherinv" localSheetId="0">#REF!</definedName>
    <definedName name="cf_otherinv" localSheetId="3">#REF!</definedName>
    <definedName name="cf_otherinv" localSheetId="2">#REF!</definedName>
    <definedName name="cf_otherinv" localSheetId="22">#REF!</definedName>
    <definedName name="cf_otherinv" localSheetId="7">#REF!</definedName>
    <definedName name="cf_otherinv" localSheetId="4">#REF!</definedName>
    <definedName name="cf_otherinv" localSheetId="5">#REF!</definedName>
    <definedName name="cf_otherinv" localSheetId="17">#REF!</definedName>
    <definedName name="cf_otherinv" localSheetId="12">#REF!</definedName>
    <definedName name="cf_otherinv" localSheetId="9">#REF!</definedName>
    <definedName name="cf_otherinv" localSheetId="10">#REF!</definedName>
    <definedName name="cf_otherinv">#REF!</definedName>
    <definedName name="cf_otherinv_0" localSheetId="0">#REF!</definedName>
    <definedName name="cf_otherinv_0" localSheetId="3">#REF!</definedName>
    <definedName name="cf_otherinv_0" localSheetId="2">#REF!</definedName>
    <definedName name="cf_otherinv_0" localSheetId="22">#REF!</definedName>
    <definedName name="cf_otherinv_0" localSheetId="7">#REF!</definedName>
    <definedName name="cf_otherinv_0" localSheetId="4">#REF!</definedName>
    <definedName name="cf_otherinv_0" localSheetId="5">#REF!</definedName>
    <definedName name="cf_otherinv_0" localSheetId="17">#REF!</definedName>
    <definedName name="cf_otherinv_0" localSheetId="12">#REF!</definedName>
    <definedName name="cf_otherinv_0" localSheetId="9">#REF!</definedName>
    <definedName name="cf_otherinv_0" localSheetId="10">#REF!</definedName>
    <definedName name="cf_otherinv_0">#REF!</definedName>
    <definedName name="cf_otherinv_ambr" localSheetId="0">#REF!</definedName>
    <definedName name="cf_otherinv_ambr" localSheetId="3">#REF!</definedName>
    <definedName name="cf_otherinv_ambr" localSheetId="2">#REF!</definedName>
    <definedName name="cf_otherinv_ambr" localSheetId="22">#REF!</definedName>
    <definedName name="cf_otherinv_ambr" localSheetId="7">#REF!</definedName>
    <definedName name="cf_otherinv_ambr" localSheetId="4">#REF!</definedName>
    <definedName name="cf_otherinv_ambr" localSheetId="5">#REF!</definedName>
    <definedName name="cf_otherinv_ambr" localSheetId="17">#REF!</definedName>
    <definedName name="cf_otherinv_ambr" localSheetId="12">#REF!</definedName>
    <definedName name="cf_otherinv_ambr" localSheetId="9">#REF!</definedName>
    <definedName name="cf_otherinv_ambr" localSheetId="10">#REF!</definedName>
    <definedName name="cf_otherinv_ambr">#REF!</definedName>
    <definedName name="cf_otherinv_asst" localSheetId="0">#REF!</definedName>
    <definedName name="cf_otherinv_asst" localSheetId="3">#REF!</definedName>
    <definedName name="cf_otherinv_asst" localSheetId="2">#REF!</definedName>
    <definedName name="cf_otherinv_asst" localSheetId="22">#REF!</definedName>
    <definedName name="cf_otherinv_asst" localSheetId="7">#REF!</definedName>
    <definedName name="cf_otherinv_asst" localSheetId="4">#REF!</definedName>
    <definedName name="cf_otherinv_asst" localSheetId="5">#REF!</definedName>
    <definedName name="cf_otherinv_asst" localSheetId="17">#REF!</definedName>
    <definedName name="cf_otherinv_asst" localSheetId="12">#REF!</definedName>
    <definedName name="cf_otherinv_asst" localSheetId="9">#REF!</definedName>
    <definedName name="cf_otherinv_asst" localSheetId="10">#REF!</definedName>
    <definedName name="cf_otherinv_asst">#REF!</definedName>
    <definedName name="cf_otherinv_capx" localSheetId="0">#REF!</definedName>
    <definedName name="cf_otherinv_capx" localSheetId="3">#REF!</definedName>
    <definedName name="cf_otherinv_capx" localSheetId="2">#REF!</definedName>
    <definedName name="cf_otherinv_capx" localSheetId="22">#REF!</definedName>
    <definedName name="cf_otherinv_capx" localSheetId="7">#REF!</definedName>
    <definedName name="cf_otherinv_capx" localSheetId="4">#REF!</definedName>
    <definedName name="cf_otherinv_capx" localSheetId="5">#REF!</definedName>
    <definedName name="cf_otherinv_capx" localSheetId="17">#REF!</definedName>
    <definedName name="cf_otherinv_capx" localSheetId="12">#REF!</definedName>
    <definedName name="cf_otherinv_capx" localSheetId="9">#REF!</definedName>
    <definedName name="cf_otherinv_capx" localSheetId="10">#REF!</definedName>
    <definedName name="cf_otherinv_capx">#REF!</definedName>
    <definedName name="cf_otherinv_CM1DC" localSheetId="0">#REF!</definedName>
    <definedName name="cf_otherinv_CM1DC" localSheetId="3">#REF!</definedName>
    <definedName name="cf_otherinv_CM1DC" localSheetId="2">#REF!</definedName>
    <definedName name="cf_otherinv_CM1DC" localSheetId="22">#REF!</definedName>
    <definedName name="cf_otherinv_CM1DC" localSheetId="7">#REF!</definedName>
    <definedName name="cf_otherinv_CM1DC" localSheetId="4">#REF!</definedName>
    <definedName name="cf_otherinv_CM1DC" localSheetId="5">#REF!</definedName>
    <definedName name="cf_otherinv_CM1DC" localSheetId="17">#REF!</definedName>
    <definedName name="cf_otherinv_CM1DC" localSheetId="12">#REF!</definedName>
    <definedName name="cf_otherinv_CM1DC" localSheetId="9">#REF!</definedName>
    <definedName name="cf_otherinv_CM1DC" localSheetId="10">#REF!</definedName>
    <definedName name="cf_otherinv_CM1DC">#REF!</definedName>
    <definedName name="cf_otherinv_CM1DE" localSheetId="0">#REF!</definedName>
    <definedName name="cf_otherinv_CM1DE" localSheetId="3">#REF!</definedName>
    <definedName name="cf_otherinv_CM1DE" localSheetId="2">#REF!</definedName>
    <definedName name="cf_otherinv_CM1DE" localSheetId="22">#REF!</definedName>
    <definedName name="cf_otherinv_CM1DE" localSheetId="7">#REF!</definedName>
    <definedName name="cf_otherinv_CM1DE" localSheetId="4">#REF!</definedName>
    <definedName name="cf_otherinv_CM1DE" localSheetId="5">#REF!</definedName>
    <definedName name="cf_otherinv_CM1DE" localSheetId="17">#REF!</definedName>
    <definedName name="cf_otherinv_CM1DE" localSheetId="12">#REF!</definedName>
    <definedName name="cf_otherinv_CM1DE" localSheetId="9">#REF!</definedName>
    <definedName name="cf_otherinv_CM1DE" localSheetId="10">#REF!</definedName>
    <definedName name="cf_otherinv_CM1DE">#REF!</definedName>
    <definedName name="cf_otherinv_CM1EL" localSheetId="0">#REF!</definedName>
    <definedName name="cf_otherinv_CM1EL" localSheetId="3">#REF!</definedName>
    <definedName name="cf_otherinv_CM1EL" localSheetId="2">#REF!</definedName>
    <definedName name="cf_otherinv_CM1EL" localSheetId="22">#REF!</definedName>
    <definedName name="cf_otherinv_CM1EL" localSheetId="7">#REF!</definedName>
    <definedName name="cf_otherinv_CM1EL" localSheetId="4">#REF!</definedName>
    <definedName name="cf_otherinv_CM1EL" localSheetId="5">#REF!</definedName>
    <definedName name="cf_otherinv_CM1EL" localSheetId="17">#REF!</definedName>
    <definedName name="cf_otherinv_CM1EL" localSheetId="12">#REF!</definedName>
    <definedName name="cf_otherinv_CM1EL" localSheetId="9">#REF!</definedName>
    <definedName name="cf_otherinv_CM1EL" localSheetId="10">#REF!</definedName>
    <definedName name="cf_otherinv_CM1EL">#REF!</definedName>
    <definedName name="cf_otherinv_CM1NE" localSheetId="0">#REF!</definedName>
    <definedName name="cf_otherinv_CM1NE" localSheetId="3">#REF!</definedName>
    <definedName name="cf_otherinv_CM1NE" localSheetId="2">#REF!</definedName>
    <definedName name="cf_otherinv_CM1NE">#REF!</definedName>
    <definedName name="cf_otherinv_CM2DC" localSheetId="0">#REF!</definedName>
    <definedName name="cf_otherinv_CM2DC" localSheetId="3">#REF!</definedName>
    <definedName name="cf_otherinv_CM2DC" localSheetId="2">#REF!</definedName>
    <definedName name="cf_otherinv_CM2DC" localSheetId="22">#REF!</definedName>
    <definedName name="cf_otherinv_CM2DC" localSheetId="7">#REF!</definedName>
    <definedName name="cf_otherinv_CM2DC" localSheetId="4">#REF!</definedName>
    <definedName name="cf_otherinv_CM2DC" localSheetId="5">#REF!</definedName>
    <definedName name="cf_otherinv_CM2DC" localSheetId="17">#REF!</definedName>
    <definedName name="cf_otherinv_CM2DC" localSheetId="12">#REF!</definedName>
    <definedName name="cf_otherinv_CM2DC" localSheetId="9">#REF!</definedName>
    <definedName name="cf_otherinv_CM2DC" localSheetId="10">#REF!</definedName>
    <definedName name="cf_otherinv_CM2DC">#REF!</definedName>
    <definedName name="cf_otherinv_CM2DE" localSheetId="0">#REF!</definedName>
    <definedName name="cf_otherinv_CM2DE" localSheetId="3">#REF!</definedName>
    <definedName name="cf_otherinv_CM2DE" localSheetId="2">#REF!</definedName>
    <definedName name="cf_otherinv_CM2DE" localSheetId="22">#REF!</definedName>
    <definedName name="cf_otherinv_CM2DE" localSheetId="7">#REF!</definedName>
    <definedName name="cf_otherinv_CM2DE" localSheetId="4">#REF!</definedName>
    <definedName name="cf_otherinv_CM2DE" localSheetId="5">#REF!</definedName>
    <definedName name="cf_otherinv_CM2DE" localSheetId="17">#REF!</definedName>
    <definedName name="cf_otherinv_CM2DE" localSheetId="12">#REF!</definedName>
    <definedName name="cf_otherinv_CM2DE" localSheetId="9">#REF!</definedName>
    <definedName name="cf_otherinv_CM2DE" localSheetId="10">#REF!</definedName>
    <definedName name="cf_otherinv_CM2DE">#REF!</definedName>
    <definedName name="cf_otherinv_CM2EL" localSheetId="0">#REF!</definedName>
    <definedName name="cf_otherinv_CM2EL" localSheetId="3">#REF!</definedName>
    <definedName name="cf_otherinv_CM2EL" localSheetId="2">#REF!</definedName>
    <definedName name="cf_otherinv_CM2EL" localSheetId="22">#REF!</definedName>
    <definedName name="cf_otherinv_CM2EL" localSheetId="7">#REF!</definedName>
    <definedName name="cf_otherinv_CM2EL" localSheetId="4">#REF!</definedName>
    <definedName name="cf_otherinv_CM2EL" localSheetId="5">#REF!</definedName>
    <definedName name="cf_otherinv_CM2EL" localSheetId="17">#REF!</definedName>
    <definedName name="cf_otherinv_CM2EL" localSheetId="12">#REF!</definedName>
    <definedName name="cf_otherinv_CM2EL" localSheetId="9">#REF!</definedName>
    <definedName name="cf_otherinv_CM2EL" localSheetId="10">#REF!</definedName>
    <definedName name="cf_otherinv_CM2EL">#REF!</definedName>
    <definedName name="cf_otherinv_CM2NE" localSheetId="0">#REF!</definedName>
    <definedName name="cf_otherinv_CM2NE" localSheetId="3">#REF!</definedName>
    <definedName name="cf_otherinv_CM2NE" localSheetId="2">#REF!</definedName>
    <definedName name="cf_otherinv_CM2NE">#REF!</definedName>
    <definedName name="cf_otherinv_CM3DC" localSheetId="0">#REF!</definedName>
    <definedName name="cf_otherinv_CM3DC" localSheetId="3">#REF!</definedName>
    <definedName name="cf_otherinv_CM3DC" localSheetId="2">#REF!</definedName>
    <definedName name="cf_otherinv_CM3DC" localSheetId="22">#REF!</definedName>
    <definedName name="cf_otherinv_CM3DC" localSheetId="7">#REF!</definedName>
    <definedName name="cf_otherinv_CM3DC" localSheetId="4">#REF!</definedName>
    <definedName name="cf_otherinv_CM3DC" localSheetId="5">#REF!</definedName>
    <definedName name="cf_otherinv_CM3DC" localSheetId="17">#REF!</definedName>
    <definedName name="cf_otherinv_CM3DC" localSheetId="12">#REF!</definedName>
    <definedName name="cf_otherinv_CM3DC" localSheetId="9">#REF!</definedName>
    <definedName name="cf_otherinv_CM3DC" localSheetId="10">#REF!</definedName>
    <definedName name="cf_otherinv_CM3DC">#REF!</definedName>
    <definedName name="cf_otherinv_CM3DE" localSheetId="0">#REF!</definedName>
    <definedName name="cf_otherinv_CM3DE" localSheetId="3">#REF!</definedName>
    <definedName name="cf_otherinv_CM3DE" localSheetId="2">#REF!</definedName>
    <definedName name="cf_otherinv_CM3DE" localSheetId="22">#REF!</definedName>
    <definedName name="cf_otherinv_CM3DE" localSheetId="7">#REF!</definedName>
    <definedName name="cf_otherinv_CM3DE" localSheetId="4">#REF!</definedName>
    <definedName name="cf_otherinv_CM3DE" localSheetId="5">#REF!</definedName>
    <definedName name="cf_otherinv_CM3DE" localSheetId="17">#REF!</definedName>
    <definedName name="cf_otherinv_CM3DE" localSheetId="12">#REF!</definedName>
    <definedName name="cf_otherinv_CM3DE" localSheetId="9">#REF!</definedName>
    <definedName name="cf_otherinv_CM3DE" localSheetId="10">#REF!</definedName>
    <definedName name="cf_otherinv_CM3DE">#REF!</definedName>
    <definedName name="cf_otherinv_CM3EL" localSheetId="0">#REF!</definedName>
    <definedName name="cf_otherinv_CM3EL" localSheetId="3">#REF!</definedName>
    <definedName name="cf_otherinv_CM3EL" localSheetId="2">#REF!</definedName>
    <definedName name="cf_otherinv_CM3EL" localSheetId="22">#REF!</definedName>
    <definedName name="cf_otherinv_CM3EL" localSheetId="7">#REF!</definedName>
    <definedName name="cf_otherinv_CM3EL" localSheetId="4">#REF!</definedName>
    <definedName name="cf_otherinv_CM3EL" localSheetId="5">#REF!</definedName>
    <definedName name="cf_otherinv_CM3EL" localSheetId="17">#REF!</definedName>
    <definedName name="cf_otherinv_CM3EL" localSheetId="12">#REF!</definedName>
    <definedName name="cf_otherinv_CM3EL" localSheetId="9">#REF!</definedName>
    <definedName name="cf_otherinv_CM3EL" localSheetId="10">#REF!</definedName>
    <definedName name="cf_otherinv_CM3EL">#REF!</definedName>
    <definedName name="cf_otherinv_CM3NE" localSheetId="0">#REF!</definedName>
    <definedName name="cf_otherinv_CM3NE" localSheetId="3">#REF!</definedName>
    <definedName name="cf_otherinv_CM3NE" localSheetId="2">#REF!</definedName>
    <definedName name="cf_otherinv_CM3NE">#REF!</definedName>
    <definedName name="cf_otherinv_CM4DC" localSheetId="0">#REF!</definedName>
    <definedName name="cf_otherinv_CM4DC" localSheetId="3">#REF!</definedName>
    <definedName name="cf_otherinv_CM4DC" localSheetId="2">#REF!</definedName>
    <definedName name="cf_otherinv_CM4DC" localSheetId="22">#REF!</definedName>
    <definedName name="cf_otherinv_CM4DC" localSheetId="7">#REF!</definedName>
    <definedName name="cf_otherinv_CM4DC" localSheetId="4">#REF!</definedName>
    <definedName name="cf_otherinv_CM4DC" localSheetId="5">#REF!</definedName>
    <definedName name="cf_otherinv_CM4DC" localSheetId="17">#REF!</definedName>
    <definedName name="cf_otherinv_CM4DC" localSheetId="12">#REF!</definedName>
    <definedName name="cf_otherinv_CM4DC" localSheetId="9">#REF!</definedName>
    <definedName name="cf_otherinv_CM4DC" localSheetId="10">#REF!</definedName>
    <definedName name="cf_otherinv_CM4DC">#REF!</definedName>
    <definedName name="cf_otherinv_CM4DE" localSheetId="0">#REF!</definedName>
    <definedName name="cf_otherinv_CM4DE" localSheetId="3">#REF!</definedName>
    <definedName name="cf_otherinv_CM4DE" localSheetId="2">#REF!</definedName>
    <definedName name="cf_otherinv_CM4DE" localSheetId="22">#REF!</definedName>
    <definedName name="cf_otherinv_CM4DE" localSheetId="7">#REF!</definedName>
    <definedName name="cf_otherinv_CM4DE" localSheetId="4">#REF!</definedName>
    <definedName name="cf_otherinv_CM4DE" localSheetId="5">#REF!</definedName>
    <definedName name="cf_otherinv_CM4DE" localSheetId="17">#REF!</definedName>
    <definedName name="cf_otherinv_CM4DE" localSheetId="12">#REF!</definedName>
    <definedName name="cf_otherinv_CM4DE" localSheetId="9">#REF!</definedName>
    <definedName name="cf_otherinv_CM4DE" localSheetId="10">#REF!</definedName>
    <definedName name="cf_otherinv_CM4DE">#REF!</definedName>
    <definedName name="cf_otherinv_CM4EL" localSheetId="0">#REF!</definedName>
    <definedName name="cf_otherinv_CM4EL" localSheetId="3">#REF!</definedName>
    <definedName name="cf_otherinv_CM4EL" localSheetId="2">#REF!</definedName>
    <definedName name="cf_otherinv_CM4EL" localSheetId="22">#REF!</definedName>
    <definedName name="cf_otherinv_CM4EL" localSheetId="7">#REF!</definedName>
    <definedName name="cf_otherinv_CM4EL" localSheetId="4">#REF!</definedName>
    <definedName name="cf_otherinv_CM4EL" localSheetId="5">#REF!</definedName>
    <definedName name="cf_otherinv_CM4EL" localSheetId="17">#REF!</definedName>
    <definedName name="cf_otherinv_CM4EL" localSheetId="12">#REF!</definedName>
    <definedName name="cf_otherinv_CM4EL" localSheetId="9">#REF!</definedName>
    <definedName name="cf_otherinv_CM4EL" localSheetId="10">#REF!</definedName>
    <definedName name="cf_otherinv_CM4EL">#REF!</definedName>
    <definedName name="cf_otherinv_CM4NE" localSheetId="0">#REF!</definedName>
    <definedName name="cf_otherinv_CM4NE" localSheetId="3">#REF!</definedName>
    <definedName name="cf_otherinv_CM4NE" localSheetId="2">#REF!</definedName>
    <definedName name="cf_otherinv_CM4NE">#REF!</definedName>
    <definedName name="cf_otherinv_CM5DC" localSheetId="0">#REF!</definedName>
    <definedName name="cf_otherinv_CM5DC" localSheetId="3">#REF!</definedName>
    <definedName name="cf_otherinv_CM5DC" localSheetId="2">#REF!</definedName>
    <definedName name="cf_otherinv_CM5DC" localSheetId="22">#REF!</definedName>
    <definedName name="cf_otherinv_CM5DC" localSheetId="7">#REF!</definedName>
    <definedName name="cf_otherinv_CM5DC" localSheetId="4">#REF!</definedName>
    <definedName name="cf_otherinv_CM5DC" localSheetId="5">#REF!</definedName>
    <definedName name="cf_otherinv_CM5DC" localSheetId="17">#REF!</definedName>
    <definedName name="cf_otherinv_CM5DC" localSheetId="12">#REF!</definedName>
    <definedName name="cf_otherinv_CM5DC" localSheetId="9">#REF!</definedName>
    <definedName name="cf_otherinv_CM5DC" localSheetId="10">#REF!</definedName>
    <definedName name="cf_otherinv_CM5DC">#REF!</definedName>
    <definedName name="cf_otherinv_CM5DE" localSheetId="0">#REF!</definedName>
    <definedName name="cf_otherinv_CM5DE" localSheetId="3">#REF!</definedName>
    <definedName name="cf_otherinv_CM5DE" localSheetId="2">#REF!</definedName>
    <definedName name="cf_otherinv_CM5DE" localSheetId="22">#REF!</definedName>
    <definedName name="cf_otherinv_CM5DE" localSheetId="7">#REF!</definedName>
    <definedName name="cf_otherinv_CM5DE" localSheetId="4">#REF!</definedName>
    <definedName name="cf_otherinv_CM5DE" localSheetId="5">#REF!</definedName>
    <definedName name="cf_otherinv_CM5DE" localSheetId="17">#REF!</definedName>
    <definedName name="cf_otherinv_CM5DE" localSheetId="12">#REF!</definedName>
    <definedName name="cf_otherinv_CM5DE" localSheetId="9">#REF!</definedName>
    <definedName name="cf_otherinv_CM5DE" localSheetId="10">#REF!</definedName>
    <definedName name="cf_otherinv_CM5DE">#REF!</definedName>
    <definedName name="cf_otherinv_CMDCC" localSheetId="0">#REF!</definedName>
    <definedName name="cf_otherinv_CMDCC" localSheetId="3">#REF!</definedName>
    <definedName name="cf_otherinv_CMDCC" localSheetId="2">#REF!</definedName>
    <definedName name="cf_otherinv_CMDCC" localSheetId="22">#REF!</definedName>
    <definedName name="cf_otherinv_CMDCC" localSheetId="7">#REF!</definedName>
    <definedName name="cf_otherinv_CMDCC" localSheetId="4">#REF!</definedName>
    <definedName name="cf_otherinv_CMDCC" localSheetId="5">#REF!</definedName>
    <definedName name="cf_otherinv_CMDCC" localSheetId="17">#REF!</definedName>
    <definedName name="cf_otherinv_CMDCC" localSheetId="12">#REF!</definedName>
    <definedName name="cf_otherinv_CMDCC" localSheetId="9">#REF!</definedName>
    <definedName name="cf_otherinv_CMDCC" localSheetId="10">#REF!</definedName>
    <definedName name="cf_otherinv_CMDCC">#REF!</definedName>
    <definedName name="cf_otherinv_CMDEC" localSheetId="0">#REF!</definedName>
    <definedName name="cf_otherinv_CMDEC" localSheetId="3">#REF!</definedName>
    <definedName name="cf_otherinv_CMDEC" localSheetId="2">#REF!</definedName>
    <definedName name="cf_otherinv_CMDEC" localSheetId="22">#REF!</definedName>
    <definedName name="cf_otherinv_CMDEC" localSheetId="7">#REF!</definedName>
    <definedName name="cf_otherinv_CMDEC" localSheetId="4">#REF!</definedName>
    <definedName name="cf_otherinv_CMDEC" localSheetId="5">#REF!</definedName>
    <definedName name="cf_otherinv_CMDEC" localSheetId="17">#REF!</definedName>
    <definedName name="cf_otherinv_CMDEC" localSheetId="12">#REF!</definedName>
    <definedName name="cf_otherinv_CMDEC" localSheetId="9">#REF!</definedName>
    <definedName name="cf_otherinv_CMDEC" localSheetId="10">#REF!</definedName>
    <definedName name="cf_otherinv_CMDEC">#REF!</definedName>
    <definedName name="cf_otherinv_CMELE" localSheetId="0">#REF!</definedName>
    <definedName name="cf_otherinv_CMELE" localSheetId="3">#REF!</definedName>
    <definedName name="cf_otherinv_CMELE" localSheetId="2">#REF!</definedName>
    <definedName name="cf_otherinv_CMELE" localSheetId="22">#REF!</definedName>
    <definedName name="cf_otherinv_CMELE" localSheetId="7">#REF!</definedName>
    <definedName name="cf_otherinv_CMELE" localSheetId="4">#REF!</definedName>
    <definedName name="cf_otherinv_CMELE" localSheetId="5">#REF!</definedName>
    <definedName name="cf_otherinv_CMELE" localSheetId="17">#REF!</definedName>
    <definedName name="cf_otherinv_CMELE" localSheetId="12">#REF!</definedName>
    <definedName name="cf_otherinv_CMELE" localSheetId="9">#REF!</definedName>
    <definedName name="cf_otherinv_CMELE" localSheetId="10">#REF!</definedName>
    <definedName name="cf_otherinv_CMELE">#REF!</definedName>
    <definedName name="cf_otherinv_CMNEP" localSheetId="0">#REF!</definedName>
    <definedName name="cf_otherinv_CMNEP" localSheetId="3">#REF!</definedName>
    <definedName name="cf_otherinv_CMNEP" localSheetId="2">#REF!</definedName>
    <definedName name="cf_otherinv_CMNEP" localSheetId="22">#REF!</definedName>
    <definedName name="cf_otherinv_CMNEP" localSheetId="7">#REF!</definedName>
    <definedName name="cf_otherinv_CMNEP" localSheetId="4">#REF!</definedName>
    <definedName name="cf_otherinv_CMNEP" localSheetId="5">#REF!</definedName>
    <definedName name="cf_otherinv_CMNEP" localSheetId="17">#REF!</definedName>
    <definedName name="cf_otherinv_CMNEP" localSheetId="12">#REF!</definedName>
    <definedName name="cf_otherinv_CMNEP" localSheetId="9">#REF!</definedName>
    <definedName name="cf_otherinv_CMNEP" localSheetId="10">#REF!</definedName>
    <definedName name="cf_otherinv_CMNEP">#REF!</definedName>
    <definedName name="cf_otherinv_corp" localSheetId="0">#REF!</definedName>
    <definedName name="cf_otherinv_corp" localSheetId="3">#REF!</definedName>
    <definedName name="cf_otherinv_corp" localSheetId="2">#REF!</definedName>
    <definedName name="cf_otherinv_corp" localSheetId="22">#REF!</definedName>
    <definedName name="cf_otherinv_corp" localSheetId="7">#REF!</definedName>
    <definedName name="cf_otherinv_corp" localSheetId="4">#REF!</definedName>
    <definedName name="cf_otherinv_corp" localSheetId="5">#REF!</definedName>
    <definedName name="cf_otherinv_corp" localSheetId="17">#REF!</definedName>
    <definedName name="cf_otherinv_corp" localSheetId="12">#REF!</definedName>
    <definedName name="cf_otherinv_corp" localSheetId="9">#REF!</definedName>
    <definedName name="cf_otherinv_corp" localSheetId="10">#REF!</definedName>
    <definedName name="cf_otherinv_corp">#REF!</definedName>
    <definedName name="cf_otherinv_cres" localSheetId="0">#REF!</definedName>
    <definedName name="cf_otherinv_cres" localSheetId="3">#REF!</definedName>
    <definedName name="cf_otherinv_cres" localSheetId="2">#REF!</definedName>
    <definedName name="cf_otherinv_cres" localSheetId="22">#REF!</definedName>
    <definedName name="cf_otherinv_cres" localSheetId="7">#REF!</definedName>
    <definedName name="cf_otherinv_cres" localSheetId="4">#REF!</definedName>
    <definedName name="cf_otherinv_cres" localSheetId="5">#REF!</definedName>
    <definedName name="cf_otherinv_cres" localSheetId="17">#REF!</definedName>
    <definedName name="cf_otherinv_cres" localSheetId="12">#REF!</definedName>
    <definedName name="cf_otherinv_cres" localSheetId="9">#REF!</definedName>
    <definedName name="cf_otherinv_cres" localSheetId="10">#REF!</definedName>
    <definedName name="cf_otherinv_cres">#REF!</definedName>
    <definedName name="cf_otherinv_dcc" localSheetId="0">#REF!</definedName>
    <definedName name="cf_otherinv_dcc" localSheetId="3">#REF!</definedName>
    <definedName name="cf_otherinv_dcc" localSheetId="2">#REF!</definedName>
    <definedName name="cf_otherinv_dcc" localSheetId="22">#REF!</definedName>
    <definedName name="cf_otherinv_dcc" localSheetId="7">#REF!</definedName>
    <definedName name="cf_otherinv_dcc" localSheetId="4">#REF!</definedName>
    <definedName name="cf_otherinv_dcc" localSheetId="5">#REF!</definedName>
    <definedName name="cf_otherinv_dcc" localSheetId="17">#REF!</definedName>
    <definedName name="cf_otherinv_dcc" localSheetId="12">#REF!</definedName>
    <definedName name="cf_otherinv_dcc" localSheetId="9">#REF!</definedName>
    <definedName name="cf_otherinv_dcc" localSheetId="10">#REF!</definedName>
    <definedName name="cf_otherinv_dcc">#REF!</definedName>
    <definedName name="cf_otherinv_dcom" localSheetId="0">#REF!</definedName>
    <definedName name="cf_otherinv_dcom" localSheetId="3">#REF!</definedName>
    <definedName name="cf_otherinv_dcom" localSheetId="2">#REF!</definedName>
    <definedName name="cf_otherinv_dcom" localSheetId="22">#REF!</definedName>
    <definedName name="cf_otherinv_dcom" localSheetId="7">#REF!</definedName>
    <definedName name="cf_otherinv_dcom" localSheetId="4">#REF!</definedName>
    <definedName name="cf_otherinv_dcom" localSheetId="5">#REF!</definedName>
    <definedName name="cf_otherinv_dcom" localSheetId="17">#REF!</definedName>
    <definedName name="cf_otherinv_dcom" localSheetId="12">#REF!</definedName>
    <definedName name="cf_otherinv_dcom" localSheetId="9">#REF!</definedName>
    <definedName name="cf_otherinv_dcom" localSheetId="10">#REF!</definedName>
    <definedName name="cf_otherinv_dcom">#REF!</definedName>
    <definedName name="cf_otherinv_desi" localSheetId="0">#REF!</definedName>
    <definedName name="cf_otherinv_desi" localSheetId="3">#REF!</definedName>
    <definedName name="cf_otherinv_desi" localSheetId="2">#REF!</definedName>
    <definedName name="cf_otherinv_desi" localSheetId="22">#REF!</definedName>
    <definedName name="cf_otherinv_desi" localSheetId="7">#REF!</definedName>
    <definedName name="cf_otherinv_desi" localSheetId="4">#REF!</definedName>
    <definedName name="cf_otherinv_desi" localSheetId="5">#REF!</definedName>
    <definedName name="cf_otherinv_desi" localSheetId="17">#REF!</definedName>
    <definedName name="cf_otherinv_desi" localSheetId="12">#REF!</definedName>
    <definedName name="cf_otherinv_desi" localSheetId="9">#REF!</definedName>
    <definedName name="cf_otherinv_desi" localSheetId="10">#REF!</definedName>
    <definedName name="cf_otherinv_desi">#REF!</definedName>
    <definedName name="cf_otherinv_dfd" localSheetId="0">#REF!</definedName>
    <definedName name="cf_otherinv_dfd" localSheetId="3">#REF!</definedName>
    <definedName name="cf_otherinv_dfd" localSheetId="2">#REF!</definedName>
    <definedName name="cf_otherinv_dfd" localSheetId="22">#REF!</definedName>
    <definedName name="cf_otherinv_dfd" localSheetId="7">#REF!</definedName>
    <definedName name="cf_otherinv_dfd" localSheetId="4">#REF!</definedName>
    <definedName name="cf_otherinv_dfd" localSheetId="5">#REF!</definedName>
    <definedName name="cf_otherinv_dfd" localSheetId="17">#REF!</definedName>
    <definedName name="cf_otherinv_dfd" localSheetId="12">#REF!</definedName>
    <definedName name="cf_otherinv_dfd" localSheetId="9">#REF!</definedName>
    <definedName name="cf_otherinv_dfd" localSheetId="10">#REF!</definedName>
    <definedName name="cf_otherinv_dfd">#REF!</definedName>
    <definedName name="cf_otherinv_dnet" localSheetId="0">#REF!</definedName>
    <definedName name="cf_otherinv_dnet" localSheetId="3">#REF!</definedName>
    <definedName name="cf_otherinv_dnet" localSheetId="2">#REF!</definedName>
    <definedName name="cf_otherinv_dnet" localSheetId="22">#REF!</definedName>
    <definedName name="cf_otherinv_dnet" localSheetId="7">#REF!</definedName>
    <definedName name="cf_otherinv_dnet" localSheetId="4">#REF!</definedName>
    <definedName name="cf_otherinv_dnet" localSheetId="5">#REF!</definedName>
    <definedName name="cf_otherinv_dnet" localSheetId="17">#REF!</definedName>
    <definedName name="cf_otherinv_dnet" localSheetId="12">#REF!</definedName>
    <definedName name="cf_otherinv_dnet" localSheetId="9">#REF!</definedName>
    <definedName name="cf_otherinv_dnet" localSheetId="10">#REF!</definedName>
    <definedName name="cf_otherinv_dnet">#REF!</definedName>
    <definedName name="cf_otherinv_dsol" localSheetId="0">#REF!</definedName>
    <definedName name="cf_otherinv_dsol" localSheetId="3">#REF!</definedName>
    <definedName name="cf_otherinv_dsol" localSheetId="2">#REF!</definedName>
    <definedName name="cf_otherinv_dsol" localSheetId="22">#REF!</definedName>
    <definedName name="cf_otherinv_dsol" localSheetId="7">#REF!</definedName>
    <definedName name="cf_otherinv_dsol" localSheetId="4">#REF!</definedName>
    <definedName name="cf_otherinv_dsol" localSheetId="5">#REF!</definedName>
    <definedName name="cf_otherinv_dsol" localSheetId="17">#REF!</definedName>
    <definedName name="cf_otherinv_dsol" localSheetId="12">#REF!</definedName>
    <definedName name="cf_otherinv_dsol" localSheetId="9">#REF!</definedName>
    <definedName name="cf_otherinv_dsol" localSheetId="10">#REF!</definedName>
    <definedName name="cf_otherinv_dsol">#REF!</definedName>
    <definedName name="cf_otherinv_elec" localSheetId="0">#REF!</definedName>
    <definedName name="cf_otherinv_elec" localSheetId="3">#REF!</definedName>
    <definedName name="cf_otherinv_elec" localSheetId="2">#REF!</definedName>
    <definedName name="cf_otherinv_elec" localSheetId="22">#REF!</definedName>
    <definedName name="cf_otherinv_elec" localSheetId="7">#REF!</definedName>
    <definedName name="cf_otherinv_elec" localSheetId="4">#REF!</definedName>
    <definedName name="cf_otherinv_elec" localSheetId="5">#REF!</definedName>
    <definedName name="cf_otherinv_elec" localSheetId="17">#REF!</definedName>
    <definedName name="cf_otherinv_elec" localSheetId="12">#REF!</definedName>
    <definedName name="cf_otherinv_elec" localSheetId="9">#REF!</definedName>
    <definedName name="cf_otherinv_elec" localSheetId="10">#REF!</definedName>
    <definedName name="cf_otherinv_elec">#REF!</definedName>
    <definedName name="cf_otherinv_esvc" localSheetId="0">#REF!</definedName>
    <definedName name="cf_otherinv_esvc" localSheetId="3">#REF!</definedName>
    <definedName name="cf_otherinv_esvc" localSheetId="2">#REF!</definedName>
    <definedName name="cf_otherinv_esvc" localSheetId="22">#REF!</definedName>
    <definedName name="cf_otherinv_esvc" localSheetId="7">#REF!</definedName>
    <definedName name="cf_otherinv_esvc" localSheetId="4">#REF!</definedName>
    <definedName name="cf_otherinv_esvc" localSheetId="5">#REF!</definedName>
    <definedName name="cf_otherinv_esvc" localSheetId="17">#REF!</definedName>
    <definedName name="cf_otherinv_esvc" localSheetId="12">#REF!</definedName>
    <definedName name="cf_otherinv_esvc" localSheetId="9">#REF!</definedName>
    <definedName name="cf_otherinv_esvc" localSheetId="10">#REF!</definedName>
    <definedName name="cf_otherinv_esvc">#REF!</definedName>
    <definedName name="cf_otherinv_fnco" localSheetId="0">#REF!</definedName>
    <definedName name="cf_otherinv_fnco" localSheetId="3">#REF!</definedName>
    <definedName name="cf_otherinv_fnco" localSheetId="2">#REF!</definedName>
    <definedName name="cf_otherinv_fnco" localSheetId="22">#REF!</definedName>
    <definedName name="cf_otherinv_fnco" localSheetId="7">#REF!</definedName>
    <definedName name="cf_otherinv_fnco" localSheetId="4">#REF!</definedName>
    <definedName name="cf_otherinv_fnco" localSheetId="5">#REF!</definedName>
    <definedName name="cf_otherinv_fnco" localSheetId="17">#REF!</definedName>
    <definedName name="cf_otherinv_fnco" localSheetId="12">#REF!</definedName>
    <definedName name="cf_otherinv_fnco" localSheetId="9">#REF!</definedName>
    <definedName name="cf_otherinv_fnco" localSheetId="10">#REF!</definedName>
    <definedName name="cf_otherinv_fnco">#REF!</definedName>
    <definedName name="cf_otherinv_fsac" localSheetId="0">#REF!</definedName>
    <definedName name="cf_otherinv_fsac" localSheetId="3">#REF!</definedName>
    <definedName name="cf_otherinv_fsac" localSheetId="2">#REF!</definedName>
    <definedName name="cf_otherinv_fsac" localSheetId="22">#REF!</definedName>
    <definedName name="cf_otherinv_fsac" localSheetId="7">#REF!</definedName>
    <definedName name="cf_otherinv_fsac" localSheetId="4">#REF!</definedName>
    <definedName name="cf_otherinv_fsac" localSheetId="5">#REF!</definedName>
    <definedName name="cf_otherinv_fsac" localSheetId="17">#REF!</definedName>
    <definedName name="cf_otherinv_fsac" localSheetId="12">#REF!</definedName>
    <definedName name="cf_otherinv_fsac" localSheetId="9">#REF!</definedName>
    <definedName name="cf_otherinv_fsac" localSheetId="10">#REF!</definedName>
    <definedName name="cf_otherinv_fsac">#REF!</definedName>
    <definedName name="cf_otherinv_fser" localSheetId="0">#REF!</definedName>
    <definedName name="cf_otherinv_fser" localSheetId="3">#REF!</definedName>
    <definedName name="cf_otherinv_fser" localSheetId="2">#REF!</definedName>
    <definedName name="cf_otherinv_fser" localSheetId="22">#REF!</definedName>
    <definedName name="cf_otherinv_fser" localSheetId="7">#REF!</definedName>
    <definedName name="cf_otherinv_fser" localSheetId="4">#REF!</definedName>
    <definedName name="cf_otherinv_fser" localSheetId="5">#REF!</definedName>
    <definedName name="cf_otherinv_fser" localSheetId="17">#REF!</definedName>
    <definedName name="cf_otherinv_fser" localSheetId="12">#REF!</definedName>
    <definedName name="cf_otherinv_fser" localSheetId="9">#REF!</definedName>
    <definedName name="cf_otherinv_fser" localSheetId="10">#REF!</definedName>
    <definedName name="cf_otherinv_fser">#REF!</definedName>
    <definedName name="cf_otherinv_fstp" localSheetId="0">#REF!</definedName>
    <definedName name="cf_otherinv_fstp" localSheetId="3">#REF!</definedName>
    <definedName name="cf_otherinv_fstp" localSheetId="2">#REF!</definedName>
    <definedName name="cf_otherinv_fstp" localSheetId="22">#REF!</definedName>
    <definedName name="cf_otherinv_fstp" localSheetId="7">#REF!</definedName>
    <definedName name="cf_otherinv_fstp" localSheetId="4">#REF!</definedName>
    <definedName name="cf_otherinv_fstp" localSheetId="5">#REF!</definedName>
    <definedName name="cf_otherinv_fstp" localSheetId="17">#REF!</definedName>
    <definedName name="cf_otherinv_fstp" localSheetId="12">#REF!</definedName>
    <definedName name="cf_otherinv_fstp" localSheetId="9">#REF!</definedName>
    <definedName name="cf_otherinv_fstp" localSheetId="10">#REF!</definedName>
    <definedName name="cf_otherinv_fstp">#REF!</definedName>
    <definedName name="cf_otherinv_gadd" localSheetId="0">#REF!</definedName>
    <definedName name="cf_otherinv_gadd" localSheetId="3">#REF!</definedName>
    <definedName name="cf_otherinv_gadd" localSheetId="2">#REF!</definedName>
    <definedName name="cf_otherinv_gadd" localSheetId="22">#REF!</definedName>
    <definedName name="cf_otherinv_gadd" localSheetId="7">#REF!</definedName>
    <definedName name="cf_otherinv_gadd" localSheetId="4">#REF!</definedName>
    <definedName name="cf_otherinv_gadd" localSheetId="5">#REF!</definedName>
    <definedName name="cf_otherinv_gadd" localSheetId="17">#REF!</definedName>
    <definedName name="cf_otherinv_gadd" localSheetId="12">#REF!</definedName>
    <definedName name="cf_otherinv_gadd" localSheetId="9">#REF!</definedName>
    <definedName name="cf_otherinv_gadd" localSheetId="10">#REF!</definedName>
    <definedName name="cf_otherinv_gadd">#REF!</definedName>
    <definedName name="cf_otherinv_gadi" localSheetId="0">#REF!</definedName>
    <definedName name="cf_otherinv_gadi" localSheetId="3">#REF!</definedName>
    <definedName name="cf_otherinv_gadi" localSheetId="2">#REF!</definedName>
    <definedName name="cf_otherinv_gadi" localSheetId="22">#REF!</definedName>
    <definedName name="cf_otherinv_gadi" localSheetId="7">#REF!</definedName>
    <definedName name="cf_otherinv_gadi" localSheetId="4">#REF!</definedName>
    <definedName name="cf_otherinv_gadi" localSheetId="5">#REF!</definedName>
    <definedName name="cf_otherinv_gadi" localSheetId="17">#REF!</definedName>
    <definedName name="cf_otherinv_gadi" localSheetId="12">#REF!</definedName>
    <definedName name="cf_otherinv_gadi" localSheetId="9">#REF!</definedName>
    <definedName name="cf_otherinv_gadi" localSheetId="10">#REF!</definedName>
    <definedName name="cf_otherinv_gadi">#REF!</definedName>
    <definedName name="cf_otherinv_mali" localSheetId="0">#REF!</definedName>
    <definedName name="cf_otherinv_mali" localSheetId="3">#REF!</definedName>
    <definedName name="cf_otherinv_mali" localSheetId="2">#REF!</definedName>
    <definedName name="cf_otherinv_mali" localSheetId="22">#REF!</definedName>
    <definedName name="cf_otherinv_mali" localSheetId="7">#REF!</definedName>
    <definedName name="cf_otherinv_mali" localSheetId="4">#REF!</definedName>
    <definedName name="cf_otherinv_mali" localSheetId="5">#REF!</definedName>
    <definedName name="cf_otherinv_mali" localSheetId="17">#REF!</definedName>
    <definedName name="cf_otherinv_mali" localSheetId="12">#REF!</definedName>
    <definedName name="cf_otherinv_mali" localSheetId="9">#REF!</definedName>
    <definedName name="cf_otherinv_mali" localSheetId="10">#REF!</definedName>
    <definedName name="cf_otherinv_mali">#REF!</definedName>
    <definedName name="cf_otherinv_mwp" localSheetId="0">#REF!</definedName>
    <definedName name="cf_otherinv_mwp" localSheetId="3">#REF!</definedName>
    <definedName name="cf_otherinv_mwp" localSheetId="2">#REF!</definedName>
    <definedName name="cf_otherinv_mwp" localSheetId="22">#REF!</definedName>
    <definedName name="cf_otherinv_mwp" localSheetId="7">#REF!</definedName>
    <definedName name="cf_otherinv_mwp" localSheetId="4">#REF!</definedName>
    <definedName name="cf_otherinv_mwp" localSheetId="5">#REF!</definedName>
    <definedName name="cf_otherinv_mwp" localSheetId="17">#REF!</definedName>
    <definedName name="cf_otherinv_mwp" localSheetId="12">#REF!</definedName>
    <definedName name="cf_otherinv_mwp" localSheetId="9">#REF!</definedName>
    <definedName name="cf_otherinv_mwp" localSheetId="10">#REF!</definedName>
    <definedName name="cf_otherinv_mwp">#REF!</definedName>
    <definedName name="cf_otherinv_nep" localSheetId="0">#REF!</definedName>
    <definedName name="cf_otherinv_nep" localSheetId="3">#REF!</definedName>
    <definedName name="cf_otherinv_nep" localSheetId="2">#REF!</definedName>
    <definedName name="cf_otherinv_nep" localSheetId="22">#REF!</definedName>
    <definedName name="cf_otherinv_nep" localSheetId="7">#REF!</definedName>
    <definedName name="cf_otherinv_nep" localSheetId="4">#REF!</definedName>
    <definedName name="cf_otherinv_nep" localSheetId="5">#REF!</definedName>
    <definedName name="cf_otherinv_nep" localSheetId="17">#REF!</definedName>
    <definedName name="cf_otherinv_nep" localSheetId="12">#REF!</definedName>
    <definedName name="cf_otherinv_nep" localSheetId="9">#REF!</definedName>
    <definedName name="cf_otherinv_nep" localSheetId="10">#REF!</definedName>
    <definedName name="cf_otherinv_nep">#REF!</definedName>
    <definedName name="cf_otherinv_npl" localSheetId="0">#REF!</definedName>
    <definedName name="cf_otherinv_npl" localSheetId="3">#REF!</definedName>
    <definedName name="cf_otherinv_npl" localSheetId="2">#REF!</definedName>
    <definedName name="cf_otherinv_npl" localSheetId="22">#REF!</definedName>
    <definedName name="cf_otherinv_npl" localSheetId="7">#REF!</definedName>
    <definedName name="cf_otherinv_npl" localSheetId="4">#REF!</definedName>
    <definedName name="cf_otherinv_npl" localSheetId="5">#REF!</definedName>
    <definedName name="cf_otherinv_npl" localSheetId="17">#REF!</definedName>
    <definedName name="cf_otherinv_npl" localSheetId="12">#REF!</definedName>
    <definedName name="cf_otherinv_npl" localSheetId="9">#REF!</definedName>
    <definedName name="cf_otherinv_npl" localSheetId="10">#REF!</definedName>
    <definedName name="cf_otherinv_npl">#REF!</definedName>
    <definedName name="cf_otherinv_resm" localSheetId="0">#REF!</definedName>
    <definedName name="cf_otherinv_resm" localSheetId="3">#REF!</definedName>
    <definedName name="cf_otherinv_resm" localSheetId="2">#REF!</definedName>
    <definedName name="cf_otherinv_resm" localSheetId="22">#REF!</definedName>
    <definedName name="cf_otherinv_resm" localSheetId="7">#REF!</definedName>
    <definedName name="cf_otherinv_resm" localSheetId="4">#REF!</definedName>
    <definedName name="cf_otherinv_resm" localSheetId="5">#REF!</definedName>
    <definedName name="cf_otherinv_resm" localSheetId="17">#REF!</definedName>
    <definedName name="cf_otherinv_resm" localSheetId="12">#REF!</definedName>
    <definedName name="cf_otherinv_resm" localSheetId="9">#REF!</definedName>
    <definedName name="cf_otherinv_resm" localSheetId="10">#REF!</definedName>
    <definedName name="cf_otherinv_resm">#REF!</definedName>
    <definedName name="cf_otherinv_rmwp" localSheetId="0">#REF!</definedName>
    <definedName name="cf_otherinv_rmwp" localSheetId="3">#REF!</definedName>
    <definedName name="cf_otherinv_rmwp" localSheetId="2">#REF!</definedName>
    <definedName name="cf_otherinv_rmwp" localSheetId="22">#REF!</definedName>
    <definedName name="cf_otherinv_rmwp" localSheetId="7">#REF!</definedName>
    <definedName name="cf_otherinv_rmwp" localSheetId="4">#REF!</definedName>
    <definedName name="cf_otherinv_rmwp" localSheetId="5">#REF!</definedName>
    <definedName name="cf_otherinv_rmwp" localSheetId="17">#REF!</definedName>
    <definedName name="cf_otherinv_rmwp" localSheetId="12">#REF!</definedName>
    <definedName name="cf_otherinv_rmwp" localSheetId="9">#REF!</definedName>
    <definedName name="cf_otherinv_rmwp" localSheetId="10">#REF!</definedName>
    <definedName name="cf_otherinv_rmwp">#REF!</definedName>
    <definedName name="cf_otherinv_rode" localSheetId="0">#REF!</definedName>
    <definedName name="cf_otherinv_rode" localSheetId="3">#REF!</definedName>
    <definedName name="cf_otherinv_rode" localSheetId="2">#REF!</definedName>
    <definedName name="cf_otherinv_rode" localSheetId="22">#REF!</definedName>
    <definedName name="cf_otherinv_rode" localSheetId="7">#REF!</definedName>
    <definedName name="cf_otherinv_rode" localSheetId="4">#REF!</definedName>
    <definedName name="cf_otherinv_rode" localSheetId="5">#REF!</definedName>
    <definedName name="cf_otherinv_rode" localSheetId="17">#REF!</definedName>
    <definedName name="cf_otherinv_rode" localSheetId="12">#REF!</definedName>
    <definedName name="cf_otherinv_rode" localSheetId="9">#REF!</definedName>
    <definedName name="cf_otherinv_rode" localSheetId="10">#REF!</definedName>
    <definedName name="cf_otherinv_rode">#REF!</definedName>
    <definedName name="cf_otherinv_tam" localSheetId="0">#REF!</definedName>
    <definedName name="cf_otherinv_tam" localSheetId="3">#REF!</definedName>
    <definedName name="cf_otherinv_tam" localSheetId="2">#REF!</definedName>
    <definedName name="cf_otherinv_tam" localSheetId="22">#REF!</definedName>
    <definedName name="cf_otherinv_tam" localSheetId="7">#REF!</definedName>
    <definedName name="cf_otherinv_tam" localSheetId="4">#REF!</definedName>
    <definedName name="cf_otherinv_tam" localSheetId="5">#REF!</definedName>
    <definedName name="cf_otherinv_tam" localSheetId="17">#REF!</definedName>
    <definedName name="cf_otherinv_tam" localSheetId="12">#REF!</definedName>
    <definedName name="cf_otherinv_tam" localSheetId="9">#REF!</definedName>
    <definedName name="cf_otherinv_tam" localSheetId="10">#REF!</definedName>
    <definedName name="cf_otherinv_tam">#REF!</definedName>
    <definedName name="cf_otherinv_tsc" localSheetId="0">#REF!</definedName>
    <definedName name="cf_otherinv_tsc" localSheetId="3">#REF!</definedName>
    <definedName name="cf_otherinv_tsc" localSheetId="2">#REF!</definedName>
    <definedName name="cf_otherinv_tsc">#REF!</definedName>
    <definedName name="cf_otherinv_vent" localSheetId="0">#REF!</definedName>
    <definedName name="cf_otherinv_vent" localSheetId="3">#REF!</definedName>
    <definedName name="cf_otherinv_vent" localSheetId="2">#REF!</definedName>
    <definedName name="cf_otherinv_vent" localSheetId="22">#REF!</definedName>
    <definedName name="cf_otherinv_vent" localSheetId="7">#REF!</definedName>
    <definedName name="cf_otherinv_vent" localSheetId="4">#REF!</definedName>
    <definedName name="cf_otherinv_vent" localSheetId="5">#REF!</definedName>
    <definedName name="cf_otherinv_vent" localSheetId="17">#REF!</definedName>
    <definedName name="cf_otherinv_vent" localSheetId="12">#REF!</definedName>
    <definedName name="cf_otherinv_vent" localSheetId="9">#REF!</definedName>
    <definedName name="cf_otherinv_vent" localSheetId="10">#REF!</definedName>
    <definedName name="cf_otherinv_vent">#REF!</definedName>
    <definedName name="cf_otherinv_vfs" localSheetId="0">#REF!</definedName>
    <definedName name="cf_otherinv_vfs" localSheetId="3">#REF!</definedName>
    <definedName name="cf_otherinv_vfs" localSheetId="2">#REF!</definedName>
    <definedName name="cf_otherinv_vfs" localSheetId="22">#REF!</definedName>
    <definedName name="cf_otherinv_vfs" localSheetId="7">#REF!</definedName>
    <definedName name="cf_otherinv_vfs" localSheetId="4">#REF!</definedName>
    <definedName name="cf_otherinv_vfs" localSheetId="5">#REF!</definedName>
    <definedName name="cf_otherinv_vfs" localSheetId="17">#REF!</definedName>
    <definedName name="cf_otherinv_vfs" localSheetId="12">#REF!</definedName>
    <definedName name="cf_otherinv_vfs" localSheetId="9">#REF!</definedName>
    <definedName name="cf_otherinv_vfs" localSheetId="10">#REF!</definedName>
    <definedName name="cf_otherinv_vfs">#REF!</definedName>
    <definedName name="cf_otherinv_watr" localSheetId="0">#REF!</definedName>
    <definedName name="cf_otherinv_watr" localSheetId="3">#REF!</definedName>
    <definedName name="cf_otherinv_watr" localSheetId="2">#REF!</definedName>
    <definedName name="cf_otherinv_watr" localSheetId="22">#REF!</definedName>
    <definedName name="cf_otherinv_watr" localSheetId="7">#REF!</definedName>
    <definedName name="cf_otherinv_watr" localSheetId="4">#REF!</definedName>
    <definedName name="cf_otherinv_watr" localSheetId="5">#REF!</definedName>
    <definedName name="cf_otherinv_watr" localSheetId="17">#REF!</definedName>
    <definedName name="cf_otherinv_watr" localSheetId="12">#REF!</definedName>
    <definedName name="cf_otherinv_watr" localSheetId="9">#REF!</definedName>
    <definedName name="cf_otherinv_watr" localSheetId="10">#REF!</definedName>
    <definedName name="cf_otherinv_watr">#REF!</definedName>
    <definedName name="cf_otherinv_wolv" localSheetId="0">#REF!</definedName>
    <definedName name="cf_otherinv_wolv" localSheetId="3">#REF!</definedName>
    <definedName name="cf_otherinv_wolv" localSheetId="2">#REF!</definedName>
    <definedName name="cf_otherinv_wolv" localSheetId="22">#REF!</definedName>
    <definedName name="cf_otherinv_wolv" localSheetId="7">#REF!</definedName>
    <definedName name="cf_otherinv_wolv" localSheetId="4">#REF!</definedName>
    <definedName name="cf_otherinv_wolv" localSheetId="5">#REF!</definedName>
    <definedName name="cf_otherinv_wolv" localSheetId="17">#REF!</definedName>
    <definedName name="cf_otherinv_wolv" localSheetId="12">#REF!</definedName>
    <definedName name="cf_otherinv_wolv" localSheetId="9">#REF!</definedName>
    <definedName name="cf_otherinv_wolv" localSheetId="10">#REF!</definedName>
    <definedName name="cf_otherinv_wolv">#REF!</definedName>
    <definedName name="cf_otherprop_CM1DC" localSheetId="0">#REF!</definedName>
    <definedName name="cf_otherprop_CM1DC" localSheetId="3">#REF!</definedName>
    <definedName name="cf_otherprop_CM1DC" localSheetId="2">#REF!</definedName>
    <definedName name="cf_otherprop_CM1DC" localSheetId="22">#REF!</definedName>
    <definedName name="cf_otherprop_CM1DC" localSheetId="7">#REF!</definedName>
    <definedName name="cf_otherprop_CM1DC" localSheetId="4">#REF!</definedName>
    <definedName name="cf_otherprop_CM1DC" localSheetId="5">#REF!</definedName>
    <definedName name="cf_otherprop_CM1DC" localSheetId="17">#REF!</definedName>
    <definedName name="cf_otherprop_CM1DC" localSheetId="12">#REF!</definedName>
    <definedName name="cf_otherprop_CM1DC" localSheetId="9">#REF!</definedName>
    <definedName name="cf_otherprop_CM1DC" localSheetId="10">#REF!</definedName>
    <definedName name="cf_otherprop_CM1DC">#REF!</definedName>
    <definedName name="cf_otherprop_CM1DE" localSheetId="0">#REF!</definedName>
    <definedName name="cf_otherprop_CM1DE" localSheetId="3">#REF!</definedName>
    <definedName name="cf_otherprop_CM1DE" localSheetId="2">#REF!</definedName>
    <definedName name="cf_otherprop_CM1DE" localSheetId="22">#REF!</definedName>
    <definedName name="cf_otherprop_CM1DE" localSheetId="7">#REF!</definedName>
    <definedName name="cf_otherprop_CM1DE" localSheetId="4">#REF!</definedName>
    <definedName name="cf_otherprop_CM1DE" localSheetId="5">#REF!</definedName>
    <definedName name="cf_otherprop_CM1DE" localSheetId="17">#REF!</definedName>
    <definedName name="cf_otherprop_CM1DE" localSheetId="12">#REF!</definedName>
    <definedName name="cf_otherprop_CM1DE" localSheetId="9">#REF!</definedName>
    <definedName name="cf_otherprop_CM1DE" localSheetId="10">#REF!</definedName>
    <definedName name="cf_otherprop_CM1DE">#REF!</definedName>
    <definedName name="cf_otherprop_CM1EL" localSheetId="0">#REF!</definedName>
    <definedName name="cf_otherprop_CM1EL" localSheetId="3">#REF!</definedName>
    <definedName name="cf_otherprop_CM1EL" localSheetId="2">#REF!</definedName>
    <definedName name="cf_otherprop_CM1EL" localSheetId="22">#REF!</definedName>
    <definedName name="cf_otherprop_CM1EL" localSheetId="7">#REF!</definedName>
    <definedName name="cf_otherprop_CM1EL" localSheetId="4">#REF!</definedName>
    <definedName name="cf_otherprop_CM1EL" localSheetId="5">#REF!</definedName>
    <definedName name="cf_otherprop_CM1EL" localSheetId="17">#REF!</definedName>
    <definedName name="cf_otherprop_CM1EL" localSheetId="12">#REF!</definedName>
    <definedName name="cf_otherprop_CM1EL" localSheetId="9">#REF!</definedName>
    <definedName name="cf_otherprop_CM1EL" localSheetId="10">#REF!</definedName>
    <definedName name="cf_otherprop_CM1EL">#REF!</definedName>
    <definedName name="cf_otherprop_CM1NE" localSheetId="0">#REF!</definedName>
    <definedName name="cf_otherprop_CM1NE" localSheetId="3">#REF!</definedName>
    <definedName name="cf_otherprop_CM1NE" localSheetId="2">#REF!</definedName>
    <definedName name="cf_otherprop_CM1NE">#REF!</definedName>
    <definedName name="cf_otherprop_CM2DC" localSheetId="0">#REF!</definedName>
    <definedName name="cf_otherprop_CM2DC" localSheetId="3">#REF!</definedName>
    <definedName name="cf_otherprop_CM2DC" localSheetId="2">#REF!</definedName>
    <definedName name="cf_otherprop_CM2DC" localSheetId="22">#REF!</definedName>
    <definedName name="cf_otherprop_CM2DC" localSheetId="7">#REF!</definedName>
    <definedName name="cf_otherprop_CM2DC" localSheetId="4">#REF!</definedName>
    <definedName name="cf_otherprop_CM2DC" localSheetId="5">#REF!</definedName>
    <definedName name="cf_otherprop_CM2DC" localSheetId="17">#REF!</definedName>
    <definedName name="cf_otherprop_CM2DC" localSheetId="12">#REF!</definedName>
    <definedName name="cf_otherprop_CM2DC" localSheetId="9">#REF!</definedName>
    <definedName name="cf_otherprop_CM2DC" localSheetId="10">#REF!</definedName>
    <definedName name="cf_otherprop_CM2DC">#REF!</definedName>
    <definedName name="cf_otherprop_CM2DE" localSheetId="0">#REF!</definedName>
    <definedName name="cf_otherprop_CM2DE" localSheetId="3">#REF!</definedName>
    <definedName name="cf_otherprop_CM2DE" localSheetId="2">#REF!</definedName>
    <definedName name="cf_otherprop_CM2DE" localSheetId="22">#REF!</definedName>
    <definedName name="cf_otherprop_CM2DE" localSheetId="7">#REF!</definedName>
    <definedName name="cf_otherprop_CM2DE" localSheetId="4">#REF!</definedName>
    <definedName name="cf_otherprop_CM2DE" localSheetId="5">#REF!</definedName>
    <definedName name="cf_otherprop_CM2DE" localSheetId="17">#REF!</definedName>
    <definedName name="cf_otherprop_CM2DE" localSheetId="12">#REF!</definedName>
    <definedName name="cf_otherprop_CM2DE" localSheetId="9">#REF!</definedName>
    <definedName name="cf_otherprop_CM2DE" localSheetId="10">#REF!</definedName>
    <definedName name="cf_otherprop_CM2DE">#REF!</definedName>
    <definedName name="cf_otherprop_CM2EL" localSheetId="0">#REF!</definedName>
    <definedName name="cf_otherprop_CM2EL" localSheetId="3">#REF!</definedName>
    <definedName name="cf_otherprop_CM2EL" localSheetId="2">#REF!</definedName>
    <definedName name="cf_otherprop_CM2EL" localSheetId="22">#REF!</definedName>
    <definedName name="cf_otherprop_CM2EL" localSheetId="7">#REF!</definedName>
    <definedName name="cf_otherprop_CM2EL" localSheetId="4">#REF!</definedName>
    <definedName name="cf_otherprop_CM2EL" localSheetId="5">#REF!</definedName>
    <definedName name="cf_otherprop_CM2EL" localSheetId="17">#REF!</definedName>
    <definedName name="cf_otherprop_CM2EL" localSheetId="12">#REF!</definedName>
    <definedName name="cf_otherprop_CM2EL" localSheetId="9">#REF!</definedName>
    <definedName name="cf_otherprop_CM2EL" localSheetId="10">#REF!</definedName>
    <definedName name="cf_otherprop_CM2EL">#REF!</definedName>
    <definedName name="cf_otherprop_CM2NE" localSheetId="0">#REF!</definedName>
    <definedName name="cf_otherprop_CM2NE" localSheetId="3">#REF!</definedName>
    <definedName name="cf_otherprop_CM2NE" localSheetId="2">#REF!</definedName>
    <definedName name="cf_otherprop_CM2NE">#REF!</definedName>
    <definedName name="cf_otherprop_CM3DC" localSheetId="0">#REF!</definedName>
    <definedName name="cf_otherprop_CM3DC" localSheetId="3">#REF!</definedName>
    <definedName name="cf_otherprop_CM3DC" localSheetId="2">#REF!</definedName>
    <definedName name="cf_otherprop_CM3DC" localSheetId="22">#REF!</definedName>
    <definedName name="cf_otherprop_CM3DC" localSheetId="7">#REF!</definedName>
    <definedName name="cf_otherprop_CM3DC" localSheetId="4">#REF!</definedName>
    <definedName name="cf_otherprop_CM3DC" localSheetId="5">#REF!</definedName>
    <definedName name="cf_otherprop_CM3DC" localSheetId="17">#REF!</definedName>
    <definedName name="cf_otherprop_CM3DC" localSheetId="12">#REF!</definedName>
    <definedName name="cf_otherprop_CM3DC" localSheetId="9">#REF!</definedName>
    <definedName name="cf_otherprop_CM3DC" localSheetId="10">#REF!</definedName>
    <definedName name="cf_otherprop_CM3DC">#REF!</definedName>
    <definedName name="cf_otherprop_CM3DE" localSheetId="0">#REF!</definedName>
    <definedName name="cf_otherprop_CM3DE" localSheetId="3">#REF!</definedName>
    <definedName name="cf_otherprop_CM3DE" localSheetId="2">#REF!</definedName>
    <definedName name="cf_otherprop_CM3DE" localSheetId="22">#REF!</definedName>
    <definedName name="cf_otherprop_CM3DE" localSheetId="7">#REF!</definedName>
    <definedName name="cf_otherprop_CM3DE" localSheetId="4">#REF!</definedName>
    <definedName name="cf_otherprop_CM3DE" localSheetId="5">#REF!</definedName>
    <definedName name="cf_otherprop_CM3DE" localSheetId="17">#REF!</definedName>
    <definedName name="cf_otherprop_CM3DE" localSheetId="12">#REF!</definedName>
    <definedName name="cf_otherprop_CM3DE" localSheetId="9">#REF!</definedName>
    <definedName name="cf_otherprop_CM3DE" localSheetId="10">#REF!</definedName>
    <definedName name="cf_otherprop_CM3DE">#REF!</definedName>
    <definedName name="cf_otherprop_CM3EL" localSheetId="0">#REF!</definedName>
    <definedName name="cf_otherprop_CM3EL" localSheetId="3">#REF!</definedName>
    <definedName name="cf_otherprop_CM3EL" localSheetId="2">#REF!</definedName>
    <definedName name="cf_otherprop_CM3EL" localSheetId="22">#REF!</definedName>
    <definedName name="cf_otherprop_CM3EL" localSheetId="7">#REF!</definedName>
    <definedName name="cf_otherprop_CM3EL" localSheetId="4">#REF!</definedName>
    <definedName name="cf_otherprop_CM3EL" localSheetId="5">#REF!</definedName>
    <definedName name="cf_otherprop_CM3EL" localSheetId="17">#REF!</definedName>
    <definedName name="cf_otherprop_CM3EL" localSheetId="12">#REF!</definedName>
    <definedName name="cf_otherprop_CM3EL" localSheetId="9">#REF!</definedName>
    <definedName name="cf_otherprop_CM3EL" localSheetId="10">#REF!</definedName>
    <definedName name="cf_otherprop_CM3EL">#REF!</definedName>
    <definedName name="cf_otherprop_CM3NE" localSheetId="0">#REF!</definedName>
    <definedName name="cf_otherprop_CM3NE" localSheetId="3">#REF!</definedName>
    <definedName name="cf_otherprop_CM3NE" localSheetId="2">#REF!</definedName>
    <definedName name="cf_otherprop_CM3NE">#REF!</definedName>
    <definedName name="cf_otherprop_CM4DC" localSheetId="0">#REF!</definedName>
    <definedName name="cf_otherprop_CM4DC" localSheetId="3">#REF!</definedName>
    <definedName name="cf_otherprop_CM4DC" localSheetId="2">#REF!</definedName>
    <definedName name="cf_otherprop_CM4DC" localSheetId="22">#REF!</definedName>
    <definedName name="cf_otherprop_CM4DC" localSheetId="7">#REF!</definedName>
    <definedName name="cf_otherprop_CM4DC" localSheetId="4">#REF!</definedName>
    <definedName name="cf_otherprop_CM4DC" localSheetId="5">#REF!</definedName>
    <definedName name="cf_otherprop_CM4DC" localSheetId="17">#REF!</definedName>
    <definedName name="cf_otherprop_CM4DC" localSheetId="12">#REF!</definedName>
    <definedName name="cf_otherprop_CM4DC" localSheetId="9">#REF!</definedName>
    <definedName name="cf_otherprop_CM4DC" localSheetId="10">#REF!</definedName>
    <definedName name="cf_otherprop_CM4DC">#REF!</definedName>
    <definedName name="cf_otherprop_CM4DE" localSheetId="0">#REF!</definedName>
    <definedName name="cf_otherprop_CM4DE" localSheetId="3">#REF!</definedName>
    <definedName name="cf_otherprop_CM4DE" localSheetId="2">#REF!</definedName>
    <definedName name="cf_otherprop_CM4DE" localSheetId="22">#REF!</definedName>
    <definedName name="cf_otherprop_CM4DE" localSheetId="7">#REF!</definedName>
    <definedName name="cf_otherprop_CM4DE" localSheetId="4">#REF!</definedName>
    <definedName name="cf_otherprop_CM4DE" localSheetId="5">#REF!</definedName>
    <definedName name="cf_otherprop_CM4DE" localSheetId="17">#REF!</definedName>
    <definedName name="cf_otherprop_CM4DE" localSheetId="12">#REF!</definedName>
    <definedName name="cf_otherprop_CM4DE" localSheetId="9">#REF!</definedName>
    <definedName name="cf_otherprop_CM4DE" localSheetId="10">#REF!</definedName>
    <definedName name="cf_otherprop_CM4DE">#REF!</definedName>
    <definedName name="cf_otherprop_CM4EL" localSheetId="0">#REF!</definedName>
    <definedName name="cf_otherprop_CM4EL" localSheetId="3">#REF!</definedName>
    <definedName name="cf_otherprop_CM4EL" localSheetId="2">#REF!</definedName>
    <definedName name="cf_otherprop_CM4EL" localSheetId="22">#REF!</definedName>
    <definedName name="cf_otherprop_CM4EL" localSheetId="7">#REF!</definedName>
    <definedName name="cf_otherprop_CM4EL" localSheetId="4">#REF!</definedName>
    <definedName name="cf_otherprop_CM4EL" localSheetId="5">#REF!</definedName>
    <definedName name="cf_otherprop_CM4EL" localSheetId="17">#REF!</definedName>
    <definedName name="cf_otherprop_CM4EL" localSheetId="12">#REF!</definedName>
    <definedName name="cf_otherprop_CM4EL" localSheetId="9">#REF!</definedName>
    <definedName name="cf_otherprop_CM4EL" localSheetId="10">#REF!</definedName>
    <definedName name="cf_otherprop_CM4EL">#REF!</definedName>
    <definedName name="cf_otherprop_CM4NE" localSheetId="0">#REF!</definedName>
    <definedName name="cf_otherprop_CM4NE" localSheetId="3">#REF!</definedName>
    <definedName name="cf_otherprop_CM4NE" localSheetId="2">#REF!</definedName>
    <definedName name="cf_otherprop_CM4NE">#REF!</definedName>
    <definedName name="cf_otherprop_CM5DC" localSheetId="0">#REF!</definedName>
    <definedName name="cf_otherprop_CM5DC" localSheetId="3">#REF!</definedName>
    <definedName name="cf_otherprop_CM5DC" localSheetId="2">#REF!</definedName>
    <definedName name="cf_otherprop_CM5DC" localSheetId="22">#REF!</definedName>
    <definedName name="cf_otherprop_CM5DC" localSheetId="7">#REF!</definedName>
    <definedName name="cf_otherprop_CM5DC" localSheetId="4">#REF!</definedName>
    <definedName name="cf_otherprop_CM5DC" localSheetId="5">#REF!</definedName>
    <definedName name="cf_otherprop_CM5DC" localSheetId="17">#REF!</definedName>
    <definedName name="cf_otherprop_CM5DC" localSheetId="12">#REF!</definedName>
    <definedName name="cf_otherprop_CM5DC" localSheetId="9">#REF!</definedName>
    <definedName name="cf_otherprop_CM5DC" localSheetId="10">#REF!</definedName>
    <definedName name="cf_otherprop_CM5DC">#REF!</definedName>
    <definedName name="cf_otherprop_CM5DE" localSheetId="0">#REF!</definedName>
    <definedName name="cf_otherprop_CM5DE" localSheetId="3">#REF!</definedName>
    <definedName name="cf_otherprop_CM5DE" localSheetId="2">#REF!</definedName>
    <definedName name="cf_otherprop_CM5DE" localSheetId="22">#REF!</definedName>
    <definedName name="cf_otherprop_CM5DE" localSheetId="7">#REF!</definedName>
    <definedName name="cf_otherprop_CM5DE" localSheetId="4">#REF!</definedName>
    <definedName name="cf_otherprop_CM5DE" localSheetId="5">#REF!</definedName>
    <definedName name="cf_otherprop_CM5DE" localSheetId="17">#REF!</definedName>
    <definedName name="cf_otherprop_CM5DE" localSheetId="12">#REF!</definedName>
    <definedName name="cf_otherprop_CM5DE" localSheetId="9">#REF!</definedName>
    <definedName name="cf_otherprop_CM5DE" localSheetId="10">#REF!</definedName>
    <definedName name="cf_otherprop_CM5DE">#REF!</definedName>
    <definedName name="cf_otherprop_CMDCC" localSheetId="0">#REF!</definedName>
    <definedName name="cf_otherprop_CMDCC" localSheetId="3">#REF!</definedName>
    <definedName name="cf_otherprop_CMDCC" localSheetId="2">#REF!</definedName>
    <definedName name="cf_otherprop_CMDCC" localSheetId="22">#REF!</definedName>
    <definedName name="cf_otherprop_CMDCC" localSheetId="7">#REF!</definedName>
    <definedName name="cf_otherprop_CMDCC" localSheetId="4">#REF!</definedName>
    <definedName name="cf_otherprop_CMDCC" localSheetId="5">#REF!</definedName>
    <definedName name="cf_otherprop_CMDCC" localSheetId="17">#REF!</definedName>
    <definedName name="cf_otherprop_CMDCC" localSheetId="12">#REF!</definedName>
    <definedName name="cf_otherprop_CMDCC" localSheetId="9">#REF!</definedName>
    <definedName name="cf_otherprop_CMDCC" localSheetId="10">#REF!</definedName>
    <definedName name="cf_otherprop_CMDCC">#REF!</definedName>
    <definedName name="cf_otherprop_CMDEC" localSheetId="0">#REF!</definedName>
    <definedName name="cf_otherprop_CMDEC" localSheetId="3">#REF!</definedName>
    <definedName name="cf_otherprop_CMDEC" localSheetId="2">#REF!</definedName>
    <definedName name="cf_otherprop_CMDEC" localSheetId="22">#REF!</definedName>
    <definedName name="cf_otherprop_CMDEC" localSheetId="7">#REF!</definedName>
    <definedName name="cf_otherprop_CMDEC" localSheetId="4">#REF!</definedName>
    <definedName name="cf_otherprop_CMDEC" localSheetId="5">#REF!</definedName>
    <definedName name="cf_otherprop_CMDEC" localSheetId="17">#REF!</definedName>
    <definedName name="cf_otherprop_CMDEC" localSheetId="12">#REF!</definedName>
    <definedName name="cf_otherprop_CMDEC" localSheetId="9">#REF!</definedName>
    <definedName name="cf_otherprop_CMDEC" localSheetId="10">#REF!</definedName>
    <definedName name="cf_otherprop_CMDEC">#REF!</definedName>
    <definedName name="cf_otherprop_CMELE" localSheetId="0">#REF!</definedName>
    <definedName name="cf_otherprop_CMELE" localSheetId="3">#REF!</definedName>
    <definedName name="cf_otherprop_CMELE" localSheetId="2">#REF!</definedName>
    <definedName name="cf_otherprop_CMELE" localSheetId="22">#REF!</definedName>
    <definedName name="cf_otherprop_CMELE" localSheetId="7">#REF!</definedName>
    <definedName name="cf_otherprop_CMELE" localSheetId="4">#REF!</definedName>
    <definedName name="cf_otherprop_CMELE" localSheetId="5">#REF!</definedName>
    <definedName name="cf_otherprop_CMELE" localSheetId="17">#REF!</definedName>
    <definedName name="cf_otherprop_CMELE" localSheetId="12">#REF!</definedName>
    <definedName name="cf_otherprop_CMELE" localSheetId="9">#REF!</definedName>
    <definedName name="cf_otherprop_CMELE" localSheetId="10">#REF!</definedName>
    <definedName name="cf_otherprop_CMELE">#REF!</definedName>
    <definedName name="cf_otherprop_CMNEP" localSheetId="0">#REF!</definedName>
    <definedName name="cf_otherprop_CMNEP" localSheetId="3">#REF!</definedName>
    <definedName name="cf_otherprop_CMNEP" localSheetId="2">#REF!</definedName>
    <definedName name="cf_otherprop_CMNEP" localSheetId="22">#REF!</definedName>
    <definedName name="cf_otherprop_CMNEP" localSheetId="7">#REF!</definedName>
    <definedName name="cf_otherprop_CMNEP" localSheetId="4">#REF!</definedName>
    <definedName name="cf_otherprop_CMNEP" localSheetId="5">#REF!</definedName>
    <definedName name="cf_otherprop_CMNEP" localSheetId="17">#REF!</definedName>
    <definedName name="cf_otherprop_CMNEP" localSheetId="12">#REF!</definedName>
    <definedName name="cf_otherprop_CMNEP" localSheetId="9">#REF!</definedName>
    <definedName name="cf_otherprop_CMNEP" localSheetId="10">#REF!</definedName>
    <definedName name="cf_otherprop_CMNEP">#REF!</definedName>
    <definedName name="cf_pfin_iss_CM1DC" localSheetId="0">#REF!</definedName>
    <definedName name="cf_pfin_iss_CM1DC" localSheetId="3">#REF!</definedName>
    <definedName name="cf_pfin_iss_CM1DC" localSheetId="2">#REF!</definedName>
    <definedName name="cf_pfin_iss_CM1DC" localSheetId="22">#REF!</definedName>
    <definedName name="cf_pfin_iss_CM1DC" localSheetId="7">#REF!</definedName>
    <definedName name="cf_pfin_iss_CM1DC" localSheetId="4">#REF!</definedName>
    <definedName name="cf_pfin_iss_CM1DC" localSheetId="5">#REF!</definedName>
    <definedName name="cf_pfin_iss_CM1DC" localSheetId="17">#REF!</definedName>
    <definedName name="cf_pfin_iss_CM1DC" localSheetId="12">#REF!</definedName>
    <definedName name="cf_pfin_iss_CM1DC" localSheetId="9">#REF!</definedName>
    <definedName name="cf_pfin_iss_CM1DC" localSheetId="10">#REF!</definedName>
    <definedName name="cf_pfin_iss_CM1DC">#REF!</definedName>
    <definedName name="cf_pfin_iss_CM1DE" localSheetId="0">#REF!</definedName>
    <definedName name="cf_pfin_iss_CM1DE" localSheetId="3">#REF!</definedName>
    <definedName name="cf_pfin_iss_CM1DE" localSheetId="2">#REF!</definedName>
    <definedName name="cf_pfin_iss_CM1DE" localSheetId="22">#REF!</definedName>
    <definedName name="cf_pfin_iss_CM1DE" localSheetId="7">#REF!</definedName>
    <definedName name="cf_pfin_iss_CM1DE" localSheetId="4">#REF!</definedName>
    <definedName name="cf_pfin_iss_CM1DE" localSheetId="5">#REF!</definedName>
    <definedName name="cf_pfin_iss_CM1DE" localSheetId="17">#REF!</definedName>
    <definedName name="cf_pfin_iss_CM1DE" localSheetId="12">#REF!</definedName>
    <definedName name="cf_pfin_iss_CM1DE" localSheetId="9">#REF!</definedName>
    <definedName name="cf_pfin_iss_CM1DE" localSheetId="10">#REF!</definedName>
    <definedName name="cf_pfin_iss_CM1DE">#REF!</definedName>
    <definedName name="cf_pfin_iss_CM1EL" localSheetId="0">#REF!</definedName>
    <definedName name="cf_pfin_iss_CM1EL" localSheetId="3">#REF!</definedName>
    <definedName name="cf_pfin_iss_CM1EL" localSheetId="2">#REF!</definedName>
    <definedName name="cf_pfin_iss_CM1EL" localSheetId="22">#REF!</definedName>
    <definedName name="cf_pfin_iss_CM1EL" localSheetId="7">#REF!</definedName>
    <definedName name="cf_pfin_iss_CM1EL" localSheetId="4">#REF!</definedName>
    <definedName name="cf_pfin_iss_CM1EL" localSheetId="5">#REF!</definedName>
    <definedName name="cf_pfin_iss_CM1EL" localSheetId="17">#REF!</definedName>
    <definedName name="cf_pfin_iss_CM1EL" localSheetId="12">#REF!</definedName>
    <definedName name="cf_pfin_iss_CM1EL" localSheetId="9">#REF!</definedName>
    <definedName name="cf_pfin_iss_CM1EL" localSheetId="10">#REF!</definedName>
    <definedName name="cf_pfin_iss_CM1EL">#REF!</definedName>
    <definedName name="cf_pfin_iss_CM1NE" localSheetId="0">#REF!</definedName>
    <definedName name="cf_pfin_iss_CM1NE" localSheetId="3">#REF!</definedName>
    <definedName name="cf_pfin_iss_CM1NE" localSheetId="2">#REF!</definedName>
    <definedName name="cf_pfin_iss_CM1NE">#REF!</definedName>
    <definedName name="cf_pfin_iss_CM2DC" localSheetId="0">#REF!</definedName>
    <definedName name="cf_pfin_iss_CM2DC" localSheetId="3">#REF!</definedName>
    <definedName name="cf_pfin_iss_CM2DC" localSheetId="2">#REF!</definedName>
    <definedName name="cf_pfin_iss_CM2DC" localSheetId="22">#REF!</definedName>
    <definedName name="cf_pfin_iss_CM2DC" localSheetId="7">#REF!</definedName>
    <definedName name="cf_pfin_iss_CM2DC" localSheetId="4">#REF!</definedName>
    <definedName name="cf_pfin_iss_CM2DC" localSheetId="5">#REF!</definedName>
    <definedName name="cf_pfin_iss_CM2DC" localSheetId="17">#REF!</definedName>
    <definedName name="cf_pfin_iss_CM2DC" localSheetId="12">#REF!</definedName>
    <definedName name="cf_pfin_iss_CM2DC" localSheetId="9">#REF!</definedName>
    <definedName name="cf_pfin_iss_CM2DC" localSheetId="10">#REF!</definedName>
    <definedName name="cf_pfin_iss_CM2DC">#REF!</definedName>
    <definedName name="cf_pfin_iss_CM2DE" localSheetId="0">#REF!</definedName>
    <definedName name="cf_pfin_iss_CM2DE" localSheetId="3">#REF!</definedName>
    <definedName name="cf_pfin_iss_CM2DE" localSheetId="2">#REF!</definedName>
    <definedName name="cf_pfin_iss_CM2DE" localSheetId="22">#REF!</definedName>
    <definedName name="cf_pfin_iss_CM2DE" localSheetId="7">#REF!</definedName>
    <definedName name="cf_pfin_iss_CM2DE" localSheetId="4">#REF!</definedName>
    <definedName name="cf_pfin_iss_CM2DE" localSheetId="5">#REF!</definedName>
    <definedName name="cf_pfin_iss_CM2DE" localSheetId="17">#REF!</definedName>
    <definedName name="cf_pfin_iss_CM2DE" localSheetId="12">#REF!</definedName>
    <definedName name="cf_pfin_iss_CM2DE" localSheetId="9">#REF!</definedName>
    <definedName name="cf_pfin_iss_CM2DE" localSheetId="10">#REF!</definedName>
    <definedName name="cf_pfin_iss_CM2DE">#REF!</definedName>
    <definedName name="cf_pfin_iss_CM2EL" localSheetId="0">#REF!</definedName>
    <definedName name="cf_pfin_iss_CM2EL" localSheetId="3">#REF!</definedName>
    <definedName name="cf_pfin_iss_CM2EL" localSheetId="2">#REF!</definedName>
    <definedName name="cf_pfin_iss_CM2EL" localSheetId="22">#REF!</definedName>
    <definedName name="cf_pfin_iss_CM2EL" localSheetId="7">#REF!</definedName>
    <definedName name="cf_pfin_iss_CM2EL" localSheetId="4">#REF!</definedName>
    <definedName name="cf_pfin_iss_CM2EL" localSheetId="5">#REF!</definedName>
    <definedName name="cf_pfin_iss_CM2EL" localSheetId="17">#REF!</definedName>
    <definedName name="cf_pfin_iss_CM2EL" localSheetId="12">#REF!</definedName>
    <definedName name="cf_pfin_iss_CM2EL" localSheetId="9">#REF!</definedName>
    <definedName name="cf_pfin_iss_CM2EL" localSheetId="10">#REF!</definedName>
    <definedName name="cf_pfin_iss_CM2EL">#REF!</definedName>
    <definedName name="cf_pfin_iss_CM2NE" localSheetId="0">#REF!</definedName>
    <definedName name="cf_pfin_iss_CM2NE" localSheetId="3">#REF!</definedName>
    <definedName name="cf_pfin_iss_CM2NE" localSheetId="2">#REF!</definedName>
    <definedName name="cf_pfin_iss_CM2NE">#REF!</definedName>
    <definedName name="cf_pfin_iss_CM3DC" localSheetId="0">#REF!</definedName>
    <definedName name="cf_pfin_iss_CM3DC" localSheetId="3">#REF!</definedName>
    <definedName name="cf_pfin_iss_CM3DC" localSheetId="2">#REF!</definedName>
    <definedName name="cf_pfin_iss_CM3DC" localSheetId="22">#REF!</definedName>
    <definedName name="cf_pfin_iss_CM3DC" localSheetId="7">#REF!</definedName>
    <definedName name="cf_pfin_iss_CM3DC" localSheetId="4">#REF!</definedName>
    <definedName name="cf_pfin_iss_CM3DC" localSheetId="5">#REF!</definedName>
    <definedName name="cf_pfin_iss_CM3DC" localSheetId="17">#REF!</definedName>
    <definedName name="cf_pfin_iss_CM3DC" localSheetId="12">#REF!</definedName>
    <definedName name="cf_pfin_iss_CM3DC" localSheetId="9">#REF!</definedName>
    <definedName name="cf_pfin_iss_CM3DC" localSheetId="10">#REF!</definedName>
    <definedName name="cf_pfin_iss_CM3DC">#REF!</definedName>
    <definedName name="cf_pfin_iss_CM3DE" localSheetId="0">#REF!</definedName>
    <definedName name="cf_pfin_iss_CM3DE" localSheetId="3">#REF!</definedName>
    <definedName name="cf_pfin_iss_CM3DE" localSheetId="2">#REF!</definedName>
    <definedName name="cf_pfin_iss_CM3DE" localSheetId="22">#REF!</definedName>
    <definedName name="cf_pfin_iss_CM3DE" localSheetId="7">#REF!</definedName>
    <definedName name="cf_pfin_iss_CM3DE" localSheetId="4">#REF!</definedName>
    <definedName name="cf_pfin_iss_CM3DE" localSheetId="5">#REF!</definedName>
    <definedName name="cf_pfin_iss_CM3DE" localSheetId="17">#REF!</definedName>
    <definedName name="cf_pfin_iss_CM3DE" localSheetId="12">#REF!</definedName>
    <definedName name="cf_pfin_iss_CM3DE" localSheetId="9">#REF!</definedName>
    <definedName name="cf_pfin_iss_CM3DE" localSheetId="10">#REF!</definedName>
    <definedName name="cf_pfin_iss_CM3DE">#REF!</definedName>
    <definedName name="cf_pfin_iss_CM3EL" localSheetId="0">#REF!</definedName>
    <definedName name="cf_pfin_iss_CM3EL" localSheetId="3">#REF!</definedName>
    <definedName name="cf_pfin_iss_CM3EL" localSheetId="2">#REF!</definedName>
    <definedName name="cf_pfin_iss_CM3EL" localSheetId="22">#REF!</definedName>
    <definedName name="cf_pfin_iss_CM3EL" localSheetId="7">#REF!</definedName>
    <definedName name="cf_pfin_iss_CM3EL" localSheetId="4">#REF!</definedName>
    <definedName name="cf_pfin_iss_CM3EL" localSheetId="5">#REF!</definedName>
    <definedName name="cf_pfin_iss_CM3EL" localSheetId="17">#REF!</definedName>
    <definedName name="cf_pfin_iss_CM3EL" localSheetId="12">#REF!</definedName>
    <definedName name="cf_pfin_iss_CM3EL" localSheetId="9">#REF!</definedName>
    <definedName name="cf_pfin_iss_CM3EL" localSheetId="10">#REF!</definedName>
    <definedName name="cf_pfin_iss_CM3EL">#REF!</definedName>
    <definedName name="cf_pfin_iss_CM3NE" localSheetId="0">#REF!</definedName>
    <definedName name="cf_pfin_iss_CM3NE" localSheetId="3">#REF!</definedName>
    <definedName name="cf_pfin_iss_CM3NE" localSheetId="2">#REF!</definedName>
    <definedName name="cf_pfin_iss_CM3NE">#REF!</definedName>
    <definedName name="cf_pfin_iss_CM4DC" localSheetId="0">#REF!</definedName>
    <definedName name="cf_pfin_iss_CM4DC" localSheetId="3">#REF!</definedName>
    <definedName name="cf_pfin_iss_CM4DC" localSheetId="2">#REF!</definedName>
    <definedName name="cf_pfin_iss_CM4DC" localSheetId="22">#REF!</definedName>
    <definedName name="cf_pfin_iss_CM4DC" localSheetId="7">#REF!</definedName>
    <definedName name="cf_pfin_iss_CM4DC" localSheetId="4">#REF!</definedName>
    <definedName name="cf_pfin_iss_CM4DC" localSheetId="5">#REF!</definedName>
    <definedName name="cf_pfin_iss_CM4DC" localSheetId="17">#REF!</definedName>
    <definedName name="cf_pfin_iss_CM4DC" localSheetId="12">#REF!</definedName>
    <definedName name="cf_pfin_iss_CM4DC" localSheetId="9">#REF!</definedName>
    <definedName name="cf_pfin_iss_CM4DC" localSheetId="10">#REF!</definedName>
    <definedName name="cf_pfin_iss_CM4DC">#REF!</definedName>
    <definedName name="cf_pfin_iss_CM4DE" localSheetId="0">#REF!</definedName>
    <definedName name="cf_pfin_iss_CM4DE" localSheetId="3">#REF!</definedName>
    <definedName name="cf_pfin_iss_CM4DE" localSheetId="2">#REF!</definedName>
    <definedName name="cf_pfin_iss_CM4DE" localSheetId="22">#REF!</definedName>
    <definedName name="cf_pfin_iss_CM4DE" localSheetId="7">#REF!</definedName>
    <definedName name="cf_pfin_iss_CM4DE" localSheetId="4">#REF!</definedName>
    <definedName name="cf_pfin_iss_CM4DE" localSheetId="5">#REF!</definedName>
    <definedName name="cf_pfin_iss_CM4DE" localSheetId="17">#REF!</definedName>
    <definedName name="cf_pfin_iss_CM4DE" localSheetId="12">#REF!</definedName>
    <definedName name="cf_pfin_iss_CM4DE" localSheetId="9">#REF!</definedName>
    <definedName name="cf_pfin_iss_CM4DE" localSheetId="10">#REF!</definedName>
    <definedName name="cf_pfin_iss_CM4DE">#REF!</definedName>
    <definedName name="cf_pfin_iss_CM4EL" localSheetId="0">#REF!</definedName>
    <definedName name="cf_pfin_iss_CM4EL" localSheetId="3">#REF!</definedName>
    <definedName name="cf_pfin_iss_CM4EL" localSheetId="2">#REF!</definedName>
    <definedName name="cf_pfin_iss_CM4EL" localSheetId="22">#REF!</definedName>
    <definedName name="cf_pfin_iss_CM4EL" localSheetId="7">#REF!</definedName>
    <definedName name="cf_pfin_iss_CM4EL" localSheetId="4">#REF!</definedName>
    <definedName name="cf_pfin_iss_CM4EL" localSheetId="5">#REF!</definedName>
    <definedName name="cf_pfin_iss_CM4EL" localSheetId="17">#REF!</definedName>
    <definedName name="cf_pfin_iss_CM4EL" localSheetId="12">#REF!</definedName>
    <definedName name="cf_pfin_iss_CM4EL" localSheetId="9">#REF!</definedName>
    <definedName name="cf_pfin_iss_CM4EL" localSheetId="10">#REF!</definedName>
    <definedName name="cf_pfin_iss_CM4EL">#REF!</definedName>
    <definedName name="cf_pfin_iss_CM4NE" localSheetId="0">#REF!</definedName>
    <definedName name="cf_pfin_iss_CM4NE" localSheetId="3">#REF!</definedName>
    <definedName name="cf_pfin_iss_CM4NE" localSheetId="2">#REF!</definedName>
    <definedName name="cf_pfin_iss_CM4NE">#REF!</definedName>
    <definedName name="cf_pfin_iss_CM5DC" localSheetId="0">#REF!</definedName>
    <definedName name="cf_pfin_iss_CM5DC" localSheetId="3">#REF!</definedName>
    <definedName name="cf_pfin_iss_CM5DC" localSheetId="2">#REF!</definedName>
    <definedName name="cf_pfin_iss_CM5DC" localSheetId="22">#REF!</definedName>
    <definedName name="cf_pfin_iss_CM5DC" localSheetId="7">#REF!</definedName>
    <definedName name="cf_pfin_iss_CM5DC" localSheetId="4">#REF!</definedName>
    <definedName name="cf_pfin_iss_CM5DC" localSheetId="5">#REF!</definedName>
    <definedName name="cf_pfin_iss_CM5DC" localSheetId="17">#REF!</definedName>
    <definedName name="cf_pfin_iss_CM5DC" localSheetId="12">#REF!</definedName>
    <definedName name="cf_pfin_iss_CM5DC" localSheetId="9">#REF!</definedName>
    <definedName name="cf_pfin_iss_CM5DC" localSheetId="10">#REF!</definedName>
    <definedName name="cf_pfin_iss_CM5DC">#REF!</definedName>
    <definedName name="cf_pfin_iss_CM5DE" localSheetId="0">#REF!</definedName>
    <definedName name="cf_pfin_iss_CM5DE" localSheetId="3">#REF!</definedName>
    <definedName name="cf_pfin_iss_CM5DE" localSheetId="2">#REF!</definedName>
    <definedName name="cf_pfin_iss_CM5DE" localSheetId="22">#REF!</definedName>
    <definedName name="cf_pfin_iss_CM5DE" localSheetId="7">#REF!</definedName>
    <definedName name="cf_pfin_iss_CM5DE" localSheetId="4">#REF!</definedName>
    <definedName name="cf_pfin_iss_CM5DE" localSheetId="5">#REF!</definedName>
    <definedName name="cf_pfin_iss_CM5DE" localSheetId="17">#REF!</definedName>
    <definedName name="cf_pfin_iss_CM5DE" localSheetId="12">#REF!</definedName>
    <definedName name="cf_pfin_iss_CM5DE" localSheetId="9">#REF!</definedName>
    <definedName name="cf_pfin_iss_CM5DE" localSheetId="10">#REF!</definedName>
    <definedName name="cf_pfin_iss_CM5DE">#REF!</definedName>
    <definedName name="cf_pfin_iss_CMDCC" localSheetId="0">#REF!</definedName>
    <definedName name="cf_pfin_iss_CMDCC" localSheetId="3">#REF!</definedName>
    <definedName name="cf_pfin_iss_CMDCC" localSheetId="2">#REF!</definedName>
    <definedName name="cf_pfin_iss_CMDCC" localSheetId="22">#REF!</definedName>
    <definedName name="cf_pfin_iss_CMDCC" localSheetId="7">#REF!</definedName>
    <definedName name="cf_pfin_iss_CMDCC" localSheetId="4">#REF!</definedName>
    <definedName name="cf_pfin_iss_CMDCC" localSheetId="5">#REF!</definedName>
    <definedName name="cf_pfin_iss_CMDCC" localSheetId="17">#REF!</definedName>
    <definedName name="cf_pfin_iss_CMDCC" localSheetId="12">#REF!</definedName>
    <definedName name="cf_pfin_iss_CMDCC" localSheetId="9">#REF!</definedName>
    <definedName name="cf_pfin_iss_CMDCC" localSheetId="10">#REF!</definedName>
    <definedName name="cf_pfin_iss_CMDCC">#REF!</definedName>
    <definedName name="cf_pfin_iss_CMDEC" localSheetId="0">#REF!</definedName>
    <definedName name="cf_pfin_iss_CMDEC" localSheetId="3">#REF!</definedName>
    <definedName name="cf_pfin_iss_CMDEC" localSheetId="2">#REF!</definedName>
    <definedName name="cf_pfin_iss_CMDEC" localSheetId="22">#REF!</definedName>
    <definedName name="cf_pfin_iss_CMDEC" localSheetId="7">#REF!</definedName>
    <definedName name="cf_pfin_iss_CMDEC" localSheetId="4">#REF!</definedName>
    <definedName name="cf_pfin_iss_CMDEC" localSheetId="5">#REF!</definedName>
    <definedName name="cf_pfin_iss_CMDEC" localSheetId="17">#REF!</definedName>
    <definedName name="cf_pfin_iss_CMDEC" localSheetId="12">#REF!</definedName>
    <definedName name="cf_pfin_iss_CMDEC" localSheetId="9">#REF!</definedName>
    <definedName name="cf_pfin_iss_CMDEC" localSheetId="10">#REF!</definedName>
    <definedName name="cf_pfin_iss_CMDEC">#REF!</definedName>
    <definedName name="cf_pfin_iss_CMDEG" localSheetId="0">#REF!</definedName>
    <definedName name="cf_pfin_iss_CMDEG" localSheetId="3">#REF!</definedName>
    <definedName name="cf_pfin_iss_CMDEG" localSheetId="2">#REF!</definedName>
    <definedName name="cf_pfin_iss_CMDEG">#REF!</definedName>
    <definedName name="cf_pfin_iss_CMELE" localSheetId="0">#REF!</definedName>
    <definedName name="cf_pfin_iss_CMELE" localSheetId="3">#REF!</definedName>
    <definedName name="cf_pfin_iss_CMELE" localSheetId="2">#REF!</definedName>
    <definedName name="cf_pfin_iss_CMELE" localSheetId="22">#REF!</definedName>
    <definedName name="cf_pfin_iss_CMELE" localSheetId="7">#REF!</definedName>
    <definedName name="cf_pfin_iss_CMELE" localSheetId="4">#REF!</definedName>
    <definedName name="cf_pfin_iss_CMELE" localSheetId="5">#REF!</definedName>
    <definedName name="cf_pfin_iss_CMELE" localSheetId="17">#REF!</definedName>
    <definedName name="cf_pfin_iss_CMELE" localSheetId="12">#REF!</definedName>
    <definedName name="cf_pfin_iss_CMELE" localSheetId="9">#REF!</definedName>
    <definedName name="cf_pfin_iss_CMELE" localSheetId="10">#REF!</definedName>
    <definedName name="cf_pfin_iss_CMELE">#REF!</definedName>
    <definedName name="cf_pfin_iss_CMNEP" localSheetId="0">#REF!</definedName>
    <definedName name="cf_pfin_iss_CMNEP" localSheetId="3">#REF!</definedName>
    <definedName name="cf_pfin_iss_CMNEP" localSheetId="2">#REF!</definedName>
    <definedName name="cf_pfin_iss_CMNEP" localSheetId="22">#REF!</definedName>
    <definedName name="cf_pfin_iss_CMNEP" localSheetId="7">#REF!</definedName>
    <definedName name="cf_pfin_iss_CMNEP" localSheetId="4">#REF!</definedName>
    <definedName name="cf_pfin_iss_CMNEP" localSheetId="5">#REF!</definedName>
    <definedName name="cf_pfin_iss_CMNEP" localSheetId="17">#REF!</definedName>
    <definedName name="cf_pfin_iss_CMNEP" localSheetId="12">#REF!</definedName>
    <definedName name="cf_pfin_iss_CMNEP" localSheetId="9">#REF!</definedName>
    <definedName name="cf_pfin_iss_CMNEP" localSheetId="10">#REF!</definedName>
    <definedName name="cf_pfin_iss_CMNEP">#REF!</definedName>
    <definedName name="cf_pfs_div" localSheetId="0">#REF!</definedName>
    <definedName name="cf_pfs_div" localSheetId="3">#REF!</definedName>
    <definedName name="cf_pfs_div" localSheetId="2">#REF!</definedName>
    <definedName name="cf_pfs_div" localSheetId="22">#REF!</definedName>
    <definedName name="cf_pfs_div" localSheetId="7">#REF!</definedName>
    <definedName name="cf_pfs_div" localSheetId="4">#REF!</definedName>
    <definedName name="cf_pfs_div" localSheetId="5">#REF!</definedName>
    <definedName name="cf_pfs_div" localSheetId="17">#REF!</definedName>
    <definedName name="cf_pfs_div" localSheetId="12">#REF!</definedName>
    <definedName name="cf_pfs_div" localSheetId="9">#REF!</definedName>
    <definedName name="cf_pfs_div" localSheetId="10">#REF!</definedName>
    <definedName name="cf_pfs_div">#REF!</definedName>
    <definedName name="cf_pfs_div_0" localSheetId="0">#REF!</definedName>
    <definedName name="cf_pfs_div_0" localSheetId="3">#REF!</definedName>
    <definedName name="cf_pfs_div_0" localSheetId="2">#REF!</definedName>
    <definedName name="cf_pfs_div_0" localSheetId="22">#REF!</definedName>
    <definedName name="cf_pfs_div_0" localSheetId="7">#REF!</definedName>
    <definedName name="cf_pfs_div_0" localSheetId="4">#REF!</definedName>
    <definedName name="cf_pfs_div_0" localSheetId="5">#REF!</definedName>
    <definedName name="cf_pfs_div_0" localSheetId="17">#REF!</definedName>
    <definedName name="cf_pfs_div_0" localSheetId="12">#REF!</definedName>
    <definedName name="cf_pfs_div_0" localSheetId="9">#REF!</definedName>
    <definedName name="cf_pfs_div_0" localSheetId="10">#REF!</definedName>
    <definedName name="cf_pfs_div_0">#REF!</definedName>
    <definedName name="cf_pfs_div_CM1DC" localSheetId="0">#REF!</definedName>
    <definedName name="cf_pfs_div_CM1DC" localSheetId="3">#REF!</definedName>
    <definedName name="cf_pfs_div_CM1DC" localSheetId="2">#REF!</definedName>
    <definedName name="cf_pfs_div_CM1DC" localSheetId="22">#REF!</definedName>
    <definedName name="cf_pfs_div_CM1DC" localSheetId="7">#REF!</definedName>
    <definedName name="cf_pfs_div_CM1DC" localSheetId="4">#REF!</definedName>
    <definedName name="cf_pfs_div_CM1DC" localSheetId="5">#REF!</definedName>
    <definedName name="cf_pfs_div_CM1DC" localSheetId="17">#REF!</definedName>
    <definedName name="cf_pfs_div_CM1DC" localSheetId="12">#REF!</definedName>
    <definedName name="cf_pfs_div_CM1DC" localSheetId="9">#REF!</definedName>
    <definedName name="cf_pfs_div_CM1DC" localSheetId="10">#REF!</definedName>
    <definedName name="cf_pfs_div_CM1DC">#REF!</definedName>
    <definedName name="cf_pfs_div_CM1DE" localSheetId="0">#REF!</definedName>
    <definedName name="cf_pfs_div_CM1DE" localSheetId="3">#REF!</definedName>
    <definedName name="cf_pfs_div_CM1DE" localSheetId="2">#REF!</definedName>
    <definedName name="cf_pfs_div_CM1DE" localSheetId="22">#REF!</definedName>
    <definedName name="cf_pfs_div_CM1DE" localSheetId="7">#REF!</definedName>
    <definedName name="cf_pfs_div_CM1DE" localSheetId="4">#REF!</definedName>
    <definedName name="cf_pfs_div_CM1DE" localSheetId="5">#REF!</definedName>
    <definedName name="cf_pfs_div_CM1DE" localSheetId="17">#REF!</definedName>
    <definedName name="cf_pfs_div_CM1DE" localSheetId="12">#REF!</definedName>
    <definedName name="cf_pfs_div_CM1DE" localSheetId="9">#REF!</definedName>
    <definedName name="cf_pfs_div_CM1DE" localSheetId="10">#REF!</definedName>
    <definedName name="cf_pfs_div_CM1DE">#REF!</definedName>
    <definedName name="cf_pfs_div_CM1EL" localSheetId="0">#REF!</definedName>
    <definedName name="cf_pfs_div_CM1EL" localSheetId="3">#REF!</definedName>
    <definedName name="cf_pfs_div_CM1EL" localSheetId="2">#REF!</definedName>
    <definedName name="cf_pfs_div_CM1EL" localSheetId="22">#REF!</definedName>
    <definedName name="cf_pfs_div_CM1EL" localSheetId="7">#REF!</definedName>
    <definedName name="cf_pfs_div_CM1EL" localSheetId="4">#REF!</definedName>
    <definedName name="cf_pfs_div_CM1EL" localSheetId="5">#REF!</definedName>
    <definedName name="cf_pfs_div_CM1EL" localSheetId="17">#REF!</definedName>
    <definedName name="cf_pfs_div_CM1EL" localSheetId="12">#REF!</definedName>
    <definedName name="cf_pfs_div_CM1EL" localSheetId="9">#REF!</definedName>
    <definedName name="cf_pfs_div_CM1EL" localSheetId="10">#REF!</definedName>
    <definedName name="cf_pfs_div_CM1EL">#REF!</definedName>
    <definedName name="cf_pfs_div_CM1NE" localSheetId="0">#REF!</definedName>
    <definedName name="cf_pfs_div_CM1NE" localSheetId="3">#REF!</definedName>
    <definedName name="cf_pfs_div_CM1NE" localSheetId="2">#REF!</definedName>
    <definedName name="cf_pfs_div_CM1NE">#REF!</definedName>
    <definedName name="cf_pfs_div_CM2DC" localSheetId="0">#REF!</definedName>
    <definedName name="cf_pfs_div_CM2DC" localSheetId="3">#REF!</definedName>
    <definedName name="cf_pfs_div_CM2DC" localSheetId="2">#REF!</definedName>
    <definedName name="cf_pfs_div_CM2DC" localSheetId="22">#REF!</definedName>
    <definedName name="cf_pfs_div_CM2DC" localSheetId="7">#REF!</definedName>
    <definedName name="cf_pfs_div_CM2DC" localSheetId="4">#REF!</definedName>
    <definedName name="cf_pfs_div_CM2DC" localSheetId="5">#REF!</definedName>
    <definedName name="cf_pfs_div_CM2DC" localSheetId="17">#REF!</definedName>
    <definedName name="cf_pfs_div_CM2DC" localSheetId="12">#REF!</definedName>
    <definedName name="cf_pfs_div_CM2DC" localSheetId="9">#REF!</definedName>
    <definedName name="cf_pfs_div_CM2DC" localSheetId="10">#REF!</definedName>
    <definedName name="cf_pfs_div_CM2DC">#REF!</definedName>
    <definedName name="cf_pfs_div_CM2DE" localSheetId="0">#REF!</definedName>
    <definedName name="cf_pfs_div_CM2DE" localSheetId="3">#REF!</definedName>
    <definedName name="cf_pfs_div_CM2DE" localSheetId="2">#REF!</definedName>
    <definedName name="cf_pfs_div_CM2DE" localSheetId="22">#REF!</definedName>
    <definedName name="cf_pfs_div_CM2DE" localSheetId="7">#REF!</definedName>
    <definedName name="cf_pfs_div_CM2DE" localSheetId="4">#REF!</definedName>
    <definedName name="cf_pfs_div_CM2DE" localSheetId="5">#REF!</definedName>
    <definedName name="cf_pfs_div_CM2DE" localSheetId="17">#REF!</definedName>
    <definedName name="cf_pfs_div_CM2DE" localSheetId="12">#REF!</definedName>
    <definedName name="cf_pfs_div_CM2DE" localSheetId="9">#REF!</definedName>
    <definedName name="cf_pfs_div_CM2DE" localSheetId="10">#REF!</definedName>
    <definedName name="cf_pfs_div_CM2DE">#REF!</definedName>
    <definedName name="cf_pfs_div_CM2EL" localSheetId="0">#REF!</definedName>
    <definedName name="cf_pfs_div_CM2EL" localSheetId="3">#REF!</definedName>
    <definedName name="cf_pfs_div_CM2EL" localSheetId="2">#REF!</definedName>
    <definedName name="cf_pfs_div_CM2EL" localSheetId="22">#REF!</definedName>
    <definedName name="cf_pfs_div_CM2EL" localSheetId="7">#REF!</definedName>
    <definedName name="cf_pfs_div_CM2EL" localSheetId="4">#REF!</definedName>
    <definedName name="cf_pfs_div_CM2EL" localSheetId="5">#REF!</definedName>
    <definedName name="cf_pfs_div_CM2EL" localSheetId="17">#REF!</definedName>
    <definedName name="cf_pfs_div_CM2EL" localSheetId="12">#REF!</definedName>
    <definedName name="cf_pfs_div_CM2EL" localSheetId="9">#REF!</definedName>
    <definedName name="cf_pfs_div_CM2EL" localSheetId="10">#REF!</definedName>
    <definedName name="cf_pfs_div_CM2EL">#REF!</definedName>
    <definedName name="cf_pfs_div_CM2NE" localSheetId="0">#REF!</definedName>
    <definedName name="cf_pfs_div_CM2NE" localSheetId="3">#REF!</definedName>
    <definedName name="cf_pfs_div_CM2NE" localSheetId="2">#REF!</definedName>
    <definedName name="cf_pfs_div_CM2NE">#REF!</definedName>
    <definedName name="cf_pfs_div_CM3DC" localSheetId="0">#REF!</definedName>
    <definedName name="cf_pfs_div_CM3DC" localSheetId="3">#REF!</definedName>
    <definedName name="cf_pfs_div_CM3DC" localSheetId="2">#REF!</definedName>
    <definedName name="cf_pfs_div_CM3DC" localSheetId="22">#REF!</definedName>
    <definedName name="cf_pfs_div_CM3DC" localSheetId="7">#REF!</definedName>
    <definedName name="cf_pfs_div_CM3DC" localSheetId="4">#REF!</definedName>
    <definedName name="cf_pfs_div_CM3DC" localSheetId="5">#REF!</definedName>
    <definedName name="cf_pfs_div_CM3DC" localSheetId="17">#REF!</definedName>
    <definedName name="cf_pfs_div_CM3DC" localSheetId="12">#REF!</definedName>
    <definedName name="cf_pfs_div_CM3DC" localSheetId="9">#REF!</definedName>
    <definedName name="cf_pfs_div_CM3DC" localSheetId="10">#REF!</definedName>
    <definedName name="cf_pfs_div_CM3DC">#REF!</definedName>
    <definedName name="cf_pfs_div_CM3DE" localSheetId="0">#REF!</definedName>
    <definedName name="cf_pfs_div_CM3DE" localSheetId="3">#REF!</definedName>
    <definedName name="cf_pfs_div_CM3DE" localSheetId="2">#REF!</definedName>
    <definedName name="cf_pfs_div_CM3DE" localSheetId="22">#REF!</definedName>
    <definedName name="cf_pfs_div_CM3DE" localSheetId="7">#REF!</definedName>
    <definedName name="cf_pfs_div_CM3DE" localSheetId="4">#REF!</definedName>
    <definedName name="cf_pfs_div_CM3DE" localSheetId="5">#REF!</definedName>
    <definedName name="cf_pfs_div_CM3DE" localSheetId="17">#REF!</definedName>
    <definedName name="cf_pfs_div_CM3DE" localSheetId="12">#REF!</definedName>
    <definedName name="cf_pfs_div_CM3DE" localSheetId="9">#REF!</definedName>
    <definedName name="cf_pfs_div_CM3DE" localSheetId="10">#REF!</definedName>
    <definedName name="cf_pfs_div_CM3DE">#REF!</definedName>
    <definedName name="cf_pfs_div_CM3EL" localSheetId="0">#REF!</definedName>
    <definedName name="cf_pfs_div_CM3EL" localSheetId="3">#REF!</definedName>
    <definedName name="cf_pfs_div_CM3EL" localSheetId="2">#REF!</definedName>
    <definedName name="cf_pfs_div_CM3EL" localSheetId="22">#REF!</definedName>
    <definedName name="cf_pfs_div_CM3EL" localSheetId="7">#REF!</definedName>
    <definedName name="cf_pfs_div_CM3EL" localSheetId="4">#REF!</definedName>
    <definedName name="cf_pfs_div_CM3EL" localSheetId="5">#REF!</definedName>
    <definedName name="cf_pfs_div_CM3EL" localSheetId="17">#REF!</definedName>
    <definedName name="cf_pfs_div_CM3EL" localSheetId="12">#REF!</definedName>
    <definedName name="cf_pfs_div_CM3EL" localSheetId="9">#REF!</definedName>
    <definedName name="cf_pfs_div_CM3EL" localSheetId="10">#REF!</definedName>
    <definedName name="cf_pfs_div_CM3EL">#REF!</definedName>
    <definedName name="cf_pfs_div_CM3NE" localSheetId="0">#REF!</definedName>
    <definedName name="cf_pfs_div_CM3NE" localSheetId="3">#REF!</definedName>
    <definedName name="cf_pfs_div_CM3NE" localSheetId="2">#REF!</definedName>
    <definedName name="cf_pfs_div_CM3NE">#REF!</definedName>
    <definedName name="cf_pfs_div_CM4DC" localSheetId="0">#REF!</definedName>
    <definedName name="cf_pfs_div_CM4DC" localSheetId="3">#REF!</definedName>
    <definedName name="cf_pfs_div_CM4DC" localSheetId="2">#REF!</definedName>
    <definedName name="cf_pfs_div_CM4DC" localSheetId="22">#REF!</definedName>
    <definedName name="cf_pfs_div_CM4DC" localSheetId="7">#REF!</definedName>
    <definedName name="cf_pfs_div_CM4DC" localSheetId="4">#REF!</definedName>
    <definedName name="cf_pfs_div_CM4DC" localSheetId="5">#REF!</definedName>
    <definedName name="cf_pfs_div_CM4DC" localSheetId="17">#REF!</definedName>
    <definedName name="cf_pfs_div_CM4DC" localSheetId="12">#REF!</definedName>
    <definedName name="cf_pfs_div_CM4DC" localSheetId="9">#REF!</definedName>
    <definedName name="cf_pfs_div_CM4DC" localSheetId="10">#REF!</definedName>
    <definedName name="cf_pfs_div_CM4DC">#REF!</definedName>
    <definedName name="cf_pfs_div_CM4DE" localSheetId="0">#REF!</definedName>
    <definedName name="cf_pfs_div_CM4DE" localSheetId="3">#REF!</definedName>
    <definedName name="cf_pfs_div_CM4DE" localSheetId="2">#REF!</definedName>
    <definedName name="cf_pfs_div_CM4DE" localSheetId="22">#REF!</definedName>
    <definedName name="cf_pfs_div_CM4DE" localSheetId="7">#REF!</definedName>
    <definedName name="cf_pfs_div_CM4DE" localSheetId="4">#REF!</definedName>
    <definedName name="cf_pfs_div_CM4DE" localSheetId="5">#REF!</definedName>
    <definedName name="cf_pfs_div_CM4DE" localSheetId="17">#REF!</definedName>
    <definedName name="cf_pfs_div_CM4DE" localSheetId="12">#REF!</definedName>
    <definedName name="cf_pfs_div_CM4DE" localSheetId="9">#REF!</definedName>
    <definedName name="cf_pfs_div_CM4DE" localSheetId="10">#REF!</definedName>
    <definedName name="cf_pfs_div_CM4DE">#REF!</definedName>
    <definedName name="cf_pfs_div_CM4EL" localSheetId="0">#REF!</definedName>
    <definedName name="cf_pfs_div_CM4EL" localSheetId="3">#REF!</definedName>
    <definedName name="cf_pfs_div_CM4EL" localSheetId="2">#REF!</definedName>
    <definedName name="cf_pfs_div_CM4EL" localSheetId="22">#REF!</definedName>
    <definedName name="cf_pfs_div_CM4EL" localSheetId="7">#REF!</definedName>
    <definedName name="cf_pfs_div_CM4EL" localSheetId="4">#REF!</definedName>
    <definedName name="cf_pfs_div_CM4EL" localSheetId="5">#REF!</definedName>
    <definedName name="cf_pfs_div_CM4EL" localSheetId="17">#REF!</definedName>
    <definedName name="cf_pfs_div_CM4EL" localSheetId="12">#REF!</definedName>
    <definedName name="cf_pfs_div_CM4EL" localSheetId="9">#REF!</definedName>
    <definedName name="cf_pfs_div_CM4EL" localSheetId="10">#REF!</definedName>
    <definedName name="cf_pfs_div_CM4EL">#REF!</definedName>
    <definedName name="cf_pfs_div_CM4NE" localSheetId="0">#REF!</definedName>
    <definedName name="cf_pfs_div_CM4NE" localSheetId="3">#REF!</definedName>
    <definedName name="cf_pfs_div_CM4NE" localSheetId="2">#REF!</definedName>
    <definedName name="cf_pfs_div_CM4NE">#REF!</definedName>
    <definedName name="cf_pfs_div_CM5DC" localSheetId="0">#REF!</definedName>
    <definedName name="cf_pfs_div_CM5DC" localSheetId="3">#REF!</definedName>
    <definedName name="cf_pfs_div_CM5DC" localSheetId="2">#REF!</definedName>
    <definedName name="cf_pfs_div_CM5DC" localSheetId="22">#REF!</definedName>
    <definedName name="cf_pfs_div_CM5DC" localSheetId="7">#REF!</definedName>
    <definedName name="cf_pfs_div_CM5DC" localSheetId="4">#REF!</definedName>
    <definedName name="cf_pfs_div_CM5DC" localSheetId="5">#REF!</definedName>
    <definedName name="cf_pfs_div_CM5DC" localSheetId="17">#REF!</definedName>
    <definedName name="cf_pfs_div_CM5DC" localSheetId="12">#REF!</definedName>
    <definedName name="cf_pfs_div_CM5DC" localSheetId="9">#REF!</definedName>
    <definedName name="cf_pfs_div_CM5DC" localSheetId="10">#REF!</definedName>
    <definedName name="cf_pfs_div_CM5DC">#REF!</definedName>
    <definedName name="cf_pfs_div_CM5DE" localSheetId="0">#REF!</definedName>
    <definedName name="cf_pfs_div_CM5DE" localSheetId="3">#REF!</definedName>
    <definedName name="cf_pfs_div_CM5DE" localSheetId="2">#REF!</definedName>
    <definedName name="cf_pfs_div_CM5DE" localSheetId="22">#REF!</definedName>
    <definedName name="cf_pfs_div_CM5DE" localSheetId="7">#REF!</definedName>
    <definedName name="cf_pfs_div_CM5DE" localSheetId="4">#REF!</definedName>
    <definedName name="cf_pfs_div_CM5DE" localSheetId="5">#REF!</definedName>
    <definedName name="cf_pfs_div_CM5DE" localSheetId="17">#REF!</definedName>
    <definedName name="cf_pfs_div_CM5DE" localSheetId="12">#REF!</definedName>
    <definedName name="cf_pfs_div_CM5DE" localSheetId="9">#REF!</definedName>
    <definedName name="cf_pfs_div_CM5DE" localSheetId="10">#REF!</definedName>
    <definedName name="cf_pfs_div_CM5DE">#REF!</definedName>
    <definedName name="cf_pfs_div_CMDCC" localSheetId="0">#REF!</definedName>
    <definedName name="cf_pfs_div_CMDCC" localSheetId="3">#REF!</definedName>
    <definedName name="cf_pfs_div_CMDCC" localSheetId="2">#REF!</definedName>
    <definedName name="cf_pfs_div_CMDCC" localSheetId="22">#REF!</definedName>
    <definedName name="cf_pfs_div_CMDCC" localSheetId="7">#REF!</definedName>
    <definedName name="cf_pfs_div_CMDCC" localSheetId="4">#REF!</definedName>
    <definedName name="cf_pfs_div_CMDCC" localSheetId="5">#REF!</definedName>
    <definedName name="cf_pfs_div_CMDCC" localSheetId="17">#REF!</definedName>
    <definedName name="cf_pfs_div_CMDCC" localSheetId="12">#REF!</definedName>
    <definedName name="cf_pfs_div_CMDCC" localSheetId="9">#REF!</definedName>
    <definedName name="cf_pfs_div_CMDCC" localSheetId="10">#REF!</definedName>
    <definedName name="cf_pfs_div_CMDCC">#REF!</definedName>
    <definedName name="cf_pfs_div_CMDEC" localSheetId="0">#REF!</definedName>
    <definedName name="cf_pfs_div_CMDEC" localSheetId="3">#REF!</definedName>
    <definedName name="cf_pfs_div_CMDEC" localSheetId="2">#REF!</definedName>
    <definedName name="cf_pfs_div_CMDEC" localSheetId="22">#REF!</definedName>
    <definedName name="cf_pfs_div_CMDEC" localSheetId="7">#REF!</definedName>
    <definedName name="cf_pfs_div_CMDEC" localSheetId="4">#REF!</definedName>
    <definedName name="cf_pfs_div_CMDEC" localSheetId="5">#REF!</definedName>
    <definedName name="cf_pfs_div_CMDEC" localSheetId="17">#REF!</definedName>
    <definedName name="cf_pfs_div_CMDEC" localSheetId="12">#REF!</definedName>
    <definedName name="cf_pfs_div_CMDEC" localSheetId="9">#REF!</definedName>
    <definedName name="cf_pfs_div_CMDEC" localSheetId="10">#REF!</definedName>
    <definedName name="cf_pfs_div_CMDEC">#REF!</definedName>
    <definedName name="cf_pfs_div_CMDEG" localSheetId="0">#REF!</definedName>
    <definedName name="cf_pfs_div_CMDEG" localSheetId="3">#REF!</definedName>
    <definedName name="cf_pfs_div_CMDEG" localSheetId="2">#REF!</definedName>
    <definedName name="cf_pfs_div_CMDEG">#REF!</definedName>
    <definedName name="cf_pfs_div_CMELE" localSheetId="0">#REF!</definedName>
    <definedName name="cf_pfs_div_CMELE" localSheetId="3">#REF!</definedName>
    <definedName name="cf_pfs_div_CMELE" localSheetId="2">#REF!</definedName>
    <definedName name="cf_pfs_div_CMELE" localSheetId="22">#REF!</definedName>
    <definedName name="cf_pfs_div_CMELE" localSheetId="7">#REF!</definedName>
    <definedName name="cf_pfs_div_CMELE" localSheetId="4">#REF!</definedName>
    <definedName name="cf_pfs_div_CMELE" localSheetId="5">#REF!</definedName>
    <definedName name="cf_pfs_div_CMELE" localSheetId="17">#REF!</definedName>
    <definedName name="cf_pfs_div_CMELE" localSheetId="12">#REF!</definedName>
    <definedName name="cf_pfs_div_CMELE" localSheetId="9">#REF!</definedName>
    <definedName name="cf_pfs_div_CMELE" localSheetId="10">#REF!</definedName>
    <definedName name="cf_pfs_div_CMELE">#REF!</definedName>
    <definedName name="cf_pfs_div_CMNEP" localSheetId="0">#REF!</definedName>
    <definedName name="cf_pfs_div_CMNEP" localSheetId="3">#REF!</definedName>
    <definedName name="cf_pfs_div_CMNEP" localSheetId="2">#REF!</definedName>
    <definedName name="cf_pfs_div_CMNEP" localSheetId="22">#REF!</definedName>
    <definedName name="cf_pfs_div_CMNEP" localSheetId="7">#REF!</definedName>
    <definedName name="cf_pfs_div_CMNEP" localSheetId="4">#REF!</definedName>
    <definedName name="cf_pfs_div_CMNEP" localSheetId="5">#REF!</definedName>
    <definedName name="cf_pfs_div_CMNEP" localSheetId="17">#REF!</definedName>
    <definedName name="cf_pfs_div_CMNEP" localSheetId="12">#REF!</definedName>
    <definedName name="cf_pfs_div_CMNEP" localSheetId="9">#REF!</definedName>
    <definedName name="cf_pfs_div_CMNEP" localSheetId="10">#REF!</definedName>
    <definedName name="cf_pfs_div_CMNEP">#REF!</definedName>
    <definedName name="cf_pfs_div_cres" localSheetId="0">#REF!</definedName>
    <definedName name="cf_pfs_div_cres" localSheetId="3">#REF!</definedName>
    <definedName name="cf_pfs_div_cres" localSheetId="2">#REF!</definedName>
    <definedName name="cf_pfs_div_cres">#REF!</definedName>
    <definedName name="cf_pfs_div_crmw" localSheetId="0">#REF!</definedName>
    <definedName name="cf_pfs_div_crmw" localSheetId="3">#REF!</definedName>
    <definedName name="cf_pfs_div_crmw" localSheetId="2">#REF!</definedName>
    <definedName name="cf_pfs_div_crmw">#REF!</definedName>
    <definedName name="cf_pfs_div_dadj" localSheetId="0">#REF!</definedName>
    <definedName name="cf_pfs_div_dadj" localSheetId="3">#REF!</definedName>
    <definedName name="cf_pfs_div_dadj" localSheetId="2">#REF!</definedName>
    <definedName name="cf_pfs_div_dadj">#REF!</definedName>
    <definedName name="cf_pfs_div_dcc" localSheetId="0">#REF!</definedName>
    <definedName name="cf_pfs_div_dcc" localSheetId="3">#REF!</definedName>
    <definedName name="cf_pfs_div_dcc" localSheetId="2">#REF!</definedName>
    <definedName name="cf_pfs_div_dcc">#REF!</definedName>
    <definedName name="cf_pfs_div_dccw" localSheetId="0">#REF!</definedName>
    <definedName name="cf_pfs_div_dccw" localSheetId="3">#REF!</definedName>
    <definedName name="cf_pfs_div_dccw" localSheetId="2">#REF!</definedName>
    <definedName name="cf_pfs_div_dccw" localSheetId="22">#REF!</definedName>
    <definedName name="cf_pfs_div_dccw" localSheetId="7">#REF!</definedName>
    <definedName name="cf_pfs_div_dccw" localSheetId="4">#REF!</definedName>
    <definedName name="cf_pfs_div_dccw" localSheetId="5">#REF!</definedName>
    <definedName name="cf_pfs_div_dccw" localSheetId="17">#REF!</definedName>
    <definedName name="cf_pfs_div_dccw" localSheetId="12">#REF!</definedName>
    <definedName name="cf_pfs_div_dccw" localSheetId="9">#REF!</definedName>
    <definedName name="cf_pfs_div_dccw" localSheetId="10">#REF!</definedName>
    <definedName name="cf_pfs_div_dccw">#REF!</definedName>
    <definedName name="cf_pfs_div_dcom" localSheetId="0">#REF!</definedName>
    <definedName name="cf_pfs_div_dcom" localSheetId="3">#REF!</definedName>
    <definedName name="cf_pfs_div_dcom" localSheetId="2">#REF!</definedName>
    <definedName name="cf_pfs_div_dcom">#REF!</definedName>
    <definedName name="cf_pfs_div_degw" localSheetId="0">#REF!</definedName>
    <definedName name="cf_pfs_div_degw" localSheetId="3">#REF!</definedName>
    <definedName name="cf_pfs_div_degw" localSheetId="2">#REF!</definedName>
    <definedName name="cf_pfs_div_degw">#REF!</definedName>
    <definedName name="cf_pfs_div_deiw" localSheetId="0">#REF!</definedName>
    <definedName name="cf_pfs_div_deiw" localSheetId="3">#REF!</definedName>
    <definedName name="cf_pfs_div_deiw" localSheetId="2">#REF!</definedName>
    <definedName name="cf_pfs_div_deiw">#REF!</definedName>
    <definedName name="cf_pfs_div_denw" localSheetId="0">#REF!</definedName>
    <definedName name="cf_pfs_div_denw" localSheetId="3">#REF!</definedName>
    <definedName name="cf_pfs_div_denw" localSheetId="2">#REF!</definedName>
    <definedName name="cf_pfs_div_denw">#REF!</definedName>
    <definedName name="cf_pfs_div_desi" localSheetId="0">#REF!</definedName>
    <definedName name="cf_pfs_div_desi" localSheetId="3">#REF!</definedName>
    <definedName name="cf_pfs_div_desi" localSheetId="2">#REF!</definedName>
    <definedName name="cf_pfs_div_desi" localSheetId="22">#REF!</definedName>
    <definedName name="cf_pfs_div_desi" localSheetId="7">#REF!</definedName>
    <definedName name="cf_pfs_div_desi" localSheetId="4">#REF!</definedName>
    <definedName name="cf_pfs_div_desi" localSheetId="5">#REF!</definedName>
    <definedName name="cf_pfs_div_desi" localSheetId="17">#REF!</definedName>
    <definedName name="cf_pfs_div_desi" localSheetId="12">#REF!</definedName>
    <definedName name="cf_pfs_div_desi" localSheetId="9">#REF!</definedName>
    <definedName name="cf_pfs_div_desi" localSheetId="10">#REF!</definedName>
    <definedName name="cf_pfs_div_desi">#REF!</definedName>
    <definedName name="cf_pfs_div_dess" localSheetId="0">#REF!</definedName>
    <definedName name="cf_pfs_div_dess" localSheetId="3">#REF!</definedName>
    <definedName name="cf_pfs_div_dess" localSheetId="2">#REF!</definedName>
    <definedName name="cf_pfs_div_dess">#REF!</definedName>
    <definedName name="cf_pfs_div_dfd" localSheetId="0">#REF!</definedName>
    <definedName name="cf_pfs_div_dfd" localSheetId="3">#REF!</definedName>
    <definedName name="cf_pfs_div_dfd" localSheetId="2">#REF!</definedName>
    <definedName name="cf_pfs_div_dfd">#REF!</definedName>
    <definedName name="cf_pfs_div_dgov" localSheetId="0">#REF!</definedName>
    <definedName name="cf_pfs_div_dgov" localSheetId="3">#REF!</definedName>
    <definedName name="cf_pfs_div_dgov" localSheetId="2">#REF!</definedName>
    <definedName name="cf_pfs_div_dgov">#REF!</definedName>
    <definedName name="cf_pfs_div_dnet" localSheetId="0">#REF!</definedName>
    <definedName name="cf_pfs_div_dnet" localSheetId="3">#REF!</definedName>
    <definedName name="cf_pfs_div_dnet" localSheetId="2">#REF!</definedName>
    <definedName name="cf_pfs_div_dnet">#REF!</definedName>
    <definedName name="cf_pfs_div_dpbg" localSheetId="0">#REF!</definedName>
    <definedName name="cf_pfs_div_dpbg" localSheetId="3">#REF!</definedName>
    <definedName name="cf_pfs_div_dpbg" localSheetId="2">#REF!</definedName>
    <definedName name="cf_pfs_div_dpbg">#REF!</definedName>
    <definedName name="cf_pfs_div_dsol" localSheetId="0">#REF!</definedName>
    <definedName name="cf_pfs_div_dsol" localSheetId="3">#REF!</definedName>
    <definedName name="cf_pfs_div_dsol" localSheetId="2">#REF!</definedName>
    <definedName name="cf_pfs_div_dsol">#REF!</definedName>
    <definedName name="cf_pfs_div_egov" localSheetId="0">#REF!</definedName>
    <definedName name="cf_pfs_div_egov" localSheetId="3">#REF!</definedName>
    <definedName name="cf_pfs_div_egov" localSheetId="2">#REF!</definedName>
    <definedName name="cf_pfs_div_egov">#REF!</definedName>
    <definedName name="cf_pfs_div_elec" localSheetId="0">#REF!</definedName>
    <definedName name="cf_pfs_div_elec" localSheetId="3">#REF!</definedName>
    <definedName name="cf_pfs_div_elec" localSheetId="2">#REF!</definedName>
    <definedName name="cf_pfs_div_elec">#REF!</definedName>
    <definedName name="cf_pfs_div_esvc" localSheetId="0">#REF!</definedName>
    <definedName name="cf_pfs_div_esvc" localSheetId="3">#REF!</definedName>
    <definedName name="cf_pfs_div_esvc" localSheetId="2">#REF!</definedName>
    <definedName name="cf_pfs_div_esvc" localSheetId="22">#REF!</definedName>
    <definedName name="cf_pfs_div_esvc" localSheetId="7">#REF!</definedName>
    <definedName name="cf_pfs_div_esvc" localSheetId="4">#REF!</definedName>
    <definedName name="cf_pfs_div_esvc" localSheetId="5">#REF!</definedName>
    <definedName name="cf_pfs_div_esvc" localSheetId="17">#REF!</definedName>
    <definedName name="cf_pfs_div_esvc" localSheetId="12">#REF!</definedName>
    <definedName name="cf_pfs_div_esvc" localSheetId="9">#REF!</definedName>
    <definedName name="cf_pfs_div_esvc" localSheetId="10">#REF!</definedName>
    <definedName name="cf_pfs_div_esvc">#REF!</definedName>
    <definedName name="cf_pfs_div_fnco" localSheetId="0">#REF!</definedName>
    <definedName name="cf_pfs_div_fnco" localSheetId="3">#REF!</definedName>
    <definedName name="cf_pfs_div_fnco" localSheetId="2">#REF!</definedName>
    <definedName name="cf_pfs_div_fnco">#REF!</definedName>
    <definedName name="cf_pfs_div_fsac" localSheetId="0">#REF!</definedName>
    <definedName name="cf_pfs_div_fsac" localSheetId="3">#REF!</definedName>
    <definedName name="cf_pfs_div_fsac" localSheetId="2">#REF!</definedName>
    <definedName name="cf_pfs_div_fsac">#REF!</definedName>
    <definedName name="cf_pfs_div_fsad" localSheetId="0">#REF!</definedName>
    <definedName name="cf_pfs_div_fsad" localSheetId="3">#REF!</definedName>
    <definedName name="cf_pfs_div_fsad" localSheetId="2">#REF!</definedName>
    <definedName name="cf_pfs_div_fsad">#REF!</definedName>
    <definedName name="cf_pfs_div_fser" localSheetId="0">#REF!</definedName>
    <definedName name="cf_pfs_div_fser" localSheetId="3">#REF!</definedName>
    <definedName name="cf_pfs_div_fser" localSheetId="2">#REF!</definedName>
    <definedName name="cf_pfs_div_fser" localSheetId="22">#REF!</definedName>
    <definedName name="cf_pfs_div_fser" localSheetId="7">#REF!</definedName>
    <definedName name="cf_pfs_div_fser" localSheetId="4">#REF!</definedName>
    <definedName name="cf_pfs_div_fser" localSheetId="5">#REF!</definedName>
    <definedName name="cf_pfs_div_fser" localSheetId="17">#REF!</definedName>
    <definedName name="cf_pfs_div_fser" localSheetId="12">#REF!</definedName>
    <definedName name="cf_pfs_div_fser" localSheetId="9">#REF!</definedName>
    <definedName name="cf_pfs_div_fser" localSheetId="10">#REF!</definedName>
    <definedName name="cf_pfs_div_fser">#REF!</definedName>
    <definedName name="cf_pfs_div_fstp" localSheetId="0">#REF!</definedName>
    <definedName name="cf_pfs_div_fstp" localSheetId="3">#REF!</definedName>
    <definedName name="cf_pfs_div_fstp" localSheetId="2">#REF!</definedName>
    <definedName name="cf_pfs_div_fstp">#REF!</definedName>
    <definedName name="cf_pfs_div_gadd" localSheetId="0">#REF!</definedName>
    <definedName name="cf_pfs_div_gadd" localSheetId="3">#REF!</definedName>
    <definedName name="cf_pfs_div_gadd" localSheetId="2">#REF!</definedName>
    <definedName name="cf_pfs_div_gadd">#REF!</definedName>
    <definedName name="cf_pfs_div_gadi" localSheetId="0">#REF!</definedName>
    <definedName name="cf_pfs_div_gadi" localSheetId="3">#REF!</definedName>
    <definedName name="cf_pfs_div_gadi" localSheetId="2">#REF!</definedName>
    <definedName name="cf_pfs_div_gadi">#REF!</definedName>
    <definedName name="cf_pfs_div_gadj" localSheetId="0">#REF!</definedName>
    <definedName name="cf_pfs_div_gadj" localSheetId="3">#REF!</definedName>
    <definedName name="cf_pfs_div_gadj" localSheetId="2">#REF!</definedName>
    <definedName name="cf_pfs_div_gadj">#REF!</definedName>
    <definedName name="cf_pfs_div_gov" localSheetId="0">#REF!</definedName>
    <definedName name="cf_pfs_div_gov" localSheetId="3">#REF!</definedName>
    <definedName name="cf_pfs_div_gov" localSheetId="2">#REF!</definedName>
    <definedName name="cf_pfs_div_gov">#REF!</definedName>
    <definedName name="cf_pfs_div_govd" localSheetId="0">#REF!</definedName>
    <definedName name="cf_pfs_div_govd" localSheetId="3">#REF!</definedName>
    <definedName name="cf_pfs_div_govd" localSheetId="2">#REF!</definedName>
    <definedName name="cf_pfs_div_govd">#REF!</definedName>
    <definedName name="cf_pfs_div_gove" localSheetId="0">#REF!</definedName>
    <definedName name="cf_pfs_div_gove" localSheetId="3">#REF!</definedName>
    <definedName name="cf_pfs_div_gove" localSheetId="2">#REF!</definedName>
    <definedName name="cf_pfs_div_gove">#REF!</definedName>
    <definedName name="cf_pfs_div_nep" localSheetId="0">#REF!</definedName>
    <definedName name="cf_pfs_div_nep" localSheetId="3">#REF!</definedName>
    <definedName name="cf_pfs_div_nep" localSheetId="2">#REF!</definedName>
    <definedName name="cf_pfs_div_nep">#REF!</definedName>
    <definedName name="cf_pfs_div_ngov" localSheetId="0">#REF!</definedName>
    <definedName name="cf_pfs_div_ngov" localSheetId="3">#REF!</definedName>
    <definedName name="cf_pfs_div_ngov" localSheetId="2">#REF!</definedName>
    <definedName name="cf_pfs_div_ngov">#REF!</definedName>
    <definedName name="cf_pfs_div_resm" localSheetId="0">#REF!</definedName>
    <definedName name="cf_pfs_div_resm" localSheetId="3">#REF!</definedName>
    <definedName name="cf_pfs_div_resm" localSheetId="2">#REF!</definedName>
    <definedName name="cf_pfs_div_resm">#REF!</definedName>
    <definedName name="cf_pfs_div_rgov" localSheetId="0">#REF!</definedName>
    <definedName name="cf_pfs_div_rgov" localSheetId="3">#REF!</definedName>
    <definedName name="cf_pfs_div_rgov" localSheetId="2">#REF!</definedName>
    <definedName name="cf_pfs_div_rgov">#REF!</definedName>
    <definedName name="cf_pfs_div_sols" localSheetId="0">#REF!</definedName>
    <definedName name="cf_pfs_div_sols" localSheetId="3">#REF!</definedName>
    <definedName name="cf_pfs_div_sols" localSheetId="2">#REF!</definedName>
    <definedName name="cf_pfs_div_sols">#REF!</definedName>
    <definedName name="cf_pfs_div_tam" localSheetId="0">#REF!</definedName>
    <definedName name="cf_pfs_div_tam" localSheetId="3">#REF!</definedName>
    <definedName name="cf_pfs_div_tam" localSheetId="2">#REF!</definedName>
    <definedName name="cf_pfs_div_tam">#REF!</definedName>
    <definedName name="cf_pfs_div_tsc" localSheetId="0">#REF!</definedName>
    <definedName name="cf_pfs_div_tsc" localSheetId="3">#REF!</definedName>
    <definedName name="cf_pfs_div_tsc" localSheetId="2">#REF!</definedName>
    <definedName name="cf_pfs_div_tsc">#REF!</definedName>
    <definedName name="cf_pfs_div_vent" localSheetId="0">#REF!</definedName>
    <definedName name="cf_pfs_div_vent" localSheetId="3">#REF!</definedName>
    <definedName name="cf_pfs_div_vent" localSheetId="2">#REF!</definedName>
    <definedName name="cf_pfs_div_vent">#REF!</definedName>
    <definedName name="cf_pfs_div_vfs" localSheetId="0">#REF!</definedName>
    <definedName name="cf_pfs_div_vfs" localSheetId="3">#REF!</definedName>
    <definedName name="cf_pfs_div_vfs" localSheetId="2">#REF!</definedName>
    <definedName name="cf_pfs_div_vfs" localSheetId="22">#REF!</definedName>
    <definedName name="cf_pfs_div_vfs" localSheetId="7">#REF!</definedName>
    <definedName name="cf_pfs_div_vfs" localSheetId="4">#REF!</definedName>
    <definedName name="cf_pfs_div_vfs" localSheetId="5">#REF!</definedName>
    <definedName name="cf_pfs_div_vfs" localSheetId="17">#REF!</definedName>
    <definedName name="cf_pfs_div_vfs" localSheetId="12">#REF!</definedName>
    <definedName name="cf_pfs_div_vfs" localSheetId="9">#REF!</definedName>
    <definedName name="cf_pfs_div_vfs" localSheetId="10">#REF!</definedName>
    <definedName name="cf_pfs_div_vfs">#REF!</definedName>
    <definedName name="cf_pfs_div_watr" localSheetId="0">#REF!</definedName>
    <definedName name="cf_pfs_div_watr" localSheetId="3">#REF!</definedName>
    <definedName name="cf_pfs_div_watr" localSheetId="2">#REF!</definedName>
    <definedName name="cf_pfs_div_watr" localSheetId="22">#REF!</definedName>
    <definedName name="cf_pfs_div_watr" localSheetId="7">#REF!</definedName>
    <definedName name="cf_pfs_div_watr" localSheetId="4">#REF!</definedName>
    <definedName name="cf_pfs_div_watr" localSheetId="5">#REF!</definedName>
    <definedName name="cf_pfs_div_watr" localSheetId="17">#REF!</definedName>
    <definedName name="cf_pfs_div_watr" localSheetId="12">#REF!</definedName>
    <definedName name="cf_pfs_div_watr" localSheetId="9">#REF!</definedName>
    <definedName name="cf_pfs_div_watr" localSheetId="10">#REF!</definedName>
    <definedName name="cf_pfs_div_watr">#REF!</definedName>
    <definedName name="cf_pfs_div_west" localSheetId="0">#REF!</definedName>
    <definedName name="cf_pfs_div_west" localSheetId="3">#REF!</definedName>
    <definedName name="cf_pfs_div_west" localSheetId="2">#REF!</definedName>
    <definedName name="cf_pfs_div_west">#REF!</definedName>
    <definedName name="cf_pref_pension_CM1DC" localSheetId="0">#REF!</definedName>
    <definedName name="cf_pref_pension_CM1DC" localSheetId="3">#REF!</definedName>
    <definedName name="cf_pref_pension_CM1DC" localSheetId="2">#REF!</definedName>
    <definedName name="cf_pref_pension_CM1DC" localSheetId="22">#REF!</definedName>
    <definedName name="cf_pref_pension_CM1DC" localSheetId="7">#REF!</definedName>
    <definedName name="cf_pref_pension_CM1DC" localSheetId="4">#REF!</definedName>
    <definedName name="cf_pref_pension_CM1DC" localSheetId="5">#REF!</definedName>
    <definedName name="cf_pref_pension_CM1DC" localSheetId="17">#REF!</definedName>
    <definedName name="cf_pref_pension_CM1DC" localSheetId="12">#REF!</definedName>
    <definedName name="cf_pref_pension_CM1DC" localSheetId="9">#REF!</definedName>
    <definedName name="cf_pref_pension_CM1DC" localSheetId="10">#REF!</definedName>
    <definedName name="cf_pref_pension_CM1DC">#REF!</definedName>
    <definedName name="cf_pref_pension_CM1DE" localSheetId="0">#REF!</definedName>
    <definedName name="cf_pref_pension_CM1DE" localSheetId="3">#REF!</definedName>
    <definedName name="cf_pref_pension_CM1DE" localSheetId="2">#REF!</definedName>
    <definedName name="cf_pref_pension_CM1DE" localSheetId="22">#REF!</definedName>
    <definedName name="cf_pref_pension_CM1DE" localSheetId="7">#REF!</definedName>
    <definedName name="cf_pref_pension_CM1DE" localSheetId="4">#REF!</definedName>
    <definedName name="cf_pref_pension_CM1DE" localSheetId="5">#REF!</definedName>
    <definedName name="cf_pref_pension_CM1DE" localSheetId="17">#REF!</definedName>
    <definedName name="cf_pref_pension_CM1DE" localSheetId="12">#REF!</definedName>
    <definedName name="cf_pref_pension_CM1DE" localSheetId="9">#REF!</definedName>
    <definedName name="cf_pref_pension_CM1DE" localSheetId="10">#REF!</definedName>
    <definedName name="cf_pref_pension_CM1DE">#REF!</definedName>
    <definedName name="cf_pref_pension_CM1EL" localSheetId="0">#REF!</definedName>
    <definedName name="cf_pref_pension_CM1EL" localSheetId="3">#REF!</definedName>
    <definedName name="cf_pref_pension_CM1EL" localSheetId="2">#REF!</definedName>
    <definedName name="cf_pref_pension_CM1EL" localSheetId="22">#REF!</definedName>
    <definedName name="cf_pref_pension_CM1EL" localSheetId="7">#REF!</definedName>
    <definedName name="cf_pref_pension_CM1EL" localSheetId="4">#REF!</definedName>
    <definedName name="cf_pref_pension_CM1EL" localSheetId="5">#REF!</definedName>
    <definedName name="cf_pref_pension_CM1EL" localSheetId="17">#REF!</definedName>
    <definedName name="cf_pref_pension_CM1EL" localSheetId="12">#REF!</definedName>
    <definedName name="cf_pref_pension_CM1EL" localSheetId="9">#REF!</definedName>
    <definedName name="cf_pref_pension_CM1EL" localSheetId="10">#REF!</definedName>
    <definedName name="cf_pref_pension_CM1EL">#REF!</definedName>
    <definedName name="cf_pref_pension_CM1NE" localSheetId="0">#REF!</definedName>
    <definedName name="cf_pref_pension_CM1NE" localSheetId="3">#REF!</definedName>
    <definedName name="cf_pref_pension_CM1NE" localSheetId="2">#REF!</definedName>
    <definedName name="cf_pref_pension_CM1NE">#REF!</definedName>
    <definedName name="cf_pref_pension_CM2DC" localSheetId="0">#REF!</definedName>
    <definedName name="cf_pref_pension_CM2DC" localSheetId="3">#REF!</definedName>
    <definedName name="cf_pref_pension_CM2DC" localSheetId="2">#REF!</definedName>
    <definedName name="cf_pref_pension_CM2DC" localSheetId="22">#REF!</definedName>
    <definedName name="cf_pref_pension_CM2DC" localSheetId="7">#REF!</definedName>
    <definedName name="cf_pref_pension_CM2DC" localSheetId="4">#REF!</definedName>
    <definedName name="cf_pref_pension_CM2DC" localSheetId="5">#REF!</definedName>
    <definedName name="cf_pref_pension_CM2DC" localSheetId="17">#REF!</definedName>
    <definedName name="cf_pref_pension_CM2DC" localSheetId="12">#REF!</definedName>
    <definedName name="cf_pref_pension_CM2DC" localSheetId="9">#REF!</definedName>
    <definedName name="cf_pref_pension_CM2DC" localSheetId="10">#REF!</definedName>
    <definedName name="cf_pref_pension_CM2DC">#REF!</definedName>
    <definedName name="cf_pref_pension_CM2DE" localSheetId="0">#REF!</definedName>
    <definedName name="cf_pref_pension_CM2DE" localSheetId="3">#REF!</definedName>
    <definedName name="cf_pref_pension_CM2DE" localSheetId="2">#REF!</definedName>
    <definedName name="cf_pref_pension_CM2DE" localSheetId="22">#REF!</definedName>
    <definedName name="cf_pref_pension_CM2DE" localSheetId="7">#REF!</definedName>
    <definedName name="cf_pref_pension_CM2DE" localSheetId="4">#REF!</definedName>
    <definedName name="cf_pref_pension_CM2DE" localSheetId="5">#REF!</definedName>
    <definedName name="cf_pref_pension_CM2DE" localSheetId="17">#REF!</definedName>
    <definedName name="cf_pref_pension_CM2DE" localSheetId="12">#REF!</definedName>
    <definedName name="cf_pref_pension_CM2DE" localSheetId="9">#REF!</definedName>
    <definedName name="cf_pref_pension_CM2DE" localSheetId="10">#REF!</definedName>
    <definedName name="cf_pref_pension_CM2DE">#REF!</definedName>
    <definedName name="cf_pref_pension_CM2EL" localSheetId="0">#REF!</definedName>
    <definedName name="cf_pref_pension_CM2EL" localSheetId="3">#REF!</definedName>
    <definedName name="cf_pref_pension_CM2EL" localSheetId="2">#REF!</definedName>
    <definedName name="cf_pref_pension_CM2EL" localSheetId="22">#REF!</definedName>
    <definedName name="cf_pref_pension_CM2EL" localSheetId="7">#REF!</definedName>
    <definedName name="cf_pref_pension_CM2EL" localSheetId="4">#REF!</definedName>
    <definedName name="cf_pref_pension_CM2EL" localSheetId="5">#REF!</definedName>
    <definedName name="cf_pref_pension_CM2EL" localSheetId="17">#REF!</definedName>
    <definedName name="cf_pref_pension_CM2EL" localSheetId="12">#REF!</definedName>
    <definedName name="cf_pref_pension_CM2EL" localSheetId="9">#REF!</definedName>
    <definedName name="cf_pref_pension_CM2EL" localSheetId="10">#REF!</definedName>
    <definedName name="cf_pref_pension_CM2EL">#REF!</definedName>
    <definedName name="cf_pref_pension_CM2NE" localSheetId="0">#REF!</definedName>
    <definedName name="cf_pref_pension_CM2NE" localSheetId="3">#REF!</definedName>
    <definedName name="cf_pref_pension_CM2NE" localSheetId="2">#REF!</definedName>
    <definedName name="cf_pref_pension_CM2NE">#REF!</definedName>
    <definedName name="cf_pref_pension_CM3DC" localSheetId="0">#REF!</definedName>
    <definedName name="cf_pref_pension_CM3DC" localSheetId="3">#REF!</definedName>
    <definedName name="cf_pref_pension_CM3DC" localSheetId="2">#REF!</definedName>
    <definedName name="cf_pref_pension_CM3DC" localSheetId="22">#REF!</definedName>
    <definedName name="cf_pref_pension_CM3DC" localSheetId="7">#REF!</definedName>
    <definedName name="cf_pref_pension_CM3DC" localSheetId="4">#REF!</definedName>
    <definedName name="cf_pref_pension_CM3DC" localSheetId="5">#REF!</definedName>
    <definedName name="cf_pref_pension_CM3DC" localSheetId="17">#REF!</definedName>
    <definedName name="cf_pref_pension_CM3DC" localSheetId="12">#REF!</definedName>
    <definedName name="cf_pref_pension_CM3DC" localSheetId="9">#REF!</definedName>
    <definedName name="cf_pref_pension_CM3DC" localSheetId="10">#REF!</definedName>
    <definedName name="cf_pref_pension_CM3DC">#REF!</definedName>
    <definedName name="cf_pref_pension_CM3DE" localSheetId="0">#REF!</definedName>
    <definedName name="cf_pref_pension_CM3DE" localSheetId="3">#REF!</definedName>
    <definedName name="cf_pref_pension_CM3DE" localSheetId="2">#REF!</definedName>
    <definedName name="cf_pref_pension_CM3DE" localSheetId="22">#REF!</definedName>
    <definedName name="cf_pref_pension_CM3DE" localSheetId="7">#REF!</definedName>
    <definedName name="cf_pref_pension_CM3DE" localSheetId="4">#REF!</definedName>
    <definedName name="cf_pref_pension_CM3DE" localSheetId="5">#REF!</definedName>
    <definedName name="cf_pref_pension_CM3DE" localSheetId="17">#REF!</definedName>
    <definedName name="cf_pref_pension_CM3DE" localSheetId="12">#REF!</definedName>
    <definedName name="cf_pref_pension_CM3DE" localSheetId="9">#REF!</definedName>
    <definedName name="cf_pref_pension_CM3DE" localSheetId="10">#REF!</definedName>
    <definedName name="cf_pref_pension_CM3DE">#REF!</definedName>
    <definedName name="cf_pref_pension_CM3EL" localSheetId="0">#REF!</definedName>
    <definedName name="cf_pref_pension_CM3EL" localSheetId="3">#REF!</definedName>
    <definedName name="cf_pref_pension_CM3EL" localSheetId="2">#REF!</definedName>
    <definedName name="cf_pref_pension_CM3EL" localSheetId="22">#REF!</definedName>
    <definedName name="cf_pref_pension_CM3EL" localSheetId="7">#REF!</definedName>
    <definedName name="cf_pref_pension_CM3EL" localSheetId="4">#REF!</definedName>
    <definedName name="cf_pref_pension_CM3EL" localSheetId="5">#REF!</definedName>
    <definedName name="cf_pref_pension_CM3EL" localSheetId="17">#REF!</definedName>
    <definedName name="cf_pref_pension_CM3EL" localSheetId="12">#REF!</definedName>
    <definedName name="cf_pref_pension_CM3EL" localSheetId="9">#REF!</definedName>
    <definedName name="cf_pref_pension_CM3EL" localSheetId="10">#REF!</definedName>
    <definedName name="cf_pref_pension_CM3EL">#REF!</definedName>
    <definedName name="cf_pref_pension_CM3NE" localSheetId="0">#REF!</definedName>
    <definedName name="cf_pref_pension_CM3NE" localSheetId="3">#REF!</definedName>
    <definedName name="cf_pref_pension_CM3NE" localSheetId="2">#REF!</definedName>
    <definedName name="cf_pref_pension_CM3NE">#REF!</definedName>
    <definedName name="cf_pref_pension_CM4DC" localSheetId="0">#REF!</definedName>
    <definedName name="cf_pref_pension_CM4DC" localSheetId="3">#REF!</definedName>
    <definedName name="cf_pref_pension_CM4DC" localSheetId="2">#REF!</definedName>
    <definedName name="cf_pref_pension_CM4DC" localSheetId="22">#REF!</definedName>
    <definedName name="cf_pref_pension_CM4DC" localSheetId="7">#REF!</definedName>
    <definedName name="cf_pref_pension_CM4DC" localSheetId="4">#REF!</definedName>
    <definedName name="cf_pref_pension_CM4DC" localSheetId="5">#REF!</definedName>
    <definedName name="cf_pref_pension_CM4DC" localSheetId="17">#REF!</definedName>
    <definedName name="cf_pref_pension_CM4DC" localSheetId="12">#REF!</definedName>
    <definedName name="cf_pref_pension_CM4DC" localSheetId="9">#REF!</definedName>
    <definedName name="cf_pref_pension_CM4DC" localSheetId="10">#REF!</definedName>
    <definedName name="cf_pref_pension_CM4DC">#REF!</definedName>
    <definedName name="cf_pref_pension_CM4DE" localSheetId="0">#REF!</definedName>
    <definedName name="cf_pref_pension_CM4DE" localSheetId="3">#REF!</definedName>
    <definedName name="cf_pref_pension_CM4DE" localSheetId="2">#REF!</definedName>
    <definedName name="cf_pref_pension_CM4DE" localSheetId="22">#REF!</definedName>
    <definedName name="cf_pref_pension_CM4DE" localSheetId="7">#REF!</definedName>
    <definedName name="cf_pref_pension_CM4DE" localSheetId="4">#REF!</definedName>
    <definedName name="cf_pref_pension_CM4DE" localSheetId="5">#REF!</definedName>
    <definedName name="cf_pref_pension_CM4DE" localSheetId="17">#REF!</definedName>
    <definedName name="cf_pref_pension_CM4DE" localSheetId="12">#REF!</definedName>
    <definedName name="cf_pref_pension_CM4DE" localSheetId="9">#REF!</definedName>
    <definedName name="cf_pref_pension_CM4DE" localSheetId="10">#REF!</definedName>
    <definedName name="cf_pref_pension_CM4DE">#REF!</definedName>
    <definedName name="cf_pref_pension_CM4EL" localSheetId="0">#REF!</definedName>
    <definedName name="cf_pref_pension_CM4EL" localSheetId="3">#REF!</definedName>
    <definedName name="cf_pref_pension_CM4EL" localSheetId="2">#REF!</definedName>
    <definedName name="cf_pref_pension_CM4EL" localSheetId="22">#REF!</definedName>
    <definedName name="cf_pref_pension_CM4EL" localSheetId="7">#REF!</definedName>
    <definedName name="cf_pref_pension_CM4EL" localSheetId="4">#REF!</definedName>
    <definedName name="cf_pref_pension_CM4EL" localSheetId="5">#REF!</definedName>
    <definedName name="cf_pref_pension_CM4EL" localSheetId="17">#REF!</definedName>
    <definedName name="cf_pref_pension_CM4EL" localSheetId="12">#REF!</definedName>
    <definedName name="cf_pref_pension_CM4EL" localSheetId="9">#REF!</definedName>
    <definedName name="cf_pref_pension_CM4EL" localSheetId="10">#REF!</definedName>
    <definedName name="cf_pref_pension_CM4EL">#REF!</definedName>
    <definedName name="cf_pref_pension_CM4NE" localSheetId="0">#REF!</definedName>
    <definedName name="cf_pref_pension_CM4NE" localSheetId="3">#REF!</definedName>
    <definedName name="cf_pref_pension_CM4NE" localSheetId="2">#REF!</definedName>
    <definedName name="cf_pref_pension_CM4NE">#REF!</definedName>
    <definedName name="cf_pref_pension_CM5DC" localSheetId="0">#REF!</definedName>
    <definedName name="cf_pref_pension_CM5DC" localSheetId="3">#REF!</definedName>
    <definedName name="cf_pref_pension_CM5DC" localSheetId="2">#REF!</definedName>
    <definedName name="cf_pref_pension_CM5DC" localSheetId="22">#REF!</definedName>
    <definedName name="cf_pref_pension_CM5DC" localSheetId="7">#REF!</definedName>
    <definedName name="cf_pref_pension_CM5DC" localSheetId="4">#REF!</definedName>
    <definedName name="cf_pref_pension_CM5DC" localSheetId="5">#REF!</definedName>
    <definedName name="cf_pref_pension_CM5DC" localSheetId="17">#REF!</definedName>
    <definedName name="cf_pref_pension_CM5DC" localSheetId="12">#REF!</definedName>
    <definedName name="cf_pref_pension_CM5DC" localSheetId="9">#REF!</definedName>
    <definedName name="cf_pref_pension_CM5DC" localSheetId="10">#REF!</definedName>
    <definedName name="cf_pref_pension_CM5DC">#REF!</definedName>
    <definedName name="cf_pref_pension_CM5DE" localSheetId="0">#REF!</definedName>
    <definedName name="cf_pref_pension_CM5DE" localSheetId="3">#REF!</definedName>
    <definedName name="cf_pref_pension_CM5DE" localSheetId="2">#REF!</definedName>
    <definedName name="cf_pref_pension_CM5DE" localSheetId="22">#REF!</definedName>
    <definedName name="cf_pref_pension_CM5DE" localSheetId="7">#REF!</definedName>
    <definedName name="cf_pref_pension_CM5DE" localSheetId="4">#REF!</definedName>
    <definedName name="cf_pref_pension_CM5DE" localSheetId="5">#REF!</definedName>
    <definedName name="cf_pref_pension_CM5DE" localSheetId="17">#REF!</definedName>
    <definedName name="cf_pref_pension_CM5DE" localSheetId="12">#REF!</definedName>
    <definedName name="cf_pref_pension_CM5DE" localSheetId="9">#REF!</definedName>
    <definedName name="cf_pref_pension_CM5DE" localSheetId="10">#REF!</definedName>
    <definedName name="cf_pref_pension_CM5DE">#REF!</definedName>
    <definedName name="cf_pref_pension_CMDCC" localSheetId="0">#REF!</definedName>
    <definedName name="cf_pref_pension_CMDCC" localSheetId="3">#REF!</definedName>
    <definedName name="cf_pref_pension_CMDCC" localSheetId="2">#REF!</definedName>
    <definedName name="cf_pref_pension_CMDCC" localSheetId="22">#REF!</definedName>
    <definedName name="cf_pref_pension_CMDCC" localSheetId="7">#REF!</definedName>
    <definedName name="cf_pref_pension_CMDCC" localSheetId="4">#REF!</definedName>
    <definedName name="cf_pref_pension_CMDCC" localSheetId="5">#REF!</definedName>
    <definedName name="cf_pref_pension_CMDCC" localSheetId="17">#REF!</definedName>
    <definedName name="cf_pref_pension_CMDCC" localSheetId="12">#REF!</definedName>
    <definedName name="cf_pref_pension_CMDCC" localSheetId="9">#REF!</definedName>
    <definedName name="cf_pref_pension_CMDCC" localSheetId="10">#REF!</definedName>
    <definedName name="cf_pref_pension_CMDCC">#REF!</definedName>
    <definedName name="cf_pref_pension_CMDEC" localSheetId="0">#REF!</definedName>
    <definedName name="cf_pref_pension_CMDEC" localSheetId="3">#REF!</definedName>
    <definedName name="cf_pref_pension_CMDEC" localSheetId="2">#REF!</definedName>
    <definedName name="cf_pref_pension_CMDEC" localSheetId="22">#REF!</definedName>
    <definedName name="cf_pref_pension_CMDEC" localSheetId="7">#REF!</definedName>
    <definedName name="cf_pref_pension_CMDEC" localSheetId="4">#REF!</definedName>
    <definedName name="cf_pref_pension_CMDEC" localSheetId="5">#REF!</definedName>
    <definedName name="cf_pref_pension_CMDEC" localSheetId="17">#REF!</definedName>
    <definedName name="cf_pref_pension_CMDEC" localSheetId="12">#REF!</definedName>
    <definedName name="cf_pref_pension_CMDEC" localSheetId="9">#REF!</definedName>
    <definedName name="cf_pref_pension_CMDEC" localSheetId="10">#REF!</definedName>
    <definedName name="cf_pref_pension_CMDEC">#REF!</definedName>
    <definedName name="cf_pref_pension_CMELE" localSheetId="0">#REF!</definedName>
    <definedName name="cf_pref_pension_CMELE" localSheetId="3">#REF!</definedName>
    <definedName name="cf_pref_pension_CMELE" localSheetId="2">#REF!</definedName>
    <definedName name="cf_pref_pension_CMELE" localSheetId="22">#REF!</definedName>
    <definedName name="cf_pref_pension_CMELE" localSheetId="7">#REF!</definedName>
    <definedName name="cf_pref_pension_CMELE" localSheetId="4">#REF!</definedName>
    <definedName name="cf_pref_pension_CMELE" localSheetId="5">#REF!</definedName>
    <definedName name="cf_pref_pension_CMELE" localSheetId="17">#REF!</definedName>
    <definedName name="cf_pref_pension_CMELE" localSheetId="12">#REF!</definedName>
    <definedName name="cf_pref_pension_CMELE" localSheetId="9">#REF!</definedName>
    <definedName name="cf_pref_pension_CMELE" localSheetId="10">#REF!</definedName>
    <definedName name="cf_pref_pension_CMELE">#REF!</definedName>
    <definedName name="cf_pref_pension_CMNEP" localSheetId="0">#REF!</definedName>
    <definedName name="cf_pref_pension_CMNEP" localSheetId="3">#REF!</definedName>
    <definedName name="cf_pref_pension_CMNEP" localSheetId="2">#REF!</definedName>
    <definedName name="cf_pref_pension_CMNEP" localSheetId="22">#REF!</definedName>
    <definedName name="cf_pref_pension_CMNEP" localSheetId="7">#REF!</definedName>
    <definedName name="cf_pref_pension_CMNEP" localSheetId="4">#REF!</definedName>
    <definedName name="cf_pref_pension_CMNEP" localSheetId="5">#REF!</definedName>
    <definedName name="cf_pref_pension_CMNEP" localSheetId="17">#REF!</definedName>
    <definedName name="cf_pref_pension_CMNEP" localSheetId="12">#REF!</definedName>
    <definedName name="cf_pref_pension_CMNEP" localSheetId="9">#REF!</definedName>
    <definedName name="cf_pref_pension_CMNEP" localSheetId="10">#REF!</definedName>
    <definedName name="cf_pref_pension_CMNEP">#REF!</definedName>
    <definedName name="cf_prefinance_CM1DC" localSheetId="0">#REF!</definedName>
    <definedName name="cf_prefinance_CM1DC" localSheetId="3">#REF!</definedName>
    <definedName name="cf_prefinance_CM1DC" localSheetId="2">#REF!</definedName>
    <definedName name="cf_prefinance_CM1DC">#REF!</definedName>
    <definedName name="cf_prefinance_CM1DE" localSheetId="0">#REF!</definedName>
    <definedName name="cf_prefinance_CM1DE" localSheetId="3">#REF!</definedName>
    <definedName name="cf_prefinance_CM1DE" localSheetId="2">#REF!</definedName>
    <definedName name="cf_prefinance_CM1DE">#REF!</definedName>
    <definedName name="cf_prefinance_CM1EL" localSheetId="0">#REF!</definedName>
    <definedName name="cf_prefinance_CM1EL" localSheetId="3">#REF!</definedName>
    <definedName name="cf_prefinance_CM1EL" localSheetId="2">#REF!</definedName>
    <definedName name="cf_prefinance_CM1EL">#REF!</definedName>
    <definedName name="cf_prefinance_CM1NE" localSheetId="0">#REF!</definedName>
    <definedName name="cf_prefinance_CM1NE" localSheetId="3">#REF!</definedName>
    <definedName name="cf_prefinance_CM1NE" localSheetId="2">#REF!</definedName>
    <definedName name="cf_prefinance_CM1NE">#REF!</definedName>
    <definedName name="cf_prefinance_CM2DC" localSheetId="0">#REF!</definedName>
    <definedName name="cf_prefinance_CM2DC" localSheetId="3">#REF!</definedName>
    <definedName name="cf_prefinance_CM2DC" localSheetId="2">#REF!</definedName>
    <definedName name="cf_prefinance_CM2DC">#REF!</definedName>
    <definedName name="cf_prefinance_CM2DE" localSheetId="0">#REF!</definedName>
    <definedName name="cf_prefinance_CM2DE" localSheetId="3">#REF!</definedName>
    <definedName name="cf_prefinance_CM2DE" localSheetId="2">#REF!</definedName>
    <definedName name="cf_prefinance_CM2DE">#REF!</definedName>
    <definedName name="cf_prefinance_CM2EL" localSheetId="0">#REF!</definedName>
    <definedName name="cf_prefinance_CM2EL" localSheetId="3">#REF!</definedName>
    <definedName name="cf_prefinance_CM2EL" localSheetId="2">#REF!</definedName>
    <definedName name="cf_prefinance_CM2EL">#REF!</definedName>
    <definedName name="cf_prefinance_CM2NE" localSheetId="0">#REF!</definedName>
    <definedName name="cf_prefinance_CM2NE" localSheetId="3">#REF!</definedName>
    <definedName name="cf_prefinance_CM2NE" localSheetId="2">#REF!</definedName>
    <definedName name="cf_prefinance_CM2NE">#REF!</definedName>
    <definedName name="cf_prefinance_CM3DC" localSheetId="0">#REF!</definedName>
    <definedName name="cf_prefinance_CM3DC" localSheetId="3">#REF!</definedName>
    <definedName name="cf_prefinance_CM3DC" localSheetId="2">#REF!</definedName>
    <definedName name="cf_prefinance_CM3DC">#REF!</definedName>
    <definedName name="cf_prefinance_CM3DE" localSheetId="0">#REF!</definedName>
    <definedName name="cf_prefinance_CM3DE" localSheetId="3">#REF!</definedName>
    <definedName name="cf_prefinance_CM3DE" localSheetId="2">#REF!</definedName>
    <definedName name="cf_prefinance_CM3DE">#REF!</definedName>
    <definedName name="cf_prefinance_CM3EL" localSheetId="0">#REF!</definedName>
    <definedName name="cf_prefinance_CM3EL" localSheetId="3">#REF!</definedName>
    <definedName name="cf_prefinance_CM3EL" localSheetId="2">#REF!</definedName>
    <definedName name="cf_prefinance_CM3EL">#REF!</definedName>
    <definedName name="cf_prefinance_CM3NE" localSheetId="0">#REF!</definedName>
    <definedName name="cf_prefinance_CM3NE" localSheetId="3">#REF!</definedName>
    <definedName name="cf_prefinance_CM3NE" localSheetId="2">#REF!</definedName>
    <definedName name="cf_prefinance_CM3NE">#REF!</definedName>
    <definedName name="cf_prefinance_CM4DC" localSheetId="0">#REF!</definedName>
    <definedName name="cf_prefinance_CM4DC" localSheetId="3">#REF!</definedName>
    <definedName name="cf_prefinance_CM4DC" localSheetId="2">#REF!</definedName>
    <definedName name="cf_prefinance_CM4DC">#REF!</definedName>
    <definedName name="cf_prefinance_CM4DE" localSheetId="0">#REF!</definedName>
    <definedName name="cf_prefinance_CM4DE" localSheetId="3">#REF!</definedName>
    <definedName name="cf_prefinance_CM4DE" localSheetId="2">#REF!</definedName>
    <definedName name="cf_prefinance_CM4DE">#REF!</definedName>
    <definedName name="cf_prefinance_CM4EL" localSheetId="0">#REF!</definedName>
    <definedName name="cf_prefinance_CM4EL" localSheetId="3">#REF!</definedName>
    <definedName name="cf_prefinance_CM4EL" localSheetId="2">#REF!</definedName>
    <definedName name="cf_prefinance_CM4EL">#REF!</definedName>
    <definedName name="cf_prefinance_CM4NE" localSheetId="0">#REF!</definedName>
    <definedName name="cf_prefinance_CM4NE" localSheetId="3">#REF!</definedName>
    <definedName name="cf_prefinance_CM4NE" localSheetId="2">#REF!</definedName>
    <definedName name="cf_prefinance_CM4NE">#REF!</definedName>
    <definedName name="cf_prefinance_CMDCC" localSheetId="0">#REF!</definedName>
    <definedName name="cf_prefinance_CMDCC" localSheetId="3">#REF!</definedName>
    <definedName name="cf_prefinance_CMDCC" localSheetId="2">#REF!</definedName>
    <definedName name="cf_prefinance_CMDCC" localSheetId="22">#REF!</definedName>
    <definedName name="cf_prefinance_CMDCC" localSheetId="7">#REF!</definedName>
    <definedName name="cf_prefinance_CMDCC" localSheetId="4">#REF!</definedName>
    <definedName name="cf_prefinance_CMDCC" localSheetId="5">#REF!</definedName>
    <definedName name="cf_prefinance_CMDCC" localSheetId="17">#REF!</definedName>
    <definedName name="cf_prefinance_CMDCC" localSheetId="12">#REF!</definedName>
    <definedName name="cf_prefinance_CMDCC" localSheetId="9">#REF!</definedName>
    <definedName name="cf_prefinance_CMDCC" localSheetId="10">#REF!</definedName>
    <definedName name="cf_prefinance_CMDCC">#REF!</definedName>
    <definedName name="cf_prefinance_CMDEC" localSheetId="0">#REF!</definedName>
    <definedName name="cf_prefinance_CMDEC" localSheetId="3">#REF!</definedName>
    <definedName name="cf_prefinance_CMDEC" localSheetId="2">#REF!</definedName>
    <definedName name="cf_prefinance_CMDEC" localSheetId="22">#REF!</definedName>
    <definedName name="cf_prefinance_CMDEC" localSheetId="7">#REF!</definedName>
    <definedName name="cf_prefinance_CMDEC" localSheetId="4">#REF!</definedName>
    <definedName name="cf_prefinance_CMDEC" localSheetId="5">#REF!</definedName>
    <definedName name="cf_prefinance_CMDEC" localSheetId="17">#REF!</definedName>
    <definedName name="cf_prefinance_CMDEC" localSheetId="12">#REF!</definedName>
    <definedName name="cf_prefinance_CMDEC" localSheetId="9">#REF!</definedName>
    <definedName name="cf_prefinance_CMDEC" localSheetId="10">#REF!</definedName>
    <definedName name="cf_prefinance_CMDEC">#REF!</definedName>
    <definedName name="cf_prefinance_CMDEG" localSheetId="0">#REF!</definedName>
    <definedName name="cf_prefinance_CMDEG" localSheetId="3">#REF!</definedName>
    <definedName name="cf_prefinance_CMDEG" localSheetId="2">#REF!</definedName>
    <definedName name="cf_prefinance_CMDEG">#REF!</definedName>
    <definedName name="cf_prefinance_CMELE" localSheetId="0">#REF!</definedName>
    <definedName name="cf_prefinance_CMELE" localSheetId="3">#REF!</definedName>
    <definedName name="cf_prefinance_CMELE" localSheetId="2">#REF!</definedName>
    <definedName name="cf_prefinance_CMELE" localSheetId="22">#REF!</definedName>
    <definedName name="cf_prefinance_CMELE" localSheetId="7">#REF!</definedName>
    <definedName name="cf_prefinance_CMELE" localSheetId="4">#REF!</definedName>
    <definedName name="cf_prefinance_CMELE" localSheetId="5">#REF!</definedName>
    <definedName name="cf_prefinance_CMELE" localSheetId="17">#REF!</definedName>
    <definedName name="cf_prefinance_CMELE" localSheetId="12">#REF!</definedName>
    <definedName name="cf_prefinance_CMELE" localSheetId="9">#REF!</definedName>
    <definedName name="cf_prefinance_CMELE" localSheetId="10">#REF!</definedName>
    <definedName name="cf_prefinance_CMELE">#REF!</definedName>
    <definedName name="cf_prefinance_CMNEP" localSheetId="0">#REF!</definedName>
    <definedName name="cf_prefinance_CMNEP" localSheetId="3">#REF!</definedName>
    <definedName name="cf_prefinance_CMNEP" localSheetId="2">#REF!</definedName>
    <definedName name="cf_prefinance_CMNEP" localSheetId="22">#REF!</definedName>
    <definedName name="cf_prefinance_CMNEP" localSheetId="7">#REF!</definedName>
    <definedName name="cf_prefinance_CMNEP" localSheetId="4">#REF!</definedName>
    <definedName name="cf_prefinance_CMNEP" localSheetId="5">#REF!</definedName>
    <definedName name="cf_prefinance_CMNEP" localSheetId="17">#REF!</definedName>
    <definedName name="cf_prefinance_CMNEP" localSheetId="12">#REF!</definedName>
    <definedName name="cf_prefinance_CMNEP" localSheetId="9">#REF!</definedName>
    <definedName name="cf_prefinance_CMNEP" localSheetId="10">#REF!</definedName>
    <definedName name="cf_prefinance_CMNEP">#REF!</definedName>
    <definedName name="cf_quip_iss_CM1DC" localSheetId="0">#REF!</definedName>
    <definedName name="cf_quip_iss_CM1DC" localSheetId="3">#REF!</definedName>
    <definedName name="cf_quip_iss_CM1DC" localSheetId="2">#REF!</definedName>
    <definedName name="cf_quip_iss_CM1DC" localSheetId="22">#REF!</definedName>
    <definedName name="cf_quip_iss_CM1DC" localSheetId="7">#REF!</definedName>
    <definedName name="cf_quip_iss_CM1DC" localSheetId="4">#REF!</definedName>
    <definedName name="cf_quip_iss_CM1DC" localSheetId="5">#REF!</definedName>
    <definedName name="cf_quip_iss_CM1DC" localSheetId="17">#REF!</definedName>
    <definedName name="cf_quip_iss_CM1DC" localSheetId="12">#REF!</definedName>
    <definedName name="cf_quip_iss_CM1DC" localSheetId="9">#REF!</definedName>
    <definedName name="cf_quip_iss_CM1DC" localSheetId="10">#REF!</definedName>
    <definedName name="cf_quip_iss_CM1DC">#REF!</definedName>
    <definedName name="cf_quip_iss_CM1DE" localSheetId="0">#REF!</definedName>
    <definedName name="cf_quip_iss_CM1DE" localSheetId="3">#REF!</definedName>
    <definedName name="cf_quip_iss_CM1DE" localSheetId="2">#REF!</definedName>
    <definedName name="cf_quip_iss_CM1DE" localSheetId="22">#REF!</definedName>
    <definedName name="cf_quip_iss_CM1DE" localSheetId="7">#REF!</definedName>
    <definedName name="cf_quip_iss_CM1DE" localSheetId="4">#REF!</definedName>
    <definedName name="cf_quip_iss_CM1DE" localSheetId="5">#REF!</definedName>
    <definedName name="cf_quip_iss_CM1DE" localSheetId="17">#REF!</definedName>
    <definedName name="cf_quip_iss_CM1DE" localSheetId="12">#REF!</definedName>
    <definedName name="cf_quip_iss_CM1DE" localSheetId="9">#REF!</definedName>
    <definedName name="cf_quip_iss_CM1DE" localSheetId="10">#REF!</definedName>
    <definedName name="cf_quip_iss_CM1DE">#REF!</definedName>
    <definedName name="cf_quip_iss_CM1EL" localSheetId="0">#REF!</definedName>
    <definedName name="cf_quip_iss_CM1EL" localSheetId="3">#REF!</definedName>
    <definedName name="cf_quip_iss_CM1EL" localSheetId="2">#REF!</definedName>
    <definedName name="cf_quip_iss_CM1EL" localSheetId="22">#REF!</definedName>
    <definedName name="cf_quip_iss_CM1EL" localSheetId="7">#REF!</definedName>
    <definedName name="cf_quip_iss_CM1EL" localSheetId="4">#REF!</definedName>
    <definedName name="cf_quip_iss_CM1EL" localSheetId="5">#REF!</definedName>
    <definedName name="cf_quip_iss_CM1EL" localSheetId="17">#REF!</definedName>
    <definedName name="cf_quip_iss_CM1EL" localSheetId="12">#REF!</definedName>
    <definedName name="cf_quip_iss_CM1EL" localSheetId="9">#REF!</definedName>
    <definedName name="cf_quip_iss_CM1EL" localSheetId="10">#REF!</definedName>
    <definedName name="cf_quip_iss_CM1EL">#REF!</definedName>
    <definedName name="cf_quip_iss_CM1NE" localSheetId="0">#REF!</definedName>
    <definedName name="cf_quip_iss_CM1NE" localSheetId="3">#REF!</definedName>
    <definedName name="cf_quip_iss_CM1NE" localSheetId="2">#REF!</definedName>
    <definedName name="cf_quip_iss_CM1NE">#REF!</definedName>
    <definedName name="cf_quip_iss_CM2DC" localSheetId="0">#REF!</definedName>
    <definedName name="cf_quip_iss_CM2DC" localSheetId="3">#REF!</definedName>
    <definedName name="cf_quip_iss_CM2DC" localSheetId="2">#REF!</definedName>
    <definedName name="cf_quip_iss_CM2DC" localSheetId="22">#REF!</definedName>
    <definedName name="cf_quip_iss_CM2DC" localSheetId="7">#REF!</definedName>
    <definedName name="cf_quip_iss_CM2DC" localSheetId="4">#REF!</definedName>
    <definedName name="cf_quip_iss_CM2DC" localSheetId="5">#REF!</definedName>
    <definedName name="cf_quip_iss_CM2DC" localSheetId="17">#REF!</definedName>
    <definedName name="cf_quip_iss_CM2DC" localSheetId="12">#REF!</definedName>
    <definedName name="cf_quip_iss_CM2DC" localSheetId="9">#REF!</definedName>
    <definedName name="cf_quip_iss_CM2DC" localSheetId="10">#REF!</definedName>
    <definedName name="cf_quip_iss_CM2DC">#REF!</definedName>
    <definedName name="cf_quip_iss_CM2DE" localSheetId="0">#REF!</definedName>
    <definedName name="cf_quip_iss_CM2DE" localSheetId="3">#REF!</definedName>
    <definedName name="cf_quip_iss_CM2DE" localSheetId="2">#REF!</definedName>
    <definedName name="cf_quip_iss_CM2DE" localSheetId="22">#REF!</definedName>
    <definedName name="cf_quip_iss_CM2DE" localSheetId="7">#REF!</definedName>
    <definedName name="cf_quip_iss_CM2DE" localSheetId="4">#REF!</definedName>
    <definedName name="cf_quip_iss_CM2DE" localSheetId="5">#REF!</definedName>
    <definedName name="cf_quip_iss_CM2DE" localSheetId="17">#REF!</definedName>
    <definedName name="cf_quip_iss_CM2DE" localSheetId="12">#REF!</definedName>
    <definedName name="cf_quip_iss_CM2DE" localSheetId="9">#REF!</definedName>
    <definedName name="cf_quip_iss_CM2DE" localSheetId="10">#REF!</definedName>
    <definedName name="cf_quip_iss_CM2DE">#REF!</definedName>
    <definedName name="cf_quip_iss_CM2EL" localSheetId="0">#REF!</definedName>
    <definedName name="cf_quip_iss_CM2EL" localSheetId="3">#REF!</definedName>
    <definedName name="cf_quip_iss_CM2EL" localSheetId="2">#REF!</definedName>
    <definedName name="cf_quip_iss_CM2EL" localSheetId="22">#REF!</definedName>
    <definedName name="cf_quip_iss_CM2EL" localSheetId="7">#REF!</definedName>
    <definedName name="cf_quip_iss_CM2EL" localSheetId="4">#REF!</definedName>
    <definedName name="cf_quip_iss_CM2EL" localSheetId="5">#REF!</definedName>
    <definedName name="cf_quip_iss_CM2EL" localSheetId="17">#REF!</definedName>
    <definedName name="cf_quip_iss_CM2EL" localSheetId="12">#REF!</definedName>
    <definedName name="cf_quip_iss_CM2EL" localSheetId="9">#REF!</definedName>
    <definedName name="cf_quip_iss_CM2EL" localSheetId="10">#REF!</definedName>
    <definedName name="cf_quip_iss_CM2EL">#REF!</definedName>
    <definedName name="cf_quip_iss_CM2NE" localSheetId="0">#REF!</definedName>
    <definedName name="cf_quip_iss_CM2NE" localSheetId="3">#REF!</definedName>
    <definedName name="cf_quip_iss_CM2NE" localSheetId="2">#REF!</definedName>
    <definedName name="cf_quip_iss_CM2NE">#REF!</definedName>
    <definedName name="cf_quip_iss_CM3DC" localSheetId="0">#REF!</definedName>
    <definedName name="cf_quip_iss_CM3DC" localSheetId="3">#REF!</definedName>
    <definedName name="cf_quip_iss_CM3DC" localSheetId="2">#REF!</definedName>
    <definedName name="cf_quip_iss_CM3DC" localSheetId="22">#REF!</definedName>
    <definedName name="cf_quip_iss_CM3DC" localSheetId="7">#REF!</definedName>
    <definedName name="cf_quip_iss_CM3DC" localSheetId="4">#REF!</definedName>
    <definedName name="cf_quip_iss_CM3DC" localSheetId="5">#REF!</definedName>
    <definedName name="cf_quip_iss_CM3DC" localSheetId="17">#REF!</definedName>
    <definedName name="cf_quip_iss_CM3DC" localSheetId="12">#REF!</definedName>
    <definedName name="cf_quip_iss_CM3DC" localSheetId="9">#REF!</definedName>
    <definedName name="cf_quip_iss_CM3DC" localSheetId="10">#REF!</definedName>
    <definedName name="cf_quip_iss_CM3DC">#REF!</definedName>
    <definedName name="cf_quip_iss_CM3DE" localSheetId="0">#REF!</definedName>
    <definedName name="cf_quip_iss_CM3DE" localSheetId="3">#REF!</definedName>
    <definedName name="cf_quip_iss_CM3DE" localSheetId="2">#REF!</definedName>
    <definedName name="cf_quip_iss_CM3DE" localSheetId="22">#REF!</definedName>
    <definedName name="cf_quip_iss_CM3DE" localSheetId="7">#REF!</definedName>
    <definedName name="cf_quip_iss_CM3DE" localSheetId="4">#REF!</definedName>
    <definedName name="cf_quip_iss_CM3DE" localSheetId="5">#REF!</definedName>
    <definedName name="cf_quip_iss_CM3DE" localSheetId="17">#REF!</definedName>
    <definedName name="cf_quip_iss_CM3DE" localSheetId="12">#REF!</definedName>
    <definedName name="cf_quip_iss_CM3DE" localSheetId="9">#REF!</definedName>
    <definedName name="cf_quip_iss_CM3DE" localSheetId="10">#REF!</definedName>
    <definedName name="cf_quip_iss_CM3DE">#REF!</definedName>
    <definedName name="cf_quip_iss_CM3EL" localSheetId="0">#REF!</definedName>
    <definedName name="cf_quip_iss_CM3EL" localSheetId="3">#REF!</definedName>
    <definedName name="cf_quip_iss_CM3EL" localSheetId="2">#REF!</definedName>
    <definedName name="cf_quip_iss_CM3EL" localSheetId="22">#REF!</definedName>
    <definedName name="cf_quip_iss_CM3EL" localSheetId="7">#REF!</definedName>
    <definedName name="cf_quip_iss_CM3EL" localSheetId="4">#REF!</definedName>
    <definedName name="cf_quip_iss_CM3EL" localSheetId="5">#REF!</definedName>
    <definedName name="cf_quip_iss_CM3EL" localSheetId="17">#REF!</definedName>
    <definedName name="cf_quip_iss_CM3EL" localSheetId="12">#REF!</definedName>
    <definedName name="cf_quip_iss_CM3EL" localSheetId="9">#REF!</definedName>
    <definedName name="cf_quip_iss_CM3EL" localSheetId="10">#REF!</definedName>
    <definedName name="cf_quip_iss_CM3EL">#REF!</definedName>
    <definedName name="cf_quip_iss_CM3NE" localSheetId="0">#REF!</definedName>
    <definedName name="cf_quip_iss_CM3NE" localSheetId="3">#REF!</definedName>
    <definedName name="cf_quip_iss_CM3NE" localSheetId="2">#REF!</definedName>
    <definedName name="cf_quip_iss_CM3NE">#REF!</definedName>
    <definedName name="cf_quip_iss_CM4DC" localSheetId="0">#REF!</definedName>
    <definedName name="cf_quip_iss_CM4DC" localSheetId="3">#REF!</definedName>
    <definedName name="cf_quip_iss_CM4DC" localSheetId="2">#REF!</definedName>
    <definedName name="cf_quip_iss_CM4DC" localSheetId="22">#REF!</definedName>
    <definedName name="cf_quip_iss_CM4DC" localSheetId="7">#REF!</definedName>
    <definedName name="cf_quip_iss_CM4DC" localSheetId="4">#REF!</definedName>
    <definedName name="cf_quip_iss_CM4DC" localSheetId="5">#REF!</definedName>
    <definedName name="cf_quip_iss_CM4DC" localSheetId="17">#REF!</definedName>
    <definedName name="cf_quip_iss_CM4DC" localSheetId="12">#REF!</definedName>
    <definedName name="cf_quip_iss_CM4DC" localSheetId="9">#REF!</definedName>
    <definedName name="cf_quip_iss_CM4DC" localSheetId="10">#REF!</definedName>
    <definedName name="cf_quip_iss_CM4DC">#REF!</definedName>
    <definedName name="cf_quip_iss_CM4DE" localSheetId="0">#REF!</definedName>
    <definedName name="cf_quip_iss_CM4DE" localSheetId="3">#REF!</definedName>
    <definedName name="cf_quip_iss_CM4DE" localSheetId="2">#REF!</definedName>
    <definedName name="cf_quip_iss_CM4DE" localSheetId="22">#REF!</definedName>
    <definedName name="cf_quip_iss_CM4DE" localSheetId="7">#REF!</definedName>
    <definedName name="cf_quip_iss_CM4DE" localSheetId="4">#REF!</definedName>
    <definedName name="cf_quip_iss_CM4DE" localSheetId="5">#REF!</definedName>
    <definedName name="cf_quip_iss_CM4DE" localSheetId="17">#REF!</definedName>
    <definedName name="cf_quip_iss_CM4DE" localSheetId="12">#REF!</definedName>
    <definedName name="cf_quip_iss_CM4DE" localSheetId="9">#REF!</definedName>
    <definedName name="cf_quip_iss_CM4DE" localSheetId="10">#REF!</definedName>
    <definedName name="cf_quip_iss_CM4DE">#REF!</definedName>
    <definedName name="cf_quip_iss_CM4EL" localSheetId="0">#REF!</definedName>
    <definedName name="cf_quip_iss_CM4EL" localSheetId="3">#REF!</definedName>
    <definedName name="cf_quip_iss_CM4EL" localSheetId="2">#REF!</definedName>
    <definedName name="cf_quip_iss_CM4EL" localSheetId="22">#REF!</definedName>
    <definedName name="cf_quip_iss_CM4EL" localSheetId="7">#REF!</definedName>
    <definedName name="cf_quip_iss_CM4EL" localSheetId="4">#REF!</definedName>
    <definedName name="cf_quip_iss_CM4EL" localSheetId="5">#REF!</definedName>
    <definedName name="cf_quip_iss_CM4EL" localSheetId="17">#REF!</definedName>
    <definedName name="cf_quip_iss_CM4EL" localSheetId="12">#REF!</definedName>
    <definedName name="cf_quip_iss_CM4EL" localSheetId="9">#REF!</definedName>
    <definedName name="cf_quip_iss_CM4EL" localSheetId="10">#REF!</definedName>
    <definedName name="cf_quip_iss_CM4EL">#REF!</definedName>
    <definedName name="cf_quip_iss_CM4NE" localSheetId="0">#REF!</definedName>
    <definedName name="cf_quip_iss_CM4NE" localSheetId="3">#REF!</definedName>
    <definedName name="cf_quip_iss_CM4NE" localSheetId="2">#REF!</definedName>
    <definedName name="cf_quip_iss_CM4NE">#REF!</definedName>
    <definedName name="cf_quip_iss_CM5DC" localSheetId="0">#REF!</definedName>
    <definedName name="cf_quip_iss_CM5DC" localSheetId="3">#REF!</definedName>
    <definedName name="cf_quip_iss_CM5DC" localSheetId="2">#REF!</definedName>
    <definedName name="cf_quip_iss_CM5DC" localSheetId="22">#REF!</definedName>
    <definedName name="cf_quip_iss_CM5DC" localSheetId="7">#REF!</definedName>
    <definedName name="cf_quip_iss_CM5DC" localSheetId="4">#REF!</definedName>
    <definedName name="cf_quip_iss_CM5DC" localSheetId="5">#REF!</definedName>
    <definedName name="cf_quip_iss_CM5DC" localSheetId="17">#REF!</definedName>
    <definedName name="cf_quip_iss_CM5DC" localSheetId="12">#REF!</definedName>
    <definedName name="cf_quip_iss_CM5DC" localSheetId="9">#REF!</definedName>
    <definedName name="cf_quip_iss_CM5DC" localSheetId="10">#REF!</definedName>
    <definedName name="cf_quip_iss_CM5DC">#REF!</definedName>
    <definedName name="cf_quip_iss_CM5DE" localSheetId="0">#REF!</definedName>
    <definedName name="cf_quip_iss_CM5DE" localSheetId="3">#REF!</definedName>
    <definedName name="cf_quip_iss_CM5DE" localSheetId="2">#REF!</definedName>
    <definedName name="cf_quip_iss_CM5DE" localSheetId="22">#REF!</definedName>
    <definedName name="cf_quip_iss_CM5DE" localSheetId="7">#REF!</definedName>
    <definedName name="cf_quip_iss_CM5DE" localSheetId="4">#REF!</definedName>
    <definedName name="cf_quip_iss_CM5DE" localSheetId="5">#REF!</definedName>
    <definedName name="cf_quip_iss_CM5DE" localSheetId="17">#REF!</definedName>
    <definedName name="cf_quip_iss_CM5DE" localSheetId="12">#REF!</definedName>
    <definedName name="cf_quip_iss_CM5DE" localSheetId="9">#REF!</definedName>
    <definedName name="cf_quip_iss_CM5DE" localSheetId="10">#REF!</definedName>
    <definedName name="cf_quip_iss_CM5DE">#REF!</definedName>
    <definedName name="cf_quip_iss_CMDCC" localSheetId="0">#REF!</definedName>
    <definedName name="cf_quip_iss_CMDCC" localSheetId="3">#REF!</definedName>
    <definedName name="cf_quip_iss_CMDCC" localSheetId="2">#REF!</definedName>
    <definedName name="cf_quip_iss_CMDCC" localSheetId="22">#REF!</definedName>
    <definedName name="cf_quip_iss_CMDCC" localSheetId="7">#REF!</definedName>
    <definedName name="cf_quip_iss_CMDCC" localSheetId="4">#REF!</definedName>
    <definedName name="cf_quip_iss_CMDCC" localSheetId="5">#REF!</definedName>
    <definedName name="cf_quip_iss_CMDCC" localSheetId="17">#REF!</definedName>
    <definedName name="cf_quip_iss_CMDCC" localSheetId="12">#REF!</definedName>
    <definedName name="cf_quip_iss_CMDCC" localSheetId="9">#REF!</definedName>
    <definedName name="cf_quip_iss_CMDCC" localSheetId="10">#REF!</definedName>
    <definedName name="cf_quip_iss_CMDCC">#REF!</definedName>
    <definedName name="cf_quip_iss_CMDEC" localSheetId="0">#REF!</definedName>
    <definedName name="cf_quip_iss_CMDEC" localSheetId="3">#REF!</definedName>
    <definedName name="cf_quip_iss_CMDEC" localSheetId="2">#REF!</definedName>
    <definedName name="cf_quip_iss_CMDEC" localSheetId="22">#REF!</definedName>
    <definedName name="cf_quip_iss_CMDEC" localSheetId="7">#REF!</definedName>
    <definedName name="cf_quip_iss_CMDEC" localSheetId="4">#REF!</definedName>
    <definedName name="cf_quip_iss_CMDEC" localSheetId="5">#REF!</definedName>
    <definedName name="cf_quip_iss_CMDEC" localSheetId="17">#REF!</definedName>
    <definedName name="cf_quip_iss_CMDEC" localSheetId="12">#REF!</definedName>
    <definedName name="cf_quip_iss_CMDEC" localSheetId="9">#REF!</definedName>
    <definedName name="cf_quip_iss_CMDEC" localSheetId="10">#REF!</definedName>
    <definedName name="cf_quip_iss_CMDEC">#REF!</definedName>
    <definedName name="cf_quip_iss_CMDEG" localSheetId="0">#REF!</definedName>
    <definedName name="cf_quip_iss_CMDEG" localSheetId="3">#REF!</definedName>
    <definedName name="cf_quip_iss_CMDEG" localSheetId="2">#REF!</definedName>
    <definedName name="cf_quip_iss_CMDEG">#REF!</definedName>
    <definedName name="cf_quip_iss_CMELE" localSheetId="0">#REF!</definedName>
    <definedName name="cf_quip_iss_CMELE" localSheetId="3">#REF!</definedName>
    <definedName name="cf_quip_iss_CMELE" localSheetId="2">#REF!</definedName>
    <definedName name="cf_quip_iss_CMELE" localSheetId="22">#REF!</definedName>
    <definedName name="cf_quip_iss_CMELE" localSheetId="7">#REF!</definedName>
    <definedName name="cf_quip_iss_CMELE" localSheetId="4">#REF!</definedName>
    <definedName name="cf_quip_iss_CMELE" localSheetId="5">#REF!</definedName>
    <definedName name="cf_quip_iss_CMELE" localSheetId="17">#REF!</definedName>
    <definedName name="cf_quip_iss_CMELE" localSheetId="12">#REF!</definedName>
    <definedName name="cf_quip_iss_CMELE" localSheetId="9">#REF!</definedName>
    <definedName name="cf_quip_iss_CMELE" localSheetId="10">#REF!</definedName>
    <definedName name="cf_quip_iss_CMELE">#REF!</definedName>
    <definedName name="cf_quip_iss_CMNEP" localSheetId="0">#REF!</definedName>
    <definedName name="cf_quip_iss_CMNEP" localSheetId="3">#REF!</definedName>
    <definedName name="cf_quip_iss_CMNEP" localSheetId="2">#REF!</definedName>
    <definedName name="cf_quip_iss_CMNEP" localSheetId="22">#REF!</definedName>
    <definedName name="cf_quip_iss_CMNEP" localSheetId="7">#REF!</definedName>
    <definedName name="cf_quip_iss_CMNEP" localSheetId="4">#REF!</definedName>
    <definedName name="cf_quip_iss_CMNEP" localSheetId="5">#REF!</definedName>
    <definedName name="cf_quip_iss_CMNEP" localSheetId="17">#REF!</definedName>
    <definedName name="cf_quip_iss_CMNEP" localSheetId="12">#REF!</definedName>
    <definedName name="cf_quip_iss_CMNEP" localSheetId="9">#REF!</definedName>
    <definedName name="cf_quip_iss_CMNEP" localSheetId="10">#REF!</definedName>
    <definedName name="cf_quip_iss_CMNEP">#REF!</definedName>
    <definedName name="cf_quip_iss_DCC" localSheetId="0">#REF!</definedName>
    <definedName name="cf_quip_iss_DCC" localSheetId="3">#REF!</definedName>
    <definedName name="cf_quip_iss_DCC" localSheetId="2">#REF!</definedName>
    <definedName name="cf_quip_iss_DCC">#REF!</definedName>
    <definedName name="cf_quip_iss_dpbg" localSheetId="0">#REF!</definedName>
    <definedName name="cf_quip_iss_dpbg" localSheetId="3">#REF!</definedName>
    <definedName name="cf_quip_iss_dpbg" localSheetId="2">#REF!</definedName>
    <definedName name="cf_quip_iss_dpbg">#REF!</definedName>
    <definedName name="cf_quip_iss_nep" localSheetId="0">#REF!</definedName>
    <definedName name="cf_quip_iss_nep" localSheetId="3">#REF!</definedName>
    <definedName name="cf_quip_iss_nep" localSheetId="2">#REF!</definedName>
    <definedName name="cf_quip_iss_nep">#REF!</definedName>
    <definedName name="cf_salvage_CM1DC" localSheetId="0">#REF!</definedName>
    <definedName name="cf_salvage_CM1DC" localSheetId="3">#REF!</definedName>
    <definedName name="cf_salvage_CM1DC" localSheetId="2">#REF!</definedName>
    <definedName name="cf_salvage_CM1DC" localSheetId="22">#REF!</definedName>
    <definedName name="cf_salvage_CM1DC" localSheetId="7">#REF!</definedName>
    <definedName name="cf_salvage_CM1DC" localSheetId="4">#REF!</definedName>
    <definedName name="cf_salvage_CM1DC" localSheetId="5">#REF!</definedName>
    <definedName name="cf_salvage_CM1DC" localSheetId="17">#REF!</definedName>
    <definedName name="cf_salvage_CM1DC" localSheetId="12">#REF!</definedName>
    <definedName name="cf_salvage_CM1DC" localSheetId="9">#REF!</definedName>
    <definedName name="cf_salvage_CM1DC" localSheetId="10">#REF!</definedName>
    <definedName name="cf_salvage_CM1DC">#REF!</definedName>
    <definedName name="cf_salvage_CM1DE" localSheetId="0">#REF!</definedName>
    <definedName name="cf_salvage_CM1DE" localSheetId="3">#REF!</definedName>
    <definedName name="cf_salvage_CM1DE" localSheetId="2">#REF!</definedName>
    <definedName name="cf_salvage_CM1DE" localSheetId="22">#REF!</definedName>
    <definedName name="cf_salvage_CM1DE" localSheetId="7">#REF!</definedName>
    <definedName name="cf_salvage_CM1DE" localSheetId="4">#REF!</definedName>
    <definedName name="cf_salvage_CM1DE" localSheetId="5">#REF!</definedName>
    <definedName name="cf_salvage_CM1DE" localSheetId="17">#REF!</definedName>
    <definedName name="cf_salvage_CM1DE" localSheetId="12">#REF!</definedName>
    <definedName name="cf_salvage_CM1DE" localSheetId="9">#REF!</definedName>
    <definedName name="cf_salvage_CM1DE" localSheetId="10">#REF!</definedName>
    <definedName name="cf_salvage_CM1DE">#REF!</definedName>
    <definedName name="cf_salvage_CM1EL" localSheetId="0">#REF!</definedName>
    <definedName name="cf_salvage_CM1EL" localSheetId="3">#REF!</definedName>
    <definedName name="cf_salvage_CM1EL" localSheetId="2">#REF!</definedName>
    <definedName name="cf_salvage_CM1EL" localSheetId="22">#REF!</definedName>
    <definedName name="cf_salvage_CM1EL" localSheetId="7">#REF!</definedName>
    <definedName name="cf_salvage_CM1EL" localSheetId="4">#REF!</definedName>
    <definedName name="cf_salvage_CM1EL" localSheetId="5">#REF!</definedName>
    <definedName name="cf_salvage_CM1EL" localSheetId="17">#REF!</definedName>
    <definedName name="cf_salvage_CM1EL" localSheetId="12">#REF!</definedName>
    <definedName name="cf_salvage_CM1EL" localSheetId="9">#REF!</definedName>
    <definedName name="cf_salvage_CM1EL" localSheetId="10">#REF!</definedName>
    <definedName name="cf_salvage_CM1EL">#REF!</definedName>
    <definedName name="cf_salvage_CM1NE" localSheetId="0">#REF!</definedName>
    <definedName name="cf_salvage_CM1NE" localSheetId="3">#REF!</definedName>
    <definedName name="cf_salvage_CM1NE" localSheetId="2">#REF!</definedName>
    <definedName name="cf_salvage_CM1NE">#REF!</definedName>
    <definedName name="cf_salvage_CM2DC" localSheetId="0">#REF!</definedName>
    <definedName name="cf_salvage_CM2DC" localSheetId="3">#REF!</definedName>
    <definedName name="cf_salvage_CM2DC" localSheetId="2">#REF!</definedName>
    <definedName name="cf_salvage_CM2DC" localSheetId="22">#REF!</definedName>
    <definedName name="cf_salvage_CM2DC" localSheetId="7">#REF!</definedName>
    <definedName name="cf_salvage_CM2DC" localSheetId="4">#REF!</definedName>
    <definedName name="cf_salvage_CM2DC" localSheetId="5">#REF!</definedName>
    <definedName name="cf_salvage_CM2DC" localSheetId="17">#REF!</definedName>
    <definedName name="cf_salvage_CM2DC" localSheetId="12">#REF!</definedName>
    <definedName name="cf_salvage_CM2DC" localSheetId="9">#REF!</definedName>
    <definedName name="cf_salvage_CM2DC" localSheetId="10">#REF!</definedName>
    <definedName name="cf_salvage_CM2DC">#REF!</definedName>
    <definedName name="cf_salvage_CM2DE" localSheetId="0">#REF!</definedName>
    <definedName name="cf_salvage_CM2DE" localSheetId="3">#REF!</definedName>
    <definedName name="cf_salvage_CM2DE" localSheetId="2">#REF!</definedName>
    <definedName name="cf_salvage_CM2DE" localSheetId="22">#REF!</definedName>
    <definedName name="cf_salvage_CM2DE" localSheetId="7">#REF!</definedName>
    <definedName name="cf_salvage_CM2DE" localSheetId="4">#REF!</definedName>
    <definedName name="cf_salvage_CM2DE" localSheetId="5">#REF!</definedName>
    <definedName name="cf_salvage_CM2DE" localSheetId="17">#REF!</definedName>
    <definedName name="cf_salvage_CM2DE" localSheetId="12">#REF!</definedName>
    <definedName name="cf_salvage_CM2DE" localSheetId="9">#REF!</definedName>
    <definedName name="cf_salvage_CM2DE" localSheetId="10">#REF!</definedName>
    <definedName name="cf_salvage_CM2DE">#REF!</definedName>
    <definedName name="cf_salvage_CM2EL" localSheetId="0">#REF!</definedName>
    <definedName name="cf_salvage_CM2EL" localSheetId="3">#REF!</definedName>
    <definedName name="cf_salvage_CM2EL" localSheetId="2">#REF!</definedName>
    <definedName name="cf_salvage_CM2EL" localSheetId="22">#REF!</definedName>
    <definedName name="cf_salvage_CM2EL" localSheetId="7">#REF!</definedName>
    <definedName name="cf_salvage_CM2EL" localSheetId="4">#REF!</definedName>
    <definedName name="cf_salvage_CM2EL" localSheetId="5">#REF!</definedName>
    <definedName name="cf_salvage_CM2EL" localSheetId="17">#REF!</definedName>
    <definedName name="cf_salvage_CM2EL" localSheetId="12">#REF!</definedName>
    <definedName name="cf_salvage_CM2EL" localSheetId="9">#REF!</definedName>
    <definedName name="cf_salvage_CM2EL" localSheetId="10">#REF!</definedName>
    <definedName name="cf_salvage_CM2EL">#REF!</definedName>
    <definedName name="cf_salvage_CM2NE" localSheetId="0">#REF!</definedName>
    <definedName name="cf_salvage_CM2NE" localSheetId="3">#REF!</definedName>
    <definedName name="cf_salvage_CM2NE" localSheetId="2">#REF!</definedName>
    <definedName name="cf_salvage_CM2NE">#REF!</definedName>
    <definedName name="cf_salvage_CM3DC" localSheetId="0">#REF!</definedName>
    <definedName name="cf_salvage_CM3DC" localSheetId="3">#REF!</definedName>
    <definedName name="cf_salvage_CM3DC" localSheetId="2">#REF!</definedName>
    <definedName name="cf_salvage_CM3DC" localSheetId="22">#REF!</definedName>
    <definedName name="cf_salvage_CM3DC" localSheetId="7">#REF!</definedName>
    <definedName name="cf_salvage_CM3DC" localSheetId="4">#REF!</definedName>
    <definedName name="cf_salvage_CM3DC" localSheetId="5">#REF!</definedName>
    <definedName name="cf_salvage_CM3DC" localSheetId="17">#REF!</definedName>
    <definedName name="cf_salvage_CM3DC" localSheetId="12">#REF!</definedName>
    <definedName name="cf_salvage_CM3DC" localSheetId="9">#REF!</definedName>
    <definedName name="cf_salvage_CM3DC" localSheetId="10">#REF!</definedName>
    <definedName name="cf_salvage_CM3DC">#REF!</definedName>
    <definedName name="cf_salvage_CM3DE" localSheetId="0">#REF!</definedName>
    <definedName name="cf_salvage_CM3DE" localSheetId="3">#REF!</definedName>
    <definedName name="cf_salvage_CM3DE" localSheetId="2">#REF!</definedName>
    <definedName name="cf_salvage_CM3DE" localSheetId="22">#REF!</definedName>
    <definedName name="cf_salvage_CM3DE" localSheetId="7">#REF!</definedName>
    <definedName name="cf_salvage_CM3DE" localSheetId="4">#REF!</definedName>
    <definedName name="cf_salvage_CM3DE" localSheetId="5">#REF!</definedName>
    <definedName name="cf_salvage_CM3DE" localSheetId="17">#REF!</definedName>
    <definedName name="cf_salvage_CM3DE" localSheetId="12">#REF!</definedName>
    <definedName name="cf_salvage_CM3DE" localSheetId="9">#REF!</definedName>
    <definedName name="cf_salvage_CM3DE" localSheetId="10">#REF!</definedName>
    <definedName name="cf_salvage_CM3DE">#REF!</definedName>
    <definedName name="cf_salvage_CM3EL" localSheetId="0">#REF!</definedName>
    <definedName name="cf_salvage_CM3EL" localSheetId="3">#REF!</definedName>
    <definedName name="cf_salvage_CM3EL" localSheetId="2">#REF!</definedName>
    <definedName name="cf_salvage_CM3EL" localSheetId="22">#REF!</definedName>
    <definedName name="cf_salvage_CM3EL" localSheetId="7">#REF!</definedName>
    <definedName name="cf_salvage_CM3EL" localSheetId="4">#REF!</definedName>
    <definedName name="cf_salvage_CM3EL" localSheetId="5">#REF!</definedName>
    <definedName name="cf_salvage_CM3EL" localSheetId="17">#REF!</definedName>
    <definedName name="cf_salvage_CM3EL" localSheetId="12">#REF!</definedName>
    <definedName name="cf_salvage_CM3EL" localSheetId="9">#REF!</definedName>
    <definedName name="cf_salvage_CM3EL" localSheetId="10">#REF!</definedName>
    <definedName name="cf_salvage_CM3EL">#REF!</definedName>
    <definedName name="cf_salvage_CM3NE" localSheetId="0">#REF!</definedName>
    <definedName name="cf_salvage_CM3NE" localSheetId="3">#REF!</definedName>
    <definedName name="cf_salvage_CM3NE" localSheetId="2">#REF!</definedName>
    <definedName name="cf_salvage_CM3NE">#REF!</definedName>
    <definedName name="cf_salvage_CM4DC" localSheetId="0">#REF!</definedName>
    <definedName name="cf_salvage_CM4DC" localSheetId="3">#REF!</definedName>
    <definedName name="cf_salvage_CM4DC" localSheetId="2">#REF!</definedName>
    <definedName name="cf_salvage_CM4DC" localSheetId="22">#REF!</definedName>
    <definedName name="cf_salvage_CM4DC" localSheetId="7">#REF!</definedName>
    <definedName name="cf_salvage_CM4DC" localSheetId="4">#REF!</definedName>
    <definedName name="cf_salvage_CM4DC" localSheetId="5">#REF!</definedName>
    <definedName name="cf_salvage_CM4DC" localSheetId="17">#REF!</definedName>
    <definedName name="cf_salvage_CM4DC" localSheetId="12">#REF!</definedName>
    <definedName name="cf_salvage_CM4DC" localSheetId="9">#REF!</definedName>
    <definedName name="cf_salvage_CM4DC" localSheetId="10">#REF!</definedName>
    <definedName name="cf_salvage_CM4DC">#REF!</definedName>
    <definedName name="cf_salvage_CM4DE" localSheetId="0">#REF!</definedName>
    <definedName name="cf_salvage_CM4DE" localSheetId="3">#REF!</definedName>
    <definedName name="cf_salvage_CM4DE" localSheetId="2">#REF!</definedName>
    <definedName name="cf_salvage_CM4DE" localSheetId="22">#REF!</definedName>
    <definedName name="cf_salvage_CM4DE" localSheetId="7">#REF!</definedName>
    <definedName name="cf_salvage_CM4DE" localSheetId="4">#REF!</definedName>
    <definedName name="cf_salvage_CM4DE" localSheetId="5">#REF!</definedName>
    <definedName name="cf_salvage_CM4DE" localSheetId="17">#REF!</definedName>
    <definedName name="cf_salvage_CM4DE" localSheetId="12">#REF!</definedName>
    <definedName name="cf_salvage_CM4DE" localSheetId="9">#REF!</definedName>
    <definedName name="cf_salvage_CM4DE" localSheetId="10">#REF!</definedName>
    <definedName name="cf_salvage_CM4DE">#REF!</definedName>
    <definedName name="cf_salvage_CM4EL" localSheetId="0">#REF!</definedName>
    <definedName name="cf_salvage_CM4EL" localSheetId="3">#REF!</definedName>
    <definedName name="cf_salvage_CM4EL" localSheetId="2">#REF!</definedName>
    <definedName name="cf_salvage_CM4EL" localSheetId="22">#REF!</definedName>
    <definedName name="cf_salvage_CM4EL" localSheetId="7">#REF!</definedName>
    <definedName name="cf_salvage_CM4EL" localSheetId="4">#REF!</definedName>
    <definedName name="cf_salvage_CM4EL" localSheetId="5">#REF!</definedName>
    <definedName name="cf_salvage_CM4EL" localSheetId="17">#REF!</definedName>
    <definedName name="cf_salvage_CM4EL" localSheetId="12">#REF!</definedName>
    <definedName name="cf_salvage_CM4EL" localSheetId="9">#REF!</definedName>
    <definedName name="cf_salvage_CM4EL" localSheetId="10">#REF!</definedName>
    <definedName name="cf_salvage_CM4EL">#REF!</definedName>
    <definedName name="cf_salvage_CM4NE" localSheetId="0">#REF!</definedName>
    <definedName name="cf_salvage_CM4NE" localSheetId="3">#REF!</definedName>
    <definedName name="cf_salvage_CM4NE" localSheetId="2">#REF!</definedName>
    <definedName name="cf_salvage_CM4NE">#REF!</definedName>
    <definedName name="cf_salvage_CM5DC" localSheetId="0">#REF!</definedName>
    <definedName name="cf_salvage_CM5DC" localSheetId="3">#REF!</definedName>
    <definedName name="cf_salvage_CM5DC" localSheetId="2">#REF!</definedName>
    <definedName name="cf_salvage_CM5DC" localSheetId="22">#REF!</definedName>
    <definedName name="cf_salvage_CM5DC" localSheetId="7">#REF!</definedName>
    <definedName name="cf_salvage_CM5DC" localSheetId="4">#REF!</definedName>
    <definedName name="cf_salvage_CM5DC" localSheetId="5">#REF!</definedName>
    <definedName name="cf_salvage_CM5DC" localSheetId="17">#REF!</definedName>
    <definedName name="cf_salvage_CM5DC" localSheetId="12">#REF!</definedName>
    <definedName name="cf_salvage_CM5DC" localSheetId="9">#REF!</definedName>
    <definedName name="cf_salvage_CM5DC" localSheetId="10">#REF!</definedName>
    <definedName name="cf_salvage_CM5DC">#REF!</definedName>
    <definedName name="cf_salvage_CM5DE" localSheetId="0">#REF!</definedName>
    <definedName name="cf_salvage_CM5DE" localSheetId="3">#REF!</definedName>
    <definedName name="cf_salvage_CM5DE" localSheetId="2">#REF!</definedName>
    <definedName name="cf_salvage_CM5DE" localSheetId="22">#REF!</definedName>
    <definedName name="cf_salvage_CM5DE" localSheetId="7">#REF!</definedName>
    <definedName name="cf_salvage_CM5DE" localSheetId="4">#REF!</definedName>
    <definedName name="cf_salvage_CM5DE" localSheetId="5">#REF!</definedName>
    <definedName name="cf_salvage_CM5DE" localSheetId="17">#REF!</definedName>
    <definedName name="cf_salvage_CM5DE" localSheetId="12">#REF!</definedName>
    <definedName name="cf_salvage_CM5DE" localSheetId="9">#REF!</definedName>
    <definedName name="cf_salvage_CM5DE" localSheetId="10">#REF!</definedName>
    <definedName name="cf_salvage_CM5DE">#REF!</definedName>
    <definedName name="cf_salvage_CMDCC" localSheetId="0">#REF!</definedName>
    <definedName name="cf_salvage_CMDCC" localSheetId="3">#REF!</definedName>
    <definedName name="cf_salvage_CMDCC" localSheetId="2">#REF!</definedName>
    <definedName name="cf_salvage_CMDCC" localSheetId="22">#REF!</definedName>
    <definedName name="cf_salvage_CMDCC" localSheetId="7">#REF!</definedName>
    <definedName name="cf_salvage_CMDCC" localSheetId="4">#REF!</definedName>
    <definedName name="cf_salvage_CMDCC" localSheetId="5">#REF!</definedName>
    <definedName name="cf_salvage_CMDCC" localSheetId="17">#REF!</definedName>
    <definedName name="cf_salvage_CMDCC" localSheetId="12">#REF!</definedName>
    <definedName name="cf_salvage_CMDCC" localSheetId="9">#REF!</definedName>
    <definedName name="cf_salvage_CMDCC" localSheetId="10">#REF!</definedName>
    <definedName name="cf_salvage_CMDCC">#REF!</definedName>
    <definedName name="cf_salvage_CMDEC" localSheetId="0">#REF!</definedName>
    <definedName name="cf_salvage_CMDEC" localSheetId="3">#REF!</definedName>
    <definedName name="cf_salvage_CMDEC" localSheetId="2">#REF!</definedName>
    <definedName name="cf_salvage_CMDEC" localSheetId="22">#REF!</definedName>
    <definedName name="cf_salvage_CMDEC" localSheetId="7">#REF!</definedName>
    <definedName name="cf_salvage_CMDEC" localSheetId="4">#REF!</definedName>
    <definedName name="cf_salvage_CMDEC" localSheetId="5">#REF!</definedName>
    <definedName name="cf_salvage_CMDEC" localSheetId="17">#REF!</definedName>
    <definedName name="cf_salvage_CMDEC" localSheetId="12">#REF!</definedName>
    <definedName name="cf_salvage_CMDEC" localSheetId="9">#REF!</definedName>
    <definedName name="cf_salvage_CMDEC" localSheetId="10">#REF!</definedName>
    <definedName name="cf_salvage_CMDEC">#REF!</definedName>
    <definedName name="cf_salvage_CMELE" localSheetId="0">#REF!</definedName>
    <definedName name="cf_salvage_CMELE" localSheetId="3">#REF!</definedName>
    <definedName name="cf_salvage_CMELE" localSheetId="2">#REF!</definedName>
    <definedName name="cf_salvage_CMELE" localSheetId="22">#REF!</definedName>
    <definedName name="cf_salvage_CMELE" localSheetId="7">#REF!</definedName>
    <definedName name="cf_salvage_CMELE" localSheetId="4">#REF!</definedName>
    <definedName name="cf_salvage_CMELE" localSheetId="5">#REF!</definedName>
    <definedName name="cf_salvage_CMELE" localSheetId="17">#REF!</definedName>
    <definedName name="cf_salvage_CMELE" localSheetId="12">#REF!</definedName>
    <definedName name="cf_salvage_CMELE" localSheetId="9">#REF!</definedName>
    <definedName name="cf_salvage_CMELE" localSheetId="10">#REF!</definedName>
    <definedName name="cf_salvage_CMELE">#REF!</definedName>
    <definedName name="cf_salvage_CMNEP" localSheetId="0">#REF!</definedName>
    <definedName name="cf_salvage_CMNEP" localSheetId="3">#REF!</definedName>
    <definedName name="cf_salvage_CMNEP" localSheetId="2">#REF!</definedName>
    <definedName name="cf_salvage_CMNEP" localSheetId="22">#REF!</definedName>
    <definedName name="cf_salvage_CMNEP" localSheetId="7">#REF!</definedName>
    <definedName name="cf_salvage_CMNEP" localSheetId="4">#REF!</definedName>
    <definedName name="cf_salvage_CMNEP" localSheetId="5">#REF!</definedName>
    <definedName name="cf_salvage_CMNEP" localSheetId="17">#REF!</definedName>
    <definedName name="cf_salvage_CMNEP" localSheetId="12">#REF!</definedName>
    <definedName name="cf_salvage_CMNEP" localSheetId="9">#REF!</definedName>
    <definedName name="cf_salvage_CMNEP" localSheetId="10">#REF!</definedName>
    <definedName name="cf_salvage_CMNEP">#REF!</definedName>
    <definedName name="cf_stb_iss" localSheetId="0">#REF!</definedName>
    <definedName name="cf_stb_iss" localSheetId="3">#REF!</definedName>
    <definedName name="cf_stb_iss" localSheetId="2">#REF!</definedName>
    <definedName name="cf_stb_iss" localSheetId="22">#REF!</definedName>
    <definedName name="cf_stb_iss" localSheetId="7">#REF!</definedName>
    <definedName name="cf_stb_iss" localSheetId="4">#REF!</definedName>
    <definedName name="cf_stb_iss" localSheetId="5">#REF!</definedName>
    <definedName name="cf_stb_iss" localSheetId="17">#REF!</definedName>
    <definedName name="cf_stb_iss" localSheetId="12">#REF!</definedName>
    <definedName name="cf_stb_iss" localSheetId="9">#REF!</definedName>
    <definedName name="cf_stb_iss" localSheetId="10">#REF!</definedName>
    <definedName name="cf_stb_iss">#REF!</definedName>
    <definedName name="cf_stb_iss_0" localSheetId="0">#REF!</definedName>
    <definedName name="cf_stb_iss_0" localSheetId="3">#REF!</definedName>
    <definedName name="cf_stb_iss_0" localSheetId="2">#REF!</definedName>
    <definedName name="cf_stb_iss_0" localSheetId="22">#REF!</definedName>
    <definedName name="cf_stb_iss_0" localSheetId="7">#REF!</definedName>
    <definedName name="cf_stb_iss_0" localSheetId="4">#REF!</definedName>
    <definedName name="cf_stb_iss_0" localSheetId="5">#REF!</definedName>
    <definedName name="cf_stb_iss_0" localSheetId="17">#REF!</definedName>
    <definedName name="cf_stb_iss_0" localSheetId="12">#REF!</definedName>
    <definedName name="cf_stb_iss_0" localSheetId="9">#REF!</definedName>
    <definedName name="cf_stb_iss_0" localSheetId="10">#REF!</definedName>
    <definedName name="cf_stb_iss_0">#REF!</definedName>
    <definedName name="cf_stb_iss_ambr" localSheetId="0">#REF!</definedName>
    <definedName name="cf_stb_iss_ambr" localSheetId="3">#REF!</definedName>
    <definedName name="cf_stb_iss_ambr" localSheetId="2">#REF!</definedName>
    <definedName name="cf_stb_iss_ambr" localSheetId="22">#REF!</definedName>
    <definedName name="cf_stb_iss_ambr" localSheetId="7">#REF!</definedName>
    <definedName name="cf_stb_iss_ambr" localSheetId="4">#REF!</definedName>
    <definedName name="cf_stb_iss_ambr" localSheetId="5">#REF!</definedName>
    <definedName name="cf_stb_iss_ambr" localSheetId="17">#REF!</definedName>
    <definedName name="cf_stb_iss_ambr" localSheetId="12">#REF!</definedName>
    <definedName name="cf_stb_iss_ambr" localSheetId="9">#REF!</definedName>
    <definedName name="cf_stb_iss_ambr" localSheetId="10">#REF!</definedName>
    <definedName name="cf_stb_iss_ambr">#REF!</definedName>
    <definedName name="cf_stb_iss_APIP" localSheetId="0">#REF!</definedName>
    <definedName name="cf_stb_iss_APIP" localSheetId="3">#REF!</definedName>
    <definedName name="cf_stb_iss_APIP" localSheetId="2">#REF!</definedName>
    <definedName name="cf_stb_iss_APIP" localSheetId="22">#REF!</definedName>
    <definedName name="cf_stb_iss_APIP" localSheetId="7">#REF!</definedName>
    <definedName name="cf_stb_iss_APIP" localSheetId="4">#REF!</definedName>
    <definedName name="cf_stb_iss_APIP" localSheetId="5">#REF!</definedName>
    <definedName name="cf_stb_iss_APIP" localSheetId="17">#REF!</definedName>
    <definedName name="cf_stb_iss_APIP" localSheetId="12">#REF!</definedName>
    <definedName name="cf_stb_iss_APIP" localSheetId="9">#REF!</definedName>
    <definedName name="cf_stb_iss_APIP" localSheetId="10">#REF!</definedName>
    <definedName name="cf_stb_iss_APIP">#REF!</definedName>
    <definedName name="cf_stb_iss_asst" localSheetId="0">#REF!</definedName>
    <definedName name="cf_stb_iss_asst" localSheetId="3">#REF!</definedName>
    <definedName name="cf_stb_iss_asst" localSheetId="2">#REF!</definedName>
    <definedName name="cf_stb_iss_asst" localSheetId="22">#REF!</definedName>
    <definedName name="cf_stb_iss_asst" localSheetId="7">#REF!</definedName>
    <definedName name="cf_stb_iss_asst" localSheetId="4">#REF!</definedName>
    <definedName name="cf_stb_iss_asst" localSheetId="5">#REF!</definedName>
    <definedName name="cf_stb_iss_asst" localSheetId="17">#REF!</definedName>
    <definedName name="cf_stb_iss_asst" localSheetId="12">#REF!</definedName>
    <definedName name="cf_stb_iss_asst" localSheetId="9">#REF!</definedName>
    <definedName name="cf_stb_iss_asst" localSheetId="10">#REF!</definedName>
    <definedName name="cf_stb_iss_asst">#REF!</definedName>
    <definedName name="cf_stb_iss_capx" localSheetId="0">#REF!</definedName>
    <definedName name="cf_stb_iss_capx" localSheetId="3">#REF!</definedName>
    <definedName name="cf_stb_iss_capx" localSheetId="2">#REF!</definedName>
    <definedName name="cf_stb_iss_capx" localSheetId="22">#REF!</definedName>
    <definedName name="cf_stb_iss_capx" localSheetId="7">#REF!</definedName>
    <definedName name="cf_stb_iss_capx" localSheetId="4">#REF!</definedName>
    <definedName name="cf_stb_iss_capx" localSheetId="5">#REF!</definedName>
    <definedName name="cf_stb_iss_capx" localSheetId="17">#REF!</definedName>
    <definedName name="cf_stb_iss_capx" localSheetId="12">#REF!</definedName>
    <definedName name="cf_stb_iss_capx" localSheetId="9">#REF!</definedName>
    <definedName name="cf_stb_iss_capx" localSheetId="10">#REF!</definedName>
    <definedName name="cf_stb_iss_capx">#REF!</definedName>
    <definedName name="cf_stb_iss_CM1DC" localSheetId="0">#REF!</definedName>
    <definedName name="cf_stb_iss_CM1DC" localSheetId="3">#REF!</definedName>
    <definedName name="cf_stb_iss_CM1DC" localSheetId="2">#REF!</definedName>
    <definedName name="cf_stb_iss_CM1DC" localSheetId="22">#REF!</definedName>
    <definedName name="cf_stb_iss_CM1DC" localSheetId="7">#REF!</definedName>
    <definedName name="cf_stb_iss_CM1DC" localSheetId="4">#REF!</definedName>
    <definedName name="cf_stb_iss_CM1DC" localSheetId="5">#REF!</definedName>
    <definedName name="cf_stb_iss_CM1DC" localSheetId="17">#REF!</definedName>
    <definedName name="cf_stb_iss_CM1DC" localSheetId="12">#REF!</definedName>
    <definedName name="cf_stb_iss_CM1DC" localSheetId="9">#REF!</definedName>
    <definedName name="cf_stb_iss_CM1DC" localSheetId="10">#REF!</definedName>
    <definedName name="cf_stb_iss_CM1DC">#REF!</definedName>
    <definedName name="cf_stb_iss_CM1DE" localSheetId="0">#REF!</definedName>
    <definedName name="cf_stb_iss_CM1DE" localSheetId="3">#REF!</definedName>
    <definedName name="cf_stb_iss_CM1DE" localSheetId="2">#REF!</definedName>
    <definedName name="cf_stb_iss_CM1DE" localSheetId="22">#REF!</definedName>
    <definedName name="cf_stb_iss_CM1DE" localSheetId="7">#REF!</definedName>
    <definedName name="cf_stb_iss_CM1DE" localSheetId="4">#REF!</definedName>
    <definedName name="cf_stb_iss_CM1DE" localSheetId="5">#REF!</definedName>
    <definedName name="cf_stb_iss_CM1DE" localSheetId="17">#REF!</definedName>
    <definedName name="cf_stb_iss_CM1DE" localSheetId="12">#REF!</definedName>
    <definedName name="cf_stb_iss_CM1DE" localSheetId="9">#REF!</definedName>
    <definedName name="cf_stb_iss_CM1DE" localSheetId="10">#REF!</definedName>
    <definedName name="cf_stb_iss_CM1DE">#REF!</definedName>
    <definedName name="cf_stb_iss_CM1EL" localSheetId="0">#REF!</definedName>
    <definedName name="cf_stb_iss_CM1EL" localSheetId="3">#REF!</definedName>
    <definedName name="cf_stb_iss_CM1EL" localSheetId="2">#REF!</definedName>
    <definedName name="cf_stb_iss_CM1EL" localSheetId="22">#REF!</definedName>
    <definedName name="cf_stb_iss_CM1EL" localSheetId="7">#REF!</definedName>
    <definedName name="cf_stb_iss_CM1EL" localSheetId="4">#REF!</definedName>
    <definedName name="cf_stb_iss_CM1EL" localSheetId="5">#REF!</definedName>
    <definedName name="cf_stb_iss_CM1EL" localSheetId="17">#REF!</definedName>
    <definedName name="cf_stb_iss_CM1EL" localSheetId="12">#REF!</definedName>
    <definedName name="cf_stb_iss_CM1EL" localSheetId="9">#REF!</definedName>
    <definedName name="cf_stb_iss_CM1EL" localSheetId="10">#REF!</definedName>
    <definedName name="cf_stb_iss_CM1EL">#REF!</definedName>
    <definedName name="cf_stb_iss_CM1NE" localSheetId="0">#REF!</definedName>
    <definedName name="cf_stb_iss_CM1NE" localSheetId="3">#REF!</definedName>
    <definedName name="cf_stb_iss_CM1NE" localSheetId="2">#REF!</definedName>
    <definedName name="cf_stb_iss_CM1NE">#REF!</definedName>
    <definedName name="cf_stb_iss_CM2DC" localSheetId="0">#REF!</definedName>
    <definedName name="cf_stb_iss_CM2DC" localSheetId="3">#REF!</definedName>
    <definedName name="cf_stb_iss_CM2DC" localSheetId="2">#REF!</definedName>
    <definedName name="cf_stb_iss_CM2DC" localSheetId="22">#REF!</definedName>
    <definedName name="cf_stb_iss_CM2DC" localSheetId="7">#REF!</definedName>
    <definedName name="cf_stb_iss_CM2DC" localSheetId="4">#REF!</definedName>
    <definedName name="cf_stb_iss_CM2DC" localSheetId="5">#REF!</definedName>
    <definedName name="cf_stb_iss_CM2DC" localSheetId="17">#REF!</definedName>
    <definedName name="cf_stb_iss_CM2DC" localSheetId="12">#REF!</definedName>
    <definedName name="cf_stb_iss_CM2DC" localSheetId="9">#REF!</definedName>
    <definedName name="cf_stb_iss_CM2DC" localSheetId="10">#REF!</definedName>
    <definedName name="cf_stb_iss_CM2DC">#REF!</definedName>
    <definedName name="cf_stb_iss_CM2DE" localSheetId="0">#REF!</definedName>
    <definedName name="cf_stb_iss_CM2DE" localSheetId="3">#REF!</definedName>
    <definedName name="cf_stb_iss_CM2DE" localSheetId="2">#REF!</definedName>
    <definedName name="cf_stb_iss_CM2DE" localSheetId="22">#REF!</definedName>
    <definedName name="cf_stb_iss_CM2DE" localSheetId="7">#REF!</definedName>
    <definedName name="cf_stb_iss_CM2DE" localSheetId="4">#REF!</definedName>
    <definedName name="cf_stb_iss_CM2DE" localSheetId="5">#REF!</definedName>
    <definedName name="cf_stb_iss_CM2DE" localSheetId="17">#REF!</definedName>
    <definedName name="cf_stb_iss_CM2DE" localSheetId="12">#REF!</definedName>
    <definedName name="cf_stb_iss_CM2DE" localSheetId="9">#REF!</definedName>
    <definedName name="cf_stb_iss_CM2DE" localSheetId="10">#REF!</definedName>
    <definedName name="cf_stb_iss_CM2DE">#REF!</definedName>
    <definedName name="cf_stb_iss_CM2EL" localSheetId="0">#REF!</definedName>
    <definedName name="cf_stb_iss_CM2EL" localSheetId="3">#REF!</definedName>
    <definedName name="cf_stb_iss_CM2EL" localSheetId="2">#REF!</definedName>
    <definedName name="cf_stb_iss_CM2EL" localSheetId="22">#REF!</definedName>
    <definedName name="cf_stb_iss_CM2EL" localSheetId="7">#REF!</definedName>
    <definedName name="cf_stb_iss_CM2EL" localSheetId="4">#REF!</definedName>
    <definedName name="cf_stb_iss_CM2EL" localSheetId="5">#REF!</definedName>
    <definedName name="cf_stb_iss_CM2EL" localSheetId="17">#REF!</definedName>
    <definedName name="cf_stb_iss_CM2EL" localSheetId="12">#REF!</definedName>
    <definedName name="cf_stb_iss_CM2EL" localSheetId="9">#REF!</definedName>
    <definedName name="cf_stb_iss_CM2EL" localSheetId="10">#REF!</definedName>
    <definedName name="cf_stb_iss_CM2EL">#REF!</definedName>
    <definedName name="cf_stb_iss_CM2NE" localSheetId="0">#REF!</definedName>
    <definedName name="cf_stb_iss_CM2NE" localSheetId="3">#REF!</definedName>
    <definedName name="cf_stb_iss_CM2NE" localSheetId="2">#REF!</definedName>
    <definedName name="cf_stb_iss_CM2NE">#REF!</definedName>
    <definedName name="cf_stb_iss_CM3DC" localSheetId="0">#REF!</definedName>
    <definedName name="cf_stb_iss_CM3DC" localSheetId="3">#REF!</definedName>
    <definedName name="cf_stb_iss_CM3DC" localSheetId="2">#REF!</definedName>
    <definedName name="cf_stb_iss_CM3DC" localSheetId="22">#REF!</definedName>
    <definedName name="cf_stb_iss_CM3DC" localSheetId="7">#REF!</definedName>
    <definedName name="cf_stb_iss_CM3DC" localSheetId="4">#REF!</definedName>
    <definedName name="cf_stb_iss_CM3DC" localSheetId="5">#REF!</definedName>
    <definedName name="cf_stb_iss_CM3DC" localSheetId="17">#REF!</definedName>
    <definedName name="cf_stb_iss_CM3DC" localSheetId="12">#REF!</definedName>
    <definedName name="cf_stb_iss_CM3DC" localSheetId="9">#REF!</definedName>
    <definedName name="cf_stb_iss_CM3DC" localSheetId="10">#REF!</definedName>
    <definedName name="cf_stb_iss_CM3DC">#REF!</definedName>
    <definedName name="cf_stb_iss_CM3DE" localSheetId="0">#REF!</definedName>
    <definedName name="cf_stb_iss_CM3DE" localSheetId="3">#REF!</definedName>
    <definedName name="cf_stb_iss_CM3DE" localSheetId="2">#REF!</definedName>
    <definedName name="cf_stb_iss_CM3DE" localSheetId="22">#REF!</definedName>
    <definedName name="cf_stb_iss_CM3DE" localSheetId="7">#REF!</definedName>
    <definedName name="cf_stb_iss_CM3DE" localSheetId="4">#REF!</definedName>
    <definedName name="cf_stb_iss_CM3DE" localSheetId="5">#REF!</definedName>
    <definedName name="cf_stb_iss_CM3DE" localSheetId="17">#REF!</definedName>
    <definedName name="cf_stb_iss_CM3DE" localSheetId="12">#REF!</definedName>
    <definedName name="cf_stb_iss_CM3DE" localSheetId="9">#REF!</definedName>
    <definedName name="cf_stb_iss_CM3DE" localSheetId="10">#REF!</definedName>
    <definedName name="cf_stb_iss_CM3DE">#REF!</definedName>
    <definedName name="cf_stb_iss_CM3EL" localSheetId="0">#REF!</definedName>
    <definedName name="cf_stb_iss_CM3EL" localSheetId="3">#REF!</definedName>
    <definedName name="cf_stb_iss_CM3EL" localSheetId="2">#REF!</definedName>
    <definedName name="cf_stb_iss_CM3EL" localSheetId="22">#REF!</definedName>
    <definedName name="cf_stb_iss_CM3EL" localSheetId="7">#REF!</definedName>
    <definedName name="cf_stb_iss_CM3EL" localSheetId="4">#REF!</definedName>
    <definedName name="cf_stb_iss_CM3EL" localSheetId="5">#REF!</definedName>
    <definedName name="cf_stb_iss_CM3EL" localSheetId="17">#REF!</definedName>
    <definedName name="cf_stb_iss_CM3EL" localSheetId="12">#REF!</definedName>
    <definedName name="cf_stb_iss_CM3EL" localSheetId="9">#REF!</definedName>
    <definedName name="cf_stb_iss_CM3EL" localSheetId="10">#REF!</definedName>
    <definedName name="cf_stb_iss_CM3EL">#REF!</definedName>
    <definedName name="cf_stb_iss_CM3NE" localSheetId="0">#REF!</definedName>
    <definedName name="cf_stb_iss_CM3NE" localSheetId="3">#REF!</definedName>
    <definedName name="cf_stb_iss_CM3NE" localSheetId="2">#REF!</definedName>
    <definedName name="cf_stb_iss_CM3NE">#REF!</definedName>
    <definedName name="cf_stb_iss_CM4DC" localSheetId="0">#REF!</definedName>
    <definedName name="cf_stb_iss_CM4DC" localSheetId="3">#REF!</definedName>
    <definedName name="cf_stb_iss_CM4DC" localSheetId="2">#REF!</definedName>
    <definedName name="cf_stb_iss_CM4DC" localSheetId="22">#REF!</definedName>
    <definedName name="cf_stb_iss_CM4DC" localSheetId="7">#REF!</definedName>
    <definedName name="cf_stb_iss_CM4DC" localSheetId="4">#REF!</definedName>
    <definedName name="cf_stb_iss_CM4DC" localSheetId="5">#REF!</definedName>
    <definedName name="cf_stb_iss_CM4DC" localSheetId="17">#REF!</definedName>
    <definedName name="cf_stb_iss_CM4DC" localSheetId="12">#REF!</definedName>
    <definedName name="cf_stb_iss_CM4DC" localSheetId="9">#REF!</definedName>
    <definedName name="cf_stb_iss_CM4DC" localSheetId="10">#REF!</definedName>
    <definedName name="cf_stb_iss_CM4DC">#REF!</definedName>
    <definedName name="cf_stb_iss_CM4DE" localSheetId="0">#REF!</definedName>
    <definedName name="cf_stb_iss_CM4DE" localSheetId="3">#REF!</definedName>
    <definedName name="cf_stb_iss_CM4DE" localSheetId="2">#REF!</definedName>
    <definedName name="cf_stb_iss_CM4DE" localSheetId="22">#REF!</definedName>
    <definedName name="cf_stb_iss_CM4DE" localSheetId="7">#REF!</definedName>
    <definedName name="cf_stb_iss_CM4DE" localSheetId="4">#REF!</definedName>
    <definedName name="cf_stb_iss_CM4DE" localSheetId="5">#REF!</definedName>
    <definedName name="cf_stb_iss_CM4DE" localSheetId="17">#REF!</definedName>
    <definedName name="cf_stb_iss_CM4DE" localSheetId="12">#REF!</definedName>
    <definedName name="cf_stb_iss_CM4DE" localSheetId="9">#REF!</definedName>
    <definedName name="cf_stb_iss_CM4DE" localSheetId="10">#REF!</definedName>
    <definedName name="cf_stb_iss_CM4DE">#REF!</definedName>
    <definedName name="cf_stb_iss_CM4EL" localSheetId="0">#REF!</definedName>
    <definedName name="cf_stb_iss_CM4EL" localSheetId="3">#REF!</definedName>
    <definedName name="cf_stb_iss_CM4EL" localSheetId="2">#REF!</definedName>
    <definedName name="cf_stb_iss_CM4EL" localSheetId="22">#REF!</definedName>
    <definedName name="cf_stb_iss_CM4EL" localSheetId="7">#REF!</definedName>
    <definedName name="cf_stb_iss_CM4EL" localSheetId="4">#REF!</definedName>
    <definedName name="cf_stb_iss_CM4EL" localSheetId="5">#REF!</definedName>
    <definedName name="cf_stb_iss_CM4EL" localSheetId="17">#REF!</definedName>
    <definedName name="cf_stb_iss_CM4EL" localSheetId="12">#REF!</definedName>
    <definedName name="cf_stb_iss_CM4EL" localSheetId="9">#REF!</definedName>
    <definedName name="cf_stb_iss_CM4EL" localSheetId="10">#REF!</definedName>
    <definedName name="cf_stb_iss_CM4EL">#REF!</definedName>
    <definedName name="cf_stb_iss_CM4NE" localSheetId="0">#REF!</definedName>
    <definedName name="cf_stb_iss_CM4NE" localSheetId="3">#REF!</definedName>
    <definedName name="cf_stb_iss_CM4NE" localSheetId="2">#REF!</definedName>
    <definedName name="cf_stb_iss_CM4NE">#REF!</definedName>
    <definedName name="cf_stb_iss_CM5DC" localSheetId="0">#REF!</definedName>
    <definedName name="cf_stb_iss_CM5DC" localSheetId="3">#REF!</definedName>
    <definedName name="cf_stb_iss_CM5DC" localSheetId="2">#REF!</definedName>
    <definedName name="cf_stb_iss_CM5DC" localSheetId="22">#REF!</definedName>
    <definedName name="cf_stb_iss_CM5DC" localSheetId="7">#REF!</definedName>
    <definedName name="cf_stb_iss_CM5DC" localSheetId="4">#REF!</definedName>
    <definedName name="cf_stb_iss_CM5DC" localSheetId="5">#REF!</definedName>
    <definedName name="cf_stb_iss_CM5DC" localSheetId="17">#REF!</definedName>
    <definedName name="cf_stb_iss_CM5DC" localSheetId="12">#REF!</definedName>
    <definedName name="cf_stb_iss_CM5DC" localSheetId="9">#REF!</definedName>
    <definedName name="cf_stb_iss_CM5DC" localSheetId="10">#REF!</definedName>
    <definedName name="cf_stb_iss_CM5DC">#REF!</definedName>
    <definedName name="cf_stb_iss_CM5DE" localSheetId="0">#REF!</definedName>
    <definedName name="cf_stb_iss_CM5DE" localSheetId="3">#REF!</definedName>
    <definedName name="cf_stb_iss_CM5DE" localSheetId="2">#REF!</definedName>
    <definedName name="cf_stb_iss_CM5DE" localSheetId="22">#REF!</definedName>
    <definedName name="cf_stb_iss_CM5DE" localSheetId="7">#REF!</definedName>
    <definedName name="cf_stb_iss_CM5DE" localSheetId="4">#REF!</definedName>
    <definedName name="cf_stb_iss_CM5DE" localSheetId="5">#REF!</definedName>
    <definedName name="cf_stb_iss_CM5DE" localSheetId="17">#REF!</definedName>
    <definedName name="cf_stb_iss_CM5DE" localSheetId="12">#REF!</definedName>
    <definedName name="cf_stb_iss_CM5DE" localSheetId="9">#REF!</definedName>
    <definedName name="cf_stb_iss_CM5DE" localSheetId="10">#REF!</definedName>
    <definedName name="cf_stb_iss_CM5DE">#REF!</definedName>
    <definedName name="cf_stb_iss_CMDCC" localSheetId="0">#REF!</definedName>
    <definedName name="cf_stb_iss_CMDCC" localSheetId="3">#REF!</definedName>
    <definedName name="cf_stb_iss_CMDCC" localSheetId="2">#REF!</definedName>
    <definedName name="cf_stb_iss_CMDCC" localSheetId="22">#REF!</definedName>
    <definedName name="cf_stb_iss_CMDCC" localSheetId="7">#REF!</definedName>
    <definedName name="cf_stb_iss_CMDCC" localSheetId="4">#REF!</definedName>
    <definedName name="cf_stb_iss_CMDCC" localSheetId="5">#REF!</definedName>
    <definedName name="cf_stb_iss_CMDCC" localSheetId="17">#REF!</definedName>
    <definedName name="cf_stb_iss_CMDCC" localSheetId="12">#REF!</definedName>
    <definedName name="cf_stb_iss_CMDCC" localSheetId="9">#REF!</definedName>
    <definedName name="cf_stb_iss_CMDCC" localSheetId="10">#REF!</definedName>
    <definedName name="cf_stb_iss_CMDCC">#REF!</definedName>
    <definedName name="cf_stb_iss_CMDEC" localSheetId="0">#REF!</definedName>
    <definedName name="cf_stb_iss_CMDEC" localSheetId="3">#REF!</definedName>
    <definedName name="cf_stb_iss_CMDEC" localSheetId="2">#REF!</definedName>
    <definedName name="cf_stb_iss_CMDEC" localSheetId="22">#REF!</definedName>
    <definedName name="cf_stb_iss_CMDEC" localSheetId="7">#REF!</definedName>
    <definedName name="cf_stb_iss_CMDEC" localSheetId="4">#REF!</definedName>
    <definedName name="cf_stb_iss_CMDEC" localSheetId="5">#REF!</definedName>
    <definedName name="cf_stb_iss_CMDEC" localSheetId="17">#REF!</definedName>
    <definedName name="cf_stb_iss_CMDEC" localSheetId="12">#REF!</definedName>
    <definedName name="cf_stb_iss_CMDEC" localSheetId="9">#REF!</definedName>
    <definedName name="cf_stb_iss_CMDEC" localSheetId="10">#REF!</definedName>
    <definedName name="cf_stb_iss_CMDEC">#REF!</definedName>
    <definedName name="cf_stb_iss_CMDEG" localSheetId="0">#REF!</definedName>
    <definedName name="cf_stb_iss_CMDEG" localSheetId="3">#REF!</definedName>
    <definedName name="cf_stb_iss_CMDEG" localSheetId="2">#REF!</definedName>
    <definedName name="cf_stb_iss_CMDEG">#REF!</definedName>
    <definedName name="cf_stb_iss_CMELE" localSheetId="0">#REF!</definedName>
    <definedName name="cf_stb_iss_CMELE" localSheetId="3">#REF!</definedName>
    <definedName name="cf_stb_iss_CMELE" localSheetId="2">#REF!</definedName>
    <definedName name="cf_stb_iss_CMELE" localSheetId="22">#REF!</definedName>
    <definedName name="cf_stb_iss_CMELE" localSheetId="7">#REF!</definedName>
    <definedName name="cf_stb_iss_CMELE" localSheetId="4">#REF!</definedName>
    <definedName name="cf_stb_iss_CMELE" localSheetId="5">#REF!</definedName>
    <definedName name="cf_stb_iss_CMELE" localSheetId="17">#REF!</definedName>
    <definedName name="cf_stb_iss_CMELE" localSheetId="12">#REF!</definedName>
    <definedName name="cf_stb_iss_CMELE" localSheetId="9">#REF!</definedName>
    <definedName name="cf_stb_iss_CMELE" localSheetId="10">#REF!</definedName>
    <definedName name="cf_stb_iss_CMELE">#REF!</definedName>
    <definedName name="cf_stb_iss_CMNEP" localSheetId="0">#REF!</definedName>
    <definedName name="cf_stb_iss_CMNEP" localSheetId="3">#REF!</definedName>
    <definedName name="cf_stb_iss_CMNEP" localSheetId="2">#REF!</definedName>
    <definedName name="cf_stb_iss_CMNEP" localSheetId="22">#REF!</definedName>
    <definedName name="cf_stb_iss_CMNEP" localSheetId="7">#REF!</definedName>
    <definedName name="cf_stb_iss_CMNEP" localSheetId="4">#REF!</definedName>
    <definedName name="cf_stb_iss_CMNEP" localSheetId="5">#REF!</definedName>
    <definedName name="cf_stb_iss_CMNEP" localSheetId="17">#REF!</definedName>
    <definedName name="cf_stb_iss_CMNEP" localSheetId="12">#REF!</definedName>
    <definedName name="cf_stb_iss_CMNEP" localSheetId="9">#REF!</definedName>
    <definedName name="cf_stb_iss_CMNEP" localSheetId="10">#REF!</definedName>
    <definedName name="cf_stb_iss_CMNEP">#REF!</definedName>
    <definedName name="cf_stb_iss_corp" localSheetId="0">#REF!</definedName>
    <definedName name="cf_stb_iss_corp" localSheetId="3">#REF!</definedName>
    <definedName name="cf_stb_iss_corp" localSheetId="2">#REF!</definedName>
    <definedName name="cf_stb_iss_corp" localSheetId="22">#REF!</definedName>
    <definedName name="cf_stb_iss_corp" localSheetId="7">#REF!</definedName>
    <definedName name="cf_stb_iss_corp" localSheetId="4">#REF!</definedName>
    <definedName name="cf_stb_iss_corp" localSheetId="5">#REF!</definedName>
    <definedName name="cf_stb_iss_corp" localSheetId="17">#REF!</definedName>
    <definedName name="cf_stb_iss_corp" localSheetId="12">#REF!</definedName>
    <definedName name="cf_stb_iss_corp" localSheetId="9">#REF!</definedName>
    <definedName name="cf_stb_iss_corp" localSheetId="10">#REF!</definedName>
    <definedName name="cf_stb_iss_corp">#REF!</definedName>
    <definedName name="cf_stb_iss_cres" localSheetId="0">#REF!</definedName>
    <definedName name="cf_stb_iss_cres" localSheetId="3">#REF!</definedName>
    <definedName name="cf_stb_iss_cres" localSheetId="2">#REF!</definedName>
    <definedName name="cf_stb_iss_cres">#REF!</definedName>
    <definedName name="cf_stb_iss_crmw" localSheetId="0">#REF!</definedName>
    <definedName name="cf_stb_iss_crmw" localSheetId="3">#REF!</definedName>
    <definedName name="cf_stb_iss_crmw" localSheetId="2">#REF!</definedName>
    <definedName name="cf_stb_iss_crmw">#REF!</definedName>
    <definedName name="cf_stb_iss_dadj" localSheetId="0">#REF!</definedName>
    <definedName name="cf_stb_iss_dadj" localSheetId="3">#REF!</definedName>
    <definedName name="cf_stb_iss_dadj" localSheetId="2">#REF!</definedName>
    <definedName name="cf_stb_iss_dadj">#REF!</definedName>
    <definedName name="cf_stb_iss_DCC" localSheetId="0">#REF!</definedName>
    <definedName name="cf_stb_iss_DCC" localSheetId="3">#REF!</definedName>
    <definedName name="cf_stb_iss_DCC" localSheetId="2">#REF!</definedName>
    <definedName name="cf_stb_iss_DCC">#REF!</definedName>
    <definedName name="cf_stb_iss_dccw" localSheetId="0">#REF!</definedName>
    <definedName name="cf_stb_iss_dccw" localSheetId="3">#REF!</definedName>
    <definedName name="cf_stb_iss_dccw" localSheetId="2">#REF!</definedName>
    <definedName name="cf_stb_iss_dccw">#REF!</definedName>
    <definedName name="cf_stb_iss_dcom" localSheetId="0">#REF!</definedName>
    <definedName name="cf_stb_iss_dcom" localSheetId="3">#REF!</definedName>
    <definedName name="cf_stb_iss_dcom" localSheetId="2">#REF!</definedName>
    <definedName name="cf_stb_iss_dcom">#REF!</definedName>
    <definedName name="cf_stb_iss_degw" localSheetId="0">#REF!</definedName>
    <definedName name="cf_stb_iss_degw" localSheetId="3">#REF!</definedName>
    <definedName name="cf_stb_iss_degw" localSheetId="2">#REF!</definedName>
    <definedName name="cf_stb_iss_degw">#REF!</definedName>
    <definedName name="cf_stb_iss_deiw" localSheetId="0">#REF!</definedName>
    <definedName name="cf_stb_iss_deiw" localSheetId="3">#REF!</definedName>
    <definedName name="cf_stb_iss_deiw" localSheetId="2">#REF!</definedName>
    <definedName name="cf_stb_iss_deiw">#REF!</definedName>
    <definedName name="cf_stb_iss_denw" localSheetId="0">#REF!</definedName>
    <definedName name="cf_stb_iss_denw" localSheetId="3">#REF!</definedName>
    <definedName name="cf_stb_iss_denw" localSheetId="2">#REF!</definedName>
    <definedName name="cf_stb_iss_denw">#REF!</definedName>
    <definedName name="cf_stb_iss_desi" localSheetId="0">#REF!</definedName>
    <definedName name="cf_stb_iss_desi" localSheetId="3">#REF!</definedName>
    <definedName name="cf_stb_iss_desi" localSheetId="2">#REF!</definedName>
    <definedName name="cf_stb_iss_desi" localSheetId="22">#REF!</definedName>
    <definedName name="cf_stb_iss_desi" localSheetId="7">#REF!</definedName>
    <definedName name="cf_stb_iss_desi" localSheetId="4">#REF!</definedName>
    <definedName name="cf_stb_iss_desi" localSheetId="5">#REF!</definedName>
    <definedName name="cf_stb_iss_desi" localSheetId="17">#REF!</definedName>
    <definedName name="cf_stb_iss_desi" localSheetId="12">#REF!</definedName>
    <definedName name="cf_stb_iss_desi" localSheetId="9">#REF!</definedName>
    <definedName name="cf_stb_iss_desi" localSheetId="10">#REF!</definedName>
    <definedName name="cf_stb_iss_desi">#REF!</definedName>
    <definedName name="cf_stb_iss_dess" localSheetId="0">#REF!</definedName>
    <definedName name="cf_stb_iss_dess" localSheetId="3">#REF!</definedName>
    <definedName name="cf_stb_iss_dess" localSheetId="2">#REF!</definedName>
    <definedName name="cf_stb_iss_dess">#REF!</definedName>
    <definedName name="cf_stb_iss_dfd" localSheetId="0">#REF!</definedName>
    <definedName name="cf_stb_iss_dfd" localSheetId="3">#REF!</definedName>
    <definedName name="cf_stb_iss_dfd" localSheetId="2">#REF!</definedName>
    <definedName name="cf_stb_iss_dfd">#REF!</definedName>
    <definedName name="cf_stb_iss_dgov" localSheetId="0">#REF!</definedName>
    <definedName name="cf_stb_iss_dgov" localSheetId="3">#REF!</definedName>
    <definedName name="cf_stb_iss_dgov" localSheetId="2">#REF!</definedName>
    <definedName name="cf_stb_iss_dgov">#REF!</definedName>
    <definedName name="cf_stb_iss_dnet" localSheetId="0">#REF!</definedName>
    <definedName name="cf_stb_iss_dnet" localSheetId="3">#REF!</definedName>
    <definedName name="cf_stb_iss_dnet" localSheetId="2">#REF!</definedName>
    <definedName name="cf_stb_iss_dnet">#REF!</definedName>
    <definedName name="cf_stb_iss_dpbg" localSheetId="0">#REF!</definedName>
    <definedName name="cf_stb_iss_dpbg" localSheetId="3">#REF!</definedName>
    <definedName name="cf_stb_iss_dpbg" localSheetId="2">#REF!</definedName>
    <definedName name="cf_stb_iss_dpbg">#REF!</definedName>
    <definedName name="cf_stb_iss_dsol" localSheetId="0">#REF!</definedName>
    <definedName name="cf_stb_iss_dsol" localSheetId="3">#REF!</definedName>
    <definedName name="cf_stb_iss_dsol" localSheetId="2">#REF!</definedName>
    <definedName name="cf_stb_iss_dsol">#REF!</definedName>
    <definedName name="cf_stb_iss_eadj" localSheetId="0">#REF!</definedName>
    <definedName name="cf_stb_iss_eadj" localSheetId="3">#REF!</definedName>
    <definedName name="cf_stb_iss_eadj" localSheetId="2">#REF!</definedName>
    <definedName name="cf_stb_iss_eadj">#REF!</definedName>
    <definedName name="cf_stb_iss_egov" localSheetId="0">#REF!</definedName>
    <definedName name="cf_stb_iss_egov" localSheetId="3">#REF!</definedName>
    <definedName name="cf_stb_iss_egov" localSheetId="2">#REF!</definedName>
    <definedName name="cf_stb_iss_egov">#REF!</definedName>
    <definedName name="cf_stb_iss_elec" localSheetId="0">#REF!</definedName>
    <definedName name="cf_stb_iss_elec" localSheetId="3">#REF!</definedName>
    <definedName name="cf_stb_iss_elec" localSheetId="2">#REF!</definedName>
    <definedName name="cf_stb_iss_elec">#REF!</definedName>
    <definedName name="cf_stb_iss_esvc" localSheetId="0">#REF!</definedName>
    <definedName name="cf_stb_iss_esvc" localSheetId="3">#REF!</definedName>
    <definedName name="cf_stb_iss_esvc" localSheetId="2">#REF!</definedName>
    <definedName name="cf_stb_iss_esvc" localSheetId="22">#REF!</definedName>
    <definedName name="cf_stb_iss_esvc" localSheetId="7">#REF!</definedName>
    <definedName name="cf_stb_iss_esvc" localSheetId="4">#REF!</definedName>
    <definedName name="cf_stb_iss_esvc" localSheetId="5">#REF!</definedName>
    <definedName name="cf_stb_iss_esvc" localSheetId="17">#REF!</definedName>
    <definedName name="cf_stb_iss_esvc" localSheetId="12">#REF!</definedName>
    <definedName name="cf_stb_iss_esvc" localSheetId="9">#REF!</definedName>
    <definedName name="cf_stb_iss_esvc" localSheetId="10">#REF!</definedName>
    <definedName name="cf_stb_iss_esvc">#REF!</definedName>
    <definedName name="cf_stb_iss_fnco" localSheetId="0">#REF!</definedName>
    <definedName name="cf_stb_iss_fnco" localSheetId="3">#REF!</definedName>
    <definedName name="cf_stb_iss_fnco" localSheetId="2">#REF!</definedName>
    <definedName name="cf_stb_iss_fnco">#REF!</definedName>
    <definedName name="cf_stb_iss_fsac" localSheetId="0">#REF!</definedName>
    <definedName name="cf_stb_iss_fsac" localSheetId="3">#REF!</definedName>
    <definedName name="cf_stb_iss_fsac" localSheetId="2">#REF!</definedName>
    <definedName name="cf_stb_iss_fsac">#REF!</definedName>
    <definedName name="cf_stb_iss_fsad" localSheetId="0">#REF!</definedName>
    <definedName name="cf_stb_iss_fsad" localSheetId="3">#REF!</definedName>
    <definedName name="cf_stb_iss_fsad" localSheetId="2">#REF!</definedName>
    <definedName name="cf_stb_iss_fsad">#REF!</definedName>
    <definedName name="cf_stb_iss_fser" localSheetId="0">#REF!</definedName>
    <definedName name="cf_stb_iss_fser" localSheetId="3">#REF!</definedName>
    <definedName name="cf_stb_iss_fser" localSheetId="2">#REF!</definedName>
    <definedName name="cf_stb_iss_fser" localSheetId="22">#REF!</definedName>
    <definedName name="cf_stb_iss_fser" localSheetId="7">#REF!</definedName>
    <definedName name="cf_stb_iss_fser" localSheetId="4">#REF!</definedName>
    <definedName name="cf_stb_iss_fser" localSheetId="5">#REF!</definedName>
    <definedName name="cf_stb_iss_fser" localSheetId="17">#REF!</definedName>
    <definedName name="cf_stb_iss_fser" localSheetId="12">#REF!</definedName>
    <definedName name="cf_stb_iss_fser" localSheetId="9">#REF!</definedName>
    <definedName name="cf_stb_iss_fser" localSheetId="10">#REF!</definedName>
    <definedName name="cf_stb_iss_fser">#REF!</definedName>
    <definedName name="cf_stb_iss_fstp" localSheetId="0">#REF!</definedName>
    <definedName name="cf_stb_iss_fstp" localSheetId="3">#REF!</definedName>
    <definedName name="cf_stb_iss_fstp" localSheetId="2">#REF!</definedName>
    <definedName name="cf_stb_iss_fstp">#REF!</definedName>
    <definedName name="cf_stb_iss_gadd" localSheetId="0">#REF!</definedName>
    <definedName name="cf_stb_iss_gadd" localSheetId="3">#REF!</definedName>
    <definedName name="cf_stb_iss_gadd" localSheetId="2">#REF!</definedName>
    <definedName name="cf_stb_iss_gadd">#REF!</definedName>
    <definedName name="cf_stb_iss_gadi" localSheetId="0">#REF!</definedName>
    <definedName name="cf_stb_iss_gadi" localSheetId="3">#REF!</definedName>
    <definedName name="cf_stb_iss_gadi" localSheetId="2">#REF!</definedName>
    <definedName name="cf_stb_iss_gadi">#REF!</definedName>
    <definedName name="cf_stb_iss_gadj" localSheetId="0">#REF!</definedName>
    <definedName name="cf_stb_iss_gadj" localSheetId="3">#REF!</definedName>
    <definedName name="cf_stb_iss_gadj" localSheetId="2">#REF!</definedName>
    <definedName name="cf_stb_iss_gadj">#REF!</definedName>
    <definedName name="cf_stb_iss_gov" localSheetId="0">#REF!</definedName>
    <definedName name="cf_stb_iss_gov" localSheetId="3">#REF!</definedName>
    <definedName name="cf_stb_iss_gov" localSheetId="2">#REF!</definedName>
    <definedName name="cf_stb_iss_gov">#REF!</definedName>
    <definedName name="cf_stb_iss_govd" localSheetId="0">#REF!</definedName>
    <definedName name="cf_stb_iss_govd" localSheetId="3">#REF!</definedName>
    <definedName name="cf_stb_iss_govd" localSheetId="2">#REF!</definedName>
    <definedName name="cf_stb_iss_govd">#REF!</definedName>
    <definedName name="cf_stb_iss_gove" localSheetId="0">#REF!</definedName>
    <definedName name="cf_stb_iss_gove" localSheetId="3">#REF!</definedName>
    <definedName name="cf_stb_iss_gove" localSheetId="2">#REF!</definedName>
    <definedName name="cf_stb_iss_gove">#REF!</definedName>
    <definedName name="cf_stb_iss_mali" localSheetId="0">#REF!</definedName>
    <definedName name="cf_stb_iss_mali" localSheetId="3">#REF!</definedName>
    <definedName name="cf_stb_iss_mali" localSheetId="2">#REF!</definedName>
    <definedName name="cf_stb_iss_mali" localSheetId="22">#REF!</definedName>
    <definedName name="cf_stb_iss_mali" localSheetId="7">#REF!</definedName>
    <definedName name="cf_stb_iss_mali" localSheetId="4">#REF!</definedName>
    <definedName name="cf_stb_iss_mali" localSheetId="5">#REF!</definedName>
    <definedName name="cf_stb_iss_mali" localSheetId="17">#REF!</definedName>
    <definedName name="cf_stb_iss_mali" localSheetId="12">#REF!</definedName>
    <definedName name="cf_stb_iss_mali" localSheetId="9">#REF!</definedName>
    <definedName name="cf_stb_iss_mali" localSheetId="10">#REF!</definedName>
    <definedName name="cf_stb_iss_mali">#REF!</definedName>
    <definedName name="cf_stb_iss_mwp" localSheetId="0">#REF!</definedName>
    <definedName name="cf_stb_iss_mwp" localSheetId="3">#REF!</definedName>
    <definedName name="cf_stb_iss_mwp" localSheetId="2">#REF!</definedName>
    <definedName name="cf_stb_iss_mwp" localSheetId="22">#REF!</definedName>
    <definedName name="cf_stb_iss_mwp" localSheetId="7">#REF!</definedName>
    <definedName name="cf_stb_iss_mwp" localSheetId="4">#REF!</definedName>
    <definedName name="cf_stb_iss_mwp" localSheetId="5">#REF!</definedName>
    <definedName name="cf_stb_iss_mwp" localSheetId="17">#REF!</definedName>
    <definedName name="cf_stb_iss_mwp" localSheetId="12">#REF!</definedName>
    <definedName name="cf_stb_iss_mwp" localSheetId="9">#REF!</definedName>
    <definedName name="cf_stb_iss_mwp" localSheetId="10">#REF!</definedName>
    <definedName name="cf_stb_iss_mwp">#REF!</definedName>
    <definedName name="cf_stb_iss_nep" localSheetId="0">#REF!</definedName>
    <definedName name="cf_stb_iss_nep" localSheetId="3">#REF!</definedName>
    <definedName name="cf_stb_iss_nep" localSheetId="2">#REF!</definedName>
    <definedName name="cf_stb_iss_nep">#REF!</definedName>
    <definedName name="cf_stb_iss_ngov" localSheetId="0">#REF!</definedName>
    <definedName name="cf_stb_iss_ngov" localSheetId="3">#REF!</definedName>
    <definedName name="cf_stb_iss_ngov" localSheetId="2">#REF!</definedName>
    <definedName name="cf_stb_iss_ngov">#REF!</definedName>
    <definedName name="cf_stb_iss_npl" localSheetId="0">#REF!</definedName>
    <definedName name="cf_stb_iss_npl" localSheetId="3">#REF!</definedName>
    <definedName name="cf_stb_iss_npl" localSheetId="2">#REF!</definedName>
    <definedName name="cf_stb_iss_npl" localSheetId="22">#REF!</definedName>
    <definedName name="cf_stb_iss_npl" localSheetId="7">#REF!</definedName>
    <definedName name="cf_stb_iss_npl" localSheetId="4">#REF!</definedName>
    <definedName name="cf_stb_iss_npl" localSheetId="5">#REF!</definedName>
    <definedName name="cf_stb_iss_npl" localSheetId="17">#REF!</definedName>
    <definedName name="cf_stb_iss_npl" localSheetId="12">#REF!</definedName>
    <definedName name="cf_stb_iss_npl" localSheetId="9">#REF!</definedName>
    <definedName name="cf_stb_iss_npl" localSheetId="10">#REF!</definedName>
    <definedName name="cf_stb_iss_npl">#REF!</definedName>
    <definedName name="cf_stb_iss_resm" localSheetId="0">#REF!</definedName>
    <definedName name="cf_stb_iss_resm" localSheetId="3">#REF!</definedName>
    <definedName name="cf_stb_iss_resm" localSheetId="2">#REF!</definedName>
    <definedName name="cf_stb_iss_resm">#REF!</definedName>
    <definedName name="cf_stb_iss_rgov" localSheetId="0">#REF!</definedName>
    <definedName name="cf_stb_iss_rgov" localSheetId="3">#REF!</definedName>
    <definedName name="cf_stb_iss_rgov" localSheetId="2">#REF!</definedName>
    <definedName name="cf_stb_iss_rgov">#REF!</definedName>
    <definedName name="cf_stb_iss_rmwp" localSheetId="0">#REF!</definedName>
    <definedName name="cf_stb_iss_rmwp" localSheetId="3">#REF!</definedName>
    <definedName name="cf_stb_iss_rmwp" localSheetId="2">#REF!</definedName>
    <definedName name="cf_stb_iss_rmwp" localSheetId="22">#REF!</definedName>
    <definedName name="cf_stb_iss_rmwp" localSheetId="7">#REF!</definedName>
    <definedName name="cf_stb_iss_rmwp" localSheetId="4">#REF!</definedName>
    <definedName name="cf_stb_iss_rmwp" localSheetId="5">#REF!</definedName>
    <definedName name="cf_stb_iss_rmwp" localSheetId="17">#REF!</definedName>
    <definedName name="cf_stb_iss_rmwp" localSheetId="12">#REF!</definedName>
    <definedName name="cf_stb_iss_rmwp" localSheetId="9">#REF!</definedName>
    <definedName name="cf_stb_iss_rmwp" localSheetId="10">#REF!</definedName>
    <definedName name="cf_stb_iss_rmwp">#REF!</definedName>
    <definedName name="cf_stb_iss_rode" localSheetId="0">#REF!</definedName>
    <definedName name="cf_stb_iss_rode" localSheetId="3">#REF!</definedName>
    <definedName name="cf_stb_iss_rode" localSheetId="2">#REF!</definedName>
    <definedName name="cf_stb_iss_rode" localSheetId="22">#REF!</definedName>
    <definedName name="cf_stb_iss_rode" localSheetId="7">#REF!</definedName>
    <definedName name="cf_stb_iss_rode" localSheetId="4">#REF!</definedName>
    <definedName name="cf_stb_iss_rode" localSheetId="5">#REF!</definedName>
    <definedName name="cf_stb_iss_rode" localSheetId="17">#REF!</definedName>
    <definedName name="cf_stb_iss_rode" localSheetId="12">#REF!</definedName>
    <definedName name="cf_stb_iss_rode" localSheetId="9">#REF!</definedName>
    <definedName name="cf_stb_iss_rode" localSheetId="10">#REF!</definedName>
    <definedName name="cf_stb_iss_rode">#REF!</definedName>
    <definedName name="cf_stb_iss_sols" localSheetId="0">#REF!</definedName>
    <definedName name="cf_stb_iss_sols" localSheetId="3">#REF!</definedName>
    <definedName name="cf_stb_iss_sols" localSheetId="2">#REF!</definedName>
    <definedName name="cf_stb_iss_sols">#REF!</definedName>
    <definedName name="cf_stb_iss_tam" localSheetId="0">#REF!</definedName>
    <definedName name="cf_stb_iss_tam" localSheetId="3">#REF!</definedName>
    <definedName name="cf_stb_iss_tam" localSheetId="2">#REF!</definedName>
    <definedName name="cf_stb_iss_tam">#REF!</definedName>
    <definedName name="cf_stb_iss_tsc" localSheetId="0">#REF!</definedName>
    <definedName name="cf_stb_iss_tsc" localSheetId="3">#REF!</definedName>
    <definedName name="cf_stb_iss_tsc" localSheetId="2">#REF!</definedName>
    <definedName name="cf_stb_iss_tsc">#REF!</definedName>
    <definedName name="cf_stb_iss_vent" localSheetId="0">#REF!</definedName>
    <definedName name="cf_stb_iss_vent" localSheetId="3">#REF!</definedName>
    <definedName name="cf_stb_iss_vent" localSheetId="2">#REF!</definedName>
    <definedName name="cf_stb_iss_vent">#REF!</definedName>
    <definedName name="cf_stb_iss_vfs" localSheetId="0">#REF!</definedName>
    <definedName name="cf_stb_iss_vfs" localSheetId="3">#REF!</definedName>
    <definedName name="cf_stb_iss_vfs" localSheetId="2">#REF!</definedName>
    <definedName name="cf_stb_iss_vfs" localSheetId="22">#REF!</definedName>
    <definedName name="cf_stb_iss_vfs" localSheetId="7">#REF!</definedName>
    <definedName name="cf_stb_iss_vfs" localSheetId="4">#REF!</definedName>
    <definedName name="cf_stb_iss_vfs" localSheetId="5">#REF!</definedName>
    <definedName name="cf_stb_iss_vfs" localSheetId="17">#REF!</definedName>
    <definedName name="cf_stb_iss_vfs" localSheetId="12">#REF!</definedName>
    <definedName name="cf_stb_iss_vfs" localSheetId="9">#REF!</definedName>
    <definedName name="cf_stb_iss_vfs" localSheetId="10">#REF!</definedName>
    <definedName name="cf_stb_iss_vfs">#REF!</definedName>
    <definedName name="cf_stb_iss_watr" localSheetId="0">#REF!</definedName>
    <definedName name="cf_stb_iss_watr" localSheetId="3">#REF!</definedName>
    <definedName name="cf_stb_iss_watr" localSheetId="2">#REF!</definedName>
    <definedName name="cf_stb_iss_watr" localSheetId="22">#REF!</definedName>
    <definedName name="cf_stb_iss_watr" localSheetId="7">#REF!</definedName>
    <definedName name="cf_stb_iss_watr" localSheetId="4">#REF!</definedName>
    <definedName name="cf_stb_iss_watr" localSheetId="5">#REF!</definedName>
    <definedName name="cf_stb_iss_watr" localSheetId="17">#REF!</definedName>
    <definedName name="cf_stb_iss_watr" localSheetId="12">#REF!</definedName>
    <definedName name="cf_stb_iss_watr" localSheetId="9">#REF!</definedName>
    <definedName name="cf_stb_iss_watr" localSheetId="10">#REF!</definedName>
    <definedName name="cf_stb_iss_watr">#REF!</definedName>
    <definedName name="cf_stb_iss_west" localSheetId="0">#REF!</definedName>
    <definedName name="cf_stb_iss_west" localSheetId="3">#REF!</definedName>
    <definedName name="cf_stb_iss_west" localSheetId="2">#REF!</definedName>
    <definedName name="cf_stb_iss_west">#REF!</definedName>
    <definedName name="cf_stb_iss_wolv" localSheetId="0">#REF!</definedName>
    <definedName name="cf_stb_iss_wolv" localSheetId="3">#REF!</definedName>
    <definedName name="cf_stb_iss_wolv" localSheetId="2">#REF!</definedName>
    <definedName name="cf_stb_iss_wolv" localSheetId="22">#REF!</definedName>
    <definedName name="cf_stb_iss_wolv" localSheetId="7">#REF!</definedName>
    <definedName name="cf_stb_iss_wolv" localSheetId="4">#REF!</definedName>
    <definedName name="cf_stb_iss_wolv" localSheetId="5">#REF!</definedName>
    <definedName name="cf_stb_iss_wolv" localSheetId="17">#REF!</definedName>
    <definedName name="cf_stb_iss_wolv" localSheetId="12">#REF!</definedName>
    <definedName name="cf_stb_iss_wolv" localSheetId="9">#REF!</definedName>
    <definedName name="cf_stb_iss_wolv" localSheetId="10">#REF!</definedName>
    <definedName name="cf_stb_iss_wolv">#REF!</definedName>
    <definedName name="cf_subs_div" localSheetId="0">#REF!</definedName>
    <definedName name="cf_subs_div" localSheetId="3">#REF!</definedName>
    <definedName name="cf_subs_div" localSheetId="2">#REF!</definedName>
    <definedName name="cf_subs_div" localSheetId="22">#REF!</definedName>
    <definedName name="cf_subs_div" localSheetId="7">#REF!</definedName>
    <definedName name="cf_subs_div" localSheetId="4">#REF!</definedName>
    <definedName name="cf_subs_div" localSheetId="5">#REF!</definedName>
    <definedName name="cf_subs_div" localSheetId="17">#REF!</definedName>
    <definedName name="cf_subs_div" localSheetId="12">#REF!</definedName>
    <definedName name="cf_subs_div" localSheetId="9">#REF!</definedName>
    <definedName name="cf_subs_div" localSheetId="10">#REF!</definedName>
    <definedName name="cf_subs_div">[26]Cash_Flow!#REF!</definedName>
    <definedName name="cf_subs_div2" localSheetId="0">'[22]Cash_Flow 2005-2011'!#REF!</definedName>
    <definedName name="cf_subs_div2" localSheetId="3">'[22]Cash_Flow 2005-2011'!#REF!</definedName>
    <definedName name="cf_subs_div2" localSheetId="2">'[22]Cash_Flow 2005-2011'!#REF!</definedName>
    <definedName name="cf_subs_div2">'[22]Cash_Flow 2005-2011'!#REF!</definedName>
    <definedName name="cf_subs_earn" localSheetId="0">#REF!</definedName>
    <definedName name="cf_subs_earn" localSheetId="3">#REF!</definedName>
    <definedName name="cf_subs_earn" localSheetId="2">#REF!</definedName>
    <definedName name="cf_subs_earn" localSheetId="22">#REF!</definedName>
    <definedName name="cf_subs_earn" localSheetId="7">#REF!</definedName>
    <definedName name="cf_subs_earn" localSheetId="4">#REF!</definedName>
    <definedName name="cf_subs_earn" localSheetId="5">#REF!</definedName>
    <definedName name="cf_subs_earn" localSheetId="17">#REF!</definedName>
    <definedName name="cf_subs_earn" localSheetId="12">#REF!</definedName>
    <definedName name="cf_subs_earn" localSheetId="9">#REF!</definedName>
    <definedName name="cf_subs_earn" localSheetId="10">#REF!</definedName>
    <definedName name="cf_subs_earn">#REF!</definedName>
    <definedName name="cf_subs_invest" localSheetId="0">#REF!</definedName>
    <definedName name="cf_subs_invest" localSheetId="3">#REF!</definedName>
    <definedName name="cf_subs_invest" localSheetId="2">#REF!</definedName>
    <definedName name="cf_subs_invest" localSheetId="22">#REF!</definedName>
    <definedName name="cf_subs_invest" localSheetId="7">#REF!</definedName>
    <definedName name="cf_subs_invest" localSheetId="4">#REF!</definedName>
    <definedName name="cf_subs_invest" localSheetId="5">#REF!</definedName>
    <definedName name="cf_subs_invest" localSheetId="17">#REF!</definedName>
    <definedName name="cf_subs_invest" localSheetId="12">#REF!</definedName>
    <definedName name="cf_subs_invest" localSheetId="9">#REF!</definedName>
    <definedName name="cf_subs_invest" localSheetId="10">#REF!</definedName>
    <definedName name="cf_subs_invest">#REF!</definedName>
    <definedName name="cf_tot_constr_CMDCC" localSheetId="0">#REF!</definedName>
    <definedName name="cf_tot_constr_CMDCC" localSheetId="3">#REF!</definedName>
    <definedName name="cf_tot_constr_CMDCC" localSheetId="2">#REF!</definedName>
    <definedName name="cf_tot_constr_CMDCC" localSheetId="22">#REF!</definedName>
    <definedName name="cf_tot_constr_CMDCC" localSheetId="7">#REF!</definedName>
    <definedName name="cf_tot_constr_CMDCC" localSheetId="4">#REF!</definedName>
    <definedName name="cf_tot_constr_CMDCC" localSheetId="5">#REF!</definedName>
    <definedName name="cf_tot_constr_CMDCC" localSheetId="17">#REF!</definedName>
    <definedName name="cf_tot_constr_CMDCC" localSheetId="12">#REF!</definedName>
    <definedName name="cf_tot_constr_CMDCC" localSheetId="9">#REF!</definedName>
    <definedName name="cf_tot_constr_CMDCC" localSheetId="10">#REF!</definedName>
    <definedName name="cf_tot_constr_CMDCC">#REF!</definedName>
    <definedName name="cf_tot_constr_CMDEC" localSheetId="0">#REF!</definedName>
    <definedName name="cf_tot_constr_CMDEC" localSheetId="3">#REF!</definedName>
    <definedName name="cf_tot_constr_CMDEC" localSheetId="2">#REF!</definedName>
    <definedName name="cf_tot_constr_CMDEC" localSheetId="22">#REF!</definedName>
    <definedName name="cf_tot_constr_CMDEC" localSheetId="7">#REF!</definedName>
    <definedName name="cf_tot_constr_CMDEC" localSheetId="4">#REF!</definedName>
    <definedName name="cf_tot_constr_CMDEC" localSheetId="5">#REF!</definedName>
    <definedName name="cf_tot_constr_CMDEC" localSheetId="17">#REF!</definedName>
    <definedName name="cf_tot_constr_CMDEC" localSheetId="12">#REF!</definedName>
    <definedName name="cf_tot_constr_CMDEC" localSheetId="9">#REF!</definedName>
    <definedName name="cf_tot_constr_CMDEC" localSheetId="10">#REF!</definedName>
    <definedName name="cf_tot_constr_CMDEC">#REF!</definedName>
    <definedName name="cf_tot_constr_CMELE" localSheetId="0">#REF!</definedName>
    <definedName name="cf_tot_constr_CMELE" localSheetId="3">#REF!</definedName>
    <definedName name="cf_tot_constr_CMELE" localSheetId="2">#REF!</definedName>
    <definedName name="cf_tot_constr_CMELE" localSheetId="22">#REF!</definedName>
    <definedName name="cf_tot_constr_CMELE" localSheetId="7">#REF!</definedName>
    <definedName name="cf_tot_constr_CMELE" localSheetId="4">#REF!</definedName>
    <definedName name="cf_tot_constr_CMELE" localSheetId="5">#REF!</definedName>
    <definedName name="cf_tot_constr_CMELE" localSheetId="17">#REF!</definedName>
    <definedName name="cf_tot_constr_CMELE" localSheetId="12">#REF!</definedName>
    <definedName name="cf_tot_constr_CMELE" localSheetId="9">#REF!</definedName>
    <definedName name="cf_tot_constr_CMELE" localSheetId="10">#REF!</definedName>
    <definedName name="cf_tot_constr_CMELE">#REF!</definedName>
    <definedName name="cf_tot_constr_CMNEP" localSheetId="0">#REF!</definedName>
    <definedName name="cf_tot_constr_CMNEP" localSheetId="3">#REF!</definedName>
    <definedName name="cf_tot_constr_CMNEP" localSheetId="2">#REF!</definedName>
    <definedName name="cf_tot_constr_CMNEP" localSheetId="22">#REF!</definedName>
    <definedName name="cf_tot_constr_CMNEP" localSheetId="7">#REF!</definedName>
    <definedName name="cf_tot_constr_CMNEP" localSheetId="4">#REF!</definedName>
    <definedName name="cf_tot_constr_CMNEP" localSheetId="5">#REF!</definedName>
    <definedName name="cf_tot_constr_CMNEP" localSheetId="17">#REF!</definedName>
    <definedName name="cf_tot_constr_CMNEP" localSheetId="12">#REF!</definedName>
    <definedName name="cf_tot_constr_CMNEP" localSheetId="9">#REF!</definedName>
    <definedName name="cf_tot_constr_CMNEP" localSheetId="10">#REF!</definedName>
    <definedName name="cf_tot_constr_CMNEP">#REF!</definedName>
    <definedName name="cf_tot_depamort_CMDCC" localSheetId="0">#REF!</definedName>
    <definedName name="cf_tot_depamort_CMDCC" localSheetId="3">#REF!</definedName>
    <definedName name="cf_tot_depamort_CMDCC" localSheetId="2">#REF!</definedName>
    <definedName name="cf_tot_depamort_CMDCC">#REF!</definedName>
    <definedName name="cf_tot_depamort_CMDEC" localSheetId="0">#REF!</definedName>
    <definedName name="cf_tot_depamort_CMDEC" localSheetId="3">#REF!</definedName>
    <definedName name="cf_tot_depamort_CMDEC" localSheetId="2">#REF!</definedName>
    <definedName name="cf_tot_depamort_CMDEC">#REF!</definedName>
    <definedName name="cf_tot_depamort_CMDEG" localSheetId="0">#REF!</definedName>
    <definedName name="cf_tot_depamort_CMDEG" localSheetId="3">#REF!</definedName>
    <definedName name="cf_tot_depamort_CMDEG" localSheetId="2">#REF!</definedName>
    <definedName name="cf_tot_depamort_CMDEG">#REF!</definedName>
    <definedName name="cf_tot_depamort_CMELE" localSheetId="0">#REF!</definedName>
    <definedName name="cf_tot_depamort_CMELE" localSheetId="3">#REF!</definedName>
    <definedName name="cf_tot_depamort_CMELE" localSheetId="2">#REF!</definedName>
    <definedName name="cf_tot_depamort_CMELE">#REF!</definedName>
    <definedName name="cf_tot_pcl_dccw" localSheetId="0">#REF!</definedName>
    <definedName name="cf_tot_pcl_dccw" localSheetId="3">#REF!</definedName>
    <definedName name="cf_tot_pcl_dccw" localSheetId="2">#REF!</definedName>
    <definedName name="cf_tot_pcl_dccw">#REF!</definedName>
    <definedName name="cf_tot_pcl_desi" localSheetId="0">#REF!</definedName>
    <definedName name="cf_tot_pcl_desi" localSheetId="3">#REF!</definedName>
    <definedName name="cf_tot_pcl_desi" localSheetId="2">#REF!</definedName>
    <definedName name="cf_tot_pcl_desi">#REF!</definedName>
    <definedName name="cf_tot_pcl_esvc" localSheetId="0">#REF!</definedName>
    <definedName name="cf_tot_pcl_esvc" localSheetId="3">#REF!</definedName>
    <definedName name="cf_tot_pcl_esvc" localSheetId="2">#REF!</definedName>
    <definedName name="cf_tot_pcl_esvc">#REF!</definedName>
    <definedName name="cf_tot_ret" localSheetId="0">#REF!</definedName>
    <definedName name="cf_tot_ret" localSheetId="3">#REF!</definedName>
    <definedName name="cf_tot_ret" localSheetId="2">#REF!</definedName>
    <definedName name="cf_tot_ret" localSheetId="22">#REF!</definedName>
    <definedName name="cf_tot_ret" localSheetId="7">#REF!</definedName>
    <definedName name="cf_tot_ret" localSheetId="4">#REF!</definedName>
    <definedName name="cf_tot_ret" localSheetId="5">#REF!</definedName>
    <definedName name="cf_tot_ret" localSheetId="17">#REF!</definedName>
    <definedName name="cf_tot_ret" localSheetId="12">#REF!</definedName>
    <definedName name="cf_tot_ret" localSheetId="9">#REF!</definedName>
    <definedName name="cf_tot_ret" localSheetId="10">#REF!</definedName>
    <definedName name="cf_tot_ret">[26]Cash_Flow!#REF!</definedName>
    <definedName name="cf_tot_ret_0" localSheetId="0">#REF!</definedName>
    <definedName name="cf_tot_ret_0" localSheetId="3">#REF!</definedName>
    <definedName name="cf_tot_ret_0" localSheetId="2">#REF!</definedName>
    <definedName name="cf_tot_ret_0" localSheetId="22">#REF!</definedName>
    <definedName name="cf_tot_ret_0" localSheetId="7">#REF!</definedName>
    <definedName name="cf_tot_ret_0" localSheetId="4">#REF!</definedName>
    <definedName name="cf_tot_ret_0" localSheetId="5">#REF!</definedName>
    <definedName name="cf_tot_ret_0" localSheetId="17">#REF!</definedName>
    <definedName name="cf_tot_ret_0" localSheetId="12">#REF!</definedName>
    <definedName name="cf_tot_ret_0" localSheetId="9">#REF!</definedName>
    <definedName name="cf_tot_ret_0" localSheetId="10">#REF!</definedName>
    <definedName name="cf_tot_ret_0">#REF!</definedName>
    <definedName name="cf_tot_ret_ambr" localSheetId="0">#REF!</definedName>
    <definedName name="cf_tot_ret_ambr" localSheetId="3">#REF!</definedName>
    <definedName name="cf_tot_ret_ambr" localSheetId="2">#REF!</definedName>
    <definedName name="cf_tot_ret_ambr" localSheetId="22">#REF!</definedName>
    <definedName name="cf_tot_ret_ambr" localSheetId="7">#REF!</definedName>
    <definedName name="cf_tot_ret_ambr" localSheetId="4">#REF!</definedName>
    <definedName name="cf_tot_ret_ambr" localSheetId="5">#REF!</definedName>
    <definedName name="cf_tot_ret_ambr" localSheetId="17">#REF!</definedName>
    <definedName name="cf_tot_ret_ambr" localSheetId="12">#REF!</definedName>
    <definedName name="cf_tot_ret_ambr" localSheetId="9">#REF!</definedName>
    <definedName name="cf_tot_ret_ambr" localSheetId="10">#REF!</definedName>
    <definedName name="cf_tot_ret_ambr">#REF!</definedName>
    <definedName name="cf_tot_ret_APIP" localSheetId="0">#REF!</definedName>
    <definedName name="cf_tot_ret_APIP" localSheetId="3">#REF!</definedName>
    <definedName name="cf_tot_ret_APIP" localSheetId="2">#REF!</definedName>
    <definedName name="cf_tot_ret_APIP" localSheetId="22">#REF!</definedName>
    <definedName name="cf_tot_ret_APIP" localSheetId="7">#REF!</definedName>
    <definedName name="cf_tot_ret_APIP" localSheetId="4">#REF!</definedName>
    <definedName name="cf_tot_ret_APIP" localSheetId="5">#REF!</definedName>
    <definedName name="cf_tot_ret_APIP" localSheetId="17">#REF!</definedName>
    <definedName name="cf_tot_ret_APIP" localSheetId="12">#REF!</definedName>
    <definedName name="cf_tot_ret_APIP" localSheetId="9">#REF!</definedName>
    <definedName name="cf_tot_ret_APIP" localSheetId="10">#REF!</definedName>
    <definedName name="cf_tot_ret_APIP">#REF!</definedName>
    <definedName name="cf_tot_ret_asst" localSheetId="0">#REF!</definedName>
    <definedName name="cf_tot_ret_asst" localSheetId="3">#REF!</definedName>
    <definedName name="cf_tot_ret_asst" localSheetId="2">#REF!</definedName>
    <definedName name="cf_tot_ret_asst" localSheetId="22">#REF!</definedName>
    <definedName name="cf_tot_ret_asst" localSheetId="7">#REF!</definedName>
    <definedName name="cf_tot_ret_asst" localSheetId="4">#REF!</definedName>
    <definedName name="cf_tot_ret_asst" localSheetId="5">#REF!</definedName>
    <definedName name="cf_tot_ret_asst" localSheetId="17">#REF!</definedName>
    <definedName name="cf_tot_ret_asst" localSheetId="12">#REF!</definedName>
    <definedName name="cf_tot_ret_asst" localSheetId="9">#REF!</definedName>
    <definedName name="cf_tot_ret_asst" localSheetId="10">#REF!</definedName>
    <definedName name="cf_tot_ret_asst">#REF!</definedName>
    <definedName name="cf_tot_ret_capx" localSheetId="0">#REF!</definedName>
    <definedName name="cf_tot_ret_capx" localSheetId="3">#REF!</definedName>
    <definedName name="cf_tot_ret_capx" localSheetId="2">#REF!</definedName>
    <definedName name="cf_tot_ret_capx" localSheetId="22">#REF!</definedName>
    <definedName name="cf_tot_ret_capx" localSheetId="7">#REF!</definedName>
    <definedName name="cf_tot_ret_capx" localSheetId="4">#REF!</definedName>
    <definedName name="cf_tot_ret_capx" localSheetId="5">#REF!</definedName>
    <definedName name="cf_tot_ret_capx" localSheetId="17">#REF!</definedName>
    <definedName name="cf_tot_ret_capx" localSheetId="12">#REF!</definedName>
    <definedName name="cf_tot_ret_capx" localSheetId="9">#REF!</definedName>
    <definedName name="cf_tot_ret_capx" localSheetId="10">#REF!</definedName>
    <definedName name="cf_tot_ret_capx">#REF!</definedName>
    <definedName name="cf_tot_ret_CM1DC" localSheetId="0">#REF!</definedName>
    <definedName name="cf_tot_ret_CM1DC" localSheetId="3">#REF!</definedName>
    <definedName name="cf_tot_ret_CM1DC" localSheetId="2">#REF!</definedName>
    <definedName name="cf_tot_ret_CM1DC" localSheetId="22">#REF!</definedName>
    <definedName name="cf_tot_ret_CM1DC" localSheetId="7">#REF!</definedName>
    <definedName name="cf_tot_ret_CM1DC" localSheetId="4">#REF!</definedName>
    <definedName name="cf_tot_ret_CM1DC" localSheetId="5">#REF!</definedName>
    <definedName name="cf_tot_ret_CM1DC" localSheetId="17">#REF!</definedName>
    <definedName name="cf_tot_ret_CM1DC" localSheetId="12">#REF!</definedName>
    <definedName name="cf_tot_ret_CM1DC" localSheetId="9">#REF!</definedName>
    <definedName name="cf_tot_ret_CM1DC" localSheetId="10">#REF!</definedName>
    <definedName name="cf_tot_ret_CM1DC">#REF!</definedName>
    <definedName name="cf_tot_ret_CM1DE" localSheetId="0">#REF!</definedName>
    <definedName name="cf_tot_ret_CM1DE" localSheetId="3">#REF!</definedName>
    <definedName name="cf_tot_ret_CM1DE" localSheetId="2">#REF!</definedName>
    <definedName name="cf_tot_ret_CM1DE" localSheetId="22">#REF!</definedName>
    <definedName name="cf_tot_ret_CM1DE" localSheetId="7">#REF!</definedName>
    <definedName name="cf_tot_ret_CM1DE" localSheetId="4">#REF!</definedName>
    <definedName name="cf_tot_ret_CM1DE" localSheetId="5">#REF!</definedName>
    <definedName name="cf_tot_ret_CM1DE" localSheetId="17">#REF!</definedName>
    <definedName name="cf_tot_ret_CM1DE" localSheetId="12">#REF!</definedName>
    <definedName name="cf_tot_ret_CM1DE" localSheetId="9">#REF!</definedName>
    <definedName name="cf_tot_ret_CM1DE" localSheetId="10">#REF!</definedName>
    <definedName name="cf_tot_ret_CM1DE">#REF!</definedName>
    <definedName name="cf_tot_ret_CM1EL" localSheetId="0">#REF!</definedName>
    <definedName name="cf_tot_ret_CM1EL" localSheetId="3">#REF!</definedName>
    <definedName name="cf_tot_ret_CM1EL" localSheetId="2">#REF!</definedName>
    <definedName name="cf_tot_ret_CM1EL" localSheetId="22">#REF!</definedName>
    <definedName name="cf_tot_ret_CM1EL" localSheetId="7">#REF!</definedName>
    <definedName name="cf_tot_ret_CM1EL" localSheetId="4">#REF!</definedName>
    <definedName name="cf_tot_ret_CM1EL" localSheetId="5">#REF!</definedName>
    <definedName name="cf_tot_ret_CM1EL" localSheetId="17">#REF!</definedName>
    <definedName name="cf_tot_ret_CM1EL" localSheetId="12">#REF!</definedName>
    <definedName name="cf_tot_ret_CM1EL" localSheetId="9">#REF!</definedName>
    <definedName name="cf_tot_ret_CM1EL" localSheetId="10">#REF!</definedName>
    <definedName name="cf_tot_ret_CM1EL">#REF!</definedName>
    <definedName name="cf_tot_ret_CM1NE" localSheetId="0">#REF!</definedName>
    <definedName name="cf_tot_ret_CM1NE" localSheetId="3">#REF!</definedName>
    <definedName name="cf_tot_ret_CM1NE" localSheetId="2">#REF!</definedName>
    <definedName name="cf_tot_ret_CM1NE">#REF!</definedName>
    <definedName name="cf_tot_ret_CM2DC" localSheetId="0">#REF!</definedName>
    <definedName name="cf_tot_ret_CM2DC" localSheetId="3">#REF!</definedName>
    <definedName name="cf_tot_ret_CM2DC" localSheetId="2">#REF!</definedName>
    <definedName name="cf_tot_ret_CM2DC" localSheetId="22">#REF!</definedName>
    <definedName name="cf_tot_ret_CM2DC" localSheetId="7">#REF!</definedName>
    <definedName name="cf_tot_ret_CM2DC" localSheetId="4">#REF!</definedName>
    <definedName name="cf_tot_ret_CM2DC" localSheetId="5">#REF!</definedName>
    <definedName name="cf_tot_ret_CM2DC" localSheetId="17">#REF!</definedName>
    <definedName name="cf_tot_ret_CM2DC" localSheetId="12">#REF!</definedName>
    <definedName name="cf_tot_ret_CM2DC" localSheetId="9">#REF!</definedName>
    <definedName name="cf_tot_ret_CM2DC" localSheetId="10">#REF!</definedName>
    <definedName name="cf_tot_ret_CM2DC">#REF!</definedName>
    <definedName name="cf_tot_ret_CM2DE" localSheetId="0">#REF!</definedName>
    <definedName name="cf_tot_ret_CM2DE" localSheetId="3">#REF!</definedName>
    <definedName name="cf_tot_ret_CM2DE" localSheetId="2">#REF!</definedName>
    <definedName name="cf_tot_ret_CM2DE" localSheetId="22">#REF!</definedName>
    <definedName name="cf_tot_ret_CM2DE" localSheetId="7">#REF!</definedName>
    <definedName name="cf_tot_ret_CM2DE" localSheetId="4">#REF!</definedName>
    <definedName name="cf_tot_ret_CM2DE" localSheetId="5">#REF!</definedName>
    <definedName name="cf_tot_ret_CM2DE" localSheetId="17">#REF!</definedName>
    <definedName name="cf_tot_ret_CM2DE" localSheetId="12">#REF!</definedName>
    <definedName name="cf_tot_ret_CM2DE" localSheetId="9">#REF!</definedName>
    <definedName name="cf_tot_ret_CM2DE" localSheetId="10">#REF!</definedName>
    <definedName name="cf_tot_ret_CM2DE">#REF!</definedName>
    <definedName name="cf_tot_ret_CM2EL" localSheetId="0">#REF!</definedName>
    <definedName name="cf_tot_ret_CM2EL" localSheetId="3">#REF!</definedName>
    <definedName name="cf_tot_ret_CM2EL" localSheetId="2">#REF!</definedName>
    <definedName name="cf_tot_ret_CM2EL" localSheetId="22">#REF!</definedName>
    <definedName name="cf_tot_ret_CM2EL" localSheetId="7">#REF!</definedName>
    <definedName name="cf_tot_ret_CM2EL" localSheetId="4">#REF!</definedName>
    <definedName name="cf_tot_ret_CM2EL" localSheetId="5">#REF!</definedName>
    <definedName name="cf_tot_ret_CM2EL" localSheetId="17">#REF!</definedName>
    <definedName name="cf_tot_ret_CM2EL" localSheetId="12">#REF!</definedName>
    <definedName name="cf_tot_ret_CM2EL" localSheetId="9">#REF!</definedName>
    <definedName name="cf_tot_ret_CM2EL" localSheetId="10">#REF!</definedName>
    <definedName name="cf_tot_ret_CM2EL">#REF!</definedName>
    <definedName name="cf_tot_ret_CM2NE" localSheetId="0">#REF!</definedName>
    <definedName name="cf_tot_ret_CM2NE" localSheetId="3">#REF!</definedName>
    <definedName name="cf_tot_ret_CM2NE" localSheetId="2">#REF!</definedName>
    <definedName name="cf_tot_ret_CM2NE">#REF!</definedName>
    <definedName name="cf_tot_ret_CM3DC" localSheetId="0">#REF!</definedName>
    <definedName name="cf_tot_ret_CM3DC" localSheetId="3">#REF!</definedName>
    <definedName name="cf_tot_ret_CM3DC" localSheetId="2">#REF!</definedName>
    <definedName name="cf_tot_ret_CM3DC" localSheetId="22">#REF!</definedName>
    <definedName name="cf_tot_ret_CM3DC" localSheetId="7">#REF!</definedName>
    <definedName name="cf_tot_ret_CM3DC" localSheetId="4">#REF!</definedName>
    <definedName name="cf_tot_ret_CM3DC" localSheetId="5">#REF!</definedName>
    <definedName name="cf_tot_ret_CM3DC" localSheetId="17">#REF!</definedName>
    <definedName name="cf_tot_ret_CM3DC" localSheetId="12">#REF!</definedName>
    <definedName name="cf_tot_ret_CM3DC" localSheetId="9">#REF!</definedName>
    <definedName name="cf_tot_ret_CM3DC" localSheetId="10">#REF!</definedName>
    <definedName name="cf_tot_ret_CM3DC">#REF!</definedName>
    <definedName name="cf_tot_ret_CM3DE" localSheetId="0">#REF!</definedName>
    <definedName name="cf_tot_ret_CM3DE" localSheetId="3">#REF!</definedName>
    <definedName name="cf_tot_ret_CM3DE" localSheetId="2">#REF!</definedName>
    <definedName name="cf_tot_ret_CM3DE" localSheetId="22">#REF!</definedName>
    <definedName name="cf_tot_ret_CM3DE" localSheetId="7">#REF!</definedName>
    <definedName name="cf_tot_ret_CM3DE" localSheetId="4">#REF!</definedName>
    <definedName name="cf_tot_ret_CM3DE" localSheetId="5">#REF!</definedName>
    <definedName name="cf_tot_ret_CM3DE" localSheetId="17">#REF!</definedName>
    <definedName name="cf_tot_ret_CM3DE" localSheetId="12">#REF!</definedName>
    <definedName name="cf_tot_ret_CM3DE" localSheetId="9">#REF!</definedName>
    <definedName name="cf_tot_ret_CM3DE" localSheetId="10">#REF!</definedName>
    <definedName name="cf_tot_ret_CM3DE">#REF!</definedName>
    <definedName name="cf_tot_ret_CM3EL" localSheetId="0">#REF!</definedName>
    <definedName name="cf_tot_ret_CM3EL" localSheetId="3">#REF!</definedName>
    <definedName name="cf_tot_ret_CM3EL" localSheetId="2">#REF!</definedName>
    <definedName name="cf_tot_ret_CM3EL" localSheetId="22">#REF!</definedName>
    <definedName name="cf_tot_ret_CM3EL" localSheetId="7">#REF!</definedName>
    <definedName name="cf_tot_ret_CM3EL" localSheetId="4">#REF!</definedName>
    <definedName name="cf_tot_ret_CM3EL" localSheetId="5">#REF!</definedName>
    <definedName name="cf_tot_ret_CM3EL" localSheetId="17">#REF!</definedName>
    <definedName name="cf_tot_ret_CM3EL" localSheetId="12">#REF!</definedName>
    <definedName name="cf_tot_ret_CM3EL" localSheetId="9">#REF!</definedName>
    <definedName name="cf_tot_ret_CM3EL" localSheetId="10">#REF!</definedName>
    <definedName name="cf_tot_ret_CM3EL">#REF!</definedName>
    <definedName name="cf_tot_ret_CM3NE" localSheetId="0">#REF!</definedName>
    <definedName name="cf_tot_ret_CM3NE" localSheetId="3">#REF!</definedName>
    <definedName name="cf_tot_ret_CM3NE" localSheetId="2">#REF!</definedName>
    <definedName name="cf_tot_ret_CM3NE">#REF!</definedName>
    <definedName name="cf_tot_ret_CM4DC" localSheetId="0">#REF!</definedName>
    <definedName name="cf_tot_ret_CM4DC" localSheetId="3">#REF!</definedName>
    <definedName name="cf_tot_ret_CM4DC" localSheetId="2">#REF!</definedName>
    <definedName name="cf_tot_ret_CM4DC" localSheetId="22">#REF!</definedName>
    <definedName name="cf_tot_ret_CM4DC" localSheetId="7">#REF!</definedName>
    <definedName name="cf_tot_ret_CM4DC" localSheetId="4">#REF!</definedName>
    <definedName name="cf_tot_ret_CM4DC" localSheetId="5">#REF!</definedName>
    <definedName name="cf_tot_ret_CM4DC" localSheetId="17">#REF!</definedName>
    <definedName name="cf_tot_ret_CM4DC" localSheetId="12">#REF!</definedName>
    <definedName name="cf_tot_ret_CM4DC" localSheetId="9">#REF!</definedName>
    <definedName name="cf_tot_ret_CM4DC" localSheetId="10">#REF!</definedName>
    <definedName name="cf_tot_ret_CM4DC">#REF!</definedName>
    <definedName name="cf_tot_ret_CM4DE" localSheetId="0">#REF!</definedName>
    <definedName name="cf_tot_ret_CM4DE" localSheetId="3">#REF!</definedName>
    <definedName name="cf_tot_ret_CM4DE" localSheetId="2">#REF!</definedName>
    <definedName name="cf_tot_ret_CM4DE" localSheetId="22">#REF!</definedName>
    <definedName name="cf_tot_ret_CM4DE" localSheetId="7">#REF!</definedName>
    <definedName name="cf_tot_ret_CM4DE" localSheetId="4">#REF!</definedName>
    <definedName name="cf_tot_ret_CM4DE" localSheetId="5">#REF!</definedName>
    <definedName name="cf_tot_ret_CM4DE" localSheetId="17">#REF!</definedName>
    <definedName name="cf_tot_ret_CM4DE" localSheetId="12">#REF!</definedName>
    <definedName name="cf_tot_ret_CM4DE" localSheetId="9">#REF!</definedName>
    <definedName name="cf_tot_ret_CM4DE" localSheetId="10">#REF!</definedName>
    <definedName name="cf_tot_ret_CM4DE">#REF!</definedName>
    <definedName name="cf_tot_ret_CM4EL" localSheetId="0">#REF!</definedName>
    <definedName name="cf_tot_ret_CM4EL" localSheetId="3">#REF!</definedName>
    <definedName name="cf_tot_ret_CM4EL" localSheetId="2">#REF!</definedName>
    <definedName name="cf_tot_ret_CM4EL" localSheetId="22">#REF!</definedName>
    <definedName name="cf_tot_ret_CM4EL" localSheetId="7">#REF!</definedName>
    <definedName name="cf_tot_ret_CM4EL" localSheetId="4">#REF!</definedName>
    <definedName name="cf_tot_ret_CM4EL" localSheetId="5">#REF!</definedName>
    <definedName name="cf_tot_ret_CM4EL" localSheetId="17">#REF!</definedName>
    <definedName name="cf_tot_ret_CM4EL" localSheetId="12">#REF!</definedName>
    <definedName name="cf_tot_ret_CM4EL" localSheetId="9">#REF!</definedName>
    <definedName name="cf_tot_ret_CM4EL" localSheetId="10">#REF!</definedName>
    <definedName name="cf_tot_ret_CM4EL">#REF!</definedName>
    <definedName name="cf_tot_ret_CM4NE" localSheetId="0">#REF!</definedName>
    <definedName name="cf_tot_ret_CM4NE" localSheetId="3">#REF!</definedName>
    <definedName name="cf_tot_ret_CM4NE" localSheetId="2">#REF!</definedName>
    <definedName name="cf_tot_ret_CM4NE">#REF!</definedName>
    <definedName name="cf_tot_ret_CM5DC" localSheetId="0">#REF!</definedName>
    <definedName name="cf_tot_ret_CM5DC" localSheetId="3">#REF!</definedName>
    <definedName name="cf_tot_ret_CM5DC" localSheetId="2">#REF!</definedName>
    <definedName name="cf_tot_ret_CM5DC" localSheetId="22">#REF!</definedName>
    <definedName name="cf_tot_ret_CM5DC" localSheetId="7">#REF!</definedName>
    <definedName name="cf_tot_ret_CM5DC" localSheetId="4">#REF!</definedName>
    <definedName name="cf_tot_ret_CM5DC" localSheetId="5">#REF!</definedName>
    <definedName name="cf_tot_ret_CM5DC" localSheetId="17">#REF!</definedName>
    <definedName name="cf_tot_ret_CM5DC" localSheetId="12">#REF!</definedName>
    <definedName name="cf_tot_ret_CM5DC" localSheetId="9">#REF!</definedName>
    <definedName name="cf_tot_ret_CM5DC" localSheetId="10">#REF!</definedName>
    <definedName name="cf_tot_ret_CM5DC">#REF!</definedName>
    <definedName name="cf_tot_ret_CM5DE" localSheetId="0">#REF!</definedName>
    <definedName name="cf_tot_ret_CM5DE" localSheetId="3">#REF!</definedName>
    <definedName name="cf_tot_ret_CM5DE" localSheetId="2">#REF!</definedName>
    <definedName name="cf_tot_ret_CM5DE" localSheetId="22">#REF!</definedName>
    <definedName name="cf_tot_ret_CM5DE" localSheetId="7">#REF!</definedName>
    <definedName name="cf_tot_ret_CM5DE" localSheetId="4">#REF!</definedName>
    <definedName name="cf_tot_ret_CM5DE" localSheetId="5">#REF!</definedName>
    <definedName name="cf_tot_ret_CM5DE" localSheetId="17">#REF!</definedName>
    <definedName name="cf_tot_ret_CM5DE" localSheetId="12">#REF!</definedName>
    <definedName name="cf_tot_ret_CM5DE" localSheetId="9">#REF!</definedName>
    <definedName name="cf_tot_ret_CM5DE" localSheetId="10">#REF!</definedName>
    <definedName name="cf_tot_ret_CM5DE">#REF!</definedName>
    <definedName name="cf_tot_ret_CMDCC" localSheetId="0">#REF!</definedName>
    <definedName name="cf_tot_ret_CMDCC" localSheetId="3">#REF!</definedName>
    <definedName name="cf_tot_ret_CMDCC" localSheetId="2">#REF!</definedName>
    <definedName name="cf_tot_ret_CMDCC" localSheetId="22">#REF!</definedName>
    <definedName name="cf_tot_ret_CMDCC" localSheetId="7">#REF!</definedName>
    <definedName name="cf_tot_ret_CMDCC" localSheetId="4">#REF!</definedName>
    <definedName name="cf_tot_ret_CMDCC" localSheetId="5">#REF!</definedName>
    <definedName name="cf_tot_ret_CMDCC" localSheetId="17">#REF!</definedName>
    <definedName name="cf_tot_ret_CMDCC" localSheetId="12">#REF!</definedName>
    <definedName name="cf_tot_ret_CMDCC" localSheetId="9">#REF!</definedName>
    <definedName name="cf_tot_ret_CMDCC" localSheetId="10">#REF!</definedName>
    <definedName name="cf_tot_ret_CMDCC">#REF!</definedName>
    <definedName name="cf_tot_ret_CMDEC" localSheetId="0">#REF!</definedName>
    <definedName name="cf_tot_ret_CMDEC" localSheetId="3">#REF!</definedName>
    <definedName name="cf_tot_ret_CMDEC" localSheetId="2">#REF!</definedName>
    <definedName name="cf_tot_ret_CMDEC" localSheetId="22">#REF!</definedName>
    <definedName name="cf_tot_ret_CMDEC" localSheetId="7">#REF!</definedName>
    <definedName name="cf_tot_ret_CMDEC" localSheetId="4">#REF!</definedName>
    <definedName name="cf_tot_ret_CMDEC" localSheetId="5">#REF!</definedName>
    <definedName name="cf_tot_ret_CMDEC" localSheetId="17">#REF!</definedName>
    <definedName name="cf_tot_ret_CMDEC" localSheetId="12">#REF!</definedName>
    <definedName name="cf_tot_ret_CMDEC" localSheetId="9">#REF!</definedName>
    <definedName name="cf_tot_ret_CMDEC" localSheetId="10">#REF!</definedName>
    <definedName name="cf_tot_ret_CMDEC">#REF!</definedName>
    <definedName name="cf_tot_ret_CMDEG" localSheetId="0">#REF!</definedName>
    <definedName name="cf_tot_ret_CMDEG" localSheetId="3">#REF!</definedName>
    <definedName name="cf_tot_ret_CMDEG" localSheetId="2">#REF!</definedName>
    <definedName name="cf_tot_ret_CMDEG">#REF!</definedName>
    <definedName name="cf_tot_ret_CMELE" localSheetId="0">#REF!</definedName>
    <definedName name="cf_tot_ret_CMELE" localSheetId="3">#REF!</definedName>
    <definedName name="cf_tot_ret_CMELE" localSheetId="2">#REF!</definedName>
    <definedName name="cf_tot_ret_CMELE" localSheetId="22">#REF!</definedName>
    <definedName name="cf_tot_ret_CMELE" localSheetId="7">#REF!</definedName>
    <definedName name="cf_tot_ret_CMELE" localSheetId="4">#REF!</definedName>
    <definedName name="cf_tot_ret_CMELE" localSheetId="5">#REF!</definedName>
    <definedName name="cf_tot_ret_CMELE" localSheetId="17">#REF!</definedName>
    <definedName name="cf_tot_ret_CMELE" localSheetId="12">#REF!</definedName>
    <definedName name="cf_tot_ret_CMELE" localSheetId="9">#REF!</definedName>
    <definedName name="cf_tot_ret_CMELE" localSheetId="10">#REF!</definedName>
    <definedName name="cf_tot_ret_CMELE">#REF!</definedName>
    <definedName name="cf_tot_ret_CMNEP" localSheetId="0">#REF!</definedName>
    <definedName name="cf_tot_ret_CMNEP" localSheetId="3">#REF!</definedName>
    <definedName name="cf_tot_ret_CMNEP" localSheetId="2">#REF!</definedName>
    <definedName name="cf_tot_ret_CMNEP" localSheetId="22">#REF!</definedName>
    <definedName name="cf_tot_ret_CMNEP" localSheetId="7">#REF!</definedName>
    <definedName name="cf_tot_ret_CMNEP" localSheetId="4">#REF!</definedName>
    <definedName name="cf_tot_ret_CMNEP" localSheetId="5">#REF!</definedName>
    <definedName name="cf_tot_ret_CMNEP" localSheetId="17">#REF!</definedName>
    <definedName name="cf_tot_ret_CMNEP" localSheetId="12">#REF!</definedName>
    <definedName name="cf_tot_ret_CMNEP" localSheetId="9">#REF!</definedName>
    <definedName name="cf_tot_ret_CMNEP" localSheetId="10">#REF!</definedName>
    <definedName name="cf_tot_ret_CMNEP">#REF!</definedName>
    <definedName name="cf_tot_ret_corp" localSheetId="0">#REF!</definedName>
    <definedName name="cf_tot_ret_corp" localSheetId="3">#REF!</definedName>
    <definedName name="cf_tot_ret_corp" localSheetId="2">#REF!</definedName>
    <definedName name="cf_tot_ret_corp" localSheetId="22">#REF!</definedName>
    <definedName name="cf_tot_ret_corp" localSheetId="7">#REF!</definedName>
    <definedName name="cf_tot_ret_corp" localSheetId="4">#REF!</definedName>
    <definedName name="cf_tot_ret_corp" localSheetId="5">#REF!</definedName>
    <definedName name="cf_tot_ret_corp" localSheetId="17">#REF!</definedName>
    <definedName name="cf_tot_ret_corp" localSheetId="12">#REF!</definedName>
    <definedName name="cf_tot_ret_corp" localSheetId="9">#REF!</definedName>
    <definedName name="cf_tot_ret_corp" localSheetId="10">#REF!</definedName>
    <definedName name="cf_tot_ret_corp">#REF!</definedName>
    <definedName name="cf_tot_ret_cres" localSheetId="0">#REF!</definedName>
    <definedName name="cf_tot_ret_cres" localSheetId="3">#REF!</definedName>
    <definedName name="cf_tot_ret_cres" localSheetId="2">#REF!</definedName>
    <definedName name="cf_tot_ret_cres">#REF!</definedName>
    <definedName name="cf_tot_ret_crmw" localSheetId="0">#REF!</definedName>
    <definedName name="cf_tot_ret_crmw" localSheetId="3">#REF!</definedName>
    <definedName name="cf_tot_ret_crmw" localSheetId="2">#REF!</definedName>
    <definedName name="cf_tot_ret_crmw">#REF!</definedName>
    <definedName name="cf_tot_ret_dadj" localSheetId="0">#REF!</definedName>
    <definedName name="cf_tot_ret_dadj" localSheetId="3">#REF!</definedName>
    <definedName name="cf_tot_ret_dadj" localSheetId="2">#REF!</definedName>
    <definedName name="cf_tot_ret_dadj">#REF!</definedName>
    <definedName name="cf_tot_ret_dcc" localSheetId="0">#REF!</definedName>
    <definedName name="cf_tot_ret_dcc" localSheetId="3">#REF!</definedName>
    <definedName name="cf_tot_ret_dcc" localSheetId="2">#REF!</definedName>
    <definedName name="cf_tot_ret_dcc">#REF!</definedName>
    <definedName name="cf_tot_ret_dccw" localSheetId="0">#REF!</definedName>
    <definedName name="cf_tot_ret_dccw" localSheetId="3">#REF!</definedName>
    <definedName name="cf_tot_ret_dccw" localSheetId="2">#REF!</definedName>
    <definedName name="cf_tot_ret_dccw" localSheetId="22">#REF!</definedName>
    <definedName name="cf_tot_ret_dccw" localSheetId="7">#REF!</definedName>
    <definedName name="cf_tot_ret_dccw" localSheetId="4">#REF!</definedName>
    <definedName name="cf_tot_ret_dccw" localSheetId="5">#REF!</definedName>
    <definedName name="cf_tot_ret_dccw" localSheetId="17">#REF!</definedName>
    <definedName name="cf_tot_ret_dccw" localSheetId="12">#REF!</definedName>
    <definedName name="cf_tot_ret_dccw" localSheetId="9">#REF!</definedName>
    <definedName name="cf_tot_ret_dccw" localSheetId="10">#REF!</definedName>
    <definedName name="cf_tot_ret_dccw">#REF!</definedName>
    <definedName name="cf_tot_ret_dcom" localSheetId="0">#REF!</definedName>
    <definedName name="cf_tot_ret_dcom" localSheetId="3">#REF!</definedName>
    <definedName name="cf_tot_ret_dcom" localSheetId="2">#REF!</definedName>
    <definedName name="cf_tot_ret_dcom">#REF!</definedName>
    <definedName name="cf_tot_ret_degw" localSheetId="0">#REF!</definedName>
    <definedName name="cf_tot_ret_degw" localSheetId="3">#REF!</definedName>
    <definedName name="cf_tot_ret_degw" localSheetId="2">#REF!</definedName>
    <definedName name="cf_tot_ret_degw">#REF!</definedName>
    <definedName name="cf_tot_ret_deiw" localSheetId="0">#REF!</definedName>
    <definedName name="cf_tot_ret_deiw" localSheetId="3">#REF!</definedName>
    <definedName name="cf_tot_ret_deiw" localSheetId="2">#REF!</definedName>
    <definedName name="cf_tot_ret_deiw">#REF!</definedName>
    <definedName name="cf_tot_ret_denw" localSheetId="0">#REF!</definedName>
    <definedName name="cf_tot_ret_denw" localSheetId="3">#REF!</definedName>
    <definedName name="cf_tot_ret_denw" localSheetId="2">#REF!</definedName>
    <definedName name="cf_tot_ret_denw">#REF!</definedName>
    <definedName name="cf_tot_ret_desi" localSheetId="0">#REF!</definedName>
    <definedName name="cf_tot_ret_desi" localSheetId="3">#REF!</definedName>
    <definedName name="cf_tot_ret_desi" localSheetId="2">#REF!</definedName>
    <definedName name="cf_tot_ret_desi" localSheetId="22">#REF!</definedName>
    <definedName name="cf_tot_ret_desi" localSheetId="7">#REF!</definedName>
    <definedName name="cf_tot_ret_desi" localSheetId="4">#REF!</definedName>
    <definedName name="cf_tot_ret_desi" localSheetId="5">#REF!</definedName>
    <definedName name="cf_tot_ret_desi" localSheetId="17">#REF!</definedName>
    <definedName name="cf_tot_ret_desi" localSheetId="12">#REF!</definedName>
    <definedName name="cf_tot_ret_desi" localSheetId="9">#REF!</definedName>
    <definedName name="cf_tot_ret_desi" localSheetId="10">#REF!</definedName>
    <definedName name="cf_tot_ret_desi">#REF!</definedName>
    <definedName name="cf_tot_ret_dess" localSheetId="0">#REF!</definedName>
    <definedName name="cf_tot_ret_dess" localSheetId="3">#REF!</definedName>
    <definedName name="cf_tot_ret_dess" localSheetId="2">#REF!</definedName>
    <definedName name="cf_tot_ret_dess">#REF!</definedName>
    <definedName name="cf_tot_ret_dfd" localSheetId="0">#REF!</definedName>
    <definedName name="cf_tot_ret_dfd" localSheetId="3">#REF!</definedName>
    <definedName name="cf_tot_ret_dfd" localSheetId="2">#REF!</definedName>
    <definedName name="cf_tot_ret_dfd">#REF!</definedName>
    <definedName name="cf_tot_ret_dgov" localSheetId="0">#REF!</definedName>
    <definedName name="cf_tot_ret_dgov" localSheetId="3">#REF!</definedName>
    <definedName name="cf_tot_ret_dgov" localSheetId="2">#REF!</definedName>
    <definedName name="cf_tot_ret_dgov">#REF!</definedName>
    <definedName name="cf_tot_ret_div" localSheetId="0">#REF!</definedName>
    <definedName name="cf_tot_ret_div" localSheetId="3">#REF!</definedName>
    <definedName name="cf_tot_ret_div" localSheetId="2">#REF!</definedName>
    <definedName name="cf_tot_ret_div" localSheetId="22">#REF!</definedName>
    <definedName name="cf_tot_ret_div" localSheetId="7">#REF!</definedName>
    <definedName name="cf_tot_ret_div" localSheetId="4">#REF!</definedName>
    <definedName name="cf_tot_ret_div" localSheetId="5">#REF!</definedName>
    <definedName name="cf_tot_ret_div" localSheetId="17">#REF!</definedName>
    <definedName name="cf_tot_ret_div" localSheetId="12">#REF!</definedName>
    <definedName name="cf_tot_ret_div" localSheetId="9">#REF!</definedName>
    <definedName name="cf_tot_ret_div" localSheetId="10">#REF!</definedName>
    <definedName name="cf_tot_ret_div">#REF!</definedName>
    <definedName name="cf_tot_ret_dnet" localSheetId="0">#REF!</definedName>
    <definedName name="cf_tot_ret_dnet" localSheetId="3">#REF!</definedName>
    <definedName name="cf_tot_ret_dnet" localSheetId="2">#REF!</definedName>
    <definedName name="cf_tot_ret_dnet">#REF!</definedName>
    <definedName name="cf_tot_ret_dpbg" localSheetId="0">#REF!</definedName>
    <definedName name="cf_tot_ret_dpbg" localSheetId="3">#REF!</definedName>
    <definedName name="cf_tot_ret_dpbg" localSheetId="2">#REF!</definedName>
    <definedName name="cf_tot_ret_dpbg">#REF!</definedName>
    <definedName name="cf_tot_ret_dsol" localSheetId="0">#REF!</definedName>
    <definedName name="cf_tot_ret_dsol" localSheetId="3">#REF!</definedName>
    <definedName name="cf_tot_ret_dsol" localSheetId="2">#REF!</definedName>
    <definedName name="cf_tot_ret_dsol">#REF!</definedName>
    <definedName name="cf_tot_ret_eadj" localSheetId="0">#REF!</definedName>
    <definedName name="cf_tot_ret_eadj" localSheetId="3">#REF!</definedName>
    <definedName name="cf_tot_ret_eadj" localSheetId="2">#REF!</definedName>
    <definedName name="cf_tot_ret_eadj">#REF!</definedName>
    <definedName name="cf_tot_ret_egov" localSheetId="0">#REF!</definedName>
    <definedName name="cf_tot_ret_egov" localSheetId="3">#REF!</definedName>
    <definedName name="cf_tot_ret_egov" localSheetId="2">#REF!</definedName>
    <definedName name="cf_tot_ret_egov">#REF!</definedName>
    <definedName name="cf_tot_ret_elec" localSheetId="0">#REF!</definedName>
    <definedName name="cf_tot_ret_elec" localSheetId="3">#REF!</definedName>
    <definedName name="cf_tot_ret_elec" localSheetId="2">#REF!</definedName>
    <definedName name="cf_tot_ret_elec">#REF!</definedName>
    <definedName name="cf_tot_ret_esvc" localSheetId="0">#REF!</definedName>
    <definedName name="cf_tot_ret_esvc" localSheetId="3">#REF!</definedName>
    <definedName name="cf_tot_ret_esvc" localSheetId="2">#REF!</definedName>
    <definedName name="cf_tot_ret_esvc" localSheetId="22">#REF!</definedName>
    <definedName name="cf_tot_ret_esvc" localSheetId="7">#REF!</definedName>
    <definedName name="cf_tot_ret_esvc" localSheetId="4">#REF!</definedName>
    <definedName name="cf_tot_ret_esvc" localSheetId="5">#REF!</definedName>
    <definedName name="cf_tot_ret_esvc" localSheetId="17">#REF!</definedName>
    <definedName name="cf_tot_ret_esvc" localSheetId="12">#REF!</definedName>
    <definedName name="cf_tot_ret_esvc" localSheetId="9">#REF!</definedName>
    <definedName name="cf_tot_ret_esvc" localSheetId="10">#REF!</definedName>
    <definedName name="cf_tot_ret_esvc">#REF!</definedName>
    <definedName name="cf_tot_ret_fnco" localSheetId="0">#REF!</definedName>
    <definedName name="cf_tot_ret_fnco" localSheetId="3">#REF!</definedName>
    <definedName name="cf_tot_ret_fnco" localSheetId="2">#REF!</definedName>
    <definedName name="cf_tot_ret_fnco">#REF!</definedName>
    <definedName name="cf_tot_ret_fsac" localSheetId="0">#REF!</definedName>
    <definedName name="cf_tot_ret_fsac" localSheetId="3">#REF!</definedName>
    <definedName name="cf_tot_ret_fsac" localSheetId="2">#REF!</definedName>
    <definedName name="cf_tot_ret_fsac">#REF!</definedName>
    <definedName name="cf_tot_ret_fsad" localSheetId="0">#REF!</definedName>
    <definedName name="cf_tot_ret_fsad" localSheetId="3">#REF!</definedName>
    <definedName name="cf_tot_ret_fsad" localSheetId="2">#REF!</definedName>
    <definedName name="cf_tot_ret_fsad">#REF!</definedName>
    <definedName name="cf_tot_ret_fser" localSheetId="0">#REF!</definedName>
    <definedName name="cf_tot_ret_fser" localSheetId="3">#REF!</definedName>
    <definedName name="cf_tot_ret_fser" localSheetId="2">#REF!</definedName>
    <definedName name="cf_tot_ret_fser" localSheetId="22">#REF!</definedName>
    <definedName name="cf_tot_ret_fser" localSheetId="7">#REF!</definedName>
    <definedName name="cf_tot_ret_fser" localSheetId="4">#REF!</definedName>
    <definedName name="cf_tot_ret_fser" localSheetId="5">#REF!</definedName>
    <definedName name="cf_tot_ret_fser" localSheetId="17">#REF!</definedName>
    <definedName name="cf_tot_ret_fser" localSheetId="12">#REF!</definedName>
    <definedName name="cf_tot_ret_fser" localSheetId="9">#REF!</definedName>
    <definedName name="cf_tot_ret_fser" localSheetId="10">#REF!</definedName>
    <definedName name="cf_tot_ret_fser">#REF!</definedName>
    <definedName name="cf_tot_ret_fstp" localSheetId="0">#REF!</definedName>
    <definedName name="cf_tot_ret_fstp" localSheetId="3">#REF!</definedName>
    <definedName name="cf_tot_ret_fstp" localSheetId="2">#REF!</definedName>
    <definedName name="cf_tot_ret_fstp">#REF!</definedName>
    <definedName name="cf_tot_ret_gadd" localSheetId="0">#REF!</definedName>
    <definedName name="cf_tot_ret_gadd" localSheetId="3">#REF!</definedName>
    <definedName name="cf_tot_ret_gadd" localSheetId="2">#REF!</definedName>
    <definedName name="cf_tot_ret_gadd">#REF!</definedName>
    <definedName name="cf_tot_ret_gadi" localSheetId="0">#REF!</definedName>
    <definedName name="cf_tot_ret_gadi" localSheetId="3">#REF!</definedName>
    <definedName name="cf_tot_ret_gadi" localSheetId="2">#REF!</definedName>
    <definedName name="cf_tot_ret_gadi">#REF!</definedName>
    <definedName name="cf_tot_ret_gadj" localSheetId="0">#REF!</definedName>
    <definedName name="cf_tot_ret_gadj" localSheetId="3">#REF!</definedName>
    <definedName name="cf_tot_ret_gadj" localSheetId="2">#REF!</definedName>
    <definedName name="cf_tot_ret_gadj">#REF!</definedName>
    <definedName name="cf_tot_ret_gov" localSheetId="0">#REF!</definedName>
    <definedName name="cf_tot_ret_gov" localSheetId="3">#REF!</definedName>
    <definedName name="cf_tot_ret_gov" localSheetId="2">#REF!</definedName>
    <definedName name="cf_tot_ret_gov">#REF!</definedName>
    <definedName name="cf_tot_ret_govd" localSheetId="0">#REF!</definedName>
    <definedName name="cf_tot_ret_govd" localSheetId="3">#REF!</definedName>
    <definedName name="cf_tot_ret_govd" localSheetId="2">#REF!</definedName>
    <definedName name="cf_tot_ret_govd">#REF!</definedName>
    <definedName name="cf_tot_ret_gove" localSheetId="0">#REF!</definedName>
    <definedName name="cf_tot_ret_gove" localSheetId="3">#REF!</definedName>
    <definedName name="cf_tot_ret_gove" localSheetId="2">#REF!</definedName>
    <definedName name="cf_tot_ret_gove">#REF!</definedName>
    <definedName name="cf_tot_ret_mali" localSheetId="0">#REF!</definedName>
    <definedName name="cf_tot_ret_mali" localSheetId="3">#REF!</definedName>
    <definedName name="cf_tot_ret_mali" localSheetId="2">#REF!</definedName>
    <definedName name="cf_tot_ret_mali" localSheetId="22">#REF!</definedName>
    <definedName name="cf_tot_ret_mali" localSheetId="7">#REF!</definedName>
    <definedName name="cf_tot_ret_mali" localSheetId="4">#REF!</definedName>
    <definedName name="cf_tot_ret_mali" localSheetId="5">#REF!</definedName>
    <definedName name="cf_tot_ret_mali" localSheetId="17">#REF!</definedName>
    <definedName name="cf_tot_ret_mali" localSheetId="12">#REF!</definedName>
    <definedName name="cf_tot_ret_mali" localSheetId="9">#REF!</definedName>
    <definedName name="cf_tot_ret_mali" localSheetId="10">#REF!</definedName>
    <definedName name="cf_tot_ret_mali">#REF!</definedName>
    <definedName name="cf_tot_ret_mwp" localSheetId="0">#REF!</definedName>
    <definedName name="cf_tot_ret_mwp" localSheetId="3">#REF!</definedName>
    <definedName name="cf_tot_ret_mwp" localSheetId="2">#REF!</definedName>
    <definedName name="cf_tot_ret_mwp" localSheetId="22">#REF!</definedName>
    <definedName name="cf_tot_ret_mwp" localSheetId="7">#REF!</definedName>
    <definedName name="cf_tot_ret_mwp" localSheetId="4">#REF!</definedName>
    <definedName name="cf_tot_ret_mwp" localSheetId="5">#REF!</definedName>
    <definedName name="cf_tot_ret_mwp" localSheetId="17">#REF!</definedName>
    <definedName name="cf_tot_ret_mwp" localSheetId="12">#REF!</definedName>
    <definedName name="cf_tot_ret_mwp" localSheetId="9">#REF!</definedName>
    <definedName name="cf_tot_ret_mwp" localSheetId="10">#REF!</definedName>
    <definedName name="cf_tot_ret_mwp">#REF!</definedName>
    <definedName name="cf_tot_ret_nep" localSheetId="0">#REF!</definedName>
    <definedName name="cf_tot_ret_nep" localSheetId="3">#REF!</definedName>
    <definedName name="cf_tot_ret_nep" localSheetId="2">#REF!</definedName>
    <definedName name="cf_tot_ret_nep">#REF!</definedName>
    <definedName name="cf_tot_ret_ngov" localSheetId="0">#REF!</definedName>
    <definedName name="cf_tot_ret_ngov" localSheetId="3">#REF!</definedName>
    <definedName name="cf_tot_ret_ngov" localSheetId="2">#REF!</definedName>
    <definedName name="cf_tot_ret_ngov">#REF!</definedName>
    <definedName name="cf_tot_ret_npl" localSheetId="0">#REF!</definedName>
    <definedName name="cf_tot_ret_npl" localSheetId="3">#REF!</definedName>
    <definedName name="cf_tot_ret_npl" localSheetId="2">#REF!</definedName>
    <definedName name="cf_tot_ret_npl" localSheetId="22">#REF!</definedName>
    <definedName name="cf_tot_ret_npl" localSheetId="7">#REF!</definedName>
    <definedName name="cf_tot_ret_npl" localSheetId="4">#REF!</definedName>
    <definedName name="cf_tot_ret_npl" localSheetId="5">#REF!</definedName>
    <definedName name="cf_tot_ret_npl" localSheetId="17">#REF!</definedName>
    <definedName name="cf_tot_ret_npl" localSheetId="12">#REF!</definedName>
    <definedName name="cf_tot_ret_npl" localSheetId="9">#REF!</definedName>
    <definedName name="cf_tot_ret_npl" localSheetId="10">#REF!</definedName>
    <definedName name="cf_tot_ret_npl">#REF!</definedName>
    <definedName name="cf_tot_ret_resm" localSheetId="0">#REF!</definedName>
    <definedName name="cf_tot_ret_resm" localSheetId="3">#REF!</definedName>
    <definedName name="cf_tot_ret_resm" localSheetId="2">#REF!</definedName>
    <definedName name="cf_tot_ret_resm">#REF!</definedName>
    <definedName name="cf_tot_ret_rgov" localSheetId="0">#REF!</definedName>
    <definedName name="cf_tot_ret_rgov" localSheetId="3">#REF!</definedName>
    <definedName name="cf_tot_ret_rgov" localSheetId="2">#REF!</definedName>
    <definedName name="cf_tot_ret_rgov">#REF!</definedName>
    <definedName name="cf_tot_ret_rmwp" localSheetId="0">#REF!</definedName>
    <definedName name="cf_tot_ret_rmwp" localSheetId="3">#REF!</definedName>
    <definedName name="cf_tot_ret_rmwp" localSheetId="2">#REF!</definedName>
    <definedName name="cf_tot_ret_rmwp" localSheetId="22">#REF!</definedName>
    <definedName name="cf_tot_ret_rmwp" localSheetId="7">#REF!</definedName>
    <definedName name="cf_tot_ret_rmwp" localSheetId="4">#REF!</definedName>
    <definedName name="cf_tot_ret_rmwp" localSheetId="5">#REF!</definedName>
    <definedName name="cf_tot_ret_rmwp" localSheetId="17">#REF!</definedName>
    <definedName name="cf_tot_ret_rmwp" localSheetId="12">#REF!</definedName>
    <definedName name="cf_tot_ret_rmwp" localSheetId="9">#REF!</definedName>
    <definedName name="cf_tot_ret_rmwp" localSheetId="10">#REF!</definedName>
    <definedName name="cf_tot_ret_rmwp">#REF!</definedName>
    <definedName name="cf_tot_ret_rode" localSheetId="0">#REF!</definedName>
    <definedName name="cf_tot_ret_rode" localSheetId="3">#REF!</definedName>
    <definedName name="cf_tot_ret_rode" localSheetId="2">#REF!</definedName>
    <definedName name="cf_tot_ret_rode" localSheetId="22">#REF!</definedName>
    <definedName name="cf_tot_ret_rode" localSheetId="7">#REF!</definedName>
    <definedName name="cf_tot_ret_rode" localSheetId="4">#REF!</definedName>
    <definedName name="cf_tot_ret_rode" localSheetId="5">#REF!</definedName>
    <definedName name="cf_tot_ret_rode" localSheetId="17">#REF!</definedName>
    <definedName name="cf_tot_ret_rode" localSheetId="12">#REF!</definedName>
    <definedName name="cf_tot_ret_rode" localSheetId="9">#REF!</definedName>
    <definedName name="cf_tot_ret_rode" localSheetId="10">#REF!</definedName>
    <definedName name="cf_tot_ret_rode">#REF!</definedName>
    <definedName name="cf_tot_ret_sols" localSheetId="0">#REF!</definedName>
    <definedName name="cf_tot_ret_sols" localSheetId="3">#REF!</definedName>
    <definedName name="cf_tot_ret_sols" localSheetId="2">#REF!</definedName>
    <definedName name="cf_tot_ret_sols">#REF!</definedName>
    <definedName name="cf_tot_ret_tam" localSheetId="0">#REF!</definedName>
    <definedName name="cf_tot_ret_tam" localSheetId="3">#REF!</definedName>
    <definedName name="cf_tot_ret_tam" localSheetId="2">#REF!</definedName>
    <definedName name="cf_tot_ret_tam">#REF!</definedName>
    <definedName name="cf_tot_ret_tsc" localSheetId="0">#REF!</definedName>
    <definedName name="cf_tot_ret_tsc" localSheetId="3">#REF!</definedName>
    <definedName name="cf_tot_ret_tsc" localSheetId="2">#REF!</definedName>
    <definedName name="cf_tot_ret_tsc">#REF!</definedName>
    <definedName name="cf_tot_ret_vent" localSheetId="0">#REF!</definedName>
    <definedName name="cf_tot_ret_vent" localSheetId="3">#REF!</definedName>
    <definedName name="cf_tot_ret_vent" localSheetId="2">#REF!</definedName>
    <definedName name="cf_tot_ret_vent">#REF!</definedName>
    <definedName name="cf_tot_ret_vfs" localSheetId="0">#REF!</definedName>
    <definedName name="cf_tot_ret_vfs" localSheetId="3">#REF!</definedName>
    <definedName name="cf_tot_ret_vfs" localSheetId="2">#REF!</definedName>
    <definedName name="cf_tot_ret_vfs" localSheetId="22">#REF!</definedName>
    <definedName name="cf_tot_ret_vfs" localSheetId="7">#REF!</definedName>
    <definedName name="cf_tot_ret_vfs" localSheetId="4">#REF!</definedName>
    <definedName name="cf_tot_ret_vfs" localSheetId="5">#REF!</definedName>
    <definedName name="cf_tot_ret_vfs" localSheetId="17">#REF!</definedName>
    <definedName name="cf_tot_ret_vfs" localSheetId="12">#REF!</definedName>
    <definedName name="cf_tot_ret_vfs" localSheetId="9">#REF!</definedName>
    <definedName name="cf_tot_ret_vfs" localSheetId="10">#REF!</definedName>
    <definedName name="cf_tot_ret_vfs">#REF!</definedName>
    <definedName name="cf_tot_ret_watr" localSheetId="0">#REF!</definedName>
    <definedName name="cf_tot_ret_watr" localSheetId="3">#REF!</definedName>
    <definedName name="cf_tot_ret_watr" localSheetId="2">#REF!</definedName>
    <definedName name="cf_tot_ret_watr" localSheetId="22">#REF!</definedName>
    <definedName name="cf_tot_ret_watr" localSheetId="7">#REF!</definedName>
    <definedName name="cf_tot_ret_watr" localSheetId="4">#REF!</definedName>
    <definedName name="cf_tot_ret_watr" localSheetId="5">#REF!</definedName>
    <definedName name="cf_tot_ret_watr" localSheetId="17">#REF!</definedName>
    <definedName name="cf_tot_ret_watr" localSheetId="12">#REF!</definedName>
    <definedName name="cf_tot_ret_watr" localSheetId="9">#REF!</definedName>
    <definedName name="cf_tot_ret_watr" localSheetId="10">#REF!</definedName>
    <definedName name="cf_tot_ret_watr">#REF!</definedName>
    <definedName name="cf_tot_ret_west" localSheetId="0">#REF!</definedName>
    <definedName name="cf_tot_ret_west" localSheetId="3">#REF!</definedName>
    <definedName name="cf_tot_ret_west" localSheetId="2">#REF!</definedName>
    <definedName name="cf_tot_ret_west">#REF!</definedName>
    <definedName name="cf_tot_ret_wolv" localSheetId="0">#REF!</definedName>
    <definedName name="cf_tot_ret_wolv" localSheetId="3">#REF!</definedName>
    <definedName name="cf_tot_ret_wolv" localSheetId="2">#REF!</definedName>
    <definedName name="cf_tot_ret_wolv" localSheetId="22">#REF!</definedName>
    <definedName name="cf_tot_ret_wolv" localSheetId="7">#REF!</definedName>
    <definedName name="cf_tot_ret_wolv" localSheetId="4">#REF!</definedName>
    <definedName name="cf_tot_ret_wolv" localSheetId="5">#REF!</definedName>
    <definedName name="cf_tot_ret_wolv" localSheetId="17">#REF!</definedName>
    <definedName name="cf_tot_ret_wolv" localSheetId="12">#REF!</definedName>
    <definedName name="cf_tot_ret_wolv" localSheetId="9">#REF!</definedName>
    <definedName name="cf_tot_ret_wolv" localSheetId="10">#REF!</definedName>
    <definedName name="cf_tot_ret_wolv">#REF!</definedName>
    <definedName name="cf_tot_ret2">'[22]Cash_Flow 2005-2011'!#REF!</definedName>
    <definedName name="cf_tot_tax_dccw" localSheetId="0">#REF!</definedName>
    <definedName name="cf_tot_tax_dccw" localSheetId="3">#REF!</definedName>
    <definedName name="cf_tot_tax_dccw" localSheetId="2">#REF!</definedName>
    <definedName name="cf_tot_tax_dccw" localSheetId="22">#REF!</definedName>
    <definedName name="cf_tot_tax_dccw" localSheetId="7">#REF!</definedName>
    <definedName name="cf_tot_tax_dccw" localSheetId="4">#REF!</definedName>
    <definedName name="cf_tot_tax_dccw" localSheetId="5">#REF!</definedName>
    <definedName name="cf_tot_tax_dccw" localSheetId="17">#REF!</definedName>
    <definedName name="cf_tot_tax_dccw" localSheetId="12">#REF!</definedName>
    <definedName name="cf_tot_tax_dccw" localSheetId="9">#REF!</definedName>
    <definedName name="cf_tot_tax_dccw" localSheetId="10">#REF!</definedName>
    <definedName name="cf_tot_tax_dccw">#REF!</definedName>
    <definedName name="cf_tot_tax_desi" localSheetId="0">#REF!</definedName>
    <definedName name="cf_tot_tax_desi" localSheetId="3">#REF!</definedName>
    <definedName name="cf_tot_tax_desi" localSheetId="2">#REF!</definedName>
    <definedName name="cf_tot_tax_desi">#REF!</definedName>
    <definedName name="cf_tot_tax_esvc" localSheetId="0">#REF!</definedName>
    <definedName name="cf_tot_tax_esvc" localSheetId="3">#REF!</definedName>
    <definedName name="cf_tot_tax_esvc" localSheetId="2">#REF!</definedName>
    <definedName name="cf_tot_tax_esvc">#REF!</definedName>
    <definedName name="cf_unreal_mtm_gain_dccw" localSheetId="0">#REF!</definedName>
    <definedName name="cf_unreal_mtm_gain_dccw" localSheetId="3">#REF!</definedName>
    <definedName name="cf_unreal_mtm_gain_dccw" localSheetId="2">#REF!</definedName>
    <definedName name="cf_unreal_mtm_gain_dccw">#REF!</definedName>
    <definedName name="cf_unreal_mtm_gain_desi" localSheetId="0">#REF!</definedName>
    <definedName name="cf_unreal_mtm_gain_desi" localSheetId="3">#REF!</definedName>
    <definedName name="cf_unreal_mtm_gain_desi" localSheetId="2">#REF!</definedName>
    <definedName name="cf_unreal_mtm_gain_desi">#REF!</definedName>
    <definedName name="cf_unreal_mtm_gain_esvc" localSheetId="0">#REF!</definedName>
    <definedName name="cf_unreal_mtm_gain_esvc" localSheetId="3">#REF!</definedName>
    <definedName name="cf_unreal_mtm_gain_esvc" localSheetId="2">#REF!</definedName>
    <definedName name="cf_unreal_mtm_gain_esvc">#REF!</definedName>
    <definedName name="cf_unreal_mtm_loss_dccw" localSheetId="0">#REF!</definedName>
    <definedName name="cf_unreal_mtm_loss_dccw" localSheetId="3">#REF!</definedName>
    <definedName name="cf_unreal_mtm_loss_dccw" localSheetId="2">#REF!</definedName>
    <definedName name="cf_unreal_mtm_loss_dccw">#REF!</definedName>
    <definedName name="cf_unreal_mtm_loss_desi" localSheetId="0">#REF!</definedName>
    <definedName name="cf_unreal_mtm_loss_desi" localSheetId="3">#REF!</definedName>
    <definedName name="cf_unreal_mtm_loss_desi" localSheetId="2">#REF!</definedName>
    <definedName name="cf_unreal_mtm_loss_desi">#REF!</definedName>
    <definedName name="cf_unreal_mtm_loss_esvc" localSheetId="0">#REF!</definedName>
    <definedName name="cf_unreal_mtm_loss_esvc" localSheetId="3">#REF!</definedName>
    <definedName name="cf_unreal_mtm_loss_esvc" localSheetId="2">#REF!</definedName>
    <definedName name="cf_unreal_mtm_loss_esvc">#REF!</definedName>
    <definedName name="cf_vfs_iss_CM1DC" localSheetId="0">#REF!</definedName>
    <definedName name="cf_vfs_iss_CM1DC" localSheetId="3">#REF!</definedName>
    <definedName name="cf_vfs_iss_CM1DC" localSheetId="2">#REF!</definedName>
    <definedName name="cf_vfs_iss_CM1DC">#REF!</definedName>
    <definedName name="cf_vfs_iss_CM1DE" localSheetId="0">#REF!</definedName>
    <definedName name="cf_vfs_iss_CM1DE" localSheetId="3">#REF!</definedName>
    <definedName name="cf_vfs_iss_CM1DE" localSheetId="2">#REF!</definedName>
    <definedName name="cf_vfs_iss_CM1DE">#REF!</definedName>
    <definedName name="cf_vfs_iss_CM1EL" localSheetId="0">#REF!</definedName>
    <definedName name="cf_vfs_iss_CM1EL" localSheetId="3">#REF!</definedName>
    <definedName name="cf_vfs_iss_CM1EL" localSheetId="2">#REF!</definedName>
    <definedName name="cf_vfs_iss_CM1EL">#REF!</definedName>
    <definedName name="cf_vfs_iss_CM4DC" localSheetId="0">#REF!</definedName>
    <definedName name="cf_vfs_iss_CM4DC" localSheetId="3">#REF!</definedName>
    <definedName name="cf_vfs_iss_CM4DC" localSheetId="2">#REF!</definedName>
    <definedName name="cf_vfs_iss_CM4DC">#REF!</definedName>
    <definedName name="cf_vfs_iss_CM4DE" localSheetId="0">#REF!</definedName>
    <definedName name="cf_vfs_iss_CM4DE" localSheetId="3">#REF!</definedName>
    <definedName name="cf_vfs_iss_CM4DE" localSheetId="2">#REF!</definedName>
    <definedName name="cf_vfs_iss_CM4DE">#REF!</definedName>
    <definedName name="cf_vfs_iss_CM4EL" localSheetId="0">#REF!</definedName>
    <definedName name="cf_vfs_iss_CM4EL" localSheetId="3">#REF!</definedName>
    <definedName name="cf_vfs_iss_CM4EL" localSheetId="2">#REF!</definedName>
    <definedName name="cf_vfs_iss_CM4EL">#REF!</definedName>
    <definedName name="cf_vfs_iss_CMDCC" localSheetId="0">#REF!</definedName>
    <definedName name="cf_vfs_iss_CMDCC" localSheetId="3">#REF!</definedName>
    <definedName name="cf_vfs_iss_CMDCC" localSheetId="2">#REF!</definedName>
    <definedName name="cf_vfs_iss_CMDCC">#REF!</definedName>
    <definedName name="cf_vfs_iss_CMDEC" localSheetId="0">#REF!</definedName>
    <definedName name="cf_vfs_iss_CMDEC" localSheetId="3">#REF!</definedName>
    <definedName name="cf_vfs_iss_CMDEC" localSheetId="2">#REF!</definedName>
    <definedName name="cf_vfs_iss_CMDEC">#REF!</definedName>
    <definedName name="cf_vfs_iss_CMDEG" localSheetId="0">#REF!</definedName>
    <definedName name="cf_vfs_iss_CMDEG" localSheetId="3">#REF!</definedName>
    <definedName name="cf_vfs_iss_CMDEG" localSheetId="2">#REF!</definedName>
    <definedName name="cf_vfs_iss_CMDEG">#REF!</definedName>
    <definedName name="cf_vfs_iss_CMELE" localSheetId="0">#REF!</definedName>
    <definedName name="cf_vfs_iss_CMELE" localSheetId="3">#REF!</definedName>
    <definedName name="cf_vfs_iss_CMELE" localSheetId="2">#REF!</definedName>
    <definedName name="cf_vfs_iss_CMELE">#REF!</definedName>
    <definedName name="cf_vfs_iss_CMNEP" localSheetId="0">#REF!</definedName>
    <definedName name="cf_vfs_iss_CMNEP" localSheetId="3">#REF!</definedName>
    <definedName name="cf_vfs_iss_CMNEP" localSheetId="2">#REF!</definedName>
    <definedName name="cf_vfs_iss_CMNEP">#REF!</definedName>
    <definedName name="cf_vfs_iss_dpbg" localSheetId="0">#REF!</definedName>
    <definedName name="cf_vfs_iss_dpbg" localSheetId="3">#REF!</definedName>
    <definedName name="cf_vfs_iss_dpbg" localSheetId="2">#REF!</definedName>
    <definedName name="cf_vfs_iss_dpbg">#REF!</definedName>
    <definedName name="cf_vfs_iss_nep" localSheetId="0">#REF!</definedName>
    <definedName name="cf_vfs_iss_nep" localSheetId="3">#REF!</definedName>
    <definedName name="cf_vfs_iss_nep" localSheetId="2">#REF!</definedName>
    <definedName name="cf_vfs_iss_nep">#REF!</definedName>
    <definedName name="cf_wc" localSheetId="0">#REF!</definedName>
    <definedName name="cf_wc" localSheetId="3">#REF!</definedName>
    <definedName name="cf_wc" localSheetId="2">#REF!</definedName>
    <definedName name="cf_wc" localSheetId="22">#REF!</definedName>
    <definedName name="cf_wc" localSheetId="7">#REF!</definedName>
    <definedName name="cf_wc" localSheetId="4">#REF!</definedName>
    <definedName name="cf_wc" localSheetId="5">#REF!</definedName>
    <definedName name="cf_wc" localSheetId="17">#REF!</definedName>
    <definedName name="cf_wc" localSheetId="12">#REF!</definedName>
    <definedName name="cf_wc" localSheetId="9">#REF!</definedName>
    <definedName name="cf_wc" localSheetId="10">#REF!</definedName>
    <definedName name="cf_wc">[26]Cash_Flow!#REF!</definedName>
    <definedName name="cf_wc_minint_be" localSheetId="0">#REF!</definedName>
    <definedName name="cf_wc_minint_be" localSheetId="3">#REF!</definedName>
    <definedName name="cf_wc_minint_be" localSheetId="2">#REF!</definedName>
    <definedName name="cf_wc_minint_be" localSheetId="22">#REF!</definedName>
    <definedName name="cf_wc_minint_be" localSheetId="7">#REF!</definedName>
    <definedName name="cf_wc_minint_be" localSheetId="4">#REF!</definedName>
    <definedName name="cf_wc_minint_be" localSheetId="5">#REF!</definedName>
    <definedName name="cf_wc_minint_be" localSheetId="17">#REF!</definedName>
    <definedName name="cf_wc_minint_be" localSheetId="12">#REF!</definedName>
    <definedName name="cf_wc_minint_be" localSheetId="9">#REF!</definedName>
    <definedName name="cf_wc_minint_be" localSheetId="10">#REF!</definedName>
    <definedName name="cf_wc_minint_be">'[22]Cash_Flow 2005-2011'!#REF!</definedName>
    <definedName name="cf_wc_minint_be_0" localSheetId="0">#REF!</definedName>
    <definedName name="cf_wc_minint_be_0" localSheetId="3">#REF!</definedName>
    <definedName name="cf_wc_minint_be_0" localSheetId="2">#REF!</definedName>
    <definedName name="cf_wc_minint_be_0" localSheetId="22">#REF!</definedName>
    <definedName name="cf_wc_minint_be_0" localSheetId="7">#REF!</definedName>
    <definedName name="cf_wc_minint_be_0" localSheetId="4">#REF!</definedName>
    <definedName name="cf_wc_minint_be_0" localSheetId="5">#REF!</definedName>
    <definedName name="cf_wc_minint_be_0" localSheetId="17">#REF!</definedName>
    <definedName name="cf_wc_minint_be_0" localSheetId="12">#REF!</definedName>
    <definedName name="cf_wc_minint_be_0" localSheetId="9">#REF!</definedName>
    <definedName name="cf_wc_minint_be_0" localSheetId="10">#REF!</definedName>
    <definedName name="cf_wc_minint_be_0">#REF!</definedName>
    <definedName name="cf_wc_minint_be_ambr" localSheetId="0">#REF!</definedName>
    <definedName name="cf_wc_minint_be_ambr" localSheetId="3">#REF!</definedName>
    <definedName name="cf_wc_minint_be_ambr" localSheetId="2">#REF!</definedName>
    <definedName name="cf_wc_minint_be_ambr" localSheetId="22">#REF!</definedName>
    <definedName name="cf_wc_minint_be_ambr" localSheetId="7">#REF!</definedName>
    <definedName name="cf_wc_minint_be_ambr" localSheetId="4">#REF!</definedName>
    <definedName name="cf_wc_minint_be_ambr" localSheetId="5">#REF!</definedName>
    <definedName name="cf_wc_minint_be_ambr" localSheetId="17">#REF!</definedName>
    <definedName name="cf_wc_minint_be_ambr" localSheetId="12">#REF!</definedName>
    <definedName name="cf_wc_minint_be_ambr" localSheetId="9">#REF!</definedName>
    <definedName name="cf_wc_minint_be_ambr" localSheetId="10">#REF!</definedName>
    <definedName name="cf_wc_minint_be_ambr">#REF!</definedName>
    <definedName name="cf_wc_minint_be_asst" localSheetId="0">#REF!</definedName>
    <definedName name="cf_wc_minint_be_asst" localSheetId="3">#REF!</definedName>
    <definedName name="cf_wc_minint_be_asst" localSheetId="2">#REF!</definedName>
    <definedName name="cf_wc_minint_be_asst" localSheetId="22">#REF!</definedName>
    <definedName name="cf_wc_minint_be_asst" localSheetId="7">#REF!</definedName>
    <definedName name="cf_wc_minint_be_asst" localSheetId="4">#REF!</definedName>
    <definedName name="cf_wc_minint_be_asst" localSheetId="5">#REF!</definedName>
    <definedName name="cf_wc_minint_be_asst" localSheetId="17">#REF!</definedName>
    <definedName name="cf_wc_minint_be_asst" localSheetId="12">#REF!</definedName>
    <definedName name="cf_wc_minint_be_asst" localSheetId="9">#REF!</definedName>
    <definedName name="cf_wc_minint_be_asst" localSheetId="10">#REF!</definedName>
    <definedName name="cf_wc_minint_be_asst">#REF!</definedName>
    <definedName name="cf_wc_minint_be_capx" localSheetId="0">#REF!</definedName>
    <definedName name="cf_wc_minint_be_capx" localSheetId="3">#REF!</definedName>
    <definedName name="cf_wc_minint_be_capx" localSheetId="2">#REF!</definedName>
    <definedName name="cf_wc_minint_be_capx" localSheetId="22">#REF!</definedName>
    <definedName name="cf_wc_minint_be_capx" localSheetId="7">#REF!</definedName>
    <definedName name="cf_wc_minint_be_capx" localSheetId="4">#REF!</definedName>
    <definedName name="cf_wc_minint_be_capx" localSheetId="5">#REF!</definedName>
    <definedName name="cf_wc_minint_be_capx" localSheetId="17">#REF!</definedName>
    <definedName name="cf_wc_minint_be_capx" localSheetId="12">#REF!</definedName>
    <definedName name="cf_wc_minint_be_capx" localSheetId="9">#REF!</definedName>
    <definedName name="cf_wc_minint_be_capx" localSheetId="10">#REF!</definedName>
    <definedName name="cf_wc_minint_be_capx">#REF!</definedName>
    <definedName name="cf_wc_minint_be_CM1DC" localSheetId="0">#REF!</definedName>
    <definedName name="cf_wc_minint_be_CM1DC" localSheetId="3">#REF!</definedName>
    <definedName name="cf_wc_minint_be_CM1DC" localSheetId="2">#REF!</definedName>
    <definedName name="cf_wc_minint_be_CM1DC">#REF!</definedName>
    <definedName name="cf_wc_minint_be_CM1DE" localSheetId="0">#REF!</definedName>
    <definedName name="cf_wc_minint_be_CM1DE" localSheetId="3">#REF!</definedName>
    <definedName name="cf_wc_minint_be_CM1DE" localSheetId="2">#REF!</definedName>
    <definedName name="cf_wc_minint_be_CM1DE">#REF!</definedName>
    <definedName name="cf_wc_minint_be_CM1EL" localSheetId="0">#REF!</definedName>
    <definedName name="cf_wc_minint_be_CM1EL" localSheetId="3">#REF!</definedName>
    <definedName name="cf_wc_minint_be_CM1EL" localSheetId="2">#REF!</definedName>
    <definedName name="cf_wc_minint_be_CM1EL">#REF!</definedName>
    <definedName name="cf_wc_minint_be_CM2DC" localSheetId="0">#REF!</definedName>
    <definedName name="cf_wc_minint_be_CM2DC" localSheetId="3">#REF!</definedName>
    <definedName name="cf_wc_minint_be_CM2DC" localSheetId="2">#REF!</definedName>
    <definedName name="cf_wc_minint_be_CM2DC">#REF!</definedName>
    <definedName name="cf_wc_minint_be_CM3DC" localSheetId="0">#REF!</definedName>
    <definedName name="cf_wc_minint_be_CM3DC" localSheetId="3">#REF!</definedName>
    <definedName name="cf_wc_minint_be_CM3DC" localSheetId="2">#REF!</definedName>
    <definedName name="cf_wc_minint_be_CM3DC">#REF!</definedName>
    <definedName name="cf_wc_minint_be_CM4DC" localSheetId="0">#REF!</definedName>
    <definedName name="cf_wc_minint_be_CM4DC" localSheetId="3">#REF!</definedName>
    <definedName name="cf_wc_minint_be_CM4DC" localSheetId="2">#REF!</definedName>
    <definedName name="cf_wc_minint_be_CM4DC">#REF!</definedName>
    <definedName name="cf_wc_minint_be_CM4DE" localSheetId="0">#REF!</definedName>
    <definedName name="cf_wc_minint_be_CM4DE" localSheetId="3">#REF!</definedName>
    <definedName name="cf_wc_minint_be_CM4DE" localSheetId="2">#REF!</definedName>
    <definedName name="cf_wc_minint_be_CM4DE">#REF!</definedName>
    <definedName name="cf_wc_minint_be_CM4EL" localSheetId="0">#REF!</definedName>
    <definedName name="cf_wc_minint_be_CM4EL" localSheetId="3">#REF!</definedName>
    <definedName name="cf_wc_minint_be_CM4EL" localSheetId="2">#REF!</definedName>
    <definedName name="cf_wc_minint_be_CM4EL">#REF!</definedName>
    <definedName name="cf_wc_minint_be_CMDCC" localSheetId="0">#REF!</definedName>
    <definedName name="cf_wc_minint_be_CMDCC" localSheetId="3">#REF!</definedName>
    <definedName name="cf_wc_minint_be_CMDCC" localSheetId="2">#REF!</definedName>
    <definedName name="cf_wc_minint_be_CMDCC">#REF!</definedName>
    <definedName name="cf_wc_minint_be_CMDEG" localSheetId="0">#REF!</definedName>
    <definedName name="cf_wc_minint_be_CMDEG" localSheetId="3">#REF!</definedName>
    <definedName name="cf_wc_minint_be_CMDEG" localSheetId="2">#REF!</definedName>
    <definedName name="cf_wc_minint_be_CMDEG">#REF!</definedName>
    <definedName name="cf_wc_minint_be_CMELE" localSheetId="0">#REF!</definedName>
    <definedName name="cf_wc_minint_be_CMELE" localSheetId="3">#REF!</definedName>
    <definedName name="cf_wc_minint_be_CMELE" localSheetId="2">#REF!</definedName>
    <definedName name="cf_wc_minint_be_CMELE">#REF!</definedName>
    <definedName name="cf_wc_minint_be_CMNEP" localSheetId="0">#REF!</definedName>
    <definedName name="cf_wc_minint_be_CMNEP" localSheetId="3">#REF!</definedName>
    <definedName name="cf_wc_minint_be_CMNEP" localSheetId="2">#REF!</definedName>
    <definedName name="cf_wc_minint_be_CMNEP">#REF!</definedName>
    <definedName name="cf_wc_minint_be_corp" localSheetId="0">#REF!</definedName>
    <definedName name="cf_wc_minint_be_corp" localSheetId="3">#REF!</definedName>
    <definedName name="cf_wc_minint_be_corp" localSheetId="2">#REF!</definedName>
    <definedName name="cf_wc_minint_be_corp" localSheetId="22">#REF!</definedName>
    <definedName name="cf_wc_minint_be_corp" localSheetId="7">#REF!</definedName>
    <definedName name="cf_wc_minint_be_corp" localSheetId="4">#REF!</definedName>
    <definedName name="cf_wc_minint_be_corp" localSheetId="5">#REF!</definedName>
    <definedName name="cf_wc_minint_be_corp" localSheetId="17">#REF!</definedName>
    <definedName name="cf_wc_minint_be_corp" localSheetId="12">#REF!</definedName>
    <definedName name="cf_wc_minint_be_corp" localSheetId="9">#REF!</definedName>
    <definedName name="cf_wc_minint_be_corp" localSheetId="10">#REF!</definedName>
    <definedName name="cf_wc_minint_be_corp">#REF!</definedName>
    <definedName name="cf_wc_minint_be_cres" localSheetId="0">#REF!</definedName>
    <definedName name="cf_wc_minint_be_cres" localSheetId="3">#REF!</definedName>
    <definedName name="cf_wc_minint_be_cres" localSheetId="2">#REF!</definedName>
    <definedName name="cf_wc_minint_be_cres">#REF!</definedName>
    <definedName name="cf_wc_minint_be_crmw" localSheetId="0">#REF!</definedName>
    <definedName name="cf_wc_minint_be_crmw" localSheetId="3">#REF!</definedName>
    <definedName name="cf_wc_minint_be_crmw" localSheetId="2">#REF!</definedName>
    <definedName name="cf_wc_minint_be_crmw">#REF!</definedName>
    <definedName name="cf_wc_minint_be_dadj" localSheetId="0">#REF!</definedName>
    <definedName name="cf_wc_minint_be_dadj" localSheetId="3">#REF!</definedName>
    <definedName name="cf_wc_minint_be_dadj" localSheetId="2">#REF!</definedName>
    <definedName name="cf_wc_minint_be_dadj">#REF!</definedName>
    <definedName name="cf_wc_minint_be_dcc" localSheetId="0">#REF!</definedName>
    <definedName name="cf_wc_minint_be_dcc" localSheetId="3">#REF!</definedName>
    <definedName name="cf_wc_minint_be_dcc" localSheetId="2">#REF!</definedName>
    <definedName name="cf_wc_minint_be_dcc">#REF!</definedName>
    <definedName name="cf_wc_minint_be_dccw" localSheetId="0">#REF!</definedName>
    <definedName name="cf_wc_minint_be_dccw" localSheetId="3">#REF!</definedName>
    <definedName name="cf_wc_minint_be_dccw" localSheetId="2">#REF!</definedName>
    <definedName name="cf_wc_minint_be_dccw">#REF!</definedName>
    <definedName name="cf_wc_minint_be_dcom" localSheetId="0">#REF!</definedName>
    <definedName name="cf_wc_minint_be_dcom" localSheetId="3">#REF!</definedName>
    <definedName name="cf_wc_minint_be_dcom" localSheetId="2">#REF!</definedName>
    <definedName name="cf_wc_minint_be_dcom">#REF!</definedName>
    <definedName name="cf_wc_minint_be_degw" localSheetId="0">#REF!</definedName>
    <definedName name="cf_wc_minint_be_degw" localSheetId="3">#REF!</definedName>
    <definedName name="cf_wc_minint_be_degw" localSheetId="2">#REF!</definedName>
    <definedName name="cf_wc_minint_be_degw">#REF!</definedName>
    <definedName name="cf_wc_minint_be_deiw" localSheetId="0">#REF!</definedName>
    <definedName name="cf_wc_minint_be_deiw" localSheetId="3">#REF!</definedName>
    <definedName name="cf_wc_minint_be_deiw" localSheetId="2">#REF!</definedName>
    <definedName name="cf_wc_minint_be_deiw">#REF!</definedName>
    <definedName name="cf_wc_minint_be_denw" localSheetId="0">#REF!</definedName>
    <definedName name="cf_wc_minint_be_denw" localSheetId="3">#REF!</definedName>
    <definedName name="cf_wc_minint_be_denw" localSheetId="2">#REF!</definedName>
    <definedName name="cf_wc_minint_be_denw">#REF!</definedName>
    <definedName name="cf_wc_minint_be_desi" localSheetId="0">#REF!</definedName>
    <definedName name="cf_wc_minint_be_desi" localSheetId="3">#REF!</definedName>
    <definedName name="cf_wc_minint_be_desi" localSheetId="2">#REF!</definedName>
    <definedName name="cf_wc_minint_be_desi" localSheetId="22">#REF!</definedName>
    <definedName name="cf_wc_minint_be_desi" localSheetId="7">#REF!</definedName>
    <definedName name="cf_wc_minint_be_desi" localSheetId="4">#REF!</definedName>
    <definedName name="cf_wc_minint_be_desi" localSheetId="5">#REF!</definedName>
    <definedName name="cf_wc_minint_be_desi" localSheetId="17">#REF!</definedName>
    <definedName name="cf_wc_minint_be_desi" localSheetId="12">#REF!</definedName>
    <definedName name="cf_wc_minint_be_desi" localSheetId="9">#REF!</definedName>
    <definedName name="cf_wc_minint_be_desi" localSheetId="10">#REF!</definedName>
    <definedName name="cf_wc_minint_be_desi">#REF!</definedName>
    <definedName name="cf_wc_minint_be_dess" localSheetId="0">#REF!</definedName>
    <definedName name="cf_wc_minint_be_dess" localSheetId="3">#REF!</definedName>
    <definedName name="cf_wc_minint_be_dess" localSheetId="2">#REF!</definedName>
    <definedName name="cf_wc_minint_be_dess">#REF!</definedName>
    <definedName name="cf_wc_minint_be_dfd" localSheetId="0">#REF!</definedName>
    <definedName name="cf_wc_minint_be_dfd" localSheetId="3">#REF!</definedName>
    <definedName name="cf_wc_minint_be_dfd" localSheetId="2">#REF!</definedName>
    <definedName name="cf_wc_minint_be_dfd">#REF!</definedName>
    <definedName name="cf_wc_minint_be_dgov" localSheetId="0">#REF!</definedName>
    <definedName name="cf_wc_minint_be_dgov" localSheetId="3">#REF!</definedName>
    <definedName name="cf_wc_minint_be_dgov" localSheetId="2">#REF!</definedName>
    <definedName name="cf_wc_minint_be_dgov">#REF!</definedName>
    <definedName name="cf_wc_minint_be_dnet" localSheetId="0">#REF!</definedName>
    <definedName name="cf_wc_minint_be_dnet" localSheetId="3">#REF!</definedName>
    <definedName name="cf_wc_minint_be_dnet" localSheetId="2">#REF!</definedName>
    <definedName name="cf_wc_minint_be_dnet">#REF!</definedName>
    <definedName name="cf_wc_minint_be_dpbg" localSheetId="0">#REF!</definedName>
    <definedName name="cf_wc_minint_be_dpbg" localSheetId="3">#REF!</definedName>
    <definedName name="cf_wc_minint_be_dpbg" localSheetId="2">#REF!</definedName>
    <definedName name="cf_wc_minint_be_dpbg">#REF!</definedName>
    <definedName name="cf_wc_minint_be_dsol" localSheetId="0">#REF!</definedName>
    <definedName name="cf_wc_minint_be_dsol" localSheetId="3">#REF!</definedName>
    <definedName name="cf_wc_minint_be_dsol" localSheetId="2">#REF!</definedName>
    <definedName name="cf_wc_minint_be_dsol">#REF!</definedName>
    <definedName name="cf_wc_minint_be_eadj" localSheetId="0">#REF!</definedName>
    <definedName name="cf_wc_minint_be_eadj" localSheetId="3">#REF!</definedName>
    <definedName name="cf_wc_minint_be_eadj" localSheetId="2">#REF!</definedName>
    <definedName name="cf_wc_minint_be_eadj">#REF!</definedName>
    <definedName name="cf_wc_minint_be_egov" localSheetId="0">#REF!</definedName>
    <definedName name="cf_wc_minint_be_egov" localSheetId="3">#REF!</definedName>
    <definedName name="cf_wc_minint_be_egov" localSheetId="2">#REF!</definedName>
    <definedName name="cf_wc_minint_be_egov">#REF!</definedName>
    <definedName name="cf_wc_minint_be_elec" localSheetId="0">#REF!</definedName>
    <definedName name="cf_wc_minint_be_elec" localSheetId="3">#REF!</definedName>
    <definedName name="cf_wc_minint_be_elec" localSheetId="2">#REF!</definedName>
    <definedName name="cf_wc_minint_be_elec">#REF!</definedName>
    <definedName name="cf_wc_minint_be_esvc" localSheetId="0">#REF!</definedName>
    <definedName name="cf_wc_minint_be_esvc" localSheetId="3">#REF!</definedName>
    <definedName name="cf_wc_minint_be_esvc" localSheetId="2">#REF!</definedName>
    <definedName name="cf_wc_minint_be_esvc" localSheetId="22">#REF!</definedName>
    <definedName name="cf_wc_minint_be_esvc" localSheetId="7">#REF!</definedName>
    <definedName name="cf_wc_minint_be_esvc" localSheetId="4">#REF!</definedName>
    <definedName name="cf_wc_minint_be_esvc" localSheetId="5">#REF!</definedName>
    <definedName name="cf_wc_minint_be_esvc" localSheetId="17">#REF!</definedName>
    <definedName name="cf_wc_minint_be_esvc" localSheetId="12">#REF!</definedName>
    <definedName name="cf_wc_minint_be_esvc" localSheetId="9">#REF!</definedName>
    <definedName name="cf_wc_minint_be_esvc" localSheetId="10">#REF!</definedName>
    <definedName name="cf_wc_minint_be_esvc">#REF!</definedName>
    <definedName name="cf_wc_minint_be_fnco" localSheetId="0">#REF!</definedName>
    <definedName name="cf_wc_minint_be_fnco" localSheetId="3">#REF!</definedName>
    <definedName name="cf_wc_minint_be_fnco" localSheetId="2">#REF!</definedName>
    <definedName name="cf_wc_minint_be_fnco">#REF!</definedName>
    <definedName name="cf_wc_minint_be_fsac" localSheetId="0">#REF!</definedName>
    <definedName name="cf_wc_minint_be_fsac" localSheetId="3">#REF!</definedName>
    <definedName name="cf_wc_minint_be_fsac" localSheetId="2">#REF!</definedName>
    <definedName name="cf_wc_minint_be_fsac">#REF!</definedName>
    <definedName name="cf_wc_minint_be_fsad" localSheetId="0">#REF!</definedName>
    <definedName name="cf_wc_minint_be_fsad" localSheetId="3">#REF!</definedName>
    <definedName name="cf_wc_minint_be_fsad" localSheetId="2">#REF!</definedName>
    <definedName name="cf_wc_minint_be_fsad">#REF!</definedName>
    <definedName name="cf_wc_minint_be_fser" localSheetId="0">#REF!</definedName>
    <definedName name="cf_wc_minint_be_fser" localSheetId="3">#REF!</definedName>
    <definedName name="cf_wc_minint_be_fser" localSheetId="2">#REF!</definedName>
    <definedName name="cf_wc_minint_be_fser" localSheetId="22">#REF!</definedName>
    <definedName name="cf_wc_minint_be_fser" localSheetId="7">#REF!</definedName>
    <definedName name="cf_wc_minint_be_fser" localSheetId="4">#REF!</definedName>
    <definedName name="cf_wc_minint_be_fser" localSheetId="5">#REF!</definedName>
    <definedName name="cf_wc_minint_be_fser" localSheetId="17">#REF!</definedName>
    <definedName name="cf_wc_minint_be_fser" localSheetId="12">#REF!</definedName>
    <definedName name="cf_wc_minint_be_fser" localSheetId="9">#REF!</definedName>
    <definedName name="cf_wc_minint_be_fser" localSheetId="10">#REF!</definedName>
    <definedName name="cf_wc_minint_be_fser">#REF!</definedName>
    <definedName name="cf_wc_minint_be_fstp" localSheetId="0">#REF!</definedName>
    <definedName name="cf_wc_minint_be_fstp" localSheetId="3">#REF!</definedName>
    <definedName name="cf_wc_minint_be_fstp" localSheetId="2">#REF!</definedName>
    <definedName name="cf_wc_minint_be_fstp">#REF!</definedName>
    <definedName name="cf_wc_minint_be_gadd" localSheetId="0">#REF!</definedName>
    <definedName name="cf_wc_minint_be_gadd" localSheetId="3">#REF!</definedName>
    <definedName name="cf_wc_minint_be_gadd" localSheetId="2">#REF!</definedName>
    <definedName name="cf_wc_minint_be_gadd">#REF!</definedName>
    <definedName name="cf_wc_minint_be_gadi" localSheetId="0">#REF!</definedName>
    <definedName name="cf_wc_minint_be_gadi" localSheetId="3">#REF!</definedName>
    <definedName name="cf_wc_minint_be_gadi" localSheetId="2">#REF!</definedName>
    <definedName name="cf_wc_minint_be_gadi">#REF!</definedName>
    <definedName name="cf_wc_minint_be_gadj" localSheetId="0">#REF!</definedName>
    <definedName name="cf_wc_minint_be_gadj" localSheetId="3">#REF!</definedName>
    <definedName name="cf_wc_minint_be_gadj" localSheetId="2">#REF!</definedName>
    <definedName name="cf_wc_minint_be_gadj">#REF!</definedName>
    <definedName name="cf_wc_minint_be_gov" localSheetId="0">#REF!</definedName>
    <definedName name="cf_wc_minint_be_gov" localSheetId="3">#REF!</definedName>
    <definedName name="cf_wc_minint_be_gov" localSheetId="2">#REF!</definedName>
    <definedName name="cf_wc_minint_be_gov">#REF!</definedName>
    <definedName name="cf_wc_minint_be_govd" localSheetId="0">#REF!</definedName>
    <definedName name="cf_wc_minint_be_govd" localSheetId="3">#REF!</definedName>
    <definedName name="cf_wc_minint_be_govd" localSheetId="2">#REF!</definedName>
    <definedName name="cf_wc_minint_be_govd">#REF!</definedName>
    <definedName name="cf_wc_minint_be_gove" localSheetId="0">#REF!</definedName>
    <definedName name="cf_wc_minint_be_gove" localSheetId="3">#REF!</definedName>
    <definedName name="cf_wc_minint_be_gove" localSheetId="2">#REF!</definedName>
    <definedName name="cf_wc_minint_be_gove">#REF!</definedName>
    <definedName name="cf_wc_minint_be_mali" localSheetId="0">#REF!</definedName>
    <definedName name="cf_wc_minint_be_mali" localSheetId="3">#REF!</definedName>
    <definedName name="cf_wc_minint_be_mali" localSheetId="2">#REF!</definedName>
    <definedName name="cf_wc_minint_be_mali" localSheetId="22">#REF!</definedName>
    <definedName name="cf_wc_minint_be_mali" localSheetId="7">#REF!</definedName>
    <definedName name="cf_wc_minint_be_mali" localSheetId="4">#REF!</definedName>
    <definedName name="cf_wc_minint_be_mali" localSheetId="5">#REF!</definedName>
    <definedName name="cf_wc_minint_be_mali" localSheetId="17">#REF!</definedName>
    <definedName name="cf_wc_minint_be_mali" localSheetId="12">#REF!</definedName>
    <definedName name="cf_wc_minint_be_mali" localSheetId="9">#REF!</definedName>
    <definedName name="cf_wc_minint_be_mali" localSheetId="10">#REF!</definedName>
    <definedName name="cf_wc_minint_be_mali">#REF!</definedName>
    <definedName name="cf_wc_minint_be_mwp" localSheetId="0">#REF!</definedName>
    <definedName name="cf_wc_minint_be_mwp" localSheetId="3">#REF!</definedName>
    <definedName name="cf_wc_minint_be_mwp" localSheetId="2">#REF!</definedName>
    <definedName name="cf_wc_minint_be_mwp" localSheetId="22">#REF!</definedName>
    <definedName name="cf_wc_minint_be_mwp" localSheetId="7">#REF!</definedName>
    <definedName name="cf_wc_minint_be_mwp" localSheetId="4">#REF!</definedName>
    <definedName name="cf_wc_minint_be_mwp" localSheetId="5">#REF!</definedName>
    <definedName name="cf_wc_minint_be_mwp" localSheetId="17">#REF!</definedName>
    <definedName name="cf_wc_minint_be_mwp" localSheetId="12">#REF!</definedName>
    <definedName name="cf_wc_minint_be_mwp" localSheetId="9">#REF!</definedName>
    <definedName name="cf_wc_minint_be_mwp" localSheetId="10">#REF!</definedName>
    <definedName name="cf_wc_minint_be_mwp">#REF!</definedName>
    <definedName name="cf_wc_minint_be_nep" localSheetId="0">#REF!</definedName>
    <definedName name="cf_wc_minint_be_nep" localSheetId="3">#REF!</definedName>
    <definedName name="cf_wc_minint_be_nep" localSheetId="2">#REF!</definedName>
    <definedName name="cf_wc_minint_be_nep">#REF!</definedName>
    <definedName name="cf_wc_minint_be_ngov" localSheetId="0">#REF!</definedName>
    <definedName name="cf_wc_minint_be_ngov" localSheetId="3">#REF!</definedName>
    <definedName name="cf_wc_minint_be_ngov" localSheetId="2">#REF!</definedName>
    <definedName name="cf_wc_minint_be_ngov">#REF!</definedName>
    <definedName name="cf_wc_minint_be_npl" localSheetId="0">#REF!</definedName>
    <definedName name="cf_wc_minint_be_npl" localSheetId="3">#REF!</definedName>
    <definedName name="cf_wc_minint_be_npl" localSheetId="2">#REF!</definedName>
    <definedName name="cf_wc_minint_be_npl" localSheetId="22">#REF!</definedName>
    <definedName name="cf_wc_minint_be_npl" localSheetId="7">#REF!</definedName>
    <definedName name="cf_wc_minint_be_npl" localSheetId="4">#REF!</definedName>
    <definedName name="cf_wc_minint_be_npl" localSheetId="5">#REF!</definedName>
    <definedName name="cf_wc_minint_be_npl" localSheetId="17">#REF!</definedName>
    <definedName name="cf_wc_minint_be_npl" localSheetId="12">#REF!</definedName>
    <definedName name="cf_wc_minint_be_npl" localSheetId="9">#REF!</definedName>
    <definedName name="cf_wc_minint_be_npl" localSheetId="10">#REF!</definedName>
    <definedName name="cf_wc_minint_be_npl">#REF!</definedName>
    <definedName name="cf_wc_minint_be_resm" localSheetId="0">#REF!</definedName>
    <definedName name="cf_wc_minint_be_resm" localSheetId="3">#REF!</definedName>
    <definedName name="cf_wc_minint_be_resm" localSheetId="2">#REF!</definedName>
    <definedName name="cf_wc_minint_be_resm">#REF!</definedName>
    <definedName name="cf_wc_minint_be_rgov" localSheetId="0">#REF!</definedName>
    <definedName name="cf_wc_minint_be_rgov" localSheetId="3">#REF!</definedName>
    <definedName name="cf_wc_minint_be_rgov" localSheetId="2">#REF!</definedName>
    <definedName name="cf_wc_minint_be_rgov">#REF!</definedName>
    <definedName name="cf_wc_minint_be_rmwp" localSheetId="0">#REF!</definedName>
    <definedName name="cf_wc_minint_be_rmwp" localSheetId="3">#REF!</definedName>
    <definedName name="cf_wc_minint_be_rmwp" localSheetId="2">#REF!</definedName>
    <definedName name="cf_wc_minint_be_rmwp" localSheetId="22">#REF!</definedName>
    <definedName name="cf_wc_minint_be_rmwp" localSheetId="7">#REF!</definedName>
    <definedName name="cf_wc_minint_be_rmwp" localSheetId="4">#REF!</definedName>
    <definedName name="cf_wc_minint_be_rmwp" localSheetId="5">#REF!</definedName>
    <definedName name="cf_wc_minint_be_rmwp" localSheetId="17">#REF!</definedName>
    <definedName name="cf_wc_minint_be_rmwp" localSheetId="12">#REF!</definedName>
    <definedName name="cf_wc_minint_be_rmwp" localSheetId="9">#REF!</definedName>
    <definedName name="cf_wc_minint_be_rmwp" localSheetId="10">#REF!</definedName>
    <definedName name="cf_wc_minint_be_rmwp">#REF!</definedName>
    <definedName name="cf_wc_minint_be_rode" localSheetId="0">#REF!</definedName>
    <definedName name="cf_wc_minint_be_rode" localSheetId="3">#REF!</definedName>
    <definedName name="cf_wc_minint_be_rode" localSheetId="2">#REF!</definedName>
    <definedName name="cf_wc_minint_be_rode" localSheetId="22">#REF!</definedName>
    <definedName name="cf_wc_minint_be_rode" localSheetId="7">#REF!</definedName>
    <definedName name="cf_wc_minint_be_rode" localSheetId="4">#REF!</definedName>
    <definedName name="cf_wc_minint_be_rode" localSheetId="5">#REF!</definedName>
    <definedName name="cf_wc_minint_be_rode" localSheetId="17">#REF!</definedName>
    <definedName name="cf_wc_minint_be_rode" localSheetId="12">#REF!</definedName>
    <definedName name="cf_wc_minint_be_rode" localSheetId="9">#REF!</definedName>
    <definedName name="cf_wc_minint_be_rode" localSheetId="10">#REF!</definedName>
    <definedName name="cf_wc_minint_be_rode">#REF!</definedName>
    <definedName name="cf_wc_minint_be_sols" localSheetId="0">#REF!</definedName>
    <definedName name="cf_wc_minint_be_sols" localSheetId="3">#REF!</definedName>
    <definedName name="cf_wc_minint_be_sols" localSheetId="2">#REF!</definedName>
    <definedName name="cf_wc_minint_be_sols">#REF!</definedName>
    <definedName name="cf_wc_minint_be_tam" localSheetId="0">#REF!</definedName>
    <definedName name="cf_wc_minint_be_tam" localSheetId="3">#REF!</definedName>
    <definedName name="cf_wc_minint_be_tam" localSheetId="2">#REF!</definedName>
    <definedName name="cf_wc_minint_be_tam">#REF!</definedName>
    <definedName name="cf_wc_minint_be_tsc" localSheetId="0">#REF!</definedName>
    <definedName name="cf_wc_minint_be_tsc" localSheetId="3">#REF!</definedName>
    <definedName name="cf_wc_minint_be_tsc" localSheetId="2">#REF!</definedName>
    <definedName name="cf_wc_minint_be_tsc">#REF!</definedName>
    <definedName name="cf_wc_minint_be_vent" localSheetId="0">#REF!</definedName>
    <definedName name="cf_wc_minint_be_vent" localSheetId="3">#REF!</definedName>
    <definedName name="cf_wc_minint_be_vent" localSheetId="2">#REF!</definedName>
    <definedName name="cf_wc_minint_be_vent">#REF!</definedName>
    <definedName name="cf_wc_minint_be_vfs" localSheetId="0">#REF!</definedName>
    <definedName name="cf_wc_minint_be_vfs" localSheetId="3">#REF!</definedName>
    <definedName name="cf_wc_minint_be_vfs" localSheetId="2">#REF!</definedName>
    <definedName name="cf_wc_minint_be_vfs" localSheetId="22">#REF!</definedName>
    <definedName name="cf_wc_minint_be_vfs" localSheetId="7">#REF!</definedName>
    <definedName name="cf_wc_minint_be_vfs" localSheetId="4">#REF!</definedName>
    <definedName name="cf_wc_minint_be_vfs" localSheetId="5">#REF!</definedName>
    <definedName name="cf_wc_minint_be_vfs" localSheetId="17">#REF!</definedName>
    <definedName name="cf_wc_minint_be_vfs" localSheetId="12">#REF!</definedName>
    <definedName name="cf_wc_minint_be_vfs" localSheetId="9">#REF!</definedName>
    <definedName name="cf_wc_minint_be_vfs" localSheetId="10">#REF!</definedName>
    <definedName name="cf_wc_minint_be_vfs">#REF!</definedName>
    <definedName name="cf_wc_minint_be_watr" localSheetId="0">#REF!</definedName>
    <definedName name="cf_wc_minint_be_watr" localSheetId="3">#REF!</definedName>
    <definedName name="cf_wc_minint_be_watr" localSheetId="2">#REF!</definedName>
    <definedName name="cf_wc_minint_be_watr" localSheetId="22">#REF!</definedName>
    <definedName name="cf_wc_minint_be_watr" localSheetId="7">#REF!</definedName>
    <definedName name="cf_wc_minint_be_watr" localSheetId="4">#REF!</definedName>
    <definedName name="cf_wc_minint_be_watr" localSheetId="5">#REF!</definedName>
    <definedName name="cf_wc_minint_be_watr" localSheetId="17">#REF!</definedName>
    <definedName name="cf_wc_minint_be_watr" localSheetId="12">#REF!</definedName>
    <definedName name="cf_wc_minint_be_watr" localSheetId="9">#REF!</definedName>
    <definedName name="cf_wc_minint_be_watr" localSheetId="10">#REF!</definedName>
    <definedName name="cf_wc_minint_be_watr">#REF!</definedName>
    <definedName name="cf_wc_minint_be_west" localSheetId="0">#REF!</definedName>
    <definedName name="cf_wc_minint_be_west" localSheetId="3">#REF!</definedName>
    <definedName name="cf_wc_minint_be_west" localSheetId="2">#REF!</definedName>
    <definedName name="cf_wc_minint_be_west">#REF!</definedName>
    <definedName name="cf_wc_minint_be_wolv" localSheetId="0">#REF!</definedName>
    <definedName name="cf_wc_minint_be_wolv" localSheetId="3">#REF!</definedName>
    <definedName name="cf_wc_minint_be_wolv" localSheetId="2">#REF!</definedName>
    <definedName name="cf_wc_minint_be_wolv" localSheetId="22">#REF!</definedName>
    <definedName name="cf_wc_minint_be_wolv" localSheetId="7">#REF!</definedName>
    <definedName name="cf_wc_minint_be_wolv" localSheetId="4">#REF!</definedName>
    <definedName name="cf_wc_minint_be_wolv" localSheetId="5">#REF!</definedName>
    <definedName name="cf_wc_minint_be_wolv" localSheetId="17">#REF!</definedName>
    <definedName name="cf_wc_minint_be_wolv" localSheetId="12">#REF!</definedName>
    <definedName name="cf_wc_minint_be_wolv" localSheetId="9">#REF!</definedName>
    <definedName name="cf_wc_minint_be_wolv" localSheetId="10">#REF!</definedName>
    <definedName name="cf_wc_minint_be_wolv">#REF!</definedName>
    <definedName name="cf_wc_minint_maint" localSheetId="0">#REF!</definedName>
    <definedName name="cf_wc_minint_maint" localSheetId="3">#REF!</definedName>
    <definedName name="cf_wc_minint_maint" localSheetId="2">#REF!</definedName>
    <definedName name="cf_wc_minint_maint" localSheetId="22">#REF!</definedName>
    <definedName name="cf_wc_minint_maint" localSheetId="7">#REF!</definedName>
    <definedName name="cf_wc_minint_maint" localSheetId="4">#REF!</definedName>
    <definedName name="cf_wc_minint_maint" localSheetId="5">#REF!</definedName>
    <definedName name="cf_wc_minint_maint" localSheetId="17">#REF!</definedName>
    <definedName name="cf_wc_minint_maint" localSheetId="12">#REF!</definedName>
    <definedName name="cf_wc_minint_maint" localSheetId="9">#REF!</definedName>
    <definedName name="cf_wc_minint_maint" localSheetId="10">#REF!</definedName>
    <definedName name="cf_wc_minint_maint">'[22]Cash_Flow 2005-2011'!#REF!</definedName>
    <definedName name="cf_wc_minint_maint_0" localSheetId="0">#REF!</definedName>
    <definedName name="cf_wc_minint_maint_0" localSheetId="3">#REF!</definedName>
    <definedName name="cf_wc_minint_maint_0" localSheetId="2">#REF!</definedName>
    <definedName name="cf_wc_minint_maint_0" localSheetId="22">#REF!</definedName>
    <definedName name="cf_wc_minint_maint_0" localSheetId="7">#REF!</definedName>
    <definedName name="cf_wc_minint_maint_0" localSheetId="4">#REF!</definedName>
    <definedName name="cf_wc_minint_maint_0" localSheetId="5">#REF!</definedName>
    <definedName name="cf_wc_minint_maint_0" localSheetId="17">#REF!</definedName>
    <definedName name="cf_wc_minint_maint_0" localSheetId="12">#REF!</definedName>
    <definedName name="cf_wc_minint_maint_0" localSheetId="9">#REF!</definedName>
    <definedName name="cf_wc_minint_maint_0" localSheetId="10">#REF!</definedName>
    <definedName name="cf_wc_minint_maint_0">#REF!</definedName>
    <definedName name="cf_wc_minint_maint_ambr" localSheetId="0">#REF!</definedName>
    <definedName name="cf_wc_minint_maint_ambr" localSheetId="3">#REF!</definedName>
    <definedName name="cf_wc_minint_maint_ambr" localSheetId="2">#REF!</definedName>
    <definedName name="cf_wc_minint_maint_ambr" localSheetId="22">#REF!</definedName>
    <definedName name="cf_wc_minint_maint_ambr" localSheetId="7">#REF!</definedName>
    <definedName name="cf_wc_minint_maint_ambr" localSheetId="4">#REF!</definedName>
    <definedName name="cf_wc_minint_maint_ambr" localSheetId="5">#REF!</definedName>
    <definedName name="cf_wc_minint_maint_ambr" localSheetId="17">#REF!</definedName>
    <definedName name="cf_wc_minint_maint_ambr" localSheetId="12">#REF!</definedName>
    <definedName name="cf_wc_minint_maint_ambr" localSheetId="9">#REF!</definedName>
    <definedName name="cf_wc_minint_maint_ambr" localSheetId="10">#REF!</definedName>
    <definedName name="cf_wc_minint_maint_ambr">#REF!</definedName>
    <definedName name="cf_wc_minint_maint_asst" localSheetId="0">#REF!</definedName>
    <definedName name="cf_wc_minint_maint_asst" localSheetId="3">#REF!</definedName>
    <definedName name="cf_wc_minint_maint_asst" localSheetId="2">#REF!</definedName>
    <definedName name="cf_wc_minint_maint_asst" localSheetId="22">#REF!</definedName>
    <definedName name="cf_wc_minint_maint_asst" localSheetId="7">#REF!</definedName>
    <definedName name="cf_wc_minint_maint_asst" localSheetId="4">#REF!</definedName>
    <definedName name="cf_wc_minint_maint_asst" localSheetId="5">#REF!</definedName>
    <definedName name="cf_wc_minint_maint_asst" localSheetId="17">#REF!</definedName>
    <definedName name="cf_wc_minint_maint_asst" localSheetId="12">#REF!</definedName>
    <definedName name="cf_wc_minint_maint_asst" localSheetId="9">#REF!</definedName>
    <definedName name="cf_wc_minint_maint_asst" localSheetId="10">#REF!</definedName>
    <definedName name="cf_wc_minint_maint_asst">#REF!</definedName>
    <definedName name="cf_wc_minint_maint_capx" localSheetId="0">#REF!</definedName>
    <definedName name="cf_wc_minint_maint_capx" localSheetId="3">#REF!</definedName>
    <definedName name="cf_wc_minint_maint_capx" localSheetId="2">#REF!</definedName>
    <definedName name="cf_wc_minint_maint_capx" localSheetId="22">#REF!</definedName>
    <definedName name="cf_wc_minint_maint_capx" localSheetId="7">#REF!</definedName>
    <definedName name="cf_wc_minint_maint_capx" localSheetId="4">#REF!</definedName>
    <definedName name="cf_wc_minint_maint_capx" localSheetId="5">#REF!</definedName>
    <definedName name="cf_wc_minint_maint_capx" localSheetId="17">#REF!</definedName>
    <definedName name="cf_wc_minint_maint_capx" localSheetId="12">#REF!</definedName>
    <definedName name="cf_wc_minint_maint_capx" localSheetId="9">#REF!</definedName>
    <definedName name="cf_wc_minint_maint_capx" localSheetId="10">#REF!</definedName>
    <definedName name="cf_wc_minint_maint_capx">#REF!</definedName>
    <definedName name="cf_wc_minint_maint_CM1DC" localSheetId="0">#REF!</definedName>
    <definedName name="cf_wc_minint_maint_CM1DC" localSheetId="3">#REF!</definedName>
    <definedName name="cf_wc_minint_maint_CM1DC" localSheetId="2">#REF!</definedName>
    <definedName name="cf_wc_minint_maint_CM1DC">#REF!</definedName>
    <definedName name="cf_wc_minint_maint_CM1DE" localSheetId="0">#REF!</definedName>
    <definedName name="cf_wc_minint_maint_CM1DE" localSheetId="3">#REF!</definedName>
    <definedName name="cf_wc_minint_maint_CM1DE" localSheetId="2">#REF!</definedName>
    <definedName name="cf_wc_minint_maint_CM1DE">#REF!</definedName>
    <definedName name="cf_wc_minint_maint_CM1EL" localSheetId="0">#REF!</definedName>
    <definedName name="cf_wc_minint_maint_CM1EL" localSheetId="3">#REF!</definedName>
    <definedName name="cf_wc_minint_maint_CM1EL" localSheetId="2">#REF!</definedName>
    <definedName name="cf_wc_minint_maint_CM1EL">#REF!</definedName>
    <definedName name="cf_wc_minint_maint_CM2DC" localSheetId="0">#REF!</definedName>
    <definedName name="cf_wc_minint_maint_CM2DC" localSheetId="3">#REF!</definedName>
    <definedName name="cf_wc_minint_maint_CM2DC" localSheetId="2">#REF!</definedName>
    <definedName name="cf_wc_minint_maint_CM2DC">#REF!</definedName>
    <definedName name="cf_wc_minint_maint_CM3DC" localSheetId="0">#REF!</definedName>
    <definedName name="cf_wc_minint_maint_CM3DC" localSheetId="3">#REF!</definedName>
    <definedName name="cf_wc_minint_maint_CM3DC" localSheetId="2">#REF!</definedName>
    <definedName name="cf_wc_minint_maint_CM3DC">#REF!</definedName>
    <definedName name="cf_wc_minint_maint_CM4DC" localSheetId="0">#REF!</definedName>
    <definedName name="cf_wc_minint_maint_CM4DC" localSheetId="3">#REF!</definedName>
    <definedName name="cf_wc_minint_maint_CM4DC" localSheetId="2">#REF!</definedName>
    <definedName name="cf_wc_minint_maint_CM4DC">#REF!</definedName>
    <definedName name="cf_wc_minint_maint_CM4DE" localSheetId="0">#REF!</definedName>
    <definedName name="cf_wc_minint_maint_CM4DE" localSheetId="3">#REF!</definedName>
    <definedName name="cf_wc_minint_maint_CM4DE" localSheetId="2">#REF!</definedName>
    <definedName name="cf_wc_minint_maint_CM4DE">#REF!</definedName>
    <definedName name="cf_wc_minint_maint_CM4EL" localSheetId="0">#REF!</definedName>
    <definedName name="cf_wc_minint_maint_CM4EL" localSheetId="3">#REF!</definedName>
    <definedName name="cf_wc_minint_maint_CM4EL" localSheetId="2">#REF!</definedName>
    <definedName name="cf_wc_minint_maint_CM4EL">#REF!</definedName>
    <definedName name="cf_wc_minint_maint_CMDCC" localSheetId="0">#REF!</definedName>
    <definedName name="cf_wc_minint_maint_CMDCC" localSheetId="3">#REF!</definedName>
    <definedName name="cf_wc_minint_maint_CMDCC" localSheetId="2">#REF!</definedName>
    <definedName name="cf_wc_minint_maint_CMDCC">#REF!</definedName>
    <definedName name="cf_wc_minint_maint_CMDEG" localSheetId="0">#REF!</definedName>
    <definedName name="cf_wc_minint_maint_CMDEG" localSheetId="3">#REF!</definedName>
    <definedName name="cf_wc_minint_maint_CMDEG" localSheetId="2">#REF!</definedName>
    <definedName name="cf_wc_minint_maint_CMDEG">#REF!</definedName>
    <definedName name="cf_wc_minint_maint_CMELE" localSheetId="0">#REF!</definedName>
    <definedName name="cf_wc_minint_maint_CMELE" localSheetId="3">#REF!</definedName>
    <definedName name="cf_wc_minint_maint_CMELE" localSheetId="2">#REF!</definedName>
    <definedName name="cf_wc_minint_maint_CMELE">#REF!</definedName>
    <definedName name="cf_wc_minint_maint_CMNEP" localSheetId="0">#REF!</definedName>
    <definedName name="cf_wc_minint_maint_CMNEP" localSheetId="3">#REF!</definedName>
    <definedName name="cf_wc_minint_maint_CMNEP" localSheetId="2">#REF!</definedName>
    <definedName name="cf_wc_minint_maint_CMNEP">#REF!</definedName>
    <definedName name="cf_wc_minint_maint_corp" localSheetId="0">#REF!</definedName>
    <definedName name="cf_wc_minint_maint_corp" localSheetId="3">#REF!</definedName>
    <definedName name="cf_wc_minint_maint_corp" localSheetId="2">#REF!</definedName>
    <definedName name="cf_wc_minint_maint_corp" localSheetId="22">#REF!</definedName>
    <definedName name="cf_wc_minint_maint_corp" localSheetId="7">#REF!</definedName>
    <definedName name="cf_wc_minint_maint_corp" localSheetId="4">#REF!</definedName>
    <definedName name="cf_wc_minint_maint_corp" localSheetId="5">#REF!</definedName>
    <definedName name="cf_wc_minint_maint_corp" localSheetId="17">#REF!</definedName>
    <definedName name="cf_wc_minint_maint_corp" localSheetId="12">#REF!</definedName>
    <definedName name="cf_wc_minint_maint_corp" localSheetId="9">#REF!</definedName>
    <definedName name="cf_wc_minint_maint_corp" localSheetId="10">#REF!</definedName>
    <definedName name="cf_wc_minint_maint_corp">#REF!</definedName>
    <definedName name="cf_wc_minint_maint_cres" localSheetId="0">#REF!</definedName>
    <definedName name="cf_wc_minint_maint_cres" localSheetId="3">#REF!</definedName>
    <definedName name="cf_wc_minint_maint_cres" localSheetId="2">#REF!</definedName>
    <definedName name="cf_wc_minint_maint_cres">#REF!</definedName>
    <definedName name="cf_wc_minint_maint_crmw" localSheetId="0">#REF!</definedName>
    <definedName name="cf_wc_minint_maint_crmw" localSheetId="3">#REF!</definedName>
    <definedName name="cf_wc_minint_maint_crmw" localSheetId="2">#REF!</definedName>
    <definedName name="cf_wc_minint_maint_crmw">#REF!</definedName>
    <definedName name="cf_wc_minint_maint_dadj" localSheetId="0">#REF!</definedName>
    <definedName name="cf_wc_minint_maint_dadj" localSheetId="3">#REF!</definedName>
    <definedName name="cf_wc_minint_maint_dadj" localSheetId="2">#REF!</definedName>
    <definedName name="cf_wc_minint_maint_dadj">#REF!</definedName>
    <definedName name="cf_wc_minint_maint_dcc" localSheetId="0">#REF!</definedName>
    <definedName name="cf_wc_minint_maint_dcc" localSheetId="3">#REF!</definedName>
    <definedName name="cf_wc_minint_maint_dcc" localSheetId="2">#REF!</definedName>
    <definedName name="cf_wc_minint_maint_dcc">#REF!</definedName>
    <definedName name="cf_wc_minint_maint_dccw" localSheetId="0">#REF!</definedName>
    <definedName name="cf_wc_minint_maint_dccw" localSheetId="3">#REF!</definedName>
    <definedName name="cf_wc_minint_maint_dccw" localSheetId="2">#REF!</definedName>
    <definedName name="cf_wc_minint_maint_dccw">#REF!</definedName>
    <definedName name="cf_wc_minint_maint_dcom" localSheetId="0">#REF!</definedName>
    <definedName name="cf_wc_minint_maint_dcom" localSheetId="3">#REF!</definedName>
    <definedName name="cf_wc_minint_maint_dcom" localSheetId="2">#REF!</definedName>
    <definedName name="cf_wc_minint_maint_dcom">#REF!</definedName>
    <definedName name="cf_wc_minint_maint_degw" localSheetId="0">#REF!</definedName>
    <definedName name="cf_wc_minint_maint_degw" localSheetId="3">#REF!</definedName>
    <definedName name="cf_wc_minint_maint_degw" localSheetId="2">#REF!</definedName>
    <definedName name="cf_wc_minint_maint_degw">#REF!</definedName>
    <definedName name="cf_wc_minint_maint_deiw" localSheetId="0">#REF!</definedName>
    <definedName name="cf_wc_minint_maint_deiw" localSheetId="3">#REF!</definedName>
    <definedName name="cf_wc_minint_maint_deiw" localSheetId="2">#REF!</definedName>
    <definedName name="cf_wc_minint_maint_deiw">#REF!</definedName>
    <definedName name="cf_wc_minint_maint_denw" localSheetId="0">#REF!</definedName>
    <definedName name="cf_wc_minint_maint_denw" localSheetId="3">#REF!</definedName>
    <definedName name="cf_wc_minint_maint_denw" localSheetId="2">#REF!</definedName>
    <definedName name="cf_wc_minint_maint_denw">#REF!</definedName>
    <definedName name="cf_wc_minint_maint_desi" localSheetId="0">#REF!</definedName>
    <definedName name="cf_wc_minint_maint_desi" localSheetId="3">#REF!</definedName>
    <definedName name="cf_wc_minint_maint_desi" localSheetId="2">#REF!</definedName>
    <definedName name="cf_wc_minint_maint_desi" localSheetId="22">#REF!</definedName>
    <definedName name="cf_wc_minint_maint_desi" localSheetId="7">#REF!</definedName>
    <definedName name="cf_wc_minint_maint_desi" localSheetId="4">#REF!</definedName>
    <definedName name="cf_wc_minint_maint_desi" localSheetId="5">#REF!</definedName>
    <definedName name="cf_wc_minint_maint_desi" localSheetId="17">#REF!</definedName>
    <definedName name="cf_wc_minint_maint_desi" localSheetId="12">#REF!</definedName>
    <definedName name="cf_wc_minint_maint_desi" localSheetId="9">#REF!</definedName>
    <definedName name="cf_wc_minint_maint_desi" localSheetId="10">#REF!</definedName>
    <definedName name="cf_wc_minint_maint_desi">#REF!</definedName>
    <definedName name="cf_wc_minint_maint_dess" localSheetId="0">#REF!</definedName>
    <definedName name="cf_wc_minint_maint_dess" localSheetId="3">#REF!</definedName>
    <definedName name="cf_wc_minint_maint_dess" localSheetId="2">#REF!</definedName>
    <definedName name="cf_wc_minint_maint_dess">#REF!</definedName>
    <definedName name="cf_wc_minint_maint_dfd" localSheetId="0">#REF!</definedName>
    <definedName name="cf_wc_minint_maint_dfd" localSheetId="3">#REF!</definedName>
    <definedName name="cf_wc_minint_maint_dfd" localSheetId="2">#REF!</definedName>
    <definedName name="cf_wc_minint_maint_dfd">#REF!</definedName>
    <definedName name="cf_wc_minint_maint_dgov" localSheetId="0">#REF!</definedName>
    <definedName name="cf_wc_minint_maint_dgov" localSheetId="3">#REF!</definedName>
    <definedName name="cf_wc_minint_maint_dgov" localSheetId="2">#REF!</definedName>
    <definedName name="cf_wc_minint_maint_dgov">#REF!</definedName>
    <definedName name="cf_wc_minint_maint_dnet" localSheetId="0">#REF!</definedName>
    <definedName name="cf_wc_minint_maint_dnet" localSheetId="3">#REF!</definedName>
    <definedName name="cf_wc_minint_maint_dnet" localSheetId="2">#REF!</definedName>
    <definedName name="cf_wc_minint_maint_dnet">#REF!</definedName>
    <definedName name="cf_wc_minint_maint_dpbg" localSheetId="0">#REF!</definedName>
    <definedName name="cf_wc_minint_maint_dpbg" localSheetId="3">#REF!</definedName>
    <definedName name="cf_wc_minint_maint_dpbg" localSheetId="2">#REF!</definedName>
    <definedName name="cf_wc_minint_maint_dpbg">#REF!</definedName>
    <definedName name="cf_wc_minint_maint_dsol" localSheetId="0">#REF!</definedName>
    <definedName name="cf_wc_minint_maint_dsol" localSheetId="3">#REF!</definedName>
    <definedName name="cf_wc_minint_maint_dsol" localSheetId="2">#REF!</definedName>
    <definedName name="cf_wc_minint_maint_dsol">#REF!</definedName>
    <definedName name="cf_wc_minint_maint_eadj" localSheetId="0">#REF!</definedName>
    <definedName name="cf_wc_minint_maint_eadj" localSheetId="3">#REF!</definedName>
    <definedName name="cf_wc_minint_maint_eadj" localSheetId="2">#REF!</definedName>
    <definedName name="cf_wc_minint_maint_eadj">#REF!</definedName>
    <definedName name="cf_wc_minint_maint_egov" localSheetId="0">#REF!</definedName>
    <definedName name="cf_wc_minint_maint_egov" localSheetId="3">#REF!</definedName>
    <definedName name="cf_wc_minint_maint_egov" localSheetId="2">#REF!</definedName>
    <definedName name="cf_wc_minint_maint_egov">#REF!</definedName>
    <definedName name="cf_wc_minint_maint_elec" localSheetId="0">#REF!</definedName>
    <definedName name="cf_wc_minint_maint_elec" localSheetId="3">#REF!</definedName>
    <definedName name="cf_wc_minint_maint_elec" localSheetId="2">#REF!</definedName>
    <definedName name="cf_wc_minint_maint_elec">#REF!</definedName>
    <definedName name="cf_wc_minint_maint_esvc" localSheetId="0">#REF!</definedName>
    <definedName name="cf_wc_minint_maint_esvc" localSheetId="3">#REF!</definedName>
    <definedName name="cf_wc_minint_maint_esvc" localSheetId="2">#REF!</definedName>
    <definedName name="cf_wc_minint_maint_esvc" localSheetId="22">#REF!</definedName>
    <definedName name="cf_wc_minint_maint_esvc" localSheetId="7">#REF!</definedName>
    <definedName name="cf_wc_minint_maint_esvc" localSheetId="4">#REF!</definedName>
    <definedName name="cf_wc_minint_maint_esvc" localSheetId="5">#REF!</definedName>
    <definedName name="cf_wc_minint_maint_esvc" localSheetId="17">#REF!</definedName>
    <definedName name="cf_wc_minint_maint_esvc" localSheetId="12">#REF!</definedName>
    <definedName name="cf_wc_minint_maint_esvc" localSheetId="9">#REF!</definedName>
    <definedName name="cf_wc_minint_maint_esvc" localSheetId="10">#REF!</definedName>
    <definedName name="cf_wc_minint_maint_esvc">#REF!</definedName>
    <definedName name="cf_wc_minint_maint_fnco" localSheetId="0">#REF!</definedName>
    <definedName name="cf_wc_minint_maint_fnco" localSheetId="3">#REF!</definedName>
    <definedName name="cf_wc_minint_maint_fnco" localSheetId="2">#REF!</definedName>
    <definedName name="cf_wc_minint_maint_fnco">#REF!</definedName>
    <definedName name="cf_wc_minint_maint_fsac" localSheetId="0">#REF!</definedName>
    <definedName name="cf_wc_minint_maint_fsac" localSheetId="3">#REF!</definedName>
    <definedName name="cf_wc_minint_maint_fsac" localSheetId="2">#REF!</definedName>
    <definedName name="cf_wc_minint_maint_fsac">#REF!</definedName>
    <definedName name="cf_wc_minint_maint_fsad" localSheetId="0">#REF!</definedName>
    <definedName name="cf_wc_minint_maint_fsad" localSheetId="3">#REF!</definedName>
    <definedName name="cf_wc_minint_maint_fsad" localSheetId="2">#REF!</definedName>
    <definedName name="cf_wc_minint_maint_fsad">#REF!</definedName>
    <definedName name="cf_wc_minint_maint_fser" localSheetId="0">#REF!</definedName>
    <definedName name="cf_wc_minint_maint_fser" localSheetId="3">#REF!</definedName>
    <definedName name="cf_wc_minint_maint_fser" localSheetId="2">#REF!</definedName>
    <definedName name="cf_wc_minint_maint_fser" localSheetId="22">#REF!</definedName>
    <definedName name="cf_wc_minint_maint_fser" localSheetId="7">#REF!</definedName>
    <definedName name="cf_wc_minint_maint_fser" localSheetId="4">#REF!</definedName>
    <definedName name="cf_wc_minint_maint_fser" localSheetId="5">#REF!</definedName>
    <definedName name="cf_wc_minint_maint_fser" localSheetId="17">#REF!</definedName>
    <definedName name="cf_wc_minint_maint_fser" localSheetId="12">#REF!</definedName>
    <definedName name="cf_wc_minint_maint_fser" localSheetId="9">#REF!</definedName>
    <definedName name="cf_wc_minint_maint_fser" localSheetId="10">#REF!</definedName>
    <definedName name="cf_wc_minint_maint_fser">#REF!</definedName>
    <definedName name="cf_wc_minint_maint_fstp" localSheetId="0">#REF!</definedName>
    <definedName name="cf_wc_minint_maint_fstp" localSheetId="3">#REF!</definedName>
    <definedName name="cf_wc_minint_maint_fstp" localSheetId="2">#REF!</definedName>
    <definedName name="cf_wc_minint_maint_fstp">#REF!</definedName>
    <definedName name="cf_wc_minint_maint_gadd" localSheetId="0">#REF!</definedName>
    <definedName name="cf_wc_minint_maint_gadd" localSheetId="3">#REF!</definedName>
    <definedName name="cf_wc_minint_maint_gadd" localSheetId="2">#REF!</definedName>
    <definedName name="cf_wc_minint_maint_gadd">#REF!</definedName>
    <definedName name="cf_wc_minint_maint_gadi" localSheetId="0">#REF!</definedName>
    <definedName name="cf_wc_minint_maint_gadi" localSheetId="3">#REF!</definedName>
    <definedName name="cf_wc_minint_maint_gadi" localSheetId="2">#REF!</definedName>
    <definedName name="cf_wc_minint_maint_gadi">#REF!</definedName>
    <definedName name="cf_wc_minint_maint_gadj" localSheetId="0">#REF!</definedName>
    <definedName name="cf_wc_minint_maint_gadj" localSheetId="3">#REF!</definedName>
    <definedName name="cf_wc_minint_maint_gadj" localSheetId="2">#REF!</definedName>
    <definedName name="cf_wc_minint_maint_gadj">#REF!</definedName>
    <definedName name="cf_wc_minint_maint_gov" localSheetId="0">#REF!</definedName>
    <definedName name="cf_wc_minint_maint_gov" localSheetId="3">#REF!</definedName>
    <definedName name="cf_wc_minint_maint_gov" localSheetId="2">#REF!</definedName>
    <definedName name="cf_wc_minint_maint_gov">#REF!</definedName>
    <definedName name="cf_wc_minint_maint_govd" localSheetId="0">#REF!</definedName>
    <definedName name="cf_wc_minint_maint_govd" localSheetId="3">#REF!</definedName>
    <definedName name="cf_wc_minint_maint_govd" localSheetId="2">#REF!</definedName>
    <definedName name="cf_wc_minint_maint_govd">#REF!</definedName>
    <definedName name="cf_wc_minint_maint_gove" localSheetId="0">#REF!</definedName>
    <definedName name="cf_wc_minint_maint_gove" localSheetId="3">#REF!</definedName>
    <definedName name="cf_wc_minint_maint_gove" localSheetId="2">#REF!</definedName>
    <definedName name="cf_wc_minint_maint_gove">#REF!</definedName>
    <definedName name="cf_wc_minint_maint_mali" localSheetId="0">#REF!</definedName>
    <definedName name="cf_wc_minint_maint_mali" localSheetId="3">#REF!</definedName>
    <definedName name="cf_wc_minint_maint_mali" localSheetId="2">#REF!</definedName>
    <definedName name="cf_wc_minint_maint_mali" localSheetId="22">#REF!</definedName>
    <definedName name="cf_wc_minint_maint_mali" localSheetId="7">#REF!</definedName>
    <definedName name="cf_wc_minint_maint_mali" localSheetId="4">#REF!</definedName>
    <definedName name="cf_wc_minint_maint_mali" localSheetId="5">#REF!</definedName>
    <definedName name="cf_wc_minint_maint_mali" localSheetId="17">#REF!</definedName>
    <definedName name="cf_wc_minint_maint_mali" localSheetId="12">#REF!</definedName>
    <definedName name="cf_wc_minint_maint_mali" localSheetId="9">#REF!</definedName>
    <definedName name="cf_wc_minint_maint_mali" localSheetId="10">#REF!</definedName>
    <definedName name="cf_wc_minint_maint_mali">#REF!</definedName>
    <definedName name="cf_wc_minint_maint_mwp" localSheetId="0">#REF!</definedName>
    <definedName name="cf_wc_minint_maint_mwp" localSheetId="3">#REF!</definedName>
    <definedName name="cf_wc_minint_maint_mwp" localSheetId="2">#REF!</definedName>
    <definedName name="cf_wc_minint_maint_mwp" localSheetId="22">#REF!</definedName>
    <definedName name="cf_wc_minint_maint_mwp" localSheetId="7">#REF!</definedName>
    <definedName name="cf_wc_minint_maint_mwp" localSheetId="4">#REF!</definedName>
    <definedName name="cf_wc_minint_maint_mwp" localSheetId="5">#REF!</definedName>
    <definedName name="cf_wc_minint_maint_mwp" localSheetId="17">#REF!</definedName>
    <definedName name="cf_wc_minint_maint_mwp" localSheetId="12">#REF!</definedName>
    <definedName name="cf_wc_minint_maint_mwp" localSheetId="9">#REF!</definedName>
    <definedName name="cf_wc_minint_maint_mwp" localSheetId="10">#REF!</definedName>
    <definedName name="cf_wc_minint_maint_mwp">#REF!</definedName>
    <definedName name="cf_wc_minint_maint_nep" localSheetId="0">#REF!</definedName>
    <definedName name="cf_wc_minint_maint_nep" localSheetId="3">#REF!</definedName>
    <definedName name="cf_wc_minint_maint_nep" localSheetId="2">#REF!</definedName>
    <definedName name="cf_wc_minint_maint_nep">#REF!</definedName>
    <definedName name="cf_wc_minint_maint_ngov" localSheetId="0">#REF!</definedName>
    <definedName name="cf_wc_minint_maint_ngov" localSheetId="3">#REF!</definedName>
    <definedName name="cf_wc_minint_maint_ngov" localSheetId="2">#REF!</definedName>
    <definedName name="cf_wc_minint_maint_ngov">#REF!</definedName>
    <definedName name="cf_wc_minint_maint_npl" localSheetId="0">#REF!</definedName>
    <definedName name="cf_wc_minint_maint_npl" localSheetId="3">#REF!</definedName>
    <definedName name="cf_wc_minint_maint_npl" localSheetId="2">#REF!</definedName>
    <definedName name="cf_wc_minint_maint_npl" localSheetId="22">#REF!</definedName>
    <definedName name="cf_wc_minint_maint_npl" localSheetId="7">#REF!</definedName>
    <definedName name="cf_wc_minint_maint_npl" localSheetId="4">#REF!</definedName>
    <definedName name="cf_wc_minint_maint_npl" localSheetId="5">#REF!</definedName>
    <definedName name="cf_wc_minint_maint_npl" localSheetId="17">#REF!</definedName>
    <definedName name="cf_wc_minint_maint_npl" localSheetId="12">#REF!</definedName>
    <definedName name="cf_wc_minint_maint_npl" localSheetId="9">#REF!</definedName>
    <definedName name="cf_wc_minint_maint_npl" localSheetId="10">#REF!</definedName>
    <definedName name="cf_wc_minint_maint_npl">#REF!</definedName>
    <definedName name="cf_wc_minint_maint_resm" localSheetId="0">#REF!</definedName>
    <definedName name="cf_wc_minint_maint_resm" localSheetId="3">#REF!</definedName>
    <definedName name="cf_wc_minint_maint_resm" localSheetId="2">#REF!</definedName>
    <definedName name="cf_wc_minint_maint_resm">#REF!</definedName>
    <definedName name="cf_wc_minint_maint_rgov" localSheetId="0">#REF!</definedName>
    <definedName name="cf_wc_minint_maint_rgov" localSheetId="3">#REF!</definedName>
    <definedName name="cf_wc_minint_maint_rgov" localSheetId="2">#REF!</definedName>
    <definedName name="cf_wc_minint_maint_rgov">#REF!</definedName>
    <definedName name="cf_wc_minint_maint_rmwp" localSheetId="0">#REF!</definedName>
    <definedName name="cf_wc_minint_maint_rmwp" localSheetId="3">#REF!</definedName>
    <definedName name="cf_wc_minint_maint_rmwp" localSheetId="2">#REF!</definedName>
    <definedName name="cf_wc_minint_maint_rmwp" localSheetId="22">#REF!</definedName>
    <definedName name="cf_wc_minint_maint_rmwp" localSheetId="7">#REF!</definedName>
    <definedName name="cf_wc_minint_maint_rmwp" localSheetId="4">#REF!</definedName>
    <definedName name="cf_wc_minint_maint_rmwp" localSheetId="5">#REF!</definedName>
    <definedName name="cf_wc_minint_maint_rmwp" localSheetId="17">#REF!</definedName>
    <definedName name="cf_wc_minint_maint_rmwp" localSheetId="12">#REF!</definedName>
    <definedName name="cf_wc_minint_maint_rmwp" localSheetId="9">#REF!</definedName>
    <definedName name="cf_wc_minint_maint_rmwp" localSheetId="10">#REF!</definedName>
    <definedName name="cf_wc_minint_maint_rmwp">#REF!</definedName>
    <definedName name="cf_wc_minint_maint_rode" localSheetId="0">#REF!</definedName>
    <definedName name="cf_wc_minint_maint_rode" localSheetId="3">#REF!</definedName>
    <definedName name="cf_wc_minint_maint_rode" localSheetId="2">#REF!</definedName>
    <definedName name="cf_wc_minint_maint_rode" localSheetId="22">#REF!</definedName>
    <definedName name="cf_wc_minint_maint_rode" localSheetId="7">#REF!</definedName>
    <definedName name="cf_wc_minint_maint_rode" localSheetId="4">#REF!</definedName>
    <definedName name="cf_wc_minint_maint_rode" localSheetId="5">#REF!</definedName>
    <definedName name="cf_wc_minint_maint_rode" localSheetId="17">#REF!</definedName>
    <definedName name="cf_wc_minint_maint_rode" localSheetId="12">#REF!</definedName>
    <definedName name="cf_wc_minint_maint_rode" localSheetId="9">#REF!</definedName>
    <definedName name="cf_wc_minint_maint_rode" localSheetId="10">#REF!</definedName>
    <definedName name="cf_wc_minint_maint_rode">#REF!</definedName>
    <definedName name="cf_wc_minint_maint_sols" localSheetId="0">#REF!</definedName>
    <definedName name="cf_wc_minint_maint_sols" localSheetId="3">#REF!</definedName>
    <definedName name="cf_wc_minint_maint_sols" localSheetId="2">#REF!</definedName>
    <definedName name="cf_wc_minint_maint_sols">#REF!</definedName>
    <definedName name="cf_wc_minint_maint_tam" localSheetId="0">#REF!</definedName>
    <definedName name="cf_wc_minint_maint_tam" localSheetId="3">#REF!</definedName>
    <definedName name="cf_wc_minint_maint_tam" localSheetId="2">#REF!</definedName>
    <definedName name="cf_wc_minint_maint_tam">#REF!</definedName>
    <definedName name="cf_wc_minint_maint_tsc" localSheetId="0">#REF!</definedName>
    <definedName name="cf_wc_minint_maint_tsc" localSheetId="3">#REF!</definedName>
    <definedName name="cf_wc_minint_maint_tsc" localSheetId="2">#REF!</definedName>
    <definedName name="cf_wc_minint_maint_tsc">#REF!</definedName>
    <definedName name="cf_wc_minint_maint_vent" localSheetId="0">#REF!</definedName>
    <definedName name="cf_wc_minint_maint_vent" localSheetId="3">#REF!</definedName>
    <definedName name="cf_wc_minint_maint_vent" localSheetId="2">#REF!</definedName>
    <definedName name="cf_wc_minint_maint_vent">#REF!</definedName>
    <definedName name="cf_wc_minint_maint_vfs" localSheetId="0">#REF!</definedName>
    <definedName name="cf_wc_minint_maint_vfs" localSheetId="3">#REF!</definedName>
    <definedName name="cf_wc_minint_maint_vfs" localSheetId="2">#REF!</definedName>
    <definedName name="cf_wc_minint_maint_vfs" localSheetId="22">#REF!</definedName>
    <definedName name="cf_wc_minint_maint_vfs" localSheetId="7">#REF!</definedName>
    <definedName name="cf_wc_minint_maint_vfs" localSheetId="4">#REF!</definedName>
    <definedName name="cf_wc_minint_maint_vfs" localSheetId="5">#REF!</definedName>
    <definedName name="cf_wc_minint_maint_vfs" localSheetId="17">#REF!</definedName>
    <definedName name="cf_wc_minint_maint_vfs" localSheetId="12">#REF!</definedName>
    <definedName name="cf_wc_minint_maint_vfs" localSheetId="9">#REF!</definedName>
    <definedName name="cf_wc_minint_maint_vfs" localSheetId="10">#REF!</definedName>
    <definedName name="cf_wc_minint_maint_vfs">#REF!</definedName>
    <definedName name="cf_wc_minint_maint_watr" localSheetId="0">#REF!</definedName>
    <definedName name="cf_wc_minint_maint_watr" localSheetId="3">#REF!</definedName>
    <definedName name="cf_wc_minint_maint_watr" localSheetId="2">#REF!</definedName>
    <definedName name="cf_wc_minint_maint_watr" localSheetId="22">#REF!</definedName>
    <definedName name="cf_wc_minint_maint_watr" localSheetId="7">#REF!</definedName>
    <definedName name="cf_wc_minint_maint_watr" localSheetId="4">#REF!</definedName>
    <definedName name="cf_wc_minint_maint_watr" localSheetId="5">#REF!</definedName>
    <definedName name="cf_wc_minint_maint_watr" localSheetId="17">#REF!</definedName>
    <definedName name="cf_wc_minint_maint_watr" localSheetId="12">#REF!</definedName>
    <definedName name="cf_wc_minint_maint_watr" localSheetId="9">#REF!</definedName>
    <definedName name="cf_wc_minint_maint_watr" localSheetId="10">#REF!</definedName>
    <definedName name="cf_wc_minint_maint_watr">#REF!</definedName>
    <definedName name="cf_wc_minint_maint_west" localSheetId="0">#REF!</definedName>
    <definedName name="cf_wc_minint_maint_west" localSheetId="3">#REF!</definedName>
    <definedName name="cf_wc_minint_maint_west" localSheetId="2">#REF!</definedName>
    <definedName name="cf_wc_minint_maint_west">#REF!</definedName>
    <definedName name="cf_wc_minint_maint_wolv" localSheetId="0">#REF!</definedName>
    <definedName name="cf_wc_minint_maint_wolv" localSheetId="3">#REF!</definedName>
    <definedName name="cf_wc_minint_maint_wolv" localSheetId="2">#REF!</definedName>
    <definedName name="cf_wc_minint_maint_wolv" localSheetId="22">#REF!</definedName>
    <definedName name="cf_wc_minint_maint_wolv" localSheetId="7">#REF!</definedName>
    <definedName name="cf_wc_minint_maint_wolv" localSheetId="4">#REF!</definedName>
    <definedName name="cf_wc_minint_maint_wolv" localSheetId="5">#REF!</definedName>
    <definedName name="cf_wc_minint_maint_wolv" localSheetId="17">#REF!</definedName>
    <definedName name="cf_wc_minint_maint_wolv" localSheetId="12">#REF!</definedName>
    <definedName name="cf_wc_minint_maint_wolv" localSheetId="9">#REF!</definedName>
    <definedName name="cf_wc_minint_maint_wolv" localSheetId="10">#REF!</definedName>
    <definedName name="cf_wc_minint_maint_wolv">#REF!</definedName>
    <definedName name="cf_wc_other" localSheetId="0">#REF!</definedName>
    <definedName name="cf_wc_other" localSheetId="3">#REF!</definedName>
    <definedName name="cf_wc_other" localSheetId="2">#REF!</definedName>
    <definedName name="cf_wc_other" localSheetId="22">#REF!</definedName>
    <definedName name="cf_wc_other" localSheetId="7">#REF!</definedName>
    <definedName name="cf_wc_other" localSheetId="4">#REF!</definedName>
    <definedName name="cf_wc_other" localSheetId="5">#REF!</definedName>
    <definedName name="cf_wc_other" localSheetId="17">#REF!</definedName>
    <definedName name="cf_wc_other" localSheetId="12">#REF!</definedName>
    <definedName name="cf_wc_other" localSheetId="9">#REF!</definedName>
    <definedName name="cf_wc_other" localSheetId="10">#REF!</definedName>
    <definedName name="cf_wc_other">#REF!</definedName>
    <definedName name="cf_wc_other_dccw" localSheetId="0">#REF!</definedName>
    <definedName name="cf_wc_other_dccw" localSheetId="3">#REF!</definedName>
    <definedName name="cf_wc_other_dccw" localSheetId="2">#REF!</definedName>
    <definedName name="cf_wc_other_dccw">#REF!</definedName>
    <definedName name="cf_wc_other_desi" localSheetId="0">#REF!</definedName>
    <definedName name="cf_wc_other_desi" localSheetId="3">#REF!</definedName>
    <definedName name="cf_wc_other_desi" localSheetId="2">#REF!</definedName>
    <definedName name="cf_wc_other_desi">#REF!</definedName>
    <definedName name="cf_wc_other_esvc" localSheetId="0">#REF!</definedName>
    <definedName name="cf_wc_other_esvc" localSheetId="3">#REF!</definedName>
    <definedName name="cf_wc_other_esvc" localSheetId="2">#REF!</definedName>
    <definedName name="cf_wc_other_esvc">#REF!</definedName>
    <definedName name="cf_wc2">'[22]Cash_Flow 2005-2011'!#REF!</definedName>
    <definedName name="CFB4Fin" localSheetId="0">#REF!</definedName>
    <definedName name="CFB4Fin" localSheetId="3">#REF!</definedName>
    <definedName name="CFB4Fin" localSheetId="2">#REF!</definedName>
    <definedName name="CFB4Fin" localSheetId="22">#REF!</definedName>
    <definedName name="CFB4Fin" localSheetId="7">#REF!</definedName>
    <definedName name="CFB4Fin" localSheetId="4">#REF!</definedName>
    <definedName name="CFB4Fin" localSheetId="5">#REF!</definedName>
    <definedName name="CFB4Fin" localSheetId="17">#REF!</definedName>
    <definedName name="CFB4Fin" localSheetId="12">#REF!</definedName>
    <definedName name="CFB4Fin" localSheetId="9">#REF!</definedName>
    <definedName name="CFB4Fin" localSheetId="10">#REF!</definedName>
    <definedName name="CFB4Fin">#REF!</definedName>
    <definedName name="chart10" localSheetId="23">#REF!</definedName>
    <definedName name="chart10" localSheetId="24">#REF!</definedName>
    <definedName name="chart10" localSheetId="0">#REF!</definedName>
    <definedName name="chart10" localSheetId="3">#REF!</definedName>
    <definedName name="chart10" localSheetId="2">#REF!</definedName>
    <definedName name="chart10">#REF!</definedName>
    <definedName name="chart10_cumulative" localSheetId="23">#REF!</definedName>
    <definedName name="chart10_cumulative" localSheetId="24">#REF!</definedName>
    <definedName name="chart10_cumulative" localSheetId="0">#REF!</definedName>
    <definedName name="chart10_cumulative" localSheetId="3">#REF!</definedName>
    <definedName name="chart10_cumulative" localSheetId="2">#REF!</definedName>
    <definedName name="chart10_cumulative">#REF!</definedName>
    <definedName name="chart12" localSheetId="23">#REF!</definedName>
    <definedName name="chart12" localSheetId="24">#REF!</definedName>
    <definedName name="chart12" localSheetId="0">#REF!</definedName>
    <definedName name="chart12" localSheetId="3">#REF!</definedName>
    <definedName name="chart12" localSheetId="2">#REF!</definedName>
    <definedName name="chart12">#REF!</definedName>
    <definedName name="chart3" localSheetId="23">[34]E6!#REF!</definedName>
    <definedName name="chart3" localSheetId="24">[34]E6!#REF!</definedName>
    <definedName name="chart3">[35]E6!#REF!</definedName>
    <definedName name="chart4" localSheetId="0">#REF!</definedName>
    <definedName name="chart4" localSheetId="3">#REF!</definedName>
    <definedName name="chart4" localSheetId="2">#REF!</definedName>
    <definedName name="chart4">#REF!</definedName>
    <definedName name="chart8" localSheetId="0">#REF!</definedName>
    <definedName name="chart8" localSheetId="3">#REF!</definedName>
    <definedName name="chart8" localSheetId="2">#REF!</definedName>
    <definedName name="chart8">#REF!</definedName>
    <definedName name="check" localSheetId="0">#REF!</definedName>
    <definedName name="check" localSheetId="3">#REF!</definedName>
    <definedName name="check" localSheetId="2">#REF!</definedName>
    <definedName name="check" localSheetId="22">#REF!</definedName>
    <definedName name="check" localSheetId="7">#REF!</definedName>
    <definedName name="check" localSheetId="4">#REF!</definedName>
    <definedName name="check" localSheetId="5">#REF!</definedName>
    <definedName name="check" localSheetId="17">#REF!</definedName>
    <definedName name="check" localSheetId="12">#REF!</definedName>
    <definedName name="check" localSheetId="9">#REF!</definedName>
    <definedName name="check" localSheetId="10">#REF!</definedName>
    <definedName name="check">#REF!</definedName>
    <definedName name="Chief_engineer" localSheetId="0">#REF!</definedName>
    <definedName name="Chief_engineer" localSheetId="3">#REF!</definedName>
    <definedName name="Chief_engineer" localSheetId="2">#REF!</definedName>
    <definedName name="Chief_engineer" localSheetId="22">#REF!</definedName>
    <definedName name="Chief_engineer" localSheetId="7">#REF!</definedName>
    <definedName name="Chief_engineer" localSheetId="4">#REF!</definedName>
    <definedName name="Chief_engineer" localSheetId="5">#REF!</definedName>
    <definedName name="Chief_engineer" localSheetId="17">#REF!</definedName>
    <definedName name="Chief_engineer" localSheetId="12">#REF!</definedName>
    <definedName name="Chief_engineer" localSheetId="9">#REF!</definedName>
    <definedName name="Chief_engineer" localSheetId="10">#REF!</definedName>
    <definedName name="Chief_engineer">#REF!</definedName>
    <definedName name="CHL" localSheetId="0">#REF!</definedName>
    <definedName name="CHL" localSheetId="3">#REF!</definedName>
    <definedName name="CHL" localSheetId="2">#REF!</definedName>
    <definedName name="CHL">#REF!</definedName>
    <definedName name="Chris_Dern" localSheetId="0">#REF!</definedName>
    <definedName name="Chris_Dern" localSheetId="3">#REF!</definedName>
    <definedName name="Chris_Dern" localSheetId="2">#REF!</definedName>
    <definedName name="Chris_Dern" localSheetId="22">#REF!</definedName>
    <definedName name="Chris_Dern" localSheetId="7">#REF!</definedName>
    <definedName name="Chris_Dern" localSheetId="4">#REF!</definedName>
    <definedName name="Chris_Dern" localSheetId="5">#REF!</definedName>
    <definedName name="Chris_Dern" localSheetId="17">#REF!</definedName>
    <definedName name="Chris_Dern" localSheetId="12">#REF!</definedName>
    <definedName name="Chris_Dern" localSheetId="9">#REF!</definedName>
    <definedName name="Chris_Dern" localSheetId="10">#REF!</definedName>
    <definedName name="Chris_Dern">#REF!</definedName>
    <definedName name="CKLIST" localSheetId="0">#REF!</definedName>
    <definedName name="CKLIST" localSheetId="3">#REF!</definedName>
    <definedName name="CKLIST" localSheetId="2">#REF!</definedName>
    <definedName name="CKLIST">#REF!</definedName>
    <definedName name="Class" localSheetId="0">#REF!</definedName>
    <definedName name="Class" localSheetId="3">#REF!</definedName>
    <definedName name="Class" localSheetId="2">#REF!</definedName>
    <definedName name="Class">#REF!</definedName>
    <definedName name="cms_dividends" localSheetId="0">[36]Finance!$B$268:$BI$268</definedName>
    <definedName name="cms_dividends" localSheetId="3">[36]Finance!$B$268:$BI$268</definedName>
    <definedName name="cms_dividends" localSheetId="2">[36]Finance!$B$268:$BI$268</definedName>
    <definedName name="cms_dividends" localSheetId="22">[36]Finance!$B$268:$BI$268</definedName>
    <definedName name="cms_dividends" localSheetId="7">[36]Finance!$B$268:$BI$268</definedName>
    <definedName name="cms_dividends" localSheetId="4">[36]Finance!$B$268:$BI$268</definedName>
    <definedName name="cms_dividends" localSheetId="5">[36]Finance!$B$268:$BI$268</definedName>
    <definedName name="cms_dividends" localSheetId="17">[36]Finance!$B$268:$BI$268</definedName>
    <definedName name="cms_dividends" localSheetId="12">[36]Finance!$B$268:$BI$268</definedName>
    <definedName name="cms_dividends" localSheetId="9">[36]Finance!$B$268:$BI$268</definedName>
    <definedName name="cms_dividends" localSheetId="10">[36]Finance!$B$268:$BI$268</definedName>
    <definedName name="cms_dividends">[37]Finance!$B$268:$BI$268</definedName>
    <definedName name="Co_Name" localSheetId="0">#REF!</definedName>
    <definedName name="Co_Name" localSheetId="3">#REF!</definedName>
    <definedName name="Co_Name" localSheetId="2">#REF!</definedName>
    <definedName name="Co_Name" localSheetId="22">#REF!</definedName>
    <definedName name="Co_Name" localSheetId="7">#REF!</definedName>
    <definedName name="Co_Name" localSheetId="4">#REF!</definedName>
    <definedName name="Co_Name" localSheetId="5">#REF!</definedName>
    <definedName name="Co_Name" localSheetId="17">#REF!</definedName>
    <definedName name="Co_Name" localSheetId="12">#REF!</definedName>
    <definedName name="Co_Name" localSheetId="9">#REF!</definedName>
    <definedName name="Co_Name" localSheetId="10">#REF!</definedName>
    <definedName name="Co_Name">#REF!</definedName>
    <definedName name="code" localSheetId="0">#REF!</definedName>
    <definedName name="code" localSheetId="3">#REF!</definedName>
    <definedName name="code" localSheetId="2">#REF!</definedName>
    <definedName name="code">#REF!</definedName>
    <definedName name="Common_Dividends" localSheetId="0">#REF!</definedName>
    <definedName name="Common_Dividends" localSheetId="3">#REF!</definedName>
    <definedName name="Common_Dividends" localSheetId="2">#REF!</definedName>
    <definedName name="Common_Dividends">#REF!</definedName>
    <definedName name="Common_Stock_Issue__Buyback__99_03_Fcst___DCC" localSheetId="0">#REF!</definedName>
    <definedName name="Common_Stock_Issue__Buyback__99_03_Fcst___DCC" localSheetId="3">#REF!</definedName>
    <definedName name="Common_Stock_Issue__Buyback__99_03_Fcst___DCC" localSheetId="2">#REF!</definedName>
    <definedName name="Common_Stock_Issue__Buyback__99_03_Fcst___DCC" localSheetId="22">#REF!</definedName>
    <definedName name="Common_Stock_Issue__Buyback__99_03_Fcst___DCC" localSheetId="7">#REF!</definedName>
    <definedName name="Common_Stock_Issue__Buyback__99_03_Fcst___DCC" localSheetId="4">#REF!</definedName>
    <definedName name="Common_Stock_Issue__Buyback__99_03_Fcst___DCC" localSheetId="5">#REF!</definedName>
    <definedName name="Common_Stock_Issue__Buyback__99_03_Fcst___DCC" localSheetId="17">#REF!</definedName>
    <definedName name="Common_Stock_Issue__Buyback__99_03_Fcst___DCC" localSheetId="12">#REF!</definedName>
    <definedName name="Common_Stock_Issue__Buyback__99_03_Fcst___DCC" localSheetId="9">#REF!</definedName>
    <definedName name="Common_Stock_Issue__Buyback__99_03_Fcst___DCC" localSheetId="10">#REF!</definedName>
    <definedName name="Common_Stock_Issue__Buyback__99_03_Fcst___DCC">[38]CF!#REF!</definedName>
    <definedName name="Common_Stock_Issue__Buyback__99_03_Fcst___ELEC" localSheetId="0">#REF!</definedName>
    <definedName name="Common_Stock_Issue__Buyback__99_03_Fcst___ELEC" localSheetId="3">#REF!</definedName>
    <definedName name="Common_Stock_Issue__Buyback__99_03_Fcst___ELEC" localSheetId="2">#REF!</definedName>
    <definedName name="Common_Stock_Issue__Buyback__99_03_Fcst___ELEC" localSheetId="22">#REF!</definedName>
    <definedName name="Common_Stock_Issue__Buyback__99_03_Fcst___ELEC" localSheetId="7">#REF!</definedName>
    <definedName name="Common_Stock_Issue__Buyback__99_03_Fcst___ELEC" localSheetId="4">#REF!</definedName>
    <definedName name="Common_Stock_Issue__Buyback__99_03_Fcst___ELEC" localSheetId="5">#REF!</definedName>
    <definedName name="Common_Stock_Issue__Buyback__99_03_Fcst___ELEC" localSheetId="17">#REF!</definedName>
    <definedName name="Common_Stock_Issue__Buyback__99_03_Fcst___ELEC" localSheetId="12">#REF!</definedName>
    <definedName name="Common_Stock_Issue__Buyback__99_03_Fcst___ELEC" localSheetId="9">#REF!</definedName>
    <definedName name="Common_Stock_Issue__Buyback__99_03_Fcst___ELEC" localSheetId="10">#REF!</definedName>
    <definedName name="Common_Stock_Issue__Buyback__99_03_Fcst___ELEC">[38]CF!#REF!</definedName>
    <definedName name="Common_Stock_Issue__Buyback__Incremental___DCC" localSheetId="0">#REF!</definedName>
    <definedName name="Common_Stock_Issue__Buyback__Incremental___DCC" localSheetId="3">#REF!</definedName>
    <definedName name="Common_Stock_Issue__Buyback__Incremental___DCC" localSheetId="2">#REF!</definedName>
    <definedName name="Common_Stock_Issue__Buyback__Incremental___DCC" localSheetId="22">#REF!</definedName>
    <definedName name="Common_Stock_Issue__Buyback__Incremental___DCC" localSheetId="7">#REF!</definedName>
    <definedName name="Common_Stock_Issue__Buyback__Incremental___DCC" localSheetId="4">#REF!</definedName>
    <definedName name="Common_Stock_Issue__Buyback__Incremental___DCC" localSheetId="5">#REF!</definedName>
    <definedName name="Common_Stock_Issue__Buyback__Incremental___DCC" localSheetId="17">#REF!</definedName>
    <definedName name="Common_Stock_Issue__Buyback__Incremental___DCC" localSheetId="12">#REF!</definedName>
    <definedName name="Common_Stock_Issue__Buyback__Incremental___DCC" localSheetId="9">#REF!</definedName>
    <definedName name="Common_Stock_Issue__Buyback__Incremental___DCC" localSheetId="10">#REF!</definedName>
    <definedName name="Common_Stock_Issue__Buyback__Incremental___DCC">[38]CF!#REF!</definedName>
    <definedName name="Common_Stock_Issue__Buyback__Incremental___ELEC" localSheetId="0">#REF!</definedName>
    <definedName name="Common_Stock_Issue__Buyback__Incremental___ELEC" localSheetId="3">#REF!</definedName>
    <definedName name="Common_Stock_Issue__Buyback__Incremental___ELEC" localSheetId="2">#REF!</definedName>
    <definedName name="Common_Stock_Issue__Buyback__Incremental___ELEC" localSheetId="22">#REF!</definedName>
    <definedName name="Common_Stock_Issue__Buyback__Incremental___ELEC" localSheetId="7">#REF!</definedName>
    <definedName name="Common_Stock_Issue__Buyback__Incremental___ELEC" localSheetId="4">#REF!</definedName>
    <definedName name="Common_Stock_Issue__Buyback__Incremental___ELEC" localSheetId="5">#REF!</definedName>
    <definedName name="Common_Stock_Issue__Buyback__Incremental___ELEC" localSheetId="17">#REF!</definedName>
    <definedName name="Common_Stock_Issue__Buyback__Incremental___ELEC" localSheetId="12">#REF!</definedName>
    <definedName name="Common_Stock_Issue__Buyback__Incremental___ELEC" localSheetId="9">#REF!</definedName>
    <definedName name="Common_Stock_Issue__Buyback__Incremental___ELEC" localSheetId="10">#REF!</definedName>
    <definedName name="Common_Stock_Issue__Buyback__Incremental___ELEC">[38]CF!#REF!</definedName>
    <definedName name="Communication_Services_CAPX" localSheetId="0">#REF!</definedName>
    <definedName name="Communication_Services_CAPX" localSheetId="3">#REF!</definedName>
    <definedName name="Communication_Services_CAPX" localSheetId="2">#REF!</definedName>
    <definedName name="Communication_Services_CAPX" localSheetId="22">#REF!</definedName>
    <definedName name="Communication_Services_CAPX" localSheetId="7">#REF!</definedName>
    <definedName name="Communication_Services_CAPX" localSheetId="4">#REF!</definedName>
    <definedName name="Communication_Services_CAPX" localSheetId="5">#REF!</definedName>
    <definedName name="Communication_Services_CAPX" localSheetId="17">#REF!</definedName>
    <definedName name="Communication_Services_CAPX" localSheetId="12">#REF!</definedName>
    <definedName name="Communication_Services_CAPX" localSheetId="9">#REF!</definedName>
    <definedName name="Communication_Services_CAPX" localSheetId="10">#REF!</definedName>
    <definedName name="Communication_Services_CAPX">#REF!</definedName>
    <definedName name="Communication_Services_EBIT" localSheetId="0">#REF!</definedName>
    <definedName name="Communication_Services_EBIT" localSheetId="3">#REF!</definedName>
    <definedName name="Communication_Services_EBIT" localSheetId="2">#REF!</definedName>
    <definedName name="Communication_Services_EBIT" localSheetId="22">#REF!</definedName>
    <definedName name="Communication_Services_EBIT" localSheetId="7">#REF!</definedName>
    <definedName name="Communication_Services_EBIT" localSheetId="4">#REF!</definedName>
    <definedName name="Communication_Services_EBIT" localSheetId="5">#REF!</definedName>
    <definedName name="Communication_Services_EBIT" localSheetId="17">#REF!</definedName>
    <definedName name="Communication_Services_EBIT" localSheetId="12">#REF!</definedName>
    <definedName name="Communication_Services_EBIT" localSheetId="9">#REF!</definedName>
    <definedName name="Communication_Services_EBIT" localSheetId="10">#REF!</definedName>
    <definedName name="Communication_Services_EBIT">#REF!</definedName>
    <definedName name="Communication_Services_MAINT" localSheetId="0">#REF!</definedName>
    <definedName name="Communication_Services_MAINT" localSheetId="3">#REF!</definedName>
    <definedName name="Communication_Services_MAINT" localSheetId="2">#REF!</definedName>
    <definedName name="Communication_Services_MAINT" localSheetId="22">#REF!</definedName>
    <definedName name="Communication_Services_MAINT" localSheetId="7">#REF!</definedName>
    <definedName name="Communication_Services_MAINT" localSheetId="4">#REF!</definedName>
    <definedName name="Communication_Services_MAINT" localSheetId="5">#REF!</definedName>
    <definedName name="Communication_Services_MAINT" localSheetId="17">#REF!</definedName>
    <definedName name="Communication_Services_MAINT" localSheetId="12">#REF!</definedName>
    <definedName name="Communication_Services_MAINT" localSheetId="9">#REF!</definedName>
    <definedName name="Communication_Services_MAINT" localSheetId="10">#REF!</definedName>
    <definedName name="Communication_Services_MAINT">#REF!</definedName>
    <definedName name="Communications" localSheetId="0">#REF!</definedName>
    <definedName name="Communications" localSheetId="3">#REF!</definedName>
    <definedName name="Communications" localSheetId="2">#REF!</definedName>
    <definedName name="Communications" localSheetId="22">#REF!</definedName>
    <definedName name="Communications" localSheetId="7">#REF!</definedName>
    <definedName name="Communications" localSheetId="4">#REF!</definedName>
    <definedName name="Communications" localSheetId="5">#REF!</definedName>
    <definedName name="Communications" localSheetId="17">#REF!</definedName>
    <definedName name="Communications" localSheetId="12">#REF!</definedName>
    <definedName name="Communications" localSheetId="9">#REF!</definedName>
    <definedName name="Communications" localSheetId="10">#REF!</definedName>
    <definedName name="Communications">#REF!</definedName>
    <definedName name="Company">[28]Dates!$A$1</definedName>
    <definedName name="composition" localSheetId="0">#REF!</definedName>
    <definedName name="composition" localSheetId="3">#REF!</definedName>
    <definedName name="composition" localSheetId="2">#REF!</definedName>
    <definedName name="composition" localSheetId="22">#REF!</definedName>
    <definedName name="composition" localSheetId="7">#REF!</definedName>
    <definedName name="composition" localSheetId="4">#REF!</definedName>
    <definedName name="composition" localSheetId="5">#REF!</definedName>
    <definedName name="composition" localSheetId="17">#REF!</definedName>
    <definedName name="composition" localSheetId="12">#REF!</definedName>
    <definedName name="composition" localSheetId="9">#REF!</definedName>
    <definedName name="composition" localSheetId="10">#REF!</definedName>
    <definedName name="composition">#REF!</definedName>
    <definedName name="Computers" localSheetId="0">#REF!</definedName>
    <definedName name="Computers" localSheetId="3">#REF!</definedName>
    <definedName name="Computers" localSheetId="2">#REF!</definedName>
    <definedName name="Computers" localSheetId="22">#REF!</definedName>
    <definedName name="Computers" localSheetId="7">#REF!</definedName>
    <definedName name="Computers" localSheetId="4">#REF!</definedName>
    <definedName name="Computers" localSheetId="5">#REF!</definedName>
    <definedName name="Computers" localSheetId="17">#REF!</definedName>
    <definedName name="Computers" localSheetId="12">#REF!</definedName>
    <definedName name="Computers" localSheetId="9">#REF!</definedName>
    <definedName name="Computers" localSheetId="10">#REF!</definedName>
    <definedName name="Computers">#REF!</definedName>
    <definedName name="CONSOL" localSheetId="0">#REF!</definedName>
    <definedName name="CONSOL" localSheetId="3">#REF!</definedName>
    <definedName name="CONSOL" localSheetId="2">#REF!</definedName>
    <definedName name="CONSOL">#REF!</definedName>
    <definedName name="CONSREV" localSheetId="0">#REF!</definedName>
    <definedName name="CONSREV" localSheetId="3">#REF!</definedName>
    <definedName name="CONSREV" localSheetId="2">#REF!</definedName>
    <definedName name="CONSREV">#REF!</definedName>
    <definedName name="CONSSTOR" localSheetId="0">#REF!</definedName>
    <definedName name="CONSSTOR" localSheetId="3">#REF!</definedName>
    <definedName name="CONSSTOR" localSheetId="2">#REF!</definedName>
    <definedName name="CONSSTOR">#REF!</definedName>
    <definedName name="CONSTPGA">'[18]Duke Energy SEC FC 13 A-1'!$A$1:$M$48</definedName>
    <definedName name="CONSTPGB">'[18]Duke Energy SEC FC 13 A-1'!$AA$1:$AP$40</definedName>
    <definedName name="CONSTPGC">'[18]Duke Energy SEC FC 13 A-1'!$BD$1:$BR$43</definedName>
    <definedName name="CONSTRAN" localSheetId="0">#REF!</definedName>
    <definedName name="CONSTRAN" localSheetId="3">#REF!</definedName>
    <definedName name="CONSTRAN" localSheetId="2">#REF!</definedName>
    <definedName name="CONSTRAN" localSheetId="22">#REF!</definedName>
    <definedName name="CONSTRAN" localSheetId="7">#REF!</definedName>
    <definedName name="CONSTRAN" localSheetId="4">#REF!</definedName>
    <definedName name="CONSTRAN" localSheetId="5">#REF!</definedName>
    <definedName name="CONSTRAN" localSheetId="17">#REF!</definedName>
    <definedName name="CONSTRAN" localSheetId="12">#REF!</definedName>
    <definedName name="CONSTRAN" localSheetId="9">#REF!</definedName>
    <definedName name="CONSTRAN" localSheetId="10">#REF!</definedName>
    <definedName name="CONSTRAN">#REF!</definedName>
    <definedName name="Construction_supervision" localSheetId="0">#REF!</definedName>
    <definedName name="Construction_supervision" localSheetId="3">#REF!</definedName>
    <definedName name="Construction_supervision" localSheetId="2">#REF!</definedName>
    <definedName name="Construction_supervision" localSheetId="22">#REF!</definedName>
    <definedName name="Construction_supervision" localSheetId="7">#REF!</definedName>
    <definedName name="Construction_supervision" localSheetId="4">#REF!</definedName>
    <definedName name="Construction_supervision" localSheetId="5">#REF!</definedName>
    <definedName name="Construction_supervision" localSheetId="17">#REF!</definedName>
    <definedName name="Construction_supervision" localSheetId="12">#REF!</definedName>
    <definedName name="Construction_supervision" localSheetId="9">#REF!</definedName>
    <definedName name="Construction_supervision" localSheetId="10">#REF!</definedName>
    <definedName name="Construction_supervision">#REF!</definedName>
    <definedName name="Consultant" localSheetId="0">#REF!</definedName>
    <definedName name="Consultant" localSheetId="3">#REF!</definedName>
    <definedName name="Consultant" localSheetId="2">#REF!</definedName>
    <definedName name="Consultant" localSheetId="22">#REF!</definedName>
    <definedName name="Consultant" localSheetId="7">#REF!</definedName>
    <definedName name="Consultant" localSheetId="4">#REF!</definedName>
    <definedName name="Consultant" localSheetId="5">#REF!</definedName>
    <definedName name="Consultant" localSheetId="17">#REF!</definedName>
    <definedName name="Consultant" localSheetId="12">#REF!</definedName>
    <definedName name="Consultant" localSheetId="9">#REF!</definedName>
    <definedName name="Consultant" localSheetId="10">#REF!</definedName>
    <definedName name="Consultant">#REF!</definedName>
    <definedName name="ConsumersfirstT2s" localSheetId="23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ConsumersfirstT2s" localSheetId="24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ConsumersfirstT2s" localSheetId="0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ConsumersfirstT2s" localSheetId="3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ConsumersfirstT2s" localSheetId="2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ConsumersfirstT2s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Contingencies" localSheetId="0">#REF!</definedName>
    <definedName name="Contingencies" localSheetId="3">#REF!</definedName>
    <definedName name="Contingencies" localSheetId="2">#REF!</definedName>
    <definedName name="Contingencies" localSheetId="22">#REF!</definedName>
    <definedName name="Contingencies" localSheetId="7">#REF!</definedName>
    <definedName name="Contingencies" localSheetId="4">#REF!</definedName>
    <definedName name="Contingencies" localSheetId="5">#REF!</definedName>
    <definedName name="Contingencies" localSheetId="17">#REF!</definedName>
    <definedName name="Contingencies" localSheetId="12">#REF!</definedName>
    <definedName name="Contingencies" localSheetId="9">#REF!</definedName>
    <definedName name="Contingencies" localSheetId="10">#REF!</definedName>
    <definedName name="Contingencies">#REF!</definedName>
    <definedName name="Contingency" localSheetId="0">#REF!</definedName>
    <definedName name="Contingency" localSheetId="3">#REF!</definedName>
    <definedName name="Contingency" localSheetId="2">#REF!</definedName>
    <definedName name="Contingency" localSheetId="22">#REF!</definedName>
    <definedName name="Contingency" localSheetId="7">#REF!</definedName>
    <definedName name="Contingency" localSheetId="4">#REF!</definedName>
    <definedName name="Contingency" localSheetId="5">#REF!</definedName>
    <definedName name="Contingency" localSheetId="17">#REF!</definedName>
    <definedName name="Contingency" localSheetId="12">#REF!</definedName>
    <definedName name="Contingency" localSheetId="9">#REF!</definedName>
    <definedName name="Contingency" localSheetId="10">#REF!</definedName>
    <definedName name="Contingency">#REF!</definedName>
    <definedName name="Contract_fees" localSheetId="0">#REF!</definedName>
    <definedName name="Contract_fees" localSheetId="3">#REF!</definedName>
    <definedName name="Contract_fees" localSheetId="2">#REF!</definedName>
    <definedName name="Contract_fees" localSheetId="22">#REF!</definedName>
    <definedName name="Contract_fees" localSheetId="7">#REF!</definedName>
    <definedName name="Contract_fees" localSheetId="4">#REF!</definedName>
    <definedName name="Contract_fees" localSheetId="5">#REF!</definedName>
    <definedName name="Contract_fees" localSheetId="17">#REF!</definedName>
    <definedName name="Contract_fees" localSheetId="12">#REF!</definedName>
    <definedName name="Contract_fees" localSheetId="9">#REF!</definedName>
    <definedName name="Contract_fees" localSheetId="10">#REF!</definedName>
    <definedName name="Contract_fees">#REF!</definedName>
    <definedName name="contract_list">[27]Ref_dat!$K$3:$K$13</definedName>
    <definedName name="contrib_margin_detail" localSheetId="0">#REF!</definedName>
    <definedName name="contrib_margin_detail" localSheetId="3">#REF!</definedName>
    <definedName name="contrib_margin_detail" localSheetId="2">#REF!</definedName>
    <definedName name="contrib_margin_detail" localSheetId="22">#REF!</definedName>
    <definedName name="contrib_margin_detail" localSheetId="7">#REF!</definedName>
    <definedName name="contrib_margin_detail" localSheetId="4">#REF!</definedName>
    <definedName name="contrib_margin_detail" localSheetId="5">#REF!</definedName>
    <definedName name="contrib_margin_detail" localSheetId="17">#REF!</definedName>
    <definedName name="contrib_margin_detail" localSheetId="12">#REF!</definedName>
    <definedName name="contrib_margin_detail" localSheetId="9">#REF!</definedName>
    <definedName name="contrib_margin_detail" localSheetId="10">#REF!</definedName>
    <definedName name="contrib_margin_detail">'[22]Income_Statement 2005-2011'!#REF!</definedName>
    <definedName name="CORP" localSheetId="0">#REF!</definedName>
    <definedName name="CORP" localSheetId="3">#REF!</definedName>
    <definedName name="CORP" localSheetId="2">#REF!</definedName>
    <definedName name="CORP" localSheetId="22">#REF!</definedName>
    <definedName name="CORP" localSheetId="7">#REF!</definedName>
    <definedName name="CORP" localSheetId="4">#REF!</definedName>
    <definedName name="CORP" localSheetId="5">#REF!</definedName>
    <definedName name="CORP" localSheetId="17">#REF!</definedName>
    <definedName name="CORP" localSheetId="12">#REF!</definedName>
    <definedName name="CORP" localSheetId="9">#REF!</definedName>
    <definedName name="CORP" localSheetId="10">#REF!</definedName>
    <definedName name="CORP">#REF!</definedName>
    <definedName name="Corp_Admin_EBIT" localSheetId="0">#REF!</definedName>
    <definedName name="Corp_Admin_EBIT" localSheetId="3">#REF!</definedName>
    <definedName name="Corp_Admin_EBIT" localSheetId="2">#REF!</definedName>
    <definedName name="Corp_Admin_EBIT" localSheetId="22">#REF!</definedName>
    <definedName name="Corp_Admin_EBIT" localSheetId="7">#REF!</definedName>
    <definedName name="Corp_Admin_EBIT" localSheetId="4">#REF!</definedName>
    <definedName name="Corp_Admin_EBIT" localSheetId="5">#REF!</definedName>
    <definedName name="Corp_Admin_EBIT" localSheetId="17">#REF!</definedName>
    <definedName name="Corp_Admin_EBIT" localSheetId="12">#REF!</definedName>
    <definedName name="Corp_Admin_EBIT" localSheetId="9">#REF!</definedName>
    <definedName name="Corp_Admin_EBIT" localSheetId="10">#REF!</definedName>
    <definedName name="Corp_Admin_EBIT">#REF!</definedName>
    <definedName name="Corp_Savings_EBIT" localSheetId="0">#REF!</definedName>
    <definedName name="Corp_Savings_EBIT" localSheetId="3">#REF!</definedName>
    <definedName name="Corp_Savings_EBIT" localSheetId="2">#REF!</definedName>
    <definedName name="Corp_Savings_EBIT" localSheetId="22">#REF!</definedName>
    <definedName name="Corp_Savings_EBIT" localSheetId="7">#REF!</definedName>
    <definedName name="Corp_Savings_EBIT" localSheetId="4">#REF!</definedName>
    <definedName name="Corp_Savings_EBIT" localSheetId="5">#REF!</definedName>
    <definedName name="Corp_Savings_EBIT" localSheetId="17">#REF!</definedName>
    <definedName name="Corp_Savings_EBIT" localSheetId="12">#REF!</definedName>
    <definedName name="Corp_Savings_EBIT" localSheetId="9">#REF!</definedName>
    <definedName name="Corp_Savings_EBIT" localSheetId="10">#REF!</definedName>
    <definedName name="Corp_Savings_EBIT">#REF!</definedName>
    <definedName name="CORPTAX_DATAMAPDEFINITIONS_DataMap_11" localSheetId="0" hidden="1">#REF!</definedName>
    <definedName name="CORPTAX_DATAMAPDEFINITIONS_DataMap_11" localSheetId="3" hidden="1">#REF!</definedName>
    <definedName name="CORPTAX_DATAMAPDEFINITIONS_DataMap_11" localSheetId="2" hidden="1">#REF!</definedName>
    <definedName name="CORPTAX_DATAMAPDEFINITIONS_DataMap_11" hidden="1">#REF!</definedName>
    <definedName name="CORPTAX_DATAMAPDEFINITIONS_DataMap_12" localSheetId="0" hidden="1">#REF!</definedName>
    <definedName name="CORPTAX_DATAMAPDEFINITIONS_DataMap_12" localSheetId="3" hidden="1">#REF!</definedName>
    <definedName name="CORPTAX_DATAMAPDEFINITIONS_DataMap_12" localSheetId="2" hidden="1">#REF!</definedName>
    <definedName name="CORPTAX_DATAMAPDEFINITIONS_DataMap_12" hidden="1">#REF!</definedName>
    <definedName name="Costs__02_28_95_to_10_21_96" localSheetId="0">#REF!</definedName>
    <definedName name="Costs__02_28_95_to_10_21_96" localSheetId="3">#REF!</definedName>
    <definedName name="Costs__02_28_95_to_10_21_96" localSheetId="2">#REF!</definedName>
    <definedName name="Costs__02_28_95_to_10_21_96" localSheetId="22">#REF!</definedName>
    <definedName name="Costs__02_28_95_to_10_21_96" localSheetId="7">#REF!</definedName>
    <definedName name="Costs__02_28_95_to_10_21_96" localSheetId="4">#REF!</definedName>
    <definedName name="Costs__02_28_95_to_10_21_96" localSheetId="5">#REF!</definedName>
    <definedName name="Costs__02_28_95_to_10_21_96" localSheetId="17">#REF!</definedName>
    <definedName name="Costs__02_28_95_to_10_21_96" localSheetId="12">#REF!</definedName>
    <definedName name="Costs__02_28_95_to_10_21_96" localSheetId="9">#REF!</definedName>
    <definedName name="Costs__02_28_95_to_10_21_96" localSheetId="10">#REF!</definedName>
    <definedName name="Costs__02_28_95_to_10_21_96">#REF!</definedName>
    <definedName name="Costs__12_06_94_to_02_28_95" localSheetId="0">#REF!</definedName>
    <definedName name="Costs__12_06_94_to_02_28_95" localSheetId="3">#REF!</definedName>
    <definedName name="Costs__12_06_94_to_02_28_95" localSheetId="2">#REF!</definedName>
    <definedName name="Costs__12_06_94_to_02_28_95" localSheetId="22">#REF!</definedName>
    <definedName name="Costs__12_06_94_to_02_28_95" localSheetId="7">#REF!</definedName>
    <definedName name="Costs__12_06_94_to_02_28_95" localSheetId="4">#REF!</definedName>
    <definedName name="Costs__12_06_94_to_02_28_95" localSheetId="5">#REF!</definedName>
    <definedName name="Costs__12_06_94_to_02_28_95" localSheetId="17">#REF!</definedName>
    <definedName name="Costs__12_06_94_to_02_28_95" localSheetId="12">#REF!</definedName>
    <definedName name="Costs__12_06_94_to_02_28_95" localSheetId="9">#REF!</definedName>
    <definedName name="Costs__12_06_94_to_02_28_95" localSheetId="10">#REF!</definedName>
    <definedName name="Costs__12_06_94_to_02_28_95">#REF!</definedName>
    <definedName name="Costs_before_12_06_94" localSheetId="0">#REF!</definedName>
    <definedName name="Costs_before_12_06_94" localSheetId="3">#REF!</definedName>
    <definedName name="Costs_before_12_06_94" localSheetId="2">#REF!</definedName>
    <definedName name="Costs_before_12_06_94" localSheetId="22">#REF!</definedName>
    <definedName name="Costs_before_12_06_94" localSheetId="7">#REF!</definedName>
    <definedName name="Costs_before_12_06_94" localSheetId="4">#REF!</definedName>
    <definedName name="Costs_before_12_06_94" localSheetId="5">#REF!</definedName>
    <definedName name="Costs_before_12_06_94" localSheetId="17">#REF!</definedName>
    <definedName name="Costs_before_12_06_94" localSheetId="12">#REF!</definedName>
    <definedName name="Costs_before_12_06_94" localSheetId="9">#REF!</definedName>
    <definedName name="Costs_before_12_06_94" localSheetId="10">#REF!</definedName>
    <definedName name="Costs_before_12_06_94">#REF!</definedName>
    <definedName name="counterparty_id">[27]Ref_dat!$B$3:$B$34</definedName>
    <definedName name="Courier" localSheetId="0">#REF!</definedName>
    <definedName name="Courier" localSheetId="3">#REF!</definedName>
    <definedName name="Courier" localSheetId="2">#REF!</definedName>
    <definedName name="Courier" localSheetId="22">#REF!</definedName>
    <definedName name="Courier" localSheetId="7">#REF!</definedName>
    <definedName name="Courier" localSheetId="4">#REF!</definedName>
    <definedName name="Courier" localSheetId="5">#REF!</definedName>
    <definedName name="Courier" localSheetId="17">#REF!</definedName>
    <definedName name="Courier" localSheetId="12">#REF!</definedName>
    <definedName name="Courier" localSheetId="9">#REF!</definedName>
    <definedName name="Courier" localSheetId="10">#REF!</definedName>
    <definedName name="Courier">#REF!</definedName>
    <definedName name="COVER" localSheetId="0">#REF!</definedName>
    <definedName name="COVER" localSheetId="3">#REF!</definedName>
    <definedName name="COVER" localSheetId="2">#REF!</definedName>
    <definedName name="COVER">#REF!</definedName>
    <definedName name="coversheet">[39]COVERSHEET!$A$1:$R$42</definedName>
    <definedName name="cp_jun_jun" localSheetId="0">#REF!</definedName>
    <definedName name="cp_jun_jun" localSheetId="3">#REF!</definedName>
    <definedName name="cp_jun_jun" localSheetId="2">#REF!</definedName>
    <definedName name="cp_jun_jun" localSheetId="22">#REF!</definedName>
    <definedName name="cp_jun_jun" localSheetId="7">#REF!</definedName>
    <definedName name="cp_jun_jun" localSheetId="4">#REF!</definedName>
    <definedName name="cp_jun_jun" localSheetId="5">#REF!</definedName>
    <definedName name="cp_jun_jun" localSheetId="17">#REF!</definedName>
    <definedName name="cp_jun_jun" localSheetId="12">#REF!</definedName>
    <definedName name="cp_jun_jun" localSheetId="9">#REF!</definedName>
    <definedName name="cp_jun_jun" localSheetId="10">#REF!</definedName>
    <definedName name="cp_jun_jun">#REF!</definedName>
    <definedName name="CPindex">[27]Ref_dat!$B$3:$C$34</definedName>
    <definedName name="Crescent_Resources_CAPX" localSheetId="0">#REF!</definedName>
    <definedName name="Crescent_Resources_CAPX" localSheetId="3">#REF!</definedName>
    <definedName name="Crescent_Resources_CAPX" localSheetId="2">#REF!</definedName>
    <definedName name="Crescent_Resources_CAPX" localSheetId="22">#REF!</definedName>
    <definedName name="Crescent_Resources_CAPX" localSheetId="7">#REF!</definedName>
    <definedName name="Crescent_Resources_CAPX" localSheetId="4">#REF!</definedName>
    <definedName name="Crescent_Resources_CAPX" localSheetId="5">#REF!</definedName>
    <definedName name="Crescent_Resources_CAPX" localSheetId="17">#REF!</definedName>
    <definedName name="Crescent_Resources_CAPX" localSheetId="12">#REF!</definedName>
    <definedName name="Crescent_Resources_CAPX" localSheetId="9">#REF!</definedName>
    <definedName name="Crescent_Resources_CAPX" localSheetId="10">#REF!</definedName>
    <definedName name="Crescent_Resources_CAPX">#REF!</definedName>
    <definedName name="Crescent_Resources_EBIT" localSheetId="0">#REF!</definedName>
    <definedName name="Crescent_Resources_EBIT" localSheetId="3">#REF!</definedName>
    <definedName name="Crescent_Resources_EBIT" localSheetId="2">#REF!</definedName>
    <definedName name="Crescent_Resources_EBIT" localSheetId="22">#REF!</definedName>
    <definedName name="Crescent_Resources_EBIT" localSheetId="7">#REF!</definedName>
    <definedName name="Crescent_Resources_EBIT" localSheetId="4">#REF!</definedName>
    <definedName name="Crescent_Resources_EBIT" localSheetId="5">#REF!</definedName>
    <definedName name="Crescent_Resources_EBIT" localSheetId="17">#REF!</definedName>
    <definedName name="Crescent_Resources_EBIT" localSheetId="12">#REF!</definedName>
    <definedName name="Crescent_Resources_EBIT" localSheetId="9">#REF!</definedName>
    <definedName name="Crescent_Resources_EBIT" localSheetId="10">#REF!</definedName>
    <definedName name="Crescent_Resources_EBIT">#REF!</definedName>
    <definedName name="Crescent_Resources_MAINT" localSheetId="0">#REF!</definedName>
    <definedName name="Crescent_Resources_MAINT" localSheetId="3">#REF!</definedName>
    <definedName name="Crescent_Resources_MAINT" localSheetId="2">#REF!</definedName>
    <definedName name="Crescent_Resources_MAINT" localSheetId="22">#REF!</definedName>
    <definedName name="Crescent_Resources_MAINT" localSheetId="7">#REF!</definedName>
    <definedName name="Crescent_Resources_MAINT" localSheetId="4">#REF!</definedName>
    <definedName name="Crescent_Resources_MAINT" localSheetId="5">#REF!</definedName>
    <definedName name="Crescent_Resources_MAINT" localSheetId="17">#REF!</definedName>
    <definedName name="Crescent_Resources_MAINT" localSheetId="12">#REF!</definedName>
    <definedName name="Crescent_Resources_MAINT" localSheetId="9">#REF!</definedName>
    <definedName name="Crescent_Resources_MAINT" localSheetId="10">#REF!</definedName>
    <definedName name="Crescent_Resources_MAINT">#REF!</definedName>
    <definedName name="CROSSCKS" localSheetId="0">#REF!</definedName>
    <definedName name="CROSSCKS" localSheetId="3">#REF!</definedName>
    <definedName name="CROSSCKS" localSheetId="2">#REF!</definedName>
    <definedName name="CROSSCKS">#REF!</definedName>
    <definedName name="CTG_Inspection_Spares" localSheetId="0">#REF!</definedName>
    <definedName name="CTG_Inspection_Spares" localSheetId="3">#REF!</definedName>
    <definedName name="CTG_Inspection_Spares" localSheetId="2">#REF!</definedName>
    <definedName name="CTG_Inspection_Spares" localSheetId="22">#REF!</definedName>
    <definedName name="CTG_Inspection_Spares" localSheetId="7">#REF!</definedName>
    <definedName name="CTG_Inspection_Spares" localSheetId="4">#REF!</definedName>
    <definedName name="CTG_Inspection_Spares" localSheetId="5">#REF!</definedName>
    <definedName name="CTG_Inspection_Spares" localSheetId="17">#REF!</definedName>
    <definedName name="CTG_Inspection_Spares" localSheetId="12">#REF!</definedName>
    <definedName name="CTG_Inspection_Spares" localSheetId="9">#REF!</definedName>
    <definedName name="CTG_Inspection_Spares" localSheetId="10">#REF!</definedName>
    <definedName name="CTG_Inspection_Spares">#REF!</definedName>
    <definedName name="curmonth" localSheetId="0">#REF!</definedName>
    <definedName name="curmonth" localSheetId="3">#REF!</definedName>
    <definedName name="curmonth" localSheetId="2">#REF!</definedName>
    <definedName name="curmonth">#REF!</definedName>
    <definedName name="CURYR" localSheetId="0">#REF!</definedName>
    <definedName name="CURYR" localSheetId="3">#REF!</definedName>
    <definedName name="CURYR" localSheetId="2">#REF!</definedName>
    <definedName name="CURYR">#REF!</definedName>
    <definedName name="CY">[28]Dates!$A$6</definedName>
    <definedName name="Cynthia_Des_Brisay" localSheetId="0">#REF!</definedName>
    <definedName name="Cynthia_Des_Brisay" localSheetId="3">#REF!</definedName>
    <definedName name="Cynthia_Des_Brisay" localSheetId="2">#REF!</definedName>
    <definedName name="Cynthia_Des_Brisay" localSheetId="22">#REF!</definedName>
    <definedName name="Cynthia_Des_Brisay" localSheetId="7">#REF!</definedName>
    <definedName name="Cynthia_Des_Brisay" localSheetId="4">#REF!</definedName>
    <definedName name="Cynthia_Des_Brisay" localSheetId="5">#REF!</definedName>
    <definedName name="Cynthia_Des_Brisay" localSheetId="17">#REF!</definedName>
    <definedName name="Cynthia_Des_Brisay" localSheetId="12">#REF!</definedName>
    <definedName name="Cynthia_Des_Brisay" localSheetId="9">#REF!</definedName>
    <definedName name="Cynthia_Des_Brisay" localSheetId="10">#REF!</definedName>
    <definedName name="Cynthia_Des_Brisay">#REF!</definedName>
    <definedName name="Cyr_Bal_Sht_Assets" localSheetId="0">#REF!</definedName>
    <definedName name="Cyr_Bal_Sht_Assets" localSheetId="3">#REF!</definedName>
    <definedName name="Cyr_Bal_Sht_Assets" localSheetId="2">#REF!</definedName>
    <definedName name="Cyr_Bal_Sht_Assets">#REF!</definedName>
    <definedName name="Cyr_Bal_Sht_Liabs" localSheetId="0">#REF!</definedName>
    <definedName name="Cyr_Bal_Sht_Liabs" localSheetId="3">#REF!</definedName>
    <definedName name="Cyr_Bal_Sht_Liabs" localSheetId="2">#REF!</definedName>
    <definedName name="Cyr_Bal_Sht_Liabs">#REF!</definedName>
    <definedName name="Cyr_Bal_Sht_RE" localSheetId="0">#REF!</definedName>
    <definedName name="Cyr_Bal_Sht_RE" localSheetId="3">#REF!</definedName>
    <definedName name="Cyr_Bal_Sht_RE" localSheetId="2">#REF!</definedName>
    <definedName name="Cyr_Bal_Sht_RE">#REF!</definedName>
    <definedName name="Cyr_Bal_Sht_Sheet" localSheetId="0">#REF!</definedName>
    <definedName name="Cyr_Bal_Sht_Sheet" localSheetId="3">#REF!</definedName>
    <definedName name="Cyr_Bal_Sht_Sheet" localSheetId="2">#REF!</definedName>
    <definedName name="Cyr_Bal_Sht_Sheet" localSheetId="22">#REF!</definedName>
    <definedName name="Cyr_Bal_Sht_Sheet" localSheetId="7">#REF!</definedName>
    <definedName name="Cyr_Bal_Sht_Sheet" localSheetId="4">#REF!</definedName>
    <definedName name="Cyr_Bal_Sht_Sheet" localSheetId="5">#REF!</definedName>
    <definedName name="Cyr_Bal_Sht_Sheet" localSheetId="17">#REF!</definedName>
    <definedName name="Cyr_Bal_Sht_Sheet" localSheetId="12">#REF!</definedName>
    <definedName name="Cyr_Bal_Sht_Sheet" localSheetId="9">#REF!</definedName>
    <definedName name="Cyr_Bal_Sht_Sheet" localSheetId="10">#REF!</definedName>
    <definedName name="Cyr_Bal_Sht_Sheet">#REF!</definedName>
    <definedName name="Cyr_Bal_Sht_Sheet_Liabs" localSheetId="0">#REF!</definedName>
    <definedName name="Cyr_Bal_Sht_Sheet_Liabs" localSheetId="3">#REF!</definedName>
    <definedName name="Cyr_Bal_Sht_Sheet_Liabs" localSheetId="2">#REF!</definedName>
    <definedName name="Cyr_Bal_Sht_Sheet_Liabs" localSheetId="22">#REF!</definedName>
    <definedName name="Cyr_Bal_Sht_Sheet_Liabs" localSheetId="7">#REF!</definedName>
    <definedName name="Cyr_Bal_Sht_Sheet_Liabs" localSheetId="4">#REF!</definedName>
    <definedName name="Cyr_Bal_Sht_Sheet_Liabs" localSheetId="5">#REF!</definedName>
    <definedName name="Cyr_Bal_Sht_Sheet_Liabs" localSheetId="17">#REF!</definedName>
    <definedName name="Cyr_Bal_Sht_Sheet_Liabs" localSheetId="12">#REF!</definedName>
    <definedName name="Cyr_Bal_Sht_Sheet_Liabs" localSheetId="9">#REF!</definedName>
    <definedName name="Cyr_Bal_Sht_Sheet_Liabs" localSheetId="10">#REF!</definedName>
    <definedName name="Cyr_Bal_Sht_Sheet_Liabs">#REF!</definedName>
    <definedName name="Cyr_Bal_Sht_Sheet_RE" localSheetId="0">#REF!</definedName>
    <definedName name="Cyr_Bal_Sht_Sheet_RE" localSheetId="3">#REF!</definedName>
    <definedName name="Cyr_Bal_Sht_Sheet_RE" localSheetId="2">#REF!</definedName>
    <definedName name="Cyr_Bal_Sht_Sheet_RE" localSheetId="22">#REF!</definedName>
    <definedName name="Cyr_Bal_Sht_Sheet_RE" localSheetId="7">#REF!</definedName>
    <definedName name="Cyr_Bal_Sht_Sheet_RE" localSheetId="4">#REF!</definedName>
    <definedName name="Cyr_Bal_Sht_Sheet_RE" localSheetId="5">#REF!</definedName>
    <definedName name="Cyr_Bal_Sht_Sheet_RE" localSheetId="17">#REF!</definedName>
    <definedName name="Cyr_Bal_Sht_Sheet_RE" localSheetId="12">#REF!</definedName>
    <definedName name="Cyr_Bal_Sht_Sheet_RE" localSheetId="9">#REF!</definedName>
    <definedName name="Cyr_Bal_Sht_Sheet_RE" localSheetId="10">#REF!</definedName>
    <definedName name="Cyr_Bal_Sht_Sheet_RE">#REF!</definedName>
    <definedName name="Cyr_Cash_Flow" localSheetId="0">#REF!</definedName>
    <definedName name="Cyr_Cash_Flow" localSheetId="3">#REF!</definedName>
    <definedName name="Cyr_Cash_Flow" localSheetId="2">#REF!</definedName>
    <definedName name="Cyr_Cash_Flow" localSheetId="22">#REF!</definedName>
    <definedName name="Cyr_Cash_Flow" localSheetId="7">#REF!</definedName>
    <definedName name="Cyr_Cash_Flow" localSheetId="4">#REF!</definedName>
    <definedName name="Cyr_Cash_Flow" localSheetId="5">#REF!</definedName>
    <definedName name="Cyr_Cash_Flow" localSheetId="17">#REF!</definedName>
    <definedName name="Cyr_Cash_Flow" localSheetId="12">#REF!</definedName>
    <definedName name="Cyr_Cash_Flow" localSheetId="9">#REF!</definedName>
    <definedName name="Cyr_Cash_Flow" localSheetId="10">#REF!</definedName>
    <definedName name="Cyr_Cash_Flow">#REF!</definedName>
    <definedName name="Cyr_Cash_Flow_Sheet" localSheetId="0">#REF!</definedName>
    <definedName name="Cyr_Cash_Flow_Sheet" localSheetId="3">#REF!</definedName>
    <definedName name="Cyr_Cash_Flow_Sheet" localSheetId="2">#REF!</definedName>
    <definedName name="Cyr_Cash_Flow_Sheet" localSheetId="22">#REF!</definedName>
    <definedName name="Cyr_Cash_Flow_Sheet" localSheetId="7">#REF!</definedName>
    <definedName name="Cyr_Cash_Flow_Sheet" localSheetId="4">#REF!</definedName>
    <definedName name="Cyr_Cash_Flow_Sheet" localSheetId="5">#REF!</definedName>
    <definedName name="Cyr_Cash_Flow_Sheet" localSheetId="17">#REF!</definedName>
    <definedName name="Cyr_Cash_Flow_Sheet" localSheetId="12">#REF!</definedName>
    <definedName name="Cyr_Cash_Flow_Sheet" localSheetId="9">#REF!</definedName>
    <definedName name="Cyr_Cash_Flow_Sheet" localSheetId="10">#REF!</definedName>
    <definedName name="Cyr_Cash_Flow_Sheet">#REF!</definedName>
    <definedName name="Cyr_Inc_Stmt" localSheetId="0">#REF!</definedName>
    <definedName name="Cyr_Inc_Stmt" localSheetId="3">#REF!</definedName>
    <definedName name="Cyr_Inc_Stmt" localSheetId="2">#REF!</definedName>
    <definedName name="Cyr_Inc_Stmt">#REF!</definedName>
    <definedName name="Cyr_Inc_Stmt_Internal" localSheetId="0">#REF!</definedName>
    <definedName name="Cyr_Inc_Stmt_Internal" localSheetId="3">#REF!</definedName>
    <definedName name="Cyr_Inc_Stmt_Internal" localSheetId="2">#REF!</definedName>
    <definedName name="Cyr_Inc_Stmt_Internal" localSheetId="22">#REF!</definedName>
    <definedName name="Cyr_Inc_Stmt_Internal" localSheetId="7">#REF!</definedName>
    <definedName name="Cyr_Inc_Stmt_Internal" localSheetId="4">#REF!</definedName>
    <definedName name="Cyr_Inc_Stmt_Internal" localSheetId="5">#REF!</definedName>
    <definedName name="Cyr_Inc_Stmt_Internal" localSheetId="17">#REF!</definedName>
    <definedName name="Cyr_Inc_Stmt_Internal" localSheetId="12">#REF!</definedName>
    <definedName name="Cyr_Inc_Stmt_Internal" localSheetId="9">#REF!</definedName>
    <definedName name="Cyr_Inc_Stmt_Internal" localSheetId="10">#REF!</definedName>
    <definedName name="Cyr_Inc_Stmt_Internal">#REF!</definedName>
    <definedName name="Cyr_Inc_Stmt_Oth" localSheetId="0">[40]TAF!#REF!</definedName>
    <definedName name="Cyr_Inc_Stmt_Oth" localSheetId="3">[40]TAF!#REF!</definedName>
    <definedName name="Cyr_Inc_Stmt_Oth" localSheetId="2">[40]TAF!#REF!</definedName>
    <definedName name="Cyr_Inc_Stmt_Oth" localSheetId="22">[40]TAF!#REF!</definedName>
    <definedName name="Cyr_Inc_Stmt_Oth" localSheetId="7">[40]TAF!#REF!</definedName>
    <definedName name="Cyr_Inc_Stmt_Oth" localSheetId="4">[40]TAF!#REF!</definedName>
    <definedName name="Cyr_Inc_Stmt_Oth" localSheetId="5">[40]TAF!#REF!</definedName>
    <definedName name="Cyr_Inc_Stmt_Oth" localSheetId="17">[40]TAF!#REF!</definedName>
    <definedName name="Cyr_Inc_Stmt_Oth" localSheetId="12">[40]TAF!#REF!</definedName>
    <definedName name="Cyr_Inc_Stmt_Oth" localSheetId="9">[40]TAF!#REF!</definedName>
    <definedName name="Cyr_Inc_Stmt_Oth" localSheetId="10">[40]TAF!#REF!</definedName>
    <definedName name="Cyr_Inc_Stmt_Oth">'[41]Inc Stmt'!#REF!</definedName>
    <definedName name="Cyr_Inc_Stmt_Sheet" localSheetId="0">#REF!</definedName>
    <definedName name="Cyr_Inc_Stmt_Sheet" localSheetId="3">#REF!</definedName>
    <definedName name="Cyr_Inc_Stmt_Sheet" localSheetId="2">#REF!</definedName>
    <definedName name="Cyr_Inc_Stmt_Sheet" localSheetId="22">#REF!</definedName>
    <definedName name="Cyr_Inc_Stmt_Sheet" localSheetId="7">#REF!</definedName>
    <definedName name="Cyr_Inc_Stmt_Sheet" localSheetId="4">#REF!</definedName>
    <definedName name="Cyr_Inc_Stmt_Sheet" localSheetId="5">#REF!</definedName>
    <definedName name="Cyr_Inc_Stmt_Sheet" localSheetId="17">#REF!</definedName>
    <definedName name="Cyr_Inc_Stmt_Sheet" localSheetId="12">#REF!</definedName>
    <definedName name="Cyr_Inc_Stmt_Sheet" localSheetId="9">#REF!</definedName>
    <definedName name="Cyr_Inc_Stmt_Sheet" localSheetId="10">#REF!</definedName>
    <definedName name="Cyr_Inc_Stmt_Sheet">#REF!</definedName>
    <definedName name="Cyr_Inc_Stmt_Sheet_Oth" localSheetId="0">[42]IS_Info!#REF!</definedName>
    <definedName name="Cyr_Inc_Stmt_Sheet_Oth" localSheetId="3">[42]IS_Info!#REF!</definedName>
    <definedName name="Cyr_Inc_Stmt_Sheet_Oth" localSheetId="2">[42]IS_Info!#REF!</definedName>
    <definedName name="Cyr_Inc_Stmt_Sheet_Oth" localSheetId="22">[42]IS_Info!#REF!</definedName>
    <definedName name="Cyr_Inc_Stmt_Sheet_Oth" localSheetId="7">[42]IS_Info!#REF!</definedName>
    <definedName name="Cyr_Inc_Stmt_Sheet_Oth" localSheetId="4">[42]IS_Info!#REF!</definedName>
    <definedName name="Cyr_Inc_Stmt_Sheet_Oth" localSheetId="5">[42]IS_Info!#REF!</definedName>
    <definedName name="Cyr_Inc_Stmt_Sheet_Oth" localSheetId="17">[42]IS_Info!#REF!</definedName>
    <definedName name="Cyr_Inc_Stmt_Sheet_Oth" localSheetId="12">[42]IS_Info!#REF!</definedName>
    <definedName name="Cyr_Inc_Stmt_Sheet_Oth" localSheetId="9">[42]IS_Info!#REF!</definedName>
    <definedName name="Cyr_Inc_Stmt_Sheet_Oth" localSheetId="10">[42]IS_Info!#REF!</definedName>
    <definedName name="Cyr_Inc_Stmt_Sheet_Oth">#REF!</definedName>
    <definedName name="Cyr_Month_Offset" localSheetId="0">#REF!</definedName>
    <definedName name="Cyr_Month_Offset" localSheetId="3">#REF!</definedName>
    <definedName name="Cyr_Month_Offset" localSheetId="2">#REF!</definedName>
    <definedName name="Cyr_Month_Offset" localSheetId="22">#REF!</definedName>
    <definedName name="Cyr_Month_Offset" localSheetId="7">#REF!</definedName>
    <definedName name="Cyr_Month_Offset" localSheetId="4">#REF!</definedName>
    <definedName name="Cyr_Month_Offset" localSheetId="5">#REF!</definedName>
    <definedName name="Cyr_Month_Offset" localSheetId="17">#REF!</definedName>
    <definedName name="Cyr_Month_Offset" localSheetId="12">#REF!</definedName>
    <definedName name="Cyr_Month_Offset" localSheetId="9">#REF!</definedName>
    <definedName name="Cyr_Month_Offset" localSheetId="10">#REF!</definedName>
    <definedName name="Cyr_Month_Offset">#REF!</definedName>
    <definedName name="Cyr_UGPP_Bal_Sht" localSheetId="0">#REF!</definedName>
    <definedName name="Cyr_UGPP_Bal_Sht" localSheetId="3">#REF!</definedName>
    <definedName name="Cyr_UGPP_Bal_Sht" localSheetId="2">#REF!</definedName>
    <definedName name="Cyr_UGPP_Bal_Sht">#REF!</definedName>
    <definedName name="Cyr_UGPP_Bal_Sht_Cap" localSheetId="0">#REF!</definedName>
    <definedName name="Cyr_UGPP_Bal_Sht_Cap" localSheetId="3">#REF!</definedName>
    <definedName name="Cyr_UGPP_Bal_Sht_Cap" localSheetId="2">#REF!</definedName>
    <definedName name="Cyr_UGPP_Bal_Sht_Cap">#REF!</definedName>
    <definedName name="Cyr_UGPP_Bal_Sht_Info" localSheetId="0">#REF!</definedName>
    <definedName name="Cyr_UGPP_Bal_Sht_Info" localSheetId="3">#REF!</definedName>
    <definedName name="Cyr_UGPP_Bal_Sht_Info" localSheetId="2">#REF!</definedName>
    <definedName name="Cyr_UGPP_Bal_Sht_Info">#REF!</definedName>
    <definedName name="Cyr_UGPP_Bal_Sht_Info_Cap" localSheetId="0">#REF!</definedName>
    <definedName name="Cyr_UGPP_Bal_Sht_Info_Cap" localSheetId="3">#REF!</definedName>
    <definedName name="Cyr_UGPP_Bal_Sht_Info_Cap" localSheetId="2">#REF!</definedName>
    <definedName name="Cyr_UGPP_Bal_Sht_Info_Cap">#REF!</definedName>
    <definedName name="Cyr_UGPP_Cash_Flow" localSheetId="0">#REF!</definedName>
    <definedName name="Cyr_UGPP_Cash_Flow" localSheetId="3">#REF!</definedName>
    <definedName name="Cyr_UGPP_Cash_Flow" localSheetId="2">#REF!</definedName>
    <definedName name="Cyr_UGPP_Cash_Flow">#REF!</definedName>
    <definedName name="Cyr_UGPP_Cash_Flow_Info" localSheetId="0">#REF!</definedName>
    <definedName name="Cyr_UGPP_Cash_Flow_Info" localSheetId="3">#REF!</definedName>
    <definedName name="Cyr_UGPP_Cash_Flow_Info" localSheetId="2">#REF!</definedName>
    <definedName name="Cyr_UGPP_Cash_Flow_Info">#REF!</definedName>
    <definedName name="Cyr_UGPP_Inc_Stmt" localSheetId="0">#REF!</definedName>
    <definedName name="Cyr_UGPP_Inc_Stmt" localSheetId="3">#REF!</definedName>
    <definedName name="Cyr_UGPP_Inc_Stmt" localSheetId="2">#REF!</definedName>
    <definedName name="Cyr_UGPP_Inc_Stmt">#REF!</definedName>
    <definedName name="Cyr_UGPP_Inc_Stmt_Info" localSheetId="0">#REF!</definedName>
    <definedName name="Cyr_UGPP_Inc_Stmt_Info" localSheetId="3">#REF!</definedName>
    <definedName name="Cyr_UGPP_Inc_Stmt_Info" localSheetId="2">#REF!</definedName>
    <definedName name="Cyr_UGPP_Inc_Stmt_Info">#REF!</definedName>
    <definedName name="d">[14]Config!#REF!</definedName>
    <definedName name="D01000010001" localSheetId="0">#REF!</definedName>
    <definedName name="D01000010001" localSheetId="3">#REF!</definedName>
    <definedName name="D01000010001" localSheetId="2">#REF!</definedName>
    <definedName name="D01000010001" localSheetId="22">#REF!</definedName>
    <definedName name="D01000010001" localSheetId="7">#REF!</definedName>
    <definedName name="D01000010001" localSheetId="4">#REF!</definedName>
    <definedName name="D01000010001" localSheetId="5">#REF!</definedName>
    <definedName name="D01000010001" localSheetId="17">#REF!</definedName>
    <definedName name="D01000010001" localSheetId="12">#REF!</definedName>
    <definedName name="D01000010001" localSheetId="9">#REF!</definedName>
    <definedName name="D01000010001" localSheetId="10">#REF!</definedName>
    <definedName name="D01000010001">#REF!</definedName>
    <definedName name="D01000010002" localSheetId="0">#REF!</definedName>
    <definedName name="D01000010002" localSheetId="3">#REF!</definedName>
    <definedName name="D01000010002" localSheetId="2">#REF!</definedName>
    <definedName name="D01000010002" localSheetId="22">#REF!</definedName>
    <definedName name="D01000010002" localSheetId="7">#REF!</definedName>
    <definedName name="D01000010002" localSheetId="4">#REF!</definedName>
    <definedName name="D01000010002" localSheetId="5">#REF!</definedName>
    <definedName name="D01000010002" localSheetId="17">#REF!</definedName>
    <definedName name="D01000010002" localSheetId="12">#REF!</definedName>
    <definedName name="D01000010002" localSheetId="9">#REF!</definedName>
    <definedName name="D01000010002" localSheetId="10">#REF!</definedName>
    <definedName name="D01000010002">#REF!</definedName>
    <definedName name="D01000010003" localSheetId="0">#REF!</definedName>
    <definedName name="D01000010003" localSheetId="3">#REF!</definedName>
    <definedName name="D01000010003" localSheetId="2">#REF!</definedName>
    <definedName name="D01000010003" localSheetId="22">#REF!</definedName>
    <definedName name="D01000010003" localSheetId="7">#REF!</definedName>
    <definedName name="D01000010003" localSheetId="4">#REF!</definedName>
    <definedName name="D01000010003" localSheetId="5">#REF!</definedName>
    <definedName name="D01000010003" localSheetId="17">#REF!</definedName>
    <definedName name="D01000010003" localSheetId="12">#REF!</definedName>
    <definedName name="D01000010003" localSheetId="9">#REF!</definedName>
    <definedName name="D01000010003" localSheetId="10">#REF!</definedName>
    <definedName name="D01000010003">#REF!</definedName>
    <definedName name="D01000010004" localSheetId="0">#REF!</definedName>
    <definedName name="D01000010004" localSheetId="3">#REF!</definedName>
    <definedName name="D01000010004" localSheetId="2">#REF!</definedName>
    <definedName name="D01000010004" localSheetId="22">#REF!</definedName>
    <definedName name="D01000010004" localSheetId="7">#REF!</definedName>
    <definedName name="D01000010004" localSheetId="4">#REF!</definedName>
    <definedName name="D01000010004" localSheetId="5">#REF!</definedName>
    <definedName name="D01000010004" localSheetId="17">#REF!</definedName>
    <definedName name="D01000010004" localSheetId="12">#REF!</definedName>
    <definedName name="D01000010004" localSheetId="9">#REF!</definedName>
    <definedName name="D01000010004" localSheetId="10">#REF!</definedName>
    <definedName name="D01000010004">#REF!</definedName>
    <definedName name="D01000010005" localSheetId="0">#REF!</definedName>
    <definedName name="D01000010005" localSheetId="3">#REF!</definedName>
    <definedName name="D01000010005" localSheetId="2">#REF!</definedName>
    <definedName name="D01000010005" localSheetId="22">#REF!</definedName>
    <definedName name="D01000010005" localSheetId="7">#REF!</definedName>
    <definedName name="D01000010005" localSheetId="4">#REF!</definedName>
    <definedName name="D01000010005" localSheetId="5">#REF!</definedName>
    <definedName name="D01000010005" localSheetId="17">#REF!</definedName>
    <definedName name="D01000010005" localSheetId="12">#REF!</definedName>
    <definedName name="D01000010005" localSheetId="9">#REF!</definedName>
    <definedName name="D01000010005" localSheetId="10">#REF!</definedName>
    <definedName name="D01000010005">#REF!</definedName>
    <definedName name="D01000010006" localSheetId="0">#REF!</definedName>
    <definedName name="D01000010006" localSheetId="3">#REF!</definedName>
    <definedName name="D01000010006" localSheetId="2">#REF!</definedName>
    <definedName name="D01000010006" localSheetId="22">#REF!</definedName>
    <definedName name="D01000010006" localSheetId="7">#REF!</definedName>
    <definedName name="D01000010006" localSheetId="4">#REF!</definedName>
    <definedName name="D01000010006" localSheetId="5">#REF!</definedName>
    <definedName name="D01000010006" localSheetId="17">#REF!</definedName>
    <definedName name="D01000010006" localSheetId="12">#REF!</definedName>
    <definedName name="D01000010006" localSheetId="9">#REF!</definedName>
    <definedName name="D01000010006" localSheetId="10">#REF!</definedName>
    <definedName name="D01000010006">#REF!</definedName>
    <definedName name="D01000010007" localSheetId="0">#REF!</definedName>
    <definedName name="D01000010007" localSheetId="3">#REF!</definedName>
    <definedName name="D01000010007" localSheetId="2">#REF!</definedName>
    <definedName name="D01000010007" localSheetId="22">#REF!</definedName>
    <definedName name="D01000010007" localSheetId="7">#REF!</definedName>
    <definedName name="D01000010007" localSheetId="4">#REF!</definedName>
    <definedName name="D01000010007" localSheetId="5">#REF!</definedName>
    <definedName name="D01000010007" localSheetId="17">#REF!</definedName>
    <definedName name="D01000010007" localSheetId="12">#REF!</definedName>
    <definedName name="D01000010007" localSheetId="9">#REF!</definedName>
    <definedName name="D01000010007" localSheetId="10">#REF!</definedName>
    <definedName name="D01000010007">#REF!</definedName>
    <definedName name="D01000010008" localSheetId="0">#REF!</definedName>
    <definedName name="D01000010008" localSheetId="3">#REF!</definedName>
    <definedName name="D01000010008" localSheetId="2">#REF!</definedName>
    <definedName name="D01000010008" localSheetId="22">#REF!</definedName>
    <definedName name="D01000010008" localSheetId="7">#REF!</definedName>
    <definedName name="D01000010008" localSheetId="4">#REF!</definedName>
    <definedName name="D01000010008" localSheetId="5">#REF!</definedName>
    <definedName name="D01000010008" localSheetId="17">#REF!</definedName>
    <definedName name="D01000010008" localSheetId="12">#REF!</definedName>
    <definedName name="D01000010008" localSheetId="9">#REF!</definedName>
    <definedName name="D01000010008" localSheetId="10">#REF!</definedName>
    <definedName name="D01000010008">#REF!</definedName>
    <definedName name="D01000010009" localSheetId="0">#REF!</definedName>
    <definedName name="D01000010009" localSheetId="3">#REF!</definedName>
    <definedName name="D01000010009" localSheetId="2">#REF!</definedName>
    <definedName name="D01000010009" localSheetId="22">#REF!</definedName>
    <definedName name="D01000010009" localSheetId="7">#REF!</definedName>
    <definedName name="D01000010009" localSheetId="4">#REF!</definedName>
    <definedName name="D01000010009" localSheetId="5">#REF!</definedName>
    <definedName name="D01000010009" localSheetId="17">#REF!</definedName>
    <definedName name="D01000010009" localSheetId="12">#REF!</definedName>
    <definedName name="D01000010009" localSheetId="9">#REF!</definedName>
    <definedName name="D01000010009" localSheetId="10">#REF!</definedName>
    <definedName name="D01000010009">#REF!</definedName>
    <definedName name="D01000010010" localSheetId="0">#REF!</definedName>
    <definedName name="D01000010010" localSheetId="3">#REF!</definedName>
    <definedName name="D01000010010" localSheetId="2">#REF!</definedName>
    <definedName name="D01000010010" localSheetId="22">#REF!</definedName>
    <definedName name="D01000010010" localSheetId="7">#REF!</definedName>
    <definedName name="D01000010010" localSheetId="4">#REF!</definedName>
    <definedName name="D01000010010" localSheetId="5">#REF!</definedName>
    <definedName name="D01000010010" localSheetId="17">#REF!</definedName>
    <definedName name="D01000010010" localSheetId="12">#REF!</definedName>
    <definedName name="D01000010010" localSheetId="9">#REF!</definedName>
    <definedName name="D01000010010" localSheetId="10">#REF!</definedName>
    <definedName name="D01000010010">#REF!</definedName>
    <definedName name="D01000010011" localSheetId="0">#REF!</definedName>
    <definedName name="D01000010011" localSheetId="3">#REF!</definedName>
    <definedName name="D01000010011" localSheetId="2">#REF!</definedName>
    <definedName name="D01000010011" localSheetId="22">#REF!</definedName>
    <definedName name="D01000010011" localSheetId="7">#REF!</definedName>
    <definedName name="D01000010011" localSheetId="4">#REF!</definedName>
    <definedName name="D01000010011" localSheetId="5">#REF!</definedName>
    <definedName name="D01000010011" localSheetId="17">#REF!</definedName>
    <definedName name="D01000010011" localSheetId="12">#REF!</definedName>
    <definedName name="D01000010011" localSheetId="9">#REF!</definedName>
    <definedName name="D01000010011" localSheetId="10">#REF!</definedName>
    <definedName name="D01000010011">#REF!</definedName>
    <definedName name="D01000010012" localSheetId="0">#REF!</definedName>
    <definedName name="D01000010012" localSheetId="3">#REF!</definedName>
    <definedName name="D01000010012" localSheetId="2">#REF!</definedName>
    <definedName name="D01000010012" localSheetId="22">#REF!</definedName>
    <definedName name="D01000010012" localSheetId="7">#REF!</definedName>
    <definedName name="D01000010012" localSheetId="4">#REF!</definedName>
    <definedName name="D01000010012" localSheetId="5">#REF!</definedName>
    <definedName name="D01000010012" localSheetId="17">#REF!</definedName>
    <definedName name="D01000010012" localSheetId="12">#REF!</definedName>
    <definedName name="D01000010012" localSheetId="9">#REF!</definedName>
    <definedName name="D01000010012" localSheetId="10">#REF!</definedName>
    <definedName name="D01000010012">#REF!</definedName>
    <definedName name="D01000010013" localSheetId="0">#REF!</definedName>
    <definedName name="D01000010013" localSheetId="3">#REF!</definedName>
    <definedName name="D01000010013" localSheetId="2">#REF!</definedName>
    <definedName name="D01000010013" localSheetId="22">#REF!</definedName>
    <definedName name="D01000010013" localSheetId="7">#REF!</definedName>
    <definedName name="D01000010013" localSheetId="4">#REF!</definedName>
    <definedName name="D01000010013" localSheetId="5">#REF!</definedName>
    <definedName name="D01000010013" localSheetId="17">#REF!</definedName>
    <definedName name="D01000010013" localSheetId="12">#REF!</definedName>
    <definedName name="D01000010013" localSheetId="9">#REF!</definedName>
    <definedName name="D01000010013" localSheetId="10">#REF!</definedName>
    <definedName name="D01000010013">#REF!</definedName>
    <definedName name="D01000020001" localSheetId="0">#REF!</definedName>
    <definedName name="D01000020001" localSheetId="3">#REF!</definedName>
    <definedName name="D01000020001" localSheetId="2">#REF!</definedName>
    <definedName name="D01000020001" localSheetId="22">#REF!</definedName>
    <definedName name="D01000020001" localSheetId="7">#REF!</definedName>
    <definedName name="D01000020001" localSheetId="4">#REF!</definedName>
    <definedName name="D01000020001" localSheetId="5">#REF!</definedName>
    <definedName name="D01000020001" localSheetId="17">#REF!</definedName>
    <definedName name="D01000020001" localSheetId="12">#REF!</definedName>
    <definedName name="D01000020001" localSheetId="9">#REF!</definedName>
    <definedName name="D01000020001" localSheetId="10">#REF!</definedName>
    <definedName name="D01000020001">#REF!</definedName>
    <definedName name="D01000020002" localSheetId="0">#REF!</definedName>
    <definedName name="D01000020002" localSheetId="3">#REF!</definedName>
    <definedName name="D01000020002" localSheetId="2">#REF!</definedName>
    <definedName name="D01000020002" localSheetId="22">#REF!</definedName>
    <definedName name="D01000020002" localSheetId="7">#REF!</definedName>
    <definedName name="D01000020002" localSheetId="4">#REF!</definedName>
    <definedName name="D01000020002" localSheetId="5">#REF!</definedName>
    <definedName name="D01000020002" localSheetId="17">#REF!</definedName>
    <definedName name="D01000020002" localSheetId="12">#REF!</definedName>
    <definedName name="D01000020002" localSheetId="9">#REF!</definedName>
    <definedName name="D01000020002" localSheetId="10">#REF!</definedName>
    <definedName name="D01000020002">#REF!</definedName>
    <definedName name="D01000020003" localSheetId="0">#REF!</definedName>
    <definedName name="D01000020003" localSheetId="3">#REF!</definedName>
    <definedName name="D01000020003" localSheetId="2">#REF!</definedName>
    <definedName name="D01000020003" localSheetId="22">#REF!</definedName>
    <definedName name="D01000020003" localSheetId="7">#REF!</definedName>
    <definedName name="D01000020003" localSheetId="4">#REF!</definedName>
    <definedName name="D01000020003" localSheetId="5">#REF!</definedName>
    <definedName name="D01000020003" localSheetId="17">#REF!</definedName>
    <definedName name="D01000020003" localSheetId="12">#REF!</definedName>
    <definedName name="D01000020003" localSheetId="9">#REF!</definedName>
    <definedName name="D01000020003" localSheetId="10">#REF!</definedName>
    <definedName name="D01000020003">#REF!</definedName>
    <definedName name="D01000020004" localSheetId="0">#REF!</definedName>
    <definedName name="D01000020004" localSheetId="3">#REF!</definedName>
    <definedName name="D01000020004" localSheetId="2">#REF!</definedName>
    <definedName name="D01000020004" localSheetId="22">#REF!</definedName>
    <definedName name="D01000020004" localSheetId="7">#REF!</definedName>
    <definedName name="D01000020004" localSheetId="4">#REF!</definedName>
    <definedName name="D01000020004" localSheetId="5">#REF!</definedName>
    <definedName name="D01000020004" localSheetId="17">#REF!</definedName>
    <definedName name="D01000020004" localSheetId="12">#REF!</definedName>
    <definedName name="D01000020004" localSheetId="9">#REF!</definedName>
    <definedName name="D01000020004" localSheetId="10">#REF!</definedName>
    <definedName name="D01000020004">#REF!</definedName>
    <definedName name="D01000020005" localSheetId="0">#REF!</definedName>
    <definedName name="D01000020005" localSheetId="3">#REF!</definedName>
    <definedName name="D01000020005" localSheetId="2">#REF!</definedName>
    <definedName name="D01000020005" localSheetId="22">#REF!</definedName>
    <definedName name="D01000020005" localSheetId="7">#REF!</definedName>
    <definedName name="D01000020005" localSheetId="4">#REF!</definedName>
    <definedName name="D01000020005" localSheetId="5">#REF!</definedName>
    <definedName name="D01000020005" localSheetId="17">#REF!</definedName>
    <definedName name="D01000020005" localSheetId="12">#REF!</definedName>
    <definedName name="D01000020005" localSheetId="9">#REF!</definedName>
    <definedName name="D01000020005" localSheetId="10">#REF!</definedName>
    <definedName name="D01000020005">#REF!</definedName>
    <definedName name="D01000020006" localSheetId="0">#REF!</definedName>
    <definedName name="D01000020006" localSheetId="3">#REF!</definedName>
    <definedName name="D01000020006" localSheetId="2">#REF!</definedName>
    <definedName name="D01000020006" localSheetId="22">#REF!</definedName>
    <definedName name="D01000020006" localSheetId="7">#REF!</definedName>
    <definedName name="D01000020006" localSheetId="4">#REF!</definedName>
    <definedName name="D01000020006" localSheetId="5">#REF!</definedName>
    <definedName name="D01000020006" localSheetId="17">#REF!</definedName>
    <definedName name="D01000020006" localSheetId="12">#REF!</definedName>
    <definedName name="D01000020006" localSheetId="9">#REF!</definedName>
    <definedName name="D01000020006" localSheetId="10">#REF!</definedName>
    <definedName name="D01000020006">#REF!</definedName>
    <definedName name="D01000020007" localSheetId="0">#REF!</definedName>
    <definedName name="D01000020007" localSheetId="3">#REF!</definedName>
    <definedName name="D01000020007" localSheetId="2">#REF!</definedName>
    <definedName name="D01000020007" localSheetId="22">#REF!</definedName>
    <definedName name="D01000020007" localSheetId="7">#REF!</definedName>
    <definedName name="D01000020007" localSheetId="4">#REF!</definedName>
    <definedName name="D01000020007" localSheetId="5">#REF!</definedName>
    <definedName name="D01000020007" localSheetId="17">#REF!</definedName>
    <definedName name="D01000020007" localSheetId="12">#REF!</definedName>
    <definedName name="D01000020007" localSheetId="9">#REF!</definedName>
    <definedName name="D01000020007" localSheetId="10">#REF!</definedName>
    <definedName name="D01000020007">#REF!</definedName>
    <definedName name="D01000020008" localSheetId="0">#REF!</definedName>
    <definedName name="D01000020008" localSheetId="3">#REF!</definedName>
    <definedName name="D01000020008" localSheetId="2">#REF!</definedName>
    <definedName name="D01000020008" localSheetId="22">#REF!</definedName>
    <definedName name="D01000020008" localSheetId="7">#REF!</definedName>
    <definedName name="D01000020008" localSheetId="4">#REF!</definedName>
    <definedName name="D01000020008" localSheetId="5">#REF!</definedName>
    <definedName name="D01000020008" localSheetId="17">#REF!</definedName>
    <definedName name="D01000020008" localSheetId="12">#REF!</definedName>
    <definedName name="D01000020008" localSheetId="9">#REF!</definedName>
    <definedName name="D01000020008" localSheetId="10">#REF!</definedName>
    <definedName name="D01000020008">#REF!</definedName>
    <definedName name="D01000020013" localSheetId="0">#REF!</definedName>
    <definedName name="D01000020013" localSheetId="3">#REF!</definedName>
    <definedName name="D01000020013" localSheetId="2">#REF!</definedName>
    <definedName name="D01000020013" localSheetId="22">#REF!</definedName>
    <definedName name="D01000020013" localSheetId="7">#REF!</definedName>
    <definedName name="D01000020013" localSheetId="4">#REF!</definedName>
    <definedName name="D01000020013" localSheetId="5">#REF!</definedName>
    <definedName name="D01000020013" localSheetId="17">#REF!</definedName>
    <definedName name="D01000020013" localSheetId="12">#REF!</definedName>
    <definedName name="D01000020013" localSheetId="9">#REF!</definedName>
    <definedName name="D01000020013" localSheetId="10">#REF!</definedName>
    <definedName name="D01000020013">#REF!</definedName>
    <definedName name="D01000030001" localSheetId="0">#REF!</definedName>
    <definedName name="D01000030001" localSheetId="3">#REF!</definedName>
    <definedName name="D01000030001" localSheetId="2">#REF!</definedName>
    <definedName name="D01000030001" localSheetId="22">#REF!</definedName>
    <definedName name="D01000030001" localSheetId="7">#REF!</definedName>
    <definedName name="D01000030001" localSheetId="4">#REF!</definedName>
    <definedName name="D01000030001" localSheetId="5">#REF!</definedName>
    <definedName name="D01000030001" localSheetId="17">#REF!</definedName>
    <definedName name="D01000030001" localSheetId="12">#REF!</definedName>
    <definedName name="D01000030001" localSheetId="9">#REF!</definedName>
    <definedName name="D01000030001" localSheetId="10">#REF!</definedName>
    <definedName name="D01000030001">#REF!</definedName>
    <definedName name="D01000030002" localSheetId="0">#REF!</definedName>
    <definedName name="D01000030002" localSheetId="3">#REF!</definedName>
    <definedName name="D01000030002" localSheetId="2">#REF!</definedName>
    <definedName name="D01000030002" localSheetId="22">#REF!</definedName>
    <definedName name="D01000030002" localSheetId="7">#REF!</definedName>
    <definedName name="D01000030002" localSheetId="4">#REF!</definedName>
    <definedName name="D01000030002" localSheetId="5">#REF!</definedName>
    <definedName name="D01000030002" localSheetId="17">#REF!</definedName>
    <definedName name="D01000030002" localSheetId="12">#REF!</definedName>
    <definedName name="D01000030002" localSheetId="9">#REF!</definedName>
    <definedName name="D01000030002" localSheetId="10">#REF!</definedName>
    <definedName name="D01000030002">#REF!</definedName>
    <definedName name="D01000030003" localSheetId="0">#REF!</definedName>
    <definedName name="D01000030003" localSheetId="3">#REF!</definedName>
    <definedName name="D01000030003" localSheetId="2">#REF!</definedName>
    <definedName name="D01000030003" localSheetId="22">#REF!</definedName>
    <definedName name="D01000030003" localSheetId="7">#REF!</definedName>
    <definedName name="D01000030003" localSheetId="4">#REF!</definedName>
    <definedName name="D01000030003" localSheetId="5">#REF!</definedName>
    <definedName name="D01000030003" localSheetId="17">#REF!</definedName>
    <definedName name="D01000030003" localSheetId="12">#REF!</definedName>
    <definedName name="D01000030003" localSheetId="9">#REF!</definedName>
    <definedName name="D01000030003" localSheetId="10">#REF!</definedName>
    <definedName name="D01000030003">#REF!</definedName>
    <definedName name="D01000030004" localSheetId="0">#REF!</definedName>
    <definedName name="D01000030004" localSheetId="3">#REF!</definedName>
    <definedName name="D01000030004" localSheetId="2">#REF!</definedName>
    <definedName name="D01000030004" localSheetId="22">#REF!</definedName>
    <definedName name="D01000030004" localSheetId="7">#REF!</definedName>
    <definedName name="D01000030004" localSheetId="4">#REF!</definedName>
    <definedName name="D01000030004" localSheetId="5">#REF!</definedName>
    <definedName name="D01000030004" localSheetId="17">#REF!</definedName>
    <definedName name="D01000030004" localSheetId="12">#REF!</definedName>
    <definedName name="D01000030004" localSheetId="9">#REF!</definedName>
    <definedName name="D01000030004" localSheetId="10">#REF!</definedName>
    <definedName name="D01000030004">#REF!</definedName>
    <definedName name="D01000030005" localSheetId="0">#REF!</definedName>
    <definedName name="D01000030005" localSheetId="3">#REF!</definedName>
    <definedName name="D01000030005" localSheetId="2">#REF!</definedName>
    <definedName name="D01000030005" localSheetId="22">#REF!</definedName>
    <definedName name="D01000030005" localSheetId="7">#REF!</definedName>
    <definedName name="D01000030005" localSheetId="4">#REF!</definedName>
    <definedName name="D01000030005" localSheetId="5">#REF!</definedName>
    <definedName name="D01000030005" localSheetId="17">#REF!</definedName>
    <definedName name="D01000030005" localSheetId="12">#REF!</definedName>
    <definedName name="D01000030005" localSheetId="9">#REF!</definedName>
    <definedName name="D01000030005" localSheetId="10">#REF!</definedName>
    <definedName name="D01000030005">#REF!</definedName>
    <definedName name="D01000030008" localSheetId="0">#REF!</definedName>
    <definedName name="D01000030008" localSheetId="3">#REF!</definedName>
    <definedName name="D01000030008" localSheetId="2">#REF!</definedName>
    <definedName name="D01000030008" localSheetId="22">#REF!</definedName>
    <definedName name="D01000030008" localSheetId="7">#REF!</definedName>
    <definedName name="D01000030008" localSheetId="4">#REF!</definedName>
    <definedName name="D01000030008" localSheetId="5">#REF!</definedName>
    <definedName name="D01000030008" localSheetId="17">#REF!</definedName>
    <definedName name="D01000030008" localSheetId="12">#REF!</definedName>
    <definedName name="D01000030008" localSheetId="9">#REF!</definedName>
    <definedName name="D01000030008" localSheetId="10">#REF!</definedName>
    <definedName name="D01000030008">#REF!</definedName>
    <definedName name="D01000040001" localSheetId="0">#REF!</definedName>
    <definedName name="D01000040001" localSheetId="3">#REF!</definedName>
    <definedName name="D01000040001" localSheetId="2">#REF!</definedName>
    <definedName name="D01000040001" localSheetId="22">#REF!</definedName>
    <definedName name="D01000040001" localSheetId="7">#REF!</definedName>
    <definedName name="D01000040001" localSheetId="4">#REF!</definedName>
    <definedName name="D01000040001" localSheetId="5">#REF!</definedName>
    <definedName name="D01000040001" localSheetId="17">#REF!</definedName>
    <definedName name="D01000040001" localSheetId="12">#REF!</definedName>
    <definedName name="D01000040001" localSheetId="9">#REF!</definedName>
    <definedName name="D01000040001" localSheetId="10">#REF!</definedName>
    <definedName name="D01000040001">#REF!</definedName>
    <definedName name="D01000040002" localSheetId="0">#REF!</definedName>
    <definedName name="D01000040002" localSheetId="3">#REF!</definedName>
    <definedName name="D01000040002" localSheetId="2">#REF!</definedName>
    <definedName name="D01000040002" localSheetId="22">#REF!</definedName>
    <definedName name="D01000040002" localSheetId="7">#REF!</definedName>
    <definedName name="D01000040002" localSheetId="4">#REF!</definedName>
    <definedName name="D01000040002" localSheetId="5">#REF!</definedName>
    <definedName name="D01000040002" localSheetId="17">#REF!</definedName>
    <definedName name="D01000040002" localSheetId="12">#REF!</definedName>
    <definedName name="D01000040002" localSheetId="9">#REF!</definedName>
    <definedName name="D01000040002" localSheetId="10">#REF!</definedName>
    <definedName name="D01000040002">#REF!</definedName>
    <definedName name="D01000040003" localSheetId="0">#REF!</definedName>
    <definedName name="D01000040003" localSheetId="3">#REF!</definedName>
    <definedName name="D01000040003" localSheetId="2">#REF!</definedName>
    <definedName name="D01000040003" localSheetId="22">#REF!</definedName>
    <definedName name="D01000040003" localSheetId="7">#REF!</definedName>
    <definedName name="D01000040003" localSheetId="4">#REF!</definedName>
    <definedName name="D01000040003" localSheetId="5">#REF!</definedName>
    <definedName name="D01000040003" localSheetId="17">#REF!</definedName>
    <definedName name="D01000040003" localSheetId="12">#REF!</definedName>
    <definedName name="D01000040003" localSheetId="9">#REF!</definedName>
    <definedName name="D01000040003" localSheetId="10">#REF!</definedName>
    <definedName name="D01000040003">#REF!</definedName>
    <definedName name="D01000040004" localSheetId="0">#REF!</definedName>
    <definedName name="D01000040004" localSheetId="3">#REF!</definedName>
    <definedName name="D01000040004" localSheetId="2">#REF!</definedName>
    <definedName name="D01000040004" localSheetId="22">#REF!</definedName>
    <definedName name="D01000040004" localSheetId="7">#REF!</definedName>
    <definedName name="D01000040004" localSheetId="4">#REF!</definedName>
    <definedName name="D01000040004" localSheetId="5">#REF!</definedName>
    <definedName name="D01000040004" localSheetId="17">#REF!</definedName>
    <definedName name="D01000040004" localSheetId="12">#REF!</definedName>
    <definedName name="D01000040004" localSheetId="9">#REF!</definedName>
    <definedName name="D01000040004" localSheetId="10">#REF!</definedName>
    <definedName name="D01000040004">#REF!</definedName>
    <definedName name="D01000040005" localSheetId="0">#REF!</definedName>
    <definedName name="D01000040005" localSheetId="3">#REF!</definedName>
    <definedName name="D01000040005" localSheetId="2">#REF!</definedName>
    <definedName name="D01000040005" localSheetId="22">#REF!</definedName>
    <definedName name="D01000040005" localSheetId="7">#REF!</definedName>
    <definedName name="D01000040005" localSheetId="4">#REF!</definedName>
    <definedName name="D01000040005" localSheetId="5">#REF!</definedName>
    <definedName name="D01000040005" localSheetId="17">#REF!</definedName>
    <definedName name="D01000040005" localSheetId="12">#REF!</definedName>
    <definedName name="D01000040005" localSheetId="9">#REF!</definedName>
    <definedName name="D01000040005" localSheetId="10">#REF!</definedName>
    <definedName name="D01000040005">#REF!</definedName>
    <definedName name="D01000040008" localSheetId="0">#REF!</definedName>
    <definedName name="D01000040008" localSheetId="3">#REF!</definedName>
    <definedName name="D01000040008" localSheetId="2">#REF!</definedName>
    <definedName name="D01000040008" localSheetId="22">#REF!</definedName>
    <definedName name="D01000040008" localSheetId="7">#REF!</definedName>
    <definedName name="D01000040008" localSheetId="4">#REF!</definedName>
    <definedName name="D01000040008" localSheetId="5">#REF!</definedName>
    <definedName name="D01000040008" localSheetId="17">#REF!</definedName>
    <definedName name="D01000040008" localSheetId="12">#REF!</definedName>
    <definedName name="D01000040008" localSheetId="9">#REF!</definedName>
    <definedName name="D01000040008" localSheetId="10">#REF!</definedName>
    <definedName name="D01000040008">#REF!</definedName>
    <definedName name="D01100010001" localSheetId="0">#REF!</definedName>
    <definedName name="D01100010001" localSheetId="3">#REF!</definedName>
    <definedName name="D01100010001" localSheetId="2">#REF!</definedName>
    <definedName name="D01100010001" localSheetId="22">#REF!</definedName>
    <definedName name="D01100010001" localSheetId="7">#REF!</definedName>
    <definedName name="D01100010001" localSheetId="4">#REF!</definedName>
    <definedName name="D01100010001" localSheetId="5">#REF!</definedName>
    <definedName name="D01100010001" localSheetId="17">#REF!</definedName>
    <definedName name="D01100010001" localSheetId="12">#REF!</definedName>
    <definedName name="D01100010001" localSheetId="9">#REF!</definedName>
    <definedName name="D01100010001" localSheetId="10">#REF!</definedName>
    <definedName name="D01100010001">#REF!</definedName>
    <definedName name="D01100010002" localSheetId="0">#REF!</definedName>
    <definedName name="D01100010002" localSheetId="3">#REF!</definedName>
    <definedName name="D01100010002" localSheetId="2">#REF!</definedName>
    <definedName name="D01100010002" localSheetId="22">#REF!</definedName>
    <definedName name="D01100010002" localSheetId="7">#REF!</definedName>
    <definedName name="D01100010002" localSheetId="4">#REF!</definedName>
    <definedName name="D01100010002" localSheetId="5">#REF!</definedName>
    <definedName name="D01100010002" localSheetId="17">#REF!</definedName>
    <definedName name="D01100010002" localSheetId="12">#REF!</definedName>
    <definedName name="D01100010002" localSheetId="9">#REF!</definedName>
    <definedName name="D01100010002" localSheetId="10">#REF!</definedName>
    <definedName name="D01100010002">#REF!</definedName>
    <definedName name="D01100010003" localSheetId="0">#REF!</definedName>
    <definedName name="D01100010003" localSheetId="3">#REF!</definedName>
    <definedName name="D01100010003" localSheetId="2">#REF!</definedName>
    <definedName name="D01100010003" localSheetId="22">#REF!</definedName>
    <definedName name="D01100010003" localSheetId="7">#REF!</definedName>
    <definedName name="D01100010003" localSheetId="4">#REF!</definedName>
    <definedName name="D01100010003" localSheetId="5">#REF!</definedName>
    <definedName name="D01100010003" localSheetId="17">#REF!</definedName>
    <definedName name="D01100010003" localSheetId="12">#REF!</definedName>
    <definedName name="D01100010003" localSheetId="9">#REF!</definedName>
    <definedName name="D01100010003" localSheetId="10">#REF!</definedName>
    <definedName name="D01100010003">#REF!</definedName>
    <definedName name="D01100010004" localSheetId="0">#REF!</definedName>
    <definedName name="D01100010004" localSheetId="3">#REF!</definedName>
    <definedName name="D01100010004" localSheetId="2">#REF!</definedName>
    <definedName name="D01100010004" localSheetId="22">#REF!</definedName>
    <definedName name="D01100010004" localSheetId="7">#REF!</definedName>
    <definedName name="D01100010004" localSheetId="4">#REF!</definedName>
    <definedName name="D01100010004" localSheetId="5">#REF!</definedName>
    <definedName name="D01100010004" localSheetId="17">#REF!</definedName>
    <definedName name="D01100010004" localSheetId="12">#REF!</definedName>
    <definedName name="D01100010004" localSheetId="9">#REF!</definedName>
    <definedName name="D01100010004" localSheetId="10">#REF!</definedName>
    <definedName name="D01100010004">#REF!</definedName>
    <definedName name="D01100010010" localSheetId="0">#REF!</definedName>
    <definedName name="D01100010010" localSheetId="3">#REF!</definedName>
    <definedName name="D01100010010" localSheetId="2">#REF!</definedName>
    <definedName name="D01100010010" localSheetId="22">#REF!</definedName>
    <definedName name="D01100010010" localSheetId="7">#REF!</definedName>
    <definedName name="D01100010010" localSheetId="4">#REF!</definedName>
    <definedName name="D01100010010" localSheetId="5">#REF!</definedName>
    <definedName name="D01100010010" localSheetId="17">#REF!</definedName>
    <definedName name="D01100010010" localSheetId="12">#REF!</definedName>
    <definedName name="D01100010010" localSheetId="9">#REF!</definedName>
    <definedName name="D01100010010" localSheetId="10">#REF!</definedName>
    <definedName name="D01100010010">#REF!</definedName>
    <definedName name="D01100020001" localSheetId="0">#REF!</definedName>
    <definedName name="D01100020001" localSheetId="3">#REF!</definedName>
    <definedName name="D01100020001" localSheetId="2">#REF!</definedName>
    <definedName name="D01100020001" localSheetId="22">#REF!</definedName>
    <definedName name="D01100020001" localSheetId="7">#REF!</definedName>
    <definedName name="D01100020001" localSheetId="4">#REF!</definedName>
    <definedName name="D01100020001" localSheetId="5">#REF!</definedName>
    <definedName name="D01100020001" localSheetId="17">#REF!</definedName>
    <definedName name="D01100020001" localSheetId="12">#REF!</definedName>
    <definedName name="D01100020001" localSheetId="9">#REF!</definedName>
    <definedName name="D01100020001" localSheetId="10">#REF!</definedName>
    <definedName name="D01100020001">#REF!</definedName>
    <definedName name="D01100020002" localSheetId="0">#REF!</definedName>
    <definedName name="D01100020002" localSheetId="3">#REF!</definedName>
    <definedName name="D01100020002" localSheetId="2">#REF!</definedName>
    <definedName name="D01100020002" localSheetId="22">#REF!</definedName>
    <definedName name="D01100020002" localSheetId="7">#REF!</definedName>
    <definedName name="D01100020002" localSheetId="4">#REF!</definedName>
    <definedName name="D01100020002" localSheetId="5">#REF!</definedName>
    <definedName name="D01100020002" localSheetId="17">#REF!</definedName>
    <definedName name="D01100020002" localSheetId="12">#REF!</definedName>
    <definedName name="D01100020002" localSheetId="9">#REF!</definedName>
    <definedName name="D01100020002" localSheetId="10">#REF!</definedName>
    <definedName name="D01100020002">#REF!</definedName>
    <definedName name="D01100020003" localSheetId="0">#REF!</definedName>
    <definedName name="D01100020003" localSheetId="3">#REF!</definedName>
    <definedName name="D01100020003" localSheetId="2">#REF!</definedName>
    <definedName name="D01100020003" localSheetId="22">#REF!</definedName>
    <definedName name="D01100020003" localSheetId="7">#REF!</definedName>
    <definedName name="D01100020003" localSheetId="4">#REF!</definedName>
    <definedName name="D01100020003" localSheetId="5">#REF!</definedName>
    <definedName name="D01100020003" localSheetId="17">#REF!</definedName>
    <definedName name="D01100020003" localSheetId="12">#REF!</definedName>
    <definedName name="D01100020003" localSheetId="9">#REF!</definedName>
    <definedName name="D01100020003" localSheetId="10">#REF!</definedName>
    <definedName name="D01100020003">#REF!</definedName>
    <definedName name="D01100020010" localSheetId="0">#REF!</definedName>
    <definedName name="D01100020010" localSheetId="3">#REF!</definedName>
    <definedName name="D01100020010" localSheetId="2">#REF!</definedName>
    <definedName name="D01100020010" localSheetId="22">#REF!</definedName>
    <definedName name="D01100020010" localSheetId="7">#REF!</definedName>
    <definedName name="D01100020010" localSheetId="4">#REF!</definedName>
    <definedName name="D01100020010" localSheetId="5">#REF!</definedName>
    <definedName name="D01100020010" localSheetId="17">#REF!</definedName>
    <definedName name="D01100020010" localSheetId="12">#REF!</definedName>
    <definedName name="D01100020010" localSheetId="9">#REF!</definedName>
    <definedName name="D01100020010" localSheetId="10">#REF!</definedName>
    <definedName name="D01100020010">#REF!</definedName>
    <definedName name="D01100030001" localSheetId="0">#REF!</definedName>
    <definedName name="D01100030001" localSheetId="3">#REF!</definedName>
    <definedName name="D01100030001" localSheetId="2">#REF!</definedName>
    <definedName name="D01100030001" localSheetId="22">#REF!</definedName>
    <definedName name="D01100030001" localSheetId="7">#REF!</definedName>
    <definedName name="D01100030001" localSheetId="4">#REF!</definedName>
    <definedName name="D01100030001" localSheetId="5">#REF!</definedName>
    <definedName name="D01100030001" localSheetId="17">#REF!</definedName>
    <definedName name="D01100030001" localSheetId="12">#REF!</definedName>
    <definedName name="D01100030001" localSheetId="9">#REF!</definedName>
    <definedName name="D01100030001" localSheetId="10">#REF!</definedName>
    <definedName name="D01100030001">#REF!</definedName>
    <definedName name="D01100030002" localSheetId="0">#REF!</definedName>
    <definedName name="D01100030002" localSheetId="3">#REF!</definedName>
    <definedName name="D01100030002" localSheetId="2">#REF!</definedName>
    <definedName name="D01100030002" localSheetId="22">#REF!</definedName>
    <definedName name="D01100030002" localSheetId="7">#REF!</definedName>
    <definedName name="D01100030002" localSheetId="4">#REF!</definedName>
    <definedName name="D01100030002" localSheetId="5">#REF!</definedName>
    <definedName name="D01100030002" localSheetId="17">#REF!</definedName>
    <definedName name="D01100030002" localSheetId="12">#REF!</definedName>
    <definedName name="D01100030002" localSheetId="9">#REF!</definedName>
    <definedName name="D01100030002" localSheetId="10">#REF!</definedName>
    <definedName name="D01100030002">#REF!</definedName>
    <definedName name="D01100030003" localSheetId="0">#REF!</definedName>
    <definedName name="D01100030003" localSheetId="3">#REF!</definedName>
    <definedName name="D01100030003" localSheetId="2">#REF!</definedName>
    <definedName name="D01100030003" localSheetId="22">#REF!</definedName>
    <definedName name="D01100030003" localSheetId="7">#REF!</definedName>
    <definedName name="D01100030003" localSheetId="4">#REF!</definedName>
    <definedName name="D01100030003" localSheetId="5">#REF!</definedName>
    <definedName name="D01100030003" localSheetId="17">#REF!</definedName>
    <definedName name="D01100030003" localSheetId="12">#REF!</definedName>
    <definedName name="D01100030003" localSheetId="9">#REF!</definedName>
    <definedName name="D01100030003" localSheetId="10">#REF!</definedName>
    <definedName name="D01100030003">#REF!</definedName>
    <definedName name="D01100030010" localSheetId="0">#REF!</definedName>
    <definedName name="D01100030010" localSheetId="3">#REF!</definedName>
    <definedName name="D01100030010" localSheetId="2">#REF!</definedName>
    <definedName name="D01100030010" localSheetId="22">#REF!</definedName>
    <definedName name="D01100030010" localSheetId="7">#REF!</definedName>
    <definedName name="D01100030010" localSheetId="4">#REF!</definedName>
    <definedName name="D01100030010" localSheetId="5">#REF!</definedName>
    <definedName name="D01100030010" localSheetId="17">#REF!</definedName>
    <definedName name="D01100030010" localSheetId="12">#REF!</definedName>
    <definedName name="D01100030010" localSheetId="9">#REF!</definedName>
    <definedName name="D01100030010" localSheetId="10">#REF!</definedName>
    <definedName name="D01100030010">#REF!</definedName>
    <definedName name="D01200010001" localSheetId="0">#REF!</definedName>
    <definedName name="D01200010001" localSheetId="3">#REF!</definedName>
    <definedName name="D01200010001" localSheetId="2">#REF!</definedName>
    <definedName name="D01200010001" localSheetId="22">#REF!</definedName>
    <definedName name="D01200010001" localSheetId="7">#REF!</definedName>
    <definedName name="D01200010001" localSheetId="4">#REF!</definedName>
    <definedName name="D01200010001" localSheetId="5">#REF!</definedName>
    <definedName name="D01200010001" localSheetId="17">#REF!</definedName>
    <definedName name="D01200010001" localSheetId="12">#REF!</definedName>
    <definedName name="D01200010001" localSheetId="9">#REF!</definedName>
    <definedName name="D01200010001" localSheetId="10">#REF!</definedName>
    <definedName name="D01200010001">#REF!</definedName>
    <definedName name="D01200010002" localSheetId="0">#REF!</definedName>
    <definedName name="D01200010002" localSheetId="3">#REF!</definedName>
    <definedName name="D01200010002" localSheetId="2">#REF!</definedName>
    <definedName name="D01200010002" localSheetId="22">#REF!</definedName>
    <definedName name="D01200010002" localSheetId="7">#REF!</definedName>
    <definedName name="D01200010002" localSheetId="4">#REF!</definedName>
    <definedName name="D01200010002" localSheetId="5">#REF!</definedName>
    <definedName name="D01200010002" localSheetId="17">#REF!</definedName>
    <definedName name="D01200010002" localSheetId="12">#REF!</definedName>
    <definedName name="D01200010002" localSheetId="9">#REF!</definedName>
    <definedName name="D01200010002" localSheetId="10">#REF!</definedName>
    <definedName name="D01200010002">#REF!</definedName>
    <definedName name="D01200010003" localSheetId="0">#REF!</definedName>
    <definedName name="D01200010003" localSheetId="3">#REF!</definedName>
    <definedName name="D01200010003" localSheetId="2">#REF!</definedName>
    <definedName name="D01200010003" localSheetId="22">#REF!</definedName>
    <definedName name="D01200010003" localSheetId="7">#REF!</definedName>
    <definedName name="D01200010003" localSheetId="4">#REF!</definedName>
    <definedName name="D01200010003" localSheetId="5">#REF!</definedName>
    <definedName name="D01200010003" localSheetId="17">#REF!</definedName>
    <definedName name="D01200010003" localSheetId="12">#REF!</definedName>
    <definedName name="D01200010003" localSheetId="9">#REF!</definedName>
    <definedName name="D01200010003" localSheetId="10">#REF!</definedName>
    <definedName name="D01200010003">#REF!</definedName>
    <definedName name="D01300010001" localSheetId="0">#REF!</definedName>
    <definedName name="D01300010001" localSheetId="3">#REF!</definedName>
    <definedName name="D01300010001" localSheetId="2">#REF!</definedName>
    <definedName name="D01300010001" localSheetId="22">#REF!</definedName>
    <definedName name="D01300010001" localSheetId="7">#REF!</definedName>
    <definedName name="D01300010001" localSheetId="4">#REF!</definedName>
    <definedName name="D01300010001" localSheetId="5">#REF!</definedName>
    <definedName name="D01300010001" localSheetId="17">#REF!</definedName>
    <definedName name="D01300010001" localSheetId="12">#REF!</definedName>
    <definedName name="D01300010001" localSheetId="9">#REF!</definedName>
    <definedName name="D01300010001" localSheetId="10">#REF!</definedName>
    <definedName name="D01300010001">#REF!</definedName>
    <definedName name="D01300010002" localSheetId="0">#REF!</definedName>
    <definedName name="D01300010002" localSheetId="3">#REF!</definedName>
    <definedName name="D01300010002" localSheetId="2">#REF!</definedName>
    <definedName name="D01300010002" localSheetId="22">#REF!</definedName>
    <definedName name="D01300010002" localSheetId="7">#REF!</definedName>
    <definedName name="D01300010002" localSheetId="4">#REF!</definedName>
    <definedName name="D01300010002" localSheetId="5">#REF!</definedName>
    <definedName name="D01300010002" localSheetId="17">#REF!</definedName>
    <definedName name="D01300010002" localSheetId="12">#REF!</definedName>
    <definedName name="D01300010002" localSheetId="9">#REF!</definedName>
    <definedName name="D01300010002" localSheetId="10">#REF!</definedName>
    <definedName name="D01300010002">#REF!</definedName>
    <definedName name="D01300010003" localSheetId="0">#REF!</definedName>
    <definedName name="D01300010003" localSheetId="3">#REF!</definedName>
    <definedName name="D01300010003" localSheetId="2">#REF!</definedName>
    <definedName name="D01300010003" localSheetId="22">#REF!</definedName>
    <definedName name="D01300010003" localSheetId="7">#REF!</definedName>
    <definedName name="D01300010003" localSheetId="4">#REF!</definedName>
    <definedName name="D01300010003" localSheetId="5">#REF!</definedName>
    <definedName name="D01300010003" localSheetId="17">#REF!</definedName>
    <definedName name="D01300010003" localSheetId="12">#REF!</definedName>
    <definedName name="D01300010003" localSheetId="9">#REF!</definedName>
    <definedName name="D01300010003" localSheetId="10">#REF!</definedName>
    <definedName name="D01300010003">#REF!</definedName>
    <definedName name="D01300010004" localSheetId="0">#REF!</definedName>
    <definedName name="D01300010004" localSheetId="3">#REF!</definedName>
    <definedName name="D01300010004" localSheetId="2">#REF!</definedName>
    <definedName name="D01300010004" localSheetId="22">#REF!</definedName>
    <definedName name="D01300010004" localSheetId="7">#REF!</definedName>
    <definedName name="D01300010004" localSheetId="4">#REF!</definedName>
    <definedName name="D01300010004" localSheetId="5">#REF!</definedName>
    <definedName name="D01300010004" localSheetId="17">#REF!</definedName>
    <definedName name="D01300010004" localSheetId="12">#REF!</definedName>
    <definedName name="D01300010004" localSheetId="9">#REF!</definedName>
    <definedName name="D01300010004" localSheetId="10">#REF!</definedName>
    <definedName name="D01300010004">#REF!</definedName>
    <definedName name="D01300010005" localSheetId="0">#REF!</definedName>
    <definedName name="D01300010005" localSheetId="3">#REF!</definedName>
    <definedName name="D01300010005" localSheetId="2">#REF!</definedName>
    <definedName name="D01300010005" localSheetId="22">#REF!</definedName>
    <definedName name="D01300010005" localSheetId="7">#REF!</definedName>
    <definedName name="D01300010005" localSheetId="4">#REF!</definedName>
    <definedName name="D01300010005" localSheetId="5">#REF!</definedName>
    <definedName name="D01300010005" localSheetId="17">#REF!</definedName>
    <definedName name="D01300010005" localSheetId="12">#REF!</definedName>
    <definedName name="D01300010005" localSheetId="9">#REF!</definedName>
    <definedName name="D01300010005" localSheetId="10">#REF!</definedName>
    <definedName name="D01300010005">#REF!</definedName>
    <definedName name="D01300010006" localSheetId="0">#REF!</definedName>
    <definedName name="D01300010006" localSheetId="3">#REF!</definedName>
    <definedName name="D01300010006" localSheetId="2">#REF!</definedName>
    <definedName name="D01300010006" localSheetId="22">#REF!</definedName>
    <definedName name="D01300010006" localSheetId="7">#REF!</definedName>
    <definedName name="D01300010006" localSheetId="4">#REF!</definedName>
    <definedName name="D01300010006" localSheetId="5">#REF!</definedName>
    <definedName name="D01300010006" localSheetId="17">#REF!</definedName>
    <definedName name="D01300010006" localSheetId="12">#REF!</definedName>
    <definedName name="D01300010006" localSheetId="9">#REF!</definedName>
    <definedName name="D01300010006" localSheetId="10">#REF!</definedName>
    <definedName name="D01300010006">#REF!</definedName>
    <definedName name="D01300010007" localSheetId="0">#REF!</definedName>
    <definedName name="D01300010007" localSheetId="3">#REF!</definedName>
    <definedName name="D01300010007" localSheetId="2">#REF!</definedName>
    <definedName name="D01300010007" localSheetId="22">#REF!</definedName>
    <definedName name="D01300010007" localSheetId="7">#REF!</definedName>
    <definedName name="D01300010007" localSheetId="4">#REF!</definedName>
    <definedName name="D01300010007" localSheetId="5">#REF!</definedName>
    <definedName name="D01300010007" localSheetId="17">#REF!</definedName>
    <definedName name="D01300010007" localSheetId="12">#REF!</definedName>
    <definedName name="D01300010007" localSheetId="9">#REF!</definedName>
    <definedName name="D01300010007" localSheetId="10">#REF!</definedName>
    <definedName name="D01300010007">#REF!</definedName>
    <definedName name="D01300010008" localSheetId="0">#REF!</definedName>
    <definedName name="D01300010008" localSheetId="3">#REF!</definedName>
    <definedName name="D01300010008" localSheetId="2">#REF!</definedName>
    <definedName name="D01300010008" localSheetId="22">#REF!</definedName>
    <definedName name="D01300010008" localSheetId="7">#REF!</definedName>
    <definedName name="D01300010008" localSheetId="4">#REF!</definedName>
    <definedName name="D01300010008" localSheetId="5">#REF!</definedName>
    <definedName name="D01300010008" localSheetId="17">#REF!</definedName>
    <definedName name="D01300010008" localSheetId="12">#REF!</definedName>
    <definedName name="D01300010008" localSheetId="9">#REF!</definedName>
    <definedName name="D01300010008" localSheetId="10">#REF!</definedName>
    <definedName name="D01300010008">#REF!</definedName>
    <definedName name="D01300010009" localSheetId="0">#REF!</definedName>
    <definedName name="D01300010009" localSheetId="3">#REF!</definedName>
    <definedName name="D01300010009" localSheetId="2">#REF!</definedName>
    <definedName name="D01300010009" localSheetId="22">#REF!</definedName>
    <definedName name="D01300010009" localSheetId="7">#REF!</definedName>
    <definedName name="D01300010009" localSheetId="4">#REF!</definedName>
    <definedName name="D01300010009" localSheetId="5">#REF!</definedName>
    <definedName name="D01300010009" localSheetId="17">#REF!</definedName>
    <definedName name="D01300010009" localSheetId="12">#REF!</definedName>
    <definedName name="D01300010009" localSheetId="9">#REF!</definedName>
    <definedName name="D01300010009" localSheetId="10">#REF!</definedName>
    <definedName name="D01300010009">#REF!</definedName>
    <definedName name="D01300010010" localSheetId="0">#REF!</definedName>
    <definedName name="D01300010010" localSheetId="3">#REF!</definedName>
    <definedName name="D01300010010" localSheetId="2">#REF!</definedName>
    <definedName name="D01300010010" localSheetId="22">#REF!</definedName>
    <definedName name="D01300010010" localSheetId="7">#REF!</definedName>
    <definedName name="D01300010010" localSheetId="4">#REF!</definedName>
    <definedName name="D01300010010" localSheetId="5">#REF!</definedName>
    <definedName name="D01300010010" localSheetId="17">#REF!</definedName>
    <definedName name="D01300010010" localSheetId="12">#REF!</definedName>
    <definedName name="D01300010010" localSheetId="9">#REF!</definedName>
    <definedName name="D01300010010" localSheetId="10">#REF!</definedName>
    <definedName name="D01300010010">#REF!</definedName>
    <definedName name="D01300010011" localSheetId="0">#REF!</definedName>
    <definedName name="D01300010011" localSheetId="3">#REF!</definedName>
    <definedName name="D01300010011" localSheetId="2">#REF!</definedName>
    <definedName name="D01300010011" localSheetId="22">#REF!</definedName>
    <definedName name="D01300010011" localSheetId="7">#REF!</definedName>
    <definedName name="D01300010011" localSheetId="4">#REF!</definedName>
    <definedName name="D01300010011" localSheetId="5">#REF!</definedName>
    <definedName name="D01300010011" localSheetId="17">#REF!</definedName>
    <definedName name="D01300010011" localSheetId="12">#REF!</definedName>
    <definedName name="D01300010011" localSheetId="9">#REF!</definedName>
    <definedName name="D01300010011" localSheetId="10">#REF!</definedName>
    <definedName name="D01300010011">#REF!</definedName>
    <definedName name="D01300010012" localSheetId="0">#REF!</definedName>
    <definedName name="D01300010012" localSheetId="3">#REF!</definedName>
    <definedName name="D01300010012" localSheetId="2">#REF!</definedName>
    <definedName name="D01300010012" localSheetId="22">#REF!</definedName>
    <definedName name="D01300010012" localSheetId="7">#REF!</definedName>
    <definedName name="D01300010012" localSheetId="4">#REF!</definedName>
    <definedName name="D01300010012" localSheetId="5">#REF!</definedName>
    <definedName name="D01300010012" localSheetId="17">#REF!</definedName>
    <definedName name="D01300010012" localSheetId="12">#REF!</definedName>
    <definedName name="D01300010012" localSheetId="9">#REF!</definedName>
    <definedName name="D01300010012" localSheetId="10">#REF!</definedName>
    <definedName name="D01300010012">#REF!</definedName>
    <definedName name="D01300010013" localSheetId="0">#REF!</definedName>
    <definedName name="D01300010013" localSheetId="3">#REF!</definedName>
    <definedName name="D01300010013" localSheetId="2">#REF!</definedName>
    <definedName name="D01300010013" localSheetId="22">#REF!</definedName>
    <definedName name="D01300010013" localSheetId="7">#REF!</definedName>
    <definedName name="D01300010013" localSheetId="4">#REF!</definedName>
    <definedName name="D01300010013" localSheetId="5">#REF!</definedName>
    <definedName name="D01300010013" localSheetId="17">#REF!</definedName>
    <definedName name="D01300010013" localSheetId="12">#REF!</definedName>
    <definedName name="D01300010013" localSheetId="9">#REF!</definedName>
    <definedName name="D01300010013" localSheetId="10">#REF!</definedName>
    <definedName name="D01300010013">#REF!</definedName>
    <definedName name="D01300010014" localSheetId="0">#REF!</definedName>
    <definedName name="D01300010014" localSheetId="3">#REF!</definedName>
    <definedName name="D01300010014" localSheetId="2">#REF!</definedName>
    <definedName name="D01300010014" localSheetId="22">#REF!</definedName>
    <definedName name="D01300010014" localSheetId="7">#REF!</definedName>
    <definedName name="D01300010014" localSheetId="4">#REF!</definedName>
    <definedName name="D01300010014" localSheetId="5">#REF!</definedName>
    <definedName name="D01300010014" localSheetId="17">#REF!</definedName>
    <definedName name="D01300010014" localSheetId="12">#REF!</definedName>
    <definedName name="D01300010014" localSheetId="9">#REF!</definedName>
    <definedName name="D01300010014" localSheetId="10">#REF!</definedName>
    <definedName name="D01300010014">#REF!</definedName>
    <definedName name="D01300010015" localSheetId="0">#REF!</definedName>
    <definedName name="D01300010015" localSheetId="3">#REF!</definedName>
    <definedName name="D01300010015" localSheetId="2">#REF!</definedName>
    <definedName name="D01300010015" localSheetId="22">#REF!</definedName>
    <definedName name="D01300010015" localSheetId="7">#REF!</definedName>
    <definedName name="D01300010015" localSheetId="4">#REF!</definedName>
    <definedName name="D01300010015" localSheetId="5">#REF!</definedName>
    <definedName name="D01300010015" localSheetId="17">#REF!</definedName>
    <definedName name="D01300010015" localSheetId="12">#REF!</definedName>
    <definedName name="D01300010015" localSheetId="9">#REF!</definedName>
    <definedName name="D01300010015" localSheetId="10">#REF!</definedName>
    <definedName name="D01300010015">#REF!</definedName>
    <definedName name="D01300010016" localSheetId="0">#REF!</definedName>
    <definedName name="D01300010016" localSheetId="3">#REF!</definedName>
    <definedName name="D01300010016" localSheetId="2">#REF!</definedName>
    <definedName name="D01300010016" localSheetId="22">#REF!</definedName>
    <definedName name="D01300010016" localSheetId="7">#REF!</definedName>
    <definedName name="D01300010016" localSheetId="4">#REF!</definedName>
    <definedName name="D01300010016" localSheetId="5">#REF!</definedName>
    <definedName name="D01300010016" localSheetId="17">#REF!</definedName>
    <definedName name="D01300010016" localSheetId="12">#REF!</definedName>
    <definedName name="D01300010016" localSheetId="9">#REF!</definedName>
    <definedName name="D01300010016" localSheetId="10">#REF!</definedName>
    <definedName name="D01300010016">#REF!</definedName>
    <definedName name="D01300010017" localSheetId="0">#REF!</definedName>
    <definedName name="D01300010017" localSheetId="3">#REF!</definedName>
    <definedName name="D01300010017" localSheetId="2">#REF!</definedName>
    <definedName name="D01300010017" localSheetId="22">#REF!</definedName>
    <definedName name="D01300010017" localSheetId="7">#REF!</definedName>
    <definedName name="D01300010017" localSheetId="4">#REF!</definedName>
    <definedName name="D01300010017" localSheetId="5">#REF!</definedName>
    <definedName name="D01300010017" localSheetId="17">#REF!</definedName>
    <definedName name="D01300010017" localSheetId="12">#REF!</definedName>
    <definedName name="D01300010017" localSheetId="9">#REF!</definedName>
    <definedName name="D01300010017" localSheetId="10">#REF!</definedName>
    <definedName name="D01300010017">#REF!</definedName>
    <definedName name="D01300010018" localSheetId="0">#REF!</definedName>
    <definedName name="D01300010018" localSheetId="3">#REF!</definedName>
    <definedName name="D01300010018" localSheetId="2">#REF!</definedName>
    <definedName name="D01300010018" localSheetId="22">#REF!</definedName>
    <definedName name="D01300010018" localSheetId="7">#REF!</definedName>
    <definedName name="D01300010018" localSheetId="4">#REF!</definedName>
    <definedName name="D01300010018" localSheetId="5">#REF!</definedName>
    <definedName name="D01300010018" localSheetId="17">#REF!</definedName>
    <definedName name="D01300010018" localSheetId="12">#REF!</definedName>
    <definedName name="D01300010018" localSheetId="9">#REF!</definedName>
    <definedName name="D01300010018" localSheetId="10">#REF!</definedName>
    <definedName name="D01300010018">#REF!</definedName>
    <definedName name="D01300010019" localSheetId="0">#REF!</definedName>
    <definedName name="D01300010019" localSheetId="3">#REF!</definedName>
    <definedName name="D01300010019" localSheetId="2">#REF!</definedName>
    <definedName name="D01300010019" localSheetId="22">#REF!</definedName>
    <definedName name="D01300010019" localSheetId="7">#REF!</definedName>
    <definedName name="D01300010019" localSheetId="4">#REF!</definedName>
    <definedName name="D01300010019" localSheetId="5">#REF!</definedName>
    <definedName name="D01300010019" localSheetId="17">#REF!</definedName>
    <definedName name="D01300010019" localSheetId="12">#REF!</definedName>
    <definedName name="D01300010019" localSheetId="9">#REF!</definedName>
    <definedName name="D01300010019" localSheetId="10">#REF!</definedName>
    <definedName name="D01300010019">#REF!</definedName>
    <definedName name="D01300020001" localSheetId="0">#REF!</definedName>
    <definedName name="D01300020001" localSheetId="3">#REF!</definedName>
    <definedName name="D01300020001" localSheetId="2">#REF!</definedName>
    <definedName name="D01300020001" localSheetId="22">#REF!</definedName>
    <definedName name="D01300020001" localSheetId="7">#REF!</definedName>
    <definedName name="D01300020001" localSheetId="4">#REF!</definedName>
    <definedName name="D01300020001" localSheetId="5">#REF!</definedName>
    <definedName name="D01300020001" localSheetId="17">#REF!</definedName>
    <definedName name="D01300020001" localSheetId="12">#REF!</definedName>
    <definedName name="D01300020001" localSheetId="9">#REF!</definedName>
    <definedName name="D01300020001" localSheetId="10">#REF!</definedName>
    <definedName name="D01300020001">#REF!</definedName>
    <definedName name="D01300020002" localSheetId="0">#REF!</definedName>
    <definedName name="D01300020002" localSheetId="3">#REF!</definedName>
    <definedName name="D01300020002" localSheetId="2">#REF!</definedName>
    <definedName name="D01300020002" localSheetId="22">#REF!</definedName>
    <definedName name="D01300020002" localSheetId="7">#REF!</definedName>
    <definedName name="D01300020002" localSheetId="4">#REF!</definedName>
    <definedName name="D01300020002" localSheetId="5">#REF!</definedName>
    <definedName name="D01300020002" localSheetId="17">#REF!</definedName>
    <definedName name="D01300020002" localSheetId="12">#REF!</definedName>
    <definedName name="D01300020002" localSheetId="9">#REF!</definedName>
    <definedName name="D01300020002" localSheetId="10">#REF!</definedName>
    <definedName name="D01300020002">#REF!</definedName>
    <definedName name="D01300020003" localSheetId="0">#REF!</definedName>
    <definedName name="D01300020003" localSheetId="3">#REF!</definedName>
    <definedName name="D01300020003" localSheetId="2">#REF!</definedName>
    <definedName name="D01300020003" localSheetId="22">#REF!</definedName>
    <definedName name="D01300020003" localSheetId="7">#REF!</definedName>
    <definedName name="D01300020003" localSheetId="4">#REF!</definedName>
    <definedName name="D01300020003" localSheetId="5">#REF!</definedName>
    <definedName name="D01300020003" localSheetId="17">#REF!</definedName>
    <definedName name="D01300020003" localSheetId="12">#REF!</definedName>
    <definedName name="D01300020003" localSheetId="9">#REF!</definedName>
    <definedName name="D01300020003" localSheetId="10">#REF!</definedName>
    <definedName name="D01300020003">#REF!</definedName>
    <definedName name="D01300020004" localSheetId="0">#REF!</definedName>
    <definedName name="D01300020004" localSheetId="3">#REF!</definedName>
    <definedName name="D01300020004" localSheetId="2">#REF!</definedName>
    <definedName name="D01300020004" localSheetId="22">#REF!</definedName>
    <definedName name="D01300020004" localSheetId="7">#REF!</definedName>
    <definedName name="D01300020004" localSheetId="4">#REF!</definedName>
    <definedName name="D01300020004" localSheetId="5">#REF!</definedName>
    <definedName name="D01300020004" localSheetId="17">#REF!</definedName>
    <definedName name="D01300020004" localSheetId="12">#REF!</definedName>
    <definedName name="D01300020004" localSheetId="9">#REF!</definedName>
    <definedName name="D01300020004" localSheetId="10">#REF!</definedName>
    <definedName name="D01300020004">#REF!</definedName>
    <definedName name="D01300020005" localSheetId="0">#REF!</definedName>
    <definedName name="D01300020005" localSheetId="3">#REF!</definedName>
    <definedName name="D01300020005" localSheetId="2">#REF!</definedName>
    <definedName name="D01300020005" localSheetId="22">#REF!</definedName>
    <definedName name="D01300020005" localSheetId="7">#REF!</definedName>
    <definedName name="D01300020005" localSheetId="4">#REF!</definedName>
    <definedName name="D01300020005" localSheetId="5">#REF!</definedName>
    <definedName name="D01300020005" localSheetId="17">#REF!</definedName>
    <definedName name="D01300020005" localSheetId="12">#REF!</definedName>
    <definedName name="D01300020005" localSheetId="9">#REF!</definedName>
    <definedName name="D01300020005" localSheetId="10">#REF!</definedName>
    <definedName name="D01300020005">#REF!</definedName>
    <definedName name="D01300020006" localSheetId="0">#REF!</definedName>
    <definedName name="D01300020006" localSheetId="3">#REF!</definedName>
    <definedName name="D01300020006" localSheetId="2">#REF!</definedName>
    <definedName name="D01300020006" localSheetId="22">#REF!</definedName>
    <definedName name="D01300020006" localSheetId="7">#REF!</definedName>
    <definedName name="D01300020006" localSheetId="4">#REF!</definedName>
    <definedName name="D01300020006" localSheetId="5">#REF!</definedName>
    <definedName name="D01300020006" localSheetId="17">#REF!</definedName>
    <definedName name="D01300020006" localSheetId="12">#REF!</definedName>
    <definedName name="D01300020006" localSheetId="9">#REF!</definedName>
    <definedName name="D01300020006" localSheetId="10">#REF!</definedName>
    <definedName name="D01300020006">#REF!</definedName>
    <definedName name="D01300020007" localSheetId="0">#REF!</definedName>
    <definedName name="D01300020007" localSheetId="3">#REF!</definedName>
    <definedName name="D01300020007" localSheetId="2">#REF!</definedName>
    <definedName name="D01300020007" localSheetId="22">#REF!</definedName>
    <definedName name="D01300020007" localSheetId="7">#REF!</definedName>
    <definedName name="D01300020007" localSheetId="4">#REF!</definedName>
    <definedName name="D01300020007" localSheetId="5">#REF!</definedName>
    <definedName name="D01300020007" localSheetId="17">#REF!</definedName>
    <definedName name="D01300020007" localSheetId="12">#REF!</definedName>
    <definedName name="D01300020007" localSheetId="9">#REF!</definedName>
    <definedName name="D01300020007" localSheetId="10">#REF!</definedName>
    <definedName name="D01300020007">#REF!</definedName>
    <definedName name="D01300020008" localSheetId="0">#REF!</definedName>
    <definedName name="D01300020008" localSheetId="3">#REF!</definedName>
    <definedName name="D01300020008" localSheetId="2">#REF!</definedName>
    <definedName name="D01300020008" localSheetId="22">#REF!</definedName>
    <definedName name="D01300020008" localSheetId="7">#REF!</definedName>
    <definedName name="D01300020008" localSheetId="4">#REF!</definedName>
    <definedName name="D01300020008" localSheetId="5">#REF!</definedName>
    <definedName name="D01300020008" localSheetId="17">#REF!</definedName>
    <definedName name="D01300020008" localSheetId="12">#REF!</definedName>
    <definedName name="D01300020008" localSheetId="9">#REF!</definedName>
    <definedName name="D01300020008" localSheetId="10">#REF!</definedName>
    <definedName name="D01300020008">#REF!</definedName>
    <definedName name="D01300020009" localSheetId="0">#REF!</definedName>
    <definedName name="D01300020009" localSheetId="3">#REF!</definedName>
    <definedName name="D01300020009" localSheetId="2">#REF!</definedName>
    <definedName name="D01300020009" localSheetId="22">#REF!</definedName>
    <definedName name="D01300020009" localSheetId="7">#REF!</definedName>
    <definedName name="D01300020009" localSheetId="4">#REF!</definedName>
    <definedName name="D01300020009" localSheetId="5">#REF!</definedName>
    <definedName name="D01300020009" localSheetId="17">#REF!</definedName>
    <definedName name="D01300020009" localSheetId="12">#REF!</definedName>
    <definedName name="D01300020009" localSheetId="9">#REF!</definedName>
    <definedName name="D01300020009" localSheetId="10">#REF!</definedName>
    <definedName name="D01300020009">#REF!</definedName>
    <definedName name="D01300020010" localSheetId="0">#REF!</definedName>
    <definedName name="D01300020010" localSheetId="3">#REF!</definedName>
    <definedName name="D01300020010" localSheetId="2">#REF!</definedName>
    <definedName name="D01300020010" localSheetId="22">#REF!</definedName>
    <definedName name="D01300020010" localSheetId="7">#REF!</definedName>
    <definedName name="D01300020010" localSheetId="4">#REF!</definedName>
    <definedName name="D01300020010" localSheetId="5">#REF!</definedName>
    <definedName name="D01300020010" localSheetId="17">#REF!</definedName>
    <definedName name="D01300020010" localSheetId="12">#REF!</definedName>
    <definedName name="D01300020010" localSheetId="9">#REF!</definedName>
    <definedName name="D01300020010" localSheetId="10">#REF!</definedName>
    <definedName name="D01300020010">#REF!</definedName>
    <definedName name="D01300020011" localSheetId="0">#REF!</definedName>
    <definedName name="D01300020011" localSheetId="3">#REF!</definedName>
    <definedName name="D01300020011" localSheetId="2">#REF!</definedName>
    <definedName name="D01300020011" localSheetId="22">#REF!</definedName>
    <definedName name="D01300020011" localSheetId="7">#REF!</definedName>
    <definedName name="D01300020011" localSheetId="4">#REF!</definedName>
    <definedName name="D01300020011" localSheetId="5">#REF!</definedName>
    <definedName name="D01300020011" localSheetId="17">#REF!</definedName>
    <definedName name="D01300020011" localSheetId="12">#REF!</definedName>
    <definedName name="D01300020011" localSheetId="9">#REF!</definedName>
    <definedName name="D01300020011" localSheetId="10">#REF!</definedName>
    <definedName name="D01300020011">#REF!</definedName>
    <definedName name="D01300020012" localSheetId="0">#REF!</definedName>
    <definedName name="D01300020012" localSheetId="3">#REF!</definedName>
    <definedName name="D01300020012" localSheetId="2">#REF!</definedName>
    <definedName name="D01300020012" localSheetId="22">#REF!</definedName>
    <definedName name="D01300020012" localSheetId="7">#REF!</definedName>
    <definedName name="D01300020012" localSheetId="4">#REF!</definedName>
    <definedName name="D01300020012" localSheetId="5">#REF!</definedName>
    <definedName name="D01300020012" localSheetId="17">#REF!</definedName>
    <definedName name="D01300020012" localSheetId="12">#REF!</definedName>
    <definedName name="D01300020012" localSheetId="9">#REF!</definedName>
    <definedName name="D01300020012" localSheetId="10">#REF!</definedName>
    <definedName name="D01300020012">#REF!</definedName>
    <definedName name="D01300020013" localSheetId="0">#REF!</definedName>
    <definedName name="D01300020013" localSheetId="3">#REF!</definedName>
    <definedName name="D01300020013" localSheetId="2">#REF!</definedName>
    <definedName name="D01300020013" localSheetId="22">#REF!</definedName>
    <definedName name="D01300020013" localSheetId="7">#REF!</definedName>
    <definedName name="D01300020013" localSheetId="4">#REF!</definedName>
    <definedName name="D01300020013" localSheetId="5">#REF!</definedName>
    <definedName name="D01300020013" localSheetId="17">#REF!</definedName>
    <definedName name="D01300020013" localSheetId="12">#REF!</definedName>
    <definedName name="D01300020013" localSheetId="9">#REF!</definedName>
    <definedName name="D01300020013" localSheetId="10">#REF!</definedName>
    <definedName name="D01300020013">#REF!</definedName>
    <definedName name="D01300020014" localSheetId="0">#REF!</definedName>
    <definedName name="D01300020014" localSheetId="3">#REF!</definedName>
    <definedName name="D01300020014" localSheetId="2">#REF!</definedName>
    <definedName name="D01300020014" localSheetId="22">#REF!</definedName>
    <definedName name="D01300020014" localSheetId="7">#REF!</definedName>
    <definedName name="D01300020014" localSheetId="4">#REF!</definedName>
    <definedName name="D01300020014" localSheetId="5">#REF!</definedName>
    <definedName name="D01300020014" localSheetId="17">#REF!</definedName>
    <definedName name="D01300020014" localSheetId="12">#REF!</definedName>
    <definedName name="D01300020014" localSheetId="9">#REF!</definedName>
    <definedName name="D01300020014" localSheetId="10">#REF!</definedName>
    <definedName name="D01300020014">#REF!</definedName>
    <definedName name="D01300020015" localSheetId="0">#REF!</definedName>
    <definedName name="D01300020015" localSheetId="3">#REF!</definedName>
    <definedName name="D01300020015" localSheetId="2">#REF!</definedName>
    <definedName name="D01300020015" localSheetId="22">#REF!</definedName>
    <definedName name="D01300020015" localSheetId="7">#REF!</definedName>
    <definedName name="D01300020015" localSheetId="4">#REF!</definedName>
    <definedName name="D01300020015" localSheetId="5">#REF!</definedName>
    <definedName name="D01300020015" localSheetId="17">#REF!</definedName>
    <definedName name="D01300020015" localSheetId="12">#REF!</definedName>
    <definedName name="D01300020015" localSheetId="9">#REF!</definedName>
    <definedName name="D01300020015" localSheetId="10">#REF!</definedName>
    <definedName name="D01300020015">#REF!</definedName>
    <definedName name="D01300020016" localSheetId="0">#REF!</definedName>
    <definedName name="D01300020016" localSheetId="3">#REF!</definedName>
    <definedName name="D01300020016" localSheetId="2">#REF!</definedName>
    <definedName name="D01300020016" localSheetId="22">#REF!</definedName>
    <definedName name="D01300020016" localSheetId="7">#REF!</definedName>
    <definedName name="D01300020016" localSheetId="4">#REF!</definedName>
    <definedName name="D01300020016" localSheetId="5">#REF!</definedName>
    <definedName name="D01300020016" localSheetId="17">#REF!</definedName>
    <definedName name="D01300020016" localSheetId="12">#REF!</definedName>
    <definedName name="D01300020016" localSheetId="9">#REF!</definedName>
    <definedName name="D01300020016" localSheetId="10">#REF!</definedName>
    <definedName name="D01300020016">#REF!</definedName>
    <definedName name="D01300020017" localSheetId="0">#REF!</definedName>
    <definedName name="D01300020017" localSheetId="3">#REF!</definedName>
    <definedName name="D01300020017" localSheetId="2">#REF!</definedName>
    <definedName name="D01300020017" localSheetId="22">#REF!</definedName>
    <definedName name="D01300020017" localSheetId="7">#REF!</definedName>
    <definedName name="D01300020017" localSheetId="4">#REF!</definedName>
    <definedName name="D01300020017" localSheetId="5">#REF!</definedName>
    <definedName name="D01300020017" localSheetId="17">#REF!</definedName>
    <definedName name="D01300020017" localSheetId="12">#REF!</definedName>
    <definedName name="D01300020017" localSheetId="9">#REF!</definedName>
    <definedName name="D01300020017" localSheetId="10">#REF!</definedName>
    <definedName name="D01300020017">#REF!</definedName>
    <definedName name="D01300020018" localSheetId="0">#REF!</definedName>
    <definedName name="D01300020018" localSheetId="3">#REF!</definedName>
    <definedName name="D01300020018" localSheetId="2">#REF!</definedName>
    <definedName name="D01300020018" localSheetId="22">#REF!</definedName>
    <definedName name="D01300020018" localSheetId="7">#REF!</definedName>
    <definedName name="D01300020018" localSheetId="4">#REF!</definedName>
    <definedName name="D01300020018" localSheetId="5">#REF!</definedName>
    <definedName name="D01300020018" localSheetId="17">#REF!</definedName>
    <definedName name="D01300020018" localSheetId="12">#REF!</definedName>
    <definedName name="D01300020018" localSheetId="9">#REF!</definedName>
    <definedName name="D01300020018" localSheetId="10">#REF!</definedName>
    <definedName name="D01300020018">#REF!</definedName>
    <definedName name="D01300030001" localSheetId="0">#REF!</definedName>
    <definedName name="D01300030001" localSheetId="3">#REF!</definedName>
    <definedName name="D01300030001" localSheetId="2">#REF!</definedName>
    <definedName name="D01300030001" localSheetId="22">#REF!</definedName>
    <definedName name="D01300030001" localSheetId="7">#REF!</definedName>
    <definedName name="D01300030001" localSheetId="4">#REF!</definedName>
    <definedName name="D01300030001" localSheetId="5">#REF!</definedName>
    <definedName name="D01300030001" localSheetId="17">#REF!</definedName>
    <definedName name="D01300030001" localSheetId="12">#REF!</definedName>
    <definedName name="D01300030001" localSheetId="9">#REF!</definedName>
    <definedName name="D01300030001" localSheetId="10">#REF!</definedName>
    <definedName name="D01300030001">#REF!</definedName>
    <definedName name="D01500010001" localSheetId="0">#REF!</definedName>
    <definedName name="D01500010001" localSheetId="3">#REF!</definedName>
    <definedName name="D01500010001" localSheetId="2">#REF!</definedName>
    <definedName name="D01500010001" localSheetId="22">#REF!</definedName>
    <definedName name="D01500010001" localSheetId="7">#REF!</definedName>
    <definedName name="D01500010001" localSheetId="4">#REF!</definedName>
    <definedName name="D01500010001" localSheetId="5">#REF!</definedName>
    <definedName name="D01500010001" localSheetId="17">#REF!</definedName>
    <definedName name="D01500010001" localSheetId="12">#REF!</definedName>
    <definedName name="D01500010001" localSheetId="9">#REF!</definedName>
    <definedName name="D01500010001" localSheetId="10">#REF!</definedName>
    <definedName name="D01500010001">#REF!</definedName>
    <definedName name="D01500010002" localSheetId="0">#REF!</definedName>
    <definedName name="D01500010002" localSheetId="3">#REF!</definedName>
    <definedName name="D01500010002" localSheetId="2">#REF!</definedName>
    <definedName name="D01500010002" localSheetId="22">#REF!</definedName>
    <definedName name="D01500010002" localSheetId="7">#REF!</definedName>
    <definedName name="D01500010002" localSheetId="4">#REF!</definedName>
    <definedName name="D01500010002" localSheetId="5">#REF!</definedName>
    <definedName name="D01500010002" localSheetId="17">#REF!</definedName>
    <definedName name="D01500010002" localSheetId="12">#REF!</definedName>
    <definedName name="D01500010002" localSheetId="9">#REF!</definedName>
    <definedName name="D01500010002" localSheetId="10">#REF!</definedName>
    <definedName name="D01500010002">#REF!</definedName>
    <definedName name="D01500010003" localSheetId="0">#REF!</definedName>
    <definedName name="D01500010003" localSheetId="3">#REF!</definedName>
    <definedName name="D01500010003" localSheetId="2">#REF!</definedName>
    <definedName name="D01500010003" localSheetId="22">#REF!</definedName>
    <definedName name="D01500010003" localSheetId="7">#REF!</definedName>
    <definedName name="D01500010003" localSheetId="4">#REF!</definedName>
    <definedName name="D01500010003" localSheetId="5">#REF!</definedName>
    <definedName name="D01500010003" localSheetId="17">#REF!</definedName>
    <definedName name="D01500010003" localSheetId="12">#REF!</definedName>
    <definedName name="D01500010003" localSheetId="9">#REF!</definedName>
    <definedName name="D01500010003" localSheetId="10">#REF!</definedName>
    <definedName name="D01500010003">#REF!</definedName>
    <definedName name="D01500010004" localSheetId="0">#REF!</definedName>
    <definedName name="D01500010004" localSheetId="3">#REF!</definedName>
    <definedName name="D01500010004" localSheetId="2">#REF!</definedName>
    <definedName name="D01500010004" localSheetId="22">#REF!</definedName>
    <definedName name="D01500010004" localSheetId="7">#REF!</definedName>
    <definedName name="D01500010004" localSheetId="4">#REF!</definedName>
    <definedName name="D01500010004" localSheetId="5">#REF!</definedName>
    <definedName name="D01500010004" localSheetId="17">#REF!</definedName>
    <definedName name="D01500010004" localSheetId="12">#REF!</definedName>
    <definedName name="D01500010004" localSheetId="9">#REF!</definedName>
    <definedName name="D01500010004" localSheetId="10">#REF!</definedName>
    <definedName name="D01500010004">#REF!</definedName>
    <definedName name="D01500010005" localSheetId="0">#REF!</definedName>
    <definedName name="D01500010005" localSheetId="3">#REF!</definedName>
    <definedName name="D01500010005" localSheetId="2">#REF!</definedName>
    <definedName name="D01500010005" localSheetId="22">#REF!</definedName>
    <definedName name="D01500010005" localSheetId="7">#REF!</definedName>
    <definedName name="D01500010005" localSheetId="4">#REF!</definedName>
    <definedName name="D01500010005" localSheetId="5">#REF!</definedName>
    <definedName name="D01500010005" localSheetId="17">#REF!</definedName>
    <definedName name="D01500010005" localSheetId="12">#REF!</definedName>
    <definedName name="D01500010005" localSheetId="9">#REF!</definedName>
    <definedName name="D01500010005" localSheetId="10">#REF!</definedName>
    <definedName name="D01500010005">#REF!</definedName>
    <definedName name="D01500010006" localSheetId="0">#REF!</definedName>
    <definedName name="D01500010006" localSheetId="3">#REF!</definedName>
    <definedName name="D01500010006" localSheetId="2">#REF!</definedName>
    <definedName name="D01500010006" localSheetId="22">#REF!</definedName>
    <definedName name="D01500010006" localSheetId="7">#REF!</definedName>
    <definedName name="D01500010006" localSheetId="4">#REF!</definedName>
    <definedName name="D01500010006" localSheetId="5">#REF!</definedName>
    <definedName name="D01500010006" localSheetId="17">#REF!</definedName>
    <definedName name="D01500010006" localSheetId="12">#REF!</definedName>
    <definedName name="D01500010006" localSheetId="9">#REF!</definedName>
    <definedName name="D01500010006" localSheetId="10">#REF!</definedName>
    <definedName name="D01500010006">#REF!</definedName>
    <definedName name="D01500010010" localSheetId="0">#REF!</definedName>
    <definedName name="D01500010010" localSheetId="3">#REF!</definedName>
    <definedName name="D01500010010" localSheetId="2">#REF!</definedName>
    <definedName name="D01500010010" localSheetId="22">#REF!</definedName>
    <definedName name="D01500010010" localSheetId="7">#REF!</definedName>
    <definedName name="D01500010010" localSheetId="4">#REF!</definedName>
    <definedName name="D01500010010" localSheetId="5">#REF!</definedName>
    <definedName name="D01500010010" localSheetId="17">#REF!</definedName>
    <definedName name="D01500010010" localSheetId="12">#REF!</definedName>
    <definedName name="D01500010010" localSheetId="9">#REF!</definedName>
    <definedName name="D01500010010" localSheetId="10">#REF!</definedName>
    <definedName name="D01500010010">#REF!</definedName>
    <definedName name="D01500020001" localSheetId="0">#REF!</definedName>
    <definedName name="D01500020001" localSheetId="3">#REF!</definedName>
    <definedName name="D01500020001" localSheetId="2">#REF!</definedName>
    <definedName name="D01500020001" localSheetId="22">#REF!</definedName>
    <definedName name="D01500020001" localSheetId="7">#REF!</definedName>
    <definedName name="D01500020001" localSheetId="4">#REF!</definedName>
    <definedName name="D01500020001" localSheetId="5">#REF!</definedName>
    <definedName name="D01500020001" localSheetId="17">#REF!</definedName>
    <definedName name="D01500020001" localSheetId="12">#REF!</definedName>
    <definedName name="D01500020001" localSheetId="9">#REF!</definedName>
    <definedName name="D01500020001" localSheetId="10">#REF!</definedName>
    <definedName name="D01500020001">#REF!</definedName>
    <definedName name="D01500020002" localSheetId="0">#REF!</definedName>
    <definedName name="D01500020002" localSheetId="3">#REF!</definedName>
    <definedName name="D01500020002" localSheetId="2">#REF!</definedName>
    <definedName name="D01500020002" localSheetId="22">#REF!</definedName>
    <definedName name="D01500020002" localSheetId="7">#REF!</definedName>
    <definedName name="D01500020002" localSheetId="4">#REF!</definedName>
    <definedName name="D01500020002" localSheetId="5">#REF!</definedName>
    <definedName name="D01500020002" localSheetId="17">#REF!</definedName>
    <definedName name="D01500020002" localSheetId="12">#REF!</definedName>
    <definedName name="D01500020002" localSheetId="9">#REF!</definedName>
    <definedName name="D01500020002" localSheetId="10">#REF!</definedName>
    <definedName name="D01500020002">#REF!</definedName>
    <definedName name="D01500020003" localSheetId="0">#REF!</definedName>
    <definedName name="D01500020003" localSheetId="3">#REF!</definedName>
    <definedName name="D01500020003" localSheetId="2">#REF!</definedName>
    <definedName name="D01500020003" localSheetId="22">#REF!</definedName>
    <definedName name="D01500020003" localSheetId="7">#REF!</definedName>
    <definedName name="D01500020003" localSheetId="4">#REF!</definedName>
    <definedName name="D01500020003" localSheetId="5">#REF!</definedName>
    <definedName name="D01500020003" localSheetId="17">#REF!</definedName>
    <definedName name="D01500020003" localSheetId="12">#REF!</definedName>
    <definedName name="D01500020003" localSheetId="9">#REF!</definedName>
    <definedName name="D01500020003" localSheetId="10">#REF!</definedName>
    <definedName name="D01500020003">#REF!</definedName>
    <definedName name="D01500020004" localSheetId="0">#REF!</definedName>
    <definedName name="D01500020004" localSheetId="3">#REF!</definedName>
    <definedName name="D01500020004" localSheetId="2">#REF!</definedName>
    <definedName name="D01500020004" localSheetId="22">#REF!</definedName>
    <definedName name="D01500020004" localSheetId="7">#REF!</definedName>
    <definedName name="D01500020004" localSheetId="4">#REF!</definedName>
    <definedName name="D01500020004" localSheetId="5">#REF!</definedName>
    <definedName name="D01500020004" localSheetId="17">#REF!</definedName>
    <definedName name="D01500020004" localSheetId="12">#REF!</definedName>
    <definedName name="D01500020004" localSheetId="9">#REF!</definedName>
    <definedName name="D01500020004" localSheetId="10">#REF!</definedName>
    <definedName name="D01500020004">#REF!</definedName>
    <definedName name="D01500020005" localSheetId="0">#REF!</definedName>
    <definedName name="D01500020005" localSheetId="3">#REF!</definedName>
    <definedName name="D01500020005" localSheetId="2">#REF!</definedName>
    <definedName name="D01500020005" localSheetId="22">#REF!</definedName>
    <definedName name="D01500020005" localSheetId="7">#REF!</definedName>
    <definedName name="D01500020005" localSheetId="4">#REF!</definedName>
    <definedName name="D01500020005" localSheetId="5">#REF!</definedName>
    <definedName name="D01500020005" localSheetId="17">#REF!</definedName>
    <definedName name="D01500020005" localSheetId="12">#REF!</definedName>
    <definedName name="D01500020005" localSheetId="9">#REF!</definedName>
    <definedName name="D01500020005" localSheetId="10">#REF!</definedName>
    <definedName name="D01500020005">#REF!</definedName>
    <definedName name="D01500020006" localSheetId="0">#REF!</definedName>
    <definedName name="D01500020006" localSheetId="3">#REF!</definedName>
    <definedName name="D01500020006" localSheetId="2">#REF!</definedName>
    <definedName name="D01500020006" localSheetId="22">#REF!</definedName>
    <definedName name="D01500020006" localSheetId="7">#REF!</definedName>
    <definedName name="D01500020006" localSheetId="4">#REF!</definedName>
    <definedName name="D01500020006" localSheetId="5">#REF!</definedName>
    <definedName name="D01500020006" localSheetId="17">#REF!</definedName>
    <definedName name="D01500020006" localSheetId="12">#REF!</definedName>
    <definedName name="D01500020006" localSheetId="9">#REF!</definedName>
    <definedName name="D01500020006" localSheetId="10">#REF!</definedName>
    <definedName name="D01500020006">#REF!</definedName>
    <definedName name="D01500020008" localSheetId="0">#REF!</definedName>
    <definedName name="D01500020008" localSheetId="3">#REF!</definedName>
    <definedName name="D01500020008" localSheetId="2">#REF!</definedName>
    <definedName name="D01500020008" localSheetId="22">#REF!</definedName>
    <definedName name="D01500020008" localSheetId="7">#REF!</definedName>
    <definedName name="D01500020008" localSheetId="4">#REF!</definedName>
    <definedName name="D01500020008" localSheetId="5">#REF!</definedName>
    <definedName name="D01500020008" localSheetId="17">#REF!</definedName>
    <definedName name="D01500020008" localSheetId="12">#REF!</definedName>
    <definedName name="D01500020008" localSheetId="9">#REF!</definedName>
    <definedName name="D01500020008" localSheetId="10">#REF!</definedName>
    <definedName name="D01500020008">#REF!</definedName>
    <definedName name="D01500030001" localSheetId="0">#REF!</definedName>
    <definedName name="D01500030001" localSheetId="3">#REF!</definedName>
    <definedName name="D01500030001" localSheetId="2">#REF!</definedName>
    <definedName name="D01500030001" localSheetId="22">#REF!</definedName>
    <definedName name="D01500030001" localSheetId="7">#REF!</definedName>
    <definedName name="D01500030001" localSheetId="4">#REF!</definedName>
    <definedName name="D01500030001" localSheetId="5">#REF!</definedName>
    <definedName name="D01500030001" localSheetId="17">#REF!</definedName>
    <definedName name="D01500030001" localSheetId="12">#REF!</definedName>
    <definedName name="D01500030001" localSheetId="9">#REF!</definedName>
    <definedName name="D01500030001" localSheetId="10">#REF!</definedName>
    <definedName name="D01500030001">#REF!</definedName>
    <definedName name="D01500030002" localSheetId="0">#REF!</definedName>
    <definedName name="D01500030002" localSheetId="3">#REF!</definedName>
    <definedName name="D01500030002" localSheetId="2">#REF!</definedName>
    <definedName name="D01500030002" localSheetId="22">#REF!</definedName>
    <definedName name="D01500030002" localSheetId="7">#REF!</definedName>
    <definedName name="D01500030002" localSheetId="4">#REF!</definedName>
    <definedName name="D01500030002" localSheetId="5">#REF!</definedName>
    <definedName name="D01500030002" localSheetId="17">#REF!</definedName>
    <definedName name="D01500030002" localSheetId="12">#REF!</definedName>
    <definedName name="D01500030002" localSheetId="9">#REF!</definedName>
    <definedName name="D01500030002" localSheetId="10">#REF!</definedName>
    <definedName name="D01500030002">#REF!</definedName>
    <definedName name="D01500030003" localSheetId="0">#REF!</definedName>
    <definedName name="D01500030003" localSheetId="3">#REF!</definedName>
    <definedName name="D01500030003" localSheetId="2">#REF!</definedName>
    <definedName name="D01500030003" localSheetId="22">#REF!</definedName>
    <definedName name="D01500030003" localSheetId="7">#REF!</definedName>
    <definedName name="D01500030003" localSheetId="4">#REF!</definedName>
    <definedName name="D01500030003" localSheetId="5">#REF!</definedName>
    <definedName name="D01500030003" localSheetId="17">#REF!</definedName>
    <definedName name="D01500030003" localSheetId="12">#REF!</definedName>
    <definedName name="D01500030003" localSheetId="9">#REF!</definedName>
    <definedName name="D01500030003" localSheetId="10">#REF!</definedName>
    <definedName name="D01500030003">#REF!</definedName>
    <definedName name="D01500030004" localSheetId="0">#REF!</definedName>
    <definedName name="D01500030004" localSheetId="3">#REF!</definedName>
    <definedName name="D01500030004" localSheetId="2">#REF!</definedName>
    <definedName name="D01500030004" localSheetId="22">#REF!</definedName>
    <definedName name="D01500030004" localSheetId="7">#REF!</definedName>
    <definedName name="D01500030004" localSheetId="4">#REF!</definedName>
    <definedName name="D01500030004" localSheetId="5">#REF!</definedName>
    <definedName name="D01500030004" localSheetId="17">#REF!</definedName>
    <definedName name="D01500030004" localSheetId="12">#REF!</definedName>
    <definedName name="D01500030004" localSheetId="9">#REF!</definedName>
    <definedName name="D01500030004" localSheetId="10">#REF!</definedName>
    <definedName name="D01500030004">#REF!</definedName>
    <definedName name="D01500030005" localSheetId="0">#REF!</definedName>
    <definedName name="D01500030005" localSheetId="3">#REF!</definedName>
    <definedName name="D01500030005" localSheetId="2">#REF!</definedName>
    <definedName name="D01500030005" localSheetId="22">#REF!</definedName>
    <definedName name="D01500030005" localSheetId="7">#REF!</definedName>
    <definedName name="D01500030005" localSheetId="4">#REF!</definedName>
    <definedName name="D01500030005" localSheetId="5">#REF!</definedName>
    <definedName name="D01500030005" localSheetId="17">#REF!</definedName>
    <definedName name="D01500030005" localSheetId="12">#REF!</definedName>
    <definedName name="D01500030005" localSheetId="9">#REF!</definedName>
    <definedName name="D01500030005" localSheetId="10">#REF!</definedName>
    <definedName name="D01500030005">#REF!</definedName>
    <definedName name="D01500030006" localSheetId="0">#REF!</definedName>
    <definedName name="D01500030006" localSheetId="3">#REF!</definedName>
    <definedName name="D01500030006" localSheetId="2">#REF!</definedName>
    <definedName name="D01500030006" localSheetId="22">#REF!</definedName>
    <definedName name="D01500030006" localSheetId="7">#REF!</definedName>
    <definedName name="D01500030006" localSheetId="4">#REF!</definedName>
    <definedName name="D01500030006" localSheetId="5">#REF!</definedName>
    <definedName name="D01500030006" localSheetId="17">#REF!</definedName>
    <definedName name="D01500030006" localSheetId="12">#REF!</definedName>
    <definedName name="D01500030006" localSheetId="9">#REF!</definedName>
    <definedName name="D01500030006" localSheetId="10">#REF!</definedName>
    <definedName name="D01500030006">#REF!</definedName>
    <definedName name="D01500030007" localSheetId="0">#REF!</definedName>
    <definedName name="D01500030007" localSheetId="3">#REF!</definedName>
    <definedName name="D01500030007" localSheetId="2">#REF!</definedName>
    <definedName name="D01500030007" localSheetId="22">#REF!</definedName>
    <definedName name="D01500030007" localSheetId="7">#REF!</definedName>
    <definedName name="D01500030007" localSheetId="4">#REF!</definedName>
    <definedName name="D01500030007" localSheetId="5">#REF!</definedName>
    <definedName name="D01500030007" localSheetId="17">#REF!</definedName>
    <definedName name="D01500030007" localSheetId="12">#REF!</definedName>
    <definedName name="D01500030007" localSheetId="9">#REF!</definedName>
    <definedName name="D01500030007" localSheetId="10">#REF!</definedName>
    <definedName name="D01500030007">#REF!</definedName>
    <definedName name="D01500030010" localSheetId="0">#REF!</definedName>
    <definedName name="D01500030010" localSheetId="3">#REF!</definedName>
    <definedName name="D01500030010" localSheetId="2">#REF!</definedName>
    <definedName name="D01500030010" localSheetId="22">#REF!</definedName>
    <definedName name="D01500030010" localSheetId="7">#REF!</definedName>
    <definedName name="D01500030010" localSheetId="4">#REF!</definedName>
    <definedName name="D01500030010" localSheetId="5">#REF!</definedName>
    <definedName name="D01500030010" localSheetId="17">#REF!</definedName>
    <definedName name="D01500030010" localSheetId="12">#REF!</definedName>
    <definedName name="D01500030010" localSheetId="9">#REF!</definedName>
    <definedName name="D01500030010" localSheetId="10">#REF!</definedName>
    <definedName name="D01500030010">#REF!</definedName>
    <definedName name="D01600010001" localSheetId="0">#REF!</definedName>
    <definedName name="D01600010001" localSheetId="3">#REF!</definedName>
    <definedName name="D01600010001" localSheetId="2">#REF!</definedName>
    <definedName name="D01600010001" localSheetId="22">#REF!</definedName>
    <definedName name="D01600010001" localSheetId="7">#REF!</definedName>
    <definedName name="D01600010001" localSheetId="4">#REF!</definedName>
    <definedName name="D01600010001" localSheetId="5">#REF!</definedName>
    <definedName name="D01600010001" localSheetId="17">#REF!</definedName>
    <definedName name="D01600010001" localSheetId="12">#REF!</definedName>
    <definedName name="D01600010001" localSheetId="9">#REF!</definedName>
    <definedName name="D01600010001" localSheetId="10">#REF!</definedName>
    <definedName name="D01600010001">#REF!</definedName>
    <definedName name="D01600010002" localSheetId="0">#REF!</definedName>
    <definedName name="D01600010002" localSheetId="3">#REF!</definedName>
    <definedName name="D01600010002" localSheetId="2">#REF!</definedName>
    <definedName name="D01600010002" localSheetId="22">#REF!</definedName>
    <definedName name="D01600010002" localSheetId="7">#REF!</definedName>
    <definedName name="D01600010002" localSheetId="4">#REF!</definedName>
    <definedName name="D01600010002" localSheetId="5">#REF!</definedName>
    <definedName name="D01600010002" localSheetId="17">#REF!</definedName>
    <definedName name="D01600010002" localSheetId="12">#REF!</definedName>
    <definedName name="D01600010002" localSheetId="9">#REF!</definedName>
    <definedName name="D01600010002" localSheetId="10">#REF!</definedName>
    <definedName name="D01600010002">#REF!</definedName>
    <definedName name="D01600010003" localSheetId="0">#REF!</definedName>
    <definedName name="D01600010003" localSheetId="3">#REF!</definedName>
    <definedName name="D01600010003" localSheetId="2">#REF!</definedName>
    <definedName name="D01600010003" localSheetId="22">#REF!</definedName>
    <definedName name="D01600010003" localSheetId="7">#REF!</definedName>
    <definedName name="D01600010003" localSheetId="4">#REF!</definedName>
    <definedName name="D01600010003" localSheetId="5">#REF!</definedName>
    <definedName name="D01600010003" localSheetId="17">#REF!</definedName>
    <definedName name="D01600010003" localSheetId="12">#REF!</definedName>
    <definedName name="D01600010003" localSheetId="9">#REF!</definedName>
    <definedName name="D01600010003" localSheetId="10">#REF!</definedName>
    <definedName name="D01600010003">#REF!</definedName>
    <definedName name="D01600010004" localSheetId="0">#REF!</definedName>
    <definedName name="D01600010004" localSheetId="3">#REF!</definedName>
    <definedName name="D01600010004" localSheetId="2">#REF!</definedName>
    <definedName name="D01600010004" localSheetId="22">#REF!</definedName>
    <definedName name="D01600010004" localSheetId="7">#REF!</definedName>
    <definedName name="D01600010004" localSheetId="4">#REF!</definedName>
    <definedName name="D01600010004" localSheetId="5">#REF!</definedName>
    <definedName name="D01600010004" localSheetId="17">#REF!</definedName>
    <definedName name="D01600010004" localSheetId="12">#REF!</definedName>
    <definedName name="D01600010004" localSheetId="9">#REF!</definedName>
    <definedName name="D01600010004" localSheetId="10">#REF!</definedName>
    <definedName name="D01600010004">#REF!</definedName>
    <definedName name="D01600010005" localSheetId="0">#REF!</definedName>
    <definedName name="D01600010005" localSheetId="3">#REF!</definedName>
    <definedName name="D01600010005" localSheetId="2">#REF!</definedName>
    <definedName name="D01600010005" localSheetId="22">#REF!</definedName>
    <definedName name="D01600010005" localSheetId="7">#REF!</definedName>
    <definedName name="D01600010005" localSheetId="4">#REF!</definedName>
    <definedName name="D01600010005" localSheetId="5">#REF!</definedName>
    <definedName name="D01600010005" localSheetId="17">#REF!</definedName>
    <definedName name="D01600010005" localSheetId="12">#REF!</definedName>
    <definedName name="D01600010005" localSheetId="9">#REF!</definedName>
    <definedName name="D01600010005" localSheetId="10">#REF!</definedName>
    <definedName name="D01600010005">#REF!</definedName>
    <definedName name="D01600010006" localSheetId="0">#REF!</definedName>
    <definedName name="D01600010006" localSheetId="3">#REF!</definedName>
    <definedName name="D01600010006" localSheetId="2">#REF!</definedName>
    <definedName name="D01600010006" localSheetId="22">#REF!</definedName>
    <definedName name="D01600010006" localSheetId="7">#REF!</definedName>
    <definedName name="D01600010006" localSheetId="4">#REF!</definedName>
    <definedName name="D01600010006" localSheetId="5">#REF!</definedName>
    <definedName name="D01600010006" localSheetId="17">#REF!</definedName>
    <definedName name="D01600010006" localSheetId="12">#REF!</definedName>
    <definedName name="D01600010006" localSheetId="9">#REF!</definedName>
    <definedName name="D01600010006" localSheetId="10">#REF!</definedName>
    <definedName name="D01600010006">#REF!</definedName>
    <definedName name="D01600010007" localSheetId="0">#REF!</definedName>
    <definedName name="D01600010007" localSheetId="3">#REF!</definedName>
    <definedName name="D01600010007" localSheetId="2">#REF!</definedName>
    <definedName name="D01600010007" localSheetId="22">#REF!</definedName>
    <definedName name="D01600010007" localSheetId="7">#REF!</definedName>
    <definedName name="D01600010007" localSheetId="4">#REF!</definedName>
    <definedName name="D01600010007" localSheetId="5">#REF!</definedName>
    <definedName name="D01600010007" localSheetId="17">#REF!</definedName>
    <definedName name="D01600010007" localSheetId="12">#REF!</definedName>
    <definedName name="D01600010007" localSheetId="9">#REF!</definedName>
    <definedName name="D01600010007" localSheetId="10">#REF!</definedName>
    <definedName name="D01600010007">#REF!</definedName>
    <definedName name="D01600010008" localSheetId="0">#REF!</definedName>
    <definedName name="D01600010008" localSheetId="3">#REF!</definedName>
    <definedName name="D01600010008" localSheetId="2">#REF!</definedName>
    <definedName name="D01600010008" localSheetId="22">#REF!</definedName>
    <definedName name="D01600010008" localSheetId="7">#REF!</definedName>
    <definedName name="D01600010008" localSheetId="4">#REF!</definedName>
    <definedName name="D01600010008" localSheetId="5">#REF!</definedName>
    <definedName name="D01600010008" localSheetId="17">#REF!</definedName>
    <definedName name="D01600010008" localSheetId="12">#REF!</definedName>
    <definedName name="D01600010008" localSheetId="9">#REF!</definedName>
    <definedName name="D01600010008" localSheetId="10">#REF!</definedName>
    <definedName name="D01600010008">#REF!</definedName>
    <definedName name="D01600010009" localSheetId="0">#REF!</definedName>
    <definedName name="D01600010009" localSheetId="3">#REF!</definedName>
    <definedName name="D01600010009" localSheetId="2">#REF!</definedName>
    <definedName name="D01600010009" localSheetId="22">#REF!</definedName>
    <definedName name="D01600010009" localSheetId="7">#REF!</definedName>
    <definedName name="D01600010009" localSheetId="4">#REF!</definedName>
    <definedName name="D01600010009" localSheetId="5">#REF!</definedName>
    <definedName name="D01600010009" localSheetId="17">#REF!</definedName>
    <definedName name="D01600010009" localSheetId="12">#REF!</definedName>
    <definedName name="D01600010009" localSheetId="9">#REF!</definedName>
    <definedName name="D01600010009" localSheetId="10">#REF!</definedName>
    <definedName name="D01600010009">#REF!</definedName>
    <definedName name="D01600010010" localSheetId="0">#REF!</definedName>
    <definedName name="D01600010010" localSheetId="3">#REF!</definedName>
    <definedName name="D01600010010" localSheetId="2">#REF!</definedName>
    <definedName name="D01600010010" localSheetId="22">#REF!</definedName>
    <definedName name="D01600010010" localSheetId="7">#REF!</definedName>
    <definedName name="D01600010010" localSheetId="4">#REF!</definedName>
    <definedName name="D01600010010" localSheetId="5">#REF!</definedName>
    <definedName name="D01600010010" localSheetId="17">#REF!</definedName>
    <definedName name="D01600010010" localSheetId="12">#REF!</definedName>
    <definedName name="D01600010010" localSheetId="9">#REF!</definedName>
    <definedName name="D01600010010" localSheetId="10">#REF!</definedName>
    <definedName name="D01600010010">#REF!</definedName>
    <definedName name="D01600010011" localSheetId="0">#REF!</definedName>
    <definedName name="D01600010011" localSheetId="3">#REF!</definedName>
    <definedName name="D01600010011" localSheetId="2">#REF!</definedName>
    <definedName name="D01600010011" localSheetId="22">#REF!</definedName>
    <definedName name="D01600010011" localSheetId="7">#REF!</definedName>
    <definedName name="D01600010011" localSheetId="4">#REF!</definedName>
    <definedName name="D01600010011" localSheetId="5">#REF!</definedName>
    <definedName name="D01600010011" localSheetId="17">#REF!</definedName>
    <definedName name="D01600010011" localSheetId="12">#REF!</definedName>
    <definedName name="D01600010011" localSheetId="9">#REF!</definedName>
    <definedName name="D01600010011" localSheetId="10">#REF!</definedName>
    <definedName name="D01600010011">#REF!</definedName>
    <definedName name="D01600010012" localSheetId="0">#REF!</definedName>
    <definedName name="D01600010012" localSheetId="3">#REF!</definedName>
    <definedName name="D01600010012" localSheetId="2">#REF!</definedName>
    <definedName name="D01600010012" localSheetId="22">#REF!</definedName>
    <definedName name="D01600010012" localSheetId="7">#REF!</definedName>
    <definedName name="D01600010012" localSheetId="4">#REF!</definedName>
    <definedName name="D01600010012" localSheetId="5">#REF!</definedName>
    <definedName name="D01600010012" localSheetId="17">#REF!</definedName>
    <definedName name="D01600010012" localSheetId="12">#REF!</definedName>
    <definedName name="D01600010012" localSheetId="9">#REF!</definedName>
    <definedName name="D01600010012" localSheetId="10">#REF!</definedName>
    <definedName name="D01600010012">#REF!</definedName>
    <definedName name="D01600010013" localSheetId="0">#REF!</definedName>
    <definedName name="D01600010013" localSheetId="3">#REF!</definedName>
    <definedName name="D01600010013" localSheetId="2">#REF!</definedName>
    <definedName name="D01600010013" localSheetId="22">#REF!</definedName>
    <definedName name="D01600010013" localSheetId="7">#REF!</definedName>
    <definedName name="D01600010013" localSheetId="4">#REF!</definedName>
    <definedName name="D01600010013" localSheetId="5">#REF!</definedName>
    <definedName name="D01600010013" localSheetId="17">#REF!</definedName>
    <definedName name="D01600010013" localSheetId="12">#REF!</definedName>
    <definedName name="D01600010013" localSheetId="9">#REF!</definedName>
    <definedName name="D01600010013" localSheetId="10">#REF!</definedName>
    <definedName name="D01600010013">#REF!</definedName>
    <definedName name="D01600010014" localSheetId="0">#REF!</definedName>
    <definedName name="D01600010014" localSheetId="3">#REF!</definedName>
    <definedName name="D01600010014" localSheetId="2">#REF!</definedName>
    <definedName name="D01600010014" localSheetId="22">#REF!</definedName>
    <definedName name="D01600010014" localSheetId="7">#REF!</definedName>
    <definedName name="D01600010014" localSheetId="4">#REF!</definedName>
    <definedName name="D01600010014" localSheetId="5">#REF!</definedName>
    <definedName name="D01600010014" localSheetId="17">#REF!</definedName>
    <definedName name="D01600010014" localSheetId="12">#REF!</definedName>
    <definedName name="D01600010014" localSheetId="9">#REF!</definedName>
    <definedName name="D01600010014" localSheetId="10">#REF!</definedName>
    <definedName name="D01600010014">#REF!</definedName>
    <definedName name="D01600010015" localSheetId="0">#REF!</definedName>
    <definedName name="D01600010015" localSheetId="3">#REF!</definedName>
    <definedName name="D01600010015" localSheetId="2">#REF!</definedName>
    <definedName name="D01600010015" localSheetId="22">#REF!</definedName>
    <definedName name="D01600010015" localSheetId="7">#REF!</definedName>
    <definedName name="D01600010015" localSheetId="4">#REF!</definedName>
    <definedName name="D01600010015" localSheetId="5">#REF!</definedName>
    <definedName name="D01600010015" localSheetId="17">#REF!</definedName>
    <definedName name="D01600010015" localSheetId="12">#REF!</definedName>
    <definedName name="D01600010015" localSheetId="9">#REF!</definedName>
    <definedName name="D01600010015" localSheetId="10">#REF!</definedName>
    <definedName name="D01600010015">#REF!</definedName>
    <definedName name="D01600010016" localSheetId="0">#REF!</definedName>
    <definedName name="D01600010016" localSheetId="3">#REF!</definedName>
    <definedName name="D01600010016" localSheetId="2">#REF!</definedName>
    <definedName name="D01600010016" localSheetId="22">#REF!</definedName>
    <definedName name="D01600010016" localSheetId="7">#REF!</definedName>
    <definedName name="D01600010016" localSheetId="4">#REF!</definedName>
    <definedName name="D01600010016" localSheetId="5">#REF!</definedName>
    <definedName name="D01600010016" localSheetId="17">#REF!</definedName>
    <definedName name="D01600010016" localSheetId="12">#REF!</definedName>
    <definedName name="D01600010016" localSheetId="9">#REF!</definedName>
    <definedName name="D01600010016" localSheetId="10">#REF!</definedName>
    <definedName name="D01600010016">#REF!</definedName>
    <definedName name="D01600010017" localSheetId="0">#REF!</definedName>
    <definedName name="D01600010017" localSheetId="3">#REF!</definedName>
    <definedName name="D01600010017" localSheetId="2">#REF!</definedName>
    <definedName name="D01600010017" localSheetId="22">#REF!</definedName>
    <definedName name="D01600010017" localSheetId="7">#REF!</definedName>
    <definedName name="D01600010017" localSheetId="4">#REF!</definedName>
    <definedName name="D01600010017" localSheetId="5">#REF!</definedName>
    <definedName name="D01600010017" localSheetId="17">#REF!</definedName>
    <definedName name="D01600010017" localSheetId="12">#REF!</definedName>
    <definedName name="D01600010017" localSheetId="9">#REF!</definedName>
    <definedName name="D01600010017" localSheetId="10">#REF!</definedName>
    <definedName name="D01600010017">#REF!</definedName>
    <definedName name="D01600010018" localSheetId="0">#REF!</definedName>
    <definedName name="D01600010018" localSheetId="3">#REF!</definedName>
    <definedName name="D01600010018" localSheetId="2">#REF!</definedName>
    <definedName name="D01600010018" localSheetId="22">#REF!</definedName>
    <definedName name="D01600010018" localSheetId="7">#REF!</definedName>
    <definedName name="D01600010018" localSheetId="4">#REF!</definedName>
    <definedName name="D01600010018" localSheetId="5">#REF!</definedName>
    <definedName name="D01600010018" localSheetId="17">#REF!</definedName>
    <definedName name="D01600010018" localSheetId="12">#REF!</definedName>
    <definedName name="D01600010018" localSheetId="9">#REF!</definedName>
    <definedName name="D01600010018" localSheetId="10">#REF!</definedName>
    <definedName name="D01600010018">#REF!</definedName>
    <definedName name="D01600010019" localSheetId="0">#REF!</definedName>
    <definedName name="D01600010019" localSheetId="3">#REF!</definedName>
    <definedName name="D01600010019" localSheetId="2">#REF!</definedName>
    <definedName name="D01600010019" localSheetId="22">#REF!</definedName>
    <definedName name="D01600010019" localSheetId="7">#REF!</definedName>
    <definedName name="D01600010019" localSheetId="4">#REF!</definedName>
    <definedName name="D01600010019" localSheetId="5">#REF!</definedName>
    <definedName name="D01600010019" localSheetId="17">#REF!</definedName>
    <definedName name="D01600010019" localSheetId="12">#REF!</definedName>
    <definedName name="D01600010019" localSheetId="9">#REF!</definedName>
    <definedName name="D01600010019" localSheetId="10">#REF!</definedName>
    <definedName name="D01600010019">#REF!</definedName>
    <definedName name="D01600020001" localSheetId="0">#REF!</definedName>
    <definedName name="D01600020001" localSheetId="3">#REF!</definedName>
    <definedName name="D01600020001" localSheetId="2">#REF!</definedName>
    <definedName name="D01600020001" localSheetId="22">#REF!</definedName>
    <definedName name="D01600020001" localSheetId="7">#REF!</definedName>
    <definedName name="D01600020001" localSheetId="4">#REF!</definedName>
    <definedName name="D01600020001" localSheetId="5">#REF!</definedName>
    <definedName name="D01600020001" localSheetId="17">#REF!</definedName>
    <definedName name="D01600020001" localSheetId="12">#REF!</definedName>
    <definedName name="D01600020001" localSheetId="9">#REF!</definedName>
    <definedName name="D01600020001" localSheetId="10">#REF!</definedName>
    <definedName name="D01600020001">#REF!</definedName>
    <definedName name="D01600030001" localSheetId="0">#REF!</definedName>
    <definedName name="D01600030001" localSheetId="3">#REF!</definedName>
    <definedName name="D01600030001" localSheetId="2">#REF!</definedName>
    <definedName name="D01600030001" localSheetId="22">#REF!</definedName>
    <definedName name="D01600030001" localSheetId="7">#REF!</definedName>
    <definedName name="D01600030001" localSheetId="4">#REF!</definedName>
    <definedName name="D01600030001" localSheetId="5">#REF!</definedName>
    <definedName name="D01600030001" localSheetId="17">#REF!</definedName>
    <definedName name="D01600030001" localSheetId="12">#REF!</definedName>
    <definedName name="D01600030001" localSheetId="9">#REF!</definedName>
    <definedName name="D01600030001" localSheetId="10">#REF!</definedName>
    <definedName name="D01600030001">#REF!</definedName>
    <definedName name="D01600030002" localSheetId="0">#REF!</definedName>
    <definedName name="D01600030002" localSheetId="3">#REF!</definedName>
    <definedName name="D01600030002" localSheetId="2">#REF!</definedName>
    <definedName name="D01600030002" localSheetId="22">#REF!</definedName>
    <definedName name="D01600030002" localSheetId="7">#REF!</definedName>
    <definedName name="D01600030002" localSheetId="4">#REF!</definedName>
    <definedName name="D01600030002" localSheetId="5">#REF!</definedName>
    <definedName name="D01600030002" localSheetId="17">#REF!</definedName>
    <definedName name="D01600030002" localSheetId="12">#REF!</definedName>
    <definedName name="D01600030002" localSheetId="9">#REF!</definedName>
    <definedName name="D01600030002" localSheetId="10">#REF!</definedName>
    <definedName name="D01600030002">#REF!</definedName>
    <definedName name="D01600030003" localSheetId="0">#REF!</definedName>
    <definedName name="D01600030003" localSheetId="3">#REF!</definedName>
    <definedName name="D01600030003" localSheetId="2">#REF!</definedName>
    <definedName name="D01600030003" localSheetId="22">#REF!</definedName>
    <definedName name="D01600030003" localSheetId="7">#REF!</definedName>
    <definedName name="D01600030003" localSheetId="4">#REF!</definedName>
    <definedName name="D01600030003" localSheetId="5">#REF!</definedName>
    <definedName name="D01600030003" localSheetId="17">#REF!</definedName>
    <definedName name="D01600030003" localSheetId="12">#REF!</definedName>
    <definedName name="D01600030003" localSheetId="9">#REF!</definedName>
    <definedName name="D01600030003" localSheetId="10">#REF!</definedName>
    <definedName name="D01600030003">#REF!</definedName>
    <definedName name="D01600030004" localSheetId="0">#REF!</definedName>
    <definedName name="D01600030004" localSheetId="3">#REF!</definedName>
    <definedName name="D01600030004" localSheetId="2">#REF!</definedName>
    <definedName name="D01600030004" localSheetId="22">#REF!</definedName>
    <definedName name="D01600030004" localSheetId="7">#REF!</definedName>
    <definedName name="D01600030004" localSheetId="4">#REF!</definedName>
    <definedName name="D01600030004" localSheetId="5">#REF!</definedName>
    <definedName name="D01600030004" localSheetId="17">#REF!</definedName>
    <definedName name="D01600030004" localSheetId="12">#REF!</definedName>
    <definedName name="D01600030004" localSheetId="9">#REF!</definedName>
    <definedName name="D01600030004" localSheetId="10">#REF!</definedName>
    <definedName name="D01600030004">#REF!</definedName>
    <definedName name="D01600030005" localSheetId="0">#REF!</definedName>
    <definedName name="D01600030005" localSheetId="3">#REF!</definedName>
    <definedName name="D01600030005" localSheetId="2">#REF!</definedName>
    <definedName name="D01600030005" localSheetId="22">#REF!</definedName>
    <definedName name="D01600030005" localSheetId="7">#REF!</definedName>
    <definedName name="D01600030005" localSheetId="4">#REF!</definedName>
    <definedName name="D01600030005" localSheetId="5">#REF!</definedName>
    <definedName name="D01600030005" localSheetId="17">#REF!</definedName>
    <definedName name="D01600030005" localSheetId="12">#REF!</definedName>
    <definedName name="D01600030005" localSheetId="9">#REF!</definedName>
    <definedName name="D01600030005" localSheetId="10">#REF!</definedName>
    <definedName name="D01600030005">#REF!</definedName>
    <definedName name="D01600030008" localSheetId="0">#REF!</definedName>
    <definedName name="D01600030008" localSheetId="3">#REF!</definedName>
    <definedName name="D01600030008" localSheetId="2">#REF!</definedName>
    <definedName name="D01600030008" localSheetId="22">#REF!</definedName>
    <definedName name="D01600030008" localSheetId="7">#REF!</definedName>
    <definedName name="D01600030008" localSheetId="4">#REF!</definedName>
    <definedName name="D01600030008" localSheetId="5">#REF!</definedName>
    <definedName name="D01600030008" localSheetId="17">#REF!</definedName>
    <definedName name="D01600030008" localSheetId="12">#REF!</definedName>
    <definedName name="D01600030008" localSheetId="9">#REF!</definedName>
    <definedName name="D01600030008" localSheetId="10">#REF!</definedName>
    <definedName name="D01600030008">#REF!</definedName>
    <definedName name="D01700010001" localSheetId="0">#REF!</definedName>
    <definedName name="D01700010001" localSheetId="3">#REF!</definedName>
    <definedName name="D01700010001" localSheetId="2">#REF!</definedName>
    <definedName name="D01700010001" localSheetId="22">#REF!</definedName>
    <definedName name="D01700010001" localSheetId="7">#REF!</definedName>
    <definedName name="D01700010001" localSheetId="4">#REF!</definedName>
    <definedName name="D01700010001" localSheetId="5">#REF!</definedName>
    <definedName name="D01700010001" localSheetId="17">#REF!</definedName>
    <definedName name="D01700010001" localSheetId="12">#REF!</definedName>
    <definedName name="D01700010001" localSheetId="9">#REF!</definedName>
    <definedName name="D01700010001" localSheetId="10">#REF!</definedName>
    <definedName name="D01700010001">#REF!</definedName>
    <definedName name="D01700020001" localSheetId="0">#REF!</definedName>
    <definedName name="D01700020001" localSheetId="3">#REF!</definedName>
    <definedName name="D01700020001" localSheetId="2">#REF!</definedName>
    <definedName name="D01700020001" localSheetId="22">#REF!</definedName>
    <definedName name="D01700020001" localSheetId="7">#REF!</definedName>
    <definedName name="D01700020001" localSheetId="4">#REF!</definedName>
    <definedName name="D01700020001" localSheetId="5">#REF!</definedName>
    <definedName name="D01700020001" localSheetId="17">#REF!</definedName>
    <definedName name="D01700020001" localSheetId="12">#REF!</definedName>
    <definedName name="D01700020001" localSheetId="9">#REF!</definedName>
    <definedName name="D01700020001" localSheetId="10">#REF!</definedName>
    <definedName name="D01700020001">#REF!</definedName>
    <definedName name="D01700020002" localSheetId="0">#REF!</definedName>
    <definedName name="D01700020002" localSheetId="3">#REF!</definedName>
    <definedName name="D01700020002" localSheetId="2">#REF!</definedName>
    <definedName name="D01700020002" localSheetId="22">#REF!</definedName>
    <definedName name="D01700020002" localSheetId="7">#REF!</definedName>
    <definedName name="D01700020002" localSheetId="4">#REF!</definedName>
    <definedName name="D01700020002" localSheetId="5">#REF!</definedName>
    <definedName name="D01700020002" localSheetId="17">#REF!</definedName>
    <definedName name="D01700020002" localSheetId="12">#REF!</definedName>
    <definedName name="D01700020002" localSheetId="9">#REF!</definedName>
    <definedName name="D01700020002" localSheetId="10">#REF!</definedName>
    <definedName name="D01700020002">#REF!</definedName>
    <definedName name="D01700020003" localSheetId="0">#REF!</definedName>
    <definedName name="D01700020003" localSheetId="3">#REF!</definedName>
    <definedName name="D01700020003" localSheetId="2">#REF!</definedName>
    <definedName name="D01700020003" localSheetId="22">#REF!</definedName>
    <definedName name="D01700020003" localSheetId="7">#REF!</definedName>
    <definedName name="D01700020003" localSheetId="4">#REF!</definedName>
    <definedName name="D01700020003" localSheetId="5">#REF!</definedName>
    <definedName name="D01700020003" localSheetId="17">#REF!</definedName>
    <definedName name="D01700020003" localSheetId="12">#REF!</definedName>
    <definedName name="D01700020003" localSheetId="9">#REF!</definedName>
    <definedName name="D01700020003" localSheetId="10">#REF!</definedName>
    <definedName name="D01700020003">#REF!</definedName>
    <definedName name="D01700020010" localSheetId="0">#REF!</definedName>
    <definedName name="D01700020010" localSheetId="3">#REF!</definedName>
    <definedName name="D01700020010" localSheetId="2">#REF!</definedName>
    <definedName name="D01700020010" localSheetId="22">#REF!</definedName>
    <definedName name="D01700020010" localSheetId="7">#REF!</definedName>
    <definedName name="D01700020010" localSheetId="4">#REF!</definedName>
    <definedName name="D01700020010" localSheetId="5">#REF!</definedName>
    <definedName name="D01700020010" localSheetId="17">#REF!</definedName>
    <definedName name="D01700020010" localSheetId="12">#REF!</definedName>
    <definedName name="D01700020010" localSheetId="9">#REF!</definedName>
    <definedName name="D01700020010" localSheetId="10">#REF!</definedName>
    <definedName name="D01700020010">#REF!</definedName>
    <definedName name="D01700030001" localSheetId="0">#REF!</definedName>
    <definedName name="D01700030001" localSheetId="3">#REF!</definedName>
    <definedName name="D01700030001" localSheetId="2">#REF!</definedName>
    <definedName name="D01700030001" localSheetId="22">#REF!</definedName>
    <definedName name="D01700030001" localSheetId="7">#REF!</definedName>
    <definedName name="D01700030001" localSheetId="4">#REF!</definedName>
    <definedName name="D01700030001" localSheetId="5">#REF!</definedName>
    <definedName name="D01700030001" localSheetId="17">#REF!</definedName>
    <definedName name="D01700030001" localSheetId="12">#REF!</definedName>
    <definedName name="D01700030001" localSheetId="9">#REF!</definedName>
    <definedName name="D01700030001" localSheetId="10">#REF!</definedName>
    <definedName name="D01700030001">#REF!</definedName>
    <definedName name="D01700030002" localSheetId="0">#REF!</definedName>
    <definedName name="D01700030002" localSheetId="3">#REF!</definedName>
    <definedName name="D01700030002" localSheetId="2">#REF!</definedName>
    <definedName name="D01700030002" localSheetId="22">#REF!</definedName>
    <definedName name="D01700030002" localSheetId="7">#REF!</definedName>
    <definedName name="D01700030002" localSheetId="4">#REF!</definedName>
    <definedName name="D01700030002" localSheetId="5">#REF!</definedName>
    <definedName name="D01700030002" localSheetId="17">#REF!</definedName>
    <definedName name="D01700030002" localSheetId="12">#REF!</definedName>
    <definedName name="D01700030002" localSheetId="9">#REF!</definedName>
    <definedName name="D01700030002" localSheetId="10">#REF!</definedName>
    <definedName name="D01700030002">#REF!</definedName>
    <definedName name="D01700030010" localSheetId="0">#REF!</definedName>
    <definedName name="D01700030010" localSheetId="3">#REF!</definedName>
    <definedName name="D01700030010" localSheetId="2">#REF!</definedName>
    <definedName name="D01700030010" localSheetId="22">#REF!</definedName>
    <definedName name="D01700030010" localSheetId="7">#REF!</definedName>
    <definedName name="D01700030010" localSheetId="4">#REF!</definedName>
    <definedName name="D01700030010" localSheetId="5">#REF!</definedName>
    <definedName name="D01700030010" localSheetId="17">#REF!</definedName>
    <definedName name="D01700030010" localSheetId="12">#REF!</definedName>
    <definedName name="D01700030010" localSheetId="9">#REF!</definedName>
    <definedName name="D01700030010" localSheetId="10">#REF!</definedName>
    <definedName name="D01700030010">#REF!</definedName>
    <definedName name="D01700040001" localSheetId="0">#REF!</definedName>
    <definedName name="D01700040001" localSheetId="3">#REF!</definedName>
    <definedName name="D01700040001" localSheetId="2">#REF!</definedName>
    <definedName name="D01700040001" localSheetId="22">#REF!</definedName>
    <definedName name="D01700040001" localSheetId="7">#REF!</definedName>
    <definedName name="D01700040001" localSheetId="4">#REF!</definedName>
    <definedName name="D01700040001" localSheetId="5">#REF!</definedName>
    <definedName name="D01700040001" localSheetId="17">#REF!</definedName>
    <definedName name="D01700040001" localSheetId="12">#REF!</definedName>
    <definedName name="D01700040001" localSheetId="9">#REF!</definedName>
    <definedName name="D01700040001" localSheetId="10">#REF!</definedName>
    <definedName name="D01700040001">#REF!</definedName>
    <definedName name="D01700100001" localSheetId="0">#REF!</definedName>
    <definedName name="D01700100001" localSheetId="3">#REF!</definedName>
    <definedName name="D01700100001" localSheetId="2">#REF!</definedName>
    <definedName name="D01700100001" localSheetId="22">#REF!</definedName>
    <definedName name="D01700100001" localSheetId="7">#REF!</definedName>
    <definedName name="D01700100001" localSheetId="4">#REF!</definedName>
    <definedName name="D01700100001" localSheetId="5">#REF!</definedName>
    <definedName name="D01700100001" localSheetId="17">#REF!</definedName>
    <definedName name="D01700100001" localSheetId="12">#REF!</definedName>
    <definedName name="D01700100001" localSheetId="9">#REF!</definedName>
    <definedName name="D01700100001" localSheetId="10">#REF!</definedName>
    <definedName name="D01700100001">#REF!</definedName>
    <definedName name="Data" localSheetId="0">#REF!</definedName>
    <definedName name="Data" localSheetId="3">#REF!</definedName>
    <definedName name="Data" localSheetId="2">#REF!</definedName>
    <definedName name="Data" localSheetId="22">#REF!</definedName>
    <definedName name="Data" localSheetId="7">#REF!</definedName>
    <definedName name="Data" localSheetId="4">#REF!</definedName>
    <definedName name="Data" localSheetId="5">#REF!</definedName>
    <definedName name="Data" localSheetId="17">#REF!</definedName>
    <definedName name="Data" localSheetId="12">#REF!</definedName>
    <definedName name="Data" localSheetId="9">#REF!</definedName>
    <definedName name="Data" localSheetId="10">#REF!</definedName>
    <definedName name="Data">#REF!</definedName>
    <definedName name="DATA1" localSheetId="0">#REF!</definedName>
    <definedName name="DATA1" localSheetId="3">#REF!</definedName>
    <definedName name="DATA1" localSheetId="2">#REF!</definedName>
    <definedName name="DATA1">#REF!</definedName>
    <definedName name="DATA2" localSheetId="0">#REF!</definedName>
    <definedName name="DATA2" localSheetId="3">#REF!</definedName>
    <definedName name="DATA2" localSheetId="2">#REF!</definedName>
    <definedName name="DATA2">#REF!</definedName>
    <definedName name="DATA3" localSheetId="0">#REF!</definedName>
    <definedName name="DATA3" localSheetId="3">#REF!</definedName>
    <definedName name="DATA3" localSheetId="2">#REF!</definedName>
    <definedName name="DATA3">#REF!</definedName>
    <definedName name="DATA4" localSheetId="0">#REF!</definedName>
    <definedName name="DATA4" localSheetId="3">#REF!</definedName>
    <definedName name="DATA4" localSheetId="2">#REF!</definedName>
    <definedName name="DATA4">#REF!</definedName>
    <definedName name="DATA5" localSheetId="0">#REF!</definedName>
    <definedName name="DATA5" localSheetId="3">#REF!</definedName>
    <definedName name="DATA5" localSheetId="2">#REF!</definedName>
    <definedName name="DATA5">#REF!</definedName>
    <definedName name="DATA6" localSheetId="0">#REF!</definedName>
    <definedName name="DATA6" localSheetId="3">#REF!</definedName>
    <definedName name="DATA6" localSheetId="2">#REF!</definedName>
    <definedName name="DATA6">#REF!</definedName>
    <definedName name="DATA7" localSheetId="0">#REF!</definedName>
    <definedName name="DATA7" localSheetId="3">#REF!</definedName>
    <definedName name="DATA7" localSheetId="2">#REF!</definedName>
    <definedName name="DATA7">#REF!</definedName>
    <definedName name="date">[43]DATASHEET!$B$2</definedName>
    <definedName name="db_access_esvc" localSheetId="0">#REF!</definedName>
    <definedName name="db_access_esvc" localSheetId="3">#REF!</definedName>
    <definedName name="db_access_esvc" localSheetId="2">#REF!</definedName>
    <definedName name="db_access_esvc" localSheetId="22">#REF!</definedName>
    <definedName name="db_access_esvc" localSheetId="7">#REF!</definedName>
    <definedName name="db_access_esvc" localSheetId="4">#REF!</definedName>
    <definedName name="db_access_esvc" localSheetId="5">#REF!</definedName>
    <definedName name="db_access_esvc" localSheetId="17">#REF!</definedName>
    <definedName name="db_access_esvc" localSheetId="12">#REF!</definedName>
    <definedName name="db_access_esvc" localSheetId="9">#REF!</definedName>
    <definedName name="db_access_esvc" localSheetId="10">#REF!</definedName>
    <definedName name="db_access_esvc">#REF!</definedName>
    <definedName name="db_access_govc" localSheetId="0">#REF!</definedName>
    <definedName name="db_access_govc" localSheetId="3">#REF!</definedName>
    <definedName name="db_access_govc" localSheetId="2">#REF!</definedName>
    <definedName name="db_access_govc">#REF!</definedName>
    <definedName name="db_act_esvc" localSheetId="0">#REF!</definedName>
    <definedName name="db_act_esvc" localSheetId="3">#REF!</definedName>
    <definedName name="db_act_esvc" localSheetId="2">#REF!</definedName>
    <definedName name="db_act_esvc">#REF!</definedName>
    <definedName name="db_act_govc" localSheetId="0">#REF!</definedName>
    <definedName name="db_act_govc" localSheetId="3">#REF!</definedName>
    <definedName name="db_act_govc" localSheetId="2">#REF!</definedName>
    <definedName name="db_act_govc">#REF!</definedName>
    <definedName name="DB_BS" localSheetId="0">#REF!</definedName>
    <definedName name="DB_BS" localSheetId="3">#REF!</definedName>
    <definedName name="DB_BS" localSheetId="2">#REF!</definedName>
    <definedName name="DB_BS" localSheetId="22">#REF!</definedName>
    <definedName name="DB_BS" localSheetId="7">#REF!</definedName>
    <definedName name="DB_BS" localSheetId="4">#REF!</definedName>
    <definedName name="DB_BS" localSheetId="5">#REF!</definedName>
    <definedName name="DB_BS" localSheetId="17">#REF!</definedName>
    <definedName name="DB_BS" localSheetId="12">#REF!</definedName>
    <definedName name="DB_BS" localSheetId="9">#REF!</definedName>
    <definedName name="DB_BS" localSheetId="10">#REF!</definedName>
    <definedName name="DB_BS">#REF!</definedName>
    <definedName name="DB_CF" localSheetId="0">#REF!</definedName>
    <definedName name="DB_CF" localSheetId="3">#REF!</definedName>
    <definedName name="DB_CF" localSheetId="2">#REF!</definedName>
    <definedName name="DB_CF" localSheetId="22">#REF!</definedName>
    <definedName name="DB_CF" localSheetId="7">#REF!</definedName>
    <definedName name="DB_CF" localSheetId="4">#REF!</definedName>
    <definedName name="DB_CF" localSheetId="5">#REF!</definedName>
    <definedName name="DB_CF" localSheetId="17">#REF!</definedName>
    <definedName name="DB_CF" localSheetId="12">#REF!</definedName>
    <definedName name="DB_CF" localSheetId="9">#REF!</definedName>
    <definedName name="DB_CF" localSheetId="10">#REF!</definedName>
    <definedName name="DB_CF">#REF!</definedName>
    <definedName name="DB_ELIM" localSheetId="0">#REF!</definedName>
    <definedName name="DB_ELIM" localSheetId="3">#REF!</definedName>
    <definedName name="DB_ELIM" localSheetId="2">#REF!</definedName>
    <definedName name="DB_ELIM" localSheetId="22">#REF!</definedName>
    <definedName name="DB_ELIM" localSheetId="7">#REF!</definedName>
    <definedName name="DB_ELIM" localSheetId="4">#REF!</definedName>
    <definedName name="DB_ELIM" localSheetId="5">#REF!</definedName>
    <definedName name="DB_ELIM" localSheetId="17">#REF!</definedName>
    <definedName name="DB_ELIM" localSheetId="12">#REF!</definedName>
    <definedName name="DB_ELIM" localSheetId="9">#REF!</definedName>
    <definedName name="DB_ELIM" localSheetId="10">#REF!</definedName>
    <definedName name="DB_ELIM">#REF!</definedName>
    <definedName name="db_ep" localSheetId="0">#REF!</definedName>
    <definedName name="db_ep" localSheetId="3">#REF!</definedName>
    <definedName name="db_ep" localSheetId="2">#REF!</definedName>
    <definedName name="db_ep">#REF!</definedName>
    <definedName name="DB_IS" localSheetId="0">#REF!</definedName>
    <definedName name="DB_IS" localSheetId="3">#REF!</definedName>
    <definedName name="DB_IS" localSheetId="2">#REF!</definedName>
    <definedName name="DB_IS" localSheetId="22">#REF!</definedName>
    <definedName name="DB_IS" localSheetId="7">#REF!</definedName>
    <definedName name="DB_IS" localSheetId="4">#REF!</definedName>
    <definedName name="DB_IS" localSheetId="5">#REF!</definedName>
    <definedName name="DB_IS" localSheetId="17">#REF!</definedName>
    <definedName name="DB_IS" localSheetId="12">#REF!</definedName>
    <definedName name="DB_IS" localSheetId="9">#REF!</definedName>
    <definedName name="DB_IS" localSheetId="10">#REF!</definedName>
    <definedName name="DB_IS">#REF!</definedName>
    <definedName name="db_op" localSheetId="0">#REF!</definedName>
    <definedName name="db_op" localSheetId="3">#REF!</definedName>
    <definedName name="db_op" localSheetId="2">#REF!</definedName>
    <definedName name="db_op" localSheetId="22">#REF!</definedName>
    <definedName name="db_op" localSheetId="7">#REF!</definedName>
    <definedName name="db_op" localSheetId="4">#REF!</definedName>
    <definedName name="db_op" localSheetId="5">#REF!</definedName>
    <definedName name="db_op" localSheetId="17">#REF!</definedName>
    <definedName name="db_op" localSheetId="12">#REF!</definedName>
    <definedName name="db_op" localSheetId="9">#REF!</definedName>
    <definedName name="db_op" localSheetId="10">#REF!</definedName>
    <definedName name="db_op">#REF!</definedName>
    <definedName name="db_roce" localSheetId="0">#REF!</definedName>
    <definedName name="db_roce" localSheetId="3">#REF!</definedName>
    <definedName name="db_roce" localSheetId="2">#REF!</definedName>
    <definedName name="db_roce" localSheetId="22">#REF!</definedName>
    <definedName name="db_roce" localSheetId="7">#REF!</definedName>
    <definedName name="db_roce" localSheetId="4">#REF!</definedName>
    <definedName name="db_roce" localSheetId="5">#REF!</definedName>
    <definedName name="db_roce" localSheetId="17">#REF!</definedName>
    <definedName name="db_roce" localSheetId="12">#REF!</definedName>
    <definedName name="db_roce" localSheetId="9">#REF!</definedName>
    <definedName name="db_roce" localSheetId="10">#REF!</definedName>
    <definedName name="db_roce">#REF!</definedName>
    <definedName name="db_sva" localSheetId="0">#REF!</definedName>
    <definedName name="db_sva" localSheetId="3">#REF!</definedName>
    <definedName name="db_sva" localSheetId="2">#REF!</definedName>
    <definedName name="db_sva" localSheetId="22">#REF!</definedName>
    <definedName name="db_sva" localSheetId="7">#REF!</definedName>
    <definedName name="db_sva" localSheetId="4">#REF!</definedName>
    <definedName name="db_sva" localSheetId="5">#REF!</definedName>
    <definedName name="db_sva" localSheetId="17">#REF!</definedName>
    <definedName name="db_sva" localSheetId="12">#REF!</definedName>
    <definedName name="db_sva" localSheetId="9">#REF!</definedName>
    <definedName name="db_sva" localSheetId="10">#REF!</definedName>
    <definedName name="db_sva">#REF!</definedName>
    <definedName name="dbBUAliases" localSheetId="0">#REF!</definedName>
    <definedName name="dbBUAliases" localSheetId="3">#REF!</definedName>
    <definedName name="dbBUAliases" localSheetId="2">#REF!</definedName>
    <definedName name="dbBUAliases">#REF!</definedName>
    <definedName name="dbSfxTbl" localSheetId="0">#REF!</definedName>
    <definedName name="dbSfxTbl" localSheetId="3">#REF!</definedName>
    <definedName name="dbSfxTbl" localSheetId="2">#REF!</definedName>
    <definedName name="dbSfxTbl">#REF!</definedName>
    <definedName name="DCC_AmortPF_Requirements" localSheetId="0">#REF!</definedName>
    <definedName name="DCC_AmortPF_Requirements" localSheetId="3">#REF!</definedName>
    <definedName name="DCC_AmortPF_Requirements" localSheetId="2">#REF!</definedName>
    <definedName name="DCC_AmortPF_Requirements">#REF!</definedName>
    <definedName name="dcc_common_equity" localSheetId="0">#REF!</definedName>
    <definedName name="dcc_common_equity" localSheetId="3">#REF!</definedName>
    <definedName name="dcc_common_equity" localSheetId="2">#REF!</definedName>
    <definedName name="dcc_common_equity">#REF!</definedName>
    <definedName name="DCC_Debt" localSheetId="0">#REF!</definedName>
    <definedName name="DCC_Debt" localSheetId="3">#REF!</definedName>
    <definedName name="DCC_Debt" localSheetId="2">#REF!</definedName>
    <definedName name="DCC_Debt">#REF!</definedName>
    <definedName name="DCC_Debt_Percent" localSheetId="0">#REF!</definedName>
    <definedName name="DCC_Debt_Percent" localSheetId="3">#REF!</definedName>
    <definedName name="DCC_Debt_Percent" localSheetId="2">#REF!</definedName>
    <definedName name="DCC_Debt_Percent">#REF!</definedName>
    <definedName name="DCC_EBIT" localSheetId="0">#REF!</definedName>
    <definedName name="DCC_EBIT" localSheetId="3">#REF!</definedName>
    <definedName name="DCC_EBIT" localSheetId="2">#REF!</definedName>
    <definedName name="DCC_EBIT">#REF!</definedName>
    <definedName name="DCC_ending_debt" localSheetId="0">#REF!</definedName>
    <definedName name="DCC_ending_debt" localSheetId="3">#REF!</definedName>
    <definedName name="DCC_ending_debt" localSheetId="2">#REF!</definedName>
    <definedName name="DCC_ending_debt">#REF!</definedName>
    <definedName name="DCC_ending_equity" localSheetId="0">#REF!</definedName>
    <definedName name="DCC_ending_equity" localSheetId="3">#REF!</definedName>
    <definedName name="DCC_ending_equity" localSheetId="2">#REF!</definedName>
    <definedName name="DCC_ending_equity">#REF!</definedName>
    <definedName name="DCC_funds_from_operations" localSheetId="0">#REF!</definedName>
    <definedName name="DCC_funds_from_operations" localSheetId="3">#REF!</definedName>
    <definedName name="DCC_funds_from_operations" localSheetId="2">#REF!</definedName>
    <definedName name="DCC_funds_from_operations">#REF!</definedName>
    <definedName name="DCC_income_taxes" localSheetId="0">#REF!</definedName>
    <definedName name="DCC_income_taxes" localSheetId="3">#REF!</definedName>
    <definedName name="DCC_income_taxes" localSheetId="2">#REF!</definedName>
    <definedName name="DCC_income_taxes" localSheetId="22">#REF!</definedName>
    <definedName name="DCC_income_taxes" localSheetId="7">#REF!</definedName>
    <definedName name="DCC_income_taxes" localSheetId="4">#REF!</definedName>
    <definedName name="DCC_income_taxes" localSheetId="5">#REF!</definedName>
    <definedName name="DCC_income_taxes" localSheetId="17">#REF!</definedName>
    <definedName name="DCC_income_taxes" localSheetId="12">#REF!</definedName>
    <definedName name="DCC_income_taxes" localSheetId="9">#REF!</definedName>
    <definedName name="DCC_income_taxes" localSheetId="10">#REF!</definedName>
    <definedName name="DCC_income_taxes">#REF!</definedName>
    <definedName name="DCC_Interest" localSheetId="0">#REF!</definedName>
    <definedName name="DCC_Interest" localSheetId="3">#REF!</definedName>
    <definedName name="DCC_Interest" localSheetId="2">#REF!</definedName>
    <definedName name="DCC_Interest">#REF!</definedName>
    <definedName name="dcc_ltd_repayments" localSheetId="0">#REF!</definedName>
    <definedName name="dcc_ltd_repayments" localSheetId="3">#REF!</definedName>
    <definedName name="dcc_ltd_repayments" localSheetId="2">#REF!</definedName>
    <definedName name="dcc_ltd_repayments">#REF!</definedName>
    <definedName name="DCC_LTD_Requirements" localSheetId="0">#REF!</definedName>
    <definedName name="DCC_LTD_Requirements" localSheetId="3">#REF!</definedName>
    <definedName name="DCC_LTD_Requirements" localSheetId="2">#REF!</definedName>
    <definedName name="DCC_LTD_Requirements">#REF!</definedName>
    <definedName name="DCC_Net_Income" localSheetId="0">#REF!</definedName>
    <definedName name="DCC_Net_Income" localSheetId="3">#REF!</definedName>
    <definedName name="DCC_Net_Income" localSheetId="2">#REF!</definedName>
    <definedName name="DCC_Net_Income" localSheetId="22">#REF!</definedName>
    <definedName name="DCC_Net_Income" localSheetId="7">#REF!</definedName>
    <definedName name="DCC_Net_Income" localSheetId="4">#REF!</definedName>
    <definedName name="DCC_Net_Income" localSheetId="5">#REF!</definedName>
    <definedName name="DCC_Net_Income" localSheetId="17">#REF!</definedName>
    <definedName name="DCC_Net_Income" localSheetId="12">#REF!</definedName>
    <definedName name="DCC_Net_Income" localSheetId="9">#REF!</definedName>
    <definedName name="DCC_Net_Income" localSheetId="10">#REF!</definedName>
    <definedName name="DCC_Net_Income">#REF!</definedName>
    <definedName name="DCC_ni_continuing_operations" localSheetId="0">#REF!</definedName>
    <definedName name="DCC_ni_continuing_operations" localSheetId="3">#REF!</definedName>
    <definedName name="DCC_ni_continuing_operations" localSheetId="2">#REF!</definedName>
    <definedName name="DCC_ni_continuing_operations" localSheetId="22">#REF!</definedName>
    <definedName name="DCC_ni_continuing_operations" localSheetId="7">#REF!</definedName>
    <definedName name="DCC_ni_continuing_operations" localSheetId="4">#REF!</definedName>
    <definedName name="DCC_ni_continuing_operations" localSheetId="5">#REF!</definedName>
    <definedName name="DCC_ni_continuing_operations" localSheetId="17">#REF!</definedName>
    <definedName name="DCC_ni_continuing_operations" localSheetId="12">#REF!</definedName>
    <definedName name="DCC_ni_continuing_operations" localSheetId="9">#REF!</definedName>
    <definedName name="DCC_ni_continuing_operations" localSheetId="10">#REF!</definedName>
    <definedName name="DCC_ni_continuing_operations">#REF!</definedName>
    <definedName name="DCC_OffBS_Requirements" localSheetId="0">#REF!</definedName>
    <definedName name="DCC_OffBS_Requirements" localSheetId="3">#REF!</definedName>
    <definedName name="DCC_OffBS_Requirements" localSheetId="2">#REF!</definedName>
    <definedName name="DCC_OffBS_Requirements">#REF!</definedName>
    <definedName name="dcc_oncredit_debt" localSheetId="0">#REF!</definedName>
    <definedName name="dcc_oncredit_debt" localSheetId="3">#REF!</definedName>
    <definedName name="dcc_oncredit_debt" localSheetId="2">#REF!</definedName>
    <definedName name="dcc_oncredit_debt">#REF!</definedName>
    <definedName name="dcc_oper_lease_debt" localSheetId="0">#REF!</definedName>
    <definedName name="dcc_oper_lease_debt" localSheetId="3">#REF!</definedName>
    <definedName name="dcc_oper_lease_debt" localSheetId="2">#REF!</definedName>
    <definedName name="dcc_oper_lease_debt">#REF!</definedName>
    <definedName name="dcc_oper_lease_depr" localSheetId="0">#REF!</definedName>
    <definedName name="dcc_oper_lease_depr" localSheetId="3">#REF!</definedName>
    <definedName name="dcc_oper_lease_depr" localSheetId="2">#REF!</definedName>
    <definedName name="dcc_oper_lease_depr">#REF!</definedName>
    <definedName name="dcc_oper_lease_interest" localSheetId="0">#REF!</definedName>
    <definedName name="dcc_oper_lease_interest" localSheetId="3">#REF!</definedName>
    <definedName name="dcc_oper_lease_interest" localSheetId="2">#REF!</definedName>
    <definedName name="dcc_oper_lease_interest">#REF!</definedName>
    <definedName name="dcc_preferred_retirements" localSheetId="0">#REF!</definedName>
    <definedName name="dcc_preferred_retirements" localSheetId="3">#REF!</definedName>
    <definedName name="dcc_preferred_retirements" localSheetId="2">#REF!</definedName>
    <definedName name="dcc_preferred_retirements">#REF!</definedName>
    <definedName name="DCC_Prefin_CF" localSheetId="0">#REF!</definedName>
    <definedName name="DCC_Prefin_CF" localSheetId="3">#REF!</definedName>
    <definedName name="DCC_Prefin_CF" localSheetId="2">#REF!</definedName>
    <definedName name="DCC_Prefin_CF">#REF!</definedName>
    <definedName name="DCC_Shared_Issued" localSheetId="0">#REF!</definedName>
    <definedName name="DCC_Shared_Issued" localSheetId="3">#REF!</definedName>
    <definedName name="DCC_Shared_Issued" localSheetId="2">#REF!</definedName>
    <definedName name="DCC_Shared_Issued">#REF!</definedName>
    <definedName name="dcc_trust_preferred" localSheetId="0">#REF!</definedName>
    <definedName name="dcc_trust_preferred" localSheetId="3">#REF!</definedName>
    <definedName name="dcc_trust_preferred" localSheetId="2">#REF!</definedName>
    <definedName name="dcc_trust_preferred">#REF!</definedName>
    <definedName name="DCC_TrustPreferred_Requirements" localSheetId="0">#REF!</definedName>
    <definedName name="DCC_TrustPreferred_Requirements" localSheetId="3">#REF!</definedName>
    <definedName name="DCC_TrustPreferred_Requirements" localSheetId="2">#REF!</definedName>
    <definedName name="DCC_TrustPreferred_Requirements">#REF!</definedName>
    <definedName name="DCCadvance" localSheetId="0">#REF!</definedName>
    <definedName name="DCCadvance" localSheetId="3">#REF!</definedName>
    <definedName name="DCCadvance" localSheetId="2">#REF!</definedName>
    <definedName name="DCCadvance">#REF!</definedName>
    <definedName name="dccdebt" localSheetId="0">#REF!</definedName>
    <definedName name="dccdebt" localSheetId="3">#REF!</definedName>
    <definedName name="dccdebt" localSheetId="2">#REF!</definedName>
    <definedName name="dccdebt">#REF!</definedName>
    <definedName name="DCI_PRIOR_ACT">[44]DCI_ESTI_IS!#REF!</definedName>
    <definedName name="DCI_PRIOR_RPT">[44]DCI_ESTI_IS!#REF!</definedName>
    <definedName name="DCPS_balance_sheet">[44]DCPS_ESTI_IS!#REF!</definedName>
    <definedName name="DCPS_CUR_RPT">[44]DCPS_ESTI_IS!#REF!</definedName>
    <definedName name="DCPS_PRIOR_ACT">[44]DCPS_ESTI_IS!#REF!</definedName>
    <definedName name="DCPS_PRIOR_RPT">[44]DCPS_ESTI_IS!#REF!</definedName>
    <definedName name="dd" localSheetId="0" hidden="1">#REF!</definedName>
    <definedName name="dd" localSheetId="3" hidden="1">#REF!</definedName>
    <definedName name="dd" localSheetId="2" hidden="1">#REF!</definedName>
    <definedName name="dd" localSheetId="22" hidden="1">#REF!</definedName>
    <definedName name="dd" localSheetId="7" hidden="1">#REF!</definedName>
    <definedName name="dd" localSheetId="4" hidden="1">#REF!</definedName>
    <definedName name="dd" localSheetId="5" hidden="1">#REF!</definedName>
    <definedName name="dd" localSheetId="17" hidden="1">#REF!</definedName>
    <definedName name="dd" localSheetId="12" hidden="1">#REF!</definedName>
    <definedName name="dd" localSheetId="9" hidden="1">#REF!</definedName>
    <definedName name="dd" localSheetId="10" hidden="1">#REF!</definedName>
    <definedName name="dd" hidden="1">#REF!</definedName>
    <definedName name="ddAvailable_Clicked" localSheetId="23">[45]!ddAvailable_Clicked</definedName>
    <definedName name="ddAvailable_Clicked" localSheetId="24">[45]!ddAvailable_Clicked</definedName>
    <definedName name="ddAvailable_Clicked" localSheetId="0">[46]!ddAvailable_Clicked</definedName>
    <definedName name="ddAvailable_Clicked" localSheetId="3">[46]!ddAvailable_Clicked</definedName>
    <definedName name="ddAvailable_Clicked" localSheetId="2">[46]!ddAvailable_Clicked</definedName>
    <definedName name="ddAvailable_Clicked" localSheetId="22">[46]!ddAvailable_Clicked</definedName>
    <definedName name="ddAvailable_Clicked" localSheetId="7">[46]!ddAvailable_Clicked</definedName>
    <definedName name="ddAvailable_Clicked" localSheetId="4">[46]!ddAvailable_Clicked</definedName>
    <definedName name="ddAvailable_Clicked" localSheetId="5">[46]!ddAvailable_Clicked</definedName>
    <definedName name="ddAvailable_Clicked" localSheetId="12">[46]!ddAvailable_Clicked</definedName>
    <definedName name="ddAvailable_Clicked" localSheetId="9">[46]!ddAvailable_Clicked</definedName>
    <definedName name="ddAvailable_Clicked" localSheetId="10">[46]!ddAvailable_Clicked</definedName>
    <definedName name="ddAvailable_Clicked">[46]!ddAvailable_Clicked</definedName>
    <definedName name="ddddd" localSheetId="0">#REF!</definedName>
    <definedName name="ddddd" localSheetId="3">#REF!</definedName>
    <definedName name="ddddd" localSheetId="2">#REF!</definedName>
    <definedName name="ddddd" localSheetId="22">#REF!</definedName>
    <definedName name="ddddd" localSheetId="7">#REF!</definedName>
    <definedName name="ddddd" localSheetId="4">#REF!</definedName>
    <definedName name="ddddd" localSheetId="5">#REF!</definedName>
    <definedName name="ddddd" localSheetId="17">#REF!</definedName>
    <definedName name="ddddd" localSheetId="12">#REF!</definedName>
    <definedName name="ddddd" localSheetId="9">#REF!</definedName>
    <definedName name="ddddd" localSheetId="10">#REF!</definedName>
    <definedName name="ddddd">#REF!</definedName>
    <definedName name="Deadline">[33]Input!$C$16</definedName>
    <definedName name="debt">'[47]Debt Detail'!#REF!</definedName>
    <definedName name="Debt_ratio_DCC" localSheetId="0">#REF!</definedName>
    <definedName name="Debt_ratio_DCC" localSheetId="3">#REF!</definedName>
    <definedName name="Debt_ratio_DCC" localSheetId="2">#REF!</definedName>
    <definedName name="Debt_ratio_DCC" localSheetId="22">#REF!</definedName>
    <definedName name="Debt_ratio_DCC" localSheetId="7">#REF!</definedName>
    <definedName name="Debt_ratio_DCC" localSheetId="4">#REF!</definedName>
    <definedName name="Debt_ratio_DCC" localSheetId="5">#REF!</definedName>
    <definedName name="Debt_ratio_DCC" localSheetId="17">#REF!</definedName>
    <definedName name="Debt_ratio_DCC" localSheetId="12">#REF!</definedName>
    <definedName name="Debt_ratio_DCC" localSheetId="9">#REF!</definedName>
    <definedName name="Debt_ratio_DCC" localSheetId="10">#REF!</definedName>
    <definedName name="Debt_ratio_DCC">#REF!</definedName>
    <definedName name="Debt_ratio_DEC" localSheetId="0">#REF!</definedName>
    <definedName name="Debt_ratio_DEC" localSheetId="3">#REF!</definedName>
    <definedName name="Debt_ratio_DEC" localSheetId="2">#REF!</definedName>
    <definedName name="Debt_ratio_DEC" localSheetId="22">#REF!</definedName>
    <definedName name="Debt_ratio_DEC" localSheetId="7">#REF!</definedName>
    <definedName name="Debt_ratio_DEC" localSheetId="4">#REF!</definedName>
    <definedName name="Debt_ratio_DEC" localSheetId="5">#REF!</definedName>
    <definedName name="Debt_ratio_DEC" localSheetId="17">#REF!</definedName>
    <definedName name="Debt_ratio_DEC" localSheetId="12">#REF!</definedName>
    <definedName name="Debt_ratio_DEC" localSheetId="9">#REF!</definedName>
    <definedName name="Debt_ratio_DEC" localSheetId="10">#REF!</definedName>
    <definedName name="Debt_ratio_DEC">#REF!</definedName>
    <definedName name="Debt_ratio_DEC_sensitivity" localSheetId="0">#REF!</definedName>
    <definedName name="Debt_ratio_DEC_sensitivity" localSheetId="3">#REF!</definedName>
    <definedName name="Debt_ratio_DEC_sensitivity" localSheetId="2">#REF!</definedName>
    <definedName name="Debt_ratio_DEC_sensitivity" localSheetId="22">#REF!</definedName>
    <definedName name="Debt_ratio_DEC_sensitivity" localSheetId="7">#REF!</definedName>
    <definedName name="Debt_ratio_DEC_sensitivity" localSheetId="4">#REF!</definedName>
    <definedName name="Debt_ratio_DEC_sensitivity" localSheetId="5">#REF!</definedName>
    <definedName name="Debt_ratio_DEC_sensitivity" localSheetId="17">#REF!</definedName>
    <definedName name="Debt_ratio_DEC_sensitivity" localSheetId="12">#REF!</definedName>
    <definedName name="Debt_ratio_DEC_sensitivity" localSheetId="9">#REF!</definedName>
    <definedName name="Debt_ratio_DEC_sensitivity" localSheetId="10">#REF!</definedName>
    <definedName name="Debt_ratio_DEC_sensitivity">#REF!</definedName>
    <definedName name="debtdetailpg1_DEC" localSheetId="0">#REF!</definedName>
    <definedName name="debtdetailpg1_DEC" localSheetId="3">#REF!</definedName>
    <definedName name="debtdetailpg1_DEC" localSheetId="2">#REF!</definedName>
    <definedName name="debtdetailpg1_DEC">#REF!</definedName>
    <definedName name="debtdetailpg2_PEC">'[48]Debt Detail'!#REF!</definedName>
    <definedName name="debtdetailpg3_DCC" localSheetId="0">#REF!</definedName>
    <definedName name="debtdetailpg3_DCC" localSheetId="3">#REF!</definedName>
    <definedName name="debtdetailpg3_DCC" localSheetId="2">#REF!</definedName>
    <definedName name="debtdetailpg3_DCC" localSheetId="22">#REF!</definedName>
    <definedName name="debtdetailpg3_DCC" localSheetId="7">#REF!</definedName>
    <definedName name="debtdetailpg3_DCC" localSheetId="4">#REF!</definedName>
    <definedName name="debtdetailpg3_DCC" localSheetId="5">#REF!</definedName>
    <definedName name="debtdetailpg3_DCC" localSheetId="17">#REF!</definedName>
    <definedName name="debtdetailpg3_DCC" localSheetId="12">#REF!</definedName>
    <definedName name="debtdetailpg3_DCC" localSheetId="9">#REF!</definedName>
    <definedName name="debtdetailpg3_DCC" localSheetId="10">#REF!</definedName>
    <definedName name="debtdetailpg3_DCC">#REF!</definedName>
    <definedName name="dec" localSheetId="23">[49]Other!#REF!</definedName>
    <definedName name="dec" localSheetId="24">[49]Other!#REF!</definedName>
    <definedName name="dec" localSheetId="0">#REF!</definedName>
    <definedName name="dec" localSheetId="3">#REF!</definedName>
    <definedName name="dec" localSheetId="2">#REF!</definedName>
    <definedName name="dec" localSheetId="22">#REF!</definedName>
    <definedName name="dec" localSheetId="7">#REF!</definedName>
    <definedName name="dec" localSheetId="4">#REF!</definedName>
    <definedName name="dec" localSheetId="5">#REF!</definedName>
    <definedName name="dec" localSheetId="17">#REF!</definedName>
    <definedName name="dec" localSheetId="12">#REF!</definedName>
    <definedName name="dec" localSheetId="9">#REF!</definedName>
    <definedName name="dec" localSheetId="10">#REF!</definedName>
    <definedName name="dec">#REF!</definedName>
    <definedName name="dec_funds_from_operations" localSheetId="0">#REF!</definedName>
    <definedName name="dec_funds_from_operations" localSheetId="3">#REF!</definedName>
    <definedName name="dec_funds_from_operations" localSheetId="2">#REF!</definedName>
    <definedName name="dec_funds_from_operations" localSheetId="22">#REF!</definedName>
    <definedName name="dec_funds_from_operations" localSheetId="7">#REF!</definedName>
    <definedName name="dec_funds_from_operations" localSheetId="4">#REF!</definedName>
    <definedName name="dec_funds_from_operations" localSheetId="5">#REF!</definedName>
    <definedName name="dec_funds_from_operations" localSheetId="17">#REF!</definedName>
    <definedName name="dec_funds_from_operations" localSheetId="12">#REF!</definedName>
    <definedName name="dec_funds_from_operations" localSheetId="9">#REF!</definedName>
    <definedName name="dec_funds_from_operations" localSheetId="10">#REF!</definedName>
    <definedName name="dec_funds_from_operations">#REF!</definedName>
    <definedName name="dec_Minority_interest_activity" localSheetId="0">#REF!</definedName>
    <definedName name="dec_Minority_interest_activity" localSheetId="3">#REF!</definedName>
    <definedName name="dec_Minority_interest_activity" localSheetId="2">#REF!</definedName>
    <definedName name="dec_Minority_interest_activity" localSheetId="22">#REF!</definedName>
    <definedName name="dec_Minority_interest_activity" localSheetId="7">#REF!</definedName>
    <definedName name="dec_Minority_interest_activity" localSheetId="4">#REF!</definedName>
    <definedName name="dec_Minority_interest_activity" localSheetId="5">#REF!</definedName>
    <definedName name="dec_Minority_interest_activity" localSheetId="17">#REF!</definedName>
    <definedName name="dec_Minority_interest_activity" localSheetId="12">#REF!</definedName>
    <definedName name="dec_Minority_interest_activity" localSheetId="9">#REF!</definedName>
    <definedName name="dec_Minority_interest_activity" localSheetId="10">#REF!</definedName>
    <definedName name="dec_Minority_interest_activity">#REF!</definedName>
    <definedName name="dec_oper_lease_debt" localSheetId="0">#REF!</definedName>
    <definedName name="dec_oper_lease_debt" localSheetId="3">#REF!</definedName>
    <definedName name="dec_oper_lease_debt" localSheetId="2">#REF!</definedName>
    <definedName name="dec_oper_lease_debt">#REF!</definedName>
    <definedName name="dec_oper_lease_depr" localSheetId="0">#REF!</definedName>
    <definedName name="dec_oper_lease_depr" localSheetId="3">#REF!</definedName>
    <definedName name="dec_oper_lease_depr" localSheetId="2">#REF!</definedName>
    <definedName name="dec_oper_lease_depr">#REF!</definedName>
    <definedName name="dec_oper_lease_interest" localSheetId="0">#REF!</definedName>
    <definedName name="dec_oper_lease_interest" localSheetId="3">#REF!</definedName>
    <definedName name="dec_oper_lease_interest" localSheetId="2">#REF!</definedName>
    <definedName name="dec_oper_lease_interest">#REF!</definedName>
    <definedName name="DEC_Sgmt_BUS" localSheetId="0">#REF!</definedName>
    <definedName name="DEC_Sgmt_BUS" localSheetId="3">#REF!</definedName>
    <definedName name="DEC_Sgmt_BUS" localSheetId="2">#REF!</definedName>
    <definedName name="DEC_Sgmt_BUS">#REF!</definedName>
    <definedName name="Dec_Y1" localSheetId="0">#REF!</definedName>
    <definedName name="Dec_Y1" localSheetId="3">#REF!</definedName>
    <definedName name="Dec_Y1" localSheetId="2">#REF!</definedName>
    <definedName name="Dec_Y1" localSheetId="22">#REF!</definedName>
    <definedName name="Dec_Y1" localSheetId="7">#REF!</definedName>
    <definedName name="Dec_Y1" localSheetId="4">#REF!</definedName>
    <definedName name="Dec_Y1" localSheetId="5">#REF!</definedName>
    <definedName name="Dec_Y1" localSheetId="17">#REF!</definedName>
    <definedName name="Dec_Y1" localSheetId="12">#REF!</definedName>
    <definedName name="Dec_Y1" localSheetId="9">#REF!</definedName>
    <definedName name="Dec_Y1" localSheetId="10">#REF!</definedName>
    <definedName name="Dec_Y1">'[22]Income_Statement 2005-2011'!#REF!</definedName>
    <definedName name="Dec_Y2" localSheetId="0">#REF!</definedName>
    <definedName name="Dec_Y2" localSheetId="3">#REF!</definedName>
    <definedName name="Dec_Y2" localSheetId="2">#REF!</definedName>
    <definedName name="Dec_Y2" localSheetId="22">#REF!</definedName>
    <definedName name="Dec_Y2" localSheetId="7">#REF!</definedName>
    <definedName name="Dec_Y2" localSheetId="4">#REF!</definedName>
    <definedName name="Dec_Y2" localSheetId="5">#REF!</definedName>
    <definedName name="Dec_Y2" localSheetId="17">#REF!</definedName>
    <definedName name="Dec_Y2" localSheetId="12">#REF!</definedName>
    <definedName name="Dec_Y2" localSheetId="9">#REF!</definedName>
    <definedName name="Dec_Y2" localSheetId="10">#REF!</definedName>
    <definedName name="Dec_Y2">'[22]Income_Statement 2005-2011'!#REF!</definedName>
    <definedName name="Dec_Y3" localSheetId="0">#REF!</definedName>
    <definedName name="Dec_Y3" localSheetId="3">#REF!</definedName>
    <definedName name="Dec_Y3" localSheetId="2">#REF!</definedName>
    <definedName name="Dec_Y3" localSheetId="22">#REF!</definedName>
    <definedName name="Dec_Y3" localSheetId="7">#REF!</definedName>
    <definedName name="Dec_Y3" localSheetId="4">#REF!</definedName>
    <definedName name="Dec_Y3" localSheetId="5">#REF!</definedName>
    <definedName name="Dec_Y3" localSheetId="17">#REF!</definedName>
    <definedName name="Dec_Y3" localSheetId="12">#REF!</definedName>
    <definedName name="Dec_Y3" localSheetId="9">#REF!</definedName>
    <definedName name="Dec_Y3" localSheetId="10">#REF!</definedName>
    <definedName name="Dec_Y3">#REF!</definedName>
    <definedName name="dec3rate">[23]Instructions!$G$23</definedName>
    <definedName name="decbud" localSheetId="0">#REF!</definedName>
    <definedName name="decbud" localSheetId="3">#REF!</definedName>
    <definedName name="decbud" localSheetId="2">#REF!</definedName>
    <definedName name="decbud" localSheetId="22">#REF!</definedName>
    <definedName name="decbud" localSheetId="7">#REF!</definedName>
    <definedName name="decbud" localSheetId="4">#REF!</definedName>
    <definedName name="decbud" localSheetId="5">#REF!</definedName>
    <definedName name="decbud" localSheetId="17">#REF!</definedName>
    <definedName name="decbud" localSheetId="12">#REF!</definedName>
    <definedName name="decbud" localSheetId="9">#REF!</definedName>
    <definedName name="decbud" localSheetId="10">#REF!</definedName>
    <definedName name="decbud">#REF!</definedName>
    <definedName name="decdebt" localSheetId="0">#REF!</definedName>
    <definedName name="decdebt" localSheetId="3">#REF!</definedName>
    <definedName name="decdebt" localSheetId="2">#REF!</definedName>
    <definedName name="decdebt" localSheetId="22">#REF!</definedName>
    <definedName name="decdebt" localSheetId="7">#REF!</definedName>
    <definedName name="decdebt" localSheetId="4">#REF!</definedName>
    <definedName name="decdebt" localSheetId="5">#REF!</definedName>
    <definedName name="decdebt" localSheetId="17">#REF!</definedName>
    <definedName name="decdebt" localSheetId="12">#REF!</definedName>
    <definedName name="decdebt" localSheetId="9">#REF!</definedName>
    <definedName name="decdebt" localSheetId="10">#REF!</definedName>
    <definedName name="decdebt">#REF!</definedName>
    <definedName name="December">'[50]Invoice-PNGTS'!$A$1:$G$74</definedName>
    <definedName name="DECHIGHLIGHTS">'[18]Duke Energy SEC FC 13 A-1'!$Z$193:$AP$234</definedName>
    <definedName name="decrate">[23]Instructions!$C$23</definedName>
    <definedName name="DECWORKSHEET">'[18]Duke Energy SEC FC 13 A-1'!$A$189:$X$219</definedName>
    <definedName name="deducts" localSheetId="23">#REF!</definedName>
    <definedName name="deducts" localSheetId="24">#REF!</definedName>
    <definedName name="deducts" localSheetId="0">#REF!</definedName>
    <definedName name="deducts" localSheetId="3">#REF!</definedName>
    <definedName name="deducts" localSheetId="2">#REF!</definedName>
    <definedName name="deducts">#REF!</definedName>
    <definedName name="DEFBEGBAL" localSheetId="0">[30]BS!$A$6:$B$252</definedName>
    <definedName name="DEFBEGBAL" localSheetId="3">[30]BS!$A$6:$B$252</definedName>
    <definedName name="DEFBEGBAL" localSheetId="2">[30]BS!$A$6:$B$252</definedName>
    <definedName name="DEFBEGBAL" localSheetId="22">[30]BS!$A$6:$B$252</definedName>
    <definedName name="DEFBEGBAL" localSheetId="7">[30]BS!$A$6:$B$252</definedName>
    <definedName name="DEFBEGBAL" localSheetId="4">[30]BS!$A$6:$B$252</definedName>
    <definedName name="DEFBEGBAL" localSheetId="5">[30]BS!$A$6:$B$252</definedName>
    <definedName name="DEFBEGBAL" localSheetId="17">[30]BS!$A$6:$B$252</definedName>
    <definedName name="DEFBEGBAL" localSheetId="12">[30]BS!$A$6:$B$252</definedName>
    <definedName name="DEFBEGBAL" localSheetId="9">[30]BS!$A$6:$B$252</definedName>
    <definedName name="DEFBEGBAL" localSheetId="10">[30]BS!$A$6:$B$252</definedName>
    <definedName name="DEFBEGBAL">[51]BS!$A$6:$B$252</definedName>
    <definedName name="DEFENDBAL" localSheetId="0">[30]BS!$D$6:$E$253</definedName>
    <definedName name="DEFENDBAL" localSheetId="3">[30]BS!$D$6:$E$253</definedName>
    <definedName name="DEFENDBAL" localSheetId="2">[30]BS!$D$6:$E$253</definedName>
    <definedName name="DEFENDBAL" localSheetId="22">[30]BS!$D$6:$E$253</definedName>
    <definedName name="DEFENDBAL" localSheetId="7">[30]BS!$D$6:$E$253</definedName>
    <definedName name="DEFENDBAL" localSheetId="4">[30]BS!$D$6:$E$253</definedName>
    <definedName name="DEFENDBAL" localSheetId="5">[30]BS!$D$6:$E$253</definedName>
    <definedName name="DEFENDBAL" localSheetId="17">[30]BS!$D$6:$E$253</definedName>
    <definedName name="DEFENDBAL" localSheetId="12">[30]BS!$D$6:$E$253</definedName>
    <definedName name="DEFENDBAL" localSheetId="9">[30]BS!$D$6:$E$253</definedName>
    <definedName name="DEFENDBAL" localSheetId="10">[30]BS!$D$6:$E$253</definedName>
    <definedName name="DEFENDBAL">[51]BS!$D$6:$E$253</definedName>
    <definedName name="DEFER" localSheetId="0">#REF!</definedName>
    <definedName name="DEFER" localSheetId="3">#REF!</definedName>
    <definedName name="DEFER" localSheetId="2">#REF!</definedName>
    <definedName name="DEFER" localSheetId="22">#REF!</definedName>
    <definedName name="DEFER" localSheetId="7">#REF!</definedName>
    <definedName name="DEFER" localSheetId="4">#REF!</definedName>
    <definedName name="DEFER" localSheetId="5">#REF!</definedName>
    <definedName name="DEFER" localSheetId="17">#REF!</definedName>
    <definedName name="DEFER" localSheetId="12">#REF!</definedName>
    <definedName name="DEFER" localSheetId="9">#REF!</definedName>
    <definedName name="DEFER" localSheetId="10">#REF!</definedName>
    <definedName name="DEFER">#REF!</definedName>
    <definedName name="deferredinc" localSheetId="0">#REF!</definedName>
    <definedName name="deferredinc" localSheetId="3">#REF!</definedName>
    <definedName name="deferredinc" localSheetId="2">#REF!</definedName>
    <definedName name="deferredinc" localSheetId="22">#REF!</definedName>
    <definedName name="deferredinc" localSheetId="7">#REF!</definedName>
    <definedName name="deferredinc" localSheetId="4">#REF!</definedName>
    <definedName name="deferredinc" localSheetId="5">#REF!</definedName>
    <definedName name="deferredinc" localSheetId="17">#REF!</definedName>
    <definedName name="deferredinc" localSheetId="12">#REF!</definedName>
    <definedName name="deferredinc" localSheetId="9">#REF!</definedName>
    <definedName name="deferredinc" localSheetId="10">#REF!</definedName>
    <definedName name="deferredinc">#REF!</definedName>
    <definedName name="DEFS_EBIT" localSheetId="0">#REF!</definedName>
    <definedName name="DEFS_EBIT" localSheetId="3">#REF!</definedName>
    <definedName name="DEFS_EBIT" localSheetId="2">#REF!</definedName>
    <definedName name="DEFS_EBIT" localSheetId="22">#REF!</definedName>
    <definedName name="DEFS_EBIT" localSheetId="7">#REF!</definedName>
    <definedName name="DEFS_EBIT" localSheetId="4">#REF!</definedName>
    <definedName name="DEFS_EBIT" localSheetId="5">#REF!</definedName>
    <definedName name="DEFS_EBIT" localSheetId="17">#REF!</definedName>
    <definedName name="DEFS_EBIT" localSheetId="12">#REF!</definedName>
    <definedName name="DEFS_EBIT" localSheetId="9">#REF!</definedName>
    <definedName name="DEFS_EBIT" localSheetId="10">#REF!</definedName>
    <definedName name="DEFS_EBIT">[38]EBIT!#REF!</definedName>
    <definedName name="deg_balance_sheet" localSheetId="0">#REF!</definedName>
    <definedName name="deg_balance_sheet" localSheetId="3">#REF!</definedName>
    <definedName name="deg_balance_sheet" localSheetId="2">#REF!</definedName>
    <definedName name="deg_balance_sheet" localSheetId="22">#REF!</definedName>
    <definedName name="deg_balance_sheet" localSheetId="7">#REF!</definedName>
    <definedName name="deg_balance_sheet" localSheetId="4">#REF!</definedName>
    <definedName name="deg_balance_sheet" localSheetId="5">#REF!</definedName>
    <definedName name="deg_balance_sheet" localSheetId="17">#REF!</definedName>
    <definedName name="deg_balance_sheet" localSheetId="12">#REF!</definedName>
    <definedName name="deg_balance_sheet" localSheetId="9">#REF!</definedName>
    <definedName name="deg_balance_sheet" localSheetId="10">#REF!</definedName>
    <definedName name="deg_balance_sheet">#REF!</definedName>
    <definedName name="DEG_CUR_EST" localSheetId="0">#REF!</definedName>
    <definedName name="DEG_CUR_EST" localSheetId="3">#REF!</definedName>
    <definedName name="DEG_CUR_EST" localSheetId="2">#REF!</definedName>
    <definedName name="DEG_CUR_EST" localSheetId="22">#REF!</definedName>
    <definedName name="DEG_CUR_EST" localSheetId="7">#REF!</definedName>
    <definedName name="DEG_CUR_EST" localSheetId="4">#REF!</definedName>
    <definedName name="DEG_CUR_EST" localSheetId="5">#REF!</definedName>
    <definedName name="DEG_CUR_EST" localSheetId="17">#REF!</definedName>
    <definedName name="DEG_CUR_EST" localSheetId="12">#REF!</definedName>
    <definedName name="DEG_CUR_EST" localSheetId="9">#REF!</definedName>
    <definedName name="DEG_CUR_EST" localSheetId="10">#REF!</definedName>
    <definedName name="DEG_CUR_EST">#REF!</definedName>
    <definedName name="DEG_CUR_RPT" localSheetId="0">#REF!</definedName>
    <definedName name="DEG_CUR_RPT" localSheetId="3">#REF!</definedName>
    <definedName name="DEG_CUR_RPT" localSheetId="2">#REF!</definedName>
    <definedName name="DEG_CUR_RPT" localSheetId="22">#REF!</definedName>
    <definedName name="DEG_CUR_RPT" localSheetId="7">#REF!</definedName>
    <definedName name="DEG_CUR_RPT" localSheetId="4">#REF!</definedName>
    <definedName name="DEG_CUR_RPT" localSheetId="5">#REF!</definedName>
    <definedName name="DEG_CUR_RPT" localSheetId="17">#REF!</definedName>
    <definedName name="DEG_CUR_RPT" localSheetId="12">#REF!</definedName>
    <definedName name="DEG_CUR_RPT" localSheetId="9">#REF!</definedName>
    <definedName name="DEG_CUR_RPT" localSheetId="10">#REF!</definedName>
    <definedName name="DEG_CUR_RPT">#REF!</definedName>
    <definedName name="deg_income_statement" localSheetId="0">#REF!</definedName>
    <definedName name="deg_income_statement" localSheetId="3">#REF!</definedName>
    <definedName name="deg_income_statement" localSheetId="2">#REF!</definedName>
    <definedName name="deg_income_statement">#REF!</definedName>
    <definedName name="DEG_PRIOR_ACT" localSheetId="0">#REF!</definedName>
    <definedName name="DEG_PRIOR_ACT" localSheetId="3">#REF!</definedName>
    <definedName name="DEG_PRIOR_ACT" localSheetId="2">#REF!</definedName>
    <definedName name="DEG_PRIOR_ACT">#REF!</definedName>
    <definedName name="DEG_PRIOR_RPT" localSheetId="0">#REF!</definedName>
    <definedName name="DEG_PRIOR_RPT" localSheetId="3">#REF!</definedName>
    <definedName name="DEG_PRIOR_RPT" localSheetId="2">#REF!</definedName>
    <definedName name="DEG_PRIOR_RPT">#REF!</definedName>
    <definedName name="deg_rev_cost" localSheetId="0">#REF!</definedName>
    <definedName name="deg_rev_cost" localSheetId="3">#REF!</definedName>
    <definedName name="deg_rev_cost" localSheetId="2">#REF!</definedName>
    <definedName name="deg_rev_cost">#REF!</definedName>
    <definedName name="depr_amort_detail" localSheetId="0">#REF!</definedName>
    <definedName name="depr_amort_detail" localSheetId="3">#REF!</definedName>
    <definedName name="depr_amort_detail" localSheetId="2">#REF!</definedName>
    <definedName name="depr_amort_detail" localSheetId="22">#REF!</definedName>
    <definedName name="depr_amort_detail" localSheetId="7">#REF!</definedName>
    <definedName name="depr_amort_detail" localSheetId="4">#REF!</definedName>
    <definedName name="depr_amort_detail" localSheetId="5">#REF!</definedName>
    <definedName name="depr_amort_detail" localSheetId="17">#REF!</definedName>
    <definedName name="depr_amort_detail" localSheetId="12">#REF!</definedName>
    <definedName name="depr_amort_detail" localSheetId="9">#REF!</definedName>
    <definedName name="depr_amort_detail" localSheetId="10">#REF!</definedName>
    <definedName name="depr_amort_detail">'[22]Income_Statement 2005-2011'!#REF!</definedName>
    <definedName name="Dept" localSheetId="0">#REF!</definedName>
    <definedName name="Dept" localSheetId="3">#REF!</definedName>
    <definedName name="Dept" localSheetId="2">#REF!</definedName>
    <definedName name="Dept" localSheetId="22">#REF!</definedName>
    <definedName name="Dept" localSheetId="7">#REF!</definedName>
    <definedName name="Dept" localSheetId="4">#REF!</definedName>
    <definedName name="Dept" localSheetId="5">#REF!</definedName>
    <definedName name="Dept" localSheetId="17">#REF!</definedName>
    <definedName name="Dept" localSheetId="12">#REF!</definedName>
    <definedName name="Dept" localSheetId="9">#REF!</definedName>
    <definedName name="Dept" localSheetId="10">#REF!</definedName>
    <definedName name="Dept">#REF!</definedName>
    <definedName name="DES" localSheetId="0">#REF!</definedName>
    <definedName name="DES" localSheetId="3">#REF!</definedName>
    <definedName name="DES" localSheetId="2">#REF!</definedName>
    <definedName name="DES" localSheetId="22">#REF!</definedName>
    <definedName name="DES" localSheetId="7">#REF!</definedName>
    <definedName name="DES" localSheetId="4">#REF!</definedName>
    <definedName name="DES" localSheetId="5">#REF!</definedName>
    <definedName name="DES" localSheetId="17">#REF!</definedName>
    <definedName name="DES" localSheetId="12">#REF!</definedName>
    <definedName name="DES" localSheetId="9">#REF!</definedName>
    <definedName name="DES" localSheetId="10">#REF!</definedName>
    <definedName name="DES">#REF!</definedName>
    <definedName name="des_balance_sheet">'[44]DE&amp;S_ESTI_IS'!#REF!</definedName>
    <definedName name="DES_CUR_EST" localSheetId="0">#REF!</definedName>
    <definedName name="DES_CUR_EST" localSheetId="3">#REF!</definedName>
    <definedName name="DES_CUR_EST" localSheetId="2">#REF!</definedName>
    <definedName name="DES_CUR_EST" localSheetId="22">#REF!</definedName>
    <definedName name="DES_CUR_EST" localSheetId="7">#REF!</definedName>
    <definedName name="DES_CUR_EST" localSheetId="4">#REF!</definedName>
    <definedName name="DES_CUR_EST" localSheetId="5">#REF!</definedName>
    <definedName name="DES_CUR_EST" localSheetId="17">#REF!</definedName>
    <definedName name="DES_CUR_EST" localSheetId="12">#REF!</definedName>
    <definedName name="DES_CUR_EST" localSheetId="9">#REF!</definedName>
    <definedName name="DES_CUR_EST" localSheetId="10">#REF!</definedName>
    <definedName name="DES_CUR_EST">#REF!</definedName>
    <definedName name="DES_CUR_RPT">'[44]DE&amp;S_ESTI_IS'!#REF!</definedName>
    <definedName name="DES_PRIOR_ACT">'[44]DE&amp;S_ESTI_IS'!#REF!</definedName>
    <definedName name="DES_PRIOR_RPT">'[44]DE&amp;S_ESTI_IS'!#REF!</definedName>
    <definedName name="DES_rev_cost" localSheetId="0">#REF!</definedName>
    <definedName name="DES_rev_cost" localSheetId="3">#REF!</definedName>
    <definedName name="DES_rev_cost" localSheetId="2">#REF!</definedName>
    <definedName name="DES_rev_cost" localSheetId="22">#REF!</definedName>
    <definedName name="DES_rev_cost" localSheetId="7">#REF!</definedName>
    <definedName name="DES_rev_cost" localSheetId="4">#REF!</definedName>
    <definedName name="DES_rev_cost" localSheetId="5">#REF!</definedName>
    <definedName name="DES_rev_cost" localSheetId="17">#REF!</definedName>
    <definedName name="DES_rev_cost" localSheetId="12">#REF!</definedName>
    <definedName name="DES_rev_cost" localSheetId="9">#REF!</definedName>
    <definedName name="DES_rev_cost" localSheetId="10">#REF!</definedName>
    <definedName name="DES_rev_cost">#REF!</definedName>
    <definedName name="Description" localSheetId="0">#REF!</definedName>
    <definedName name="Description" localSheetId="3">#REF!</definedName>
    <definedName name="Description" localSheetId="2">#REF!</definedName>
    <definedName name="Description" localSheetId="22">#REF!</definedName>
    <definedName name="Description" localSheetId="7">#REF!</definedName>
    <definedName name="Description" localSheetId="4">#REF!</definedName>
    <definedName name="Description" localSheetId="5">#REF!</definedName>
    <definedName name="Description" localSheetId="17">#REF!</definedName>
    <definedName name="Description" localSheetId="12">#REF!</definedName>
    <definedName name="Description" localSheetId="9">#REF!</definedName>
    <definedName name="Description" localSheetId="10">#REF!</definedName>
    <definedName name="Description">#REF!</definedName>
    <definedName name="DETAIL" localSheetId="0">#REF!</definedName>
    <definedName name="DETAIL" localSheetId="3">#REF!</definedName>
    <definedName name="DETAIL" localSheetId="2">#REF!</definedName>
    <definedName name="DETAIL">#REF!</definedName>
    <definedName name="Detailed_engineering" localSheetId="0">#REF!</definedName>
    <definedName name="Detailed_engineering" localSheetId="3">#REF!</definedName>
    <definedName name="Detailed_engineering" localSheetId="2">#REF!</definedName>
    <definedName name="Detailed_engineering" localSheetId="22">#REF!</definedName>
    <definedName name="Detailed_engineering" localSheetId="7">#REF!</definedName>
    <definedName name="Detailed_engineering" localSheetId="4">#REF!</definedName>
    <definedName name="Detailed_engineering" localSheetId="5">#REF!</definedName>
    <definedName name="Detailed_engineering" localSheetId="17">#REF!</definedName>
    <definedName name="Detailed_engineering" localSheetId="12">#REF!</definedName>
    <definedName name="Detailed_engineering" localSheetId="9">#REF!</definedName>
    <definedName name="Detailed_engineering" localSheetId="10">#REF!</definedName>
    <definedName name="Detailed_engineering">#REF!</definedName>
    <definedName name="DFD_CUR_RPT">[44]DFD_ESTI_IS!#REF!</definedName>
    <definedName name="DFD_PRIOR_ACT">[44]DFD_ESTI_IS!#REF!</definedName>
    <definedName name="DIARY" localSheetId="0">#REF!</definedName>
    <definedName name="DIARY" localSheetId="3">#REF!</definedName>
    <definedName name="DIARY" localSheetId="2">#REF!</definedName>
    <definedName name="DIARY" localSheetId="22">#REF!</definedName>
    <definedName name="DIARY" localSheetId="7">#REF!</definedName>
    <definedName name="DIARY" localSheetId="4">#REF!</definedName>
    <definedName name="DIARY" localSheetId="5">#REF!</definedName>
    <definedName name="DIARY" localSheetId="17">#REF!</definedName>
    <definedName name="DIARY" localSheetId="12">#REF!</definedName>
    <definedName name="DIARY" localSheetId="9">#REF!</definedName>
    <definedName name="DIARY" localSheetId="10">#REF!</definedName>
    <definedName name="DIARY">#REF!</definedName>
    <definedName name="DifD">'[52]Forecast - Ventures'!#REF!</definedName>
    <definedName name="Differences">[53]Lookup!$A$17:$A$18</definedName>
    <definedName name="DifO">'[52]Forecast - Duke_Other'!#REF!</definedName>
    <definedName name="DifS">'[52]Forecast - Eng_Serv'!#REF!</definedName>
    <definedName name="DifT">'[52]Forecast - Gas_Trans'!#REF!</definedName>
    <definedName name="DISC" localSheetId="0">#REF!</definedName>
    <definedName name="DISC" localSheetId="3">#REF!</definedName>
    <definedName name="DISC" localSheetId="2">#REF!</definedName>
    <definedName name="DISC" localSheetId="22">#REF!</definedName>
    <definedName name="DISC" localSheetId="7">#REF!</definedName>
    <definedName name="DISC" localSheetId="4">#REF!</definedName>
    <definedName name="DISC" localSheetId="5">#REF!</definedName>
    <definedName name="DISC" localSheetId="17">#REF!</definedName>
    <definedName name="DISC" localSheetId="12">#REF!</definedName>
    <definedName name="DISC" localSheetId="9">#REF!</definedName>
    <definedName name="DISC" localSheetId="10">#REF!</definedName>
    <definedName name="DISC">#REF!</definedName>
    <definedName name="DIV" localSheetId="0">#REF!</definedName>
    <definedName name="DIV" localSheetId="3">#REF!</definedName>
    <definedName name="DIV" localSheetId="2">#REF!</definedName>
    <definedName name="DIV" localSheetId="22">#REF!</definedName>
    <definedName name="DIV" localSheetId="7">#REF!</definedName>
    <definedName name="DIV" localSheetId="4">#REF!</definedName>
    <definedName name="DIV" localSheetId="5">#REF!</definedName>
    <definedName name="DIV" localSheetId="17">#REF!</definedName>
    <definedName name="DIV" localSheetId="12">#REF!</definedName>
    <definedName name="DIV" localSheetId="9">#REF!</definedName>
    <definedName name="DIV" localSheetId="10">#REF!</definedName>
    <definedName name="DIV">#REF!</definedName>
    <definedName name="Diversified_Operations_CAPX" localSheetId="0">#REF!</definedName>
    <definedName name="Diversified_Operations_CAPX" localSheetId="3">#REF!</definedName>
    <definedName name="Diversified_Operations_CAPX" localSheetId="2">#REF!</definedName>
    <definedName name="Diversified_Operations_CAPX" localSheetId="22">#REF!</definedName>
    <definedName name="Diversified_Operations_CAPX" localSheetId="7">#REF!</definedName>
    <definedName name="Diversified_Operations_CAPX" localSheetId="4">#REF!</definedName>
    <definedName name="Diversified_Operations_CAPX" localSheetId="5">#REF!</definedName>
    <definedName name="Diversified_Operations_CAPX" localSheetId="17">#REF!</definedName>
    <definedName name="Diversified_Operations_CAPX" localSheetId="12">#REF!</definedName>
    <definedName name="Diversified_Operations_CAPX" localSheetId="9">#REF!</definedName>
    <definedName name="Diversified_Operations_CAPX" localSheetId="10">#REF!</definedName>
    <definedName name="Diversified_Operations_CAPX">#REF!</definedName>
    <definedName name="Diversified_Operations_EBIT" localSheetId="0">#REF!</definedName>
    <definedName name="Diversified_Operations_EBIT" localSheetId="3">#REF!</definedName>
    <definedName name="Diversified_Operations_EBIT" localSheetId="2">#REF!</definedName>
    <definedName name="Diversified_Operations_EBIT" localSheetId="22">#REF!</definedName>
    <definedName name="Diversified_Operations_EBIT" localSheetId="7">#REF!</definedName>
    <definedName name="Diversified_Operations_EBIT" localSheetId="4">#REF!</definedName>
    <definedName name="Diversified_Operations_EBIT" localSheetId="5">#REF!</definedName>
    <definedName name="Diversified_Operations_EBIT" localSheetId="17">#REF!</definedName>
    <definedName name="Diversified_Operations_EBIT" localSheetId="12">#REF!</definedName>
    <definedName name="Diversified_Operations_EBIT" localSheetId="9">#REF!</definedName>
    <definedName name="Diversified_Operations_EBIT" localSheetId="10">#REF!</definedName>
    <definedName name="Diversified_Operations_EBIT">#REF!</definedName>
    <definedName name="Diversified_Operations_MAINT" localSheetId="0">#REF!</definedName>
    <definedName name="Diversified_Operations_MAINT" localSheetId="3">#REF!</definedName>
    <definedName name="Diversified_Operations_MAINT" localSheetId="2">#REF!</definedName>
    <definedName name="Diversified_Operations_MAINT" localSheetId="22">#REF!</definedName>
    <definedName name="Diversified_Operations_MAINT" localSheetId="7">#REF!</definedName>
    <definedName name="Diversified_Operations_MAINT" localSheetId="4">#REF!</definedName>
    <definedName name="Diversified_Operations_MAINT" localSheetId="5">#REF!</definedName>
    <definedName name="Diversified_Operations_MAINT" localSheetId="17">#REF!</definedName>
    <definedName name="Diversified_Operations_MAINT" localSheetId="12">#REF!</definedName>
    <definedName name="Diversified_Operations_MAINT" localSheetId="9">#REF!</definedName>
    <definedName name="Diversified_Operations_MAINT" localSheetId="10">#REF!</definedName>
    <definedName name="Diversified_Operations_MAINT">#REF!</definedName>
    <definedName name="Dividends" localSheetId="0">#REF!</definedName>
    <definedName name="Dividends" localSheetId="3">#REF!</definedName>
    <definedName name="Dividends" localSheetId="2">#REF!</definedName>
    <definedName name="Dividends" localSheetId="22">#REF!</definedName>
    <definedName name="Dividends" localSheetId="7">#REF!</definedName>
    <definedName name="Dividends" localSheetId="4">#REF!</definedName>
    <definedName name="Dividends" localSheetId="5">#REF!</definedName>
    <definedName name="Dividends" localSheetId="17">#REF!</definedName>
    <definedName name="Dividends" localSheetId="12">#REF!</definedName>
    <definedName name="Dividends" localSheetId="9">#REF!</definedName>
    <definedName name="Dividends" localSheetId="10">#REF!</definedName>
    <definedName name="Dividends">'[38]Stock&amp;Interest'!#REF!</definedName>
    <definedName name="DivOp_EBIT" localSheetId="0">#REF!</definedName>
    <definedName name="DivOp_EBIT" localSheetId="3">#REF!</definedName>
    <definedName name="DivOp_EBIT" localSheetId="2">#REF!</definedName>
    <definedName name="DivOp_EBIT" localSheetId="22">#REF!</definedName>
    <definedName name="DivOp_EBIT" localSheetId="7">#REF!</definedName>
    <definedName name="DivOp_EBIT" localSheetId="4">#REF!</definedName>
    <definedName name="DivOp_EBIT" localSheetId="5">#REF!</definedName>
    <definedName name="DivOp_EBIT" localSheetId="17">#REF!</definedName>
    <definedName name="DivOp_EBIT" localSheetId="12">#REF!</definedName>
    <definedName name="DivOp_EBIT" localSheetId="9">#REF!</definedName>
    <definedName name="DivOp_EBIT" localSheetId="10">#REF!</definedName>
    <definedName name="DivOp_EBIT">#REF!</definedName>
    <definedName name="Donations" localSheetId="0">#REF!</definedName>
    <definedName name="Donations" localSheetId="3">#REF!</definedName>
    <definedName name="Donations" localSheetId="2">#REF!</definedName>
    <definedName name="Donations" localSheetId="22">#REF!</definedName>
    <definedName name="Donations" localSheetId="7">#REF!</definedName>
    <definedName name="Donations" localSheetId="4">#REF!</definedName>
    <definedName name="Donations" localSheetId="5">#REF!</definedName>
    <definedName name="Donations" localSheetId="17">#REF!</definedName>
    <definedName name="Donations" localSheetId="12">#REF!</definedName>
    <definedName name="Donations" localSheetId="9">#REF!</definedName>
    <definedName name="Donations" localSheetId="10">#REF!</definedName>
    <definedName name="Donations">#REF!</definedName>
    <definedName name="Doug_Fraser" localSheetId="0">#REF!</definedName>
    <definedName name="Doug_Fraser" localSheetId="3">#REF!</definedName>
    <definedName name="Doug_Fraser" localSheetId="2">#REF!</definedName>
    <definedName name="Doug_Fraser" localSheetId="22">#REF!</definedName>
    <definedName name="Doug_Fraser" localSheetId="7">#REF!</definedName>
    <definedName name="Doug_Fraser" localSheetId="4">#REF!</definedName>
    <definedName name="Doug_Fraser" localSheetId="5">#REF!</definedName>
    <definedName name="Doug_Fraser" localSheetId="17">#REF!</definedName>
    <definedName name="Doug_Fraser" localSheetId="12">#REF!</definedName>
    <definedName name="Doug_Fraser" localSheetId="9">#REF!</definedName>
    <definedName name="Doug_Fraser" localSheetId="10">#REF!</definedName>
    <definedName name="Doug_Fraser">#REF!</definedName>
    <definedName name="DTS" localSheetId="0">#REF!</definedName>
    <definedName name="DTS" localSheetId="3">#REF!</definedName>
    <definedName name="DTS" localSheetId="2">#REF!</definedName>
    <definedName name="DTS" localSheetId="22">#REF!</definedName>
    <definedName name="DTS" localSheetId="7">#REF!</definedName>
    <definedName name="DTS" localSheetId="4">#REF!</definedName>
    <definedName name="DTS" localSheetId="5">#REF!</definedName>
    <definedName name="DTS" localSheetId="17">#REF!</definedName>
    <definedName name="DTS" localSheetId="12">#REF!</definedName>
    <definedName name="DTS" localSheetId="9">#REF!</definedName>
    <definedName name="DTS" localSheetId="10">#REF!</definedName>
    <definedName name="DTS">#REF!</definedName>
    <definedName name="Duke_Energy_Natural_Gas_Corp___Co._10049" localSheetId="0">#REF!</definedName>
    <definedName name="Duke_Energy_Natural_Gas_Corp___Co._10049" localSheetId="3">#REF!</definedName>
    <definedName name="Duke_Energy_Natural_Gas_Corp___Co._10049" localSheetId="2">#REF!</definedName>
    <definedName name="Duke_Energy_Natural_Gas_Corp___Co._10049">#REF!</definedName>
    <definedName name="Duke_Fluor_Daniel_CAPX" localSheetId="0">#REF!</definedName>
    <definedName name="Duke_Fluor_Daniel_CAPX" localSheetId="3">#REF!</definedName>
    <definedName name="Duke_Fluor_Daniel_CAPX" localSheetId="2">#REF!</definedName>
    <definedName name="Duke_Fluor_Daniel_CAPX" localSheetId="22">#REF!</definedName>
    <definedName name="Duke_Fluor_Daniel_CAPX" localSheetId="7">#REF!</definedName>
    <definedName name="Duke_Fluor_Daniel_CAPX" localSheetId="4">#REF!</definedName>
    <definedName name="Duke_Fluor_Daniel_CAPX" localSheetId="5">#REF!</definedName>
    <definedName name="Duke_Fluor_Daniel_CAPX" localSheetId="17">#REF!</definedName>
    <definedName name="Duke_Fluor_Daniel_CAPX" localSheetId="12">#REF!</definedName>
    <definedName name="Duke_Fluor_Daniel_CAPX" localSheetId="9">#REF!</definedName>
    <definedName name="Duke_Fluor_Daniel_CAPX" localSheetId="10">#REF!</definedName>
    <definedName name="Duke_Fluor_Daniel_CAPX">#REF!</definedName>
    <definedName name="Duke_Fluor_Daniel_EBIT" localSheetId="0">#REF!</definedName>
    <definedName name="Duke_Fluor_Daniel_EBIT" localSheetId="3">#REF!</definedName>
    <definedName name="Duke_Fluor_Daniel_EBIT" localSheetId="2">#REF!</definedName>
    <definedName name="Duke_Fluor_Daniel_EBIT" localSheetId="22">#REF!</definedName>
    <definedName name="Duke_Fluor_Daniel_EBIT" localSheetId="7">#REF!</definedName>
    <definedName name="Duke_Fluor_Daniel_EBIT" localSheetId="4">#REF!</definedName>
    <definedName name="Duke_Fluor_Daniel_EBIT" localSheetId="5">#REF!</definedName>
    <definedName name="Duke_Fluor_Daniel_EBIT" localSheetId="17">#REF!</definedName>
    <definedName name="Duke_Fluor_Daniel_EBIT" localSheetId="12">#REF!</definedName>
    <definedName name="Duke_Fluor_Daniel_EBIT" localSheetId="9">#REF!</definedName>
    <definedName name="Duke_Fluor_Daniel_EBIT" localSheetId="10">#REF!</definedName>
    <definedName name="Duke_Fluor_Daniel_EBIT">#REF!</definedName>
    <definedName name="Duke_Fluor_Daniel_MAINT" localSheetId="0">#REF!</definedName>
    <definedName name="Duke_Fluor_Daniel_MAINT" localSheetId="3">#REF!</definedName>
    <definedName name="Duke_Fluor_Daniel_MAINT" localSheetId="2">#REF!</definedName>
    <definedName name="Duke_Fluor_Daniel_MAINT" localSheetId="22">#REF!</definedName>
    <definedName name="Duke_Fluor_Daniel_MAINT" localSheetId="7">#REF!</definedName>
    <definedName name="Duke_Fluor_Daniel_MAINT" localSheetId="4">#REF!</definedName>
    <definedName name="Duke_Fluor_Daniel_MAINT" localSheetId="5">#REF!</definedName>
    <definedName name="Duke_Fluor_Daniel_MAINT" localSheetId="17">#REF!</definedName>
    <definedName name="Duke_Fluor_Daniel_MAINT" localSheetId="12">#REF!</definedName>
    <definedName name="Duke_Fluor_Daniel_MAINT" localSheetId="9">#REF!</definedName>
    <definedName name="Duke_Fluor_Daniel_MAINT" localSheetId="10">#REF!</definedName>
    <definedName name="Duke_Fluor_Daniel_MAINT">#REF!</definedName>
    <definedName name="Duke_Other_CAPX" localSheetId="0">#REF!</definedName>
    <definedName name="Duke_Other_CAPX" localSheetId="3">#REF!</definedName>
    <definedName name="Duke_Other_CAPX" localSheetId="2">#REF!</definedName>
    <definedName name="Duke_Other_CAPX" localSheetId="22">#REF!</definedName>
    <definedName name="Duke_Other_CAPX" localSheetId="7">#REF!</definedName>
    <definedName name="Duke_Other_CAPX" localSheetId="4">#REF!</definedName>
    <definedName name="Duke_Other_CAPX" localSheetId="5">#REF!</definedName>
    <definedName name="Duke_Other_CAPX" localSheetId="17">#REF!</definedName>
    <definedName name="Duke_Other_CAPX" localSheetId="12">#REF!</definedName>
    <definedName name="Duke_Other_CAPX" localSheetId="9">#REF!</definedName>
    <definedName name="Duke_Other_CAPX" localSheetId="10">#REF!</definedName>
    <definedName name="Duke_Other_CAPX">#REF!</definedName>
    <definedName name="Duke_Other_EBIT" localSheetId="0">#REF!</definedName>
    <definedName name="Duke_Other_EBIT" localSheetId="3">#REF!</definedName>
    <definedName name="Duke_Other_EBIT" localSheetId="2">#REF!</definedName>
    <definedName name="Duke_Other_EBIT" localSheetId="22">#REF!</definedName>
    <definedName name="Duke_Other_EBIT" localSheetId="7">#REF!</definedName>
    <definedName name="Duke_Other_EBIT" localSheetId="4">#REF!</definedName>
    <definedName name="Duke_Other_EBIT" localSheetId="5">#REF!</definedName>
    <definedName name="Duke_Other_EBIT" localSheetId="17">#REF!</definedName>
    <definedName name="Duke_Other_EBIT" localSheetId="12">#REF!</definedName>
    <definedName name="Duke_Other_EBIT" localSheetId="9">#REF!</definedName>
    <definedName name="Duke_Other_EBIT" localSheetId="10">#REF!</definedName>
    <definedName name="Duke_Other_EBIT">#REF!</definedName>
    <definedName name="Duke_Other_MAINT" localSheetId="0">#REF!</definedName>
    <definedName name="Duke_Other_MAINT" localSheetId="3">#REF!</definedName>
    <definedName name="Duke_Other_MAINT" localSheetId="2">#REF!</definedName>
    <definedName name="Duke_Other_MAINT" localSheetId="22">#REF!</definedName>
    <definedName name="Duke_Other_MAINT" localSheetId="7">#REF!</definedName>
    <definedName name="Duke_Other_MAINT" localSheetId="4">#REF!</definedName>
    <definedName name="Duke_Other_MAINT" localSheetId="5">#REF!</definedName>
    <definedName name="Duke_Other_MAINT" localSheetId="17">#REF!</definedName>
    <definedName name="Duke_Other_MAINT" localSheetId="12">#REF!</definedName>
    <definedName name="Duke_Other_MAINT" localSheetId="9">#REF!</definedName>
    <definedName name="Duke_Other_MAINT" localSheetId="10">#REF!</definedName>
    <definedName name="Duke_Other_MAINT">#REF!</definedName>
    <definedName name="Duke_Power_Business_Group_CAPX" localSheetId="0">#REF!</definedName>
    <definedName name="Duke_Power_Business_Group_CAPX" localSheetId="3">#REF!</definedName>
    <definedName name="Duke_Power_Business_Group_CAPX" localSheetId="2">#REF!</definedName>
    <definedName name="Duke_Power_Business_Group_CAPX" localSheetId="22">#REF!</definedName>
    <definedName name="Duke_Power_Business_Group_CAPX" localSheetId="7">#REF!</definedName>
    <definedName name="Duke_Power_Business_Group_CAPX" localSheetId="4">#REF!</definedName>
    <definedName name="Duke_Power_Business_Group_CAPX" localSheetId="5">#REF!</definedName>
    <definedName name="Duke_Power_Business_Group_CAPX" localSheetId="17">#REF!</definedName>
    <definedName name="Duke_Power_Business_Group_CAPX" localSheetId="12">#REF!</definedName>
    <definedName name="Duke_Power_Business_Group_CAPX" localSheetId="9">#REF!</definedName>
    <definedName name="Duke_Power_Business_Group_CAPX" localSheetId="10">#REF!</definedName>
    <definedName name="Duke_Power_Business_Group_CAPX">#REF!</definedName>
    <definedName name="Duke_Power_Business_Group_EBIT" localSheetId="0">#REF!</definedName>
    <definedName name="Duke_Power_Business_Group_EBIT" localSheetId="3">#REF!</definedName>
    <definedName name="Duke_Power_Business_Group_EBIT" localSheetId="2">#REF!</definedName>
    <definedName name="Duke_Power_Business_Group_EBIT" localSheetId="22">#REF!</definedName>
    <definedName name="Duke_Power_Business_Group_EBIT" localSheetId="7">#REF!</definedName>
    <definedName name="Duke_Power_Business_Group_EBIT" localSheetId="4">#REF!</definedName>
    <definedName name="Duke_Power_Business_Group_EBIT" localSheetId="5">#REF!</definedName>
    <definedName name="Duke_Power_Business_Group_EBIT" localSheetId="17">#REF!</definedName>
    <definedName name="Duke_Power_Business_Group_EBIT" localSheetId="12">#REF!</definedName>
    <definedName name="Duke_Power_Business_Group_EBIT" localSheetId="9">#REF!</definedName>
    <definedName name="Duke_Power_Business_Group_EBIT" localSheetId="10">#REF!</definedName>
    <definedName name="Duke_Power_Business_Group_EBIT">#REF!</definedName>
    <definedName name="Duke_Power_Business_Group_MAINT" localSheetId="0">#REF!</definedName>
    <definedName name="Duke_Power_Business_Group_MAINT" localSheetId="3">#REF!</definedName>
    <definedName name="Duke_Power_Business_Group_MAINT" localSheetId="2">#REF!</definedName>
    <definedName name="Duke_Power_Business_Group_MAINT" localSheetId="22">#REF!</definedName>
    <definedName name="Duke_Power_Business_Group_MAINT" localSheetId="7">#REF!</definedName>
    <definedName name="Duke_Power_Business_Group_MAINT" localSheetId="4">#REF!</definedName>
    <definedName name="Duke_Power_Business_Group_MAINT" localSheetId="5">#REF!</definedName>
    <definedName name="Duke_Power_Business_Group_MAINT" localSheetId="17">#REF!</definedName>
    <definedName name="Duke_Power_Business_Group_MAINT" localSheetId="12">#REF!</definedName>
    <definedName name="Duke_Power_Business_Group_MAINT" localSheetId="9">#REF!</definedName>
    <definedName name="Duke_Power_Business_Group_MAINT" localSheetId="10">#REF!</definedName>
    <definedName name="Duke_Power_Business_Group_MAINT">#REF!</definedName>
    <definedName name="DukeNet_CAPX" localSheetId="0">#REF!</definedName>
    <definedName name="DukeNet_CAPX" localSheetId="3">#REF!</definedName>
    <definedName name="DukeNet_CAPX" localSheetId="2">#REF!</definedName>
    <definedName name="DukeNet_CAPX" localSheetId="22">#REF!</definedName>
    <definedName name="DukeNet_CAPX" localSheetId="7">#REF!</definedName>
    <definedName name="DukeNet_CAPX" localSheetId="4">#REF!</definedName>
    <definedName name="DukeNet_CAPX" localSheetId="5">#REF!</definedName>
    <definedName name="DukeNet_CAPX" localSheetId="17">#REF!</definedName>
    <definedName name="DukeNet_CAPX" localSheetId="12">#REF!</definedName>
    <definedName name="DukeNet_CAPX" localSheetId="9">#REF!</definedName>
    <definedName name="DukeNet_CAPX" localSheetId="10">#REF!</definedName>
    <definedName name="DukeNet_CAPX">#REF!</definedName>
    <definedName name="DukeNet_EBIT" localSheetId="0">#REF!</definedName>
    <definedName name="DukeNet_EBIT" localSheetId="3">#REF!</definedName>
    <definedName name="DukeNet_EBIT" localSheetId="2">#REF!</definedName>
    <definedName name="DukeNet_EBIT" localSheetId="22">#REF!</definedName>
    <definedName name="DukeNet_EBIT" localSheetId="7">#REF!</definedName>
    <definedName name="DukeNet_EBIT" localSheetId="4">#REF!</definedName>
    <definedName name="DukeNet_EBIT" localSheetId="5">#REF!</definedName>
    <definedName name="DukeNet_EBIT" localSheetId="17">#REF!</definedName>
    <definedName name="DukeNet_EBIT" localSheetId="12">#REF!</definedName>
    <definedName name="DukeNet_EBIT" localSheetId="9">#REF!</definedName>
    <definedName name="DukeNet_EBIT" localSheetId="10">#REF!</definedName>
    <definedName name="DukeNet_EBIT">#REF!</definedName>
    <definedName name="DukeNet_MAINT" localSheetId="0">#REF!</definedName>
    <definedName name="DukeNet_MAINT" localSheetId="3">#REF!</definedName>
    <definedName name="DukeNet_MAINT" localSheetId="2">#REF!</definedName>
    <definedName name="DukeNet_MAINT" localSheetId="22">#REF!</definedName>
    <definedName name="DukeNet_MAINT" localSheetId="7">#REF!</definedName>
    <definedName name="DukeNet_MAINT" localSheetId="4">#REF!</definedName>
    <definedName name="DukeNet_MAINT" localSheetId="5">#REF!</definedName>
    <definedName name="DukeNet_MAINT" localSheetId="17">#REF!</definedName>
    <definedName name="DukeNet_MAINT" localSheetId="12">#REF!</definedName>
    <definedName name="DukeNet_MAINT" localSheetId="9">#REF!</definedName>
    <definedName name="DukeNet_MAINT" localSheetId="10">#REF!</definedName>
    <definedName name="DukeNet_MAINT">#REF!</definedName>
    <definedName name="DukeSolutions_CAPX" localSheetId="0">#REF!</definedName>
    <definedName name="DukeSolutions_CAPX" localSheetId="3">#REF!</definedName>
    <definedName name="DukeSolutions_CAPX" localSheetId="2">#REF!</definedName>
    <definedName name="DukeSolutions_CAPX" localSheetId="22">#REF!</definedName>
    <definedName name="DukeSolutions_CAPX" localSheetId="7">#REF!</definedName>
    <definedName name="DukeSolutions_CAPX" localSheetId="4">#REF!</definedName>
    <definedName name="DukeSolutions_CAPX" localSheetId="5">#REF!</definedName>
    <definedName name="DukeSolutions_CAPX" localSheetId="17">#REF!</definedName>
    <definedName name="DukeSolutions_CAPX" localSheetId="12">#REF!</definedName>
    <definedName name="DukeSolutions_CAPX" localSheetId="9">#REF!</definedName>
    <definedName name="DukeSolutions_CAPX" localSheetId="10">#REF!</definedName>
    <definedName name="DukeSolutions_CAPX">#REF!</definedName>
    <definedName name="DukeSolutions_EBIT" localSheetId="0">#REF!</definedName>
    <definedName name="DukeSolutions_EBIT" localSheetId="3">#REF!</definedName>
    <definedName name="DukeSolutions_EBIT" localSheetId="2">#REF!</definedName>
    <definedName name="DukeSolutions_EBIT" localSheetId="22">#REF!</definedName>
    <definedName name="DukeSolutions_EBIT" localSheetId="7">#REF!</definedName>
    <definedName name="DukeSolutions_EBIT" localSheetId="4">#REF!</definedName>
    <definedName name="DukeSolutions_EBIT" localSheetId="5">#REF!</definedName>
    <definedName name="DukeSolutions_EBIT" localSheetId="17">#REF!</definedName>
    <definedName name="DukeSolutions_EBIT" localSheetId="12">#REF!</definedName>
    <definedName name="DukeSolutions_EBIT" localSheetId="9">#REF!</definedName>
    <definedName name="DukeSolutions_EBIT" localSheetId="10">#REF!</definedName>
    <definedName name="DukeSolutions_EBIT">#REF!</definedName>
    <definedName name="DukeSolutions_MAINT" localSheetId="0">#REF!</definedName>
    <definedName name="DukeSolutions_MAINT" localSheetId="3">#REF!</definedName>
    <definedName name="DukeSolutions_MAINT" localSheetId="2">#REF!</definedName>
    <definedName name="DukeSolutions_MAINT" localSheetId="22">#REF!</definedName>
    <definedName name="DukeSolutions_MAINT" localSheetId="7">#REF!</definedName>
    <definedName name="DukeSolutions_MAINT" localSheetId="4">#REF!</definedName>
    <definedName name="DukeSolutions_MAINT" localSheetId="5">#REF!</definedName>
    <definedName name="DukeSolutions_MAINT" localSheetId="17">#REF!</definedName>
    <definedName name="DukeSolutions_MAINT" localSheetId="12">#REF!</definedName>
    <definedName name="DukeSolutions_MAINT" localSheetId="9">#REF!</definedName>
    <definedName name="DukeSolutions_MAINT" localSheetId="10">#REF!</definedName>
    <definedName name="DukeSolutions_MAINT">#REF!</definedName>
    <definedName name="E3T1S2">'[54]Long term interest'!$A$1:$AD$39</definedName>
    <definedName name="E3T1S3" localSheetId="0">#REF!</definedName>
    <definedName name="E3T1S3" localSheetId="3">#REF!</definedName>
    <definedName name="E3T1S3" localSheetId="2">#REF!</definedName>
    <definedName name="E3T1S3" localSheetId="22">#REF!</definedName>
    <definedName name="E3T1S3" localSheetId="7">#REF!</definedName>
    <definedName name="E3T1S3" localSheetId="4">#REF!</definedName>
    <definedName name="E3T1S3" localSheetId="5">#REF!</definedName>
    <definedName name="E3T1S3" localSheetId="17">#REF!</definedName>
    <definedName name="E3T1S3" localSheetId="12">#REF!</definedName>
    <definedName name="E3T1S3" localSheetId="9">#REF!</definedName>
    <definedName name="E3T1S3" localSheetId="10">#REF!</definedName>
    <definedName name="E3T1S3">#REF!</definedName>
    <definedName name="E3T1S3P1" localSheetId="0">#REF!</definedName>
    <definedName name="E3T1S3P1" localSheetId="3">#REF!</definedName>
    <definedName name="E3T1S3P1" localSheetId="2">#REF!</definedName>
    <definedName name="E3T1S3P1" localSheetId="22">#REF!</definedName>
    <definedName name="E3T1S3P1" localSheetId="7">#REF!</definedName>
    <definedName name="E3T1S3P1" localSheetId="4">#REF!</definedName>
    <definedName name="E3T1S3P1" localSheetId="5">#REF!</definedName>
    <definedName name="E3T1S3P1" localSheetId="17">#REF!</definedName>
    <definedName name="E3T1S3P1" localSheetId="12">#REF!</definedName>
    <definedName name="E3T1S3P1" localSheetId="9">#REF!</definedName>
    <definedName name="E3T1S3P1" localSheetId="10">#REF!</definedName>
    <definedName name="E3T1S3P1">#REF!</definedName>
    <definedName name="E3T1S3P2" localSheetId="0">#REF!</definedName>
    <definedName name="E3T1S3P2" localSheetId="3">#REF!</definedName>
    <definedName name="E3T1S3P2" localSheetId="2">#REF!</definedName>
    <definedName name="E3T1S3P2" localSheetId="22">#REF!</definedName>
    <definedName name="E3T1S3P2" localSheetId="7">#REF!</definedName>
    <definedName name="E3T1S3P2" localSheetId="4">#REF!</definedName>
    <definedName name="E3T1S3P2" localSheetId="5">#REF!</definedName>
    <definedName name="E3T1S3P2" localSheetId="17">#REF!</definedName>
    <definedName name="E3T1S3P2" localSheetId="12">#REF!</definedName>
    <definedName name="E3T1S3P2" localSheetId="9">#REF!</definedName>
    <definedName name="E3T1S3P2" localSheetId="10">#REF!</definedName>
    <definedName name="E3T1S3P2">#REF!</definedName>
    <definedName name="E3T1S4" localSheetId="0">#REF!</definedName>
    <definedName name="E3T1S4" localSheetId="3">#REF!</definedName>
    <definedName name="E3T1S4" localSheetId="2">#REF!</definedName>
    <definedName name="E3T1S4">#REF!</definedName>
    <definedName name="E3T1S5" localSheetId="0">#REF!</definedName>
    <definedName name="E3T1S5" localSheetId="3">#REF!</definedName>
    <definedName name="E3T1S5" localSheetId="2">#REF!</definedName>
    <definedName name="E3T1S5">#REF!</definedName>
    <definedName name="E3T1S6" localSheetId="0">#REF!</definedName>
    <definedName name="E3T1S6" localSheetId="3">#REF!</definedName>
    <definedName name="E3T1S6" localSheetId="2">#REF!</definedName>
    <definedName name="E3T1S6">#REF!</definedName>
    <definedName name="E3T2S1" localSheetId="0">#REF!</definedName>
    <definedName name="E3T2S1" localSheetId="3">#REF!</definedName>
    <definedName name="E3T2S1" localSheetId="2">#REF!</definedName>
    <definedName name="E3T2S1">#REF!</definedName>
    <definedName name="E3T2S2" localSheetId="0">#REF!</definedName>
    <definedName name="E3T2S2" localSheetId="3">#REF!</definedName>
    <definedName name="E3T2S2" localSheetId="2">#REF!</definedName>
    <definedName name="E3T2S2">#REF!</definedName>
    <definedName name="E4T1S5" localSheetId="0">#REF!</definedName>
    <definedName name="E4T1S5" localSheetId="3">#REF!</definedName>
    <definedName name="E4T1S5" localSheetId="2">#REF!</definedName>
    <definedName name="E4T1S5">#REF!</definedName>
    <definedName name="Earnings_for_Common_Shares" localSheetId="0">#REF!</definedName>
    <definedName name="Earnings_for_Common_Shares" localSheetId="3">#REF!</definedName>
    <definedName name="Earnings_for_Common_Shares" localSheetId="2">#REF!</definedName>
    <definedName name="Earnings_for_Common_Shares" localSheetId="22">#REF!</definedName>
    <definedName name="Earnings_for_Common_Shares" localSheetId="7">#REF!</definedName>
    <definedName name="Earnings_for_Common_Shares" localSheetId="4">#REF!</definedName>
    <definedName name="Earnings_for_Common_Shares" localSheetId="5">#REF!</definedName>
    <definedName name="Earnings_for_Common_Shares" localSheetId="17">#REF!</definedName>
    <definedName name="Earnings_for_Common_Shares" localSheetId="12">#REF!</definedName>
    <definedName name="Earnings_for_Common_Shares" localSheetId="9">#REF!</definedName>
    <definedName name="Earnings_for_Common_Shares" localSheetId="10">#REF!</definedName>
    <definedName name="Earnings_for_Common_Shares">#REF!</definedName>
    <definedName name="Earnings_Per_Common_Share" localSheetId="0">#REF!</definedName>
    <definedName name="Earnings_Per_Common_Share" localSheetId="3">#REF!</definedName>
    <definedName name="Earnings_Per_Common_Share" localSheetId="2">#REF!</definedName>
    <definedName name="Earnings_Per_Common_Share" localSheetId="22">#REF!</definedName>
    <definedName name="Earnings_Per_Common_Share" localSheetId="7">#REF!</definedName>
    <definedName name="Earnings_Per_Common_Share" localSheetId="4">#REF!</definedName>
    <definedName name="Earnings_Per_Common_Share" localSheetId="5">#REF!</definedName>
    <definedName name="Earnings_Per_Common_Share" localSheetId="17">#REF!</definedName>
    <definedName name="Earnings_Per_Common_Share" localSheetId="12">#REF!</definedName>
    <definedName name="Earnings_Per_Common_Share" localSheetId="9">#REF!</definedName>
    <definedName name="Earnings_Per_Common_Share" localSheetId="10">#REF!</definedName>
    <definedName name="Earnings_Per_Common_Share">#REF!</definedName>
    <definedName name="earnings_pgs_print" localSheetId="0">#REF!</definedName>
    <definedName name="earnings_pgs_print" localSheetId="3">#REF!</definedName>
    <definedName name="earnings_pgs_print" localSheetId="2">#REF!</definedName>
    <definedName name="earnings_pgs_print">#REF!</definedName>
    <definedName name="ELEC_AmortPF_Requirements" localSheetId="0">#REF!</definedName>
    <definedName name="ELEC_AmortPF_Requirements" localSheetId="3">#REF!</definedName>
    <definedName name="ELEC_AmortPF_Requirements" localSheetId="2">#REF!</definedName>
    <definedName name="ELEC_AmortPF_Requirements">#REF!</definedName>
    <definedName name="ELEC_Asset_Gain" localSheetId="0">#REF!</definedName>
    <definedName name="ELEC_Asset_Gain" localSheetId="3">#REF!</definedName>
    <definedName name="ELEC_Asset_Gain" localSheetId="2">#REF!</definedName>
    <definedName name="ELEC_Asset_Gain" localSheetId="22">#REF!</definedName>
    <definedName name="ELEC_Asset_Gain" localSheetId="7">#REF!</definedName>
    <definedName name="ELEC_Asset_Gain" localSheetId="4">#REF!</definedName>
    <definedName name="ELEC_Asset_Gain" localSheetId="5">#REF!</definedName>
    <definedName name="ELEC_Asset_Gain" localSheetId="17">#REF!</definedName>
    <definedName name="ELEC_Asset_Gain" localSheetId="12">#REF!</definedName>
    <definedName name="ELEC_Asset_Gain" localSheetId="9">#REF!</definedName>
    <definedName name="ELEC_Asset_Gain" localSheetId="10">#REF!</definedName>
    <definedName name="ELEC_Asset_Gain">#REF!</definedName>
    <definedName name="ELEC_Asset_Proceeds" localSheetId="0">#REF!</definedName>
    <definedName name="ELEC_Asset_Proceeds" localSheetId="3">#REF!</definedName>
    <definedName name="ELEC_Asset_Proceeds" localSheetId="2">#REF!</definedName>
    <definedName name="ELEC_Asset_Proceeds" localSheetId="22">#REF!</definedName>
    <definedName name="ELEC_Asset_Proceeds" localSheetId="7">#REF!</definedName>
    <definedName name="ELEC_Asset_Proceeds" localSheetId="4">#REF!</definedName>
    <definedName name="ELEC_Asset_Proceeds" localSheetId="5">#REF!</definedName>
    <definedName name="ELEC_Asset_Proceeds" localSheetId="17">#REF!</definedName>
    <definedName name="ELEC_Asset_Proceeds" localSheetId="12">#REF!</definedName>
    <definedName name="ELEC_Asset_Proceeds" localSheetId="9">#REF!</definedName>
    <definedName name="ELEC_Asset_Proceeds" localSheetId="10">#REF!</definedName>
    <definedName name="ELEC_Asset_Proceeds">#REF!</definedName>
    <definedName name="ELEC_CapX" localSheetId="0">#REF!</definedName>
    <definedName name="ELEC_CapX" localSheetId="3">#REF!</definedName>
    <definedName name="ELEC_CapX" localSheetId="2">#REF!</definedName>
    <definedName name="ELEC_CapX">#REF!</definedName>
    <definedName name="elec_common_equity" localSheetId="0">#REF!</definedName>
    <definedName name="elec_common_equity" localSheetId="3">#REF!</definedName>
    <definedName name="elec_common_equity" localSheetId="2">#REF!</definedName>
    <definedName name="elec_common_equity">#REF!</definedName>
    <definedName name="ELEC_Debt" localSheetId="0">#REF!</definedName>
    <definedName name="ELEC_Debt" localSheetId="3">#REF!</definedName>
    <definedName name="ELEC_Debt" localSheetId="2">#REF!</definedName>
    <definedName name="ELEC_Debt">#REF!</definedName>
    <definedName name="ELEC_Debt_Percent" localSheetId="0">#REF!</definedName>
    <definedName name="ELEC_Debt_Percent" localSheetId="3">#REF!</definedName>
    <definedName name="ELEC_Debt_Percent" localSheetId="2">#REF!</definedName>
    <definedName name="ELEC_Debt_Percent">#REF!</definedName>
    <definedName name="ELEC_Deferred_Taxes" localSheetId="0">#REF!</definedName>
    <definedName name="ELEC_Deferred_Taxes" localSheetId="3">#REF!</definedName>
    <definedName name="ELEC_Deferred_Taxes" localSheetId="2">#REF!</definedName>
    <definedName name="ELEC_Deferred_Taxes" localSheetId="22">#REF!</definedName>
    <definedName name="ELEC_Deferred_Taxes" localSheetId="7">#REF!</definedName>
    <definedName name="ELEC_Deferred_Taxes" localSheetId="4">#REF!</definedName>
    <definedName name="ELEC_Deferred_Taxes" localSheetId="5">#REF!</definedName>
    <definedName name="ELEC_Deferred_Taxes" localSheetId="17">#REF!</definedName>
    <definedName name="ELEC_Deferred_Taxes" localSheetId="12">#REF!</definedName>
    <definedName name="ELEC_Deferred_Taxes" localSheetId="9">#REF!</definedName>
    <definedName name="ELEC_Deferred_Taxes" localSheetId="10">#REF!</definedName>
    <definedName name="ELEC_Deferred_Taxes">#REF!</definedName>
    <definedName name="ELEC_Depreciation" localSheetId="0">#REF!</definedName>
    <definedName name="ELEC_Depreciation" localSheetId="3">#REF!</definedName>
    <definedName name="ELEC_Depreciation" localSheetId="2">#REF!</definedName>
    <definedName name="ELEC_Depreciation" localSheetId="22">#REF!</definedName>
    <definedName name="ELEC_Depreciation" localSheetId="7">#REF!</definedName>
    <definedName name="ELEC_Depreciation" localSheetId="4">#REF!</definedName>
    <definedName name="ELEC_Depreciation" localSheetId="5">#REF!</definedName>
    <definedName name="ELEC_Depreciation" localSheetId="17">#REF!</definedName>
    <definedName name="ELEC_Depreciation" localSheetId="12">#REF!</definedName>
    <definedName name="ELEC_Depreciation" localSheetId="9">#REF!</definedName>
    <definedName name="ELEC_Depreciation" localSheetId="10">#REF!</definedName>
    <definedName name="ELEC_Depreciation">#REF!</definedName>
    <definedName name="Elec_EBIT" localSheetId="0">#REF!</definedName>
    <definedName name="Elec_EBIT" localSheetId="3">#REF!</definedName>
    <definedName name="Elec_EBIT" localSheetId="2">#REF!</definedName>
    <definedName name="Elec_EBIT">#REF!</definedName>
    <definedName name="ELEC_ending_debt" localSheetId="0">#REF!</definedName>
    <definedName name="ELEC_ending_debt" localSheetId="3">#REF!</definedName>
    <definedName name="ELEC_ending_debt" localSheetId="2">#REF!</definedName>
    <definedName name="ELEC_ending_debt">#REF!</definedName>
    <definedName name="ELEC_ending_equity" localSheetId="0">#REF!</definedName>
    <definedName name="ELEC_ending_equity" localSheetId="3">#REF!</definedName>
    <definedName name="ELEC_ending_equity" localSheetId="2">#REF!</definedName>
    <definedName name="ELEC_ending_equity">#REF!</definedName>
    <definedName name="ELEC_funds_from_operations" localSheetId="0">#REF!</definedName>
    <definedName name="ELEC_funds_from_operations" localSheetId="3">#REF!</definedName>
    <definedName name="ELEC_funds_from_operations" localSheetId="2">#REF!</definedName>
    <definedName name="ELEC_funds_from_operations">#REF!</definedName>
    <definedName name="ELEC_income_taxes" localSheetId="0">#REF!</definedName>
    <definedName name="ELEC_income_taxes" localSheetId="3">#REF!</definedName>
    <definedName name="ELEC_income_taxes" localSheetId="2">#REF!</definedName>
    <definedName name="ELEC_income_taxes" localSheetId="22">#REF!</definedName>
    <definedName name="ELEC_income_taxes" localSheetId="7">#REF!</definedName>
    <definedName name="ELEC_income_taxes" localSheetId="4">#REF!</definedName>
    <definedName name="ELEC_income_taxes" localSheetId="5">#REF!</definedName>
    <definedName name="ELEC_income_taxes" localSheetId="17">#REF!</definedName>
    <definedName name="ELEC_income_taxes" localSheetId="12">#REF!</definedName>
    <definedName name="ELEC_income_taxes" localSheetId="9">#REF!</definedName>
    <definedName name="ELEC_income_taxes" localSheetId="10">#REF!</definedName>
    <definedName name="ELEC_income_taxes">#REF!</definedName>
    <definedName name="ELEC_Interest" localSheetId="0">#REF!</definedName>
    <definedName name="ELEC_Interest" localSheetId="3">#REF!</definedName>
    <definedName name="ELEC_Interest" localSheetId="2">#REF!</definedName>
    <definedName name="ELEC_Interest">#REF!</definedName>
    <definedName name="ELEC_ltd_repayments" localSheetId="0">#REF!</definedName>
    <definedName name="ELEC_ltd_repayments" localSheetId="3">#REF!</definedName>
    <definedName name="ELEC_ltd_repayments" localSheetId="2">#REF!</definedName>
    <definedName name="ELEC_ltd_repayments">#REF!</definedName>
    <definedName name="ELEC_LTD_Requirements" localSheetId="0">#REF!</definedName>
    <definedName name="ELEC_LTD_Requirements" localSheetId="3">#REF!</definedName>
    <definedName name="ELEC_LTD_Requirements" localSheetId="2">#REF!</definedName>
    <definedName name="ELEC_LTD_Requirements">#REF!</definedName>
    <definedName name="ELEC_Net_Income" localSheetId="0">#REF!</definedName>
    <definedName name="ELEC_Net_Income" localSheetId="3">#REF!</definedName>
    <definedName name="ELEC_Net_Income" localSheetId="2">#REF!</definedName>
    <definedName name="ELEC_Net_Income" localSheetId="22">#REF!</definedName>
    <definedName name="ELEC_Net_Income" localSheetId="7">#REF!</definedName>
    <definedName name="ELEC_Net_Income" localSheetId="4">#REF!</definedName>
    <definedName name="ELEC_Net_Income" localSheetId="5">#REF!</definedName>
    <definedName name="ELEC_Net_Income" localSheetId="17">#REF!</definedName>
    <definedName name="ELEC_Net_Income" localSheetId="12">#REF!</definedName>
    <definedName name="ELEC_Net_Income" localSheetId="9">#REF!</definedName>
    <definedName name="ELEC_Net_Income" localSheetId="10">#REF!</definedName>
    <definedName name="ELEC_Net_Income">#REF!</definedName>
    <definedName name="ELEC_ni_continuing_operations" localSheetId="0">#REF!</definedName>
    <definedName name="ELEC_ni_continuing_operations" localSheetId="3">#REF!</definedName>
    <definedName name="ELEC_ni_continuing_operations" localSheetId="2">#REF!</definedName>
    <definedName name="ELEC_ni_continuing_operations" localSheetId="22">#REF!</definedName>
    <definedName name="ELEC_ni_continuing_operations" localSheetId="7">#REF!</definedName>
    <definedName name="ELEC_ni_continuing_operations" localSheetId="4">#REF!</definedName>
    <definedName name="ELEC_ni_continuing_operations" localSheetId="5">#REF!</definedName>
    <definedName name="ELEC_ni_continuing_operations" localSheetId="17">#REF!</definedName>
    <definedName name="ELEC_ni_continuing_operations" localSheetId="12">#REF!</definedName>
    <definedName name="ELEC_ni_continuing_operations" localSheetId="9">#REF!</definedName>
    <definedName name="ELEC_ni_continuing_operations" localSheetId="10">#REF!</definedName>
    <definedName name="ELEC_ni_continuing_operations">#REF!</definedName>
    <definedName name="ELEC_OffBS_Required" localSheetId="0">#REF!</definedName>
    <definedName name="ELEC_OffBS_Required" localSheetId="3">#REF!</definedName>
    <definedName name="ELEC_OffBS_Required" localSheetId="2">#REF!</definedName>
    <definedName name="ELEC_OffBS_Required">#REF!</definedName>
    <definedName name="ELEC_OffBS_Requirements" localSheetId="0">#REF!</definedName>
    <definedName name="ELEC_OffBS_Requirements" localSheetId="3">#REF!</definedName>
    <definedName name="ELEC_OffBS_Requirements" localSheetId="2">#REF!</definedName>
    <definedName name="ELEC_OffBS_Requirements">#REF!</definedName>
    <definedName name="elec_preferred_retirements" localSheetId="0">#REF!</definedName>
    <definedName name="elec_preferred_retirements" localSheetId="3">#REF!</definedName>
    <definedName name="elec_preferred_retirements" localSheetId="2">#REF!</definedName>
    <definedName name="elec_preferred_retirements">#REF!</definedName>
    <definedName name="ELEC_Prefin_CF" localSheetId="0">#REF!</definedName>
    <definedName name="ELEC_Prefin_CF" localSheetId="3">#REF!</definedName>
    <definedName name="ELEC_Prefin_CF" localSheetId="2">#REF!</definedName>
    <definedName name="ELEC_Prefin_CF">#REF!</definedName>
    <definedName name="elec_rev_detail">'[22]Income_Statement 2005-2011'!#REF!</definedName>
    <definedName name="ELEC_Shares_Issued" localSheetId="0">#REF!</definedName>
    <definedName name="ELEC_Shares_Issued" localSheetId="3">#REF!</definedName>
    <definedName name="ELEC_Shares_Issued" localSheetId="2">#REF!</definedName>
    <definedName name="ELEC_Shares_Issued" localSheetId="22">#REF!</definedName>
    <definedName name="ELEC_Shares_Issued" localSheetId="7">#REF!</definedName>
    <definedName name="ELEC_Shares_Issued" localSheetId="4">#REF!</definedName>
    <definedName name="ELEC_Shares_Issued" localSheetId="5">#REF!</definedName>
    <definedName name="ELEC_Shares_Issued" localSheetId="17">#REF!</definedName>
    <definedName name="ELEC_Shares_Issued" localSheetId="12">#REF!</definedName>
    <definedName name="ELEC_Shares_Issued" localSheetId="9">#REF!</definedName>
    <definedName name="ELEC_Shares_Issued" localSheetId="10">#REF!</definedName>
    <definedName name="ELEC_Shares_Issued">#REF!</definedName>
    <definedName name="ELEC_TrustPreferred_Requirements" localSheetId="0">#REF!</definedName>
    <definedName name="ELEC_TrustPreferred_Requirements" localSheetId="3">#REF!</definedName>
    <definedName name="ELEC_TrustPreferred_Requirements" localSheetId="2">#REF!</definedName>
    <definedName name="ELEC_TrustPreferred_Requirements" localSheetId="22">#REF!</definedName>
    <definedName name="ELEC_TrustPreferred_Requirements" localSheetId="7">#REF!</definedName>
    <definedName name="ELEC_TrustPreferred_Requirements" localSheetId="4">#REF!</definedName>
    <definedName name="ELEC_TrustPreferred_Requirements" localSheetId="5">#REF!</definedName>
    <definedName name="ELEC_TrustPreferred_Requirements" localSheetId="17">#REF!</definedName>
    <definedName name="ELEC_TrustPreferred_Requirements" localSheetId="12">#REF!</definedName>
    <definedName name="ELEC_TrustPreferred_Requirements" localSheetId="9">#REF!</definedName>
    <definedName name="ELEC_TrustPreferred_Requirements" localSheetId="10">#REF!</definedName>
    <definedName name="ELEC_TrustPreferred_Requirements">#REF!</definedName>
    <definedName name="Elect_Highlights_Filename" localSheetId="0">#REF!</definedName>
    <definedName name="Elect_Highlights_Filename" localSheetId="3">#REF!</definedName>
    <definedName name="Elect_Highlights_Filename" localSheetId="2">#REF!</definedName>
    <definedName name="Elect_Highlights_Filename" localSheetId="22">#REF!</definedName>
    <definedName name="Elect_Highlights_Filename" localSheetId="7">#REF!</definedName>
    <definedName name="Elect_Highlights_Filename" localSheetId="4">#REF!</definedName>
    <definedName name="Elect_Highlights_Filename" localSheetId="5">#REF!</definedName>
    <definedName name="Elect_Highlights_Filename" localSheetId="17">#REF!</definedName>
    <definedName name="Elect_Highlights_Filename" localSheetId="12">#REF!</definedName>
    <definedName name="Elect_Highlights_Filename" localSheetId="9">#REF!</definedName>
    <definedName name="Elect_Highlights_Filename" localSheetId="10">#REF!</definedName>
    <definedName name="Elect_Highlights_Filename">#REF!</definedName>
    <definedName name="Elect_IRP_Filename" localSheetId="0">#REF!</definedName>
    <definedName name="Elect_IRP_Filename" localSheetId="3">#REF!</definedName>
    <definedName name="Elect_IRP_Filename" localSheetId="2">#REF!</definedName>
    <definedName name="Elect_IRP_Filename" localSheetId="22">#REF!</definedName>
    <definedName name="Elect_IRP_Filename" localSheetId="7">#REF!</definedName>
    <definedName name="Elect_IRP_Filename" localSheetId="4">#REF!</definedName>
    <definedName name="Elect_IRP_Filename" localSheetId="5">#REF!</definedName>
    <definedName name="Elect_IRP_Filename" localSheetId="17">#REF!</definedName>
    <definedName name="Elect_IRP_Filename" localSheetId="12">#REF!</definedName>
    <definedName name="Elect_IRP_Filename" localSheetId="9">#REF!</definedName>
    <definedName name="Elect_IRP_Filename" localSheetId="10">#REF!</definedName>
    <definedName name="Elect_IRP_Filename">#REF!</definedName>
    <definedName name="Elect_IS_Filename" localSheetId="0">#REF!</definedName>
    <definedName name="Elect_IS_Filename" localSheetId="3">#REF!</definedName>
    <definedName name="Elect_IS_Filename" localSheetId="2">#REF!</definedName>
    <definedName name="Elect_IS_Filename" localSheetId="22">#REF!</definedName>
    <definedName name="Elect_IS_Filename" localSheetId="7">#REF!</definedName>
    <definedName name="Elect_IS_Filename" localSheetId="4">#REF!</definedName>
    <definedName name="Elect_IS_Filename" localSheetId="5">#REF!</definedName>
    <definedName name="Elect_IS_Filename" localSheetId="17">#REF!</definedName>
    <definedName name="Elect_IS_Filename" localSheetId="12">#REF!</definedName>
    <definedName name="Elect_IS_Filename" localSheetId="9">#REF!</definedName>
    <definedName name="Elect_IS_Filename" localSheetId="10">#REF!</definedName>
    <definedName name="Elect_IS_Filename">#REF!</definedName>
    <definedName name="Electric_Operations_CAPX" localSheetId="0">#REF!</definedName>
    <definedName name="Electric_Operations_CAPX" localSheetId="3">#REF!</definedName>
    <definedName name="Electric_Operations_CAPX" localSheetId="2">#REF!</definedName>
    <definedName name="Electric_Operations_CAPX" localSheetId="22">#REF!</definedName>
    <definedName name="Electric_Operations_CAPX" localSheetId="7">#REF!</definedName>
    <definedName name="Electric_Operations_CAPX" localSheetId="4">#REF!</definedName>
    <definedName name="Electric_Operations_CAPX" localSheetId="5">#REF!</definedName>
    <definedName name="Electric_Operations_CAPX" localSheetId="17">#REF!</definedName>
    <definedName name="Electric_Operations_CAPX" localSheetId="12">#REF!</definedName>
    <definedName name="Electric_Operations_CAPX" localSheetId="9">#REF!</definedName>
    <definedName name="Electric_Operations_CAPX" localSheetId="10">#REF!</definedName>
    <definedName name="Electric_Operations_CAPX">#REF!</definedName>
    <definedName name="Electric_Operations_EBIT" localSheetId="0">#REF!</definedName>
    <definedName name="Electric_Operations_EBIT" localSheetId="3">#REF!</definedName>
    <definedName name="Electric_Operations_EBIT" localSheetId="2">#REF!</definedName>
    <definedName name="Electric_Operations_EBIT" localSheetId="22">#REF!</definedName>
    <definedName name="Electric_Operations_EBIT" localSheetId="7">#REF!</definedName>
    <definedName name="Electric_Operations_EBIT" localSheetId="4">#REF!</definedName>
    <definedName name="Electric_Operations_EBIT" localSheetId="5">#REF!</definedName>
    <definedName name="Electric_Operations_EBIT" localSheetId="17">#REF!</definedName>
    <definedName name="Electric_Operations_EBIT" localSheetId="12">#REF!</definedName>
    <definedName name="Electric_Operations_EBIT" localSheetId="9">#REF!</definedName>
    <definedName name="Electric_Operations_EBIT" localSheetId="10">#REF!</definedName>
    <definedName name="Electric_Operations_EBIT">#REF!</definedName>
    <definedName name="Electric_Operations_MAINT" localSheetId="0">#REF!</definedName>
    <definedName name="Electric_Operations_MAINT" localSheetId="3">#REF!</definedName>
    <definedName name="Electric_Operations_MAINT" localSheetId="2">#REF!</definedName>
    <definedName name="Electric_Operations_MAINT" localSheetId="22">#REF!</definedName>
    <definedName name="Electric_Operations_MAINT" localSheetId="7">#REF!</definedName>
    <definedName name="Electric_Operations_MAINT" localSheetId="4">#REF!</definedName>
    <definedName name="Electric_Operations_MAINT" localSheetId="5">#REF!</definedName>
    <definedName name="Electric_Operations_MAINT" localSheetId="17">#REF!</definedName>
    <definedName name="Electric_Operations_MAINT" localSheetId="12">#REF!</definedName>
    <definedName name="Electric_Operations_MAINT" localSheetId="9">#REF!</definedName>
    <definedName name="Electric_Operations_MAINT" localSheetId="10">#REF!</definedName>
    <definedName name="Electric_Operations_MAINT">#REF!</definedName>
    <definedName name="Electric_Transmission_CAPX" localSheetId="0">#REF!</definedName>
    <definedName name="Electric_Transmission_CAPX" localSheetId="3">#REF!</definedName>
    <definedName name="Electric_Transmission_CAPX" localSheetId="2">#REF!</definedName>
    <definedName name="Electric_Transmission_CAPX" localSheetId="22">#REF!</definedName>
    <definedName name="Electric_Transmission_CAPX" localSheetId="7">#REF!</definedName>
    <definedName name="Electric_Transmission_CAPX" localSheetId="4">#REF!</definedName>
    <definedName name="Electric_Transmission_CAPX" localSheetId="5">#REF!</definedName>
    <definedName name="Electric_Transmission_CAPX" localSheetId="17">#REF!</definedName>
    <definedName name="Electric_Transmission_CAPX" localSheetId="12">#REF!</definedName>
    <definedName name="Electric_Transmission_CAPX" localSheetId="9">#REF!</definedName>
    <definedName name="Electric_Transmission_CAPX" localSheetId="10">#REF!</definedName>
    <definedName name="Electric_Transmission_CAPX">#REF!</definedName>
    <definedName name="Electric_Transmission_EBIT" localSheetId="0">#REF!</definedName>
    <definedName name="Electric_Transmission_EBIT" localSheetId="3">#REF!</definedName>
    <definedName name="Electric_Transmission_EBIT" localSheetId="2">#REF!</definedName>
    <definedName name="Electric_Transmission_EBIT" localSheetId="22">#REF!</definedName>
    <definedName name="Electric_Transmission_EBIT" localSheetId="7">#REF!</definedName>
    <definedName name="Electric_Transmission_EBIT" localSheetId="4">#REF!</definedName>
    <definedName name="Electric_Transmission_EBIT" localSheetId="5">#REF!</definedName>
    <definedName name="Electric_Transmission_EBIT" localSheetId="17">#REF!</definedName>
    <definedName name="Electric_Transmission_EBIT" localSheetId="12">#REF!</definedName>
    <definedName name="Electric_Transmission_EBIT" localSheetId="9">#REF!</definedName>
    <definedName name="Electric_Transmission_EBIT" localSheetId="10">#REF!</definedName>
    <definedName name="Electric_Transmission_EBIT">#REF!</definedName>
    <definedName name="Electric_Transmission_MAINT" localSheetId="0">#REF!</definedName>
    <definedName name="Electric_Transmission_MAINT" localSheetId="3">#REF!</definedName>
    <definedName name="Electric_Transmission_MAINT" localSheetId="2">#REF!</definedName>
    <definedName name="Electric_Transmission_MAINT" localSheetId="22">#REF!</definedName>
    <definedName name="Electric_Transmission_MAINT" localSheetId="7">#REF!</definedName>
    <definedName name="Electric_Transmission_MAINT" localSheetId="4">#REF!</definedName>
    <definedName name="Electric_Transmission_MAINT" localSheetId="5">#REF!</definedName>
    <definedName name="Electric_Transmission_MAINT" localSheetId="17">#REF!</definedName>
    <definedName name="Electric_Transmission_MAINT" localSheetId="12">#REF!</definedName>
    <definedName name="Electric_Transmission_MAINT" localSheetId="9">#REF!</definedName>
    <definedName name="Electric_Transmission_MAINT" localSheetId="10">#REF!</definedName>
    <definedName name="Electric_Transmission_MAINT">#REF!</definedName>
    <definedName name="EMP" localSheetId="0">#REF!</definedName>
    <definedName name="EMP" localSheetId="3">#REF!</definedName>
    <definedName name="EMP" localSheetId="2">#REF!</definedName>
    <definedName name="EMP">#REF!</definedName>
    <definedName name="EMP_AMT" localSheetId="0">#REF!</definedName>
    <definedName name="EMP_AMT" localSheetId="3">#REF!</definedName>
    <definedName name="EMP_AMT" localSheetId="2">#REF!</definedName>
    <definedName name="EMP_AMT">#REF!</definedName>
    <definedName name="EMP_NUM" localSheetId="0">#REF!</definedName>
    <definedName name="EMP_NUM" localSheetId="3">#REF!</definedName>
    <definedName name="EMP_NUM" localSheetId="2">#REF!</definedName>
    <definedName name="EMP_NUM">#REF!</definedName>
    <definedName name="EMPIREV" localSheetId="0">#REF!</definedName>
    <definedName name="EMPIREV" localSheetId="3">#REF!</definedName>
    <definedName name="EMPIREV" localSheetId="2">#REF!</definedName>
    <definedName name="EMPIREV">#REF!</definedName>
    <definedName name="End_of_Data_Range_DB_ROCE" localSheetId="0">#REF!</definedName>
    <definedName name="End_of_Data_Range_DB_ROCE" localSheetId="3">#REF!</definedName>
    <definedName name="End_of_Data_Range_DB_ROCE" localSheetId="2">#REF!</definedName>
    <definedName name="End_of_Data_Range_DB_ROCE" localSheetId="22">#REF!</definedName>
    <definedName name="End_of_Data_Range_DB_ROCE" localSheetId="7">#REF!</definedName>
    <definedName name="End_of_Data_Range_DB_ROCE" localSheetId="4">#REF!</definedName>
    <definedName name="End_of_Data_Range_DB_ROCE" localSheetId="5">#REF!</definedName>
    <definedName name="End_of_Data_Range_DB_ROCE" localSheetId="17">#REF!</definedName>
    <definedName name="End_of_Data_Range_DB_ROCE" localSheetId="12">#REF!</definedName>
    <definedName name="End_of_Data_Range_DB_ROCE" localSheetId="9">#REF!</definedName>
    <definedName name="End_of_Data_Range_DB_ROCE" localSheetId="10">#REF!</definedName>
    <definedName name="End_of_Data_Range_DB_ROCE">#REF!</definedName>
    <definedName name="End_of_Data_Range_DB_ROCE2">'[22]ROCE 2005-2011'!#REF!</definedName>
    <definedName name="enddate">[27]Ref_dat!$L$17</definedName>
    <definedName name="Energy_Services_CAPX" localSheetId="0">#REF!</definedName>
    <definedName name="Energy_Services_CAPX" localSheetId="3">#REF!</definedName>
    <definedName name="Energy_Services_CAPX" localSheetId="2">#REF!</definedName>
    <definedName name="Energy_Services_CAPX" localSheetId="22">#REF!</definedName>
    <definedName name="Energy_Services_CAPX" localSheetId="7">#REF!</definedName>
    <definedName name="Energy_Services_CAPX" localSheetId="4">#REF!</definedName>
    <definedName name="Energy_Services_CAPX" localSheetId="5">#REF!</definedName>
    <definedName name="Energy_Services_CAPX" localSheetId="17">#REF!</definedName>
    <definedName name="Energy_Services_CAPX" localSheetId="12">#REF!</definedName>
    <definedName name="Energy_Services_CAPX" localSheetId="9">#REF!</definedName>
    <definedName name="Energy_Services_CAPX" localSheetId="10">#REF!</definedName>
    <definedName name="Energy_Services_CAPX">#REF!</definedName>
    <definedName name="Energy_Services_EBIT" localSheetId="0">#REF!</definedName>
    <definedName name="Energy_Services_EBIT" localSheetId="3">#REF!</definedName>
    <definedName name="Energy_Services_EBIT" localSheetId="2">#REF!</definedName>
    <definedName name="Energy_Services_EBIT" localSheetId="22">#REF!</definedName>
    <definedName name="Energy_Services_EBIT" localSheetId="7">#REF!</definedName>
    <definedName name="Energy_Services_EBIT" localSheetId="4">#REF!</definedName>
    <definedName name="Energy_Services_EBIT" localSheetId="5">#REF!</definedName>
    <definedName name="Energy_Services_EBIT" localSheetId="17">#REF!</definedName>
    <definedName name="Energy_Services_EBIT" localSheetId="12">#REF!</definedName>
    <definedName name="Energy_Services_EBIT" localSheetId="9">#REF!</definedName>
    <definedName name="Energy_Services_EBIT" localSheetId="10">#REF!</definedName>
    <definedName name="Energy_Services_EBIT">#REF!</definedName>
    <definedName name="Energy_Services_MAINT" localSheetId="0">#REF!</definedName>
    <definedName name="Energy_Services_MAINT" localSheetId="3">#REF!</definedName>
    <definedName name="Energy_Services_MAINT" localSheetId="2">#REF!</definedName>
    <definedName name="Energy_Services_MAINT" localSheetId="22">#REF!</definedName>
    <definedName name="Energy_Services_MAINT" localSheetId="7">#REF!</definedName>
    <definedName name="Energy_Services_MAINT" localSheetId="4">#REF!</definedName>
    <definedName name="Energy_Services_MAINT" localSheetId="5">#REF!</definedName>
    <definedName name="Energy_Services_MAINT" localSheetId="17">#REF!</definedName>
    <definedName name="Energy_Services_MAINT" localSheetId="12">#REF!</definedName>
    <definedName name="Energy_Services_MAINT" localSheetId="9">#REF!</definedName>
    <definedName name="Energy_Services_MAINT" localSheetId="10">#REF!</definedName>
    <definedName name="Energy_Services_MAINT">#REF!</definedName>
    <definedName name="Energy_Transmission_CAPX" localSheetId="0">#REF!</definedName>
    <definedName name="Energy_Transmission_CAPX" localSheetId="3">#REF!</definedName>
    <definedName name="Energy_Transmission_CAPX" localSheetId="2">#REF!</definedName>
    <definedName name="Energy_Transmission_CAPX" localSheetId="22">#REF!</definedName>
    <definedName name="Energy_Transmission_CAPX" localSheetId="7">#REF!</definedName>
    <definedName name="Energy_Transmission_CAPX" localSheetId="4">#REF!</definedName>
    <definedName name="Energy_Transmission_CAPX" localSheetId="5">#REF!</definedName>
    <definedName name="Energy_Transmission_CAPX" localSheetId="17">#REF!</definedName>
    <definedName name="Energy_Transmission_CAPX" localSheetId="12">#REF!</definedName>
    <definedName name="Energy_Transmission_CAPX" localSheetId="9">#REF!</definedName>
    <definedName name="Energy_Transmission_CAPX" localSheetId="10">#REF!</definedName>
    <definedName name="Energy_Transmission_CAPX">#REF!</definedName>
    <definedName name="Energy_Transmission_EBIT" localSheetId="0">#REF!</definedName>
    <definedName name="Energy_Transmission_EBIT" localSheetId="3">#REF!</definedName>
    <definedName name="Energy_Transmission_EBIT" localSheetId="2">#REF!</definedName>
    <definedName name="Energy_Transmission_EBIT" localSheetId="22">#REF!</definedName>
    <definedName name="Energy_Transmission_EBIT" localSheetId="7">#REF!</definedName>
    <definedName name="Energy_Transmission_EBIT" localSheetId="4">#REF!</definedName>
    <definedName name="Energy_Transmission_EBIT" localSheetId="5">#REF!</definedName>
    <definedName name="Energy_Transmission_EBIT" localSheetId="17">#REF!</definedName>
    <definedName name="Energy_Transmission_EBIT" localSheetId="12">#REF!</definedName>
    <definedName name="Energy_Transmission_EBIT" localSheetId="9">#REF!</definedName>
    <definedName name="Energy_Transmission_EBIT" localSheetId="10">#REF!</definedName>
    <definedName name="Energy_Transmission_EBIT">#REF!</definedName>
    <definedName name="Energy_Transmission_MAINT" localSheetId="0">#REF!</definedName>
    <definedName name="Energy_Transmission_MAINT" localSheetId="3">#REF!</definedName>
    <definedName name="Energy_Transmission_MAINT" localSheetId="2">#REF!</definedName>
    <definedName name="Energy_Transmission_MAINT" localSheetId="22">#REF!</definedName>
    <definedName name="Energy_Transmission_MAINT" localSheetId="7">#REF!</definedName>
    <definedName name="Energy_Transmission_MAINT" localSheetId="4">#REF!</definedName>
    <definedName name="Energy_Transmission_MAINT" localSheetId="5">#REF!</definedName>
    <definedName name="Energy_Transmission_MAINT" localSheetId="17">#REF!</definedName>
    <definedName name="Energy_Transmission_MAINT" localSheetId="12">#REF!</definedName>
    <definedName name="Energy_Transmission_MAINT" localSheetId="9">#REF!</definedName>
    <definedName name="Energy_Transmission_MAINT" localSheetId="10">#REF!</definedName>
    <definedName name="Energy_Transmission_MAINT">#REF!</definedName>
    <definedName name="EnergyServices_EBIT" localSheetId="0">#REF!</definedName>
    <definedName name="EnergyServices_EBIT" localSheetId="3">#REF!</definedName>
    <definedName name="EnergyServices_EBIT" localSheetId="2">#REF!</definedName>
    <definedName name="EnergyServices_EBIT">#REF!</definedName>
    <definedName name="EnergyTradingReport" localSheetId="0">#REF!</definedName>
    <definedName name="EnergyTradingReport" localSheetId="3">#REF!</definedName>
    <definedName name="EnergyTradingReport" localSheetId="2">#REF!</definedName>
    <definedName name="EnergyTradingReport">#REF!</definedName>
    <definedName name="EnergyTradingReportAndHeader" localSheetId="0">#REF!</definedName>
    <definedName name="EnergyTradingReportAndHeader" localSheetId="3">#REF!</definedName>
    <definedName name="EnergyTradingReportAndHeader" localSheetId="2">#REF!</definedName>
    <definedName name="EnergyTradingReportAndHeader">#REF!</definedName>
    <definedName name="Engineer_s_report" localSheetId="0">#REF!</definedName>
    <definedName name="Engineer_s_report" localSheetId="3">#REF!</definedName>
    <definedName name="Engineer_s_report" localSheetId="2">#REF!</definedName>
    <definedName name="Engineer_s_report" localSheetId="22">#REF!</definedName>
    <definedName name="Engineer_s_report" localSheetId="7">#REF!</definedName>
    <definedName name="Engineer_s_report" localSheetId="4">#REF!</definedName>
    <definedName name="Engineer_s_report" localSheetId="5">#REF!</definedName>
    <definedName name="Engineer_s_report" localSheetId="17">#REF!</definedName>
    <definedName name="Engineer_s_report" localSheetId="12">#REF!</definedName>
    <definedName name="Engineer_s_report" localSheetId="9">#REF!</definedName>
    <definedName name="Engineer_s_report" localSheetId="10">#REF!</definedName>
    <definedName name="Engineer_s_report">#REF!</definedName>
    <definedName name="Engineering___Services_CAPX" localSheetId="0">#REF!</definedName>
    <definedName name="Engineering___Services_CAPX" localSheetId="3">#REF!</definedName>
    <definedName name="Engineering___Services_CAPX" localSheetId="2">#REF!</definedName>
    <definedName name="Engineering___Services_CAPX" localSheetId="22">#REF!</definedName>
    <definedName name="Engineering___Services_CAPX" localSheetId="7">#REF!</definedName>
    <definedName name="Engineering___Services_CAPX" localSheetId="4">#REF!</definedName>
    <definedName name="Engineering___Services_CAPX" localSheetId="5">#REF!</definedName>
    <definedName name="Engineering___Services_CAPX" localSheetId="17">#REF!</definedName>
    <definedName name="Engineering___Services_CAPX" localSheetId="12">#REF!</definedName>
    <definedName name="Engineering___Services_CAPX" localSheetId="9">#REF!</definedName>
    <definedName name="Engineering___Services_CAPX" localSheetId="10">#REF!</definedName>
    <definedName name="Engineering___Services_CAPX">#REF!</definedName>
    <definedName name="Engineering___Services_EBIT" localSheetId="0">#REF!</definedName>
    <definedName name="Engineering___Services_EBIT" localSheetId="3">#REF!</definedName>
    <definedName name="Engineering___Services_EBIT" localSheetId="2">#REF!</definedName>
    <definedName name="Engineering___Services_EBIT" localSheetId="22">#REF!</definedName>
    <definedName name="Engineering___Services_EBIT" localSheetId="7">#REF!</definedName>
    <definedName name="Engineering___Services_EBIT" localSheetId="4">#REF!</definedName>
    <definedName name="Engineering___Services_EBIT" localSheetId="5">#REF!</definedName>
    <definedName name="Engineering___Services_EBIT" localSheetId="17">#REF!</definedName>
    <definedName name="Engineering___Services_EBIT" localSheetId="12">#REF!</definedName>
    <definedName name="Engineering___Services_EBIT" localSheetId="9">#REF!</definedName>
    <definedName name="Engineering___Services_EBIT" localSheetId="10">#REF!</definedName>
    <definedName name="Engineering___Services_EBIT">#REF!</definedName>
    <definedName name="Engineering___Services_MAINT" localSheetId="0">#REF!</definedName>
    <definedName name="Engineering___Services_MAINT" localSheetId="3">#REF!</definedName>
    <definedName name="Engineering___Services_MAINT" localSheetId="2">#REF!</definedName>
    <definedName name="Engineering___Services_MAINT" localSheetId="22">#REF!</definedName>
    <definedName name="Engineering___Services_MAINT" localSheetId="7">#REF!</definedName>
    <definedName name="Engineering___Services_MAINT" localSheetId="4">#REF!</definedName>
    <definedName name="Engineering___Services_MAINT" localSheetId="5">#REF!</definedName>
    <definedName name="Engineering___Services_MAINT" localSheetId="17">#REF!</definedName>
    <definedName name="Engineering___Services_MAINT" localSheetId="12">#REF!</definedName>
    <definedName name="Engineering___Services_MAINT" localSheetId="9">#REF!</definedName>
    <definedName name="Engineering___Services_MAINT" localSheetId="10">#REF!</definedName>
    <definedName name="Engineering___Services_MAINT">#REF!</definedName>
    <definedName name="Engineering_lead" localSheetId="0">#REF!</definedName>
    <definedName name="Engineering_lead" localSheetId="3">#REF!</definedName>
    <definedName name="Engineering_lead" localSheetId="2">#REF!</definedName>
    <definedName name="Engineering_lead" localSheetId="22">#REF!</definedName>
    <definedName name="Engineering_lead" localSheetId="7">#REF!</definedName>
    <definedName name="Engineering_lead" localSheetId="4">#REF!</definedName>
    <definedName name="Engineering_lead" localSheetId="5">#REF!</definedName>
    <definedName name="Engineering_lead" localSheetId="17">#REF!</definedName>
    <definedName name="Engineering_lead" localSheetId="12">#REF!</definedName>
    <definedName name="Engineering_lead" localSheetId="9">#REF!</definedName>
    <definedName name="Engineering_lead" localSheetId="10">#REF!</definedName>
    <definedName name="Engineering_lead">#REF!</definedName>
    <definedName name="Enter_FFact">'[55]2FFactors'!#REF!</definedName>
    <definedName name="Entity_Table">[33]Tables!$B$16:$H$147</definedName>
    <definedName name="ENTRY" localSheetId="0">#REF!</definedName>
    <definedName name="ENTRY" localSheetId="3">#REF!</definedName>
    <definedName name="ENTRY" localSheetId="2">#REF!</definedName>
    <definedName name="ENTRY" localSheetId="22">#REF!</definedName>
    <definedName name="ENTRY" localSheetId="7">#REF!</definedName>
    <definedName name="ENTRY" localSheetId="4">#REF!</definedName>
    <definedName name="ENTRY" localSheetId="5">#REF!</definedName>
    <definedName name="ENTRY" localSheetId="17">#REF!</definedName>
    <definedName name="ENTRY" localSheetId="12">#REF!</definedName>
    <definedName name="ENTRY" localSheetId="9">#REF!</definedName>
    <definedName name="ENTRY" localSheetId="10">#REF!</definedName>
    <definedName name="ENTRY">#REF!</definedName>
    <definedName name="Environmental__review" localSheetId="0">#REF!</definedName>
    <definedName name="Environmental__review" localSheetId="3">#REF!</definedName>
    <definedName name="Environmental__review" localSheetId="2">#REF!</definedName>
    <definedName name="Environmental__review" localSheetId="22">#REF!</definedName>
    <definedName name="Environmental__review" localSheetId="7">#REF!</definedName>
    <definedName name="Environmental__review" localSheetId="4">#REF!</definedName>
    <definedName name="Environmental__review" localSheetId="5">#REF!</definedName>
    <definedName name="Environmental__review" localSheetId="17">#REF!</definedName>
    <definedName name="Environmental__review" localSheetId="12">#REF!</definedName>
    <definedName name="Environmental__review" localSheetId="9">#REF!</definedName>
    <definedName name="Environmental__review" localSheetId="10">#REF!</definedName>
    <definedName name="Environmental__review">#REF!</definedName>
    <definedName name="Environmental_Assessment_Application" localSheetId="0">#REF!</definedName>
    <definedName name="Environmental_Assessment_Application" localSheetId="3">#REF!</definedName>
    <definedName name="Environmental_Assessment_Application" localSheetId="2">#REF!</definedName>
    <definedName name="Environmental_Assessment_Application" localSheetId="22">#REF!</definedName>
    <definedName name="Environmental_Assessment_Application" localSheetId="7">#REF!</definedName>
    <definedName name="Environmental_Assessment_Application" localSheetId="4">#REF!</definedName>
    <definedName name="Environmental_Assessment_Application" localSheetId="5">#REF!</definedName>
    <definedName name="Environmental_Assessment_Application" localSheetId="17">#REF!</definedName>
    <definedName name="Environmental_Assessment_Application" localSheetId="12">#REF!</definedName>
    <definedName name="Environmental_Assessment_Application" localSheetId="9">#REF!</definedName>
    <definedName name="Environmental_Assessment_Application" localSheetId="10">#REF!</definedName>
    <definedName name="Environmental_Assessment_Application">#REF!</definedName>
    <definedName name="Environmental_Manager__Consultant" localSheetId="0">#REF!</definedName>
    <definedName name="Environmental_Manager__Consultant" localSheetId="3">#REF!</definedName>
    <definedName name="Environmental_Manager__Consultant" localSheetId="2">#REF!</definedName>
    <definedName name="Environmental_Manager__Consultant" localSheetId="22">#REF!</definedName>
    <definedName name="Environmental_Manager__Consultant" localSheetId="7">#REF!</definedName>
    <definedName name="Environmental_Manager__Consultant" localSheetId="4">#REF!</definedName>
    <definedName name="Environmental_Manager__Consultant" localSheetId="5">#REF!</definedName>
    <definedName name="Environmental_Manager__Consultant" localSheetId="17">#REF!</definedName>
    <definedName name="Environmental_Manager__Consultant" localSheetId="12">#REF!</definedName>
    <definedName name="Environmental_Manager__Consultant" localSheetId="9">#REF!</definedName>
    <definedName name="Environmental_Manager__Consultant" localSheetId="10">#REF!</definedName>
    <definedName name="Environmental_Manager__Consultant">#REF!</definedName>
    <definedName name="ep_avg_cap" localSheetId="0">#REF!</definedName>
    <definedName name="ep_avg_cap" localSheetId="3">#REF!</definedName>
    <definedName name="ep_avg_cap" localSheetId="2">#REF!</definedName>
    <definedName name="ep_avg_cap">#REF!</definedName>
    <definedName name="ep_cap_adj" localSheetId="0">#REF!</definedName>
    <definedName name="ep_cap_adj" localSheetId="3">#REF!</definedName>
    <definedName name="ep_cap_adj" localSheetId="2">#REF!</definedName>
    <definedName name="ep_cap_adj">#REF!</definedName>
    <definedName name="ep_ebit" localSheetId="0">#REF!</definedName>
    <definedName name="ep_ebit" localSheetId="3">#REF!</definedName>
    <definedName name="ep_ebit" localSheetId="2">#REF!</definedName>
    <definedName name="ep_ebit">#REF!</definedName>
    <definedName name="ep_ebit_adj" localSheetId="0">#REF!</definedName>
    <definedName name="ep_ebit_adj" localSheetId="3">#REF!</definedName>
    <definedName name="ep_ebit_adj" localSheetId="2">#REF!</definedName>
    <definedName name="ep_ebit_adj">#REF!</definedName>
    <definedName name="ep_ep_CM4DE" localSheetId="0">#REF!</definedName>
    <definedName name="ep_ep_CM4DE" localSheetId="3">#REF!</definedName>
    <definedName name="ep_ep_CM4DE" localSheetId="2">#REF!</definedName>
    <definedName name="ep_ep_CM4DE">#REF!</definedName>
    <definedName name="ep_ep_CMDEC" localSheetId="0">#REF!</definedName>
    <definedName name="ep_ep_CMDEC" localSheetId="3">#REF!</definedName>
    <definedName name="ep_ep_CMDEC" localSheetId="2">#REF!</definedName>
    <definedName name="ep_ep_CMDEC">#REF!</definedName>
    <definedName name="ep_ep_cres" localSheetId="0">#REF!</definedName>
    <definedName name="ep_ep_cres" localSheetId="3">#REF!</definedName>
    <definedName name="ep_ep_cres" localSheetId="2">#REF!</definedName>
    <definedName name="ep_ep_cres">#REF!</definedName>
    <definedName name="ep_ep_crmw" localSheetId="0">#REF!</definedName>
    <definedName name="ep_ep_crmw" localSheetId="3">#REF!</definedName>
    <definedName name="ep_ep_crmw" localSheetId="2">#REF!</definedName>
    <definedName name="ep_ep_crmw">#REF!</definedName>
    <definedName name="ep_ep_dcc" localSheetId="0">#REF!</definedName>
    <definedName name="ep_ep_dcc" localSheetId="3">#REF!</definedName>
    <definedName name="ep_ep_dcc" localSheetId="2">#REF!</definedName>
    <definedName name="ep_ep_dcc">#REF!</definedName>
    <definedName name="ep_ep_dccw" localSheetId="0">#REF!</definedName>
    <definedName name="ep_ep_dccw" localSheetId="3">#REF!</definedName>
    <definedName name="ep_ep_dccw" localSheetId="2">#REF!</definedName>
    <definedName name="ep_ep_dccw">#REF!</definedName>
    <definedName name="ep_ep_dcom" localSheetId="0">#REF!</definedName>
    <definedName name="ep_ep_dcom" localSheetId="3">#REF!</definedName>
    <definedName name="ep_ep_dcom" localSheetId="2">#REF!</definedName>
    <definedName name="ep_ep_dcom">#REF!</definedName>
    <definedName name="ep_ep_desi" localSheetId="0">#REF!</definedName>
    <definedName name="ep_ep_desi" localSheetId="3">#REF!</definedName>
    <definedName name="ep_ep_desi" localSheetId="2">#REF!</definedName>
    <definedName name="ep_ep_desi">#REF!</definedName>
    <definedName name="ep_ep_dfd" localSheetId="0">#REF!</definedName>
    <definedName name="ep_ep_dfd" localSheetId="3">#REF!</definedName>
    <definedName name="ep_ep_dfd" localSheetId="2">#REF!</definedName>
    <definedName name="ep_ep_dfd">#REF!</definedName>
    <definedName name="ep_ep_dnet" localSheetId="0">#REF!</definedName>
    <definedName name="ep_ep_dnet" localSheetId="3">#REF!</definedName>
    <definedName name="ep_ep_dnet" localSheetId="2">#REF!</definedName>
    <definedName name="ep_ep_dnet">#REF!</definedName>
    <definedName name="ep_ep_dpbg" localSheetId="0">#REF!</definedName>
    <definedName name="ep_ep_dpbg" localSheetId="3">#REF!</definedName>
    <definedName name="ep_ep_dpbg" localSheetId="2">#REF!</definedName>
    <definedName name="ep_ep_dpbg">#REF!</definedName>
    <definedName name="ep_ep_dsol" localSheetId="0">#REF!</definedName>
    <definedName name="ep_ep_dsol" localSheetId="3">#REF!</definedName>
    <definedName name="ep_ep_dsol" localSheetId="2">#REF!</definedName>
    <definedName name="ep_ep_dsol">#REF!</definedName>
    <definedName name="ep_ep_elec" localSheetId="0">#REF!</definedName>
    <definedName name="ep_ep_elec" localSheetId="3">#REF!</definedName>
    <definedName name="ep_ep_elec" localSheetId="2">#REF!</definedName>
    <definedName name="ep_ep_elec">#REF!</definedName>
    <definedName name="ep_ep_esvc" localSheetId="0">#REF!</definedName>
    <definedName name="ep_ep_esvc" localSheetId="3">#REF!</definedName>
    <definedName name="ep_ep_esvc" localSheetId="2">#REF!</definedName>
    <definedName name="ep_ep_esvc">#REF!</definedName>
    <definedName name="ep_ep_fnco" localSheetId="0">#REF!</definedName>
    <definedName name="ep_ep_fnco" localSheetId="3">#REF!</definedName>
    <definedName name="ep_ep_fnco" localSheetId="2">#REF!</definedName>
    <definedName name="ep_ep_fnco">#REF!</definedName>
    <definedName name="ep_ep_fsac" localSheetId="0">#REF!</definedName>
    <definedName name="ep_ep_fsac" localSheetId="3">#REF!</definedName>
    <definedName name="ep_ep_fsac" localSheetId="2">#REF!</definedName>
    <definedName name="ep_ep_fsac">#REF!</definedName>
    <definedName name="ep_ep_fstp" localSheetId="0">#REF!</definedName>
    <definedName name="ep_ep_fstp" localSheetId="3">#REF!</definedName>
    <definedName name="ep_ep_fstp" localSheetId="2">#REF!</definedName>
    <definedName name="ep_ep_fstp">#REF!</definedName>
    <definedName name="ep_ep_gadd" localSheetId="0">#REF!</definedName>
    <definedName name="ep_ep_gadd" localSheetId="3">#REF!</definedName>
    <definedName name="ep_ep_gadd" localSheetId="2">#REF!</definedName>
    <definedName name="ep_ep_gadd">#REF!</definedName>
    <definedName name="ep_ep_gadi" localSheetId="0">#REF!</definedName>
    <definedName name="ep_ep_gadi" localSheetId="3">#REF!</definedName>
    <definedName name="ep_ep_gadi" localSheetId="2">#REF!</definedName>
    <definedName name="ep_ep_gadi">#REF!</definedName>
    <definedName name="ep_ep_govd" localSheetId="0">#REF!</definedName>
    <definedName name="ep_ep_govd" localSheetId="3">#REF!</definedName>
    <definedName name="ep_ep_govd" localSheetId="2">#REF!</definedName>
    <definedName name="ep_ep_govd">#REF!</definedName>
    <definedName name="ep_ep_gove" localSheetId="0">#REF!</definedName>
    <definedName name="ep_ep_gove" localSheetId="3">#REF!</definedName>
    <definedName name="ep_ep_gove" localSheetId="2">#REF!</definedName>
    <definedName name="ep_ep_gove">#REF!</definedName>
    <definedName name="ep_ep_nep" localSheetId="0">#REF!</definedName>
    <definedName name="ep_ep_nep" localSheetId="3">#REF!</definedName>
    <definedName name="ep_ep_nep" localSheetId="2">#REF!</definedName>
    <definedName name="ep_ep_nep">#REF!</definedName>
    <definedName name="ep_ep_resm" localSheetId="0">#REF!</definedName>
    <definedName name="ep_ep_resm" localSheetId="3">#REF!</definedName>
    <definedName name="ep_ep_resm" localSheetId="2">#REF!</definedName>
    <definedName name="ep_ep_resm">#REF!</definedName>
    <definedName name="ep_ep_tam" localSheetId="0">#REF!</definedName>
    <definedName name="ep_ep_tam" localSheetId="3">#REF!</definedName>
    <definedName name="ep_ep_tam" localSheetId="2">#REF!</definedName>
    <definedName name="ep_ep_tam">#REF!</definedName>
    <definedName name="ep_ep_tsc" localSheetId="0">#REF!</definedName>
    <definedName name="ep_ep_tsc" localSheetId="3">#REF!</definedName>
    <definedName name="ep_ep_tsc" localSheetId="2">#REF!</definedName>
    <definedName name="ep_ep_tsc">#REF!</definedName>
    <definedName name="ep_ep_vent" localSheetId="0">#REF!</definedName>
    <definedName name="ep_ep_vent" localSheetId="3">#REF!</definedName>
    <definedName name="ep_ep_vent" localSheetId="2">#REF!</definedName>
    <definedName name="ep_ep_vent">#REF!</definedName>
    <definedName name="ep_etr" localSheetId="0">#REF!</definedName>
    <definedName name="ep_etr" localSheetId="3">#REF!</definedName>
    <definedName name="ep_etr" localSheetId="2">#REF!</definedName>
    <definedName name="ep_etr">#REF!</definedName>
    <definedName name="ep_ke" localSheetId="0">#REF!</definedName>
    <definedName name="ep_ke" localSheetId="3">#REF!</definedName>
    <definedName name="ep_ke" localSheetId="2">#REF!</definedName>
    <definedName name="ep_ke">#REF!</definedName>
    <definedName name="ep_wacc_cres" localSheetId="0">#REF!</definedName>
    <definedName name="ep_wacc_cres" localSheetId="3">#REF!</definedName>
    <definedName name="ep_wacc_cres" localSheetId="2">#REF!</definedName>
    <definedName name="ep_wacc_cres">#REF!</definedName>
    <definedName name="ep_wacc_crmw" localSheetId="0">#REF!</definedName>
    <definedName name="ep_wacc_crmw" localSheetId="3">#REF!</definedName>
    <definedName name="ep_wacc_crmw" localSheetId="2">#REF!</definedName>
    <definedName name="ep_wacc_crmw">#REF!</definedName>
    <definedName name="ep_wacc_dcc" localSheetId="0">#REF!</definedName>
    <definedName name="ep_wacc_dcc" localSheetId="3">#REF!</definedName>
    <definedName name="ep_wacc_dcc" localSheetId="2">#REF!</definedName>
    <definedName name="ep_wacc_dcc">#REF!</definedName>
    <definedName name="ep_wacc_dccw" localSheetId="0">#REF!</definedName>
    <definedName name="ep_wacc_dccw" localSheetId="3">#REF!</definedName>
    <definedName name="ep_wacc_dccw" localSheetId="2">#REF!</definedName>
    <definedName name="ep_wacc_dccw">#REF!</definedName>
    <definedName name="ep_wacc_dcom" localSheetId="0">#REF!</definedName>
    <definedName name="ep_wacc_dcom" localSheetId="3">#REF!</definedName>
    <definedName name="ep_wacc_dcom" localSheetId="2">#REF!</definedName>
    <definedName name="ep_wacc_dcom">#REF!</definedName>
    <definedName name="ep_wacc_desi" localSheetId="0">#REF!</definedName>
    <definedName name="ep_wacc_desi" localSheetId="3">#REF!</definedName>
    <definedName name="ep_wacc_desi" localSheetId="2">#REF!</definedName>
    <definedName name="ep_wacc_desi">#REF!</definedName>
    <definedName name="ep_wacc_dfd" localSheetId="0">#REF!</definedName>
    <definedName name="ep_wacc_dfd" localSheetId="3">#REF!</definedName>
    <definedName name="ep_wacc_dfd" localSheetId="2">#REF!</definedName>
    <definedName name="ep_wacc_dfd">#REF!</definedName>
    <definedName name="ep_wacc_dnet" localSheetId="0">#REF!</definedName>
    <definedName name="ep_wacc_dnet" localSheetId="3">#REF!</definedName>
    <definedName name="ep_wacc_dnet" localSheetId="2">#REF!</definedName>
    <definedName name="ep_wacc_dnet">#REF!</definedName>
    <definedName name="ep_wacc_dpbg" localSheetId="0">#REF!</definedName>
    <definedName name="ep_wacc_dpbg" localSheetId="3">#REF!</definedName>
    <definedName name="ep_wacc_dpbg" localSheetId="2">#REF!</definedName>
    <definedName name="ep_wacc_dpbg">#REF!</definedName>
    <definedName name="ep_wacc_dsol" localSheetId="0">#REF!</definedName>
    <definedName name="ep_wacc_dsol" localSheetId="3">#REF!</definedName>
    <definedName name="ep_wacc_dsol" localSheetId="2">#REF!</definedName>
    <definedName name="ep_wacc_dsol">#REF!</definedName>
    <definedName name="ep_wacc_elec" localSheetId="0">#REF!</definedName>
    <definedName name="ep_wacc_elec" localSheetId="3">#REF!</definedName>
    <definedName name="ep_wacc_elec" localSheetId="2">#REF!</definedName>
    <definedName name="ep_wacc_elec">#REF!</definedName>
    <definedName name="ep_wacc_esvc" localSheetId="0">#REF!</definedName>
    <definedName name="ep_wacc_esvc" localSheetId="3">#REF!</definedName>
    <definedName name="ep_wacc_esvc" localSheetId="2">#REF!</definedName>
    <definedName name="ep_wacc_esvc">#REF!</definedName>
    <definedName name="ep_wacc_fnco" localSheetId="0">#REF!</definedName>
    <definedName name="ep_wacc_fnco" localSheetId="3">#REF!</definedName>
    <definedName name="ep_wacc_fnco" localSheetId="2">#REF!</definedName>
    <definedName name="ep_wacc_fnco">#REF!</definedName>
    <definedName name="ep_wacc_fsac" localSheetId="0">#REF!</definedName>
    <definedName name="ep_wacc_fsac" localSheetId="3">#REF!</definedName>
    <definedName name="ep_wacc_fsac" localSheetId="2">#REF!</definedName>
    <definedName name="ep_wacc_fsac">#REF!</definedName>
    <definedName name="ep_wacc_fstp" localSheetId="0">#REF!</definedName>
    <definedName name="ep_wacc_fstp" localSheetId="3">#REF!</definedName>
    <definedName name="ep_wacc_fstp" localSheetId="2">#REF!</definedName>
    <definedName name="ep_wacc_fstp">#REF!</definedName>
    <definedName name="ep_wacc_gadd" localSheetId="0">#REF!</definedName>
    <definedName name="ep_wacc_gadd" localSheetId="3">#REF!</definedName>
    <definedName name="ep_wacc_gadd" localSheetId="2">#REF!</definedName>
    <definedName name="ep_wacc_gadd">#REF!</definedName>
    <definedName name="ep_wacc_gadi" localSheetId="0">#REF!</definedName>
    <definedName name="ep_wacc_gadi" localSheetId="3">#REF!</definedName>
    <definedName name="ep_wacc_gadi" localSheetId="2">#REF!</definedName>
    <definedName name="ep_wacc_gadi">#REF!</definedName>
    <definedName name="ep_wacc_govd" localSheetId="0">#REF!</definedName>
    <definedName name="ep_wacc_govd" localSheetId="3">#REF!</definedName>
    <definedName name="ep_wacc_govd" localSheetId="2">#REF!</definedName>
    <definedName name="ep_wacc_govd">#REF!</definedName>
    <definedName name="ep_wacc_gove" localSheetId="0">#REF!</definedName>
    <definedName name="ep_wacc_gove" localSheetId="3">#REF!</definedName>
    <definedName name="ep_wacc_gove" localSheetId="2">#REF!</definedName>
    <definedName name="ep_wacc_gove">#REF!</definedName>
    <definedName name="ep_wacc_nep" localSheetId="0">#REF!</definedName>
    <definedName name="ep_wacc_nep" localSheetId="3">#REF!</definedName>
    <definedName name="ep_wacc_nep" localSheetId="2">#REF!</definedName>
    <definedName name="ep_wacc_nep">#REF!</definedName>
    <definedName name="ep_wacc_resm" localSheetId="0">#REF!</definedName>
    <definedName name="ep_wacc_resm" localSheetId="3">#REF!</definedName>
    <definedName name="ep_wacc_resm" localSheetId="2">#REF!</definedName>
    <definedName name="ep_wacc_resm">#REF!</definedName>
    <definedName name="ep_wacc_tam" localSheetId="0">#REF!</definedName>
    <definedName name="ep_wacc_tam" localSheetId="3">#REF!</definedName>
    <definedName name="ep_wacc_tam" localSheetId="2">#REF!</definedName>
    <definedName name="ep_wacc_tam">#REF!</definedName>
    <definedName name="ep_wacc_trea" localSheetId="0">#REF!</definedName>
    <definedName name="ep_wacc_trea" localSheetId="3">#REF!</definedName>
    <definedName name="ep_wacc_trea" localSheetId="2">#REF!</definedName>
    <definedName name="ep_wacc_trea">#REF!</definedName>
    <definedName name="ep_wacc_tsc" localSheetId="0">#REF!</definedName>
    <definedName name="ep_wacc_tsc" localSheetId="3">#REF!</definedName>
    <definedName name="ep_wacc_tsc" localSheetId="2">#REF!</definedName>
    <definedName name="ep_wacc_tsc">#REF!</definedName>
    <definedName name="ep_wacc_vent" localSheetId="0">#REF!</definedName>
    <definedName name="ep_wacc_vent" localSheetId="3">#REF!</definedName>
    <definedName name="ep_wacc_vent" localSheetId="2">#REF!</definedName>
    <definedName name="ep_wacc_vent">#REF!</definedName>
    <definedName name="EPC_bid_process_BOP" localSheetId="0">#REF!</definedName>
    <definedName name="EPC_bid_process_BOP" localSheetId="3">#REF!</definedName>
    <definedName name="EPC_bid_process_BOP" localSheetId="2">#REF!</definedName>
    <definedName name="EPC_bid_process_BOP" localSheetId="22">#REF!</definedName>
    <definedName name="EPC_bid_process_BOP" localSheetId="7">#REF!</definedName>
    <definedName name="EPC_bid_process_BOP" localSheetId="4">#REF!</definedName>
    <definedName name="EPC_bid_process_BOP" localSheetId="5">#REF!</definedName>
    <definedName name="EPC_bid_process_BOP" localSheetId="17">#REF!</definedName>
    <definedName name="EPC_bid_process_BOP" localSheetId="12">#REF!</definedName>
    <definedName name="EPC_bid_process_BOP" localSheetId="9">#REF!</definedName>
    <definedName name="EPC_bid_process_BOP" localSheetId="10">#REF!</definedName>
    <definedName name="EPC_bid_process_BOP">#REF!</definedName>
    <definedName name="EPC_contract" localSheetId="0">#REF!</definedName>
    <definedName name="EPC_contract" localSheetId="3">#REF!</definedName>
    <definedName name="EPC_contract" localSheetId="2">#REF!</definedName>
    <definedName name="EPC_contract" localSheetId="22">#REF!</definedName>
    <definedName name="EPC_contract" localSheetId="7">#REF!</definedName>
    <definedName name="EPC_contract" localSheetId="4">#REF!</definedName>
    <definedName name="EPC_contract" localSheetId="5">#REF!</definedName>
    <definedName name="EPC_contract" localSheetId="17">#REF!</definedName>
    <definedName name="EPC_contract" localSheetId="12">#REF!</definedName>
    <definedName name="EPC_contract" localSheetId="9">#REF!</definedName>
    <definedName name="EPC_contract" localSheetId="10">#REF!</definedName>
    <definedName name="EPC_contract">#REF!</definedName>
    <definedName name="EPS" localSheetId="0">#REF!</definedName>
    <definedName name="EPS" localSheetId="3">#REF!</definedName>
    <definedName name="EPS" localSheetId="2">#REF!</definedName>
    <definedName name="EPS">#REF!</definedName>
    <definedName name="EPS__excl._non_recurring___extraordinary_items" localSheetId="0">#REF!</definedName>
    <definedName name="EPS__excl._non_recurring___extraordinary_items" localSheetId="3">#REF!</definedName>
    <definedName name="EPS__excl._non_recurring___extraordinary_items" localSheetId="2">#REF!</definedName>
    <definedName name="EPS__excl._non_recurring___extraordinary_items" localSheetId="22">#REF!</definedName>
    <definedName name="EPS__excl._non_recurring___extraordinary_items" localSheetId="7">#REF!</definedName>
    <definedName name="EPS__excl._non_recurring___extraordinary_items" localSheetId="4">#REF!</definedName>
    <definedName name="EPS__excl._non_recurring___extraordinary_items" localSheetId="5">#REF!</definedName>
    <definedName name="EPS__excl._non_recurring___extraordinary_items" localSheetId="17">#REF!</definedName>
    <definedName name="EPS__excl._non_recurring___extraordinary_items" localSheetId="12">#REF!</definedName>
    <definedName name="EPS__excl._non_recurring___extraordinary_items" localSheetId="9">#REF!</definedName>
    <definedName name="EPS__excl._non_recurring___extraordinary_items" localSheetId="10">#REF!</definedName>
    <definedName name="EPS__excl._non_recurring___extraordinary_items">#REF!</definedName>
    <definedName name="EPS__excluding_non_recurring_items" localSheetId="0">#REF!</definedName>
    <definedName name="EPS__excluding_non_recurring_items" localSheetId="3">#REF!</definedName>
    <definedName name="EPS__excluding_non_recurring_items" localSheetId="2">#REF!</definedName>
    <definedName name="EPS__excluding_non_recurring_items" localSheetId="22">#REF!</definedName>
    <definedName name="EPS__excluding_non_recurring_items" localSheetId="7">#REF!</definedName>
    <definedName name="EPS__excluding_non_recurring_items" localSheetId="4">#REF!</definedName>
    <definedName name="EPS__excluding_non_recurring_items" localSheetId="5">#REF!</definedName>
    <definedName name="EPS__excluding_non_recurring_items" localSheetId="17">#REF!</definedName>
    <definedName name="EPS__excluding_non_recurring_items" localSheetId="12">#REF!</definedName>
    <definedName name="EPS__excluding_non_recurring_items" localSheetId="9">#REF!</definedName>
    <definedName name="EPS__excluding_non_recurring_items" localSheetId="10">#REF!</definedName>
    <definedName name="EPS__excluding_non_recurring_items">#REF!</definedName>
    <definedName name="EPS_RPT">'[18]Duke Energy SEC FC 13 A-1'!$A$5:$F$62</definedName>
    <definedName name="EPS_Year_to_Year_Bridge" localSheetId="0">#REF!</definedName>
    <definedName name="EPS_Year_to_Year_Bridge" localSheetId="3">#REF!</definedName>
    <definedName name="EPS_Year_to_Year_Bridge" localSheetId="2">#REF!</definedName>
    <definedName name="EPS_Year_to_Year_Bridge" localSheetId="22">#REF!</definedName>
    <definedName name="EPS_Year_to_Year_Bridge" localSheetId="7">#REF!</definedName>
    <definedName name="EPS_Year_to_Year_Bridge" localSheetId="4">#REF!</definedName>
    <definedName name="EPS_Year_to_Year_Bridge" localSheetId="5">#REF!</definedName>
    <definedName name="EPS_Year_to_Year_Bridge" localSheetId="17">#REF!</definedName>
    <definedName name="EPS_Year_to_Year_Bridge" localSheetId="12">#REF!</definedName>
    <definedName name="EPS_Year_to_Year_Bridge" localSheetId="9">#REF!</definedName>
    <definedName name="EPS_Year_to_Year_Bridge" localSheetId="10">#REF!</definedName>
    <definedName name="EPS_Year_to_Year_Bridge">#REF!</definedName>
    <definedName name="Equipment_Leases" localSheetId="0">#REF!</definedName>
    <definedName name="Equipment_Leases" localSheetId="3">#REF!</definedName>
    <definedName name="Equipment_Leases" localSheetId="2">#REF!</definedName>
    <definedName name="Equipment_Leases" localSheetId="22">#REF!</definedName>
    <definedName name="Equipment_Leases" localSheetId="7">#REF!</definedName>
    <definedName name="Equipment_Leases" localSheetId="4">#REF!</definedName>
    <definedName name="Equipment_Leases" localSheetId="5">#REF!</definedName>
    <definedName name="Equipment_Leases" localSheetId="17">#REF!</definedName>
    <definedName name="Equipment_Leases" localSheetId="12">#REF!</definedName>
    <definedName name="Equipment_Leases" localSheetId="9">#REF!</definedName>
    <definedName name="Equipment_Leases" localSheetId="10">#REF!</definedName>
    <definedName name="Equipment_Leases">#REF!</definedName>
    <definedName name="Equipment_rental" localSheetId="0">#REF!</definedName>
    <definedName name="Equipment_rental" localSheetId="3">#REF!</definedName>
    <definedName name="Equipment_rental" localSheetId="2">#REF!</definedName>
    <definedName name="Equipment_rental" localSheetId="22">#REF!</definedName>
    <definedName name="Equipment_rental" localSheetId="7">#REF!</definedName>
    <definedName name="Equipment_rental" localSheetId="4">#REF!</definedName>
    <definedName name="Equipment_rental" localSheetId="5">#REF!</definedName>
    <definedName name="Equipment_rental" localSheetId="17">#REF!</definedName>
    <definedName name="Equipment_rental" localSheetId="12">#REF!</definedName>
    <definedName name="Equipment_rental" localSheetId="9">#REF!</definedName>
    <definedName name="Equipment_rental" localSheetId="10">#REF!</definedName>
    <definedName name="Equipment_rental">#REF!</definedName>
    <definedName name="equity_dist_details">'[22]Cash_Flow 2005-2011'!#REF!</definedName>
    <definedName name="Error_condition__Diversified">'[52]Forecast - Ventures'!#REF!</definedName>
    <definedName name="error_condition__Other">'[52]Forecast - Duke_Other'!#REF!</definedName>
    <definedName name="Error_condition__Services">'[52]Forecast - Eng_Serv'!#REF!</definedName>
    <definedName name="Error_condition__Transmission">'[52]Forecast - Gas_Trans'!#REF!</definedName>
    <definedName name="ESA" localSheetId="0">#REF!</definedName>
    <definedName name="ESA" localSheetId="3">#REF!</definedName>
    <definedName name="ESA" localSheetId="2">#REF!</definedName>
    <definedName name="ESA" localSheetId="22">#REF!</definedName>
    <definedName name="ESA" localSheetId="7">#REF!</definedName>
    <definedName name="ESA" localSheetId="4">#REF!</definedName>
    <definedName name="ESA" localSheetId="5">#REF!</definedName>
    <definedName name="ESA" localSheetId="17">#REF!</definedName>
    <definedName name="ESA" localSheetId="12">#REF!</definedName>
    <definedName name="ESA" localSheetId="9">#REF!</definedName>
    <definedName name="ESA" localSheetId="10">#REF!</definedName>
    <definedName name="ESA">#REF!</definedName>
    <definedName name="ESC5MOS" localSheetId="23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ESC5MOS" localSheetId="24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ESC5MOS" localSheetId="0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ESC5MOS" localSheetId="3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ESC5MOS" localSheetId="2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ESC5MOS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Escalation" localSheetId="0">#REF!</definedName>
    <definedName name="Escalation" localSheetId="3">#REF!</definedName>
    <definedName name="Escalation" localSheetId="2">#REF!</definedName>
    <definedName name="Escalation" localSheetId="22">#REF!</definedName>
    <definedName name="Escalation" localSheetId="7">#REF!</definedName>
    <definedName name="Escalation" localSheetId="4">#REF!</definedName>
    <definedName name="Escalation" localSheetId="5">#REF!</definedName>
    <definedName name="Escalation" localSheetId="17">#REF!</definedName>
    <definedName name="Escalation" localSheetId="12">#REF!</definedName>
    <definedName name="Escalation" localSheetId="9">#REF!</definedName>
    <definedName name="Escalation" localSheetId="10">#REF!</definedName>
    <definedName name="Escalation">#REF!</definedName>
    <definedName name="Essbase" localSheetId="0">#REF!</definedName>
    <definedName name="Essbase" localSheetId="3">#REF!</definedName>
    <definedName name="Essbase" localSheetId="2">#REF!</definedName>
    <definedName name="Essbase" localSheetId="22">#REF!</definedName>
    <definedName name="Essbase" localSheetId="7">#REF!</definedName>
    <definedName name="Essbase" localSheetId="4">#REF!</definedName>
    <definedName name="Essbase" localSheetId="5">#REF!</definedName>
    <definedName name="Essbase" localSheetId="17">#REF!</definedName>
    <definedName name="Essbase" localSheetId="12">#REF!</definedName>
    <definedName name="Essbase" localSheetId="9">#REF!</definedName>
    <definedName name="Essbase" localSheetId="10">#REF!</definedName>
    <definedName name="Essbase">#REF!</definedName>
    <definedName name="Essbase_Filename" localSheetId="0">#REF!</definedName>
    <definedName name="Essbase_Filename" localSheetId="3">#REF!</definedName>
    <definedName name="Essbase_Filename" localSheetId="2">#REF!</definedName>
    <definedName name="Essbase_Filename" localSheetId="22">#REF!</definedName>
    <definedName name="Essbase_Filename" localSheetId="7">#REF!</definedName>
    <definedName name="Essbase_Filename" localSheetId="4">#REF!</definedName>
    <definedName name="Essbase_Filename" localSheetId="5">#REF!</definedName>
    <definedName name="Essbase_Filename" localSheetId="17">#REF!</definedName>
    <definedName name="Essbase_Filename" localSheetId="12">#REF!</definedName>
    <definedName name="Essbase_Filename" localSheetId="9">#REF!</definedName>
    <definedName name="Essbase_Filename" localSheetId="10">#REF!</definedName>
    <definedName name="Essbase_Filename">#REF!</definedName>
    <definedName name="Essbase_IS" localSheetId="0">#REF!</definedName>
    <definedName name="Essbase_IS" localSheetId="3">#REF!</definedName>
    <definedName name="Essbase_IS" localSheetId="2">#REF!</definedName>
    <definedName name="Essbase_IS" localSheetId="22">#REF!</definedName>
    <definedName name="Essbase_IS" localSheetId="7">#REF!</definedName>
    <definedName name="Essbase_IS" localSheetId="4">#REF!</definedName>
    <definedName name="Essbase_IS" localSheetId="5">#REF!</definedName>
    <definedName name="Essbase_IS" localSheetId="17">#REF!</definedName>
    <definedName name="Essbase_IS" localSheetId="12">#REF!</definedName>
    <definedName name="Essbase_IS" localSheetId="9">#REF!</definedName>
    <definedName name="Essbase_IS" localSheetId="10">#REF!</definedName>
    <definedName name="Essbase_IS">#REF!</definedName>
    <definedName name="essbase12month" localSheetId="0" hidden="1">{"balsheet",#N/A,FALSE,"A"}</definedName>
    <definedName name="essbase12month" localSheetId="3" hidden="1">{"balsheet",#N/A,FALSE,"A"}</definedName>
    <definedName name="essbase12month" localSheetId="2" hidden="1">{"balsheet",#N/A,FALSE,"A"}</definedName>
    <definedName name="essbase12month" localSheetId="22" hidden="1">{"balsheet",#N/A,FALSE,"A"}</definedName>
    <definedName name="essbase12month" localSheetId="7" hidden="1">{"balsheet",#N/A,FALSE,"A"}</definedName>
    <definedName name="essbase12month" localSheetId="4" hidden="1">{"balsheet",#N/A,FALSE,"A"}</definedName>
    <definedName name="essbase12month" localSheetId="5" hidden="1">{"balsheet",#N/A,FALSE,"A"}</definedName>
    <definedName name="essbase12month" localSheetId="17" hidden="1">{"balsheet",#N/A,FALSE,"A"}</definedName>
    <definedName name="essbase12month" localSheetId="12" hidden="1">{"balsheet",#N/A,FALSE,"A"}</definedName>
    <definedName name="essbase12month" localSheetId="9" hidden="1">{"balsheet",#N/A,FALSE,"A"}</definedName>
    <definedName name="essbase12month" localSheetId="10" hidden="1">{"balsheet",#N/A,FALSE,"A"}</definedName>
    <definedName name="essbase12month" hidden="1">{"balsheet",#N/A,FALSE,"A"}</definedName>
    <definedName name="ESSBASEIC" localSheetId="0">#REF!</definedName>
    <definedName name="ESSBASEIC" localSheetId="3">#REF!</definedName>
    <definedName name="ESSBASEIC" localSheetId="2">#REF!</definedName>
    <definedName name="ESSBASEIC">#REF!</definedName>
    <definedName name="EssLatest">"January"</definedName>
    <definedName name="EssOptions">"A1100100000131000011011101020_010010"</definedName>
    <definedName name="estpayqtr">[33]Input!$C$18</definedName>
    <definedName name="EV__EVCOM_OPTIONS__" hidden="1">8</definedName>
    <definedName name="EV__EXPOPTIONS__" hidden="1">0</definedName>
    <definedName name="EV__LASTREFTIME__" localSheetId="0" hidden="1">42013.6170023148</definedName>
    <definedName name="EV__LASTREFTIME__" localSheetId="3" hidden="1">42013.6170023148</definedName>
    <definedName name="EV__LASTREFTIME__" localSheetId="2" hidden="1">42013.6170023148</definedName>
    <definedName name="EV__LASTREFTIME__" localSheetId="22" hidden="1">42013.6170023148</definedName>
    <definedName name="EV__LASTREFTIME__" localSheetId="7" hidden="1">42013.6170023148</definedName>
    <definedName name="EV__LASTREFTIME__" localSheetId="4" hidden="1">42013.6170023148</definedName>
    <definedName name="EV__LASTREFTIME__" localSheetId="5" hidden="1">42013.6170023148</definedName>
    <definedName name="EV__LASTREFTIME__" localSheetId="17" hidden="1">42013.6170023148</definedName>
    <definedName name="EV__LASTREFTIME__" localSheetId="12" hidden="1">42013.6170023148</definedName>
    <definedName name="EV__LASTREFTIME__" localSheetId="9" hidden="1">42013.6170023148</definedName>
    <definedName name="EV__LASTREFTIME__" localSheetId="10" hidden="1">42013.6170023148</definedName>
    <definedName name="EV__LASTREFTIME__" hidden="1">42013.6066782406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134217732</definedName>
    <definedName name="EV__WBVERSION__" hidden="1">0</definedName>
    <definedName name="EVIDENCE" localSheetId="0">#REF!</definedName>
    <definedName name="EVIDENCE" localSheetId="3">#REF!</definedName>
    <definedName name="EVIDENCE" localSheetId="2">#REF!</definedName>
    <definedName name="EVIDENCE">#REF!</definedName>
    <definedName name="Excess_energy_sales" localSheetId="0">#REF!</definedName>
    <definedName name="Excess_energy_sales" localSheetId="3">#REF!</definedName>
    <definedName name="Excess_energy_sales" localSheetId="2">#REF!</definedName>
    <definedName name="Excess_energy_sales" localSheetId="22">#REF!</definedName>
    <definedName name="Excess_energy_sales" localSheetId="7">#REF!</definedName>
    <definedName name="Excess_energy_sales" localSheetId="4">#REF!</definedName>
    <definedName name="Excess_energy_sales" localSheetId="5">#REF!</definedName>
    <definedName name="Excess_energy_sales" localSheetId="17">#REF!</definedName>
    <definedName name="Excess_energy_sales" localSheetId="12">#REF!</definedName>
    <definedName name="Excess_energy_sales" localSheetId="9">#REF!</definedName>
    <definedName name="Excess_energy_sales" localSheetId="10">#REF!</definedName>
    <definedName name="Excess_energy_sales">#REF!</definedName>
    <definedName name="Exchange_Rate">'[22]2003 vs. 2002 7&amp;5 US$'!$C$41</definedName>
    <definedName name="EXCHREV" localSheetId="0">#REF!</definedName>
    <definedName name="EXCHREV" localSheetId="3">#REF!</definedName>
    <definedName name="EXCHREV" localSheetId="2">#REF!</definedName>
    <definedName name="EXCHREV" localSheetId="22">#REF!</definedName>
    <definedName name="EXCHREV" localSheetId="7">#REF!</definedName>
    <definedName name="EXCHREV" localSheetId="4">#REF!</definedName>
    <definedName name="EXCHREV" localSheetId="5">#REF!</definedName>
    <definedName name="EXCHREV" localSheetId="17">#REF!</definedName>
    <definedName name="EXCHREV" localSheetId="12">#REF!</definedName>
    <definedName name="EXCHREV" localSheetId="9">#REF!</definedName>
    <definedName name="EXCHREV" localSheetId="10">#REF!</definedName>
    <definedName name="EXCHREV">#REF!</definedName>
    <definedName name="Exec_Summary_93" localSheetId="0">#REF!</definedName>
    <definedName name="Exec_Summary_93" localSheetId="3">#REF!</definedName>
    <definedName name="Exec_Summary_93" localSheetId="2">#REF!</definedName>
    <definedName name="Exec_Summary_93" localSheetId="22">#REF!</definedName>
    <definedName name="Exec_Summary_93" localSheetId="7">#REF!</definedName>
    <definedName name="Exec_Summary_93" localSheetId="4">#REF!</definedName>
    <definedName name="Exec_Summary_93" localSheetId="5">#REF!</definedName>
    <definedName name="Exec_Summary_93" localSheetId="17">#REF!</definedName>
    <definedName name="Exec_Summary_93" localSheetId="12">#REF!</definedName>
    <definedName name="Exec_Summary_93" localSheetId="9">#REF!</definedName>
    <definedName name="Exec_Summary_93" localSheetId="10">#REF!</definedName>
    <definedName name="Exec_Summary_93">#REF!</definedName>
    <definedName name="EXGMI" localSheetId="0">#REF!</definedName>
    <definedName name="EXGMI" localSheetId="3">#REF!</definedName>
    <definedName name="EXGMI" localSheetId="2">#REF!</definedName>
    <definedName name="EXGMI">#REF!</definedName>
    <definedName name="EXHB" localSheetId="0">#REF!</definedName>
    <definedName name="EXHB" localSheetId="3">#REF!</definedName>
    <definedName name="EXHB" localSheetId="2">#REF!</definedName>
    <definedName name="EXHB">#REF!</definedName>
    <definedName name="Expenses" localSheetId="0">#REF!</definedName>
    <definedName name="Expenses" localSheetId="3">#REF!</definedName>
    <definedName name="Expenses" localSheetId="2">#REF!</definedName>
    <definedName name="Expenses" localSheetId="22">#REF!</definedName>
    <definedName name="Expenses" localSheetId="7">#REF!</definedName>
    <definedName name="Expenses" localSheetId="4">#REF!</definedName>
    <definedName name="Expenses" localSheetId="5">#REF!</definedName>
    <definedName name="Expenses" localSheetId="17">#REF!</definedName>
    <definedName name="Expenses" localSheetId="12">#REF!</definedName>
    <definedName name="Expenses" localSheetId="9">#REF!</definedName>
    <definedName name="Expenses" localSheetId="10">#REF!</definedName>
    <definedName name="Expenses">#REF!</definedName>
    <definedName name="Extraordinary_Ratio_Item" localSheetId="0">#REF!</definedName>
    <definedName name="Extraordinary_Ratio_Item" localSheetId="3">#REF!</definedName>
    <definedName name="Extraordinary_Ratio_Item" localSheetId="2">#REF!</definedName>
    <definedName name="Extraordinary_Ratio_Item">#REF!</definedName>
    <definedName name="f">[53]Lookup!#REF!</definedName>
    <definedName name="F_B4T3S5" localSheetId="0">#REF!</definedName>
    <definedName name="F_B4T3S5" localSheetId="3">#REF!</definedName>
    <definedName name="F_B4T3S5" localSheetId="2">#REF!</definedName>
    <definedName name="F_B4T3S5" localSheetId="22">#REF!</definedName>
    <definedName name="F_B4T3S5" localSheetId="7">#REF!</definedName>
    <definedName name="F_B4T3S5" localSheetId="4">#REF!</definedName>
    <definedName name="F_B4T3S5" localSheetId="5">#REF!</definedName>
    <definedName name="F_B4T3S5" localSheetId="17">#REF!</definedName>
    <definedName name="F_B4T3S5" localSheetId="12">#REF!</definedName>
    <definedName name="F_B4T3S5" localSheetId="9">#REF!</definedName>
    <definedName name="F_B4T3S5" localSheetId="10">#REF!</definedName>
    <definedName name="F_B4T3S5">#REF!</definedName>
    <definedName name="F01800010001" localSheetId="0">#REF!</definedName>
    <definedName name="F01800010001" localSheetId="3">#REF!</definedName>
    <definedName name="F01800010001" localSheetId="2">#REF!</definedName>
    <definedName name="F01800010001" localSheetId="22">#REF!</definedName>
    <definedName name="F01800010001" localSheetId="7">#REF!</definedName>
    <definedName name="F01800010001" localSheetId="4">#REF!</definedName>
    <definedName name="F01800010001" localSheetId="5">#REF!</definedName>
    <definedName name="F01800010001" localSheetId="17">#REF!</definedName>
    <definedName name="F01800010001" localSheetId="12">#REF!</definedName>
    <definedName name="F01800010001" localSheetId="9">#REF!</definedName>
    <definedName name="F01800010001" localSheetId="10">#REF!</definedName>
    <definedName name="F01800010001">#REF!</definedName>
    <definedName name="F01800010002" localSheetId="0">#REF!</definedName>
    <definedName name="F01800010002" localSheetId="3">#REF!</definedName>
    <definedName name="F01800010002" localSheetId="2">#REF!</definedName>
    <definedName name="F01800010002" localSheetId="22">#REF!</definedName>
    <definedName name="F01800010002" localSheetId="7">#REF!</definedName>
    <definedName name="F01800010002" localSheetId="4">#REF!</definedName>
    <definedName name="F01800010002" localSheetId="5">#REF!</definedName>
    <definedName name="F01800010002" localSheetId="17">#REF!</definedName>
    <definedName name="F01800010002" localSheetId="12">#REF!</definedName>
    <definedName name="F01800010002" localSheetId="9">#REF!</definedName>
    <definedName name="F01800010002" localSheetId="10">#REF!</definedName>
    <definedName name="F01800010002">#REF!</definedName>
    <definedName name="F01800010010" localSheetId="0">#REF!</definedName>
    <definedName name="F01800010010" localSheetId="3">#REF!</definedName>
    <definedName name="F01800010010" localSheetId="2">#REF!</definedName>
    <definedName name="F01800010010" localSheetId="22">#REF!</definedName>
    <definedName name="F01800010010" localSheetId="7">#REF!</definedName>
    <definedName name="F01800010010" localSheetId="4">#REF!</definedName>
    <definedName name="F01800010010" localSheetId="5">#REF!</definedName>
    <definedName name="F01800010010" localSheetId="17">#REF!</definedName>
    <definedName name="F01800010010" localSheetId="12">#REF!</definedName>
    <definedName name="F01800010010" localSheetId="9">#REF!</definedName>
    <definedName name="F01800010010" localSheetId="10">#REF!</definedName>
    <definedName name="F01800010010">#REF!</definedName>
    <definedName name="F01800020001" localSheetId="0">#REF!</definedName>
    <definedName name="F01800020001" localSheetId="3">#REF!</definedName>
    <definedName name="F01800020001" localSheetId="2">#REF!</definedName>
    <definedName name="F01800020001" localSheetId="22">#REF!</definedName>
    <definedName name="F01800020001" localSheetId="7">#REF!</definedName>
    <definedName name="F01800020001" localSheetId="4">#REF!</definedName>
    <definedName name="F01800020001" localSheetId="5">#REF!</definedName>
    <definedName name="F01800020001" localSheetId="17">#REF!</definedName>
    <definedName name="F01800020001" localSheetId="12">#REF!</definedName>
    <definedName name="F01800020001" localSheetId="9">#REF!</definedName>
    <definedName name="F01800020001" localSheetId="10">#REF!</definedName>
    <definedName name="F01800020001">#REF!</definedName>
    <definedName name="F01800020002" localSheetId="0">#REF!</definedName>
    <definedName name="F01800020002" localSheetId="3">#REF!</definedName>
    <definedName name="F01800020002" localSheetId="2">#REF!</definedName>
    <definedName name="F01800020002" localSheetId="22">#REF!</definedName>
    <definedName name="F01800020002" localSheetId="7">#REF!</definedName>
    <definedName name="F01800020002" localSheetId="4">#REF!</definedName>
    <definedName name="F01800020002" localSheetId="5">#REF!</definedName>
    <definedName name="F01800020002" localSheetId="17">#REF!</definedName>
    <definedName name="F01800020002" localSheetId="12">#REF!</definedName>
    <definedName name="F01800020002" localSheetId="9">#REF!</definedName>
    <definedName name="F01800020002" localSheetId="10">#REF!</definedName>
    <definedName name="F01800020002">#REF!</definedName>
    <definedName name="F01800020010" localSheetId="0">#REF!</definedName>
    <definedName name="F01800020010" localSheetId="3">#REF!</definedName>
    <definedName name="F01800020010" localSheetId="2">#REF!</definedName>
    <definedName name="F01800020010" localSheetId="22">#REF!</definedName>
    <definedName name="F01800020010" localSheetId="7">#REF!</definedName>
    <definedName name="F01800020010" localSheetId="4">#REF!</definedName>
    <definedName name="F01800020010" localSheetId="5">#REF!</definedName>
    <definedName name="F01800020010" localSheetId="17">#REF!</definedName>
    <definedName name="F01800020010" localSheetId="12">#REF!</definedName>
    <definedName name="F01800020010" localSheetId="9">#REF!</definedName>
    <definedName name="F01800020010" localSheetId="10">#REF!</definedName>
    <definedName name="F01800020010">#REF!</definedName>
    <definedName name="F01800030001" localSheetId="0">#REF!</definedName>
    <definedName name="F01800030001" localSheetId="3">#REF!</definedName>
    <definedName name="F01800030001" localSheetId="2">#REF!</definedName>
    <definedName name="F01800030001" localSheetId="22">#REF!</definedName>
    <definedName name="F01800030001" localSheetId="7">#REF!</definedName>
    <definedName name="F01800030001" localSheetId="4">#REF!</definedName>
    <definedName name="F01800030001" localSheetId="5">#REF!</definedName>
    <definedName name="F01800030001" localSheetId="17">#REF!</definedName>
    <definedName name="F01800030001" localSheetId="12">#REF!</definedName>
    <definedName name="F01800030001" localSheetId="9">#REF!</definedName>
    <definedName name="F01800030001" localSheetId="10">#REF!</definedName>
    <definedName name="F01800030001">#REF!</definedName>
    <definedName name="F01800030002" localSheetId="0">#REF!</definedName>
    <definedName name="F01800030002" localSheetId="3">#REF!</definedName>
    <definedName name="F01800030002" localSheetId="2">#REF!</definedName>
    <definedName name="F01800030002" localSheetId="22">#REF!</definedName>
    <definedName name="F01800030002" localSheetId="7">#REF!</definedName>
    <definedName name="F01800030002" localSheetId="4">#REF!</definedName>
    <definedName name="F01800030002" localSheetId="5">#REF!</definedName>
    <definedName name="F01800030002" localSheetId="17">#REF!</definedName>
    <definedName name="F01800030002" localSheetId="12">#REF!</definedName>
    <definedName name="F01800030002" localSheetId="9">#REF!</definedName>
    <definedName name="F01800030002" localSheetId="10">#REF!</definedName>
    <definedName name="F01800030002">#REF!</definedName>
    <definedName name="F01800030003" localSheetId="0">#REF!</definedName>
    <definedName name="F01800030003" localSheetId="3">#REF!</definedName>
    <definedName name="F01800030003" localSheetId="2">#REF!</definedName>
    <definedName name="F01800030003" localSheetId="22">#REF!</definedName>
    <definedName name="F01800030003" localSheetId="7">#REF!</definedName>
    <definedName name="F01800030003" localSheetId="4">#REF!</definedName>
    <definedName name="F01800030003" localSheetId="5">#REF!</definedName>
    <definedName name="F01800030003" localSheetId="17">#REF!</definedName>
    <definedName name="F01800030003" localSheetId="12">#REF!</definedName>
    <definedName name="F01800030003" localSheetId="9">#REF!</definedName>
    <definedName name="F01800030003" localSheetId="10">#REF!</definedName>
    <definedName name="F01800030003">#REF!</definedName>
    <definedName name="F01800030004" localSheetId="0">#REF!</definedName>
    <definedName name="F01800030004" localSheetId="3">#REF!</definedName>
    <definedName name="F01800030004" localSheetId="2">#REF!</definedName>
    <definedName name="F01800030004" localSheetId="22">#REF!</definedName>
    <definedName name="F01800030004" localSheetId="7">#REF!</definedName>
    <definedName name="F01800030004" localSheetId="4">#REF!</definedName>
    <definedName name="F01800030004" localSheetId="5">#REF!</definedName>
    <definedName name="F01800030004" localSheetId="17">#REF!</definedName>
    <definedName name="F01800030004" localSheetId="12">#REF!</definedName>
    <definedName name="F01800030004" localSheetId="9">#REF!</definedName>
    <definedName name="F01800030004" localSheetId="10">#REF!</definedName>
    <definedName name="F01800030004">#REF!</definedName>
    <definedName name="F01800030010" localSheetId="0">#REF!</definedName>
    <definedName name="F01800030010" localSheetId="3">#REF!</definedName>
    <definedName name="F01800030010" localSheetId="2">#REF!</definedName>
    <definedName name="F01800030010" localSheetId="22">#REF!</definedName>
    <definedName name="F01800030010" localSheetId="7">#REF!</definedName>
    <definedName name="F01800030010" localSheetId="4">#REF!</definedName>
    <definedName name="F01800030010" localSheetId="5">#REF!</definedName>
    <definedName name="F01800030010" localSheetId="17">#REF!</definedName>
    <definedName name="F01800030010" localSheetId="12">#REF!</definedName>
    <definedName name="F01800030010" localSheetId="9">#REF!</definedName>
    <definedName name="F01800030010" localSheetId="10">#REF!</definedName>
    <definedName name="F01800030010">#REF!</definedName>
    <definedName name="F01800040001" localSheetId="0">#REF!</definedName>
    <definedName name="F01800040001" localSheetId="3">#REF!</definedName>
    <definedName name="F01800040001" localSheetId="2">#REF!</definedName>
    <definedName name="F01800040001" localSheetId="22">#REF!</definedName>
    <definedName name="F01800040001" localSheetId="7">#REF!</definedName>
    <definedName name="F01800040001" localSheetId="4">#REF!</definedName>
    <definedName name="F01800040001" localSheetId="5">#REF!</definedName>
    <definedName name="F01800040001" localSheetId="17">#REF!</definedName>
    <definedName name="F01800040001" localSheetId="12">#REF!</definedName>
    <definedName name="F01800040001" localSheetId="9">#REF!</definedName>
    <definedName name="F01800040001" localSheetId="10">#REF!</definedName>
    <definedName name="F01800040001">#REF!</definedName>
    <definedName name="F01800040002" localSheetId="0">#REF!</definedName>
    <definedName name="F01800040002" localSheetId="3">#REF!</definedName>
    <definedName name="F01800040002" localSheetId="2">#REF!</definedName>
    <definedName name="F01800040002" localSheetId="22">#REF!</definedName>
    <definedName name="F01800040002" localSheetId="7">#REF!</definedName>
    <definedName name="F01800040002" localSheetId="4">#REF!</definedName>
    <definedName name="F01800040002" localSheetId="5">#REF!</definedName>
    <definedName name="F01800040002" localSheetId="17">#REF!</definedName>
    <definedName name="F01800040002" localSheetId="12">#REF!</definedName>
    <definedName name="F01800040002" localSheetId="9">#REF!</definedName>
    <definedName name="F01800040002" localSheetId="10">#REF!</definedName>
    <definedName name="F01800040002">#REF!</definedName>
    <definedName name="F01800040010" localSheetId="0">#REF!</definedName>
    <definedName name="F01800040010" localSheetId="3">#REF!</definedName>
    <definedName name="F01800040010" localSheetId="2">#REF!</definedName>
    <definedName name="F01800040010" localSheetId="22">#REF!</definedName>
    <definedName name="F01800040010" localSheetId="7">#REF!</definedName>
    <definedName name="F01800040010" localSheetId="4">#REF!</definedName>
    <definedName name="F01800040010" localSheetId="5">#REF!</definedName>
    <definedName name="F01800040010" localSheetId="17">#REF!</definedName>
    <definedName name="F01800040010" localSheetId="12">#REF!</definedName>
    <definedName name="F01800040010" localSheetId="9">#REF!</definedName>
    <definedName name="F01800040010" localSheetId="10">#REF!</definedName>
    <definedName name="F01800040010">#REF!</definedName>
    <definedName name="F01800050001" localSheetId="0">#REF!</definedName>
    <definedName name="F01800050001" localSheetId="3">#REF!</definedName>
    <definedName name="F01800050001" localSheetId="2">#REF!</definedName>
    <definedName name="F01800050001" localSheetId="22">#REF!</definedName>
    <definedName name="F01800050001" localSheetId="7">#REF!</definedName>
    <definedName name="F01800050001" localSheetId="4">#REF!</definedName>
    <definedName name="F01800050001" localSheetId="5">#REF!</definedName>
    <definedName name="F01800050001" localSheetId="17">#REF!</definedName>
    <definedName name="F01800050001" localSheetId="12">#REF!</definedName>
    <definedName name="F01800050001" localSheetId="9">#REF!</definedName>
    <definedName name="F01800050001" localSheetId="10">#REF!</definedName>
    <definedName name="F01800050001">#REF!</definedName>
    <definedName name="F01800050002" localSheetId="0">#REF!</definedName>
    <definedName name="F01800050002" localSheetId="3">#REF!</definedName>
    <definedName name="F01800050002" localSheetId="2">#REF!</definedName>
    <definedName name="F01800050002" localSheetId="22">#REF!</definedName>
    <definedName name="F01800050002" localSheetId="7">#REF!</definedName>
    <definedName name="F01800050002" localSheetId="4">#REF!</definedName>
    <definedName name="F01800050002" localSheetId="5">#REF!</definedName>
    <definedName name="F01800050002" localSheetId="17">#REF!</definedName>
    <definedName name="F01800050002" localSheetId="12">#REF!</definedName>
    <definedName name="F01800050002" localSheetId="9">#REF!</definedName>
    <definedName name="F01800050002" localSheetId="10">#REF!</definedName>
    <definedName name="F01800050002">#REF!</definedName>
    <definedName name="F01800050003" localSheetId="0">#REF!</definedName>
    <definedName name="F01800050003" localSheetId="3">#REF!</definedName>
    <definedName name="F01800050003" localSheetId="2">#REF!</definedName>
    <definedName name="F01800050003" localSheetId="22">#REF!</definedName>
    <definedName name="F01800050003" localSheetId="7">#REF!</definedName>
    <definedName name="F01800050003" localSheetId="4">#REF!</definedName>
    <definedName name="F01800050003" localSheetId="5">#REF!</definedName>
    <definedName name="F01800050003" localSheetId="17">#REF!</definedName>
    <definedName name="F01800050003" localSheetId="12">#REF!</definedName>
    <definedName name="F01800050003" localSheetId="9">#REF!</definedName>
    <definedName name="F01800050003" localSheetId="10">#REF!</definedName>
    <definedName name="F01800050003">#REF!</definedName>
    <definedName name="F01800050010" localSheetId="0">#REF!</definedName>
    <definedName name="F01800050010" localSheetId="3">#REF!</definedName>
    <definedName name="F01800050010" localSheetId="2">#REF!</definedName>
    <definedName name="F01800050010" localSheetId="22">#REF!</definedName>
    <definedName name="F01800050010" localSheetId="7">#REF!</definedName>
    <definedName name="F01800050010" localSheetId="4">#REF!</definedName>
    <definedName name="F01800050010" localSheetId="5">#REF!</definedName>
    <definedName name="F01800050010" localSheetId="17">#REF!</definedName>
    <definedName name="F01800050010" localSheetId="12">#REF!</definedName>
    <definedName name="F01800050010" localSheetId="9">#REF!</definedName>
    <definedName name="F01800050010" localSheetId="10">#REF!</definedName>
    <definedName name="F01800050010">#REF!</definedName>
    <definedName name="F01800060001" localSheetId="0">#REF!</definedName>
    <definedName name="F01800060001" localSheetId="3">#REF!</definedName>
    <definedName name="F01800060001" localSheetId="2">#REF!</definedName>
    <definedName name="F01800060001" localSheetId="22">#REF!</definedName>
    <definedName name="F01800060001" localSheetId="7">#REF!</definedName>
    <definedName name="F01800060001" localSheetId="4">#REF!</definedName>
    <definedName name="F01800060001" localSheetId="5">#REF!</definedName>
    <definedName name="F01800060001" localSheetId="17">#REF!</definedName>
    <definedName name="F01800060001" localSheetId="12">#REF!</definedName>
    <definedName name="F01800060001" localSheetId="9">#REF!</definedName>
    <definedName name="F01800060001" localSheetId="10">#REF!</definedName>
    <definedName name="F01800060001">#REF!</definedName>
    <definedName name="F01800060002" localSheetId="0">#REF!</definedName>
    <definedName name="F01800060002" localSheetId="3">#REF!</definedName>
    <definedName name="F01800060002" localSheetId="2">#REF!</definedName>
    <definedName name="F01800060002" localSheetId="22">#REF!</definedName>
    <definedName name="F01800060002" localSheetId="7">#REF!</definedName>
    <definedName name="F01800060002" localSheetId="4">#REF!</definedName>
    <definedName name="F01800060002" localSheetId="5">#REF!</definedName>
    <definedName name="F01800060002" localSheetId="17">#REF!</definedName>
    <definedName name="F01800060002" localSheetId="12">#REF!</definedName>
    <definedName name="F01800060002" localSheetId="9">#REF!</definedName>
    <definedName name="F01800060002" localSheetId="10">#REF!</definedName>
    <definedName name="F01800060002">#REF!</definedName>
    <definedName name="F01800060010" localSheetId="0">#REF!</definedName>
    <definedName name="F01800060010" localSheetId="3">#REF!</definedName>
    <definedName name="F01800060010" localSheetId="2">#REF!</definedName>
    <definedName name="F01800060010" localSheetId="22">#REF!</definedName>
    <definedName name="F01800060010" localSheetId="7">#REF!</definedName>
    <definedName name="F01800060010" localSheetId="4">#REF!</definedName>
    <definedName name="F01800060010" localSheetId="5">#REF!</definedName>
    <definedName name="F01800060010" localSheetId="17">#REF!</definedName>
    <definedName name="F01800060010" localSheetId="12">#REF!</definedName>
    <definedName name="F01800060010" localSheetId="9">#REF!</definedName>
    <definedName name="F01800060010" localSheetId="10">#REF!</definedName>
    <definedName name="F01800060010">#REF!</definedName>
    <definedName name="FAList" localSheetId="0">#REF!</definedName>
    <definedName name="FAList" localSheetId="3">#REF!</definedName>
    <definedName name="FAList" localSheetId="2">#REF!</definedName>
    <definedName name="FAList">#REF!</definedName>
    <definedName name="FAV" localSheetId="0">#REF!</definedName>
    <definedName name="FAV" localSheetId="3">#REF!</definedName>
    <definedName name="FAV" localSheetId="2">#REF!</definedName>
    <definedName name="FAV">#REF!</definedName>
    <definedName name="fbroker_id">[27]Ref_dat!$I$3:$I$8</definedName>
    <definedName name="FCCL_fees" localSheetId="0">#REF!</definedName>
    <definedName name="FCCL_fees" localSheetId="3">#REF!</definedName>
    <definedName name="FCCL_fees" localSheetId="2">#REF!</definedName>
    <definedName name="FCCL_fees" localSheetId="22">#REF!</definedName>
    <definedName name="FCCL_fees" localSheetId="7">#REF!</definedName>
    <definedName name="FCCL_fees" localSheetId="4">#REF!</definedName>
    <definedName name="FCCL_fees" localSheetId="5">#REF!</definedName>
    <definedName name="FCCL_fees" localSheetId="17">#REF!</definedName>
    <definedName name="FCCL_fees" localSheetId="12">#REF!</definedName>
    <definedName name="FCCL_fees" localSheetId="9">#REF!</definedName>
    <definedName name="FCCL_fees" localSheetId="10">#REF!</definedName>
    <definedName name="FCCL_fees">#REF!</definedName>
    <definedName name="FCE___Gas" localSheetId="0">#REF!</definedName>
    <definedName name="FCE___Gas" localSheetId="3">#REF!</definedName>
    <definedName name="FCE___Gas" localSheetId="2">#REF!</definedName>
    <definedName name="FCE___Gas" localSheetId="22">#REF!</definedName>
    <definedName name="FCE___Gas" localSheetId="7">#REF!</definedName>
    <definedName name="FCE___Gas" localSheetId="4">#REF!</definedName>
    <definedName name="FCE___Gas" localSheetId="5">#REF!</definedName>
    <definedName name="FCE___Gas" localSheetId="17">#REF!</definedName>
    <definedName name="FCE___Gas" localSheetId="12">#REF!</definedName>
    <definedName name="FCE___Gas" localSheetId="9">#REF!</definedName>
    <definedName name="FCE___Gas" localSheetId="10">#REF!</definedName>
    <definedName name="FCE___Gas">#REF!</definedName>
    <definedName name="FCE__05_01_96_to_10_21_96" localSheetId="0">#REF!</definedName>
    <definedName name="FCE__05_01_96_to_10_21_96" localSheetId="3">#REF!</definedName>
    <definedName name="FCE__05_01_96_to_10_21_96" localSheetId="2">#REF!</definedName>
    <definedName name="FCE__05_01_96_to_10_21_96" localSheetId="22">#REF!</definedName>
    <definedName name="FCE__05_01_96_to_10_21_96" localSheetId="7">#REF!</definedName>
    <definedName name="FCE__05_01_96_to_10_21_96" localSheetId="4">#REF!</definedName>
    <definedName name="FCE__05_01_96_to_10_21_96" localSheetId="5">#REF!</definedName>
    <definedName name="FCE__05_01_96_to_10_21_96" localSheetId="17">#REF!</definedName>
    <definedName name="FCE__05_01_96_to_10_21_96" localSheetId="12">#REF!</definedName>
    <definedName name="FCE__05_01_96_to_10_21_96" localSheetId="9">#REF!</definedName>
    <definedName name="FCE__05_01_96_to_10_21_96" localSheetId="10">#REF!</definedName>
    <definedName name="FCE__05_01_96_to_10_21_96">#REF!</definedName>
    <definedName name="FCE__12_6_94_to_04_30_96" localSheetId="0">#REF!</definedName>
    <definedName name="FCE__12_6_94_to_04_30_96" localSheetId="3">#REF!</definedName>
    <definedName name="FCE__12_6_94_to_04_30_96" localSheetId="2">#REF!</definedName>
    <definedName name="FCE__12_6_94_to_04_30_96" localSheetId="22">#REF!</definedName>
    <definedName name="FCE__12_6_94_to_04_30_96" localSheetId="7">#REF!</definedName>
    <definedName name="FCE__12_6_94_to_04_30_96" localSheetId="4">#REF!</definedName>
    <definedName name="FCE__12_6_94_to_04_30_96" localSheetId="5">#REF!</definedName>
    <definedName name="FCE__12_6_94_to_04_30_96" localSheetId="17">#REF!</definedName>
    <definedName name="FCE__12_6_94_to_04_30_96" localSheetId="12">#REF!</definedName>
    <definedName name="FCE__12_6_94_to_04_30_96" localSheetId="9">#REF!</definedName>
    <definedName name="FCE__12_6_94_to_04_30_96" localSheetId="10">#REF!</definedName>
    <definedName name="FCE__12_6_94_to_04_30_96">#REF!</definedName>
    <definedName name="fdates">[27]Ref_dat!$K$3:$L$15</definedName>
    <definedName name="FDS" localSheetId="0">#REF!</definedName>
    <definedName name="FDS" localSheetId="3">#REF!</definedName>
    <definedName name="FDS" localSheetId="2">#REF!</definedName>
    <definedName name="FDS" localSheetId="22">#REF!</definedName>
    <definedName name="FDS" localSheetId="7">#REF!</definedName>
    <definedName name="FDS" localSheetId="4">#REF!</definedName>
    <definedName name="FDS" localSheetId="5">#REF!</definedName>
    <definedName name="FDS" localSheetId="17">#REF!</definedName>
    <definedName name="FDS" localSheetId="12">#REF!</definedName>
    <definedName name="FDS" localSheetId="9">#REF!</definedName>
    <definedName name="FDS" localSheetId="10">#REF!</definedName>
    <definedName name="FDS">[56]ASSETS!$A$1:$H$59</definedName>
    <definedName name="feb" localSheetId="0">#REF!</definedName>
    <definedName name="feb" localSheetId="3">#REF!</definedName>
    <definedName name="feb" localSheetId="2">#REF!</definedName>
    <definedName name="feb" localSheetId="22">#REF!</definedName>
    <definedName name="feb" localSheetId="7">#REF!</definedName>
    <definedName name="feb" localSheetId="4">#REF!</definedName>
    <definedName name="feb" localSheetId="5">#REF!</definedName>
    <definedName name="feb" localSheetId="17">#REF!</definedName>
    <definedName name="feb" localSheetId="12">#REF!</definedName>
    <definedName name="feb" localSheetId="9">#REF!</definedName>
    <definedName name="feb" localSheetId="10">#REF!</definedName>
    <definedName name="feb">#REF!</definedName>
    <definedName name="Feb_Y1" localSheetId="0">#REF!</definedName>
    <definedName name="Feb_Y1" localSheetId="3">#REF!</definedName>
    <definedName name="Feb_Y1" localSheetId="2">#REF!</definedName>
    <definedName name="Feb_Y1" localSheetId="22">#REF!</definedName>
    <definedName name="Feb_Y1" localSheetId="7">#REF!</definedName>
    <definedName name="Feb_Y1" localSheetId="4">#REF!</definedName>
    <definedName name="Feb_Y1" localSheetId="5">#REF!</definedName>
    <definedName name="Feb_Y1" localSheetId="17">#REF!</definedName>
    <definedName name="Feb_Y1" localSheetId="12">#REF!</definedName>
    <definedName name="Feb_Y1" localSheetId="9">#REF!</definedName>
    <definedName name="Feb_Y1" localSheetId="10">#REF!</definedName>
    <definedName name="Feb_Y1">'[22]Income_Statement 2005-2011'!#REF!</definedName>
    <definedName name="Feb_Y2" localSheetId="0">#REF!</definedName>
    <definedName name="Feb_Y2" localSheetId="3">#REF!</definedName>
    <definedName name="Feb_Y2" localSheetId="2">#REF!</definedName>
    <definedName name="Feb_Y2" localSheetId="22">#REF!</definedName>
    <definedName name="Feb_Y2" localSheetId="7">#REF!</definedName>
    <definedName name="Feb_Y2" localSheetId="4">#REF!</definedName>
    <definedName name="Feb_Y2" localSheetId="5">#REF!</definedName>
    <definedName name="Feb_Y2" localSheetId="17">#REF!</definedName>
    <definedName name="Feb_Y2" localSheetId="12">#REF!</definedName>
    <definedName name="Feb_Y2" localSheetId="9">#REF!</definedName>
    <definedName name="Feb_Y2" localSheetId="10">#REF!</definedName>
    <definedName name="Feb_Y2">'[22]Income_Statement 2005-2011'!#REF!</definedName>
    <definedName name="Feb_Y3" localSheetId="0">#REF!</definedName>
    <definedName name="Feb_Y3" localSheetId="3">#REF!</definedName>
    <definedName name="Feb_Y3" localSheetId="2">#REF!</definedName>
    <definedName name="Feb_Y3" localSheetId="22">#REF!</definedName>
    <definedName name="Feb_Y3" localSheetId="7">#REF!</definedName>
    <definedName name="Feb_Y3" localSheetId="4">#REF!</definedName>
    <definedName name="Feb_Y3" localSheetId="5">#REF!</definedName>
    <definedName name="Feb_Y3" localSheetId="17">#REF!</definedName>
    <definedName name="Feb_Y3" localSheetId="12">#REF!</definedName>
    <definedName name="Feb_Y3" localSheetId="9">#REF!</definedName>
    <definedName name="Feb_Y3" localSheetId="10">#REF!</definedName>
    <definedName name="Feb_Y3">#REF!</definedName>
    <definedName name="feb3rate">[23]Instructions!$G$13</definedName>
    <definedName name="febbud" localSheetId="0">#REF!</definedName>
    <definedName name="febbud" localSheetId="3">#REF!</definedName>
    <definedName name="febbud" localSheetId="2">#REF!</definedName>
    <definedName name="febbud" localSheetId="22">#REF!</definedName>
    <definedName name="febbud" localSheetId="7">#REF!</definedName>
    <definedName name="febbud" localSheetId="4">#REF!</definedName>
    <definedName name="febbud" localSheetId="5">#REF!</definedName>
    <definedName name="febbud" localSheetId="17">#REF!</definedName>
    <definedName name="febbud" localSheetId="12">#REF!</definedName>
    <definedName name="febbud" localSheetId="9">#REF!</definedName>
    <definedName name="febbud" localSheetId="10">#REF!</definedName>
    <definedName name="febbud">#REF!</definedName>
    <definedName name="febrate">[23]Instructions!$C$13</definedName>
    <definedName name="FedBegBal" localSheetId="0">[57]BS!$D$5:$E$252</definedName>
    <definedName name="FedBegBal" localSheetId="3">[57]BS!$D$5:$E$252</definedName>
    <definedName name="FedBegBal" localSheetId="2">[57]BS!$D$5:$E$252</definedName>
    <definedName name="FedBegBal" localSheetId="22">[57]BS!$D$5:$E$252</definedName>
    <definedName name="FedBegBal" localSheetId="7">[57]BS!$D$5:$E$252</definedName>
    <definedName name="FedBegBal" localSheetId="4">[57]BS!$D$5:$E$252</definedName>
    <definedName name="FedBegBal" localSheetId="5">[57]BS!$D$5:$E$252</definedName>
    <definedName name="FedBegBal" localSheetId="17">[57]BS!$D$5:$E$252</definedName>
    <definedName name="FedBegBal" localSheetId="12">[57]BS!$D$5:$E$252</definedName>
    <definedName name="FedBegBal" localSheetId="9">[57]BS!$D$5:$E$252</definedName>
    <definedName name="FedBegBal" localSheetId="10">[57]BS!$D$5:$E$252</definedName>
    <definedName name="FedBegBal">[58]BS!$D$5:$E$252</definedName>
    <definedName name="FedEndBal" localSheetId="0">[57]BS!$A$5:$B$260</definedName>
    <definedName name="FedEndBal" localSheetId="3">[57]BS!$A$5:$B$260</definedName>
    <definedName name="FedEndBal" localSheetId="2">[57]BS!$A$5:$B$260</definedName>
    <definedName name="FedEndBal" localSheetId="22">[57]BS!$A$5:$B$260</definedName>
    <definedName name="FedEndBal" localSheetId="7">[57]BS!$A$5:$B$260</definedName>
    <definedName name="FedEndBal" localSheetId="4">[57]BS!$A$5:$B$260</definedName>
    <definedName name="FedEndBal" localSheetId="5">[57]BS!$A$5:$B$260</definedName>
    <definedName name="FedEndBal" localSheetId="17">[57]BS!$A$5:$B$260</definedName>
    <definedName name="FedEndBal" localSheetId="12">[57]BS!$A$5:$B$260</definedName>
    <definedName name="FedEndBal" localSheetId="9">[57]BS!$A$5:$B$260</definedName>
    <definedName name="FedEndBal" localSheetId="10">[57]BS!$A$5:$B$260</definedName>
    <definedName name="FedEndBal">[58]BS!$A$5:$B$260</definedName>
    <definedName name="FEDERAL" localSheetId="23">#REF!</definedName>
    <definedName name="FEDERAL" localSheetId="24">#REF!</definedName>
    <definedName name="FEDERAL" localSheetId="0">#REF!</definedName>
    <definedName name="FEDERAL" localSheetId="3">#REF!</definedName>
    <definedName name="FEDERAL" localSheetId="2">#REF!</definedName>
    <definedName name="FEDERAL">#REF!</definedName>
    <definedName name="FFO_interest_coverage_DCC" localSheetId="0">#REF!</definedName>
    <definedName name="FFO_interest_coverage_DCC" localSheetId="3">#REF!</definedName>
    <definedName name="FFO_interest_coverage_DCC" localSheetId="2">#REF!</definedName>
    <definedName name="FFO_interest_coverage_DCC" localSheetId="22">#REF!</definedName>
    <definedName name="FFO_interest_coverage_DCC" localSheetId="7">#REF!</definedName>
    <definedName name="FFO_interest_coverage_DCC" localSheetId="4">#REF!</definedName>
    <definedName name="FFO_interest_coverage_DCC" localSheetId="5">#REF!</definedName>
    <definedName name="FFO_interest_coverage_DCC" localSheetId="17">#REF!</definedName>
    <definedName name="FFO_interest_coverage_DCC" localSheetId="12">#REF!</definedName>
    <definedName name="FFO_interest_coverage_DCC" localSheetId="9">#REF!</definedName>
    <definedName name="FFO_interest_coverage_DCC" localSheetId="10">#REF!</definedName>
    <definedName name="FFO_interest_coverage_DCC">#REF!</definedName>
    <definedName name="FFO_interest_coverage_DEC" localSheetId="0">#REF!</definedName>
    <definedName name="FFO_interest_coverage_DEC" localSheetId="3">#REF!</definedName>
    <definedName name="FFO_interest_coverage_DEC" localSheetId="2">#REF!</definedName>
    <definedName name="FFO_interest_coverage_DEC" localSheetId="22">#REF!</definedName>
    <definedName name="FFO_interest_coverage_DEC" localSheetId="7">#REF!</definedName>
    <definedName name="FFO_interest_coverage_DEC" localSheetId="4">#REF!</definedName>
    <definedName name="FFO_interest_coverage_DEC" localSheetId="5">#REF!</definedName>
    <definedName name="FFO_interest_coverage_DEC" localSheetId="17">#REF!</definedName>
    <definedName name="FFO_interest_coverage_DEC" localSheetId="12">#REF!</definedName>
    <definedName name="FFO_interest_coverage_DEC" localSheetId="9">#REF!</definedName>
    <definedName name="FFO_interest_coverage_DEC" localSheetId="10">#REF!</definedName>
    <definedName name="FFO_interest_coverage_DEC">#REF!</definedName>
    <definedName name="FFO_interest_coverage_DEC_sensitivity" localSheetId="0">#REF!</definedName>
    <definedName name="FFO_interest_coverage_DEC_sensitivity" localSheetId="3">#REF!</definedName>
    <definedName name="FFO_interest_coverage_DEC_sensitivity" localSheetId="2">#REF!</definedName>
    <definedName name="FFO_interest_coverage_DEC_sensitivity" localSheetId="22">#REF!</definedName>
    <definedName name="FFO_interest_coverage_DEC_sensitivity" localSheetId="7">#REF!</definedName>
    <definedName name="FFO_interest_coverage_DEC_sensitivity" localSheetId="4">#REF!</definedName>
    <definedName name="FFO_interest_coverage_DEC_sensitivity" localSheetId="5">#REF!</definedName>
    <definedName name="FFO_interest_coverage_DEC_sensitivity" localSheetId="17">#REF!</definedName>
    <definedName name="FFO_interest_coverage_DEC_sensitivity" localSheetId="12">#REF!</definedName>
    <definedName name="FFO_interest_coverage_DEC_sensitivity" localSheetId="9">#REF!</definedName>
    <definedName name="FFO_interest_coverage_DEC_sensitivity" localSheetId="10">#REF!</definedName>
    <definedName name="FFO_interest_coverage_DEC_sensitivity">#REF!</definedName>
    <definedName name="FFO_total_debt_DCC" localSheetId="0">#REF!</definedName>
    <definedName name="FFO_total_debt_DCC" localSheetId="3">#REF!</definedName>
    <definedName name="FFO_total_debt_DCC" localSheetId="2">#REF!</definedName>
    <definedName name="FFO_total_debt_DCC">#REF!</definedName>
    <definedName name="FFO_total_debt_DEC" localSheetId="0">#REF!</definedName>
    <definedName name="FFO_total_debt_DEC" localSheetId="3">#REF!</definedName>
    <definedName name="FFO_total_debt_DEC" localSheetId="2">#REF!</definedName>
    <definedName name="FFO_total_debt_DEC">#REF!</definedName>
    <definedName name="FFO_total_Debt_DEC_sensitivity" localSheetId="0">#REF!</definedName>
    <definedName name="FFO_total_Debt_DEC_sensitivity" localSheetId="3">#REF!</definedName>
    <definedName name="FFO_total_Debt_DEC_sensitivity" localSheetId="2">#REF!</definedName>
    <definedName name="FFO_total_Debt_DEC_sensitivity">#REF!</definedName>
    <definedName name="Field_Services_CAPX" localSheetId="0">#REF!</definedName>
    <definedName name="Field_Services_CAPX" localSheetId="3">#REF!</definedName>
    <definedName name="Field_Services_CAPX" localSheetId="2">#REF!</definedName>
    <definedName name="Field_Services_CAPX" localSheetId="22">#REF!</definedName>
    <definedName name="Field_Services_CAPX" localSheetId="7">#REF!</definedName>
    <definedName name="Field_Services_CAPX" localSheetId="4">#REF!</definedName>
    <definedName name="Field_Services_CAPX" localSheetId="5">#REF!</definedName>
    <definedName name="Field_Services_CAPX" localSheetId="17">#REF!</definedName>
    <definedName name="Field_Services_CAPX" localSheetId="12">#REF!</definedName>
    <definedName name="Field_Services_CAPX" localSheetId="9">#REF!</definedName>
    <definedName name="Field_Services_CAPX" localSheetId="10">#REF!</definedName>
    <definedName name="Field_Services_CAPX">#REF!</definedName>
    <definedName name="Field_Services_EBIT" localSheetId="0">#REF!</definedName>
    <definedName name="Field_Services_EBIT" localSheetId="3">#REF!</definedName>
    <definedName name="Field_Services_EBIT" localSheetId="2">#REF!</definedName>
    <definedName name="Field_Services_EBIT" localSheetId="22">#REF!</definedName>
    <definedName name="Field_Services_EBIT" localSheetId="7">#REF!</definedName>
    <definedName name="Field_Services_EBIT" localSheetId="4">#REF!</definedName>
    <definedName name="Field_Services_EBIT" localSheetId="5">#REF!</definedName>
    <definedName name="Field_Services_EBIT" localSheetId="17">#REF!</definedName>
    <definedName name="Field_Services_EBIT" localSheetId="12">#REF!</definedName>
    <definedName name="Field_Services_EBIT" localSheetId="9">#REF!</definedName>
    <definedName name="Field_Services_EBIT" localSheetId="10">#REF!</definedName>
    <definedName name="Field_Services_EBIT">#REF!</definedName>
    <definedName name="Field_Services_MAINT" localSheetId="0">#REF!</definedName>
    <definedName name="Field_Services_MAINT" localSheetId="3">#REF!</definedName>
    <definedName name="Field_Services_MAINT" localSheetId="2">#REF!</definedName>
    <definedName name="Field_Services_MAINT" localSheetId="22">#REF!</definedName>
    <definedName name="Field_Services_MAINT" localSheetId="7">#REF!</definedName>
    <definedName name="Field_Services_MAINT" localSheetId="4">#REF!</definedName>
    <definedName name="Field_Services_MAINT" localSheetId="5">#REF!</definedName>
    <definedName name="Field_Services_MAINT" localSheetId="17">#REF!</definedName>
    <definedName name="Field_Services_MAINT" localSheetId="12">#REF!</definedName>
    <definedName name="Field_Services_MAINT" localSheetId="9">#REF!</definedName>
    <definedName name="Field_Services_MAINT" localSheetId="10">#REF!</definedName>
    <definedName name="Field_Services_MAINT">#REF!</definedName>
    <definedName name="fieldinput" localSheetId="0">#REF!</definedName>
    <definedName name="fieldinput" localSheetId="3">#REF!</definedName>
    <definedName name="fieldinput" localSheetId="2">#REF!</definedName>
    <definedName name="fieldinput">#REF!</definedName>
    <definedName name="File_Name" localSheetId="0">#REF!</definedName>
    <definedName name="File_Name" localSheetId="3">#REF!</definedName>
    <definedName name="File_Name" localSheetId="2">#REF!</definedName>
    <definedName name="File_Name" localSheetId="22">#REF!</definedName>
    <definedName name="File_Name" localSheetId="7">#REF!</definedName>
    <definedName name="File_Name" localSheetId="4">#REF!</definedName>
    <definedName name="File_Name" localSheetId="5">#REF!</definedName>
    <definedName name="File_Name" localSheetId="17">#REF!</definedName>
    <definedName name="File_Name" localSheetId="12">#REF!</definedName>
    <definedName name="File_Name" localSheetId="9">#REF!</definedName>
    <definedName name="File_Name" localSheetId="10">#REF!</definedName>
    <definedName name="File_Name">#REF!</definedName>
    <definedName name="file1" localSheetId="0">[59]Configuration!#REF!</definedName>
    <definedName name="file1" localSheetId="3">[59]Configuration!#REF!</definedName>
    <definedName name="file1" localSheetId="2">[59]Configuration!#REF!</definedName>
    <definedName name="file1" localSheetId="22">[59]Configuration!#REF!</definedName>
    <definedName name="file1" localSheetId="7">[59]Configuration!#REF!</definedName>
    <definedName name="file1" localSheetId="4">[59]Configuration!#REF!</definedName>
    <definedName name="file1" localSheetId="5">[59]Configuration!#REF!</definedName>
    <definedName name="file1" localSheetId="17">[59]Configuration!#REF!</definedName>
    <definedName name="file1" localSheetId="12">[59]Configuration!#REF!</definedName>
    <definedName name="file1" localSheetId="9">[59]Configuration!#REF!</definedName>
    <definedName name="file1" localSheetId="10">[59]Configuration!#REF!</definedName>
    <definedName name="file1">[60]Configuration!#REF!</definedName>
    <definedName name="file2" localSheetId="0">[59]Configuration!#REF!</definedName>
    <definedName name="file2" localSheetId="3">[59]Configuration!#REF!</definedName>
    <definedName name="file2" localSheetId="2">[59]Configuration!#REF!</definedName>
    <definedName name="file2" localSheetId="22">[59]Configuration!#REF!</definedName>
    <definedName name="file2" localSheetId="7">[59]Configuration!#REF!</definedName>
    <definedName name="file2" localSheetId="4">[59]Configuration!#REF!</definedName>
    <definedName name="file2" localSheetId="5">[59]Configuration!#REF!</definedName>
    <definedName name="file2" localSheetId="17">[59]Configuration!#REF!</definedName>
    <definedName name="file2" localSheetId="12">[59]Configuration!#REF!</definedName>
    <definedName name="file2" localSheetId="9">[59]Configuration!#REF!</definedName>
    <definedName name="file2" localSheetId="10">[59]Configuration!#REF!</definedName>
    <definedName name="file2">[60]Configuration!#REF!</definedName>
    <definedName name="file3" localSheetId="0">[59]Configuration!#REF!</definedName>
    <definedName name="file3" localSheetId="3">[59]Configuration!#REF!</definedName>
    <definedName name="file3" localSheetId="2">[59]Configuration!#REF!</definedName>
    <definedName name="file3" localSheetId="22">[59]Configuration!#REF!</definedName>
    <definedName name="file3" localSheetId="7">[59]Configuration!#REF!</definedName>
    <definedName name="file3" localSheetId="4">[59]Configuration!#REF!</definedName>
    <definedName name="file3" localSheetId="5">[59]Configuration!#REF!</definedName>
    <definedName name="file3" localSheetId="17">[59]Configuration!#REF!</definedName>
    <definedName name="file3" localSheetId="12">[59]Configuration!#REF!</definedName>
    <definedName name="file3" localSheetId="9">[59]Configuration!#REF!</definedName>
    <definedName name="file3" localSheetId="10">[59]Configuration!#REF!</definedName>
    <definedName name="file3">[60]Configuration!#REF!</definedName>
    <definedName name="filepathinput" localSheetId="0">#REF!</definedName>
    <definedName name="filepathinput" localSheetId="3">#REF!</definedName>
    <definedName name="filepathinput" localSheetId="2">#REF!</definedName>
    <definedName name="filepathinput" localSheetId="22">#REF!</definedName>
    <definedName name="filepathinput" localSheetId="7">#REF!</definedName>
    <definedName name="filepathinput" localSheetId="4">#REF!</definedName>
    <definedName name="filepathinput" localSheetId="5">#REF!</definedName>
    <definedName name="filepathinput" localSheetId="17">#REF!</definedName>
    <definedName name="filepathinput" localSheetId="12">#REF!</definedName>
    <definedName name="filepathinput" localSheetId="9">#REF!</definedName>
    <definedName name="filepathinput" localSheetId="10">#REF!</definedName>
    <definedName name="filepathinput">#REF!</definedName>
    <definedName name="Filters" localSheetId="0">#REF!</definedName>
    <definedName name="Filters" localSheetId="3">#REF!</definedName>
    <definedName name="Filters" localSheetId="2">#REF!</definedName>
    <definedName name="Filters" localSheetId="22">#REF!</definedName>
    <definedName name="Filters" localSheetId="7">#REF!</definedName>
    <definedName name="Filters" localSheetId="4">#REF!</definedName>
    <definedName name="Filters" localSheetId="5">#REF!</definedName>
    <definedName name="Filters" localSheetId="17">#REF!</definedName>
    <definedName name="Filters" localSheetId="12">#REF!</definedName>
    <definedName name="Filters" localSheetId="9">#REF!</definedName>
    <definedName name="Filters" localSheetId="10">#REF!</definedName>
    <definedName name="Filters">#REF!</definedName>
    <definedName name="Finance_Dept._EBIT" localSheetId="0">#REF!</definedName>
    <definedName name="Finance_Dept._EBIT" localSheetId="3">#REF!</definedName>
    <definedName name="Finance_Dept._EBIT" localSheetId="2">#REF!</definedName>
    <definedName name="Finance_Dept._EBIT">#REF!</definedName>
    <definedName name="Financial_advisor" localSheetId="0">#REF!</definedName>
    <definedName name="Financial_advisor" localSheetId="3">#REF!</definedName>
    <definedName name="Financial_advisor" localSheetId="2">#REF!</definedName>
    <definedName name="Financial_advisor" localSheetId="22">#REF!</definedName>
    <definedName name="Financial_advisor" localSheetId="7">#REF!</definedName>
    <definedName name="Financial_advisor" localSheetId="4">#REF!</definedName>
    <definedName name="Financial_advisor" localSheetId="5">#REF!</definedName>
    <definedName name="Financial_advisor" localSheetId="17">#REF!</definedName>
    <definedName name="Financial_advisor" localSheetId="12">#REF!</definedName>
    <definedName name="Financial_advisor" localSheetId="9">#REF!</definedName>
    <definedName name="Financial_advisor" localSheetId="10">#REF!</definedName>
    <definedName name="Financial_advisor">#REF!</definedName>
    <definedName name="Financing___Amortizable_Proj._Financing___DCC" localSheetId="0">#REF!</definedName>
    <definedName name="Financing___Amortizable_Proj._Financing___DCC" localSheetId="3">#REF!</definedName>
    <definedName name="Financing___Amortizable_Proj._Financing___DCC" localSheetId="2">#REF!</definedName>
    <definedName name="Financing___Amortizable_Proj._Financing___DCC">#REF!</definedName>
    <definedName name="Financing___Amortizable_Proj._Financing___ELEC" localSheetId="0">#REF!</definedName>
    <definedName name="Financing___Amortizable_Proj._Financing___ELEC" localSheetId="3">#REF!</definedName>
    <definedName name="Financing___Amortizable_Proj._Financing___ELEC" localSheetId="2">#REF!</definedName>
    <definedName name="Financing___Amortizable_Proj._Financing___ELEC">#REF!</definedName>
    <definedName name="Financing_loan_agreements" localSheetId="0">#REF!</definedName>
    <definedName name="Financing_loan_agreements" localSheetId="3">#REF!</definedName>
    <definedName name="Financing_loan_agreements" localSheetId="2">#REF!</definedName>
    <definedName name="Financing_loan_agreements" localSheetId="22">#REF!</definedName>
    <definedName name="Financing_loan_agreements" localSheetId="7">#REF!</definedName>
    <definedName name="Financing_loan_agreements" localSheetId="4">#REF!</definedName>
    <definedName name="Financing_loan_agreements" localSheetId="5">#REF!</definedName>
    <definedName name="Financing_loan_agreements" localSheetId="17">#REF!</definedName>
    <definedName name="Financing_loan_agreements" localSheetId="12">#REF!</definedName>
    <definedName name="Financing_loan_agreements" localSheetId="9">#REF!</definedName>
    <definedName name="Financing_loan_agreements" localSheetId="10">#REF!</definedName>
    <definedName name="Financing_loan_agreements">#REF!</definedName>
    <definedName name="Financing_Requirements___Long_Term_Debt___DCC" localSheetId="0">#REF!</definedName>
    <definedName name="Financing_Requirements___Long_Term_Debt___DCC" localSheetId="3">#REF!</definedName>
    <definedName name="Financing_Requirements___Long_Term_Debt___DCC" localSheetId="2">#REF!</definedName>
    <definedName name="Financing_Requirements___Long_Term_Debt___DCC">#REF!</definedName>
    <definedName name="Financing_Requirements___Long_Term_Debt___ELEC" localSheetId="0">#REF!</definedName>
    <definedName name="Financing_Requirements___Long_Term_Debt___ELEC" localSheetId="3">#REF!</definedName>
    <definedName name="Financing_Requirements___Long_Term_Debt___ELEC" localSheetId="2">#REF!</definedName>
    <definedName name="Financing_Requirements___Long_Term_Debt___ELEC">#REF!</definedName>
    <definedName name="Financing_Requirements___Project_Financing___DCC" localSheetId="0">#REF!</definedName>
    <definedName name="Financing_Requirements___Project_Financing___DCC" localSheetId="3">#REF!</definedName>
    <definedName name="Financing_Requirements___Project_Financing___DCC" localSheetId="2">#REF!</definedName>
    <definedName name="Financing_Requirements___Project_Financing___DCC">#REF!</definedName>
    <definedName name="Financing_Requirements___Project_Financing___ELEC" localSheetId="0">#REF!</definedName>
    <definedName name="Financing_Requirements___Project_Financing___ELEC" localSheetId="3">#REF!</definedName>
    <definedName name="Financing_Requirements___Project_Financing___ELEC" localSheetId="2">#REF!</definedName>
    <definedName name="Financing_Requirements___Project_Financing___ELEC">#REF!</definedName>
    <definedName name="Financing_Requirements___Trust_Preferred___DCC" localSheetId="0">#REF!</definedName>
    <definedName name="Financing_Requirements___Trust_Preferred___DCC" localSheetId="3">#REF!</definedName>
    <definedName name="Financing_Requirements___Trust_Preferred___DCC" localSheetId="2">#REF!</definedName>
    <definedName name="Financing_Requirements___Trust_Preferred___DCC">#REF!</definedName>
    <definedName name="Financing_Requirements___Trust_Preferred___ELEC" localSheetId="0">#REF!</definedName>
    <definedName name="Financing_Requirements___Trust_Preferred___ELEC" localSheetId="3">#REF!</definedName>
    <definedName name="Financing_Requirements___Trust_Preferred___ELEC" localSheetId="2">#REF!</definedName>
    <definedName name="Financing_Requirements___Trust_Preferred___ELEC">#REF!</definedName>
    <definedName name="first_adte">[27]Input!$B$10</definedName>
    <definedName name="first_date" localSheetId="0">#REF!</definedName>
    <definedName name="first_date" localSheetId="3">#REF!</definedName>
    <definedName name="first_date" localSheetId="2">#REF!</definedName>
    <definedName name="first_date" localSheetId="22">#REF!</definedName>
    <definedName name="first_date" localSheetId="7">#REF!</definedName>
    <definedName name="first_date" localSheetId="4">#REF!</definedName>
    <definedName name="first_date" localSheetId="5">#REF!</definedName>
    <definedName name="first_date" localSheetId="17">#REF!</definedName>
    <definedName name="first_date" localSheetId="12">#REF!</definedName>
    <definedName name="first_date" localSheetId="9">#REF!</definedName>
    <definedName name="first_date" localSheetId="10">#REF!</definedName>
    <definedName name="first_date">#REF!</definedName>
    <definedName name="First_nations_agreements" localSheetId="0">#REF!</definedName>
    <definedName name="First_nations_agreements" localSheetId="3">#REF!</definedName>
    <definedName name="First_nations_agreements" localSheetId="2">#REF!</definedName>
    <definedName name="First_nations_agreements" localSheetId="22">#REF!</definedName>
    <definedName name="First_nations_agreements" localSheetId="7">#REF!</definedName>
    <definedName name="First_nations_agreements" localSheetId="4">#REF!</definedName>
    <definedName name="First_nations_agreements" localSheetId="5">#REF!</definedName>
    <definedName name="First_nations_agreements" localSheetId="17">#REF!</definedName>
    <definedName name="First_nations_agreements" localSheetId="12">#REF!</definedName>
    <definedName name="First_nations_agreements" localSheetId="9">#REF!</definedName>
    <definedName name="First_nations_agreements" localSheetId="10">#REF!</definedName>
    <definedName name="First_nations_agreements">#REF!</definedName>
    <definedName name="firstqtr">'[61]IR Earnings Drivers (QTR)'!$A$1:$Q$121</definedName>
    <definedName name="fn_ltd_off_bs_CM1DC" localSheetId="0">#REF!</definedName>
    <definedName name="fn_ltd_off_bs_CM1DC" localSheetId="3">#REF!</definedName>
    <definedName name="fn_ltd_off_bs_CM1DC" localSheetId="2">#REF!</definedName>
    <definedName name="fn_ltd_off_bs_CM1DC" localSheetId="22">#REF!</definedName>
    <definedName name="fn_ltd_off_bs_CM1DC" localSheetId="7">#REF!</definedName>
    <definedName name="fn_ltd_off_bs_CM1DC" localSheetId="4">#REF!</definedName>
    <definedName name="fn_ltd_off_bs_CM1DC" localSheetId="5">#REF!</definedName>
    <definedName name="fn_ltd_off_bs_CM1DC" localSheetId="17">#REF!</definedName>
    <definedName name="fn_ltd_off_bs_CM1DC" localSheetId="12">#REF!</definedName>
    <definedName name="fn_ltd_off_bs_CM1DC" localSheetId="9">#REF!</definedName>
    <definedName name="fn_ltd_off_bs_CM1DC" localSheetId="10">#REF!</definedName>
    <definedName name="fn_ltd_off_bs_CM1DC">#REF!</definedName>
    <definedName name="fn_ltd_off_bs_CM1DE" localSheetId="0">#REF!</definedName>
    <definedName name="fn_ltd_off_bs_CM1DE" localSheetId="3">#REF!</definedName>
    <definedName name="fn_ltd_off_bs_CM1DE" localSheetId="2">#REF!</definedName>
    <definedName name="fn_ltd_off_bs_CM1DE" localSheetId="22">#REF!</definedName>
    <definedName name="fn_ltd_off_bs_CM1DE" localSheetId="7">#REF!</definedName>
    <definedName name="fn_ltd_off_bs_CM1DE" localSheetId="4">#REF!</definedName>
    <definedName name="fn_ltd_off_bs_CM1DE" localSheetId="5">#REF!</definedName>
    <definedName name="fn_ltd_off_bs_CM1DE" localSheetId="17">#REF!</definedName>
    <definedName name="fn_ltd_off_bs_CM1DE" localSheetId="12">#REF!</definedName>
    <definedName name="fn_ltd_off_bs_CM1DE" localSheetId="9">#REF!</definedName>
    <definedName name="fn_ltd_off_bs_CM1DE" localSheetId="10">#REF!</definedName>
    <definedName name="fn_ltd_off_bs_CM1DE">#REF!</definedName>
    <definedName name="fn_ltd_off_bs_CM1EL" localSheetId="0">#REF!</definedName>
    <definedName name="fn_ltd_off_bs_CM1EL" localSheetId="3">#REF!</definedName>
    <definedName name="fn_ltd_off_bs_CM1EL" localSheetId="2">#REF!</definedName>
    <definedName name="fn_ltd_off_bs_CM1EL" localSheetId="22">#REF!</definedName>
    <definedName name="fn_ltd_off_bs_CM1EL" localSheetId="7">#REF!</definedName>
    <definedName name="fn_ltd_off_bs_CM1EL" localSheetId="4">#REF!</definedName>
    <definedName name="fn_ltd_off_bs_CM1EL" localSheetId="5">#REF!</definedName>
    <definedName name="fn_ltd_off_bs_CM1EL" localSheetId="17">#REF!</definedName>
    <definedName name="fn_ltd_off_bs_CM1EL" localSheetId="12">#REF!</definedName>
    <definedName name="fn_ltd_off_bs_CM1EL" localSheetId="9">#REF!</definedName>
    <definedName name="fn_ltd_off_bs_CM1EL" localSheetId="10">#REF!</definedName>
    <definedName name="fn_ltd_off_bs_CM1EL">#REF!</definedName>
    <definedName name="fn_ltd_off_bs_CM1NE" localSheetId="0">#REF!</definedName>
    <definedName name="fn_ltd_off_bs_CM1NE" localSheetId="3">#REF!</definedName>
    <definedName name="fn_ltd_off_bs_CM1NE" localSheetId="2">#REF!</definedName>
    <definedName name="fn_ltd_off_bs_CM1NE">#REF!</definedName>
    <definedName name="fn_ltd_off_bs_CM2DC" localSheetId="0">#REF!</definedName>
    <definedName name="fn_ltd_off_bs_CM2DC" localSheetId="3">#REF!</definedName>
    <definedName name="fn_ltd_off_bs_CM2DC" localSheetId="2">#REF!</definedName>
    <definedName name="fn_ltd_off_bs_CM2DC" localSheetId="22">#REF!</definedName>
    <definedName name="fn_ltd_off_bs_CM2DC" localSheetId="7">#REF!</definedName>
    <definedName name="fn_ltd_off_bs_CM2DC" localSheetId="4">#REF!</definedName>
    <definedName name="fn_ltd_off_bs_CM2DC" localSheetId="5">#REF!</definedName>
    <definedName name="fn_ltd_off_bs_CM2DC" localSheetId="17">#REF!</definedName>
    <definedName name="fn_ltd_off_bs_CM2DC" localSheetId="12">#REF!</definedName>
    <definedName name="fn_ltd_off_bs_CM2DC" localSheetId="9">#REF!</definedName>
    <definedName name="fn_ltd_off_bs_CM2DC" localSheetId="10">#REF!</definedName>
    <definedName name="fn_ltd_off_bs_CM2DC">#REF!</definedName>
    <definedName name="fn_ltd_off_bs_CM2DE" localSheetId="0">#REF!</definedName>
    <definedName name="fn_ltd_off_bs_CM2DE" localSheetId="3">#REF!</definedName>
    <definedName name="fn_ltd_off_bs_CM2DE" localSheetId="2">#REF!</definedName>
    <definedName name="fn_ltd_off_bs_CM2DE" localSheetId="22">#REF!</definedName>
    <definedName name="fn_ltd_off_bs_CM2DE" localSheetId="7">#REF!</definedName>
    <definedName name="fn_ltd_off_bs_CM2DE" localSheetId="4">#REF!</definedName>
    <definedName name="fn_ltd_off_bs_CM2DE" localSheetId="5">#REF!</definedName>
    <definedName name="fn_ltd_off_bs_CM2DE" localSheetId="17">#REF!</definedName>
    <definedName name="fn_ltd_off_bs_CM2DE" localSheetId="12">#REF!</definedName>
    <definedName name="fn_ltd_off_bs_CM2DE" localSheetId="9">#REF!</definedName>
    <definedName name="fn_ltd_off_bs_CM2DE" localSheetId="10">#REF!</definedName>
    <definedName name="fn_ltd_off_bs_CM2DE">#REF!</definedName>
    <definedName name="fn_ltd_off_bs_CM2EL" localSheetId="0">#REF!</definedName>
    <definedName name="fn_ltd_off_bs_CM2EL" localSheetId="3">#REF!</definedName>
    <definedName name="fn_ltd_off_bs_CM2EL" localSheetId="2">#REF!</definedName>
    <definedName name="fn_ltd_off_bs_CM2EL" localSheetId="22">#REF!</definedName>
    <definedName name="fn_ltd_off_bs_CM2EL" localSheetId="7">#REF!</definedName>
    <definedName name="fn_ltd_off_bs_CM2EL" localSheetId="4">#REF!</definedName>
    <definedName name="fn_ltd_off_bs_CM2EL" localSheetId="5">#REF!</definedName>
    <definedName name="fn_ltd_off_bs_CM2EL" localSheetId="17">#REF!</definedName>
    <definedName name="fn_ltd_off_bs_CM2EL" localSheetId="12">#REF!</definedName>
    <definedName name="fn_ltd_off_bs_CM2EL" localSheetId="9">#REF!</definedName>
    <definedName name="fn_ltd_off_bs_CM2EL" localSheetId="10">#REF!</definedName>
    <definedName name="fn_ltd_off_bs_CM2EL">#REF!</definedName>
    <definedName name="fn_ltd_off_bs_CM2NE" localSheetId="0">#REF!</definedName>
    <definedName name="fn_ltd_off_bs_CM2NE" localSheetId="3">#REF!</definedName>
    <definedName name="fn_ltd_off_bs_CM2NE" localSheetId="2">#REF!</definedName>
    <definedName name="fn_ltd_off_bs_CM2NE">#REF!</definedName>
    <definedName name="fn_ltd_off_bs_CM3DC" localSheetId="0">#REF!</definedName>
    <definedName name="fn_ltd_off_bs_CM3DC" localSheetId="3">#REF!</definedName>
    <definedName name="fn_ltd_off_bs_CM3DC" localSheetId="2">#REF!</definedName>
    <definedName name="fn_ltd_off_bs_CM3DC" localSheetId="22">#REF!</definedName>
    <definedName name="fn_ltd_off_bs_CM3DC" localSheetId="7">#REF!</definedName>
    <definedName name="fn_ltd_off_bs_CM3DC" localSheetId="4">#REF!</definedName>
    <definedName name="fn_ltd_off_bs_CM3DC" localSheetId="5">#REF!</definedName>
    <definedName name="fn_ltd_off_bs_CM3DC" localSheetId="17">#REF!</definedName>
    <definedName name="fn_ltd_off_bs_CM3DC" localSheetId="12">#REF!</definedName>
    <definedName name="fn_ltd_off_bs_CM3DC" localSheetId="9">#REF!</definedName>
    <definedName name="fn_ltd_off_bs_CM3DC" localSheetId="10">#REF!</definedName>
    <definedName name="fn_ltd_off_bs_CM3DC">#REF!</definedName>
    <definedName name="fn_ltd_off_bs_CM3DE" localSheetId="0">#REF!</definedName>
    <definedName name="fn_ltd_off_bs_CM3DE" localSheetId="3">#REF!</definedName>
    <definedName name="fn_ltd_off_bs_CM3DE" localSheetId="2">#REF!</definedName>
    <definedName name="fn_ltd_off_bs_CM3DE" localSheetId="22">#REF!</definedName>
    <definedName name="fn_ltd_off_bs_CM3DE" localSheetId="7">#REF!</definedName>
    <definedName name="fn_ltd_off_bs_CM3DE" localSheetId="4">#REF!</definedName>
    <definedName name="fn_ltd_off_bs_CM3DE" localSheetId="5">#REF!</definedName>
    <definedName name="fn_ltd_off_bs_CM3DE" localSheetId="17">#REF!</definedName>
    <definedName name="fn_ltd_off_bs_CM3DE" localSheetId="12">#REF!</definedName>
    <definedName name="fn_ltd_off_bs_CM3DE" localSheetId="9">#REF!</definedName>
    <definedName name="fn_ltd_off_bs_CM3DE" localSheetId="10">#REF!</definedName>
    <definedName name="fn_ltd_off_bs_CM3DE">#REF!</definedName>
    <definedName name="fn_ltd_off_bs_CM3EL" localSheetId="0">#REF!</definedName>
    <definedName name="fn_ltd_off_bs_CM3EL" localSheetId="3">#REF!</definedName>
    <definedName name="fn_ltd_off_bs_CM3EL" localSheetId="2">#REF!</definedName>
    <definedName name="fn_ltd_off_bs_CM3EL" localSheetId="22">#REF!</definedName>
    <definedName name="fn_ltd_off_bs_CM3EL" localSheetId="7">#REF!</definedName>
    <definedName name="fn_ltd_off_bs_CM3EL" localSheetId="4">#REF!</definedName>
    <definedName name="fn_ltd_off_bs_CM3EL" localSheetId="5">#REF!</definedName>
    <definedName name="fn_ltd_off_bs_CM3EL" localSheetId="17">#REF!</definedName>
    <definedName name="fn_ltd_off_bs_CM3EL" localSheetId="12">#REF!</definedName>
    <definedName name="fn_ltd_off_bs_CM3EL" localSheetId="9">#REF!</definedName>
    <definedName name="fn_ltd_off_bs_CM3EL" localSheetId="10">#REF!</definedName>
    <definedName name="fn_ltd_off_bs_CM3EL">#REF!</definedName>
    <definedName name="fn_ltd_off_bs_CM3NE" localSheetId="0">#REF!</definedName>
    <definedName name="fn_ltd_off_bs_CM3NE" localSheetId="3">#REF!</definedName>
    <definedName name="fn_ltd_off_bs_CM3NE" localSheetId="2">#REF!</definedName>
    <definedName name="fn_ltd_off_bs_CM3NE">#REF!</definedName>
    <definedName name="fn_ltd_off_bs_CM4DC" localSheetId="0">#REF!</definedName>
    <definedName name="fn_ltd_off_bs_CM4DC" localSheetId="3">#REF!</definedName>
    <definedName name="fn_ltd_off_bs_CM4DC" localSheetId="2">#REF!</definedName>
    <definedName name="fn_ltd_off_bs_CM4DC" localSheetId="22">#REF!</definedName>
    <definedName name="fn_ltd_off_bs_CM4DC" localSheetId="7">#REF!</definedName>
    <definedName name="fn_ltd_off_bs_CM4DC" localSheetId="4">#REF!</definedName>
    <definedName name="fn_ltd_off_bs_CM4DC" localSheetId="5">#REF!</definedName>
    <definedName name="fn_ltd_off_bs_CM4DC" localSheetId="17">#REF!</definedName>
    <definedName name="fn_ltd_off_bs_CM4DC" localSheetId="12">#REF!</definedName>
    <definedName name="fn_ltd_off_bs_CM4DC" localSheetId="9">#REF!</definedName>
    <definedName name="fn_ltd_off_bs_CM4DC" localSheetId="10">#REF!</definedName>
    <definedName name="fn_ltd_off_bs_CM4DC">#REF!</definedName>
    <definedName name="fn_ltd_off_bs_CM4DE" localSheetId="0">#REF!</definedName>
    <definedName name="fn_ltd_off_bs_CM4DE" localSheetId="3">#REF!</definedName>
    <definedName name="fn_ltd_off_bs_CM4DE" localSheetId="2">#REF!</definedName>
    <definedName name="fn_ltd_off_bs_CM4DE" localSheetId="22">#REF!</definedName>
    <definedName name="fn_ltd_off_bs_CM4DE" localSheetId="7">#REF!</definedName>
    <definedName name="fn_ltd_off_bs_CM4DE" localSheetId="4">#REF!</definedName>
    <definedName name="fn_ltd_off_bs_CM4DE" localSheetId="5">#REF!</definedName>
    <definedName name="fn_ltd_off_bs_CM4DE" localSheetId="17">#REF!</definedName>
    <definedName name="fn_ltd_off_bs_CM4DE" localSheetId="12">#REF!</definedName>
    <definedName name="fn_ltd_off_bs_CM4DE" localSheetId="9">#REF!</definedName>
    <definedName name="fn_ltd_off_bs_CM4DE" localSheetId="10">#REF!</definedName>
    <definedName name="fn_ltd_off_bs_CM4DE">#REF!</definedName>
    <definedName name="fn_ltd_off_bs_CM4EL" localSheetId="0">#REF!</definedName>
    <definedName name="fn_ltd_off_bs_CM4EL" localSheetId="3">#REF!</definedName>
    <definedName name="fn_ltd_off_bs_CM4EL" localSheetId="2">#REF!</definedName>
    <definedName name="fn_ltd_off_bs_CM4EL" localSheetId="22">#REF!</definedName>
    <definedName name="fn_ltd_off_bs_CM4EL" localSheetId="7">#REF!</definedName>
    <definedName name="fn_ltd_off_bs_CM4EL" localSheetId="4">#REF!</definedName>
    <definedName name="fn_ltd_off_bs_CM4EL" localSheetId="5">#REF!</definedName>
    <definedName name="fn_ltd_off_bs_CM4EL" localSheetId="17">#REF!</definedName>
    <definedName name="fn_ltd_off_bs_CM4EL" localSheetId="12">#REF!</definedName>
    <definedName name="fn_ltd_off_bs_CM4EL" localSheetId="9">#REF!</definedName>
    <definedName name="fn_ltd_off_bs_CM4EL" localSheetId="10">#REF!</definedName>
    <definedName name="fn_ltd_off_bs_CM4EL">#REF!</definedName>
    <definedName name="fn_ltd_off_bs_CM4NE" localSheetId="0">#REF!</definedName>
    <definedName name="fn_ltd_off_bs_CM4NE" localSheetId="3">#REF!</definedName>
    <definedName name="fn_ltd_off_bs_CM4NE" localSheetId="2">#REF!</definedName>
    <definedName name="fn_ltd_off_bs_CM4NE">#REF!</definedName>
    <definedName name="fn_ltd_off_bs_CM5DC" localSheetId="0">#REF!</definedName>
    <definedName name="fn_ltd_off_bs_CM5DC" localSheetId="3">#REF!</definedName>
    <definedName name="fn_ltd_off_bs_CM5DC" localSheetId="2">#REF!</definedName>
    <definedName name="fn_ltd_off_bs_CM5DC" localSheetId="22">#REF!</definedName>
    <definedName name="fn_ltd_off_bs_CM5DC" localSheetId="7">#REF!</definedName>
    <definedName name="fn_ltd_off_bs_CM5DC" localSheetId="4">#REF!</definedName>
    <definedName name="fn_ltd_off_bs_CM5DC" localSheetId="5">#REF!</definedName>
    <definedName name="fn_ltd_off_bs_CM5DC" localSheetId="17">#REF!</definedName>
    <definedName name="fn_ltd_off_bs_CM5DC" localSheetId="12">#REF!</definedName>
    <definedName name="fn_ltd_off_bs_CM5DC" localSheetId="9">#REF!</definedName>
    <definedName name="fn_ltd_off_bs_CM5DC" localSheetId="10">#REF!</definedName>
    <definedName name="fn_ltd_off_bs_CM5DC">#REF!</definedName>
    <definedName name="fn_ltd_off_bs_CM5DE" localSheetId="0">#REF!</definedName>
    <definedName name="fn_ltd_off_bs_CM5DE" localSheetId="3">#REF!</definedName>
    <definedName name="fn_ltd_off_bs_CM5DE" localSheetId="2">#REF!</definedName>
    <definedName name="fn_ltd_off_bs_CM5DE" localSheetId="22">#REF!</definedName>
    <definedName name="fn_ltd_off_bs_CM5DE" localSheetId="7">#REF!</definedName>
    <definedName name="fn_ltd_off_bs_CM5DE" localSheetId="4">#REF!</definedName>
    <definedName name="fn_ltd_off_bs_CM5DE" localSheetId="5">#REF!</definedName>
    <definedName name="fn_ltd_off_bs_CM5DE" localSheetId="17">#REF!</definedName>
    <definedName name="fn_ltd_off_bs_CM5DE" localSheetId="12">#REF!</definedName>
    <definedName name="fn_ltd_off_bs_CM5DE" localSheetId="9">#REF!</definedName>
    <definedName name="fn_ltd_off_bs_CM5DE" localSheetId="10">#REF!</definedName>
    <definedName name="fn_ltd_off_bs_CM5DE">#REF!</definedName>
    <definedName name="fn_ltd_off_bs_CMDCC" localSheetId="0">#REF!</definedName>
    <definedName name="fn_ltd_off_bs_CMDCC" localSheetId="3">#REF!</definedName>
    <definedName name="fn_ltd_off_bs_CMDCC" localSheetId="2">#REF!</definedName>
    <definedName name="fn_ltd_off_bs_CMDCC" localSheetId="22">#REF!</definedName>
    <definedName name="fn_ltd_off_bs_CMDCC" localSheetId="7">#REF!</definedName>
    <definedName name="fn_ltd_off_bs_CMDCC" localSheetId="4">#REF!</definedName>
    <definedName name="fn_ltd_off_bs_CMDCC" localSheetId="5">#REF!</definedName>
    <definedName name="fn_ltd_off_bs_CMDCC" localSheetId="17">#REF!</definedName>
    <definedName name="fn_ltd_off_bs_CMDCC" localSheetId="12">#REF!</definedName>
    <definedName name="fn_ltd_off_bs_CMDCC" localSheetId="9">#REF!</definedName>
    <definedName name="fn_ltd_off_bs_CMDCC" localSheetId="10">#REF!</definedName>
    <definedName name="fn_ltd_off_bs_CMDCC">#REF!</definedName>
    <definedName name="fn_ltd_off_bs_CMDEC" localSheetId="0">#REF!</definedName>
    <definedName name="fn_ltd_off_bs_CMDEC" localSheetId="3">#REF!</definedName>
    <definedName name="fn_ltd_off_bs_CMDEC" localSheetId="2">#REF!</definedName>
    <definedName name="fn_ltd_off_bs_CMDEC" localSheetId="22">#REF!</definedName>
    <definedName name="fn_ltd_off_bs_CMDEC" localSheetId="7">#REF!</definedName>
    <definedName name="fn_ltd_off_bs_CMDEC" localSheetId="4">#REF!</definedName>
    <definedName name="fn_ltd_off_bs_CMDEC" localSheetId="5">#REF!</definedName>
    <definedName name="fn_ltd_off_bs_CMDEC" localSheetId="17">#REF!</definedName>
    <definedName name="fn_ltd_off_bs_CMDEC" localSheetId="12">#REF!</definedName>
    <definedName name="fn_ltd_off_bs_CMDEC" localSheetId="9">#REF!</definedName>
    <definedName name="fn_ltd_off_bs_CMDEC" localSheetId="10">#REF!</definedName>
    <definedName name="fn_ltd_off_bs_CMDEC">#REF!</definedName>
    <definedName name="fn_ltd_off_bs_CMDEG" localSheetId="0">#REF!</definedName>
    <definedName name="fn_ltd_off_bs_CMDEG" localSheetId="3">#REF!</definedName>
    <definedName name="fn_ltd_off_bs_CMDEG" localSheetId="2">#REF!</definedName>
    <definedName name="fn_ltd_off_bs_CMDEG">#REF!</definedName>
    <definedName name="fn_ltd_off_bs_CMELE" localSheetId="0">#REF!</definedName>
    <definedName name="fn_ltd_off_bs_CMELE" localSheetId="3">#REF!</definedName>
    <definedName name="fn_ltd_off_bs_CMELE" localSheetId="2">#REF!</definedName>
    <definedName name="fn_ltd_off_bs_CMELE" localSheetId="22">#REF!</definedName>
    <definedName name="fn_ltd_off_bs_CMELE" localSheetId="7">#REF!</definedName>
    <definedName name="fn_ltd_off_bs_CMELE" localSheetId="4">#REF!</definedName>
    <definedName name="fn_ltd_off_bs_CMELE" localSheetId="5">#REF!</definedName>
    <definedName name="fn_ltd_off_bs_CMELE" localSheetId="17">#REF!</definedName>
    <definedName name="fn_ltd_off_bs_CMELE" localSheetId="12">#REF!</definedName>
    <definedName name="fn_ltd_off_bs_CMELE" localSheetId="9">#REF!</definedName>
    <definedName name="fn_ltd_off_bs_CMELE" localSheetId="10">#REF!</definedName>
    <definedName name="fn_ltd_off_bs_CMELE">#REF!</definedName>
    <definedName name="fn_ltd_off_bs_CMNEP" localSheetId="0">#REF!</definedName>
    <definedName name="fn_ltd_off_bs_CMNEP" localSheetId="3">#REF!</definedName>
    <definedName name="fn_ltd_off_bs_CMNEP" localSheetId="2">#REF!</definedName>
    <definedName name="fn_ltd_off_bs_CMNEP" localSheetId="22">#REF!</definedName>
    <definedName name="fn_ltd_off_bs_CMNEP" localSheetId="7">#REF!</definedName>
    <definedName name="fn_ltd_off_bs_CMNEP" localSheetId="4">#REF!</definedName>
    <definedName name="fn_ltd_off_bs_CMNEP" localSheetId="5">#REF!</definedName>
    <definedName name="fn_ltd_off_bs_CMNEP" localSheetId="17">#REF!</definedName>
    <definedName name="fn_ltd_off_bs_CMNEP" localSheetId="12">#REF!</definedName>
    <definedName name="fn_ltd_off_bs_CMNEP" localSheetId="9">#REF!</definedName>
    <definedName name="fn_ltd_off_bs_CMNEP" localSheetId="10">#REF!</definedName>
    <definedName name="fn_ltd_off_bs_CMNEP">#REF!</definedName>
    <definedName name="fn_quips_CM1DC" localSheetId="0">#REF!</definedName>
    <definedName name="fn_quips_CM1DC" localSheetId="3">#REF!</definedName>
    <definedName name="fn_quips_CM1DC" localSheetId="2">#REF!</definedName>
    <definedName name="fn_quips_CM1DC" localSheetId="22">#REF!</definedName>
    <definedName name="fn_quips_CM1DC" localSheetId="7">#REF!</definedName>
    <definedName name="fn_quips_CM1DC" localSheetId="4">#REF!</definedName>
    <definedName name="fn_quips_CM1DC" localSheetId="5">#REF!</definedName>
    <definedName name="fn_quips_CM1DC" localSheetId="17">#REF!</definedName>
    <definedName name="fn_quips_CM1DC" localSheetId="12">#REF!</definedName>
    <definedName name="fn_quips_CM1DC" localSheetId="9">#REF!</definedName>
    <definedName name="fn_quips_CM1DC" localSheetId="10">#REF!</definedName>
    <definedName name="fn_quips_CM1DC">#REF!</definedName>
    <definedName name="fn_quips_CM1DE" localSheetId="0">#REF!</definedName>
    <definedName name="fn_quips_CM1DE" localSheetId="3">#REF!</definedName>
    <definedName name="fn_quips_CM1DE" localSheetId="2">#REF!</definedName>
    <definedName name="fn_quips_CM1DE" localSheetId="22">#REF!</definedName>
    <definedName name="fn_quips_CM1DE" localSheetId="7">#REF!</definedName>
    <definedName name="fn_quips_CM1DE" localSheetId="4">#REF!</definedName>
    <definedName name="fn_quips_CM1DE" localSheetId="5">#REF!</definedName>
    <definedName name="fn_quips_CM1DE" localSheetId="17">#REF!</definedName>
    <definedName name="fn_quips_CM1DE" localSheetId="12">#REF!</definedName>
    <definedName name="fn_quips_CM1DE" localSheetId="9">#REF!</definedName>
    <definedName name="fn_quips_CM1DE" localSheetId="10">#REF!</definedName>
    <definedName name="fn_quips_CM1DE">#REF!</definedName>
    <definedName name="fn_quips_CM1EL" localSheetId="0">#REF!</definedName>
    <definedName name="fn_quips_CM1EL" localSheetId="3">#REF!</definedName>
    <definedName name="fn_quips_CM1EL" localSheetId="2">#REF!</definedName>
    <definedName name="fn_quips_CM1EL" localSheetId="22">#REF!</definedName>
    <definedName name="fn_quips_CM1EL" localSheetId="7">#REF!</definedName>
    <definedName name="fn_quips_CM1EL" localSheetId="4">#REF!</definedName>
    <definedName name="fn_quips_CM1EL" localSheetId="5">#REF!</definedName>
    <definedName name="fn_quips_CM1EL" localSheetId="17">#REF!</definedName>
    <definedName name="fn_quips_CM1EL" localSheetId="12">#REF!</definedName>
    <definedName name="fn_quips_CM1EL" localSheetId="9">#REF!</definedName>
    <definedName name="fn_quips_CM1EL" localSheetId="10">#REF!</definedName>
    <definedName name="fn_quips_CM1EL">#REF!</definedName>
    <definedName name="fn_quips_CM1NE" localSheetId="0">#REF!</definedName>
    <definedName name="fn_quips_CM1NE" localSheetId="3">#REF!</definedName>
    <definedName name="fn_quips_CM1NE" localSheetId="2">#REF!</definedName>
    <definedName name="fn_quips_CM1NE">#REF!</definedName>
    <definedName name="fn_quips_CM2DC" localSheetId="0">#REF!</definedName>
    <definedName name="fn_quips_CM2DC" localSheetId="3">#REF!</definedName>
    <definedName name="fn_quips_CM2DC" localSheetId="2">#REF!</definedName>
    <definedName name="fn_quips_CM2DC" localSheetId="22">#REF!</definedName>
    <definedName name="fn_quips_CM2DC" localSheetId="7">#REF!</definedName>
    <definedName name="fn_quips_CM2DC" localSheetId="4">#REF!</definedName>
    <definedName name="fn_quips_CM2DC" localSheetId="5">#REF!</definedName>
    <definedName name="fn_quips_CM2DC" localSheetId="17">#REF!</definedName>
    <definedName name="fn_quips_CM2DC" localSheetId="12">#REF!</definedName>
    <definedName name="fn_quips_CM2DC" localSheetId="9">#REF!</definedName>
    <definedName name="fn_quips_CM2DC" localSheetId="10">#REF!</definedName>
    <definedName name="fn_quips_CM2DC">#REF!</definedName>
    <definedName name="fn_quips_CM2DE" localSheetId="0">#REF!</definedName>
    <definedName name="fn_quips_CM2DE" localSheetId="3">#REF!</definedName>
    <definedName name="fn_quips_CM2DE" localSheetId="2">#REF!</definedName>
    <definedName name="fn_quips_CM2DE" localSheetId="22">#REF!</definedName>
    <definedName name="fn_quips_CM2DE" localSheetId="7">#REF!</definedName>
    <definedName name="fn_quips_CM2DE" localSheetId="4">#REF!</definedName>
    <definedName name="fn_quips_CM2DE" localSheetId="5">#REF!</definedName>
    <definedName name="fn_quips_CM2DE" localSheetId="17">#REF!</definedName>
    <definedName name="fn_quips_CM2DE" localSheetId="12">#REF!</definedName>
    <definedName name="fn_quips_CM2DE" localSheetId="9">#REF!</definedName>
    <definedName name="fn_quips_CM2DE" localSheetId="10">#REF!</definedName>
    <definedName name="fn_quips_CM2DE">#REF!</definedName>
    <definedName name="fn_quips_CM2EL" localSheetId="0">#REF!</definedName>
    <definedName name="fn_quips_CM2EL" localSheetId="3">#REF!</definedName>
    <definedName name="fn_quips_CM2EL" localSheetId="2">#REF!</definedName>
    <definedName name="fn_quips_CM2EL" localSheetId="22">#REF!</definedName>
    <definedName name="fn_quips_CM2EL" localSheetId="7">#REF!</definedName>
    <definedName name="fn_quips_CM2EL" localSheetId="4">#REF!</definedName>
    <definedName name="fn_quips_CM2EL" localSheetId="5">#REF!</definedName>
    <definedName name="fn_quips_CM2EL" localSheetId="17">#REF!</definedName>
    <definedName name="fn_quips_CM2EL" localSheetId="12">#REF!</definedName>
    <definedName name="fn_quips_CM2EL" localSheetId="9">#REF!</definedName>
    <definedName name="fn_quips_CM2EL" localSheetId="10">#REF!</definedName>
    <definedName name="fn_quips_CM2EL">#REF!</definedName>
    <definedName name="fn_quips_CM2NE" localSheetId="0">#REF!</definedName>
    <definedName name="fn_quips_CM2NE" localSheetId="3">#REF!</definedName>
    <definedName name="fn_quips_CM2NE" localSheetId="2">#REF!</definedName>
    <definedName name="fn_quips_CM2NE">#REF!</definedName>
    <definedName name="fn_quips_CM3DC" localSheetId="0">#REF!</definedName>
    <definedName name="fn_quips_CM3DC" localSheetId="3">#REF!</definedName>
    <definedName name="fn_quips_CM3DC" localSheetId="2">#REF!</definedName>
    <definedName name="fn_quips_CM3DC" localSheetId="22">#REF!</definedName>
    <definedName name="fn_quips_CM3DC" localSheetId="7">#REF!</definedName>
    <definedName name="fn_quips_CM3DC" localSheetId="4">#REF!</definedName>
    <definedName name="fn_quips_CM3DC" localSheetId="5">#REF!</definedName>
    <definedName name="fn_quips_CM3DC" localSheetId="17">#REF!</definedName>
    <definedName name="fn_quips_CM3DC" localSheetId="12">#REF!</definedName>
    <definedName name="fn_quips_CM3DC" localSheetId="9">#REF!</definedName>
    <definedName name="fn_quips_CM3DC" localSheetId="10">#REF!</definedName>
    <definedName name="fn_quips_CM3DC">#REF!</definedName>
    <definedName name="fn_quips_CM3DE" localSheetId="0">#REF!</definedName>
    <definedName name="fn_quips_CM3DE" localSheetId="3">#REF!</definedName>
    <definedName name="fn_quips_CM3DE" localSheetId="2">#REF!</definedName>
    <definedName name="fn_quips_CM3DE" localSheetId="22">#REF!</definedName>
    <definedName name="fn_quips_CM3DE" localSheetId="7">#REF!</definedName>
    <definedName name="fn_quips_CM3DE" localSheetId="4">#REF!</definedName>
    <definedName name="fn_quips_CM3DE" localSheetId="5">#REF!</definedName>
    <definedName name="fn_quips_CM3DE" localSheetId="17">#REF!</definedName>
    <definedName name="fn_quips_CM3DE" localSheetId="12">#REF!</definedName>
    <definedName name="fn_quips_CM3DE" localSheetId="9">#REF!</definedName>
    <definedName name="fn_quips_CM3DE" localSheetId="10">#REF!</definedName>
    <definedName name="fn_quips_CM3DE">#REF!</definedName>
    <definedName name="fn_quips_CM3EL" localSheetId="0">#REF!</definedName>
    <definedName name="fn_quips_CM3EL" localSheetId="3">#REF!</definedName>
    <definedName name="fn_quips_CM3EL" localSheetId="2">#REF!</definedName>
    <definedName name="fn_quips_CM3EL" localSheetId="22">#REF!</definedName>
    <definedName name="fn_quips_CM3EL" localSheetId="7">#REF!</definedName>
    <definedName name="fn_quips_CM3EL" localSheetId="4">#REF!</definedName>
    <definedName name="fn_quips_CM3EL" localSheetId="5">#REF!</definedName>
    <definedName name="fn_quips_CM3EL" localSheetId="17">#REF!</definedName>
    <definedName name="fn_quips_CM3EL" localSheetId="12">#REF!</definedName>
    <definedName name="fn_quips_CM3EL" localSheetId="9">#REF!</definedName>
    <definedName name="fn_quips_CM3EL" localSheetId="10">#REF!</definedName>
    <definedName name="fn_quips_CM3EL">#REF!</definedName>
    <definedName name="fn_quips_CM3NE" localSheetId="0">#REF!</definedName>
    <definedName name="fn_quips_CM3NE" localSheetId="3">#REF!</definedName>
    <definedName name="fn_quips_CM3NE" localSheetId="2">#REF!</definedName>
    <definedName name="fn_quips_CM3NE">#REF!</definedName>
    <definedName name="fn_quips_CM4DC" localSheetId="0">#REF!</definedName>
    <definedName name="fn_quips_CM4DC" localSheetId="3">#REF!</definedName>
    <definedName name="fn_quips_CM4DC" localSheetId="2">#REF!</definedName>
    <definedName name="fn_quips_CM4DC" localSheetId="22">#REF!</definedName>
    <definedName name="fn_quips_CM4DC" localSheetId="7">#REF!</definedName>
    <definedName name="fn_quips_CM4DC" localSheetId="4">#REF!</definedName>
    <definedName name="fn_quips_CM4DC" localSheetId="5">#REF!</definedName>
    <definedName name="fn_quips_CM4DC" localSheetId="17">#REF!</definedName>
    <definedName name="fn_quips_CM4DC" localSheetId="12">#REF!</definedName>
    <definedName name="fn_quips_CM4DC" localSheetId="9">#REF!</definedName>
    <definedName name="fn_quips_CM4DC" localSheetId="10">#REF!</definedName>
    <definedName name="fn_quips_CM4DC">#REF!</definedName>
    <definedName name="fn_quips_CM4DE" localSheetId="0">#REF!</definedName>
    <definedName name="fn_quips_CM4DE" localSheetId="3">#REF!</definedName>
    <definedName name="fn_quips_CM4DE" localSheetId="2">#REF!</definedName>
    <definedName name="fn_quips_CM4DE" localSheetId="22">#REF!</definedName>
    <definedName name="fn_quips_CM4DE" localSheetId="7">#REF!</definedName>
    <definedName name="fn_quips_CM4DE" localSheetId="4">#REF!</definedName>
    <definedName name="fn_quips_CM4DE" localSheetId="5">#REF!</definedName>
    <definedName name="fn_quips_CM4DE" localSheetId="17">#REF!</definedName>
    <definedName name="fn_quips_CM4DE" localSheetId="12">#REF!</definedName>
    <definedName name="fn_quips_CM4DE" localSheetId="9">#REF!</definedName>
    <definedName name="fn_quips_CM4DE" localSheetId="10">#REF!</definedName>
    <definedName name="fn_quips_CM4DE">#REF!</definedName>
    <definedName name="fn_quips_CM4EL" localSheetId="0">#REF!</definedName>
    <definedName name="fn_quips_CM4EL" localSheetId="3">#REF!</definedName>
    <definedName name="fn_quips_CM4EL" localSheetId="2">#REF!</definedName>
    <definedName name="fn_quips_CM4EL" localSheetId="22">#REF!</definedName>
    <definedName name="fn_quips_CM4EL" localSheetId="7">#REF!</definedName>
    <definedName name="fn_quips_CM4EL" localSheetId="4">#REF!</definedName>
    <definedName name="fn_quips_CM4EL" localSheetId="5">#REF!</definedName>
    <definedName name="fn_quips_CM4EL" localSheetId="17">#REF!</definedName>
    <definedName name="fn_quips_CM4EL" localSheetId="12">#REF!</definedName>
    <definedName name="fn_quips_CM4EL" localSheetId="9">#REF!</definedName>
    <definedName name="fn_quips_CM4EL" localSheetId="10">#REF!</definedName>
    <definedName name="fn_quips_CM4EL">#REF!</definedName>
    <definedName name="fn_quips_CM4NE" localSheetId="0">#REF!</definedName>
    <definedName name="fn_quips_CM4NE" localSheetId="3">#REF!</definedName>
    <definedName name="fn_quips_CM4NE" localSheetId="2">#REF!</definedName>
    <definedName name="fn_quips_CM4NE">#REF!</definedName>
    <definedName name="fn_quips_CM5DC" localSheetId="0">#REF!</definedName>
    <definedName name="fn_quips_CM5DC" localSheetId="3">#REF!</definedName>
    <definedName name="fn_quips_CM5DC" localSheetId="2">#REF!</definedName>
    <definedName name="fn_quips_CM5DC" localSheetId="22">#REF!</definedName>
    <definedName name="fn_quips_CM5DC" localSheetId="7">#REF!</definedName>
    <definedName name="fn_quips_CM5DC" localSheetId="4">#REF!</definedName>
    <definedName name="fn_quips_CM5DC" localSheetId="5">#REF!</definedName>
    <definedName name="fn_quips_CM5DC" localSheetId="17">#REF!</definedName>
    <definedName name="fn_quips_CM5DC" localSheetId="12">#REF!</definedName>
    <definedName name="fn_quips_CM5DC" localSheetId="9">#REF!</definedName>
    <definedName name="fn_quips_CM5DC" localSheetId="10">#REF!</definedName>
    <definedName name="fn_quips_CM5DC">#REF!</definedName>
    <definedName name="fn_quips_CM5DE" localSheetId="0">#REF!</definedName>
    <definedName name="fn_quips_CM5DE" localSheetId="3">#REF!</definedName>
    <definedName name="fn_quips_CM5DE" localSheetId="2">#REF!</definedName>
    <definedName name="fn_quips_CM5DE" localSheetId="22">#REF!</definedName>
    <definedName name="fn_quips_CM5DE" localSheetId="7">#REF!</definedName>
    <definedName name="fn_quips_CM5DE" localSheetId="4">#REF!</definedName>
    <definedName name="fn_quips_CM5DE" localSheetId="5">#REF!</definedName>
    <definedName name="fn_quips_CM5DE" localSheetId="17">#REF!</definedName>
    <definedName name="fn_quips_CM5DE" localSheetId="12">#REF!</definedName>
    <definedName name="fn_quips_CM5DE" localSheetId="9">#REF!</definedName>
    <definedName name="fn_quips_CM5DE" localSheetId="10">#REF!</definedName>
    <definedName name="fn_quips_CM5DE">#REF!</definedName>
    <definedName name="fn_quips_CMDCC" localSheetId="0">#REF!</definedName>
    <definedName name="fn_quips_CMDCC" localSheetId="3">#REF!</definedName>
    <definedName name="fn_quips_CMDCC" localSheetId="2">#REF!</definedName>
    <definedName name="fn_quips_CMDCC" localSheetId="22">#REF!</definedName>
    <definedName name="fn_quips_CMDCC" localSheetId="7">#REF!</definedName>
    <definedName name="fn_quips_CMDCC" localSheetId="4">#REF!</definedName>
    <definedName name="fn_quips_CMDCC" localSheetId="5">#REF!</definedName>
    <definedName name="fn_quips_CMDCC" localSheetId="17">#REF!</definedName>
    <definedName name="fn_quips_CMDCC" localSheetId="12">#REF!</definedName>
    <definedName name="fn_quips_CMDCC" localSheetId="9">#REF!</definedName>
    <definedName name="fn_quips_CMDCC" localSheetId="10">#REF!</definedName>
    <definedName name="fn_quips_CMDCC">#REF!</definedName>
    <definedName name="fn_quips_CMDEC" localSheetId="0">#REF!</definedName>
    <definedName name="fn_quips_CMDEC" localSheetId="3">#REF!</definedName>
    <definedName name="fn_quips_CMDEC" localSheetId="2">#REF!</definedName>
    <definedName name="fn_quips_CMDEC" localSheetId="22">#REF!</definedName>
    <definedName name="fn_quips_CMDEC" localSheetId="7">#REF!</definedName>
    <definedName name="fn_quips_CMDEC" localSheetId="4">#REF!</definedName>
    <definedName name="fn_quips_CMDEC" localSheetId="5">#REF!</definedName>
    <definedName name="fn_quips_CMDEC" localSheetId="17">#REF!</definedName>
    <definedName name="fn_quips_CMDEC" localSheetId="12">#REF!</definedName>
    <definedName name="fn_quips_CMDEC" localSheetId="9">#REF!</definedName>
    <definedName name="fn_quips_CMDEC" localSheetId="10">#REF!</definedName>
    <definedName name="fn_quips_CMDEC">#REF!</definedName>
    <definedName name="fn_quips_CMDEG" localSheetId="0">#REF!</definedName>
    <definedName name="fn_quips_CMDEG" localSheetId="3">#REF!</definedName>
    <definedName name="fn_quips_CMDEG" localSheetId="2">#REF!</definedName>
    <definedName name="fn_quips_CMDEG">#REF!</definedName>
    <definedName name="fn_quips_CMELE" localSheetId="0">#REF!</definedName>
    <definedName name="fn_quips_CMELE" localSheetId="3">#REF!</definedName>
    <definedName name="fn_quips_CMELE" localSheetId="2">#REF!</definedName>
    <definedName name="fn_quips_CMELE" localSheetId="22">#REF!</definedName>
    <definedName name="fn_quips_CMELE" localSheetId="7">#REF!</definedName>
    <definedName name="fn_quips_CMELE" localSheetId="4">#REF!</definedName>
    <definedName name="fn_quips_CMELE" localSheetId="5">#REF!</definedName>
    <definedName name="fn_quips_CMELE" localSheetId="17">#REF!</definedName>
    <definedName name="fn_quips_CMELE" localSheetId="12">#REF!</definedName>
    <definedName name="fn_quips_CMELE" localSheetId="9">#REF!</definedName>
    <definedName name="fn_quips_CMELE" localSheetId="10">#REF!</definedName>
    <definedName name="fn_quips_CMELE">#REF!</definedName>
    <definedName name="fn_quips_CMNEP" localSheetId="0">#REF!</definedName>
    <definedName name="fn_quips_CMNEP" localSheetId="3">#REF!</definedName>
    <definedName name="fn_quips_CMNEP" localSheetId="2">#REF!</definedName>
    <definedName name="fn_quips_CMNEP" localSheetId="22">#REF!</definedName>
    <definedName name="fn_quips_CMNEP" localSheetId="7">#REF!</definedName>
    <definedName name="fn_quips_CMNEP" localSheetId="4">#REF!</definedName>
    <definedName name="fn_quips_CMNEP" localSheetId="5">#REF!</definedName>
    <definedName name="fn_quips_CMNEP" localSheetId="17">#REF!</definedName>
    <definedName name="fn_quips_CMNEP" localSheetId="12">#REF!</definedName>
    <definedName name="fn_quips_CMNEP" localSheetId="9">#REF!</definedName>
    <definedName name="fn_quips_CMNEP" localSheetId="10">#REF!</definedName>
    <definedName name="fn_quips_CMNEP">#REF!</definedName>
    <definedName name="ForBegBal" localSheetId="0">[62]BS!$E$5:$F$136</definedName>
    <definedName name="ForBegBal" localSheetId="3">[62]BS!$E$5:$F$136</definedName>
    <definedName name="ForBegBal" localSheetId="2">[62]BS!$E$5:$F$136</definedName>
    <definedName name="ForBegBal" localSheetId="22">[62]BS!$E$5:$F$136</definedName>
    <definedName name="ForBegBal" localSheetId="7">[62]BS!$E$5:$F$136</definedName>
    <definedName name="ForBegBal" localSheetId="4">[62]BS!$E$5:$F$136</definedName>
    <definedName name="ForBegBal" localSheetId="5">[62]BS!$E$5:$F$136</definedName>
    <definedName name="ForBegBal" localSheetId="17">[62]BS!$E$5:$F$136</definedName>
    <definedName name="ForBegBal" localSheetId="12">[62]BS!$E$5:$F$136</definedName>
    <definedName name="ForBegBal" localSheetId="9">[62]BS!$E$5:$F$136</definedName>
    <definedName name="ForBegBal" localSheetId="10">[62]BS!$E$5:$F$136</definedName>
    <definedName name="ForBegBal">[63]BS!$E$5:$F$136</definedName>
    <definedName name="Force_Majeure_Insurance" localSheetId="0">#REF!</definedName>
    <definedName name="Force_Majeure_Insurance" localSheetId="3">#REF!</definedName>
    <definedName name="Force_Majeure_Insurance" localSheetId="2">#REF!</definedName>
    <definedName name="Force_Majeure_Insurance" localSheetId="22">#REF!</definedName>
    <definedName name="Force_Majeure_Insurance" localSheetId="7">#REF!</definedName>
    <definedName name="Force_Majeure_Insurance" localSheetId="4">#REF!</definedName>
    <definedName name="Force_Majeure_Insurance" localSheetId="5">#REF!</definedName>
    <definedName name="Force_Majeure_Insurance" localSheetId="17">#REF!</definedName>
    <definedName name="Force_Majeure_Insurance" localSheetId="12">#REF!</definedName>
    <definedName name="Force_Majeure_Insurance" localSheetId="9">#REF!</definedName>
    <definedName name="Force_Majeure_Insurance" localSheetId="10">#REF!</definedName>
    <definedName name="Force_Majeure_Insurance">#REF!</definedName>
    <definedName name="Forecast_Name">[33]Input!$C$8</definedName>
    <definedName name="ForEndBal" localSheetId="0">[62]BS!$A$5:$B$140</definedName>
    <definedName name="ForEndBal" localSheetId="3">[62]BS!$A$5:$B$140</definedName>
    <definedName name="ForEndBal" localSheetId="2">[62]BS!$A$5:$B$140</definedName>
    <definedName name="ForEndBal" localSheetId="22">[62]BS!$A$5:$B$140</definedName>
    <definedName name="ForEndBal" localSheetId="7">[62]BS!$A$5:$B$140</definedName>
    <definedName name="ForEndBal" localSheetId="4">[62]BS!$A$5:$B$140</definedName>
    <definedName name="ForEndBal" localSheetId="5">[62]BS!$A$5:$B$140</definedName>
    <definedName name="ForEndBal" localSheetId="17">[62]BS!$A$5:$B$140</definedName>
    <definedName name="ForEndBal" localSheetId="12">[62]BS!$A$5:$B$140</definedName>
    <definedName name="ForEndBal" localSheetId="9">[62]BS!$A$5:$B$140</definedName>
    <definedName name="ForEndBal" localSheetId="10">[62]BS!$A$5:$B$140</definedName>
    <definedName name="ForEndBal">[63]BS!$A$5:$B$140</definedName>
    <definedName name="FPC" localSheetId="0">#REF!</definedName>
    <definedName name="FPC" localSheetId="3">#REF!</definedName>
    <definedName name="FPC" localSheetId="2">#REF!</definedName>
    <definedName name="FPC" localSheetId="22">#REF!</definedName>
    <definedName name="FPC" localSheetId="7">#REF!</definedName>
    <definedName name="FPC" localSheetId="4">#REF!</definedName>
    <definedName name="FPC" localSheetId="5">#REF!</definedName>
    <definedName name="FPC" localSheetId="17">#REF!</definedName>
    <definedName name="FPC" localSheetId="12">#REF!</definedName>
    <definedName name="FPC" localSheetId="9">#REF!</definedName>
    <definedName name="FPC" localSheetId="10">#REF!</definedName>
    <definedName name="FPC">#REF!</definedName>
    <definedName name="fregion_id">[27]Ref_dat!$M$3:$M$4</definedName>
    <definedName name="fs_cms_book_ratio_CM1DC" localSheetId="0">#REF!</definedName>
    <definedName name="fs_cms_book_ratio_CM1DC" localSheetId="3">#REF!</definedName>
    <definedName name="fs_cms_book_ratio_CM1DC" localSheetId="2">#REF!</definedName>
    <definedName name="fs_cms_book_ratio_CM1DC" localSheetId="22">#REF!</definedName>
    <definedName name="fs_cms_book_ratio_CM1DC" localSheetId="7">#REF!</definedName>
    <definedName name="fs_cms_book_ratio_CM1DC" localSheetId="4">#REF!</definedName>
    <definedName name="fs_cms_book_ratio_CM1DC" localSheetId="5">#REF!</definedName>
    <definedName name="fs_cms_book_ratio_CM1DC" localSheetId="17">#REF!</definedName>
    <definedName name="fs_cms_book_ratio_CM1DC" localSheetId="12">#REF!</definedName>
    <definedName name="fs_cms_book_ratio_CM1DC" localSheetId="9">#REF!</definedName>
    <definedName name="fs_cms_book_ratio_CM1DC" localSheetId="10">#REF!</definedName>
    <definedName name="fs_cms_book_ratio_CM1DC">#REF!</definedName>
    <definedName name="fs_cms_book_ratio_CM1DE" localSheetId="0">#REF!</definedName>
    <definedName name="fs_cms_book_ratio_CM1DE" localSheetId="3">#REF!</definedName>
    <definedName name="fs_cms_book_ratio_CM1DE" localSheetId="2">#REF!</definedName>
    <definedName name="fs_cms_book_ratio_CM1DE" localSheetId="22">#REF!</definedName>
    <definedName name="fs_cms_book_ratio_CM1DE" localSheetId="7">#REF!</definedName>
    <definedName name="fs_cms_book_ratio_CM1DE" localSheetId="4">#REF!</definedName>
    <definedName name="fs_cms_book_ratio_CM1DE" localSheetId="5">#REF!</definedName>
    <definedName name="fs_cms_book_ratio_CM1DE" localSheetId="17">#REF!</definedName>
    <definedName name="fs_cms_book_ratio_CM1DE" localSheetId="12">#REF!</definedName>
    <definedName name="fs_cms_book_ratio_CM1DE" localSheetId="9">#REF!</definedName>
    <definedName name="fs_cms_book_ratio_CM1DE" localSheetId="10">#REF!</definedName>
    <definedName name="fs_cms_book_ratio_CM1DE">#REF!</definedName>
    <definedName name="fs_cms_book_ratio_CM1EL" localSheetId="0">#REF!</definedName>
    <definedName name="fs_cms_book_ratio_CM1EL" localSheetId="3">#REF!</definedName>
    <definedName name="fs_cms_book_ratio_CM1EL" localSheetId="2">#REF!</definedName>
    <definedName name="fs_cms_book_ratio_CM1EL" localSheetId="22">#REF!</definedName>
    <definedName name="fs_cms_book_ratio_CM1EL" localSheetId="7">#REF!</definedName>
    <definedName name="fs_cms_book_ratio_CM1EL" localSheetId="4">#REF!</definedName>
    <definedName name="fs_cms_book_ratio_CM1EL" localSheetId="5">#REF!</definedName>
    <definedName name="fs_cms_book_ratio_CM1EL" localSheetId="17">#REF!</definedName>
    <definedName name="fs_cms_book_ratio_CM1EL" localSheetId="12">#REF!</definedName>
    <definedName name="fs_cms_book_ratio_CM1EL" localSheetId="9">#REF!</definedName>
    <definedName name="fs_cms_book_ratio_CM1EL" localSheetId="10">#REF!</definedName>
    <definedName name="fs_cms_book_ratio_CM1EL">#REF!</definedName>
    <definedName name="fs_cms_book_ratio_CM1NE" localSheetId="0">#REF!</definedName>
    <definedName name="fs_cms_book_ratio_CM1NE" localSheetId="3">#REF!</definedName>
    <definedName name="fs_cms_book_ratio_CM1NE" localSheetId="2">#REF!</definedName>
    <definedName name="fs_cms_book_ratio_CM1NE">#REF!</definedName>
    <definedName name="fs_cms_book_ratio_CM2DC" localSheetId="0">#REF!</definedName>
    <definedName name="fs_cms_book_ratio_CM2DC" localSheetId="3">#REF!</definedName>
    <definedName name="fs_cms_book_ratio_CM2DC" localSheetId="2">#REF!</definedName>
    <definedName name="fs_cms_book_ratio_CM2DC">#REF!</definedName>
    <definedName name="fs_cms_book_ratio_CM2DE" localSheetId="0">#REF!</definedName>
    <definedName name="fs_cms_book_ratio_CM2DE" localSheetId="3">#REF!</definedName>
    <definedName name="fs_cms_book_ratio_CM2DE" localSheetId="2">#REF!</definedName>
    <definedName name="fs_cms_book_ratio_CM2DE">#REF!</definedName>
    <definedName name="fs_cms_book_ratio_CM2EL" localSheetId="0">#REF!</definedName>
    <definedName name="fs_cms_book_ratio_CM2EL" localSheetId="3">#REF!</definedName>
    <definedName name="fs_cms_book_ratio_CM2EL" localSheetId="2">#REF!</definedName>
    <definedName name="fs_cms_book_ratio_CM2EL">#REF!</definedName>
    <definedName name="fs_cms_book_ratio_CM2NE" localSheetId="0">#REF!</definedName>
    <definedName name="fs_cms_book_ratio_CM2NE" localSheetId="3">#REF!</definedName>
    <definedName name="fs_cms_book_ratio_CM2NE" localSheetId="2">#REF!</definedName>
    <definedName name="fs_cms_book_ratio_CM2NE">#REF!</definedName>
    <definedName name="fs_cms_book_ratio_CM3DC" localSheetId="0">#REF!</definedName>
    <definedName name="fs_cms_book_ratio_CM3DC" localSheetId="3">#REF!</definedName>
    <definedName name="fs_cms_book_ratio_CM3DC" localSheetId="2">#REF!</definedName>
    <definedName name="fs_cms_book_ratio_CM3DC">#REF!</definedName>
    <definedName name="fs_cms_book_ratio_CM3DE" localSheetId="0">#REF!</definedName>
    <definedName name="fs_cms_book_ratio_CM3DE" localSheetId="3">#REF!</definedName>
    <definedName name="fs_cms_book_ratio_CM3DE" localSheetId="2">#REF!</definedName>
    <definedName name="fs_cms_book_ratio_CM3DE">#REF!</definedName>
    <definedName name="fs_cms_book_ratio_CM3EL" localSheetId="0">#REF!</definedName>
    <definedName name="fs_cms_book_ratio_CM3EL" localSheetId="3">#REF!</definedName>
    <definedName name="fs_cms_book_ratio_CM3EL" localSheetId="2">#REF!</definedName>
    <definedName name="fs_cms_book_ratio_CM3EL">#REF!</definedName>
    <definedName name="fs_cms_book_ratio_CM3NE" localSheetId="0">#REF!</definedName>
    <definedName name="fs_cms_book_ratio_CM3NE" localSheetId="3">#REF!</definedName>
    <definedName name="fs_cms_book_ratio_CM3NE" localSheetId="2">#REF!</definedName>
    <definedName name="fs_cms_book_ratio_CM3NE">#REF!</definedName>
    <definedName name="fs_cms_book_ratio_CM4DC" localSheetId="0">#REF!</definedName>
    <definedName name="fs_cms_book_ratio_CM4DC" localSheetId="3">#REF!</definedName>
    <definedName name="fs_cms_book_ratio_CM4DC" localSheetId="2">#REF!</definedName>
    <definedName name="fs_cms_book_ratio_CM4DC">#REF!</definedName>
    <definedName name="fs_cms_book_ratio_CM4DE" localSheetId="0">#REF!</definedName>
    <definedName name="fs_cms_book_ratio_CM4DE" localSheetId="3">#REF!</definedName>
    <definedName name="fs_cms_book_ratio_CM4DE" localSheetId="2">#REF!</definedName>
    <definedName name="fs_cms_book_ratio_CM4DE">#REF!</definedName>
    <definedName name="fs_cms_book_ratio_CM4EL" localSheetId="0">#REF!</definedName>
    <definedName name="fs_cms_book_ratio_CM4EL" localSheetId="3">#REF!</definedName>
    <definedName name="fs_cms_book_ratio_CM4EL" localSheetId="2">#REF!</definedName>
    <definedName name="fs_cms_book_ratio_CM4EL">#REF!</definedName>
    <definedName name="fs_cms_book_ratio_CM4NE" localSheetId="0">#REF!</definedName>
    <definedName name="fs_cms_book_ratio_CM4NE" localSheetId="3">#REF!</definedName>
    <definedName name="fs_cms_book_ratio_CM4NE" localSheetId="2">#REF!</definedName>
    <definedName name="fs_cms_book_ratio_CM4NE">#REF!</definedName>
    <definedName name="fs_cms_book_ratio_CMDCC" localSheetId="0">#REF!</definedName>
    <definedName name="fs_cms_book_ratio_CMDCC" localSheetId="3">#REF!</definedName>
    <definedName name="fs_cms_book_ratio_CMDCC" localSheetId="2">#REF!</definedName>
    <definedName name="fs_cms_book_ratio_CMDCC">#REF!</definedName>
    <definedName name="fs_cms_book_ratio_CMDEC" localSheetId="0">#REF!</definedName>
    <definedName name="fs_cms_book_ratio_CMDEC" localSheetId="3">#REF!</definedName>
    <definedName name="fs_cms_book_ratio_CMDEC" localSheetId="2">#REF!</definedName>
    <definedName name="fs_cms_book_ratio_CMDEC">#REF!</definedName>
    <definedName name="fs_cms_book_ratio_CMDEG" localSheetId="0">#REF!</definedName>
    <definedName name="fs_cms_book_ratio_CMDEG" localSheetId="3">#REF!</definedName>
    <definedName name="fs_cms_book_ratio_CMDEG" localSheetId="2">#REF!</definedName>
    <definedName name="fs_cms_book_ratio_CMDEG">#REF!</definedName>
    <definedName name="fs_cms_book_ratio_CMELE" localSheetId="0">#REF!</definedName>
    <definedName name="fs_cms_book_ratio_CMELE" localSheetId="3">#REF!</definedName>
    <definedName name="fs_cms_book_ratio_CMELE" localSheetId="2">#REF!</definedName>
    <definedName name="fs_cms_book_ratio_CMELE">#REF!</definedName>
    <definedName name="fs_cms_book_ratio_CMNEP" localSheetId="0">#REF!</definedName>
    <definedName name="fs_cms_book_ratio_CMNEP" localSheetId="3">#REF!</definedName>
    <definedName name="fs_cms_book_ratio_CMNEP" localSheetId="2">#REF!</definedName>
    <definedName name="fs_cms_book_ratio_CMNEP">#REF!</definedName>
    <definedName name="fs_cms_ratio_CM1DC" localSheetId="0">#REF!</definedName>
    <definedName name="fs_cms_ratio_CM1DC" localSheetId="3">#REF!</definedName>
    <definedName name="fs_cms_ratio_CM1DC" localSheetId="2">#REF!</definedName>
    <definedName name="fs_cms_ratio_CM1DC" localSheetId="22">#REF!</definedName>
    <definedName name="fs_cms_ratio_CM1DC" localSheetId="7">#REF!</definedName>
    <definedName name="fs_cms_ratio_CM1DC" localSheetId="4">#REF!</definedName>
    <definedName name="fs_cms_ratio_CM1DC" localSheetId="5">#REF!</definedName>
    <definedName name="fs_cms_ratio_CM1DC" localSheetId="17">#REF!</definedName>
    <definedName name="fs_cms_ratio_CM1DC" localSheetId="12">#REF!</definedName>
    <definedName name="fs_cms_ratio_CM1DC" localSheetId="9">#REF!</definedName>
    <definedName name="fs_cms_ratio_CM1DC" localSheetId="10">#REF!</definedName>
    <definedName name="fs_cms_ratio_CM1DC">#REF!</definedName>
    <definedName name="fs_cms_ratio_CM1DE" localSheetId="0">#REF!</definedName>
    <definedName name="fs_cms_ratio_CM1DE" localSheetId="3">#REF!</definedName>
    <definedName name="fs_cms_ratio_CM1DE" localSheetId="2">#REF!</definedName>
    <definedName name="fs_cms_ratio_CM1DE" localSheetId="22">#REF!</definedName>
    <definedName name="fs_cms_ratio_CM1DE" localSheetId="7">#REF!</definedName>
    <definedName name="fs_cms_ratio_CM1DE" localSheetId="4">#REF!</definedName>
    <definedName name="fs_cms_ratio_CM1DE" localSheetId="5">#REF!</definedName>
    <definedName name="fs_cms_ratio_CM1DE" localSheetId="17">#REF!</definedName>
    <definedName name="fs_cms_ratio_CM1DE" localSheetId="12">#REF!</definedName>
    <definedName name="fs_cms_ratio_CM1DE" localSheetId="9">#REF!</definedName>
    <definedName name="fs_cms_ratio_CM1DE" localSheetId="10">#REF!</definedName>
    <definedName name="fs_cms_ratio_CM1DE">#REF!</definedName>
    <definedName name="fs_cms_ratio_CM1EL" localSheetId="0">#REF!</definedName>
    <definedName name="fs_cms_ratio_CM1EL" localSheetId="3">#REF!</definedName>
    <definedName name="fs_cms_ratio_CM1EL" localSheetId="2">#REF!</definedName>
    <definedName name="fs_cms_ratio_CM1EL" localSheetId="22">#REF!</definedName>
    <definedName name="fs_cms_ratio_CM1EL" localSheetId="7">#REF!</definedName>
    <definedName name="fs_cms_ratio_CM1EL" localSheetId="4">#REF!</definedName>
    <definedName name="fs_cms_ratio_CM1EL" localSheetId="5">#REF!</definedName>
    <definedName name="fs_cms_ratio_CM1EL" localSheetId="17">#REF!</definedName>
    <definedName name="fs_cms_ratio_CM1EL" localSheetId="12">#REF!</definedName>
    <definedName name="fs_cms_ratio_CM1EL" localSheetId="9">#REF!</definedName>
    <definedName name="fs_cms_ratio_CM1EL" localSheetId="10">#REF!</definedName>
    <definedName name="fs_cms_ratio_CM1EL">#REF!</definedName>
    <definedName name="fs_cms_ratio_CM1NE" localSheetId="0">#REF!</definedName>
    <definedName name="fs_cms_ratio_CM1NE" localSheetId="3">#REF!</definedName>
    <definedName name="fs_cms_ratio_CM1NE" localSheetId="2">#REF!</definedName>
    <definedName name="fs_cms_ratio_CM1NE">#REF!</definedName>
    <definedName name="fs_cms_ratio_CM2DC" localSheetId="0">#REF!</definedName>
    <definedName name="fs_cms_ratio_CM2DC" localSheetId="3">#REF!</definedName>
    <definedName name="fs_cms_ratio_CM2DC" localSheetId="2">#REF!</definedName>
    <definedName name="fs_cms_ratio_CM2DC" localSheetId="22">#REF!</definedName>
    <definedName name="fs_cms_ratio_CM2DC" localSheetId="7">#REF!</definedName>
    <definedName name="fs_cms_ratio_CM2DC" localSheetId="4">#REF!</definedName>
    <definedName name="fs_cms_ratio_CM2DC" localSheetId="5">#REF!</definedName>
    <definedName name="fs_cms_ratio_CM2DC" localSheetId="17">#REF!</definedName>
    <definedName name="fs_cms_ratio_CM2DC" localSheetId="12">#REF!</definedName>
    <definedName name="fs_cms_ratio_CM2DC" localSheetId="9">#REF!</definedName>
    <definedName name="fs_cms_ratio_CM2DC" localSheetId="10">#REF!</definedName>
    <definedName name="fs_cms_ratio_CM2DC">#REF!</definedName>
    <definedName name="fs_cms_ratio_CM2DE" localSheetId="0">#REF!</definedName>
    <definedName name="fs_cms_ratio_CM2DE" localSheetId="3">#REF!</definedName>
    <definedName name="fs_cms_ratio_CM2DE" localSheetId="2">#REF!</definedName>
    <definedName name="fs_cms_ratio_CM2DE" localSheetId="22">#REF!</definedName>
    <definedName name="fs_cms_ratio_CM2DE" localSheetId="7">#REF!</definedName>
    <definedName name="fs_cms_ratio_CM2DE" localSheetId="4">#REF!</definedName>
    <definedName name="fs_cms_ratio_CM2DE" localSheetId="5">#REF!</definedName>
    <definedName name="fs_cms_ratio_CM2DE" localSheetId="17">#REF!</definedName>
    <definedName name="fs_cms_ratio_CM2DE" localSheetId="12">#REF!</definedName>
    <definedName name="fs_cms_ratio_CM2DE" localSheetId="9">#REF!</definedName>
    <definedName name="fs_cms_ratio_CM2DE" localSheetId="10">#REF!</definedName>
    <definedName name="fs_cms_ratio_CM2DE">#REF!</definedName>
    <definedName name="fs_cms_ratio_CM2EL" localSheetId="0">#REF!</definedName>
    <definedName name="fs_cms_ratio_CM2EL" localSheetId="3">#REF!</definedName>
    <definedName name="fs_cms_ratio_CM2EL" localSheetId="2">#REF!</definedName>
    <definedName name="fs_cms_ratio_CM2EL" localSheetId="22">#REF!</definedName>
    <definedName name="fs_cms_ratio_CM2EL" localSheetId="7">#REF!</definedName>
    <definedName name="fs_cms_ratio_CM2EL" localSheetId="4">#REF!</definedName>
    <definedName name="fs_cms_ratio_CM2EL" localSheetId="5">#REF!</definedName>
    <definedName name="fs_cms_ratio_CM2EL" localSheetId="17">#REF!</definedName>
    <definedName name="fs_cms_ratio_CM2EL" localSheetId="12">#REF!</definedName>
    <definedName name="fs_cms_ratio_CM2EL" localSheetId="9">#REF!</definedName>
    <definedName name="fs_cms_ratio_CM2EL" localSheetId="10">#REF!</definedName>
    <definedName name="fs_cms_ratio_CM2EL">#REF!</definedName>
    <definedName name="fs_cms_ratio_CM2NE" localSheetId="0">#REF!</definedName>
    <definedName name="fs_cms_ratio_CM2NE" localSheetId="3">#REF!</definedName>
    <definedName name="fs_cms_ratio_CM2NE" localSheetId="2">#REF!</definedName>
    <definedName name="fs_cms_ratio_CM2NE">#REF!</definedName>
    <definedName name="fs_cms_ratio_CM3DC" localSheetId="0">#REF!</definedName>
    <definedName name="fs_cms_ratio_CM3DC" localSheetId="3">#REF!</definedName>
    <definedName name="fs_cms_ratio_CM3DC" localSheetId="2">#REF!</definedName>
    <definedName name="fs_cms_ratio_CM3DC" localSheetId="22">#REF!</definedName>
    <definedName name="fs_cms_ratio_CM3DC" localSheetId="7">#REF!</definedName>
    <definedName name="fs_cms_ratio_CM3DC" localSheetId="4">#REF!</definedName>
    <definedName name="fs_cms_ratio_CM3DC" localSheetId="5">#REF!</definedName>
    <definedName name="fs_cms_ratio_CM3DC" localSheetId="17">#REF!</definedName>
    <definedName name="fs_cms_ratio_CM3DC" localSheetId="12">#REF!</definedName>
    <definedName name="fs_cms_ratio_CM3DC" localSheetId="9">#REF!</definedName>
    <definedName name="fs_cms_ratio_CM3DC" localSheetId="10">#REF!</definedName>
    <definedName name="fs_cms_ratio_CM3DC">#REF!</definedName>
    <definedName name="fs_cms_ratio_CM3DE" localSheetId="0">#REF!</definedName>
    <definedName name="fs_cms_ratio_CM3DE" localSheetId="3">#REF!</definedName>
    <definedName name="fs_cms_ratio_CM3DE" localSheetId="2">#REF!</definedName>
    <definedName name="fs_cms_ratio_CM3DE" localSheetId="22">#REF!</definedName>
    <definedName name="fs_cms_ratio_CM3DE" localSheetId="7">#REF!</definedName>
    <definedName name="fs_cms_ratio_CM3DE" localSheetId="4">#REF!</definedName>
    <definedName name="fs_cms_ratio_CM3DE" localSheetId="5">#REF!</definedName>
    <definedName name="fs_cms_ratio_CM3DE" localSheetId="17">#REF!</definedName>
    <definedName name="fs_cms_ratio_CM3DE" localSheetId="12">#REF!</definedName>
    <definedName name="fs_cms_ratio_CM3DE" localSheetId="9">#REF!</definedName>
    <definedName name="fs_cms_ratio_CM3DE" localSheetId="10">#REF!</definedName>
    <definedName name="fs_cms_ratio_CM3DE">#REF!</definedName>
    <definedName name="fs_cms_ratio_CM3EL" localSheetId="0">#REF!</definedName>
    <definedName name="fs_cms_ratio_CM3EL" localSheetId="3">#REF!</definedName>
    <definedName name="fs_cms_ratio_CM3EL" localSheetId="2">#REF!</definedName>
    <definedName name="fs_cms_ratio_CM3EL" localSheetId="22">#REF!</definedName>
    <definedName name="fs_cms_ratio_CM3EL" localSheetId="7">#REF!</definedName>
    <definedName name="fs_cms_ratio_CM3EL" localSheetId="4">#REF!</definedName>
    <definedName name="fs_cms_ratio_CM3EL" localSheetId="5">#REF!</definedName>
    <definedName name="fs_cms_ratio_CM3EL" localSheetId="17">#REF!</definedName>
    <definedName name="fs_cms_ratio_CM3EL" localSheetId="12">#REF!</definedName>
    <definedName name="fs_cms_ratio_CM3EL" localSheetId="9">#REF!</definedName>
    <definedName name="fs_cms_ratio_CM3EL" localSheetId="10">#REF!</definedName>
    <definedName name="fs_cms_ratio_CM3EL">#REF!</definedName>
    <definedName name="fs_cms_ratio_CM3NE" localSheetId="0">#REF!</definedName>
    <definedName name="fs_cms_ratio_CM3NE" localSheetId="3">#REF!</definedName>
    <definedName name="fs_cms_ratio_CM3NE" localSheetId="2">#REF!</definedName>
    <definedName name="fs_cms_ratio_CM3NE">#REF!</definedName>
    <definedName name="fs_cms_ratio_CM4DC" localSheetId="0">#REF!</definedName>
    <definedName name="fs_cms_ratio_CM4DC" localSheetId="3">#REF!</definedName>
    <definedName name="fs_cms_ratio_CM4DC" localSheetId="2">#REF!</definedName>
    <definedName name="fs_cms_ratio_CM4DC" localSheetId="22">#REF!</definedName>
    <definedName name="fs_cms_ratio_CM4DC" localSheetId="7">#REF!</definedName>
    <definedName name="fs_cms_ratio_CM4DC" localSheetId="4">#REF!</definedName>
    <definedName name="fs_cms_ratio_CM4DC" localSheetId="5">#REF!</definedName>
    <definedName name="fs_cms_ratio_CM4DC" localSheetId="17">#REF!</definedName>
    <definedName name="fs_cms_ratio_CM4DC" localSheetId="12">#REF!</definedName>
    <definedName name="fs_cms_ratio_CM4DC" localSheetId="9">#REF!</definedName>
    <definedName name="fs_cms_ratio_CM4DC" localSheetId="10">#REF!</definedName>
    <definedName name="fs_cms_ratio_CM4DC">#REF!</definedName>
    <definedName name="fs_cms_ratio_CM4DE" localSheetId="0">#REF!</definedName>
    <definedName name="fs_cms_ratio_CM4DE" localSheetId="3">#REF!</definedName>
    <definedName name="fs_cms_ratio_CM4DE" localSheetId="2">#REF!</definedName>
    <definedName name="fs_cms_ratio_CM4DE" localSheetId="22">#REF!</definedName>
    <definedName name="fs_cms_ratio_CM4DE" localSheetId="7">#REF!</definedName>
    <definedName name="fs_cms_ratio_CM4DE" localSheetId="4">#REF!</definedName>
    <definedName name="fs_cms_ratio_CM4DE" localSheetId="5">#REF!</definedName>
    <definedName name="fs_cms_ratio_CM4DE" localSheetId="17">#REF!</definedName>
    <definedName name="fs_cms_ratio_CM4DE" localSheetId="12">#REF!</definedName>
    <definedName name="fs_cms_ratio_CM4DE" localSheetId="9">#REF!</definedName>
    <definedName name="fs_cms_ratio_CM4DE" localSheetId="10">#REF!</definedName>
    <definedName name="fs_cms_ratio_CM4DE">#REF!</definedName>
    <definedName name="fs_cms_ratio_CM4EL" localSheetId="0">#REF!</definedName>
    <definedName name="fs_cms_ratio_CM4EL" localSheetId="3">#REF!</definedName>
    <definedName name="fs_cms_ratio_CM4EL" localSheetId="2">#REF!</definedName>
    <definedName name="fs_cms_ratio_CM4EL" localSheetId="22">#REF!</definedName>
    <definedName name="fs_cms_ratio_CM4EL" localSheetId="7">#REF!</definedName>
    <definedName name="fs_cms_ratio_CM4EL" localSheetId="4">#REF!</definedName>
    <definedName name="fs_cms_ratio_CM4EL" localSheetId="5">#REF!</definedName>
    <definedName name="fs_cms_ratio_CM4EL" localSheetId="17">#REF!</definedName>
    <definedName name="fs_cms_ratio_CM4EL" localSheetId="12">#REF!</definedName>
    <definedName name="fs_cms_ratio_CM4EL" localSheetId="9">#REF!</definedName>
    <definedName name="fs_cms_ratio_CM4EL" localSheetId="10">#REF!</definedName>
    <definedName name="fs_cms_ratio_CM4EL">#REF!</definedName>
    <definedName name="fs_cms_ratio_CM4NE" localSheetId="0">#REF!</definedName>
    <definedName name="fs_cms_ratio_CM4NE" localSheetId="3">#REF!</definedName>
    <definedName name="fs_cms_ratio_CM4NE" localSheetId="2">#REF!</definedName>
    <definedName name="fs_cms_ratio_CM4NE">#REF!</definedName>
    <definedName name="fs_cms_ratio_CM5DC" localSheetId="0">#REF!</definedName>
    <definedName name="fs_cms_ratio_CM5DC" localSheetId="3">#REF!</definedName>
    <definedName name="fs_cms_ratio_CM5DC" localSheetId="2">#REF!</definedName>
    <definedName name="fs_cms_ratio_CM5DC" localSheetId="22">#REF!</definedName>
    <definedName name="fs_cms_ratio_CM5DC" localSheetId="7">#REF!</definedName>
    <definedName name="fs_cms_ratio_CM5DC" localSheetId="4">#REF!</definedName>
    <definedName name="fs_cms_ratio_CM5DC" localSheetId="5">#REF!</definedName>
    <definedName name="fs_cms_ratio_CM5DC" localSheetId="17">#REF!</definedName>
    <definedName name="fs_cms_ratio_CM5DC" localSheetId="12">#REF!</definedName>
    <definedName name="fs_cms_ratio_CM5DC" localSheetId="9">#REF!</definedName>
    <definedName name="fs_cms_ratio_CM5DC" localSheetId="10">#REF!</definedName>
    <definedName name="fs_cms_ratio_CM5DC">#REF!</definedName>
    <definedName name="fs_cms_ratio_CM5DE" localSheetId="0">#REF!</definedName>
    <definedName name="fs_cms_ratio_CM5DE" localSheetId="3">#REF!</definedName>
    <definedName name="fs_cms_ratio_CM5DE" localSheetId="2">#REF!</definedName>
    <definedName name="fs_cms_ratio_CM5DE" localSheetId="22">#REF!</definedName>
    <definedName name="fs_cms_ratio_CM5DE" localSheetId="7">#REF!</definedName>
    <definedName name="fs_cms_ratio_CM5DE" localSheetId="4">#REF!</definedName>
    <definedName name="fs_cms_ratio_CM5DE" localSheetId="5">#REF!</definedName>
    <definedName name="fs_cms_ratio_CM5DE" localSheetId="17">#REF!</definedName>
    <definedName name="fs_cms_ratio_CM5DE" localSheetId="12">#REF!</definedName>
    <definedName name="fs_cms_ratio_CM5DE" localSheetId="9">#REF!</definedName>
    <definedName name="fs_cms_ratio_CM5DE" localSheetId="10">#REF!</definedName>
    <definedName name="fs_cms_ratio_CM5DE">#REF!</definedName>
    <definedName name="fs_cms_ratio_CMDCC" localSheetId="0">#REF!</definedName>
    <definedName name="fs_cms_ratio_CMDCC" localSheetId="3">#REF!</definedName>
    <definedName name="fs_cms_ratio_CMDCC" localSheetId="2">#REF!</definedName>
    <definedName name="fs_cms_ratio_CMDCC" localSheetId="22">#REF!</definedName>
    <definedName name="fs_cms_ratio_CMDCC" localSheetId="7">#REF!</definedName>
    <definedName name="fs_cms_ratio_CMDCC" localSheetId="4">#REF!</definedName>
    <definedName name="fs_cms_ratio_CMDCC" localSheetId="5">#REF!</definedName>
    <definedName name="fs_cms_ratio_CMDCC" localSheetId="17">#REF!</definedName>
    <definedName name="fs_cms_ratio_CMDCC" localSheetId="12">#REF!</definedName>
    <definedName name="fs_cms_ratio_CMDCC" localSheetId="9">#REF!</definedName>
    <definedName name="fs_cms_ratio_CMDCC" localSheetId="10">#REF!</definedName>
    <definedName name="fs_cms_ratio_CMDCC">#REF!</definedName>
    <definedName name="fs_cms_ratio_CMDEC" localSheetId="0">#REF!</definedName>
    <definedName name="fs_cms_ratio_CMDEC" localSheetId="3">#REF!</definedName>
    <definedName name="fs_cms_ratio_CMDEC" localSheetId="2">#REF!</definedName>
    <definedName name="fs_cms_ratio_CMDEC" localSheetId="22">#REF!</definedName>
    <definedName name="fs_cms_ratio_CMDEC" localSheetId="7">#REF!</definedName>
    <definedName name="fs_cms_ratio_CMDEC" localSheetId="4">#REF!</definedName>
    <definedName name="fs_cms_ratio_CMDEC" localSheetId="5">#REF!</definedName>
    <definedName name="fs_cms_ratio_CMDEC" localSheetId="17">#REF!</definedName>
    <definedName name="fs_cms_ratio_CMDEC" localSheetId="12">#REF!</definedName>
    <definedName name="fs_cms_ratio_CMDEC" localSheetId="9">#REF!</definedName>
    <definedName name="fs_cms_ratio_CMDEC" localSheetId="10">#REF!</definedName>
    <definedName name="fs_cms_ratio_CMDEC">#REF!</definedName>
    <definedName name="fs_cms_ratio_CMDEG" localSheetId="0">#REF!</definedName>
    <definedName name="fs_cms_ratio_CMDEG" localSheetId="3">#REF!</definedName>
    <definedName name="fs_cms_ratio_CMDEG" localSheetId="2">#REF!</definedName>
    <definedName name="fs_cms_ratio_CMDEG">#REF!</definedName>
    <definedName name="fs_cms_ratio_CMELE" localSheetId="0">#REF!</definedName>
    <definedName name="fs_cms_ratio_CMELE" localSheetId="3">#REF!</definedName>
    <definedName name="fs_cms_ratio_CMELE" localSheetId="2">#REF!</definedName>
    <definedName name="fs_cms_ratio_CMELE" localSheetId="22">#REF!</definedName>
    <definedName name="fs_cms_ratio_CMELE" localSheetId="7">#REF!</definedName>
    <definedName name="fs_cms_ratio_CMELE" localSheetId="4">#REF!</definedName>
    <definedName name="fs_cms_ratio_CMELE" localSheetId="5">#REF!</definedName>
    <definedName name="fs_cms_ratio_CMELE" localSheetId="17">#REF!</definedName>
    <definedName name="fs_cms_ratio_CMELE" localSheetId="12">#REF!</definedName>
    <definedName name="fs_cms_ratio_CMELE" localSheetId="9">#REF!</definedName>
    <definedName name="fs_cms_ratio_CMELE" localSheetId="10">#REF!</definedName>
    <definedName name="fs_cms_ratio_CMELE">#REF!</definedName>
    <definedName name="fs_cms_ratio_CMNEP" localSheetId="0">#REF!</definedName>
    <definedName name="fs_cms_ratio_CMNEP" localSheetId="3">#REF!</definedName>
    <definedName name="fs_cms_ratio_CMNEP" localSheetId="2">#REF!</definedName>
    <definedName name="fs_cms_ratio_CMNEP" localSheetId="22">#REF!</definedName>
    <definedName name="fs_cms_ratio_CMNEP" localSheetId="7">#REF!</definedName>
    <definedName name="fs_cms_ratio_CMNEP" localSheetId="4">#REF!</definedName>
    <definedName name="fs_cms_ratio_CMNEP" localSheetId="5">#REF!</definedName>
    <definedName name="fs_cms_ratio_CMNEP" localSheetId="17">#REF!</definedName>
    <definedName name="fs_cms_ratio_CMNEP" localSheetId="12">#REF!</definedName>
    <definedName name="fs_cms_ratio_CMNEP" localSheetId="9">#REF!</definedName>
    <definedName name="fs_cms_ratio_CMNEP" localSheetId="10">#REF!</definedName>
    <definedName name="fs_cms_ratio_CMNEP">#REF!</definedName>
    <definedName name="fs_cms_ratio_sp_CM1DC" localSheetId="0">#REF!</definedName>
    <definedName name="fs_cms_ratio_sp_CM1DC" localSheetId="3">#REF!</definedName>
    <definedName name="fs_cms_ratio_sp_CM1DC" localSheetId="2">#REF!</definedName>
    <definedName name="fs_cms_ratio_sp_CM1DC">#REF!</definedName>
    <definedName name="fs_cms_ratio_sp_CM1DE" localSheetId="0">#REF!</definedName>
    <definedName name="fs_cms_ratio_sp_CM1DE" localSheetId="3">#REF!</definedName>
    <definedName name="fs_cms_ratio_sp_CM1DE" localSheetId="2">#REF!</definedName>
    <definedName name="fs_cms_ratio_sp_CM1DE">#REF!</definedName>
    <definedName name="fs_cms_ratio_sp_CM1NE" localSheetId="0">#REF!</definedName>
    <definedName name="fs_cms_ratio_sp_CM1NE" localSheetId="3">#REF!</definedName>
    <definedName name="fs_cms_ratio_sp_CM1NE" localSheetId="2">#REF!</definedName>
    <definedName name="fs_cms_ratio_sp_CM1NE">#REF!</definedName>
    <definedName name="fs_cms_ratio_sp_CM2DC" localSheetId="0">#REF!</definedName>
    <definedName name="fs_cms_ratio_sp_CM2DC" localSheetId="3">#REF!</definedName>
    <definedName name="fs_cms_ratio_sp_CM2DC" localSheetId="2">#REF!</definedName>
    <definedName name="fs_cms_ratio_sp_CM2DC">#REF!</definedName>
    <definedName name="fs_cms_ratio_sp_CM2DE" localSheetId="0">#REF!</definedName>
    <definedName name="fs_cms_ratio_sp_CM2DE" localSheetId="3">#REF!</definedName>
    <definedName name="fs_cms_ratio_sp_CM2DE" localSheetId="2">#REF!</definedName>
    <definedName name="fs_cms_ratio_sp_CM2DE">#REF!</definedName>
    <definedName name="fs_cms_ratio_sp_CM2NE" localSheetId="0">#REF!</definedName>
    <definedName name="fs_cms_ratio_sp_CM2NE" localSheetId="3">#REF!</definedName>
    <definedName name="fs_cms_ratio_sp_CM2NE" localSheetId="2">#REF!</definedName>
    <definedName name="fs_cms_ratio_sp_CM2NE">#REF!</definedName>
    <definedName name="fs_cms_ratio_sp_CM3DC" localSheetId="0">#REF!</definedName>
    <definedName name="fs_cms_ratio_sp_CM3DC" localSheetId="3">#REF!</definedName>
    <definedName name="fs_cms_ratio_sp_CM3DC" localSheetId="2">#REF!</definedName>
    <definedName name="fs_cms_ratio_sp_CM3DC">#REF!</definedName>
    <definedName name="fs_cms_ratio_sp_CM3DE" localSheetId="0">#REF!</definedName>
    <definedName name="fs_cms_ratio_sp_CM3DE" localSheetId="3">#REF!</definedName>
    <definedName name="fs_cms_ratio_sp_CM3DE" localSheetId="2">#REF!</definedName>
    <definedName name="fs_cms_ratio_sp_CM3DE">#REF!</definedName>
    <definedName name="fs_cms_ratio_sp_CM3NE" localSheetId="0">#REF!</definedName>
    <definedName name="fs_cms_ratio_sp_CM3NE" localSheetId="3">#REF!</definedName>
    <definedName name="fs_cms_ratio_sp_CM3NE" localSheetId="2">#REF!</definedName>
    <definedName name="fs_cms_ratio_sp_CM3NE">#REF!</definedName>
    <definedName name="fs_cms_ratio_sp_CM4DC" localSheetId="0">#REF!</definedName>
    <definedName name="fs_cms_ratio_sp_CM4DC" localSheetId="3">#REF!</definedName>
    <definedName name="fs_cms_ratio_sp_CM4DC" localSheetId="2">#REF!</definedName>
    <definedName name="fs_cms_ratio_sp_CM4DC">#REF!</definedName>
    <definedName name="fs_cms_ratio_sp_CM4DE" localSheetId="0">#REF!</definedName>
    <definedName name="fs_cms_ratio_sp_CM4DE" localSheetId="3">#REF!</definedName>
    <definedName name="fs_cms_ratio_sp_CM4DE" localSheetId="2">#REF!</definedName>
    <definedName name="fs_cms_ratio_sp_CM4DE">#REF!</definedName>
    <definedName name="fs_cms_ratio_sp_CM4NE" localSheetId="0">#REF!</definedName>
    <definedName name="fs_cms_ratio_sp_CM4NE" localSheetId="3">#REF!</definedName>
    <definedName name="fs_cms_ratio_sp_CM4NE" localSheetId="2">#REF!</definedName>
    <definedName name="fs_cms_ratio_sp_CM4NE">#REF!</definedName>
    <definedName name="fs_cms_ratio_sp_CMDCC" localSheetId="0">#REF!</definedName>
    <definedName name="fs_cms_ratio_sp_CMDCC" localSheetId="3">#REF!</definedName>
    <definedName name="fs_cms_ratio_sp_CMDCC" localSheetId="2">#REF!</definedName>
    <definedName name="fs_cms_ratio_sp_CMDCC">#REF!</definedName>
    <definedName name="fs_cms_ratio_sp_CMDEC" localSheetId="0">#REF!</definedName>
    <definedName name="fs_cms_ratio_sp_CMDEC" localSheetId="3">#REF!</definedName>
    <definedName name="fs_cms_ratio_sp_CMDEC" localSheetId="2">#REF!</definedName>
    <definedName name="fs_cms_ratio_sp_CMDEC">#REF!</definedName>
    <definedName name="fs_cms_ratio_sp_CMDEG" localSheetId="0">#REF!</definedName>
    <definedName name="fs_cms_ratio_sp_CMDEG" localSheetId="3">#REF!</definedName>
    <definedName name="fs_cms_ratio_sp_CMDEG" localSheetId="2">#REF!</definedName>
    <definedName name="fs_cms_ratio_sp_CMDEG">#REF!</definedName>
    <definedName name="fs_cms_ratio_sp_CMELE" localSheetId="0">#REF!</definedName>
    <definedName name="fs_cms_ratio_sp_CMELE" localSheetId="3">#REF!</definedName>
    <definedName name="fs_cms_ratio_sp_CMELE" localSheetId="2">#REF!</definedName>
    <definedName name="fs_cms_ratio_sp_CMELE">#REF!</definedName>
    <definedName name="fs_cms_ratio_sp_CMNEP" localSheetId="0">#REF!</definedName>
    <definedName name="fs_cms_ratio_sp_CMNEP" localSheetId="3">#REF!</definedName>
    <definedName name="fs_cms_ratio_sp_CMNEP" localSheetId="2">#REF!</definedName>
    <definedName name="fs_cms_ratio_sp_CMNEP">#REF!</definedName>
    <definedName name="fs_convert_book_ratio_CM1DC" localSheetId="0">#REF!</definedName>
    <definedName name="fs_convert_book_ratio_CM1DC" localSheetId="3">#REF!</definedName>
    <definedName name="fs_convert_book_ratio_CM1DC" localSheetId="2">#REF!</definedName>
    <definedName name="fs_convert_book_ratio_CM1DC">#REF!</definedName>
    <definedName name="fs_convert_book_ratio_CM1DE" localSheetId="0">#REF!</definedName>
    <definedName name="fs_convert_book_ratio_CM1DE" localSheetId="3">#REF!</definedName>
    <definedName name="fs_convert_book_ratio_CM1DE" localSheetId="2">#REF!</definedName>
    <definedName name="fs_convert_book_ratio_CM1DE">#REF!</definedName>
    <definedName name="fs_convert_book_ratio_CM1EL" localSheetId="0">#REF!</definedName>
    <definedName name="fs_convert_book_ratio_CM1EL" localSheetId="3">#REF!</definedName>
    <definedName name="fs_convert_book_ratio_CM1EL" localSheetId="2">#REF!</definedName>
    <definedName name="fs_convert_book_ratio_CM1EL">#REF!</definedName>
    <definedName name="fs_convert_book_ratio_CM4DC" localSheetId="0">#REF!</definedName>
    <definedName name="fs_convert_book_ratio_CM4DC" localSheetId="3">#REF!</definedName>
    <definedName name="fs_convert_book_ratio_CM4DC" localSheetId="2">#REF!</definedName>
    <definedName name="fs_convert_book_ratio_CM4DC">#REF!</definedName>
    <definedName name="fs_convert_book_ratio_CM4DE" localSheetId="0">#REF!</definedName>
    <definedName name="fs_convert_book_ratio_CM4DE" localSheetId="3">#REF!</definedName>
    <definedName name="fs_convert_book_ratio_CM4DE" localSheetId="2">#REF!</definedName>
    <definedName name="fs_convert_book_ratio_CM4DE">#REF!</definedName>
    <definedName name="fs_convert_book_ratio_CM4EL" localSheetId="0">#REF!</definedName>
    <definedName name="fs_convert_book_ratio_CM4EL" localSheetId="3">#REF!</definedName>
    <definedName name="fs_convert_book_ratio_CM4EL" localSheetId="2">#REF!</definedName>
    <definedName name="fs_convert_book_ratio_CM4EL">#REF!</definedName>
    <definedName name="fs_convert_book_ratio_CMDCC" localSheetId="0">#REF!</definedName>
    <definedName name="fs_convert_book_ratio_CMDCC" localSheetId="3">#REF!</definedName>
    <definedName name="fs_convert_book_ratio_CMDCC" localSheetId="2">#REF!</definedName>
    <definedName name="fs_convert_book_ratio_CMDCC">#REF!</definedName>
    <definedName name="fs_convert_book_ratio_CMDEC" localSheetId="0">#REF!</definedName>
    <definedName name="fs_convert_book_ratio_CMDEC" localSheetId="3">#REF!</definedName>
    <definedName name="fs_convert_book_ratio_CMDEC" localSheetId="2">#REF!</definedName>
    <definedName name="fs_convert_book_ratio_CMDEC">#REF!</definedName>
    <definedName name="fs_convert_book_ratio_CMDEG" localSheetId="0">#REF!</definedName>
    <definedName name="fs_convert_book_ratio_CMDEG" localSheetId="3">#REF!</definedName>
    <definedName name="fs_convert_book_ratio_CMDEG" localSheetId="2">#REF!</definedName>
    <definedName name="fs_convert_book_ratio_CMDEG">#REF!</definedName>
    <definedName name="fs_convert_book_ratio_CMELE" localSheetId="0">#REF!</definedName>
    <definedName name="fs_convert_book_ratio_CMELE" localSheetId="3">#REF!</definedName>
    <definedName name="fs_convert_book_ratio_CMELE" localSheetId="2">#REF!</definedName>
    <definedName name="fs_convert_book_ratio_CMELE">#REF!</definedName>
    <definedName name="fs_convert_book_ratio_CMNEP" localSheetId="0">#REF!</definedName>
    <definedName name="fs_convert_book_ratio_CMNEP" localSheetId="3">#REF!</definedName>
    <definedName name="fs_convert_book_ratio_CMNEP" localSheetId="2">#REF!</definedName>
    <definedName name="fs_convert_book_ratio_CMNEP">#REF!</definedName>
    <definedName name="fs_convert_ratio_CM1DC" localSheetId="0">#REF!</definedName>
    <definedName name="fs_convert_ratio_CM1DC" localSheetId="3">#REF!</definedName>
    <definedName name="fs_convert_ratio_CM1DC" localSheetId="2">#REF!</definedName>
    <definedName name="fs_convert_ratio_CM1DC">#REF!</definedName>
    <definedName name="fs_convert_ratio_CM1DE" localSheetId="0">#REF!</definedName>
    <definedName name="fs_convert_ratio_CM1DE" localSheetId="3">#REF!</definedName>
    <definedName name="fs_convert_ratio_CM1DE" localSheetId="2">#REF!</definedName>
    <definedName name="fs_convert_ratio_CM1DE">#REF!</definedName>
    <definedName name="fs_convert_ratio_CM1NE" localSheetId="0">#REF!</definedName>
    <definedName name="fs_convert_ratio_CM1NE" localSheetId="3">#REF!</definedName>
    <definedName name="fs_convert_ratio_CM1NE" localSheetId="2">#REF!</definedName>
    <definedName name="fs_convert_ratio_CM1NE">#REF!</definedName>
    <definedName name="fs_convert_ratio_CM2DC" localSheetId="0">#REF!</definedName>
    <definedName name="fs_convert_ratio_CM2DC" localSheetId="3">#REF!</definedName>
    <definedName name="fs_convert_ratio_CM2DC" localSheetId="2">#REF!</definedName>
    <definedName name="fs_convert_ratio_CM2DC">#REF!</definedName>
    <definedName name="fs_convert_ratio_CM2DE" localSheetId="0">#REF!</definedName>
    <definedName name="fs_convert_ratio_CM2DE" localSheetId="3">#REF!</definedName>
    <definedName name="fs_convert_ratio_CM2DE" localSheetId="2">#REF!</definedName>
    <definedName name="fs_convert_ratio_CM2DE">#REF!</definedName>
    <definedName name="fs_convert_ratio_CM2NE" localSheetId="0">#REF!</definedName>
    <definedName name="fs_convert_ratio_CM2NE" localSheetId="3">#REF!</definedName>
    <definedName name="fs_convert_ratio_CM2NE" localSheetId="2">#REF!</definedName>
    <definedName name="fs_convert_ratio_CM2NE">#REF!</definedName>
    <definedName name="fs_convert_ratio_CM3DC" localSheetId="0">#REF!</definedName>
    <definedName name="fs_convert_ratio_CM3DC" localSheetId="3">#REF!</definedName>
    <definedName name="fs_convert_ratio_CM3DC" localSheetId="2">#REF!</definedName>
    <definedName name="fs_convert_ratio_CM3DC">#REF!</definedName>
    <definedName name="fs_convert_ratio_CM3DE" localSheetId="0">#REF!</definedName>
    <definedName name="fs_convert_ratio_CM3DE" localSheetId="3">#REF!</definedName>
    <definedName name="fs_convert_ratio_CM3DE" localSheetId="2">#REF!</definedName>
    <definedName name="fs_convert_ratio_CM3DE">#REF!</definedName>
    <definedName name="fs_convert_ratio_CM3NE" localSheetId="0">#REF!</definedName>
    <definedName name="fs_convert_ratio_CM3NE" localSheetId="3">#REF!</definedName>
    <definedName name="fs_convert_ratio_CM3NE" localSheetId="2">#REF!</definedName>
    <definedName name="fs_convert_ratio_CM3NE">#REF!</definedName>
    <definedName name="fs_convert_ratio_CM4DC" localSheetId="0">#REF!</definedName>
    <definedName name="fs_convert_ratio_CM4DC" localSheetId="3">#REF!</definedName>
    <definedName name="fs_convert_ratio_CM4DC" localSheetId="2">#REF!</definedName>
    <definedName name="fs_convert_ratio_CM4DC" localSheetId="22">#REF!</definedName>
    <definedName name="fs_convert_ratio_CM4DC" localSheetId="7">#REF!</definedName>
    <definedName name="fs_convert_ratio_CM4DC" localSheetId="4">#REF!</definedName>
    <definedName name="fs_convert_ratio_CM4DC" localSheetId="5">#REF!</definedName>
    <definedName name="fs_convert_ratio_CM4DC" localSheetId="17">#REF!</definedName>
    <definedName name="fs_convert_ratio_CM4DC" localSheetId="12">#REF!</definedName>
    <definedName name="fs_convert_ratio_CM4DC" localSheetId="9">#REF!</definedName>
    <definedName name="fs_convert_ratio_CM4DC" localSheetId="10">#REF!</definedName>
    <definedName name="fs_convert_ratio_CM4DC">#REF!</definedName>
    <definedName name="fs_convert_ratio_CM4DE" localSheetId="0">#REF!</definedName>
    <definedName name="fs_convert_ratio_CM4DE" localSheetId="3">#REF!</definedName>
    <definedName name="fs_convert_ratio_CM4DE" localSheetId="2">#REF!</definedName>
    <definedName name="fs_convert_ratio_CM4DE" localSheetId="22">#REF!</definedName>
    <definedName name="fs_convert_ratio_CM4DE" localSheetId="7">#REF!</definedName>
    <definedName name="fs_convert_ratio_CM4DE" localSheetId="4">#REF!</definedName>
    <definedName name="fs_convert_ratio_CM4DE" localSheetId="5">#REF!</definedName>
    <definedName name="fs_convert_ratio_CM4DE" localSheetId="17">#REF!</definedName>
    <definedName name="fs_convert_ratio_CM4DE" localSheetId="12">#REF!</definedName>
    <definedName name="fs_convert_ratio_CM4DE" localSheetId="9">#REF!</definedName>
    <definedName name="fs_convert_ratio_CM4DE" localSheetId="10">#REF!</definedName>
    <definedName name="fs_convert_ratio_CM4DE">#REF!</definedName>
    <definedName name="fs_convert_ratio_CM4NE" localSheetId="0">#REF!</definedName>
    <definedName name="fs_convert_ratio_CM4NE" localSheetId="3">#REF!</definedName>
    <definedName name="fs_convert_ratio_CM4NE" localSheetId="2">#REF!</definedName>
    <definedName name="fs_convert_ratio_CM4NE">#REF!</definedName>
    <definedName name="fs_convert_ratio_CM5DC" localSheetId="0">#REF!</definedName>
    <definedName name="fs_convert_ratio_CM5DC" localSheetId="3">#REF!</definedName>
    <definedName name="fs_convert_ratio_CM5DC" localSheetId="2">#REF!</definedName>
    <definedName name="fs_convert_ratio_CM5DC" localSheetId="22">#REF!</definedName>
    <definedName name="fs_convert_ratio_CM5DC" localSheetId="7">#REF!</definedName>
    <definedName name="fs_convert_ratio_CM5DC" localSheetId="4">#REF!</definedName>
    <definedName name="fs_convert_ratio_CM5DC" localSheetId="5">#REF!</definedName>
    <definedName name="fs_convert_ratio_CM5DC" localSheetId="17">#REF!</definedName>
    <definedName name="fs_convert_ratio_CM5DC" localSheetId="12">#REF!</definedName>
    <definedName name="fs_convert_ratio_CM5DC" localSheetId="9">#REF!</definedName>
    <definedName name="fs_convert_ratio_CM5DC" localSheetId="10">#REF!</definedName>
    <definedName name="fs_convert_ratio_CM5DC">#REF!</definedName>
    <definedName name="fs_convert_ratio_CM5DE" localSheetId="0">#REF!</definedName>
    <definedName name="fs_convert_ratio_CM5DE" localSheetId="3">#REF!</definedName>
    <definedName name="fs_convert_ratio_CM5DE" localSheetId="2">#REF!</definedName>
    <definedName name="fs_convert_ratio_CM5DE" localSheetId="22">#REF!</definedName>
    <definedName name="fs_convert_ratio_CM5DE" localSheetId="7">#REF!</definedName>
    <definedName name="fs_convert_ratio_CM5DE" localSheetId="4">#REF!</definedName>
    <definedName name="fs_convert_ratio_CM5DE" localSheetId="5">#REF!</definedName>
    <definedName name="fs_convert_ratio_CM5DE" localSheetId="17">#REF!</definedName>
    <definedName name="fs_convert_ratio_CM5DE" localSheetId="12">#REF!</definedName>
    <definedName name="fs_convert_ratio_CM5DE" localSheetId="9">#REF!</definedName>
    <definedName name="fs_convert_ratio_CM5DE" localSheetId="10">#REF!</definedName>
    <definedName name="fs_convert_ratio_CM5DE">#REF!</definedName>
    <definedName name="fs_convert_ratio_CMDCC" localSheetId="0">#REF!</definedName>
    <definedName name="fs_convert_ratio_CMDCC" localSheetId="3">#REF!</definedName>
    <definedName name="fs_convert_ratio_CMDCC" localSheetId="2">#REF!</definedName>
    <definedName name="fs_convert_ratio_CMDCC" localSheetId="22">#REF!</definedName>
    <definedName name="fs_convert_ratio_CMDCC" localSheetId="7">#REF!</definedName>
    <definedName name="fs_convert_ratio_CMDCC" localSheetId="4">#REF!</definedName>
    <definedName name="fs_convert_ratio_CMDCC" localSheetId="5">#REF!</definedName>
    <definedName name="fs_convert_ratio_CMDCC" localSheetId="17">#REF!</definedName>
    <definedName name="fs_convert_ratio_CMDCC" localSheetId="12">#REF!</definedName>
    <definedName name="fs_convert_ratio_CMDCC" localSheetId="9">#REF!</definedName>
    <definedName name="fs_convert_ratio_CMDCC" localSheetId="10">#REF!</definedName>
    <definedName name="fs_convert_ratio_CMDCC">#REF!</definedName>
    <definedName name="fs_convert_ratio_CMDEC" localSheetId="0">#REF!</definedName>
    <definedName name="fs_convert_ratio_CMDEC" localSheetId="3">#REF!</definedName>
    <definedName name="fs_convert_ratio_CMDEC" localSheetId="2">#REF!</definedName>
    <definedName name="fs_convert_ratio_CMDEC" localSheetId="22">#REF!</definedName>
    <definedName name="fs_convert_ratio_CMDEC" localSheetId="7">#REF!</definedName>
    <definedName name="fs_convert_ratio_CMDEC" localSheetId="4">#REF!</definedName>
    <definedName name="fs_convert_ratio_CMDEC" localSheetId="5">#REF!</definedName>
    <definedName name="fs_convert_ratio_CMDEC" localSheetId="17">#REF!</definedName>
    <definedName name="fs_convert_ratio_CMDEC" localSheetId="12">#REF!</definedName>
    <definedName name="fs_convert_ratio_CMDEC" localSheetId="9">#REF!</definedName>
    <definedName name="fs_convert_ratio_CMDEC" localSheetId="10">#REF!</definedName>
    <definedName name="fs_convert_ratio_CMDEC">#REF!</definedName>
    <definedName name="fs_convert_ratio_CMDEG" localSheetId="0">#REF!</definedName>
    <definedName name="fs_convert_ratio_CMDEG" localSheetId="3">#REF!</definedName>
    <definedName name="fs_convert_ratio_CMDEG" localSheetId="2">#REF!</definedName>
    <definedName name="fs_convert_ratio_CMDEG">#REF!</definedName>
    <definedName name="fs_convert_ratio_CMELE" localSheetId="0">#REF!</definedName>
    <definedName name="fs_convert_ratio_CMELE" localSheetId="3">#REF!</definedName>
    <definedName name="fs_convert_ratio_CMELE" localSheetId="2">#REF!</definedName>
    <definedName name="fs_convert_ratio_CMELE">#REF!</definedName>
    <definedName name="fs_convert_ratio_CMNEP" localSheetId="0">#REF!</definedName>
    <definedName name="fs_convert_ratio_CMNEP" localSheetId="3">#REF!</definedName>
    <definedName name="fs_convert_ratio_CMNEP" localSheetId="2">#REF!</definedName>
    <definedName name="fs_convert_ratio_CMNEP" localSheetId="22">#REF!</definedName>
    <definedName name="fs_convert_ratio_CMNEP" localSheetId="7">#REF!</definedName>
    <definedName name="fs_convert_ratio_CMNEP" localSheetId="4">#REF!</definedName>
    <definedName name="fs_convert_ratio_CMNEP" localSheetId="5">#REF!</definedName>
    <definedName name="fs_convert_ratio_CMNEP" localSheetId="17">#REF!</definedName>
    <definedName name="fs_convert_ratio_CMNEP" localSheetId="12">#REF!</definedName>
    <definedName name="fs_convert_ratio_CMNEP" localSheetId="9">#REF!</definedName>
    <definedName name="fs_convert_ratio_CMNEP" localSheetId="10">#REF!</definedName>
    <definedName name="fs_convert_ratio_CMNEP">#REF!</definedName>
    <definedName name="fs_convert_ratio_sp_CM1DC" localSheetId="0">#REF!</definedName>
    <definedName name="fs_convert_ratio_sp_CM1DC" localSheetId="3">#REF!</definedName>
    <definedName name="fs_convert_ratio_sp_CM1DC" localSheetId="2">#REF!</definedName>
    <definedName name="fs_convert_ratio_sp_CM1DC">#REF!</definedName>
    <definedName name="fs_convert_ratio_sp_CM1DE" localSheetId="0">#REF!</definedName>
    <definedName name="fs_convert_ratio_sp_CM1DE" localSheetId="3">#REF!</definedName>
    <definedName name="fs_convert_ratio_sp_CM1DE" localSheetId="2">#REF!</definedName>
    <definedName name="fs_convert_ratio_sp_CM1DE">#REF!</definedName>
    <definedName name="fs_convert_ratio_sp_CM1NE" localSheetId="0">#REF!</definedName>
    <definedName name="fs_convert_ratio_sp_CM1NE" localSheetId="3">#REF!</definedName>
    <definedName name="fs_convert_ratio_sp_CM1NE" localSheetId="2">#REF!</definedName>
    <definedName name="fs_convert_ratio_sp_CM1NE">#REF!</definedName>
    <definedName name="fs_convert_ratio_sp_CM2DC" localSheetId="0">#REF!</definedName>
    <definedName name="fs_convert_ratio_sp_CM2DC" localSheetId="3">#REF!</definedName>
    <definedName name="fs_convert_ratio_sp_CM2DC" localSheetId="2">#REF!</definedName>
    <definedName name="fs_convert_ratio_sp_CM2DC">#REF!</definedName>
    <definedName name="fs_convert_ratio_sp_CM2DE" localSheetId="0">#REF!</definedName>
    <definedName name="fs_convert_ratio_sp_CM2DE" localSheetId="3">#REF!</definedName>
    <definedName name="fs_convert_ratio_sp_CM2DE" localSheetId="2">#REF!</definedName>
    <definedName name="fs_convert_ratio_sp_CM2DE">#REF!</definedName>
    <definedName name="fs_convert_ratio_sp_CM2NE" localSheetId="0">#REF!</definedName>
    <definedName name="fs_convert_ratio_sp_CM2NE" localSheetId="3">#REF!</definedName>
    <definedName name="fs_convert_ratio_sp_CM2NE" localSheetId="2">#REF!</definedName>
    <definedName name="fs_convert_ratio_sp_CM2NE">#REF!</definedName>
    <definedName name="fs_convert_ratio_sp_CM3DC" localSheetId="0">#REF!</definedName>
    <definedName name="fs_convert_ratio_sp_CM3DC" localSheetId="3">#REF!</definedName>
    <definedName name="fs_convert_ratio_sp_CM3DC" localSheetId="2">#REF!</definedName>
    <definedName name="fs_convert_ratio_sp_CM3DC">#REF!</definedName>
    <definedName name="fs_convert_ratio_sp_CM3DE" localSheetId="0">#REF!</definedName>
    <definedName name="fs_convert_ratio_sp_CM3DE" localSheetId="3">#REF!</definedName>
    <definedName name="fs_convert_ratio_sp_CM3DE" localSheetId="2">#REF!</definedName>
    <definedName name="fs_convert_ratio_sp_CM3DE">#REF!</definedName>
    <definedName name="fs_convert_ratio_sp_CM3NE" localSheetId="0">#REF!</definedName>
    <definedName name="fs_convert_ratio_sp_CM3NE" localSheetId="3">#REF!</definedName>
    <definedName name="fs_convert_ratio_sp_CM3NE" localSheetId="2">#REF!</definedName>
    <definedName name="fs_convert_ratio_sp_CM3NE">#REF!</definedName>
    <definedName name="fs_convert_ratio_sp_CM4DC" localSheetId="0">#REF!</definedName>
    <definedName name="fs_convert_ratio_sp_CM4DC" localSheetId="3">#REF!</definedName>
    <definedName name="fs_convert_ratio_sp_CM4DC" localSheetId="2">#REF!</definedName>
    <definedName name="fs_convert_ratio_sp_CM4DC">#REF!</definedName>
    <definedName name="fs_convert_ratio_sp_CM4DE" localSheetId="0">#REF!</definedName>
    <definedName name="fs_convert_ratio_sp_CM4DE" localSheetId="3">#REF!</definedName>
    <definedName name="fs_convert_ratio_sp_CM4DE" localSheetId="2">#REF!</definedName>
    <definedName name="fs_convert_ratio_sp_CM4DE">#REF!</definedName>
    <definedName name="fs_convert_ratio_sp_CM4NE" localSheetId="0">#REF!</definedName>
    <definedName name="fs_convert_ratio_sp_CM4NE" localSheetId="3">#REF!</definedName>
    <definedName name="fs_convert_ratio_sp_CM4NE" localSheetId="2">#REF!</definedName>
    <definedName name="fs_convert_ratio_sp_CM4NE">#REF!</definedName>
    <definedName name="fs_convert_ratio_sp_CMDCC" localSheetId="0">#REF!</definedName>
    <definedName name="fs_convert_ratio_sp_CMDCC" localSheetId="3">#REF!</definedName>
    <definedName name="fs_convert_ratio_sp_CMDCC" localSheetId="2">#REF!</definedName>
    <definedName name="fs_convert_ratio_sp_CMDCC">#REF!</definedName>
    <definedName name="fs_convert_ratio_sp_CMDEC" localSheetId="0">#REF!</definedName>
    <definedName name="fs_convert_ratio_sp_CMDEC" localSheetId="3">#REF!</definedName>
    <definedName name="fs_convert_ratio_sp_CMDEC" localSheetId="2">#REF!</definedName>
    <definedName name="fs_convert_ratio_sp_CMDEC">#REF!</definedName>
    <definedName name="fs_convert_ratio_sp_CMDEG" localSheetId="0">#REF!</definedName>
    <definedName name="fs_convert_ratio_sp_CMDEG" localSheetId="3">#REF!</definedName>
    <definedName name="fs_convert_ratio_sp_CMDEG" localSheetId="2">#REF!</definedName>
    <definedName name="fs_convert_ratio_sp_CMDEG">#REF!</definedName>
    <definedName name="fs_convert_ratio_sp_CMELE" localSheetId="0">#REF!</definedName>
    <definedName name="fs_convert_ratio_sp_CMELE" localSheetId="3">#REF!</definedName>
    <definedName name="fs_convert_ratio_sp_CMELE" localSheetId="2">#REF!</definedName>
    <definedName name="fs_convert_ratio_sp_CMELE">#REF!</definedName>
    <definedName name="fs_convert_ratio_sp_CMNEP" localSheetId="0">#REF!</definedName>
    <definedName name="fs_convert_ratio_sp_CMNEP" localSheetId="3">#REF!</definedName>
    <definedName name="fs_convert_ratio_sp_CMNEP" localSheetId="2">#REF!</definedName>
    <definedName name="fs_convert_ratio_sp_CMNEP">#REF!</definedName>
    <definedName name="fs_ffo_interest_CM1DC" localSheetId="0">#REF!</definedName>
    <definedName name="fs_ffo_interest_CM1DC" localSheetId="3">#REF!</definedName>
    <definedName name="fs_ffo_interest_CM1DC" localSheetId="2">#REF!</definedName>
    <definedName name="fs_ffo_interest_CM1DC">#REF!</definedName>
    <definedName name="fs_ffo_interest_CM1DE" localSheetId="0">#REF!</definedName>
    <definedName name="fs_ffo_interest_CM1DE" localSheetId="3">#REF!</definedName>
    <definedName name="fs_ffo_interest_CM1DE" localSheetId="2">#REF!</definedName>
    <definedName name="fs_ffo_interest_CM1DE">#REF!</definedName>
    <definedName name="fs_ffo_interest_CM1EL" localSheetId="0">#REF!</definedName>
    <definedName name="fs_ffo_interest_CM1EL" localSheetId="3">#REF!</definedName>
    <definedName name="fs_ffo_interest_CM1EL" localSheetId="2">#REF!</definedName>
    <definedName name="fs_ffo_interest_CM1EL">#REF!</definedName>
    <definedName name="fs_ffo_interest_CM1NE" localSheetId="0">#REF!</definedName>
    <definedName name="fs_ffo_interest_CM1NE" localSheetId="3">#REF!</definedName>
    <definedName name="fs_ffo_interest_CM1NE" localSheetId="2">#REF!</definedName>
    <definedName name="fs_ffo_interest_CM1NE">#REF!</definedName>
    <definedName name="fs_ffo_interest_CM2DC" localSheetId="0">#REF!</definedName>
    <definedName name="fs_ffo_interest_CM2DC" localSheetId="3">#REF!</definedName>
    <definedName name="fs_ffo_interest_CM2DC" localSheetId="2">#REF!</definedName>
    <definedName name="fs_ffo_interest_CM2DC">#REF!</definedName>
    <definedName name="fs_ffo_interest_CM2DE" localSheetId="0">#REF!</definedName>
    <definedName name="fs_ffo_interest_CM2DE" localSheetId="3">#REF!</definedName>
    <definedName name="fs_ffo_interest_CM2DE" localSheetId="2">#REF!</definedName>
    <definedName name="fs_ffo_interest_CM2DE">#REF!</definedName>
    <definedName name="fs_ffo_interest_CM2NE" localSheetId="0">#REF!</definedName>
    <definedName name="fs_ffo_interest_CM2NE" localSheetId="3">#REF!</definedName>
    <definedName name="fs_ffo_interest_CM2NE" localSheetId="2">#REF!</definedName>
    <definedName name="fs_ffo_interest_CM2NE">#REF!</definedName>
    <definedName name="fs_ffo_interest_CM3DC" localSheetId="0">#REF!</definedName>
    <definedName name="fs_ffo_interest_CM3DC" localSheetId="3">#REF!</definedName>
    <definedName name="fs_ffo_interest_CM3DC" localSheetId="2">#REF!</definedName>
    <definedName name="fs_ffo_interest_CM3DC">#REF!</definedName>
    <definedName name="fs_ffo_interest_CM3DE" localSheetId="0">#REF!</definedName>
    <definedName name="fs_ffo_interest_CM3DE" localSheetId="3">#REF!</definedName>
    <definedName name="fs_ffo_interest_CM3DE" localSheetId="2">#REF!</definedName>
    <definedName name="fs_ffo_interest_CM3DE">#REF!</definedName>
    <definedName name="fs_ffo_interest_CM3NE" localSheetId="0">#REF!</definedName>
    <definedName name="fs_ffo_interest_CM3NE" localSheetId="3">#REF!</definedName>
    <definedName name="fs_ffo_interest_CM3NE" localSheetId="2">#REF!</definedName>
    <definedName name="fs_ffo_interest_CM3NE">#REF!</definedName>
    <definedName name="fs_ffo_interest_CM4DC" localSheetId="0">#REF!</definedName>
    <definedName name="fs_ffo_interest_CM4DC" localSheetId="3">#REF!</definedName>
    <definedName name="fs_ffo_interest_CM4DC" localSheetId="2">#REF!</definedName>
    <definedName name="fs_ffo_interest_CM4DC">#REF!</definedName>
    <definedName name="fs_ffo_interest_CM4DE" localSheetId="0">#REF!</definedName>
    <definedName name="fs_ffo_interest_CM4DE" localSheetId="3">#REF!</definedName>
    <definedName name="fs_ffo_interest_CM4DE" localSheetId="2">#REF!</definedName>
    <definedName name="fs_ffo_interest_CM4DE">#REF!</definedName>
    <definedName name="fs_ffo_interest_CM4EL" localSheetId="0">#REF!</definedName>
    <definedName name="fs_ffo_interest_CM4EL" localSheetId="3">#REF!</definedName>
    <definedName name="fs_ffo_interest_CM4EL" localSheetId="2">#REF!</definedName>
    <definedName name="fs_ffo_interest_CM4EL">#REF!</definedName>
    <definedName name="fs_ffo_interest_CM4NE" localSheetId="0">#REF!</definedName>
    <definedName name="fs_ffo_interest_CM4NE" localSheetId="3">#REF!</definedName>
    <definedName name="fs_ffo_interest_CM4NE" localSheetId="2">#REF!</definedName>
    <definedName name="fs_ffo_interest_CM4NE">#REF!</definedName>
    <definedName name="fs_ffo_interest_CMDCC" localSheetId="0">#REF!</definedName>
    <definedName name="fs_ffo_interest_CMDCC" localSheetId="3">#REF!</definedName>
    <definedName name="fs_ffo_interest_CMDCC" localSheetId="2">#REF!</definedName>
    <definedName name="fs_ffo_interest_CMDCC" localSheetId="22">#REF!</definedName>
    <definedName name="fs_ffo_interest_CMDCC" localSheetId="7">#REF!</definedName>
    <definedName name="fs_ffo_interest_CMDCC" localSheetId="4">#REF!</definedName>
    <definedName name="fs_ffo_interest_CMDCC" localSheetId="5">#REF!</definedName>
    <definedName name="fs_ffo_interest_CMDCC" localSheetId="17">#REF!</definedName>
    <definedName name="fs_ffo_interest_CMDCC" localSheetId="12">#REF!</definedName>
    <definedName name="fs_ffo_interest_CMDCC" localSheetId="9">#REF!</definedName>
    <definedName name="fs_ffo_interest_CMDCC" localSheetId="10">#REF!</definedName>
    <definedName name="fs_ffo_interest_CMDCC">#REF!</definedName>
    <definedName name="fs_ffo_interest_CMDEC" localSheetId="0">#REF!</definedName>
    <definedName name="fs_ffo_interest_CMDEC" localSheetId="3">#REF!</definedName>
    <definedName name="fs_ffo_interest_CMDEC" localSheetId="2">#REF!</definedName>
    <definedName name="fs_ffo_interest_CMDEC" localSheetId="22">#REF!</definedName>
    <definedName name="fs_ffo_interest_CMDEC" localSheetId="7">#REF!</definedName>
    <definedName name="fs_ffo_interest_CMDEC" localSheetId="4">#REF!</definedName>
    <definedName name="fs_ffo_interest_CMDEC" localSheetId="5">#REF!</definedName>
    <definedName name="fs_ffo_interest_CMDEC" localSheetId="17">#REF!</definedName>
    <definedName name="fs_ffo_interest_CMDEC" localSheetId="12">#REF!</definedName>
    <definedName name="fs_ffo_interest_CMDEC" localSheetId="9">#REF!</definedName>
    <definedName name="fs_ffo_interest_CMDEC" localSheetId="10">#REF!</definedName>
    <definedName name="fs_ffo_interest_CMDEC">#REF!</definedName>
    <definedName name="fs_ffo_interest_CMELE" localSheetId="0">#REF!</definedName>
    <definedName name="fs_ffo_interest_CMELE" localSheetId="3">#REF!</definedName>
    <definedName name="fs_ffo_interest_CMELE" localSheetId="2">#REF!</definedName>
    <definedName name="fs_ffo_interest_CMELE">#REF!</definedName>
    <definedName name="fs_ffo_interest_CMNEP" localSheetId="0">#REF!</definedName>
    <definedName name="fs_ffo_interest_CMNEP" localSheetId="3">#REF!</definedName>
    <definedName name="fs_ffo_interest_CMNEP" localSheetId="2">#REF!</definedName>
    <definedName name="fs_ffo_interest_CMNEP" localSheetId="22">#REF!</definedName>
    <definedName name="fs_ffo_interest_CMNEP" localSheetId="7">#REF!</definedName>
    <definedName name="fs_ffo_interest_CMNEP" localSheetId="4">#REF!</definedName>
    <definedName name="fs_ffo_interest_CMNEP" localSheetId="5">#REF!</definedName>
    <definedName name="fs_ffo_interest_CMNEP" localSheetId="17">#REF!</definedName>
    <definedName name="fs_ffo_interest_CMNEP" localSheetId="12">#REF!</definedName>
    <definedName name="fs_ffo_interest_CMNEP" localSheetId="9">#REF!</definedName>
    <definedName name="fs_ffo_interest_CMNEP" localSheetId="10">#REF!</definedName>
    <definedName name="fs_ffo_interest_CMNEP">#REF!</definedName>
    <definedName name="fs_ffo_to_debt_CM1DC" localSheetId="0">#REF!</definedName>
    <definedName name="fs_ffo_to_debt_CM1DC" localSheetId="3">#REF!</definedName>
    <definedName name="fs_ffo_to_debt_CM1DC" localSheetId="2">#REF!</definedName>
    <definedName name="fs_ffo_to_debt_CM1DC">#REF!</definedName>
    <definedName name="fs_ffo_to_debt_CM1DE" localSheetId="0">#REF!</definedName>
    <definedName name="fs_ffo_to_debt_CM1DE" localSheetId="3">#REF!</definedName>
    <definedName name="fs_ffo_to_debt_CM1DE" localSheetId="2">#REF!</definedName>
    <definedName name="fs_ffo_to_debt_CM1DE">#REF!</definedName>
    <definedName name="fs_ffo_to_debt_CM1EL" localSheetId="0">#REF!</definedName>
    <definedName name="fs_ffo_to_debt_CM1EL" localSheetId="3">#REF!</definedName>
    <definedName name="fs_ffo_to_debt_CM1EL" localSheetId="2">#REF!</definedName>
    <definedName name="fs_ffo_to_debt_CM1EL">#REF!</definedName>
    <definedName name="fs_ffo_to_debt_CM1NE" localSheetId="0">#REF!</definedName>
    <definedName name="fs_ffo_to_debt_CM1NE" localSheetId="3">#REF!</definedName>
    <definedName name="fs_ffo_to_debt_CM1NE" localSheetId="2">#REF!</definedName>
    <definedName name="fs_ffo_to_debt_CM1NE">#REF!</definedName>
    <definedName name="fs_ffo_to_debt_CM2DC" localSheetId="0">#REF!</definedName>
    <definedName name="fs_ffo_to_debt_CM2DC" localSheetId="3">#REF!</definedName>
    <definedName name="fs_ffo_to_debt_CM2DC" localSheetId="2">#REF!</definedName>
    <definedName name="fs_ffo_to_debt_CM2DC">#REF!</definedName>
    <definedName name="fs_ffo_to_debt_CM2DE" localSheetId="0">#REF!</definedName>
    <definedName name="fs_ffo_to_debt_CM2DE" localSheetId="3">#REF!</definedName>
    <definedName name="fs_ffo_to_debt_CM2DE" localSheetId="2">#REF!</definedName>
    <definedName name="fs_ffo_to_debt_CM2DE">#REF!</definedName>
    <definedName name="fs_ffo_to_debt_CM2NE" localSheetId="0">#REF!</definedName>
    <definedName name="fs_ffo_to_debt_CM2NE" localSheetId="3">#REF!</definedName>
    <definedName name="fs_ffo_to_debt_CM2NE" localSheetId="2">#REF!</definedName>
    <definedName name="fs_ffo_to_debt_CM2NE">#REF!</definedName>
    <definedName name="fs_ffo_to_debt_CM3DC" localSheetId="0">#REF!</definedName>
    <definedName name="fs_ffo_to_debt_CM3DC" localSheetId="3">#REF!</definedName>
    <definedName name="fs_ffo_to_debt_CM3DC" localSheetId="2">#REF!</definedName>
    <definedName name="fs_ffo_to_debt_CM3DC">#REF!</definedName>
    <definedName name="fs_ffo_to_debt_CM3DE" localSheetId="0">#REF!</definedName>
    <definedName name="fs_ffo_to_debt_CM3DE" localSheetId="3">#REF!</definedName>
    <definedName name="fs_ffo_to_debt_CM3DE" localSheetId="2">#REF!</definedName>
    <definedName name="fs_ffo_to_debt_CM3DE">#REF!</definedName>
    <definedName name="fs_ffo_to_debt_CM3NE" localSheetId="0">#REF!</definedName>
    <definedName name="fs_ffo_to_debt_CM3NE" localSheetId="3">#REF!</definedName>
    <definedName name="fs_ffo_to_debt_CM3NE" localSheetId="2">#REF!</definedName>
    <definedName name="fs_ffo_to_debt_CM3NE">#REF!</definedName>
    <definedName name="fs_ffo_to_debt_CM4DC" localSheetId="0">#REF!</definedName>
    <definedName name="fs_ffo_to_debt_CM4DC" localSheetId="3">#REF!</definedName>
    <definedName name="fs_ffo_to_debt_CM4DC" localSheetId="2">#REF!</definedName>
    <definedName name="fs_ffo_to_debt_CM4DC">#REF!</definedName>
    <definedName name="fs_ffo_to_debt_CM4DE" localSheetId="0">#REF!</definedName>
    <definedName name="fs_ffo_to_debt_CM4DE" localSheetId="3">#REF!</definedName>
    <definedName name="fs_ffo_to_debt_CM4DE" localSheetId="2">#REF!</definedName>
    <definedName name="fs_ffo_to_debt_CM4DE">#REF!</definedName>
    <definedName name="fs_ffo_to_debt_CM4EL" localSheetId="0">#REF!</definedName>
    <definedName name="fs_ffo_to_debt_CM4EL" localSheetId="3">#REF!</definedName>
    <definedName name="fs_ffo_to_debt_CM4EL" localSheetId="2">#REF!</definedName>
    <definedName name="fs_ffo_to_debt_CM4EL">#REF!</definedName>
    <definedName name="fs_ffo_to_debt_CM4NE" localSheetId="0">#REF!</definedName>
    <definedName name="fs_ffo_to_debt_CM4NE" localSheetId="3">#REF!</definedName>
    <definedName name="fs_ffo_to_debt_CM4NE" localSheetId="2">#REF!</definedName>
    <definedName name="fs_ffo_to_debt_CM4NE">#REF!</definedName>
    <definedName name="fs_ffo_to_debt_CMDCC" localSheetId="0">#REF!</definedName>
    <definedName name="fs_ffo_to_debt_CMDCC" localSheetId="3">#REF!</definedName>
    <definedName name="fs_ffo_to_debt_CMDCC" localSheetId="2">#REF!</definedName>
    <definedName name="fs_ffo_to_debt_CMDCC" localSheetId="22">#REF!</definedName>
    <definedName name="fs_ffo_to_debt_CMDCC" localSheetId="7">#REF!</definedName>
    <definedName name="fs_ffo_to_debt_CMDCC" localSheetId="4">#REF!</definedName>
    <definedName name="fs_ffo_to_debt_CMDCC" localSheetId="5">#REF!</definedName>
    <definedName name="fs_ffo_to_debt_CMDCC" localSheetId="17">#REF!</definedName>
    <definedName name="fs_ffo_to_debt_CMDCC" localSheetId="12">#REF!</definedName>
    <definedName name="fs_ffo_to_debt_CMDCC" localSheetId="9">#REF!</definedName>
    <definedName name="fs_ffo_to_debt_CMDCC" localSheetId="10">#REF!</definedName>
    <definedName name="fs_ffo_to_debt_CMDCC">#REF!</definedName>
    <definedName name="fs_ffo_to_debt_CMDEC" localSheetId="0">#REF!</definedName>
    <definedName name="fs_ffo_to_debt_CMDEC" localSheetId="3">#REF!</definedName>
    <definedName name="fs_ffo_to_debt_CMDEC" localSheetId="2">#REF!</definedName>
    <definedName name="fs_ffo_to_debt_CMDEC" localSheetId="22">#REF!</definedName>
    <definedName name="fs_ffo_to_debt_CMDEC" localSheetId="7">#REF!</definedName>
    <definedName name="fs_ffo_to_debt_CMDEC" localSheetId="4">#REF!</definedName>
    <definedName name="fs_ffo_to_debt_CMDEC" localSheetId="5">#REF!</definedName>
    <definedName name="fs_ffo_to_debt_CMDEC" localSheetId="17">#REF!</definedName>
    <definedName name="fs_ffo_to_debt_CMDEC" localSheetId="12">#REF!</definedName>
    <definedName name="fs_ffo_to_debt_CMDEC" localSheetId="9">#REF!</definedName>
    <definedName name="fs_ffo_to_debt_CMDEC" localSheetId="10">#REF!</definedName>
    <definedName name="fs_ffo_to_debt_CMDEC">#REF!</definedName>
    <definedName name="fs_ffo_to_debt_CMELE" localSheetId="0">#REF!</definedName>
    <definedName name="fs_ffo_to_debt_CMELE" localSheetId="3">#REF!</definedName>
    <definedName name="fs_ffo_to_debt_CMELE" localSheetId="2">#REF!</definedName>
    <definedName name="fs_ffo_to_debt_CMELE">#REF!</definedName>
    <definedName name="fs_ffo_to_debt_CMNEP" localSheetId="0">#REF!</definedName>
    <definedName name="fs_ffo_to_debt_CMNEP" localSheetId="3">#REF!</definedName>
    <definedName name="fs_ffo_to_debt_CMNEP" localSheetId="2">#REF!</definedName>
    <definedName name="fs_ffo_to_debt_CMNEP" localSheetId="22">#REF!</definedName>
    <definedName name="fs_ffo_to_debt_CMNEP" localSheetId="7">#REF!</definedName>
    <definedName name="fs_ffo_to_debt_CMNEP" localSheetId="4">#REF!</definedName>
    <definedName name="fs_ffo_to_debt_CMNEP" localSheetId="5">#REF!</definedName>
    <definedName name="fs_ffo_to_debt_CMNEP" localSheetId="17">#REF!</definedName>
    <definedName name="fs_ffo_to_debt_CMNEP" localSheetId="12">#REF!</definedName>
    <definedName name="fs_ffo_to_debt_CMNEP" localSheetId="9">#REF!</definedName>
    <definedName name="fs_ffo_to_debt_CMNEP" localSheetId="10">#REF!</definedName>
    <definedName name="fs_ffo_to_debt_CMNEP">#REF!</definedName>
    <definedName name="fs_ltd_book_ratio_CM1DC" localSheetId="0">#REF!</definedName>
    <definedName name="fs_ltd_book_ratio_CM1DC" localSheetId="3">#REF!</definedName>
    <definedName name="fs_ltd_book_ratio_CM1DC" localSheetId="2">#REF!</definedName>
    <definedName name="fs_ltd_book_ratio_CM1DC">#REF!</definedName>
    <definedName name="fs_ltd_book_ratio_CM1DE" localSheetId="0">#REF!</definedName>
    <definedName name="fs_ltd_book_ratio_CM1DE" localSheetId="3">#REF!</definedName>
    <definedName name="fs_ltd_book_ratio_CM1DE" localSheetId="2">#REF!</definedName>
    <definedName name="fs_ltd_book_ratio_CM1DE">#REF!</definedName>
    <definedName name="fs_ltd_book_ratio_CM1EL" localSheetId="0">#REF!</definedName>
    <definedName name="fs_ltd_book_ratio_CM1EL" localSheetId="3">#REF!</definedName>
    <definedName name="fs_ltd_book_ratio_CM1EL" localSheetId="2">#REF!</definedName>
    <definedName name="fs_ltd_book_ratio_CM1EL">#REF!</definedName>
    <definedName name="fs_ltd_book_ratio_CM1NE" localSheetId="0">#REF!</definedName>
    <definedName name="fs_ltd_book_ratio_CM1NE" localSheetId="3">#REF!</definedName>
    <definedName name="fs_ltd_book_ratio_CM1NE" localSheetId="2">#REF!</definedName>
    <definedName name="fs_ltd_book_ratio_CM1NE">#REF!</definedName>
    <definedName name="fs_ltd_book_ratio_CM2DC" localSheetId="0">#REF!</definedName>
    <definedName name="fs_ltd_book_ratio_CM2DC" localSheetId="3">#REF!</definedName>
    <definedName name="fs_ltd_book_ratio_CM2DC" localSheetId="2">#REF!</definedName>
    <definedName name="fs_ltd_book_ratio_CM2DC">#REF!</definedName>
    <definedName name="fs_ltd_book_ratio_CM2DE" localSheetId="0">#REF!</definedName>
    <definedName name="fs_ltd_book_ratio_CM2DE" localSheetId="3">#REF!</definedName>
    <definedName name="fs_ltd_book_ratio_CM2DE" localSheetId="2">#REF!</definedName>
    <definedName name="fs_ltd_book_ratio_CM2DE">#REF!</definedName>
    <definedName name="fs_ltd_book_ratio_CM2EL" localSheetId="0">#REF!</definedName>
    <definedName name="fs_ltd_book_ratio_CM2EL" localSheetId="3">#REF!</definedName>
    <definedName name="fs_ltd_book_ratio_CM2EL" localSheetId="2">#REF!</definedName>
    <definedName name="fs_ltd_book_ratio_CM2EL">#REF!</definedName>
    <definedName name="fs_ltd_book_ratio_CM2NE" localSheetId="0">#REF!</definedName>
    <definedName name="fs_ltd_book_ratio_CM2NE" localSheetId="3">#REF!</definedName>
    <definedName name="fs_ltd_book_ratio_CM2NE" localSheetId="2">#REF!</definedName>
    <definedName name="fs_ltd_book_ratio_CM2NE">#REF!</definedName>
    <definedName name="fs_ltd_book_ratio_CM3DC" localSheetId="0">#REF!</definedName>
    <definedName name="fs_ltd_book_ratio_CM3DC" localSheetId="3">#REF!</definedName>
    <definedName name="fs_ltd_book_ratio_CM3DC" localSheetId="2">#REF!</definedName>
    <definedName name="fs_ltd_book_ratio_CM3DC">#REF!</definedName>
    <definedName name="fs_ltd_book_ratio_CM3DE" localSheetId="0">#REF!</definedName>
    <definedName name="fs_ltd_book_ratio_CM3DE" localSheetId="3">#REF!</definedName>
    <definedName name="fs_ltd_book_ratio_CM3DE" localSheetId="2">#REF!</definedName>
    <definedName name="fs_ltd_book_ratio_CM3DE">#REF!</definedName>
    <definedName name="fs_ltd_book_ratio_CM3EL" localSheetId="0">#REF!</definedName>
    <definedName name="fs_ltd_book_ratio_CM3EL" localSheetId="3">#REF!</definedName>
    <definedName name="fs_ltd_book_ratio_CM3EL" localSheetId="2">#REF!</definedName>
    <definedName name="fs_ltd_book_ratio_CM3EL">#REF!</definedName>
    <definedName name="fs_ltd_book_ratio_CM3NE" localSheetId="0">#REF!</definedName>
    <definedName name="fs_ltd_book_ratio_CM3NE" localSheetId="3">#REF!</definedName>
    <definedName name="fs_ltd_book_ratio_CM3NE" localSheetId="2">#REF!</definedName>
    <definedName name="fs_ltd_book_ratio_CM3NE">#REF!</definedName>
    <definedName name="fs_ltd_book_ratio_CM4DC" localSheetId="0">#REF!</definedName>
    <definedName name="fs_ltd_book_ratio_CM4DC" localSheetId="3">#REF!</definedName>
    <definedName name="fs_ltd_book_ratio_CM4DC" localSheetId="2">#REF!</definedName>
    <definedName name="fs_ltd_book_ratio_CM4DC">#REF!</definedName>
    <definedName name="fs_ltd_book_ratio_CM4DE" localSheetId="0">#REF!</definedName>
    <definedName name="fs_ltd_book_ratio_CM4DE" localSheetId="3">#REF!</definedName>
    <definedName name="fs_ltd_book_ratio_CM4DE" localSheetId="2">#REF!</definedName>
    <definedName name="fs_ltd_book_ratio_CM4DE">#REF!</definedName>
    <definedName name="fs_ltd_book_ratio_CM4EL" localSheetId="0">#REF!</definedName>
    <definedName name="fs_ltd_book_ratio_CM4EL" localSheetId="3">#REF!</definedName>
    <definedName name="fs_ltd_book_ratio_CM4EL" localSheetId="2">#REF!</definedName>
    <definedName name="fs_ltd_book_ratio_CM4EL">#REF!</definedName>
    <definedName name="fs_ltd_book_ratio_CM4NE" localSheetId="0">#REF!</definedName>
    <definedName name="fs_ltd_book_ratio_CM4NE" localSheetId="3">#REF!</definedName>
    <definedName name="fs_ltd_book_ratio_CM4NE" localSheetId="2">#REF!</definedName>
    <definedName name="fs_ltd_book_ratio_CM4NE">#REF!</definedName>
    <definedName name="fs_ltd_book_ratio_CMDCC" localSheetId="0">#REF!</definedName>
    <definedName name="fs_ltd_book_ratio_CMDCC" localSheetId="3">#REF!</definedName>
    <definedName name="fs_ltd_book_ratio_CMDCC" localSheetId="2">#REF!</definedName>
    <definedName name="fs_ltd_book_ratio_CMDCC">#REF!</definedName>
    <definedName name="fs_ltd_book_ratio_CMDEC" localSheetId="0">#REF!</definedName>
    <definedName name="fs_ltd_book_ratio_CMDEC" localSheetId="3">#REF!</definedName>
    <definedName name="fs_ltd_book_ratio_CMDEC" localSheetId="2">#REF!</definedName>
    <definedName name="fs_ltd_book_ratio_CMDEC">#REF!</definedName>
    <definedName name="fs_ltd_book_ratio_CMDEG" localSheetId="0">#REF!</definedName>
    <definedName name="fs_ltd_book_ratio_CMDEG" localSheetId="3">#REF!</definedName>
    <definedName name="fs_ltd_book_ratio_CMDEG" localSheetId="2">#REF!</definedName>
    <definedName name="fs_ltd_book_ratio_CMDEG">#REF!</definedName>
    <definedName name="fs_ltd_book_ratio_CMELE" localSheetId="0">#REF!</definedName>
    <definedName name="fs_ltd_book_ratio_CMELE" localSheetId="3">#REF!</definedName>
    <definedName name="fs_ltd_book_ratio_CMELE" localSheetId="2">#REF!</definedName>
    <definedName name="fs_ltd_book_ratio_CMELE">#REF!</definedName>
    <definedName name="fs_ltd_book_ratio_CMNEP" localSheetId="0">#REF!</definedName>
    <definedName name="fs_ltd_book_ratio_CMNEP" localSheetId="3">#REF!</definedName>
    <definedName name="fs_ltd_book_ratio_CMNEP" localSheetId="2">#REF!</definedName>
    <definedName name="fs_ltd_book_ratio_CMNEP">#REF!</definedName>
    <definedName name="fs_ltd_ratio_CM1DC" localSheetId="0">#REF!</definedName>
    <definedName name="fs_ltd_ratio_CM1DC" localSheetId="3">#REF!</definedName>
    <definedName name="fs_ltd_ratio_CM1DC" localSheetId="2">#REF!</definedName>
    <definedName name="fs_ltd_ratio_CM1DC" localSheetId="22">#REF!</definedName>
    <definedName name="fs_ltd_ratio_CM1DC" localSheetId="7">#REF!</definedName>
    <definedName name="fs_ltd_ratio_CM1DC" localSheetId="4">#REF!</definedName>
    <definedName name="fs_ltd_ratio_CM1DC" localSheetId="5">#REF!</definedName>
    <definedName name="fs_ltd_ratio_CM1DC" localSheetId="17">#REF!</definedName>
    <definedName name="fs_ltd_ratio_CM1DC" localSheetId="12">#REF!</definedName>
    <definedName name="fs_ltd_ratio_CM1DC" localSheetId="9">#REF!</definedName>
    <definedName name="fs_ltd_ratio_CM1DC" localSheetId="10">#REF!</definedName>
    <definedName name="fs_ltd_ratio_CM1DC">#REF!</definedName>
    <definedName name="fs_ltd_ratio_CM1DE" localSheetId="0">#REF!</definedName>
    <definedName name="fs_ltd_ratio_CM1DE" localSheetId="3">#REF!</definedName>
    <definedName name="fs_ltd_ratio_CM1DE" localSheetId="2">#REF!</definedName>
    <definedName name="fs_ltd_ratio_CM1DE" localSheetId="22">#REF!</definedName>
    <definedName name="fs_ltd_ratio_CM1DE" localSheetId="7">#REF!</definedName>
    <definedName name="fs_ltd_ratio_CM1DE" localSheetId="4">#REF!</definedName>
    <definedName name="fs_ltd_ratio_CM1DE" localSheetId="5">#REF!</definedName>
    <definedName name="fs_ltd_ratio_CM1DE" localSheetId="17">#REF!</definedName>
    <definedName name="fs_ltd_ratio_CM1DE" localSheetId="12">#REF!</definedName>
    <definedName name="fs_ltd_ratio_CM1DE" localSheetId="9">#REF!</definedName>
    <definedName name="fs_ltd_ratio_CM1DE" localSheetId="10">#REF!</definedName>
    <definedName name="fs_ltd_ratio_CM1DE">#REF!</definedName>
    <definedName name="fs_ltd_ratio_CM1EL" localSheetId="0">#REF!</definedName>
    <definedName name="fs_ltd_ratio_CM1EL" localSheetId="3">#REF!</definedName>
    <definedName name="fs_ltd_ratio_CM1EL" localSheetId="2">#REF!</definedName>
    <definedName name="fs_ltd_ratio_CM1EL" localSheetId="22">#REF!</definedName>
    <definedName name="fs_ltd_ratio_CM1EL" localSheetId="7">#REF!</definedName>
    <definedName name="fs_ltd_ratio_CM1EL" localSheetId="4">#REF!</definedName>
    <definedName name="fs_ltd_ratio_CM1EL" localSheetId="5">#REF!</definedName>
    <definedName name="fs_ltd_ratio_CM1EL" localSheetId="17">#REF!</definedName>
    <definedName name="fs_ltd_ratio_CM1EL" localSheetId="12">#REF!</definedName>
    <definedName name="fs_ltd_ratio_CM1EL" localSheetId="9">#REF!</definedName>
    <definedName name="fs_ltd_ratio_CM1EL" localSheetId="10">#REF!</definedName>
    <definedName name="fs_ltd_ratio_CM1EL">#REF!</definedName>
    <definedName name="fs_ltd_ratio_CM1NE" localSheetId="0">#REF!</definedName>
    <definedName name="fs_ltd_ratio_CM1NE" localSheetId="3">#REF!</definedName>
    <definedName name="fs_ltd_ratio_CM1NE" localSheetId="2">#REF!</definedName>
    <definedName name="fs_ltd_ratio_CM1NE">#REF!</definedName>
    <definedName name="fs_ltd_ratio_CM2DC" localSheetId="0">#REF!</definedName>
    <definedName name="fs_ltd_ratio_CM2DC" localSheetId="3">#REF!</definedName>
    <definedName name="fs_ltd_ratio_CM2DC" localSheetId="2">#REF!</definedName>
    <definedName name="fs_ltd_ratio_CM2DC" localSheetId="22">#REF!</definedName>
    <definedName name="fs_ltd_ratio_CM2DC" localSheetId="7">#REF!</definedName>
    <definedName name="fs_ltd_ratio_CM2DC" localSheetId="4">#REF!</definedName>
    <definedName name="fs_ltd_ratio_CM2DC" localSheetId="5">#REF!</definedName>
    <definedName name="fs_ltd_ratio_CM2DC" localSheetId="17">#REF!</definedName>
    <definedName name="fs_ltd_ratio_CM2DC" localSheetId="12">#REF!</definedName>
    <definedName name="fs_ltd_ratio_CM2DC" localSheetId="9">#REF!</definedName>
    <definedName name="fs_ltd_ratio_CM2DC" localSheetId="10">#REF!</definedName>
    <definedName name="fs_ltd_ratio_CM2DC">#REF!</definedName>
    <definedName name="fs_ltd_ratio_CM2DE" localSheetId="0">#REF!</definedName>
    <definedName name="fs_ltd_ratio_CM2DE" localSheetId="3">#REF!</definedName>
    <definedName name="fs_ltd_ratio_CM2DE" localSheetId="2">#REF!</definedName>
    <definedName name="fs_ltd_ratio_CM2DE" localSheetId="22">#REF!</definedName>
    <definedName name="fs_ltd_ratio_CM2DE" localSheetId="7">#REF!</definedName>
    <definedName name="fs_ltd_ratio_CM2DE" localSheetId="4">#REF!</definedName>
    <definedName name="fs_ltd_ratio_CM2DE" localSheetId="5">#REF!</definedName>
    <definedName name="fs_ltd_ratio_CM2DE" localSheetId="17">#REF!</definedName>
    <definedName name="fs_ltd_ratio_CM2DE" localSheetId="12">#REF!</definedName>
    <definedName name="fs_ltd_ratio_CM2DE" localSheetId="9">#REF!</definedName>
    <definedName name="fs_ltd_ratio_CM2DE" localSheetId="10">#REF!</definedName>
    <definedName name="fs_ltd_ratio_CM2DE">#REF!</definedName>
    <definedName name="fs_ltd_ratio_CM2EL" localSheetId="0">#REF!</definedName>
    <definedName name="fs_ltd_ratio_CM2EL" localSheetId="3">#REF!</definedName>
    <definedName name="fs_ltd_ratio_CM2EL" localSheetId="2">#REF!</definedName>
    <definedName name="fs_ltd_ratio_CM2EL" localSheetId="22">#REF!</definedName>
    <definedName name="fs_ltd_ratio_CM2EL" localSheetId="7">#REF!</definedName>
    <definedName name="fs_ltd_ratio_CM2EL" localSheetId="4">#REF!</definedName>
    <definedName name="fs_ltd_ratio_CM2EL" localSheetId="5">#REF!</definedName>
    <definedName name="fs_ltd_ratio_CM2EL" localSheetId="17">#REF!</definedName>
    <definedName name="fs_ltd_ratio_CM2EL" localSheetId="12">#REF!</definedName>
    <definedName name="fs_ltd_ratio_CM2EL" localSheetId="9">#REF!</definedName>
    <definedName name="fs_ltd_ratio_CM2EL" localSheetId="10">#REF!</definedName>
    <definedName name="fs_ltd_ratio_CM2EL">#REF!</definedName>
    <definedName name="fs_ltd_ratio_CM2NE" localSheetId="0">#REF!</definedName>
    <definedName name="fs_ltd_ratio_CM2NE" localSheetId="3">#REF!</definedName>
    <definedName name="fs_ltd_ratio_CM2NE" localSheetId="2">#REF!</definedName>
    <definedName name="fs_ltd_ratio_CM2NE">#REF!</definedName>
    <definedName name="fs_ltd_ratio_CM3DC" localSheetId="0">#REF!</definedName>
    <definedName name="fs_ltd_ratio_CM3DC" localSheetId="3">#REF!</definedName>
    <definedName name="fs_ltd_ratio_CM3DC" localSheetId="2">#REF!</definedName>
    <definedName name="fs_ltd_ratio_CM3DC" localSheetId="22">#REF!</definedName>
    <definedName name="fs_ltd_ratio_CM3DC" localSheetId="7">#REF!</definedName>
    <definedName name="fs_ltd_ratio_CM3DC" localSheetId="4">#REF!</definedName>
    <definedName name="fs_ltd_ratio_CM3DC" localSheetId="5">#REF!</definedName>
    <definedName name="fs_ltd_ratio_CM3DC" localSheetId="17">#REF!</definedName>
    <definedName name="fs_ltd_ratio_CM3DC" localSheetId="12">#REF!</definedName>
    <definedName name="fs_ltd_ratio_CM3DC" localSheetId="9">#REF!</definedName>
    <definedName name="fs_ltd_ratio_CM3DC" localSheetId="10">#REF!</definedName>
    <definedName name="fs_ltd_ratio_CM3DC">#REF!</definedName>
    <definedName name="fs_ltd_ratio_CM3DE" localSheetId="0">#REF!</definedName>
    <definedName name="fs_ltd_ratio_CM3DE" localSheetId="3">#REF!</definedName>
    <definedName name="fs_ltd_ratio_CM3DE" localSheetId="2">#REF!</definedName>
    <definedName name="fs_ltd_ratio_CM3DE" localSheetId="22">#REF!</definedName>
    <definedName name="fs_ltd_ratio_CM3DE" localSheetId="7">#REF!</definedName>
    <definedName name="fs_ltd_ratio_CM3DE" localSheetId="4">#REF!</definedName>
    <definedName name="fs_ltd_ratio_CM3DE" localSheetId="5">#REF!</definedName>
    <definedName name="fs_ltd_ratio_CM3DE" localSheetId="17">#REF!</definedName>
    <definedName name="fs_ltd_ratio_CM3DE" localSheetId="12">#REF!</definedName>
    <definedName name="fs_ltd_ratio_CM3DE" localSheetId="9">#REF!</definedName>
    <definedName name="fs_ltd_ratio_CM3DE" localSheetId="10">#REF!</definedName>
    <definedName name="fs_ltd_ratio_CM3DE">#REF!</definedName>
    <definedName name="fs_ltd_ratio_CM3EL" localSheetId="0">#REF!</definedName>
    <definedName name="fs_ltd_ratio_CM3EL" localSheetId="3">#REF!</definedName>
    <definedName name="fs_ltd_ratio_CM3EL" localSheetId="2">#REF!</definedName>
    <definedName name="fs_ltd_ratio_CM3EL" localSheetId="22">#REF!</definedName>
    <definedName name="fs_ltd_ratio_CM3EL" localSheetId="7">#REF!</definedName>
    <definedName name="fs_ltd_ratio_CM3EL" localSheetId="4">#REF!</definedName>
    <definedName name="fs_ltd_ratio_CM3EL" localSheetId="5">#REF!</definedName>
    <definedName name="fs_ltd_ratio_CM3EL" localSheetId="17">#REF!</definedName>
    <definedName name="fs_ltd_ratio_CM3EL" localSheetId="12">#REF!</definedName>
    <definedName name="fs_ltd_ratio_CM3EL" localSheetId="9">#REF!</definedName>
    <definedName name="fs_ltd_ratio_CM3EL" localSheetId="10">#REF!</definedName>
    <definedName name="fs_ltd_ratio_CM3EL">#REF!</definedName>
    <definedName name="fs_ltd_ratio_CM3NE" localSheetId="0">#REF!</definedName>
    <definedName name="fs_ltd_ratio_CM3NE" localSheetId="3">#REF!</definedName>
    <definedName name="fs_ltd_ratio_CM3NE" localSheetId="2">#REF!</definedName>
    <definedName name="fs_ltd_ratio_CM3NE">#REF!</definedName>
    <definedName name="fs_ltd_ratio_CM4DC" localSheetId="0">#REF!</definedName>
    <definedName name="fs_ltd_ratio_CM4DC" localSheetId="3">#REF!</definedName>
    <definedName name="fs_ltd_ratio_CM4DC" localSheetId="2">#REF!</definedName>
    <definedName name="fs_ltd_ratio_CM4DC" localSheetId="22">#REF!</definedName>
    <definedName name="fs_ltd_ratio_CM4DC" localSheetId="7">#REF!</definedName>
    <definedName name="fs_ltd_ratio_CM4DC" localSheetId="4">#REF!</definedName>
    <definedName name="fs_ltd_ratio_CM4DC" localSheetId="5">#REF!</definedName>
    <definedName name="fs_ltd_ratio_CM4DC" localSheetId="17">#REF!</definedName>
    <definedName name="fs_ltd_ratio_CM4DC" localSheetId="12">#REF!</definedName>
    <definedName name="fs_ltd_ratio_CM4DC" localSheetId="9">#REF!</definedName>
    <definedName name="fs_ltd_ratio_CM4DC" localSheetId="10">#REF!</definedName>
    <definedName name="fs_ltd_ratio_CM4DC">#REF!</definedName>
    <definedName name="fs_ltd_ratio_CM4DE" localSheetId="0">#REF!</definedName>
    <definedName name="fs_ltd_ratio_CM4DE" localSheetId="3">#REF!</definedName>
    <definedName name="fs_ltd_ratio_CM4DE" localSheetId="2">#REF!</definedName>
    <definedName name="fs_ltd_ratio_CM4DE" localSheetId="22">#REF!</definedName>
    <definedName name="fs_ltd_ratio_CM4DE" localSheetId="7">#REF!</definedName>
    <definedName name="fs_ltd_ratio_CM4DE" localSheetId="4">#REF!</definedName>
    <definedName name="fs_ltd_ratio_CM4DE" localSheetId="5">#REF!</definedName>
    <definedName name="fs_ltd_ratio_CM4DE" localSheetId="17">#REF!</definedName>
    <definedName name="fs_ltd_ratio_CM4DE" localSheetId="12">#REF!</definedName>
    <definedName name="fs_ltd_ratio_CM4DE" localSheetId="9">#REF!</definedName>
    <definedName name="fs_ltd_ratio_CM4DE" localSheetId="10">#REF!</definedName>
    <definedName name="fs_ltd_ratio_CM4DE">#REF!</definedName>
    <definedName name="fs_ltd_ratio_CM4EL" localSheetId="0">#REF!</definedName>
    <definedName name="fs_ltd_ratio_CM4EL" localSheetId="3">#REF!</definedName>
    <definedName name="fs_ltd_ratio_CM4EL" localSheetId="2">#REF!</definedName>
    <definedName name="fs_ltd_ratio_CM4EL" localSheetId="22">#REF!</definedName>
    <definedName name="fs_ltd_ratio_CM4EL" localSheetId="7">#REF!</definedName>
    <definedName name="fs_ltd_ratio_CM4EL" localSheetId="4">#REF!</definedName>
    <definedName name="fs_ltd_ratio_CM4EL" localSheetId="5">#REF!</definedName>
    <definedName name="fs_ltd_ratio_CM4EL" localSheetId="17">#REF!</definedName>
    <definedName name="fs_ltd_ratio_CM4EL" localSheetId="12">#REF!</definedName>
    <definedName name="fs_ltd_ratio_CM4EL" localSheetId="9">#REF!</definedName>
    <definedName name="fs_ltd_ratio_CM4EL" localSheetId="10">#REF!</definedName>
    <definedName name="fs_ltd_ratio_CM4EL">#REF!</definedName>
    <definedName name="fs_ltd_ratio_CM4NE" localSheetId="0">#REF!</definedName>
    <definedName name="fs_ltd_ratio_CM4NE" localSheetId="3">#REF!</definedName>
    <definedName name="fs_ltd_ratio_CM4NE" localSheetId="2">#REF!</definedName>
    <definedName name="fs_ltd_ratio_CM4NE">#REF!</definedName>
    <definedName name="fs_ltd_ratio_CM5DC" localSheetId="0">#REF!</definedName>
    <definedName name="fs_ltd_ratio_CM5DC" localSheetId="3">#REF!</definedName>
    <definedName name="fs_ltd_ratio_CM5DC" localSheetId="2">#REF!</definedName>
    <definedName name="fs_ltd_ratio_CM5DC" localSheetId="22">#REF!</definedName>
    <definedName name="fs_ltd_ratio_CM5DC" localSheetId="7">#REF!</definedName>
    <definedName name="fs_ltd_ratio_CM5DC" localSheetId="4">#REF!</definedName>
    <definedName name="fs_ltd_ratio_CM5DC" localSheetId="5">#REF!</definedName>
    <definedName name="fs_ltd_ratio_CM5DC" localSheetId="17">#REF!</definedName>
    <definedName name="fs_ltd_ratio_CM5DC" localSheetId="12">#REF!</definedName>
    <definedName name="fs_ltd_ratio_CM5DC" localSheetId="9">#REF!</definedName>
    <definedName name="fs_ltd_ratio_CM5DC" localSheetId="10">#REF!</definedName>
    <definedName name="fs_ltd_ratio_CM5DC">#REF!</definedName>
    <definedName name="fs_ltd_ratio_CM5DE" localSheetId="0">#REF!</definedName>
    <definedName name="fs_ltd_ratio_CM5DE" localSheetId="3">#REF!</definedName>
    <definedName name="fs_ltd_ratio_CM5DE" localSheetId="2">#REF!</definedName>
    <definedName name="fs_ltd_ratio_CM5DE" localSheetId="22">#REF!</definedName>
    <definedName name="fs_ltd_ratio_CM5DE" localSheetId="7">#REF!</definedName>
    <definedName name="fs_ltd_ratio_CM5DE" localSheetId="4">#REF!</definedName>
    <definedName name="fs_ltd_ratio_CM5DE" localSheetId="5">#REF!</definedName>
    <definedName name="fs_ltd_ratio_CM5DE" localSheetId="17">#REF!</definedName>
    <definedName name="fs_ltd_ratio_CM5DE" localSheetId="12">#REF!</definedName>
    <definedName name="fs_ltd_ratio_CM5DE" localSheetId="9">#REF!</definedName>
    <definedName name="fs_ltd_ratio_CM5DE" localSheetId="10">#REF!</definedName>
    <definedName name="fs_ltd_ratio_CM5DE">#REF!</definedName>
    <definedName name="fs_ltd_ratio_CMDCC" localSheetId="0">#REF!</definedName>
    <definedName name="fs_ltd_ratio_CMDCC" localSheetId="3">#REF!</definedName>
    <definedName name="fs_ltd_ratio_CMDCC" localSheetId="2">#REF!</definedName>
    <definedName name="fs_ltd_ratio_CMDCC" localSheetId="22">#REF!</definedName>
    <definedName name="fs_ltd_ratio_CMDCC" localSheetId="7">#REF!</definedName>
    <definedName name="fs_ltd_ratio_CMDCC" localSheetId="4">#REF!</definedName>
    <definedName name="fs_ltd_ratio_CMDCC" localSheetId="5">#REF!</definedName>
    <definedName name="fs_ltd_ratio_CMDCC" localSheetId="17">#REF!</definedName>
    <definedName name="fs_ltd_ratio_CMDCC" localSheetId="12">#REF!</definedName>
    <definedName name="fs_ltd_ratio_CMDCC" localSheetId="9">#REF!</definedName>
    <definedName name="fs_ltd_ratio_CMDCC" localSheetId="10">#REF!</definedName>
    <definedName name="fs_ltd_ratio_CMDCC">#REF!</definedName>
    <definedName name="fs_ltd_ratio_CMDEC" localSheetId="0">#REF!</definedName>
    <definedName name="fs_ltd_ratio_CMDEC" localSheetId="3">#REF!</definedName>
    <definedName name="fs_ltd_ratio_CMDEC" localSheetId="2">#REF!</definedName>
    <definedName name="fs_ltd_ratio_CMDEC" localSheetId="22">#REF!</definedName>
    <definedName name="fs_ltd_ratio_CMDEC" localSheetId="7">#REF!</definedName>
    <definedName name="fs_ltd_ratio_CMDEC" localSheetId="4">#REF!</definedName>
    <definedName name="fs_ltd_ratio_CMDEC" localSheetId="5">#REF!</definedName>
    <definedName name="fs_ltd_ratio_CMDEC" localSheetId="17">#REF!</definedName>
    <definedName name="fs_ltd_ratio_CMDEC" localSheetId="12">#REF!</definedName>
    <definedName name="fs_ltd_ratio_CMDEC" localSheetId="9">#REF!</definedName>
    <definedName name="fs_ltd_ratio_CMDEC" localSheetId="10">#REF!</definedName>
    <definedName name="fs_ltd_ratio_CMDEC">#REF!</definedName>
    <definedName name="fs_ltd_ratio_CMDEG" localSheetId="0">#REF!</definedName>
    <definedName name="fs_ltd_ratio_CMDEG" localSheetId="3">#REF!</definedName>
    <definedName name="fs_ltd_ratio_CMDEG" localSheetId="2">#REF!</definedName>
    <definedName name="fs_ltd_ratio_CMDEG">#REF!</definedName>
    <definedName name="fs_ltd_ratio_CMELE" localSheetId="0">#REF!</definedName>
    <definedName name="fs_ltd_ratio_CMELE" localSheetId="3">#REF!</definedName>
    <definedName name="fs_ltd_ratio_CMELE" localSheetId="2">#REF!</definedName>
    <definedName name="fs_ltd_ratio_CMELE" localSheetId="22">#REF!</definedName>
    <definedName name="fs_ltd_ratio_CMELE" localSheetId="7">#REF!</definedName>
    <definedName name="fs_ltd_ratio_CMELE" localSheetId="4">#REF!</definedName>
    <definedName name="fs_ltd_ratio_CMELE" localSheetId="5">#REF!</definedName>
    <definedName name="fs_ltd_ratio_CMELE" localSheetId="17">#REF!</definedName>
    <definedName name="fs_ltd_ratio_CMELE" localSheetId="12">#REF!</definedName>
    <definedName name="fs_ltd_ratio_CMELE" localSheetId="9">#REF!</definedName>
    <definedName name="fs_ltd_ratio_CMELE" localSheetId="10">#REF!</definedName>
    <definedName name="fs_ltd_ratio_CMELE">#REF!</definedName>
    <definedName name="fs_ltd_ratio_CMNEP" localSheetId="0">#REF!</definedName>
    <definedName name="fs_ltd_ratio_CMNEP" localSheetId="3">#REF!</definedName>
    <definedName name="fs_ltd_ratio_CMNEP" localSheetId="2">#REF!</definedName>
    <definedName name="fs_ltd_ratio_CMNEP" localSheetId="22">#REF!</definedName>
    <definedName name="fs_ltd_ratio_CMNEP" localSheetId="7">#REF!</definedName>
    <definedName name="fs_ltd_ratio_CMNEP" localSheetId="4">#REF!</definedName>
    <definedName name="fs_ltd_ratio_CMNEP" localSheetId="5">#REF!</definedName>
    <definedName name="fs_ltd_ratio_CMNEP" localSheetId="17">#REF!</definedName>
    <definedName name="fs_ltd_ratio_CMNEP" localSheetId="12">#REF!</definedName>
    <definedName name="fs_ltd_ratio_CMNEP" localSheetId="9">#REF!</definedName>
    <definedName name="fs_ltd_ratio_CMNEP" localSheetId="10">#REF!</definedName>
    <definedName name="fs_ltd_ratio_CMNEP">#REF!</definedName>
    <definedName name="fs_ltd_ratio_sp_CM1DC" localSheetId="0">#REF!</definedName>
    <definedName name="fs_ltd_ratio_sp_CM1DC" localSheetId="3">#REF!</definedName>
    <definedName name="fs_ltd_ratio_sp_CM1DC" localSheetId="2">#REF!</definedName>
    <definedName name="fs_ltd_ratio_sp_CM1DC">#REF!</definedName>
    <definedName name="fs_ltd_ratio_sp_CM1DE" localSheetId="0">#REF!</definedName>
    <definedName name="fs_ltd_ratio_sp_CM1DE" localSheetId="3">#REF!</definedName>
    <definedName name="fs_ltd_ratio_sp_CM1DE" localSheetId="2">#REF!</definedName>
    <definedName name="fs_ltd_ratio_sp_CM1DE">#REF!</definedName>
    <definedName name="fs_ltd_ratio_sp_CM1NE" localSheetId="0">#REF!</definedName>
    <definedName name="fs_ltd_ratio_sp_CM1NE" localSheetId="3">#REF!</definedName>
    <definedName name="fs_ltd_ratio_sp_CM1NE" localSheetId="2">#REF!</definedName>
    <definedName name="fs_ltd_ratio_sp_CM1NE">#REF!</definedName>
    <definedName name="fs_ltd_ratio_sp_CM2DC" localSheetId="0">#REF!</definedName>
    <definedName name="fs_ltd_ratio_sp_CM2DC" localSheetId="3">#REF!</definedName>
    <definedName name="fs_ltd_ratio_sp_CM2DC" localSheetId="2">#REF!</definedName>
    <definedName name="fs_ltd_ratio_sp_CM2DC">#REF!</definedName>
    <definedName name="fs_ltd_ratio_sp_CM2DE" localSheetId="0">#REF!</definedName>
    <definedName name="fs_ltd_ratio_sp_CM2DE" localSheetId="3">#REF!</definedName>
    <definedName name="fs_ltd_ratio_sp_CM2DE" localSheetId="2">#REF!</definedName>
    <definedName name="fs_ltd_ratio_sp_CM2DE">#REF!</definedName>
    <definedName name="fs_ltd_ratio_sp_CM2NE" localSheetId="0">#REF!</definedName>
    <definedName name="fs_ltd_ratio_sp_CM2NE" localSheetId="3">#REF!</definedName>
    <definedName name="fs_ltd_ratio_sp_CM2NE" localSheetId="2">#REF!</definedName>
    <definedName name="fs_ltd_ratio_sp_CM2NE">#REF!</definedName>
    <definedName name="fs_ltd_ratio_sp_CM3DC" localSheetId="0">#REF!</definedName>
    <definedName name="fs_ltd_ratio_sp_CM3DC" localSheetId="3">#REF!</definedName>
    <definedName name="fs_ltd_ratio_sp_CM3DC" localSheetId="2">#REF!</definedName>
    <definedName name="fs_ltd_ratio_sp_CM3DC">#REF!</definedName>
    <definedName name="fs_ltd_ratio_sp_CM3DE" localSheetId="0">#REF!</definedName>
    <definedName name="fs_ltd_ratio_sp_CM3DE" localSheetId="3">#REF!</definedName>
    <definedName name="fs_ltd_ratio_sp_CM3DE" localSheetId="2">#REF!</definedName>
    <definedName name="fs_ltd_ratio_sp_CM3DE">#REF!</definedName>
    <definedName name="fs_ltd_ratio_sp_CM3NE" localSheetId="0">#REF!</definedName>
    <definedName name="fs_ltd_ratio_sp_CM3NE" localSheetId="3">#REF!</definedName>
    <definedName name="fs_ltd_ratio_sp_CM3NE" localSheetId="2">#REF!</definedName>
    <definedName name="fs_ltd_ratio_sp_CM3NE">#REF!</definedName>
    <definedName name="fs_ltd_ratio_sp_CM4DC" localSheetId="0">#REF!</definedName>
    <definedName name="fs_ltd_ratio_sp_CM4DC" localSheetId="3">#REF!</definedName>
    <definedName name="fs_ltd_ratio_sp_CM4DC" localSheetId="2">#REF!</definedName>
    <definedName name="fs_ltd_ratio_sp_CM4DC">#REF!</definedName>
    <definedName name="fs_ltd_ratio_sp_CM4DE" localSheetId="0">#REF!</definedName>
    <definedName name="fs_ltd_ratio_sp_CM4DE" localSheetId="3">#REF!</definedName>
    <definedName name="fs_ltd_ratio_sp_CM4DE" localSheetId="2">#REF!</definedName>
    <definedName name="fs_ltd_ratio_sp_CM4DE">#REF!</definedName>
    <definedName name="fs_ltd_ratio_sp_CM4NE" localSheetId="0">#REF!</definedName>
    <definedName name="fs_ltd_ratio_sp_CM4NE" localSheetId="3">#REF!</definedName>
    <definedName name="fs_ltd_ratio_sp_CM4NE" localSheetId="2">#REF!</definedName>
    <definedName name="fs_ltd_ratio_sp_CM4NE">#REF!</definedName>
    <definedName name="fs_ltd_ratio_sp_CMDCC" localSheetId="0">#REF!</definedName>
    <definedName name="fs_ltd_ratio_sp_CMDCC" localSheetId="3">#REF!</definedName>
    <definedName name="fs_ltd_ratio_sp_CMDCC" localSheetId="2">#REF!</definedName>
    <definedName name="fs_ltd_ratio_sp_CMDCC">#REF!</definedName>
    <definedName name="fs_ltd_ratio_sp_CMDEC" localSheetId="0">#REF!</definedName>
    <definedName name="fs_ltd_ratio_sp_CMDEC" localSheetId="3">#REF!</definedName>
    <definedName name="fs_ltd_ratio_sp_CMDEC" localSheetId="2">#REF!</definedName>
    <definedName name="fs_ltd_ratio_sp_CMDEC">#REF!</definedName>
    <definedName name="fs_ltd_ratio_sp_CMDEG" localSheetId="0">#REF!</definedName>
    <definedName name="fs_ltd_ratio_sp_CMDEG" localSheetId="3">#REF!</definedName>
    <definedName name="fs_ltd_ratio_sp_CMDEG" localSheetId="2">#REF!</definedName>
    <definedName name="fs_ltd_ratio_sp_CMDEG">#REF!</definedName>
    <definedName name="fs_ltd_ratio_sp_CMELE" localSheetId="0">#REF!</definedName>
    <definedName name="fs_ltd_ratio_sp_CMELE" localSheetId="3">#REF!</definedName>
    <definedName name="fs_ltd_ratio_sp_CMELE" localSheetId="2">#REF!</definedName>
    <definedName name="fs_ltd_ratio_sp_CMELE">#REF!</definedName>
    <definedName name="fs_ltd_ratio_sp_CMNEP" localSheetId="0">#REF!</definedName>
    <definedName name="fs_ltd_ratio_sp_CMNEP" localSheetId="3">#REF!</definedName>
    <definedName name="fs_ltd_ratio_sp_CMNEP" localSheetId="2">#REF!</definedName>
    <definedName name="fs_ltd_ratio_sp_CMNEP">#REF!</definedName>
    <definedName name="fs_minint_book_ratio_CM1DC" localSheetId="0">#REF!</definedName>
    <definedName name="fs_minint_book_ratio_CM1DC" localSheetId="3">#REF!</definedName>
    <definedName name="fs_minint_book_ratio_CM1DC" localSheetId="2">#REF!</definedName>
    <definedName name="fs_minint_book_ratio_CM1DC">#REF!</definedName>
    <definedName name="fs_minint_book_ratio_CM1DE" localSheetId="0">#REF!</definedName>
    <definedName name="fs_minint_book_ratio_CM1DE" localSheetId="3">#REF!</definedName>
    <definedName name="fs_minint_book_ratio_CM1DE" localSheetId="2">#REF!</definedName>
    <definedName name="fs_minint_book_ratio_CM1DE">#REF!</definedName>
    <definedName name="fs_minint_book_ratio_CM1EL" localSheetId="0">#REF!</definedName>
    <definedName name="fs_minint_book_ratio_CM1EL" localSheetId="3">#REF!</definedName>
    <definedName name="fs_minint_book_ratio_CM1EL" localSheetId="2">#REF!</definedName>
    <definedName name="fs_minint_book_ratio_CM1EL">#REF!</definedName>
    <definedName name="fs_minint_book_ratio_CM2DC" localSheetId="0">#REF!</definedName>
    <definedName name="fs_minint_book_ratio_CM2DC" localSheetId="3">#REF!</definedName>
    <definedName name="fs_minint_book_ratio_CM2DC" localSheetId="2">#REF!</definedName>
    <definedName name="fs_minint_book_ratio_CM2DC">#REF!</definedName>
    <definedName name="fs_minint_book_ratio_CM2DE" localSheetId="0">#REF!</definedName>
    <definedName name="fs_minint_book_ratio_CM2DE" localSheetId="3">#REF!</definedName>
    <definedName name="fs_minint_book_ratio_CM2DE" localSheetId="2">#REF!</definedName>
    <definedName name="fs_minint_book_ratio_CM2DE">#REF!</definedName>
    <definedName name="fs_minint_book_ratio_CM3DC" localSheetId="0">#REF!</definedName>
    <definedName name="fs_minint_book_ratio_CM3DC" localSheetId="3">#REF!</definedName>
    <definedName name="fs_minint_book_ratio_CM3DC" localSheetId="2">#REF!</definedName>
    <definedName name="fs_minint_book_ratio_CM3DC">#REF!</definedName>
    <definedName name="fs_minint_book_ratio_CM3DE" localSheetId="0">#REF!</definedName>
    <definedName name="fs_minint_book_ratio_CM3DE" localSheetId="3">#REF!</definedName>
    <definedName name="fs_minint_book_ratio_CM3DE" localSheetId="2">#REF!</definedName>
    <definedName name="fs_minint_book_ratio_CM3DE">#REF!</definedName>
    <definedName name="fs_minint_book_ratio_CM4DC" localSheetId="0">#REF!</definedName>
    <definedName name="fs_minint_book_ratio_CM4DC" localSheetId="3">#REF!</definedName>
    <definedName name="fs_minint_book_ratio_CM4DC" localSheetId="2">#REF!</definedName>
    <definedName name="fs_minint_book_ratio_CM4DC">#REF!</definedName>
    <definedName name="fs_minint_book_ratio_CM4DE" localSheetId="0">#REF!</definedName>
    <definedName name="fs_minint_book_ratio_CM4DE" localSheetId="3">#REF!</definedName>
    <definedName name="fs_minint_book_ratio_CM4DE" localSheetId="2">#REF!</definedName>
    <definedName name="fs_minint_book_ratio_CM4DE">#REF!</definedName>
    <definedName name="fs_minint_book_ratio_CM4EL" localSheetId="0">#REF!</definedName>
    <definedName name="fs_minint_book_ratio_CM4EL" localSheetId="3">#REF!</definedName>
    <definedName name="fs_minint_book_ratio_CM4EL" localSheetId="2">#REF!</definedName>
    <definedName name="fs_minint_book_ratio_CM4EL">#REF!</definedName>
    <definedName name="fs_minint_book_ratio_CMDCC" localSheetId="0">#REF!</definedName>
    <definedName name="fs_minint_book_ratio_CMDCC" localSheetId="3">#REF!</definedName>
    <definedName name="fs_minint_book_ratio_CMDCC" localSheetId="2">#REF!</definedName>
    <definedName name="fs_minint_book_ratio_CMDCC">#REF!</definedName>
    <definedName name="fs_minint_book_ratio_CMDEC" localSheetId="0">#REF!</definedName>
    <definedName name="fs_minint_book_ratio_CMDEC" localSheetId="3">#REF!</definedName>
    <definedName name="fs_minint_book_ratio_CMDEC" localSheetId="2">#REF!</definedName>
    <definedName name="fs_minint_book_ratio_CMDEC">#REF!</definedName>
    <definedName name="fs_minint_book_ratio_CMDEG" localSheetId="0">#REF!</definedName>
    <definedName name="fs_minint_book_ratio_CMDEG" localSheetId="3">#REF!</definedName>
    <definedName name="fs_minint_book_ratio_CMDEG" localSheetId="2">#REF!</definedName>
    <definedName name="fs_minint_book_ratio_CMDEG">#REF!</definedName>
    <definedName name="fs_minint_book_ratio_CMELE" localSheetId="0">#REF!</definedName>
    <definedName name="fs_minint_book_ratio_CMELE" localSheetId="3">#REF!</definedName>
    <definedName name="fs_minint_book_ratio_CMELE" localSheetId="2">#REF!</definedName>
    <definedName name="fs_minint_book_ratio_CMELE">#REF!</definedName>
    <definedName name="fs_minint_book_ratio_CMNEP" localSheetId="0">#REF!</definedName>
    <definedName name="fs_minint_book_ratio_CMNEP" localSheetId="3">#REF!</definedName>
    <definedName name="fs_minint_book_ratio_CMNEP" localSheetId="2">#REF!</definedName>
    <definedName name="fs_minint_book_ratio_CMNEP">#REF!</definedName>
    <definedName name="fs_minint_ratio_CM1DC" localSheetId="0">#REF!</definedName>
    <definedName name="fs_minint_ratio_CM1DC" localSheetId="3">#REF!</definedName>
    <definedName name="fs_minint_ratio_CM1DC" localSheetId="2">#REF!</definedName>
    <definedName name="fs_minint_ratio_CM1DC" localSheetId="22">#REF!</definedName>
    <definedName name="fs_minint_ratio_CM1DC" localSheetId="7">#REF!</definedName>
    <definedName name="fs_minint_ratio_CM1DC" localSheetId="4">#REF!</definedName>
    <definedName name="fs_minint_ratio_CM1DC" localSheetId="5">#REF!</definedName>
    <definedName name="fs_minint_ratio_CM1DC" localSheetId="17">#REF!</definedName>
    <definedName name="fs_minint_ratio_CM1DC" localSheetId="12">#REF!</definedName>
    <definedName name="fs_minint_ratio_CM1DC" localSheetId="9">#REF!</definedName>
    <definedName name="fs_minint_ratio_CM1DC" localSheetId="10">#REF!</definedName>
    <definedName name="fs_minint_ratio_CM1DC">#REF!</definedName>
    <definedName name="fs_minint_ratio_CM1DE" localSheetId="0">#REF!</definedName>
    <definedName name="fs_minint_ratio_CM1DE" localSheetId="3">#REF!</definedName>
    <definedName name="fs_minint_ratio_CM1DE" localSheetId="2">#REF!</definedName>
    <definedName name="fs_minint_ratio_CM1DE" localSheetId="22">#REF!</definedName>
    <definedName name="fs_minint_ratio_CM1DE" localSheetId="7">#REF!</definedName>
    <definedName name="fs_minint_ratio_CM1DE" localSheetId="4">#REF!</definedName>
    <definedName name="fs_minint_ratio_CM1DE" localSheetId="5">#REF!</definedName>
    <definedName name="fs_minint_ratio_CM1DE" localSheetId="17">#REF!</definedName>
    <definedName name="fs_minint_ratio_CM1DE" localSheetId="12">#REF!</definedName>
    <definedName name="fs_minint_ratio_CM1DE" localSheetId="9">#REF!</definedName>
    <definedName name="fs_minint_ratio_CM1DE" localSheetId="10">#REF!</definedName>
    <definedName name="fs_minint_ratio_CM1DE">#REF!</definedName>
    <definedName name="fs_minint_ratio_CM1EL" localSheetId="0">#REF!</definedName>
    <definedName name="fs_minint_ratio_CM1EL" localSheetId="3">#REF!</definedName>
    <definedName name="fs_minint_ratio_CM1EL" localSheetId="2">#REF!</definedName>
    <definedName name="fs_minint_ratio_CM1EL" localSheetId="22">#REF!</definedName>
    <definedName name="fs_minint_ratio_CM1EL" localSheetId="7">#REF!</definedName>
    <definedName name="fs_minint_ratio_CM1EL" localSheetId="4">#REF!</definedName>
    <definedName name="fs_minint_ratio_CM1EL" localSheetId="5">#REF!</definedName>
    <definedName name="fs_minint_ratio_CM1EL" localSheetId="17">#REF!</definedName>
    <definedName name="fs_minint_ratio_CM1EL" localSheetId="12">#REF!</definedName>
    <definedName name="fs_minint_ratio_CM1EL" localSheetId="9">#REF!</definedName>
    <definedName name="fs_minint_ratio_CM1EL" localSheetId="10">#REF!</definedName>
    <definedName name="fs_minint_ratio_CM1EL">#REF!</definedName>
    <definedName name="fs_minint_ratio_CM1NE" localSheetId="0">#REF!</definedName>
    <definedName name="fs_minint_ratio_CM1NE" localSheetId="3">#REF!</definedName>
    <definedName name="fs_minint_ratio_CM1NE" localSheetId="2">#REF!</definedName>
    <definedName name="fs_minint_ratio_CM1NE">#REF!</definedName>
    <definedName name="fs_minint_ratio_CM2DC" localSheetId="0">#REF!</definedName>
    <definedName name="fs_minint_ratio_CM2DC" localSheetId="3">#REF!</definedName>
    <definedName name="fs_minint_ratio_CM2DC" localSheetId="2">#REF!</definedName>
    <definedName name="fs_minint_ratio_CM2DC" localSheetId="22">#REF!</definedName>
    <definedName name="fs_minint_ratio_CM2DC" localSheetId="7">#REF!</definedName>
    <definedName name="fs_minint_ratio_CM2DC" localSheetId="4">#REF!</definedName>
    <definedName name="fs_minint_ratio_CM2DC" localSheetId="5">#REF!</definedName>
    <definedName name="fs_minint_ratio_CM2DC" localSheetId="17">#REF!</definedName>
    <definedName name="fs_minint_ratio_CM2DC" localSheetId="12">#REF!</definedName>
    <definedName name="fs_minint_ratio_CM2DC" localSheetId="9">#REF!</definedName>
    <definedName name="fs_minint_ratio_CM2DC" localSheetId="10">#REF!</definedName>
    <definedName name="fs_minint_ratio_CM2DC">#REF!</definedName>
    <definedName name="fs_minint_ratio_CM2DE" localSheetId="0">#REF!</definedName>
    <definedName name="fs_minint_ratio_CM2DE" localSheetId="3">#REF!</definedName>
    <definedName name="fs_minint_ratio_CM2DE" localSheetId="2">#REF!</definedName>
    <definedName name="fs_minint_ratio_CM2DE" localSheetId="22">#REF!</definedName>
    <definedName name="fs_minint_ratio_CM2DE" localSheetId="7">#REF!</definedName>
    <definedName name="fs_minint_ratio_CM2DE" localSheetId="4">#REF!</definedName>
    <definedName name="fs_minint_ratio_CM2DE" localSheetId="5">#REF!</definedName>
    <definedName name="fs_minint_ratio_CM2DE" localSheetId="17">#REF!</definedName>
    <definedName name="fs_minint_ratio_CM2DE" localSheetId="12">#REF!</definedName>
    <definedName name="fs_minint_ratio_CM2DE" localSheetId="9">#REF!</definedName>
    <definedName name="fs_minint_ratio_CM2DE" localSheetId="10">#REF!</definedName>
    <definedName name="fs_minint_ratio_CM2DE">#REF!</definedName>
    <definedName name="fs_minint_ratio_CM2EL" localSheetId="0">#REF!</definedName>
    <definedName name="fs_minint_ratio_CM2EL" localSheetId="3">#REF!</definedName>
    <definedName name="fs_minint_ratio_CM2EL" localSheetId="2">#REF!</definedName>
    <definedName name="fs_minint_ratio_CM2EL" localSheetId="22">#REF!</definedName>
    <definedName name="fs_minint_ratio_CM2EL" localSheetId="7">#REF!</definedName>
    <definedName name="fs_minint_ratio_CM2EL" localSheetId="4">#REF!</definedName>
    <definedName name="fs_minint_ratio_CM2EL" localSheetId="5">#REF!</definedName>
    <definedName name="fs_minint_ratio_CM2EL" localSheetId="17">#REF!</definedName>
    <definedName name="fs_minint_ratio_CM2EL" localSheetId="12">#REF!</definedName>
    <definedName name="fs_minint_ratio_CM2EL" localSheetId="9">#REF!</definedName>
    <definedName name="fs_minint_ratio_CM2EL" localSheetId="10">#REF!</definedName>
    <definedName name="fs_minint_ratio_CM2EL">#REF!</definedName>
    <definedName name="fs_minint_ratio_CM2NE" localSheetId="0">#REF!</definedName>
    <definedName name="fs_minint_ratio_CM2NE" localSheetId="3">#REF!</definedName>
    <definedName name="fs_minint_ratio_CM2NE" localSheetId="2">#REF!</definedName>
    <definedName name="fs_minint_ratio_CM2NE">#REF!</definedName>
    <definedName name="fs_minint_ratio_CM3DC" localSheetId="0">#REF!</definedName>
    <definedName name="fs_minint_ratio_CM3DC" localSheetId="3">#REF!</definedName>
    <definedName name="fs_minint_ratio_CM3DC" localSheetId="2">#REF!</definedName>
    <definedName name="fs_minint_ratio_CM3DC" localSheetId="22">#REF!</definedName>
    <definedName name="fs_minint_ratio_CM3DC" localSheetId="7">#REF!</definedName>
    <definedName name="fs_minint_ratio_CM3DC" localSheetId="4">#REF!</definedName>
    <definedName name="fs_minint_ratio_CM3DC" localSheetId="5">#REF!</definedName>
    <definedName name="fs_minint_ratio_CM3DC" localSheetId="17">#REF!</definedName>
    <definedName name="fs_minint_ratio_CM3DC" localSheetId="12">#REF!</definedName>
    <definedName name="fs_minint_ratio_CM3DC" localSheetId="9">#REF!</definedName>
    <definedName name="fs_minint_ratio_CM3DC" localSheetId="10">#REF!</definedName>
    <definedName name="fs_minint_ratio_CM3DC">#REF!</definedName>
    <definedName name="fs_minint_ratio_CM3DE" localSheetId="0">#REF!</definedName>
    <definedName name="fs_minint_ratio_CM3DE" localSheetId="3">#REF!</definedName>
    <definedName name="fs_minint_ratio_CM3DE" localSheetId="2">#REF!</definedName>
    <definedName name="fs_minint_ratio_CM3DE" localSheetId="22">#REF!</definedName>
    <definedName name="fs_minint_ratio_CM3DE" localSheetId="7">#REF!</definedName>
    <definedName name="fs_minint_ratio_CM3DE" localSheetId="4">#REF!</definedName>
    <definedName name="fs_minint_ratio_CM3DE" localSheetId="5">#REF!</definedName>
    <definedName name="fs_minint_ratio_CM3DE" localSheetId="17">#REF!</definedName>
    <definedName name="fs_minint_ratio_CM3DE" localSheetId="12">#REF!</definedName>
    <definedName name="fs_minint_ratio_CM3DE" localSheetId="9">#REF!</definedName>
    <definedName name="fs_minint_ratio_CM3DE" localSheetId="10">#REF!</definedName>
    <definedName name="fs_minint_ratio_CM3DE">#REF!</definedName>
    <definedName name="fs_minint_ratio_CM3EL" localSheetId="0">#REF!</definedName>
    <definedName name="fs_minint_ratio_CM3EL" localSheetId="3">#REF!</definedName>
    <definedName name="fs_minint_ratio_CM3EL" localSheetId="2">#REF!</definedName>
    <definedName name="fs_minint_ratio_CM3EL" localSheetId="22">#REF!</definedName>
    <definedName name="fs_minint_ratio_CM3EL" localSheetId="7">#REF!</definedName>
    <definedName name="fs_minint_ratio_CM3EL" localSheetId="4">#REF!</definedName>
    <definedName name="fs_minint_ratio_CM3EL" localSheetId="5">#REF!</definedName>
    <definedName name="fs_minint_ratio_CM3EL" localSheetId="17">#REF!</definedName>
    <definedName name="fs_minint_ratio_CM3EL" localSheetId="12">#REF!</definedName>
    <definedName name="fs_minint_ratio_CM3EL" localSheetId="9">#REF!</definedName>
    <definedName name="fs_minint_ratio_CM3EL" localSheetId="10">#REF!</definedName>
    <definedName name="fs_minint_ratio_CM3EL">#REF!</definedName>
    <definedName name="fs_minint_ratio_CM3NE" localSheetId="0">#REF!</definedName>
    <definedName name="fs_minint_ratio_CM3NE" localSheetId="3">#REF!</definedName>
    <definedName name="fs_minint_ratio_CM3NE" localSheetId="2">#REF!</definedName>
    <definedName name="fs_minint_ratio_CM3NE">#REF!</definedName>
    <definedName name="fs_minint_ratio_CM4DC" localSheetId="0">#REF!</definedName>
    <definedName name="fs_minint_ratio_CM4DC" localSheetId="3">#REF!</definedName>
    <definedName name="fs_minint_ratio_CM4DC" localSheetId="2">#REF!</definedName>
    <definedName name="fs_minint_ratio_CM4DC" localSheetId="22">#REF!</definedName>
    <definedName name="fs_minint_ratio_CM4DC" localSheetId="7">#REF!</definedName>
    <definedName name="fs_minint_ratio_CM4DC" localSheetId="4">#REF!</definedName>
    <definedName name="fs_minint_ratio_CM4DC" localSheetId="5">#REF!</definedName>
    <definedName name="fs_minint_ratio_CM4DC" localSheetId="17">#REF!</definedName>
    <definedName name="fs_minint_ratio_CM4DC" localSheetId="12">#REF!</definedName>
    <definedName name="fs_minint_ratio_CM4DC" localSheetId="9">#REF!</definedName>
    <definedName name="fs_minint_ratio_CM4DC" localSheetId="10">#REF!</definedName>
    <definedName name="fs_minint_ratio_CM4DC">#REF!</definedName>
    <definedName name="fs_minint_ratio_CM4DE" localSheetId="0">#REF!</definedName>
    <definedName name="fs_minint_ratio_CM4DE" localSheetId="3">#REF!</definedName>
    <definedName name="fs_minint_ratio_CM4DE" localSheetId="2">#REF!</definedName>
    <definedName name="fs_minint_ratio_CM4DE" localSheetId="22">#REF!</definedName>
    <definedName name="fs_minint_ratio_CM4DE" localSheetId="7">#REF!</definedName>
    <definedName name="fs_minint_ratio_CM4DE" localSheetId="4">#REF!</definedName>
    <definedName name="fs_minint_ratio_CM4DE" localSheetId="5">#REF!</definedName>
    <definedName name="fs_minint_ratio_CM4DE" localSheetId="17">#REF!</definedName>
    <definedName name="fs_minint_ratio_CM4DE" localSheetId="12">#REF!</definedName>
    <definedName name="fs_minint_ratio_CM4DE" localSheetId="9">#REF!</definedName>
    <definedName name="fs_minint_ratio_CM4DE" localSheetId="10">#REF!</definedName>
    <definedName name="fs_minint_ratio_CM4DE">#REF!</definedName>
    <definedName name="fs_minint_ratio_CM4EL" localSheetId="0">#REF!</definedName>
    <definedName name="fs_minint_ratio_CM4EL" localSheetId="3">#REF!</definedName>
    <definedName name="fs_minint_ratio_CM4EL" localSheetId="2">#REF!</definedName>
    <definedName name="fs_minint_ratio_CM4EL" localSheetId="22">#REF!</definedName>
    <definedName name="fs_minint_ratio_CM4EL" localSheetId="7">#REF!</definedName>
    <definedName name="fs_minint_ratio_CM4EL" localSheetId="4">#REF!</definedName>
    <definedName name="fs_minint_ratio_CM4EL" localSheetId="5">#REF!</definedName>
    <definedName name="fs_minint_ratio_CM4EL" localSheetId="17">#REF!</definedName>
    <definedName name="fs_minint_ratio_CM4EL" localSheetId="12">#REF!</definedName>
    <definedName name="fs_minint_ratio_CM4EL" localSheetId="9">#REF!</definedName>
    <definedName name="fs_minint_ratio_CM4EL" localSheetId="10">#REF!</definedName>
    <definedName name="fs_minint_ratio_CM4EL">#REF!</definedName>
    <definedName name="fs_minint_ratio_CM4NE" localSheetId="0">#REF!</definedName>
    <definedName name="fs_minint_ratio_CM4NE" localSheetId="3">#REF!</definedName>
    <definedName name="fs_minint_ratio_CM4NE" localSheetId="2">#REF!</definedName>
    <definedName name="fs_minint_ratio_CM4NE">#REF!</definedName>
    <definedName name="fs_minint_ratio_CM5DC" localSheetId="0">#REF!</definedName>
    <definedName name="fs_minint_ratio_CM5DC" localSheetId="3">#REF!</definedName>
    <definedName name="fs_minint_ratio_CM5DC" localSheetId="2">#REF!</definedName>
    <definedName name="fs_minint_ratio_CM5DC" localSheetId="22">#REF!</definedName>
    <definedName name="fs_minint_ratio_CM5DC" localSheetId="7">#REF!</definedName>
    <definedName name="fs_minint_ratio_CM5DC" localSheetId="4">#REF!</definedName>
    <definedName name="fs_minint_ratio_CM5DC" localSheetId="5">#REF!</definedName>
    <definedName name="fs_minint_ratio_CM5DC" localSheetId="17">#REF!</definedName>
    <definedName name="fs_minint_ratio_CM5DC" localSheetId="12">#REF!</definedName>
    <definedName name="fs_minint_ratio_CM5DC" localSheetId="9">#REF!</definedName>
    <definedName name="fs_minint_ratio_CM5DC" localSheetId="10">#REF!</definedName>
    <definedName name="fs_minint_ratio_CM5DC">#REF!</definedName>
    <definedName name="fs_minint_ratio_CM5DE" localSheetId="0">#REF!</definedName>
    <definedName name="fs_minint_ratio_CM5DE" localSheetId="3">#REF!</definedName>
    <definedName name="fs_minint_ratio_CM5DE" localSheetId="2">#REF!</definedName>
    <definedName name="fs_minint_ratio_CM5DE" localSheetId="22">#REF!</definedName>
    <definedName name="fs_minint_ratio_CM5DE" localSheetId="7">#REF!</definedName>
    <definedName name="fs_minint_ratio_CM5DE" localSheetId="4">#REF!</definedName>
    <definedName name="fs_minint_ratio_CM5DE" localSheetId="5">#REF!</definedName>
    <definedName name="fs_minint_ratio_CM5DE" localSheetId="17">#REF!</definedName>
    <definedName name="fs_minint_ratio_CM5DE" localSheetId="12">#REF!</definedName>
    <definedName name="fs_minint_ratio_CM5DE" localSheetId="9">#REF!</definedName>
    <definedName name="fs_minint_ratio_CM5DE" localSheetId="10">#REF!</definedName>
    <definedName name="fs_minint_ratio_CM5DE">#REF!</definedName>
    <definedName name="fs_minint_ratio_CMDCC" localSheetId="0">#REF!</definedName>
    <definedName name="fs_minint_ratio_CMDCC" localSheetId="3">#REF!</definedName>
    <definedName name="fs_minint_ratio_CMDCC" localSheetId="2">#REF!</definedName>
    <definedName name="fs_minint_ratio_CMDCC" localSheetId="22">#REF!</definedName>
    <definedName name="fs_minint_ratio_CMDCC" localSheetId="7">#REF!</definedName>
    <definedName name="fs_minint_ratio_CMDCC" localSheetId="4">#REF!</definedName>
    <definedName name="fs_minint_ratio_CMDCC" localSheetId="5">#REF!</definedName>
    <definedName name="fs_minint_ratio_CMDCC" localSheetId="17">#REF!</definedName>
    <definedName name="fs_minint_ratio_CMDCC" localSheetId="12">#REF!</definedName>
    <definedName name="fs_minint_ratio_CMDCC" localSheetId="9">#REF!</definedName>
    <definedName name="fs_minint_ratio_CMDCC" localSheetId="10">#REF!</definedName>
    <definedName name="fs_minint_ratio_CMDCC">#REF!</definedName>
    <definedName name="fs_minint_ratio_CMDEC" localSheetId="0">#REF!</definedName>
    <definedName name="fs_minint_ratio_CMDEC" localSheetId="3">#REF!</definedName>
    <definedName name="fs_minint_ratio_CMDEC" localSheetId="2">#REF!</definedName>
    <definedName name="fs_minint_ratio_CMDEC" localSheetId="22">#REF!</definedName>
    <definedName name="fs_minint_ratio_CMDEC" localSheetId="7">#REF!</definedName>
    <definedName name="fs_minint_ratio_CMDEC" localSheetId="4">#REF!</definedName>
    <definedName name="fs_minint_ratio_CMDEC" localSheetId="5">#REF!</definedName>
    <definedName name="fs_minint_ratio_CMDEC" localSheetId="17">#REF!</definedName>
    <definedName name="fs_minint_ratio_CMDEC" localSheetId="12">#REF!</definedName>
    <definedName name="fs_minint_ratio_CMDEC" localSheetId="9">#REF!</definedName>
    <definedName name="fs_minint_ratio_CMDEC" localSheetId="10">#REF!</definedName>
    <definedName name="fs_minint_ratio_CMDEC">#REF!</definedName>
    <definedName name="fs_minint_ratio_CMDEG" localSheetId="0">#REF!</definedName>
    <definedName name="fs_minint_ratio_CMDEG" localSheetId="3">#REF!</definedName>
    <definedName name="fs_minint_ratio_CMDEG" localSheetId="2">#REF!</definedName>
    <definedName name="fs_minint_ratio_CMDEG">#REF!</definedName>
    <definedName name="fs_minint_ratio_CMELE" localSheetId="0">#REF!</definedName>
    <definedName name="fs_minint_ratio_CMELE" localSheetId="3">#REF!</definedName>
    <definedName name="fs_minint_ratio_CMELE" localSheetId="2">#REF!</definedName>
    <definedName name="fs_minint_ratio_CMELE" localSheetId="22">#REF!</definedName>
    <definedName name="fs_minint_ratio_CMELE" localSheetId="7">#REF!</definedName>
    <definedName name="fs_minint_ratio_CMELE" localSheetId="4">#REF!</definedName>
    <definedName name="fs_minint_ratio_CMELE" localSheetId="5">#REF!</definedName>
    <definedName name="fs_minint_ratio_CMELE" localSheetId="17">#REF!</definedName>
    <definedName name="fs_minint_ratio_CMELE" localSheetId="12">#REF!</definedName>
    <definedName name="fs_minint_ratio_CMELE" localSheetId="9">#REF!</definedName>
    <definedName name="fs_minint_ratio_CMELE" localSheetId="10">#REF!</definedName>
    <definedName name="fs_minint_ratio_CMELE">#REF!</definedName>
    <definedName name="fs_minint_ratio_CMNEP" localSheetId="0">#REF!</definedName>
    <definedName name="fs_minint_ratio_CMNEP" localSheetId="3">#REF!</definedName>
    <definedName name="fs_minint_ratio_CMNEP" localSheetId="2">#REF!</definedName>
    <definedName name="fs_minint_ratio_CMNEP" localSheetId="22">#REF!</definedName>
    <definedName name="fs_minint_ratio_CMNEP" localSheetId="7">#REF!</definedName>
    <definedName name="fs_minint_ratio_CMNEP" localSheetId="4">#REF!</definedName>
    <definedName name="fs_minint_ratio_CMNEP" localSheetId="5">#REF!</definedName>
    <definedName name="fs_minint_ratio_CMNEP" localSheetId="17">#REF!</definedName>
    <definedName name="fs_minint_ratio_CMNEP" localSheetId="12">#REF!</definedName>
    <definedName name="fs_minint_ratio_CMNEP" localSheetId="9">#REF!</definedName>
    <definedName name="fs_minint_ratio_CMNEP" localSheetId="10">#REF!</definedName>
    <definedName name="fs_minint_ratio_CMNEP">#REF!</definedName>
    <definedName name="fs_minint_ratio_sp_CM1DC" localSheetId="0">#REF!</definedName>
    <definedName name="fs_minint_ratio_sp_CM1DC" localSheetId="3">#REF!</definedName>
    <definedName name="fs_minint_ratio_sp_CM1DC" localSheetId="2">#REF!</definedName>
    <definedName name="fs_minint_ratio_sp_CM1DC">#REF!</definedName>
    <definedName name="fs_minint_ratio_sp_CM1DE" localSheetId="0">#REF!</definedName>
    <definedName name="fs_minint_ratio_sp_CM1DE" localSheetId="3">#REF!</definedName>
    <definedName name="fs_minint_ratio_sp_CM1DE" localSheetId="2">#REF!</definedName>
    <definedName name="fs_minint_ratio_sp_CM1DE">#REF!</definedName>
    <definedName name="fs_minint_ratio_sp_CM1NE" localSheetId="0">#REF!</definedName>
    <definedName name="fs_minint_ratio_sp_CM1NE" localSheetId="3">#REF!</definedName>
    <definedName name="fs_minint_ratio_sp_CM1NE" localSheetId="2">#REF!</definedName>
    <definedName name="fs_minint_ratio_sp_CM1NE">#REF!</definedName>
    <definedName name="fs_minint_ratio_sp_CM2DC" localSheetId="0">#REF!</definedName>
    <definedName name="fs_minint_ratio_sp_CM2DC" localSheetId="3">#REF!</definedName>
    <definedName name="fs_minint_ratio_sp_CM2DC" localSheetId="2">#REF!</definedName>
    <definedName name="fs_minint_ratio_sp_CM2DC">#REF!</definedName>
    <definedName name="fs_minint_ratio_sp_CM2DE" localSheetId="0">#REF!</definedName>
    <definedName name="fs_minint_ratio_sp_CM2DE" localSheetId="3">#REF!</definedName>
    <definedName name="fs_minint_ratio_sp_CM2DE" localSheetId="2">#REF!</definedName>
    <definedName name="fs_minint_ratio_sp_CM2DE">#REF!</definedName>
    <definedName name="fs_minint_ratio_sp_CM2NE" localSheetId="0">#REF!</definedName>
    <definedName name="fs_minint_ratio_sp_CM2NE" localSheetId="3">#REF!</definedName>
    <definedName name="fs_minint_ratio_sp_CM2NE" localSheetId="2">#REF!</definedName>
    <definedName name="fs_minint_ratio_sp_CM2NE">#REF!</definedName>
    <definedName name="fs_minint_ratio_sp_CM3DC" localSheetId="0">#REF!</definedName>
    <definedName name="fs_minint_ratio_sp_CM3DC" localSheetId="3">#REF!</definedName>
    <definedName name="fs_minint_ratio_sp_CM3DC" localSheetId="2">#REF!</definedName>
    <definedName name="fs_minint_ratio_sp_CM3DC">#REF!</definedName>
    <definedName name="fs_minint_ratio_sp_CM3DE" localSheetId="0">#REF!</definedName>
    <definedName name="fs_minint_ratio_sp_CM3DE" localSheetId="3">#REF!</definedName>
    <definedName name="fs_minint_ratio_sp_CM3DE" localSheetId="2">#REF!</definedName>
    <definedName name="fs_minint_ratio_sp_CM3DE">#REF!</definedName>
    <definedName name="fs_minint_ratio_sp_CM3NE" localSheetId="0">#REF!</definedName>
    <definedName name="fs_minint_ratio_sp_CM3NE" localSheetId="3">#REF!</definedName>
    <definedName name="fs_minint_ratio_sp_CM3NE" localSheetId="2">#REF!</definedName>
    <definedName name="fs_minint_ratio_sp_CM3NE">#REF!</definedName>
    <definedName name="fs_minint_ratio_sp_CM4DC" localSheetId="0">#REF!</definedName>
    <definedName name="fs_minint_ratio_sp_CM4DC" localSheetId="3">#REF!</definedName>
    <definedName name="fs_minint_ratio_sp_CM4DC" localSheetId="2">#REF!</definedName>
    <definedName name="fs_minint_ratio_sp_CM4DC">#REF!</definedName>
    <definedName name="fs_minint_ratio_sp_CM4DE" localSheetId="0">#REF!</definedName>
    <definedName name="fs_minint_ratio_sp_CM4DE" localSheetId="3">#REF!</definedName>
    <definedName name="fs_minint_ratio_sp_CM4DE" localSheetId="2">#REF!</definedName>
    <definedName name="fs_minint_ratio_sp_CM4DE">#REF!</definedName>
    <definedName name="fs_minint_ratio_sp_CM4NE" localSheetId="0">#REF!</definedName>
    <definedName name="fs_minint_ratio_sp_CM4NE" localSheetId="3">#REF!</definedName>
    <definedName name="fs_minint_ratio_sp_CM4NE" localSheetId="2">#REF!</definedName>
    <definedName name="fs_minint_ratio_sp_CM4NE">#REF!</definedName>
    <definedName name="fs_minint_ratio_sp_CMDCC" localSheetId="0">#REF!</definedName>
    <definedName name="fs_minint_ratio_sp_CMDCC" localSheetId="3">#REF!</definedName>
    <definedName name="fs_minint_ratio_sp_CMDCC" localSheetId="2">#REF!</definedName>
    <definedName name="fs_minint_ratio_sp_CMDCC">#REF!</definedName>
    <definedName name="fs_minint_ratio_sp_CMDEC" localSheetId="0">#REF!</definedName>
    <definedName name="fs_minint_ratio_sp_CMDEC" localSheetId="3">#REF!</definedName>
    <definedName name="fs_minint_ratio_sp_CMDEC" localSheetId="2">#REF!</definedName>
    <definedName name="fs_minint_ratio_sp_CMDEC">#REF!</definedName>
    <definedName name="fs_minint_ratio_sp_CMDEG" localSheetId="0">#REF!</definedName>
    <definedName name="fs_minint_ratio_sp_CMDEG" localSheetId="3">#REF!</definedName>
    <definedName name="fs_minint_ratio_sp_CMDEG" localSheetId="2">#REF!</definedName>
    <definedName name="fs_minint_ratio_sp_CMDEG">#REF!</definedName>
    <definedName name="fs_minint_ratio_sp_CMELE" localSheetId="0">#REF!</definedName>
    <definedName name="fs_minint_ratio_sp_CMELE" localSheetId="3">#REF!</definedName>
    <definedName name="fs_minint_ratio_sp_CMELE" localSheetId="2">#REF!</definedName>
    <definedName name="fs_minint_ratio_sp_CMELE">#REF!</definedName>
    <definedName name="fs_minint_ratio_sp_CMNEP" localSheetId="0">#REF!</definedName>
    <definedName name="fs_minint_ratio_sp_CMNEP" localSheetId="3">#REF!</definedName>
    <definedName name="fs_minint_ratio_sp_CMNEP" localSheetId="2">#REF!</definedName>
    <definedName name="fs_minint_ratio_sp_CMNEP">#REF!</definedName>
    <definedName name="fs_oplease_ratio_sp_CM1DC" localSheetId="0">#REF!</definedName>
    <definedName name="fs_oplease_ratio_sp_CM1DC" localSheetId="3">#REF!</definedName>
    <definedName name="fs_oplease_ratio_sp_CM1DC" localSheetId="2">#REF!</definedName>
    <definedName name="fs_oplease_ratio_sp_CM1DC">#REF!</definedName>
    <definedName name="fs_oplease_ratio_sp_CM1DE" localSheetId="0">#REF!</definedName>
    <definedName name="fs_oplease_ratio_sp_CM1DE" localSheetId="3">#REF!</definedName>
    <definedName name="fs_oplease_ratio_sp_CM1DE" localSheetId="2">#REF!</definedName>
    <definedName name="fs_oplease_ratio_sp_CM1DE">#REF!</definedName>
    <definedName name="fs_oplease_ratio_sp_CM1NE" localSheetId="0">#REF!</definedName>
    <definedName name="fs_oplease_ratio_sp_CM1NE" localSheetId="3">#REF!</definedName>
    <definedName name="fs_oplease_ratio_sp_CM1NE" localSheetId="2">#REF!</definedName>
    <definedName name="fs_oplease_ratio_sp_CM1NE">#REF!</definedName>
    <definedName name="fs_oplease_ratio_sp_CM2DC" localSheetId="0">#REF!</definedName>
    <definedName name="fs_oplease_ratio_sp_CM2DC" localSheetId="3">#REF!</definedName>
    <definedName name="fs_oplease_ratio_sp_CM2DC" localSheetId="2">#REF!</definedName>
    <definedName name="fs_oplease_ratio_sp_CM2DC">#REF!</definedName>
    <definedName name="fs_oplease_ratio_sp_CM2DE" localSheetId="0">#REF!</definedName>
    <definedName name="fs_oplease_ratio_sp_CM2DE" localSheetId="3">#REF!</definedName>
    <definedName name="fs_oplease_ratio_sp_CM2DE" localSheetId="2">#REF!</definedName>
    <definedName name="fs_oplease_ratio_sp_CM2DE">#REF!</definedName>
    <definedName name="fs_oplease_ratio_sp_CM2NE" localSheetId="0">#REF!</definedName>
    <definedName name="fs_oplease_ratio_sp_CM2NE" localSheetId="3">#REF!</definedName>
    <definedName name="fs_oplease_ratio_sp_CM2NE" localSheetId="2">#REF!</definedName>
    <definedName name="fs_oplease_ratio_sp_CM2NE">#REF!</definedName>
    <definedName name="fs_oplease_ratio_sp_CM3DC" localSheetId="0">#REF!</definedName>
    <definedName name="fs_oplease_ratio_sp_CM3DC" localSheetId="3">#REF!</definedName>
    <definedName name="fs_oplease_ratio_sp_CM3DC" localSheetId="2">#REF!</definedName>
    <definedName name="fs_oplease_ratio_sp_CM3DC">#REF!</definedName>
    <definedName name="fs_oplease_ratio_sp_CM3DE" localSheetId="0">#REF!</definedName>
    <definedName name="fs_oplease_ratio_sp_CM3DE" localSheetId="3">#REF!</definedName>
    <definedName name="fs_oplease_ratio_sp_CM3DE" localSheetId="2">#REF!</definedName>
    <definedName name="fs_oplease_ratio_sp_CM3DE">#REF!</definedName>
    <definedName name="fs_oplease_ratio_sp_CM3NE" localSheetId="0">#REF!</definedName>
    <definedName name="fs_oplease_ratio_sp_CM3NE" localSheetId="3">#REF!</definedName>
    <definedName name="fs_oplease_ratio_sp_CM3NE" localSheetId="2">#REF!</definedName>
    <definedName name="fs_oplease_ratio_sp_CM3NE">#REF!</definedName>
    <definedName name="fs_oplease_ratio_sp_CM4DC" localSheetId="0">#REF!</definedName>
    <definedName name="fs_oplease_ratio_sp_CM4DC" localSheetId="3">#REF!</definedName>
    <definedName name="fs_oplease_ratio_sp_CM4DC" localSheetId="2">#REF!</definedName>
    <definedName name="fs_oplease_ratio_sp_CM4DC">#REF!</definedName>
    <definedName name="fs_oplease_ratio_sp_CM4DE" localSheetId="0">#REF!</definedName>
    <definedName name="fs_oplease_ratio_sp_CM4DE" localSheetId="3">#REF!</definedName>
    <definedName name="fs_oplease_ratio_sp_CM4DE" localSheetId="2">#REF!</definedName>
    <definedName name="fs_oplease_ratio_sp_CM4DE">#REF!</definedName>
    <definedName name="fs_oplease_ratio_sp_CM4NE" localSheetId="0">#REF!</definedName>
    <definedName name="fs_oplease_ratio_sp_CM4NE" localSheetId="3">#REF!</definedName>
    <definedName name="fs_oplease_ratio_sp_CM4NE" localSheetId="2">#REF!</definedName>
    <definedName name="fs_oplease_ratio_sp_CM4NE">#REF!</definedName>
    <definedName name="fs_oplease_ratio_sp_CMDCC" localSheetId="0">#REF!</definedName>
    <definedName name="fs_oplease_ratio_sp_CMDCC" localSheetId="3">#REF!</definedName>
    <definedName name="fs_oplease_ratio_sp_CMDCC" localSheetId="2">#REF!</definedName>
    <definedName name="fs_oplease_ratio_sp_CMDCC">#REF!</definedName>
    <definedName name="fs_oplease_ratio_sp_CMDEC" localSheetId="0">#REF!</definedName>
    <definedName name="fs_oplease_ratio_sp_CMDEC" localSheetId="3">#REF!</definedName>
    <definedName name="fs_oplease_ratio_sp_CMDEC" localSheetId="2">#REF!</definedName>
    <definedName name="fs_oplease_ratio_sp_CMDEC">#REF!</definedName>
    <definedName name="fs_oplease_ratio_sp_CMDEG" localSheetId="0">#REF!</definedName>
    <definedName name="fs_oplease_ratio_sp_CMDEG" localSheetId="3">#REF!</definedName>
    <definedName name="fs_oplease_ratio_sp_CMDEG" localSheetId="2">#REF!</definedName>
    <definedName name="fs_oplease_ratio_sp_CMDEG">#REF!</definedName>
    <definedName name="fs_oplease_ratio_sp_CMELE" localSheetId="0">#REF!</definedName>
    <definedName name="fs_oplease_ratio_sp_CMELE" localSheetId="3">#REF!</definedName>
    <definedName name="fs_oplease_ratio_sp_CMELE" localSheetId="2">#REF!</definedName>
    <definedName name="fs_oplease_ratio_sp_CMELE">#REF!</definedName>
    <definedName name="fs_oplease_ratio_sp_CMNEP" localSheetId="0">#REF!</definedName>
    <definedName name="fs_oplease_ratio_sp_CMNEP" localSheetId="3">#REF!</definedName>
    <definedName name="fs_oplease_ratio_sp_CMNEP" localSheetId="2">#REF!</definedName>
    <definedName name="fs_oplease_ratio_sp_CMNEP">#REF!</definedName>
    <definedName name="fs_pfs_book_ratio_CM1DC" localSheetId="0">#REF!</definedName>
    <definedName name="fs_pfs_book_ratio_CM1DC" localSheetId="3">#REF!</definedName>
    <definedName name="fs_pfs_book_ratio_CM1DC" localSheetId="2">#REF!</definedName>
    <definedName name="fs_pfs_book_ratio_CM1DC">#REF!</definedName>
    <definedName name="fs_pfs_book_ratio_CM1DE" localSheetId="0">#REF!</definedName>
    <definedName name="fs_pfs_book_ratio_CM1DE" localSheetId="3">#REF!</definedName>
    <definedName name="fs_pfs_book_ratio_CM1DE" localSheetId="2">#REF!</definedName>
    <definedName name="fs_pfs_book_ratio_CM1DE">#REF!</definedName>
    <definedName name="fs_pfs_book_ratio_CM1EL" localSheetId="0">#REF!</definedName>
    <definedName name="fs_pfs_book_ratio_CM1EL" localSheetId="3">#REF!</definedName>
    <definedName name="fs_pfs_book_ratio_CM1EL" localSheetId="2">#REF!</definedName>
    <definedName name="fs_pfs_book_ratio_CM1EL">#REF!</definedName>
    <definedName name="fs_pfs_book_ratio_CM1NE" localSheetId="0">#REF!</definedName>
    <definedName name="fs_pfs_book_ratio_CM1NE" localSheetId="3">#REF!</definedName>
    <definedName name="fs_pfs_book_ratio_CM1NE" localSheetId="2">#REF!</definedName>
    <definedName name="fs_pfs_book_ratio_CM1NE">#REF!</definedName>
    <definedName name="fs_pfs_book_ratio_CM2DC" localSheetId="0">#REF!</definedName>
    <definedName name="fs_pfs_book_ratio_CM2DC" localSheetId="3">#REF!</definedName>
    <definedName name="fs_pfs_book_ratio_CM2DC" localSheetId="2">#REF!</definedName>
    <definedName name="fs_pfs_book_ratio_CM2DC">#REF!</definedName>
    <definedName name="fs_pfs_book_ratio_CM2DE" localSheetId="0">#REF!</definedName>
    <definedName name="fs_pfs_book_ratio_CM2DE" localSheetId="3">#REF!</definedName>
    <definedName name="fs_pfs_book_ratio_CM2DE" localSheetId="2">#REF!</definedName>
    <definedName name="fs_pfs_book_ratio_CM2DE">#REF!</definedName>
    <definedName name="fs_pfs_book_ratio_CM2EL" localSheetId="0">#REF!</definedName>
    <definedName name="fs_pfs_book_ratio_CM2EL" localSheetId="3">#REF!</definedName>
    <definedName name="fs_pfs_book_ratio_CM2EL" localSheetId="2">#REF!</definedName>
    <definedName name="fs_pfs_book_ratio_CM2EL">#REF!</definedName>
    <definedName name="fs_pfs_book_ratio_CM2NE" localSheetId="0">#REF!</definedName>
    <definedName name="fs_pfs_book_ratio_CM2NE" localSheetId="3">#REF!</definedName>
    <definedName name="fs_pfs_book_ratio_CM2NE" localSheetId="2">#REF!</definedName>
    <definedName name="fs_pfs_book_ratio_CM2NE">#REF!</definedName>
    <definedName name="fs_pfs_book_ratio_CM3DC" localSheetId="0">#REF!</definedName>
    <definedName name="fs_pfs_book_ratio_CM3DC" localSheetId="3">#REF!</definedName>
    <definedName name="fs_pfs_book_ratio_CM3DC" localSheetId="2">#REF!</definedName>
    <definedName name="fs_pfs_book_ratio_CM3DC">#REF!</definedName>
    <definedName name="fs_pfs_book_ratio_CM3DE" localSheetId="0">#REF!</definedName>
    <definedName name="fs_pfs_book_ratio_CM3DE" localSheetId="3">#REF!</definedName>
    <definedName name="fs_pfs_book_ratio_CM3DE" localSheetId="2">#REF!</definedName>
    <definedName name="fs_pfs_book_ratio_CM3DE">#REF!</definedName>
    <definedName name="fs_pfs_book_ratio_CM3EL" localSheetId="0">#REF!</definedName>
    <definedName name="fs_pfs_book_ratio_CM3EL" localSheetId="3">#REF!</definedName>
    <definedName name="fs_pfs_book_ratio_CM3EL" localSheetId="2">#REF!</definedName>
    <definedName name="fs_pfs_book_ratio_CM3EL">#REF!</definedName>
    <definedName name="fs_pfs_book_ratio_CM3NE" localSheetId="0">#REF!</definedName>
    <definedName name="fs_pfs_book_ratio_CM3NE" localSheetId="3">#REF!</definedName>
    <definedName name="fs_pfs_book_ratio_CM3NE" localSheetId="2">#REF!</definedName>
    <definedName name="fs_pfs_book_ratio_CM3NE">#REF!</definedName>
    <definedName name="fs_pfs_book_ratio_CM4DC" localSheetId="0">#REF!</definedName>
    <definedName name="fs_pfs_book_ratio_CM4DC" localSheetId="3">#REF!</definedName>
    <definedName name="fs_pfs_book_ratio_CM4DC" localSheetId="2">#REF!</definedName>
    <definedName name="fs_pfs_book_ratio_CM4DC">#REF!</definedName>
    <definedName name="fs_pfs_book_ratio_CM4DE" localSheetId="0">#REF!</definedName>
    <definedName name="fs_pfs_book_ratio_CM4DE" localSheetId="3">#REF!</definedName>
    <definedName name="fs_pfs_book_ratio_CM4DE" localSheetId="2">#REF!</definedName>
    <definedName name="fs_pfs_book_ratio_CM4DE">#REF!</definedName>
    <definedName name="fs_pfs_book_ratio_CM4EL" localSheetId="0">#REF!</definedName>
    <definedName name="fs_pfs_book_ratio_CM4EL" localSheetId="3">#REF!</definedName>
    <definedName name="fs_pfs_book_ratio_CM4EL" localSheetId="2">#REF!</definedName>
    <definedName name="fs_pfs_book_ratio_CM4EL">#REF!</definedName>
    <definedName name="fs_pfs_book_ratio_CM4NE" localSheetId="0">#REF!</definedName>
    <definedName name="fs_pfs_book_ratio_CM4NE" localSheetId="3">#REF!</definedName>
    <definedName name="fs_pfs_book_ratio_CM4NE" localSheetId="2">#REF!</definedName>
    <definedName name="fs_pfs_book_ratio_CM4NE">#REF!</definedName>
    <definedName name="fs_pfs_book_ratio_CMDCC" localSheetId="0">#REF!</definedName>
    <definedName name="fs_pfs_book_ratio_CMDCC" localSheetId="3">#REF!</definedName>
    <definedName name="fs_pfs_book_ratio_CMDCC" localSheetId="2">#REF!</definedName>
    <definedName name="fs_pfs_book_ratio_CMDCC">#REF!</definedName>
    <definedName name="fs_pfs_book_ratio_CMDEC" localSheetId="0">#REF!</definedName>
    <definedName name="fs_pfs_book_ratio_CMDEC" localSheetId="3">#REF!</definedName>
    <definedName name="fs_pfs_book_ratio_CMDEC" localSheetId="2">#REF!</definedName>
    <definedName name="fs_pfs_book_ratio_CMDEC">#REF!</definedName>
    <definedName name="fs_pfs_book_ratio_CMDEG" localSheetId="0">#REF!</definedName>
    <definedName name="fs_pfs_book_ratio_CMDEG" localSheetId="3">#REF!</definedName>
    <definedName name="fs_pfs_book_ratio_CMDEG" localSheetId="2">#REF!</definedName>
    <definedName name="fs_pfs_book_ratio_CMDEG">#REF!</definedName>
    <definedName name="fs_pfs_book_ratio_CMELE" localSheetId="0">#REF!</definedName>
    <definedName name="fs_pfs_book_ratio_CMELE" localSheetId="3">#REF!</definedName>
    <definedName name="fs_pfs_book_ratio_CMELE" localSheetId="2">#REF!</definedName>
    <definedName name="fs_pfs_book_ratio_CMELE">#REF!</definedName>
    <definedName name="fs_pfs_book_ratio_CMNEP" localSheetId="0">#REF!</definedName>
    <definedName name="fs_pfs_book_ratio_CMNEP" localSheetId="3">#REF!</definedName>
    <definedName name="fs_pfs_book_ratio_CMNEP" localSheetId="2">#REF!</definedName>
    <definedName name="fs_pfs_book_ratio_CMNEP">#REF!</definedName>
    <definedName name="fs_pfs_ratio_CM1DC" localSheetId="0">#REF!</definedName>
    <definedName name="fs_pfs_ratio_CM1DC" localSheetId="3">#REF!</definedName>
    <definedName name="fs_pfs_ratio_CM1DC" localSheetId="2">#REF!</definedName>
    <definedName name="fs_pfs_ratio_CM1DC" localSheetId="22">#REF!</definedName>
    <definedName name="fs_pfs_ratio_CM1DC" localSheetId="7">#REF!</definedName>
    <definedName name="fs_pfs_ratio_CM1DC" localSheetId="4">#REF!</definedName>
    <definedName name="fs_pfs_ratio_CM1DC" localSheetId="5">#REF!</definedName>
    <definedName name="fs_pfs_ratio_CM1DC" localSheetId="17">#REF!</definedName>
    <definedName name="fs_pfs_ratio_CM1DC" localSheetId="12">#REF!</definedName>
    <definedName name="fs_pfs_ratio_CM1DC" localSheetId="9">#REF!</definedName>
    <definedName name="fs_pfs_ratio_CM1DC" localSheetId="10">#REF!</definedName>
    <definedName name="fs_pfs_ratio_CM1DC">#REF!</definedName>
    <definedName name="fs_pfs_ratio_CM1DE" localSheetId="0">#REF!</definedName>
    <definedName name="fs_pfs_ratio_CM1DE" localSheetId="3">#REF!</definedName>
    <definedName name="fs_pfs_ratio_CM1DE" localSheetId="2">#REF!</definedName>
    <definedName name="fs_pfs_ratio_CM1DE" localSheetId="22">#REF!</definedName>
    <definedName name="fs_pfs_ratio_CM1DE" localSheetId="7">#REF!</definedName>
    <definedName name="fs_pfs_ratio_CM1DE" localSheetId="4">#REF!</definedName>
    <definedName name="fs_pfs_ratio_CM1DE" localSheetId="5">#REF!</definedName>
    <definedName name="fs_pfs_ratio_CM1DE" localSheetId="17">#REF!</definedName>
    <definedName name="fs_pfs_ratio_CM1DE" localSheetId="12">#REF!</definedName>
    <definedName name="fs_pfs_ratio_CM1DE" localSheetId="9">#REF!</definedName>
    <definedName name="fs_pfs_ratio_CM1DE" localSheetId="10">#REF!</definedName>
    <definedName name="fs_pfs_ratio_CM1DE">#REF!</definedName>
    <definedName name="fs_pfs_ratio_CM1EL" localSheetId="0">#REF!</definedName>
    <definedName name="fs_pfs_ratio_CM1EL" localSheetId="3">#REF!</definedName>
    <definedName name="fs_pfs_ratio_CM1EL" localSheetId="2">#REF!</definedName>
    <definedName name="fs_pfs_ratio_CM1EL" localSheetId="22">#REF!</definedName>
    <definedName name="fs_pfs_ratio_CM1EL" localSheetId="7">#REF!</definedName>
    <definedName name="fs_pfs_ratio_CM1EL" localSheetId="4">#REF!</definedName>
    <definedName name="fs_pfs_ratio_CM1EL" localSheetId="5">#REF!</definedName>
    <definedName name="fs_pfs_ratio_CM1EL" localSheetId="17">#REF!</definedName>
    <definedName name="fs_pfs_ratio_CM1EL" localSheetId="12">#REF!</definedName>
    <definedName name="fs_pfs_ratio_CM1EL" localSheetId="9">#REF!</definedName>
    <definedName name="fs_pfs_ratio_CM1EL" localSheetId="10">#REF!</definedName>
    <definedName name="fs_pfs_ratio_CM1EL">#REF!</definedName>
    <definedName name="fs_pfs_ratio_CM1NE" localSheetId="0">#REF!</definedName>
    <definedName name="fs_pfs_ratio_CM1NE" localSheetId="3">#REF!</definedName>
    <definedName name="fs_pfs_ratio_CM1NE" localSheetId="2">#REF!</definedName>
    <definedName name="fs_pfs_ratio_CM1NE">#REF!</definedName>
    <definedName name="fs_pfs_ratio_CM2DC" localSheetId="0">#REF!</definedName>
    <definedName name="fs_pfs_ratio_CM2DC" localSheetId="3">#REF!</definedName>
    <definedName name="fs_pfs_ratio_CM2DC" localSheetId="2">#REF!</definedName>
    <definedName name="fs_pfs_ratio_CM2DC" localSheetId="22">#REF!</definedName>
    <definedName name="fs_pfs_ratio_CM2DC" localSheetId="7">#REF!</definedName>
    <definedName name="fs_pfs_ratio_CM2DC" localSheetId="4">#REF!</definedName>
    <definedName name="fs_pfs_ratio_CM2DC" localSheetId="5">#REF!</definedName>
    <definedName name="fs_pfs_ratio_CM2DC" localSheetId="17">#REF!</definedName>
    <definedName name="fs_pfs_ratio_CM2DC" localSheetId="12">#REF!</definedName>
    <definedName name="fs_pfs_ratio_CM2DC" localSheetId="9">#REF!</definedName>
    <definedName name="fs_pfs_ratio_CM2DC" localSheetId="10">#REF!</definedName>
    <definedName name="fs_pfs_ratio_CM2DC">#REF!</definedName>
    <definedName name="fs_pfs_ratio_CM2DE" localSheetId="0">#REF!</definedName>
    <definedName name="fs_pfs_ratio_CM2DE" localSheetId="3">#REF!</definedName>
    <definedName name="fs_pfs_ratio_CM2DE" localSheetId="2">#REF!</definedName>
    <definedName name="fs_pfs_ratio_CM2DE" localSheetId="22">#REF!</definedName>
    <definedName name="fs_pfs_ratio_CM2DE" localSheetId="7">#REF!</definedName>
    <definedName name="fs_pfs_ratio_CM2DE" localSheetId="4">#REF!</definedName>
    <definedName name="fs_pfs_ratio_CM2DE" localSheetId="5">#REF!</definedName>
    <definedName name="fs_pfs_ratio_CM2DE" localSheetId="17">#REF!</definedName>
    <definedName name="fs_pfs_ratio_CM2DE" localSheetId="12">#REF!</definedName>
    <definedName name="fs_pfs_ratio_CM2DE" localSheetId="9">#REF!</definedName>
    <definedName name="fs_pfs_ratio_CM2DE" localSheetId="10">#REF!</definedName>
    <definedName name="fs_pfs_ratio_CM2DE">#REF!</definedName>
    <definedName name="fs_pfs_ratio_CM2EL" localSheetId="0">#REF!</definedName>
    <definedName name="fs_pfs_ratio_CM2EL" localSheetId="3">#REF!</definedName>
    <definedName name="fs_pfs_ratio_CM2EL" localSheetId="2">#REF!</definedName>
    <definedName name="fs_pfs_ratio_CM2EL" localSheetId="22">#REF!</definedName>
    <definedName name="fs_pfs_ratio_CM2EL" localSheetId="7">#REF!</definedName>
    <definedName name="fs_pfs_ratio_CM2EL" localSheetId="4">#REF!</definedName>
    <definedName name="fs_pfs_ratio_CM2EL" localSheetId="5">#REF!</definedName>
    <definedName name="fs_pfs_ratio_CM2EL" localSheetId="17">#REF!</definedName>
    <definedName name="fs_pfs_ratio_CM2EL" localSheetId="12">#REF!</definedName>
    <definedName name="fs_pfs_ratio_CM2EL" localSheetId="9">#REF!</definedName>
    <definedName name="fs_pfs_ratio_CM2EL" localSheetId="10">#REF!</definedName>
    <definedName name="fs_pfs_ratio_CM2EL">#REF!</definedName>
    <definedName name="fs_pfs_ratio_CM2NE" localSheetId="0">#REF!</definedName>
    <definedName name="fs_pfs_ratio_CM2NE" localSheetId="3">#REF!</definedName>
    <definedName name="fs_pfs_ratio_CM2NE" localSheetId="2">#REF!</definedName>
    <definedName name="fs_pfs_ratio_CM2NE">#REF!</definedName>
    <definedName name="fs_pfs_ratio_CM3DC" localSheetId="0">#REF!</definedName>
    <definedName name="fs_pfs_ratio_CM3DC" localSheetId="3">#REF!</definedName>
    <definedName name="fs_pfs_ratio_CM3DC" localSheetId="2">#REF!</definedName>
    <definedName name="fs_pfs_ratio_CM3DC" localSheetId="22">#REF!</definedName>
    <definedName name="fs_pfs_ratio_CM3DC" localSheetId="7">#REF!</definedName>
    <definedName name="fs_pfs_ratio_CM3DC" localSheetId="4">#REF!</definedName>
    <definedName name="fs_pfs_ratio_CM3DC" localSheetId="5">#REF!</definedName>
    <definedName name="fs_pfs_ratio_CM3DC" localSheetId="17">#REF!</definedName>
    <definedName name="fs_pfs_ratio_CM3DC" localSheetId="12">#REF!</definedName>
    <definedName name="fs_pfs_ratio_CM3DC" localSheetId="9">#REF!</definedName>
    <definedName name="fs_pfs_ratio_CM3DC" localSheetId="10">#REF!</definedName>
    <definedName name="fs_pfs_ratio_CM3DC">#REF!</definedName>
    <definedName name="fs_pfs_ratio_CM3DE" localSheetId="0">#REF!</definedName>
    <definedName name="fs_pfs_ratio_CM3DE" localSheetId="3">#REF!</definedName>
    <definedName name="fs_pfs_ratio_CM3DE" localSheetId="2">#REF!</definedName>
    <definedName name="fs_pfs_ratio_CM3DE" localSheetId="22">#REF!</definedName>
    <definedName name="fs_pfs_ratio_CM3DE" localSheetId="7">#REF!</definedName>
    <definedName name="fs_pfs_ratio_CM3DE" localSheetId="4">#REF!</definedName>
    <definedName name="fs_pfs_ratio_CM3DE" localSheetId="5">#REF!</definedName>
    <definedName name="fs_pfs_ratio_CM3DE" localSheetId="17">#REF!</definedName>
    <definedName name="fs_pfs_ratio_CM3DE" localSheetId="12">#REF!</definedName>
    <definedName name="fs_pfs_ratio_CM3DE" localSheetId="9">#REF!</definedName>
    <definedName name="fs_pfs_ratio_CM3DE" localSheetId="10">#REF!</definedName>
    <definedName name="fs_pfs_ratio_CM3DE">#REF!</definedName>
    <definedName name="fs_pfs_ratio_CM3EL" localSheetId="0">#REF!</definedName>
    <definedName name="fs_pfs_ratio_CM3EL" localSheetId="3">#REF!</definedName>
    <definedName name="fs_pfs_ratio_CM3EL" localSheetId="2">#REF!</definedName>
    <definedName name="fs_pfs_ratio_CM3EL" localSheetId="22">#REF!</definedName>
    <definedName name="fs_pfs_ratio_CM3EL" localSheetId="7">#REF!</definedName>
    <definedName name="fs_pfs_ratio_CM3EL" localSheetId="4">#REF!</definedName>
    <definedName name="fs_pfs_ratio_CM3EL" localSheetId="5">#REF!</definedName>
    <definedName name="fs_pfs_ratio_CM3EL" localSheetId="17">#REF!</definedName>
    <definedName name="fs_pfs_ratio_CM3EL" localSheetId="12">#REF!</definedName>
    <definedName name="fs_pfs_ratio_CM3EL" localSheetId="9">#REF!</definedName>
    <definedName name="fs_pfs_ratio_CM3EL" localSheetId="10">#REF!</definedName>
    <definedName name="fs_pfs_ratio_CM3EL">#REF!</definedName>
    <definedName name="fs_pfs_ratio_CM3NE" localSheetId="0">#REF!</definedName>
    <definedName name="fs_pfs_ratio_CM3NE" localSheetId="3">#REF!</definedName>
    <definedName name="fs_pfs_ratio_CM3NE" localSheetId="2">#REF!</definedName>
    <definedName name="fs_pfs_ratio_CM3NE">#REF!</definedName>
    <definedName name="fs_pfs_ratio_CM4DC" localSheetId="0">#REF!</definedName>
    <definedName name="fs_pfs_ratio_CM4DC" localSheetId="3">#REF!</definedName>
    <definedName name="fs_pfs_ratio_CM4DC" localSheetId="2">#REF!</definedName>
    <definedName name="fs_pfs_ratio_CM4DC" localSheetId="22">#REF!</definedName>
    <definedName name="fs_pfs_ratio_CM4DC" localSheetId="7">#REF!</definedName>
    <definedName name="fs_pfs_ratio_CM4DC" localSheetId="4">#REF!</definedName>
    <definedName name="fs_pfs_ratio_CM4DC" localSheetId="5">#REF!</definedName>
    <definedName name="fs_pfs_ratio_CM4DC" localSheetId="17">#REF!</definedName>
    <definedName name="fs_pfs_ratio_CM4DC" localSheetId="12">#REF!</definedName>
    <definedName name="fs_pfs_ratio_CM4DC" localSheetId="9">#REF!</definedName>
    <definedName name="fs_pfs_ratio_CM4DC" localSheetId="10">#REF!</definedName>
    <definedName name="fs_pfs_ratio_CM4DC">#REF!</definedName>
    <definedName name="fs_pfs_ratio_CM4DE" localSheetId="0">#REF!</definedName>
    <definedName name="fs_pfs_ratio_CM4DE" localSheetId="3">#REF!</definedName>
    <definedName name="fs_pfs_ratio_CM4DE" localSheetId="2">#REF!</definedName>
    <definedName name="fs_pfs_ratio_CM4DE" localSheetId="22">#REF!</definedName>
    <definedName name="fs_pfs_ratio_CM4DE" localSheetId="7">#REF!</definedName>
    <definedName name="fs_pfs_ratio_CM4DE" localSheetId="4">#REF!</definedName>
    <definedName name="fs_pfs_ratio_CM4DE" localSheetId="5">#REF!</definedName>
    <definedName name="fs_pfs_ratio_CM4DE" localSheetId="17">#REF!</definedName>
    <definedName name="fs_pfs_ratio_CM4DE" localSheetId="12">#REF!</definedName>
    <definedName name="fs_pfs_ratio_CM4DE" localSheetId="9">#REF!</definedName>
    <definedName name="fs_pfs_ratio_CM4DE" localSheetId="10">#REF!</definedName>
    <definedName name="fs_pfs_ratio_CM4DE">#REF!</definedName>
    <definedName name="fs_pfs_ratio_CM4EL" localSheetId="0">#REF!</definedName>
    <definedName name="fs_pfs_ratio_CM4EL" localSheetId="3">#REF!</definedName>
    <definedName name="fs_pfs_ratio_CM4EL" localSheetId="2">#REF!</definedName>
    <definedName name="fs_pfs_ratio_CM4EL" localSheetId="22">#REF!</definedName>
    <definedName name="fs_pfs_ratio_CM4EL" localSheetId="7">#REF!</definedName>
    <definedName name="fs_pfs_ratio_CM4EL" localSheetId="4">#REF!</definedName>
    <definedName name="fs_pfs_ratio_CM4EL" localSheetId="5">#REF!</definedName>
    <definedName name="fs_pfs_ratio_CM4EL" localSheetId="17">#REF!</definedName>
    <definedName name="fs_pfs_ratio_CM4EL" localSheetId="12">#REF!</definedName>
    <definedName name="fs_pfs_ratio_CM4EL" localSheetId="9">#REF!</definedName>
    <definedName name="fs_pfs_ratio_CM4EL" localSheetId="10">#REF!</definedName>
    <definedName name="fs_pfs_ratio_CM4EL">#REF!</definedName>
    <definedName name="fs_pfs_ratio_CM4NE" localSheetId="0">#REF!</definedName>
    <definedName name="fs_pfs_ratio_CM4NE" localSheetId="3">#REF!</definedName>
    <definedName name="fs_pfs_ratio_CM4NE" localSheetId="2">#REF!</definedName>
    <definedName name="fs_pfs_ratio_CM4NE">#REF!</definedName>
    <definedName name="fs_pfs_ratio_CM5DC" localSheetId="0">#REF!</definedName>
    <definedName name="fs_pfs_ratio_CM5DC" localSheetId="3">#REF!</definedName>
    <definedName name="fs_pfs_ratio_CM5DC" localSheetId="2">#REF!</definedName>
    <definedName name="fs_pfs_ratio_CM5DC" localSheetId="22">#REF!</definedName>
    <definedName name="fs_pfs_ratio_CM5DC" localSheetId="7">#REF!</definedName>
    <definedName name="fs_pfs_ratio_CM5DC" localSheetId="4">#REF!</definedName>
    <definedName name="fs_pfs_ratio_CM5DC" localSheetId="5">#REF!</definedName>
    <definedName name="fs_pfs_ratio_CM5DC" localSheetId="17">#REF!</definedName>
    <definedName name="fs_pfs_ratio_CM5DC" localSheetId="12">#REF!</definedName>
    <definedName name="fs_pfs_ratio_CM5DC" localSheetId="9">#REF!</definedName>
    <definedName name="fs_pfs_ratio_CM5DC" localSheetId="10">#REF!</definedName>
    <definedName name="fs_pfs_ratio_CM5DC">#REF!</definedName>
    <definedName name="fs_pfs_ratio_CM5DE" localSheetId="0">#REF!</definedName>
    <definedName name="fs_pfs_ratio_CM5DE" localSheetId="3">#REF!</definedName>
    <definedName name="fs_pfs_ratio_CM5DE" localSheetId="2">#REF!</definedName>
    <definedName name="fs_pfs_ratio_CM5DE" localSheetId="22">#REF!</definedName>
    <definedName name="fs_pfs_ratio_CM5DE" localSheetId="7">#REF!</definedName>
    <definedName name="fs_pfs_ratio_CM5DE" localSheetId="4">#REF!</definedName>
    <definedName name="fs_pfs_ratio_CM5DE" localSheetId="5">#REF!</definedName>
    <definedName name="fs_pfs_ratio_CM5DE" localSheetId="17">#REF!</definedName>
    <definedName name="fs_pfs_ratio_CM5DE" localSheetId="12">#REF!</definedName>
    <definedName name="fs_pfs_ratio_CM5DE" localSheetId="9">#REF!</definedName>
    <definedName name="fs_pfs_ratio_CM5DE" localSheetId="10">#REF!</definedName>
    <definedName name="fs_pfs_ratio_CM5DE">#REF!</definedName>
    <definedName name="fs_pfs_ratio_CMDCC" localSheetId="0">#REF!</definedName>
    <definedName name="fs_pfs_ratio_CMDCC" localSheetId="3">#REF!</definedName>
    <definedName name="fs_pfs_ratio_CMDCC" localSheetId="2">#REF!</definedName>
    <definedName name="fs_pfs_ratio_CMDCC" localSheetId="22">#REF!</definedName>
    <definedName name="fs_pfs_ratio_CMDCC" localSheetId="7">#REF!</definedName>
    <definedName name="fs_pfs_ratio_CMDCC" localSheetId="4">#REF!</definedName>
    <definedName name="fs_pfs_ratio_CMDCC" localSheetId="5">#REF!</definedName>
    <definedName name="fs_pfs_ratio_CMDCC" localSheetId="17">#REF!</definedName>
    <definedName name="fs_pfs_ratio_CMDCC" localSheetId="12">#REF!</definedName>
    <definedName name="fs_pfs_ratio_CMDCC" localSheetId="9">#REF!</definedName>
    <definedName name="fs_pfs_ratio_CMDCC" localSheetId="10">#REF!</definedName>
    <definedName name="fs_pfs_ratio_CMDCC">#REF!</definedName>
    <definedName name="fs_pfs_ratio_CMDEC" localSheetId="0">#REF!</definedName>
    <definedName name="fs_pfs_ratio_CMDEC" localSheetId="3">#REF!</definedName>
    <definedName name="fs_pfs_ratio_CMDEC" localSheetId="2">#REF!</definedName>
    <definedName name="fs_pfs_ratio_CMDEC" localSheetId="22">#REF!</definedName>
    <definedName name="fs_pfs_ratio_CMDEC" localSheetId="7">#REF!</definedName>
    <definedName name="fs_pfs_ratio_CMDEC" localSheetId="4">#REF!</definedName>
    <definedName name="fs_pfs_ratio_CMDEC" localSheetId="5">#REF!</definedName>
    <definedName name="fs_pfs_ratio_CMDEC" localSheetId="17">#REF!</definedName>
    <definedName name="fs_pfs_ratio_CMDEC" localSheetId="12">#REF!</definedName>
    <definedName name="fs_pfs_ratio_CMDEC" localSheetId="9">#REF!</definedName>
    <definedName name="fs_pfs_ratio_CMDEC" localSheetId="10">#REF!</definedName>
    <definedName name="fs_pfs_ratio_CMDEC">#REF!</definedName>
    <definedName name="fs_pfs_ratio_CMDEG" localSheetId="0">#REF!</definedName>
    <definedName name="fs_pfs_ratio_CMDEG" localSheetId="3">#REF!</definedName>
    <definedName name="fs_pfs_ratio_CMDEG" localSheetId="2">#REF!</definedName>
    <definedName name="fs_pfs_ratio_CMDEG">#REF!</definedName>
    <definedName name="fs_pfs_ratio_CMELE" localSheetId="0">#REF!</definedName>
    <definedName name="fs_pfs_ratio_CMELE" localSheetId="3">#REF!</definedName>
    <definedName name="fs_pfs_ratio_CMELE" localSheetId="2">#REF!</definedName>
    <definedName name="fs_pfs_ratio_CMELE" localSheetId="22">#REF!</definedName>
    <definedName name="fs_pfs_ratio_CMELE" localSheetId="7">#REF!</definedName>
    <definedName name="fs_pfs_ratio_CMELE" localSheetId="4">#REF!</definedName>
    <definedName name="fs_pfs_ratio_CMELE" localSheetId="5">#REF!</definedName>
    <definedName name="fs_pfs_ratio_CMELE" localSheetId="17">#REF!</definedName>
    <definedName name="fs_pfs_ratio_CMELE" localSheetId="12">#REF!</definedName>
    <definedName name="fs_pfs_ratio_CMELE" localSheetId="9">#REF!</definedName>
    <definedName name="fs_pfs_ratio_CMELE" localSheetId="10">#REF!</definedName>
    <definedName name="fs_pfs_ratio_CMELE">#REF!</definedName>
    <definedName name="fs_pfs_ratio_CMNEP" localSheetId="0">#REF!</definedName>
    <definedName name="fs_pfs_ratio_CMNEP" localSheetId="3">#REF!</definedName>
    <definedName name="fs_pfs_ratio_CMNEP" localSheetId="2">#REF!</definedName>
    <definedName name="fs_pfs_ratio_CMNEP" localSheetId="22">#REF!</definedName>
    <definedName name="fs_pfs_ratio_CMNEP" localSheetId="7">#REF!</definedName>
    <definedName name="fs_pfs_ratio_CMNEP" localSheetId="4">#REF!</definedName>
    <definedName name="fs_pfs_ratio_CMNEP" localSheetId="5">#REF!</definedName>
    <definedName name="fs_pfs_ratio_CMNEP" localSheetId="17">#REF!</definedName>
    <definedName name="fs_pfs_ratio_CMNEP" localSheetId="12">#REF!</definedName>
    <definedName name="fs_pfs_ratio_CMNEP" localSheetId="9">#REF!</definedName>
    <definedName name="fs_pfs_ratio_CMNEP" localSheetId="10">#REF!</definedName>
    <definedName name="fs_pfs_ratio_CMNEP">#REF!</definedName>
    <definedName name="fs_pfs_ratio_sp_CM1DC" localSheetId="0">#REF!</definedName>
    <definedName name="fs_pfs_ratio_sp_CM1DC" localSheetId="3">#REF!</definedName>
    <definedName name="fs_pfs_ratio_sp_CM1DC" localSheetId="2">#REF!</definedName>
    <definedName name="fs_pfs_ratio_sp_CM1DC">#REF!</definedName>
    <definedName name="fs_pfs_ratio_sp_CM1DE" localSheetId="0">#REF!</definedName>
    <definedName name="fs_pfs_ratio_sp_CM1DE" localSheetId="3">#REF!</definedName>
    <definedName name="fs_pfs_ratio_sp_CM1DE" localSheetId="2">#REF!</definedName>
    <definedName name="fs_pfs_ratio_sp_CM1DE">#REF!</definedName>
    <definedName name="fs_pfs_ratio_sp_CM1NE" localSheetId="0">#REF!</definedName>
    <definedName name="fs_pfs_ratio_sp_CM1NE" localSheetId="3">#REF!</definedName>
    <definedName name="fs_pfs_ratio_sp_CM1NE" localSheetId="2">#REF!</definedName>
    <definedName name="fs_pfs_ratio_sp_CM1NE">#REF!</definedName>
    <definedName name="fs_pfs_ratio_sp_CM2DC" localSheetId="0">#REF!</definedName>
    <definedName name="fs_pfs_ratio_sp_CM2DC" localSheetId="3">#REF!</definedName>
    <definedName name="fs_pfs_ratio_sp_CM2DC" localSheetId="2">#REF!</definedName>
    <definedName name="fs_pfs_ratio_sp_CM2DC">#REF!</definedName>
    <definedName name="fs_pfs_ratio_sp_CM2DE" localSheetId="0">#REF!</definedName>
    <definedName name="fs_pfs_ratio_sp_CM2DE" localSheetId="3">#REF!</definedName>
    <definedName name="fs_pfs_ratio_sp_CM2DE" localSheetId="2">#REF!</definedName>
    <definedName name="fs_pfs_ratio_sp_CM2DE">#REF!</definedName>
    <definedName name="fs_pfs_ratio_sp_CM2NE" localSheetId="0">#REF!</definedName>
    <definedName name="fs_pfs_ratio_sp_CM2NE" localSheetId="3">#REF!</definedName>
    <definedName name="fs_pfs_ratio_sp_CM2NE" localSheetId="2">#REF!</definedName>
    <definedName name="fs_pfs_ratio_sp_CM2NE">#REF!</definedName>
    <definedName name="fs_pfs_ratio_sp_CM3DC" localSheetId="0">#REF!</definedName>
    <definedName name="fs_pfs_ratio_sp_CM3DC" localSheetId="3">#REF!</definedName>
    <definedName name="fs_pfs_ratio_sp_CM3DC" localSheetId="2">#REF!</definedName>
    <definedName name="fs_pfs_ratio_sp_CM3DC">#REF!</definedName>
    <definedName name="fs_pfs_ratio_sp_CM3DE" localSheetId="0">#REF!</definedName>
    <definedName name="fs_pfs_ratio_sp_CM3DE" localSheetId="3">#REF!</definedName>
    <definedName name="fs_pfs_ratio_sp_CM3DE" localSheetId="2">#REF!</definedName>
    <definedName name="fs_pfs_ratio_sp_CM3DE">#REF!</definedName>
    <definedName name="fs_pfs_ratio_sp_CM3NE" localSheetId="0">#REF!</definedName>
    <definedName name="fs_pfs_ratio_sp_CM3NE" localSheetId="3">#REF!</definedName>
    <definedName name="fs_pfs_ratio_sp_CM3NE" localSheetId="2">#REF!</definedName>
    <definedName name="fs_pfs_ratio_sp_CM3NE">#REF!</definedName>
    <definedName name="fs_pfs_ratio_sp_CM4DC" localSheetId="0">#REF!</definedName>
    <definedName name="fs_pfs_ratio_sp_CM4DC" localSheetId="3">#REF!</definedName>
    <definedName name="fs_pfs_ratio_sp_CM4DC" localSheetId="2">#REF!</definedName>
    <definedName name="fs_pfs_ratio_sp_CM4DC">#REF!</definedName>
    <definedName name="fs_pfs_ratio_sp_CM4DE" localSheetId="0">#REF!</definedName>
    <definedName name="fs_pfs_ratio_sp_CM4DE" localSheetId="3">#REF!</definedName>
    <definedName name="fs_pfs_ratio_sp_CM4DE" localSheetId="2">#REF!</definedName>
    <definedName name="fs_pfs_ratio_sp_CM4DE">#REF!</definedName>
    <definedName name="fs_pfs_ratio_sp_CM4NE" localSheetId="0">#REF!</definedName>
    <definedName name="fs_pfs_ratio_sp_CM4NE" localSheetId="3">#REF!</definedName>
    <definedName name="fs_pfs_ratio_sp_CM4NE" localSheetId="2">#REF!</definedName>
    <definedName name="fs_pfs_ratio_sp_CM4NE">#REF!</definedName>
    <definedName name="fs_pfs_ratio_sp_CMDCC" localSheetId="0">#REF!</definedName>
    <definedName name="fs_pfs_ratio_sp_CMDCC" localSheetId="3">#REF!</definedName>
    <definedName name="fs_pfs_ratio_sp_CMDCC" localSheetId="2">#REF!</definedName>
    <definedName name="fs_pfs_ratio_sp_CMDCC">#REF!</definedName>
    <definedName name="fs_pfs_ratio_sp_CMDEC" localSheetId="0">#REF!</definedName>
    <definedName name="fs_pfs_ratio_sp_CMDEC" localSheetId="3">#REF!</definedName>
    <definedName name="fs_pfs_ratio_sp_CMDEC" localSheetId="2">#REF!</definedName>
    <definedName name="fs_pfs_ratio_sp_CMDEC">#REF!</definedName>
    <definedName name="fs_pfs_ratio_sp_CMDEG" localSheetId="0">#REF!</definedName>
    <definedName name="fs_pfs_ratio_sp_CMDEG" localSheetId="3">#REF!</definedName>
    <definedName name="fs_pfs_ratio_sp_CMDEG" localSheetId="2">#REF!</definedName>
    <definedName name="fs_pfs_ratio_sp_CMDEG">#REF!</definedName>
    <definedName name="fs_pfs_ratio_sp_CMELE" localSheetId="0">#REF!</definedName>
    <definedName name="fs_pfs_ratio_sp_CMELE" localSheetId="3">#REF!</definedName>
    <definedName name="fs_pfs_ratio_sp_CMELE" localSheetId="2">#REF!</definedName>
    <definedName name="fs_pfs_ratio_sp_CMELE">#REF!</definedName>
    <definedName name="fs_pfs_ratio_sp_CMNEP" localSheetId="0">#REF!</definedName>
    <definedName name="fs_pfs_ratio_sp_CMNEP" localSheetId="3">#REF!</definedName>
    <definedName name="fs_pfs_ratio_sp_CMNEP" localSheetId="2">#REF!</definedName>
    <definedName name="fs_pfs_ratio_sp_CMNEP">#REF!</definedName>
    <definedName name="fs_pretax_interest_CM1DC" localSheetId="0">#REF!</definedName>
    <definedName name="fs_pretax_interest_CM1DC" localSheetId="3">#REF!</definedName>
    <definedName name="fs_pretax_interest_CM1DC" localSheetId="2">#REF!</definedName>
    <definedName name="fs_pretax_interest_CM1DC">#REF!</definedName>
    <definedName name="fs_pretax_interest_CM1DE" localSheetId="0">#REF!</definedName>
    <definedName name="fs_pretax_interest_CM1DE" localSheetId="3">#REF!</definedName>
    <definedName name="fs_pretax_interest_CM1DE" localSheetId="2">#REF!</definedName>
    <definedName name="fs_pretax_interest_CM1DE">#REF!</definedName>
    <definedName name="fs_pretax_interest_CM1EL" localSheetId="0">#REF!</definedName>
    <definedName name="fs_pretax_interest_CM1EL" localSheetId="3">#REF!</definedName>
    <definedName name="fs_pretax_interest_CM1EL" localSheetId="2">#REF!</definedName>
    <definedName name="fs_pretax_interest_CM1EL">#REF!</definedName>
    <definedName name="fs_pretax_interest_CM1NE" localSheetId="0">#REF!</definedName>
    <definedName name="fs_pretax_interest_CM1NE" localSheetId="3">#REF!</definedName>
    <definedName name="fs_pretax_interest_CM1NE" localSheetId="2">#REF!</definedName>
    <definedName name="fs_pretax_interest_CM1NE">#REF!</definedName>
    <definedName name="fs_pretax_interest_CM2DC" localSheetId="0">#REF!</definedName>
    <definedName name="fs_pretax_interest_CM2DC" localSheetId="3">#REF!</definedName>
    <definedName name="fs_pretax_interest_CM2DC" localSheetId="2">#REF!</definedName>
    <definedName name="fs_pretax_interest_CM2DC">#REF!</definedName>
    <definedName name="fs_pretax_interest_CM2DE" localSheetId="0">#REF!</definedName>
    <definedName name="fs_pretax_interest_CM2DE" localSheetId="3">#REF!</definedName>
    <definedName name="fs_pretax_interest_CM2DE" localSheetId="2">#REF!</definedName>
    <definedName name="fs_pretax_interest_CM2DE">#REF!</definedName>
    <definedName name="fs_pretax_interest_CM2NE" localSheetId="0">#REF!</definedName>
    <definedName name="fs_pretax_interest_CM2NE" localSheetId="3">#REF!</definedName>
    <definedName name="fs_pretax_interest_CM2NE" localSheetId="2">#REF!</definedName>
    <definedName name="fs_pretax_interest_CM2NE">#REF!</definedName>
    <definedName name="fs_pretax_interest_CM3DC" localSheetId="0">#REF!</definedName>
    <definedName name="fs_pretax_interest_CM3DC" localSheetId="3">#REF!</definedName>
    <definedName name="fs_pretax_interest_CM3DC" localSheetId="2">#REF!</definedName>
    <definedName name="fs_pretax_interest_CM3DC">#REF!</definedName>
    <definedName name="fs_pretax_interest_CM3DE" localSheetId="0">#REF!</definedName>
    <definedName name="fs_pretax_interest_CM3DE" localSheetId="3">#REF!</definedName>
    <definedName name="fs_pretax_interest_CM3DE" localSheetId="2">#REF!</definedName>
    <definedName name="fs_pretax_interest_CM3DE">#REF!</definedName>
    <definedName name="fs_pretax_interest_CM3NE" localSheetId="0">#REF!</definedName>
    <definedName name="fs_pretax_interest_CM3NE" localSheetId="3">#REF!</definedName>
    <definedName name="fs_pretax_interest_CM3NE" localSheetId="2">#REF!</definedName>
    <definedName name="fs_pretax_interest_CM3NE">#REF!</definedName>
    <definedName name="fs_pretax_interest_CM4DC" localSheetId="0">#REF!</definedName>
    <definedName name="fs_pretax_interest_CM4DC" localSheetId="3">#REF!</definedName>
    <definedName name="fs_pretax_interest_CM4DC" localSheetId="2">#REF!</definedName>
    <definedName name="fs_pretax_interest_CM4DC">#REF!</definedName>
    <definedName name="fs_pretax_interest_CM4DE" localSheetId="0">#REF!</definedName>
    <definedName name="fs_pretax_interest_CM4DE" localSheetId="3">#REF!</definedName>
    <definedName name="fs_pretax_interest_CM4DE" localSheetId="2">#REF!</definedName>
    <definedName name="fs_pretax_interest_CM4DE">#REF!</definedName>
    <definedName name="fs_pretax_interest_CM4EL" localSheetId="0">#REF!</definedName>
    <definedName name="fs_pretax_interest_CM4EL" localSheetId="3">#REF!</definedName>
    <definedName name="fs_pretax_interest_CM4EL" localSheetId="2">#REF!</definedName>
    <definedName name="fs_pretax_interest_CM4EL">#REF!</definedName>
    <definedName name="fs_pretax_interest_CM4NE" localSheetId="0">#REF!</definedName>
    <definedName name="fs_pretax_interest_CM4NE" localSheetId="3">#REF!</definedName>
    <definedName name="fs_pretax_interest_CM4NE" localSheetId="2">#REF!</definedName>
    <definedName name="fs_pretax_interest_CM4NE">#REF!</definedName>
    <definedName name="fs_pretax_interest_CMDCC" localSheetId="0">#REF!</definedName>
    <definedName name="fs_pretax_interest_CMDCC" localSheetId="3">#REF!</definedName>
    <definedName name="fs_pretax_interest_CMDCC" localSheetId="2">#REF!</definedName>
    <definedName name="fs_pretax_interest_CMDCC" localSheetId="22">#REF!</definedName>
    <definedName name="fs_pretax_interest_CMDCC" localSheetId="7">#REF!</definedName>
    <definedName name="fs_pretax_interest_CMDCC" localSheetId="4">#REF!</definedName>
    <definedName name="fs_pretax_interest_CMDCC" localSheetId="5">#REF!</definedName>
    <definedName name="fs_pretax_interest_CMDCC" localSheetId="17">#REF!</definedName>
    <definedName name="fs_pretax_interest_CMDCC" localSheetId="12">#REF!</definedName>
    <definedName name="fs_pretax_interest_CMDCC" localSheetId="9">#REF!</definedName>
    <definedName name="fs_pretax_interest_CMDCC" localSheetId="10">#REF!</definedName>
    <definedName name="fs_pretax_interest_CMDCC">#REF!</definedName>
    <definedName name="fs_pretax_interest_CMDEC" localSheetId="0">#REF!</definedName>
    <definedName name="fs_pretax_interest_CMDEC" localSheetId="3">#REF!</definedName>
    <definedName name="fs_pretax_interest_CMDEC" localSheetId="2">#REF!</definedName>
    <definedName name="fs_pretax_interest_CMDEC" localSheetId="22">#REF!</definedName>
    <definedName name="fs_pretax_interest_CMDEC" localSheetId="7">#REF!</definedName>
    <definedName name="fs_pretax_interest_CMDEC" localSheetId="4">#REF!</definedName>
    <definedName name="fs_pretax_interest_CMDEC" localSheetId="5">#REF!</definedName>
    <definedName name="fs_pretax_interest_CMDEC" localSheetId="17">#REF!</definedName>
    <definedName name="fs_pretax_interest_CMDEC" localSheetId="12">#REF!</definedName>
    <definedName name="fs_pretax_interest_CMDEC" localSheetId="9">#REF!</definedName>
    <definedName name="fs_pretax_interest_CMDEC" localSheetId="10">#REF!</definedName>
    <definedName name="fs_pretax_interest_CMDEC">#REF!</definedName>
    <definedName name="fs_pretax_interest_CMELE" localSheetId="0">#REF!</definedName>
    <definedName name="fs_pretax_interest_CMELE" localSheetId="3">#REF!</definedName>
    <definedName name="fs_pretax_interest_CMELE" localSheetId="2">#REF!</definedName>
    <definedName name="fs_pretax_interest_CMELE">#REF!</definedName>
    <definedName name="fs_pretax_interest_CMNEP" localSheetId="0">#REF!</definedName>
    <definedName name="fs_pretax_interest_CMNEP" localSheetId="3">#REF!</definedName>
    <definedName name="fs_pretax_interest_CMNEP" localSheetId="2">#REF!</definedName>
    <definedName name="fs_pretax_interest_CMNEP" localSheetId="22">#REF!</definedName>
    <definedName name="fs_pretax_interest_CMNEP" localSheetId="7">#REF!</definedName>
    <definedName name="fs_pretax_interest_CMNEP" localSheetId="4">#REF!</definedName>
    <definedName name="fs_pretax_interest_CMNEP" localSheetId="5">#REF!</definedName>
    <definedName name="fs_pretax_interest_CMNEP" localSheetId="17">#REF!</definedName>
    <definedName name="fs_pretax_interest_CMNEP" localSheetId="12">#REF!</definedName>
    <definedName name="fs_pretax_interest_CMNEP" localSheetId="9">#REF!</definedName>
    <definedName name="fs_pretax_interest_CMNEP" localSheetId="10">#REF!</definedName>
    <definedName name="fs_pretax_interest_CMNEP">#REF!</definedName>
    <definedName name="fs_quips_book_ratio_CM1DC" localSheetId="0">#REF!</definedName>
    <definedName name="fs_quips_book_ratio_CM1DC" localSheetId="3">#REF!</definedName>
    <definedName name="fs_quips_book_ratio_CM1DC" localSheetId="2">#REF!</definedName>
    <definedName name="fs_quips_book_ratio_CM1DC">#REF!</definedName>
    <definedName name="fs_quips_book_ratio_CM1DE" localSheetId="0">#REF!</definedName>
    <definedName name="fs_quips_book_ratio_CM1DE" localSheetId="3">#REF!</definedName>
    <definedName name="fs_quips_book_ratio_CM1DE" localSheetId="2">#REF!</definedName>
    <definedName name="fs_quips_book_ratio_CM1DE">#REF!</definedName>
    <definedName name="fs_quips_book_ratio_CM1EL" localSheetId="0">#REF!</definedName>
    <definedName name="fs_quips_book_ratio_CM1EL" localSheetId="3">#REF!</definedName>
    <definedName name="fs_quips_book_ratio_CM1EL" localSheetId="2">#REF!</definedName>
    <definedName name="fs_quips_book_ratio_CM1EL">#REF!</definedName>
    <definedName name="fs_quips_book_ratio_CM1NE" localSheetId="0">#REF!</definedName>
    <definedName name="fs_quips_book_ratio_CM1NE" localSheetId="3">#REF!</definedName>
    <definedName name="fs_quips_book_ratio_CM1NE" localSheetId="2">#REF!</definedName>
    <definedName name="fs_quips_book_ratio_CM1NE">#REF!</definedName>
    <definedName name="fs_quips_book_ratio_CM2DC" localSheetId="0">#REF!</definedName>
    <definedName name="fs_quips_book_ratio_CM2DC" localSheetId="3">#REF!</definedName>
    <definedName name="fs_quips_book_ratio_CM2DC" localSheetId="2">#REF!</definedName>
    <definedName name="fs_quips_book_ratio_CM2DC">#REF!</definedName>
    <definedName name="fs_quips_book_ratio_CM2DE" localSheetId="0">#REF!</definedName>
    <definedName name="fs_quips_book_ratio_CM2DE" localSheetId="3">#REF!</definedName>
    <definedName name="fs_quips_book_ratio_CM2DE" localSheetId="2">#REF!</definedName>
    <definedName name="fs_quips_book_ratio_CM2DE">#REF!</definedName>
    <definedName name="fs_quips_book_ratio_CM2EL" localSheetId="0">#REF!</definedName>
    <definedName name="fs_quips_book_ratio_CM2EL" localSheetId="3">#REF!</definedName>
    <definedName name="fs_quips_book_ratio_CM2EL" localSheetId="2">#REF!</definedName>
    <definedName name="fs_quips_book_ratio_CM2EL">#REF!</definedName>
    <definedName name="fs_quips_book_ratio_CM2NE" localSheetId="0">#REF!</definedName>
    <definedName name="fs_quips_book_ratio_CM2NE" localSheetId="3">#REF!</definedName>
    <definedName name="fs_quips_book_ratio_CM2NE" localSheetId="2">#REF!</definedName>
    <definedName name="fs_quips_book_ratio_CM2NE">#REF!</definedName>
    <definedName name="fs_quips_book_ratio_CM3DC" localSheetId="0">#REF!</definedName>
    <definedName name="fs_quips_book_ratio_CM3DC" localSheetId="3">#REF!</definedName>
    <definedName name="fs_quips_book_ratio_CM3DC" localSheetId="2">#REF!</definedName>
    <definedName name="fs_quips_book_ratio_CM3DC">#REF!</definedName>
    <definedName name="fs_quips_book_ratio_CM3DE" localSheetId="0">#REF!</definedName>
    <definedName name="fs_quips_book_ratio_CM3DE" localSheetId="3">#REF!</definedName>
    <definedName name="fs_quips_book_ratio_CM3DE" localSheetId="2">#REF!</definedName>
    <definedName name="fs_quips_book_ratio_CM3DE">#REF!</definedName>
    <definedName name="fs_quips_book_ratio_CM3EL" localSheetId="0">#REF!</definedName>
    <definedName name="fs_quips_book_ratio_CM3EL" localSheetId="3">#REF!</definedName>
    <definedName name="fs_quips_book_ratio_CM3EL" localSheetId="2">#REF!</definedName>
    <definedName name="fs_quips_book_ratio_CM3EL">#REF!</definedName>
    <definedName name="fs_quips_book_ratio_CM3NE" localSheetId="0">#REF!</definedName>
    <definedName name="fs_quips_book_ratio_CM3NE" localSheetId="3">#REF!</definedName>
    <definedName name="fs_quips_book_ratio_CM3NE" localSheetId="2">#REF!</definedName>
    <definedName name="fs_quips_book_ratio_CM3NE">#REF!</definedName>
    <definedName name="fs_quips_book_ratio_CM4DC" localSheetId="0">#REF!</definedName>
    <definedName name="fs_quips_book_ratio_CM4DC" localSheetId="3">#REF!</definedName>
    <definedName name="fs_quips_book_ratio_CM4DC" localSheetId="2">#REF!</definedName>
    <definedName name="fs_quips_book_ratio_CM4DC">#REF!</definedName>
    <definedName name="fs_quips_book_ratio_CM4DE" localSheetId="0">#REF!</definedName>
    <definedName name="fs_quips_book_ratio_CM4DE" localSheetId="3">#REF!</definedName>
    <definedName name="fs_quips_book_ratio_CM4DE" localSheetId="2">#REF!</definedName>
    <definedName name="fs_quips_book_ratio_CM4DE">#REF!</definedName>
    <definedName name="fs_quips_book_ratio_CM4EL" localSheetId="0">#REF!</definedName>
    <definedName name="fs_quips_book_ratio_CM4EL" localSheetId="3">#REF!</definedName>
    <definedName name="fs_quips_book_ratio_CM4EL" localSheetId="2">#REF!</definedName>
    <definedName name="fs_quips_book_ratio_CM4EL">#REF!</definedName>
    <definedName name="fs_quips_book_ratio_CM4NE" localSheetId="0">#REF!</definedName>
    <definedName name="fs_quips_book_ratio_CM4NE" localSheetId="3">#REF!</definedName>
    <definedName name="fs_quips_book_ratio_CM4NE" localSheetId="2">#REF!</definedName>
    <definedName name="fs_quips_book_ratio_CM4NE">#REF!</definedName>
    <definedName name="fs_quips_book_ratio_CMDCC" localSheetId="0">#REF!</definedName>
    <definedName name="fs_quips_book_ratio_CMDCC" localSheetId="3">#REF!</definedName>
    <definedName name="fs_quips_book_ratio_CMDCC" localSheetId="2">#REF!</definedName>
    <definedName name="fs_quips_book_ratio_CMDCC">#REF!</definedName>
    <definedName name="fs_quips_book_ratio_CMDEC" localSheetId="0">#REF!</definedName>
    <definedName name="fs_quips_book_ratio_CMDEC" localSheetId="3">#REF!</definedName>
    <definedName name="fs_quips_book_ratio_CMDEC" localSheetId="2">#REF!</definedName>
    <definedName name="fs_quips_book_ratio_CMDEC">#REF!</definedName>
    <definedName name="fs_quips_book_ratio_CMDEG" localSheetId="0">#REF!</definedName>
    <definedName name="fs_quips_book_ratio_CMDEG" localSheetId="3">#REF!</definedName>
    <definedName name="fs_quips_book_ratio_CMDEG" localSheetId="2">#REF!</definedName>
    <definedName name="fs_quips_book_ratio_CMDEG">#REF!</definedName>
    <definedName name="fs_quips_book_ratio_CMELE" localSheetId="0">#REF!</definedName>
    <definedName name="fs_quips_book_ratio_CMELE" localSheetId="3">#REF!</definedName>
    <definedName name="fs_quips_book_ratio_CMELE" localSheetId="2">#REF!</definedName>
    <definedName name="fs_quips_book_ratio_CMELE">#REF!</definedName>
    <definedName name="fs_quips_book_ratio_CMNEP" localSheetId="0">#REF!</definedName>
    <definedName name="fs_quips_book_ratio_CMNEP" localSheetId="3">#REF!</definedName>
    <definedName name="fs_quips_book_ratio_CMNEP" localSheetId="2">#REF!</definedName>
    <definedName name="fs_quips_book_ratio_CMNEP">#REF!</definedName>
    <definedName name="fs_quips_ratio_CM1DC" localSheetId="0">#REF!</definedName>
    <definedName name="fs_quips_ratio_CM1DC" localSheetId="3">#REF!</definedName>
    <definedName name="fs_quips_ratio_CM1DC" localSheetId="2">#REF!</definedName>
    <definedName name="fs_quips_ratio_CM1DC" localSheetId="22">#REF!</definedName>
    <definedName name="fs_quips_ratio_CM1DC" localSheetId="7">#REF!</definedName>
    <definedName name="fs_quips_ratio_CM1DC" localSheetId="4">#REF!</definedName>
    <definedName name="fs_quips_ratio_CM1DC" localSheetId="5">#REF!</definedName>
    <definedName name="fs_quips_ratio_CM1DC" localSheetId="17">#REF!</definedName>
    <definedName name="fs_quips_ratio_CM1DC" localSheetId="12">#REF!</definedName>
    <definedName name="fs_quips_ratio_CM1DC" localSheetId="9">#REF!</definedName>
    <definedName name="fs_quips_ratio_CM1DC" localSheetId="10">#REF!</definedName>
    <definedName name="fs_quips_ratio_CM1DC">#REF!</definedName>
    <definedName name="fs_quips_ratio_CM1DE" localSheetId="0">#REF!</definedName>
    <definedName name="fs_quips_ratio_CM1DE" localSheetId="3">#REF!</definedName>
    <definedName name="fs_quips_ratio_CM1DE" localSheetId="2">#REF!</definedName>
    <definedName name="fs_quips_ratio_CM1DE" localSheetId="22">#REF!</definedName>
    <definedName name="fs_quips_ratio_CM1DE" localSheetId="7">#REF!</definedName>
    <definedName name="fs_quips_ratio_CM1DE" localSheetId="4">#REF!</definedName>
    <definedName name="fs_quips_ratio_CM1DE" localSheetId="5">#REF!</definedName>
    <definedName name="fs_quips_ratio_CM1DE" localSheetId="17">#REF!</definedName>
    <definedName name="fs_quips_ratio_CM1DE" localSheetId="12">#REF!</definedName>
    <definedName name="fs_quips_ratio_CM1DE" localSheetId="9">#REF!</definedName>
    <definedName name="fs_quips_ratio_CM1DE" localSheetId="10">#REF!</definedName>
    <definedName name="fs_quips_ratio_CM1DE">#REF!</definedName>
    <definedName name="fs_quips_ratio_CM1EL" localSheetId="0">#REF!</definedName>
    <definedName name="fs_quips_ratio_CM1EL" localSheetId="3">#REF!</definedName>
    <definedName name="fs_quips_ratio_CM1EL" localSheetId="2">#REF!</definedName>
    <definedName name="fs_quips_ratio_CM1EL" localSheetId="22">#REF!</definedName>
    <definedName name="fs_quips_ratio_CM1EL" localSheetId="7">#REF!</definedName>
    <definedName name="fs_quips_ratio_CM1EL" localSheetId="4">#REF!</definedName>
    <definedName name="fs_quips_ratio_CM1EL" localSheetId="5">#REF!</definedName>
    <definedName name="fs_quips_ratio_CM1EL" localSheetId="17">#REF!</definedName>
    <definedName name="fs_quips_ratio_CM1EL" localSheetId="12">#REF!</definedName>
    <definedName name="fs_quips_ratio_CM1EL" localSheetId="9">#REF!</definedName>
    <definedName name="fs_quips_ratio_CM1EL" localSheetId="10">#REF!</definedName>
    <definedName name="fs_quips_ratio_CM1EL">#REF!</definedName>
    <definedName name="fs_quips_ratio_CM1NE" localSheetId="0">#REF!</definedName>
    <definedName name="fs_quips_ratio_CM1NE" localSheetId="3">#REF!</definedName>
    <definedName name="fs_quips_ratio_CM1NE" localSheetId="2">#REF!</definedName>
    <definedName name="fs_quips_ratio_CM1NE">#REF!</definedName>
    <definedName name="fs_quips_ratio_CM2DC" localSheetId="0">#REF!</definedName>
    <definedName name="fs_quips_ratio_CM2DC" localSheetId="3">#REF!</definedName>
    <definedName name="fs_quips_ratio_CM2DC" localSheetId="2">#REF!</definedName>
    <definedName name="fs_quips_ratio_CM2DC" localSheetId="22">#REF!</definedName>
    <definedName name="fs_quips_ratio_CM2DC" localSheetId="7">#REF!</definedName>
    <definedName name="fs_quips_ratio_CM2DC" localSheetId="4">#REF!</definedName>
    <definedName name="fs_quips_ratio_CM2DC" localSheetId="5">#REF!</definedName>
    <definedName name="fs_quips_ratio_CM2DC" localSheetId="17">#REF!</definedName>
    <definedName name="fs_quips_ratio_CM2DC" localSheetId="12">#REF!</definedName>
    <definedName name="fs_quips_ratio_CM2DC" localSheetId="9">#REF!</definedName>
    <definedName name="fs_quips_ratio_CM2DC" localSheetId="10">#REF!</definedName>
    <definedName name="fs_quips_ratio_CM2DC">#REF!</definedName>
    <definedName name="fs_quips_ratio_CM2DE" localSheetId="0">#REF!</definedName>
    <definedName name="fs_quips_ratio_CM2DE" localSheetId="3">#REF!</definedName>
    <definedName name="fs_quips_ratio_CM2DE" localSheetId="2">#REF!</definedName>
    <definedName name="fs_quips_ratio_CM2DE" localSheetId="22">#REF!</definedName>
    <definedName name="fs_quips_ratio_CM2DE" localSheetId="7">#REF!</definedName>
    <definedName name="fs_quips_ratio_CM2DE" localSheetId="4">#REF!</definedName>
    <definedName name="fs_quips_ratio_CM2DE" localSheetId="5">#REF!</definedName>
    <definedName name="fs_quips_ratio_CM2DE" localSheetId="17">#REF!</definedName>
    <definedName name="fs_quips_ratio_CM2DE" localSheetId="12">#REF!</definedName>
    <definedName name="fs_quips_ratio_CM2DE" localSheetId="9">#REF!</definedName>
    <definedName name="fs_quips_ratio_CM2DE" localSheetId="10">#REF!</definedName>
    <definedName name="fs_quips_ratio_CM2DE">#REF!</definedName>
    <definedName name="fs_quips_ratio_CM2EL" localSheetId="0">#REF!</definedName>
    <definedName name="fs_quips_ratio_CM2EL" localSheetId="3">#REF!</definedName>
    <definedName name="fs_quips_ratio_CM2EL" localSheetId="2">#REF!</definedName>
    <definedName name="fs_quips_ratio_CM2EL" localSheetId="22">#REF!</definedName>
    <definedName name="fs_quips_ratio_CM2EL" localSheetId="7">#REF!</definedName>
    <definedName name="fs_quips_ratio_CM2EL" localSheetId="4">#REF!</definedName>
    <definedName name="fs_quips_ratio_CM2EL" localSheetId="5">#REF!</definedName>
    <definedName name="fs_quips_ratio_CM2EL" localSheetId="17">#REF!</definedName>
    <definedName name="fs_quips_ratio_CM2EL" localSheetId="12">#REF!</definedName>
    <definedName name="fs_quips_ratio_CM2EL" localSheetId="9">#REF!</definedName>
    <definedName name="fs_quips_ratio_CM2EL" localSheetId="10">#REF!</definedName>
    <definedName name="fs_quips_ratio_CM2EL">#REF!</definedName>
    <definedName name="fs_quips_ratio_CM2NE" localSheetId="0">#REF!</definedName>
    <definedName name="fs_quips_ratio_CM2NE" localSheetId="3">#REF!</definedName>
    <definedName name="fs_quips_ratio_CM2NE" localSheetId="2">#REF!</definedName>
    <definedName name="fs_quips_ratio_CM2NE">#REF!</definedName>
    <definedName name="fs_quips_ratio_CM3DC" localSheetId="0">#REF!</definedName>
    <definedName name="fs_quips_ratio_CM3DC" localSheetId="3">#REF!</definedName>
    <definedName name="fs_quips_ratio_CM3DC" localSheetId="2">#REF!</definedName>
    <definedName name="fs_quips_ratio_CM3DC" localSheetId="22">#REF!</definedName>
    <definedName name="fs_quips_ratio_CM3DC" localSheetId="7">#REF!</definedName>
    <definedName name="fs_quips_ratio_CM3DC" localSheetId="4">#REF!</definedName>
    <definedName name="fs_quips_ratio_CM3DC" localSheetId="5">#REF!</definedName>
    <definedName name="fs_quips_ratio_CM3DC" localSheetId="17">#REF!</definedName>
    <definedName name="fs_quips_ratio_CM3DC" localSheetId="12">#REF!</definedName>
    <definedName name="fs_quips_ratio_CM3DC" localSheetId="9">#REF!</definedName>
    <definedName name="fs_quips_ratio_CM3DC" localSheetId="10">#REF!</definedName>
    <definedName name="fs_quips_ratio_CM3DC">#REF!</definedName>
    <definedName name="fs_quips_ratio_CM3DE" localSheetId="0">#REF!</definedName>
    <definedName name="fs_quips_ratio_CM3DE" localSheetId="3">#REF!</definedName>
    <definedName name="fs_quips_ratio_CM3DE" localSheetId="2">#REF!</definedName>
    <definedName name="fs_quips_ratio_CM3DE" localSheetId="22">#REF!</definedName>
    <definedName name="fs_quips_ratio_CM3DE" localSheetId="7">#REF!</definedName>
    <definedName name="fs_quips_ratio_CM3DE" localSheetId="4">#REF!</definedName>
    <definedName name="fs_quips_ratio_CM3DE" localSheetId="5">#REF!</definedName>
    <definedName name="fs_quips_ratio_CM3DE" localSheetId="17">#REF!</definedName>
    <definedName name="fs_quips_ratio_CM3DE" localSheetId="12">#REF!</definedName>
    <definedName name="fs_quips_ratio_CM3DE" localSheetId="9">#REF!</definedName>
    <definedName name="fs_quips_ratio_CM3DE" localSheetId="10">#REF!</definedName>
    <definedName name="fs_quips_ratio_CM3DE">#REF!</definedName>
    <definedName name="fs_quips_ratio_CM3EL" localSheetId="0">#REF!</definedName>
    <definedName name="fs_quips_ratio_CM3EL" localSheetId="3">#REF!</definedName>
    <definedName name="fs_quips_ratio_CM3EL" localSheetId="2">#REF!</definedName>
    <definedName name="fs_quips_ratio_CM3EL" localSheetId="22">#REF!</definedName>
    <definedName name="fs_quips_ratio_CM3EL" localSheetId="7">#REF!</definedName>
    <definedName name="fs_quips_ratio_CM3EL" localSheetId="4">#REF!</definedName>
    <definedName name="fs_quips_ratio_CM3EL" localSheetId="5">#REF!</definedName>
    <definedName name="fs_quips_ratio_CM3EL" localSheetId="17">#REF!</definedName>
    <definedName name="fs_quips_ratio_CM3EL" localSheetId="12">#REF!</definedName>
    <definedName name="fs_quips_ratio_CM3EL" localSheetId="9">#REF!</definedName>
    <definedName name="fs_quips_ratio_CM3EL" localSheetId="10">#REF!</definedName>
    <definedName name="fs_quips_ratio_CM3EL">#REF!</definedName>
    <definedName name="fs_quips_ratio_CM3NE" localSheetId="0">#REF!</definedName>
    <definedName name="fs_quips_ratio_CM3NE" localSheetId="3">#REF!</definedName>
    <definedName name="fs_quips_ratio_CM3NE" localSheetId="2">#REF!</definedName>
    <definedName name="fs_quips_ratio_CM3NE">#REF!</definedName>
    <definedName name="fs_quips_ratio_CM4DC" localSheetId="0">#REF!</definedName>
    <definedName name="fs_quips_ratio_CM4DC" localSheetId="3">#REF!</definedName>
    <definedName name="fs_quips_ratio_CM4DC" localSheetId="2">#REF!</definedName>
    <definedName name="fs_quips_ratio_CM4DC" localSheetId="22">#REF!</definedName>
    <definedName name="fs_quips_ratio_CM4DC" localSheetId="7">#REF!</definedName>
    <definedName name="fs_quips_ratio_CM4DC" localSheetId="4">#REF!</definedName>
    <definedName name="fs_quips_ratio_CM4DC" localSheetId="5">#REF!</definedName>
    <definedName name="fs_quips_ratio_CM4DC" localSheetId="17">#REF!</definedName>
    <definedName name="fs_quips_ratio_CM4DC" localSheetId="12">#REF!</definedName>
    <definedName name="fs_quips_ratio_CM4DC" localSheetId="9">#REF!</definedName>
    <definedName name="fs_quips_ratio_CM4DC" localSheetId="10">#REF!</definedName>
    <definedName name="fs_quips_ratio_CM4DC">#REF!</definedName>
    <definedName name="fs_quips_ratio_CM4DE" localSheetId="0">#REF!</definedName>
    <definedName name="fs_quips_ratio_CM4DE" localSheetId="3">#REF!</definedName>
    <definedName name="fs_quips_ratio_CM4DE" localSheetId="2">#REF!</definedName>
    <definedName name="fs_quips_ratio_CM4DE" localSheetId="22">#REF!</definedName>
    <definedName name="fs_quips_ratio_CM4DE" localSheetId="7">#REF!</definedName>
    <definedName name="fs_quips_ratio_CM4DE" localSheetId="4">#REF!</definedName>
    <definedName name="fs_quips_ratio_CM4DE" localSheetId="5">#REF!</definedName>
    <definedName name="fs_quips_ratio_CM4DE" localSheetId="17">#REF!</definedName>
    <definedName name="fs_quips_ratio_CM4DE" localSheetId="12">#REF!</definedName>
    <definedName name="fs_quips_ratio_CM4DE" localSheetId="9">#REF!</definedName>
    <definedName name="fs_quips_ratio_CM4DE" localSheetId="10">#REF!</definedName>
    <definedName name="fs_quips_ratio_CM4DE">#REF!</definedName>
    <definedName name="fs_quips_ratio_CM4EL" localSheetId="0">#REF!</definedName>
    <definedName name="fs_quips_ratio_CM4EL" localSheetId="3">#REF!</definedName>
    <definedName name="fs_quips_ratio_CM4EL" localSheetId="2">#REF!</definedName>
    <definedName name="fs_quips_ratio_CM4EL" localSheetId="22">#REF!</definedName>
    <definedName name="fs_quips_ratio_CM4EL" localSheetId="7">#REF!</definedName>
    <definedName name="fs_quips_ratio_CM4EL" localSheetId="4">#REF!</definedName>
    <definedName name="fs_quips_ratio_CM4EL" localSheetId="5">#REF!</definedName>
    <definedName name="fs_quips_ratio_CM4EL" localSheetId="17">#REF!</definedName>
    <definedName name="fs_quips_ratio_CM4EL" localSheetId="12">#REF!</definedName>
    <definedName name="fs_quips_ratio_CM4EL" localSheetId="9">#REF!</definedName>
    <definedName name="fs_quips_ratio_CM4EL" localSheetId="10">#REF!</definedName>
    <definedName name="fs_quips_ratio_CM4EL">#REF!</definedName>
    <definedName name="fs_quips_ratio_CM4NE" localSheetId="0">#REF!</definedName>
    <definedName name="fs_quips_ratio_CM4NE" localSheetId="3">#REF!</definedName>
    <definedName name="fs_quips_ratio_CM4NE" localSheetId="2">#REF!</definedName>
    <definedName name="fs_quips_ratio_CM4NE">#REF!</definedName>
    <definedName name="fs_quips_ratio_CM5DC" localSheetId="0">#REF!</definedName>
    <definedName name="fs_quips_ratio_CM5DC" localSheetId="3">#REF!</definedName>
    <definedName name="fs_quips_ratio_CM5DC" localSheetId="2">#REF!</definedName>
    <definedName name="fs_quips_ratio_CM5DC" localSheetId="22">#REF!</definedName>
    <definedName name="fs_quips_ratio_CM5DC" localSheetId="7">#REF!</definedName>
    <definedName name="fs_quips_ratio_CM5DC" localSheetId="4">#REF!</definedName>
    <definedName name="fs_quips_ratio_CM5DC" localSheetId="5">#REF!</definedName>
    <definedName name="fs_quips_ratio_CM5DC" localSheetId="17">#REF!</definedName>
    <definedName name="fs_quips_ratio_CM5DC" localSheetId="12">#REF!</definedName>
    <definedName name="fs_quips_ratio_CM5DC" localSheetId="9">#REF!</definedName>
    <definedName name="fs_quips_ratio_CM5DC" localSheetId="10">#REF!</definedName>
    <definedName name="fs_quips_ratio_CM5DC">#REF!</definedName>
    <definedName name="fs_quips_ratio_CM5DE" localSheetId="0">#REF!</definedName>
    <definedName name="fs_quips_ratio_CM5DE" localSheetId="3">#REF!</definedName>
    <definedName name="fs_quips_ratio_CM5DE" localSheetId="2">#REF!</definedName>
    <definedName name="fs_quips_ratio_CM5DE" localSheetId="22">#REF!</definedName>
    <definedName name="fs_quips_ratio_CM5DE" localSheetId="7">#REF!</definedName>
    <definedName name="fs_quips_ratio_CM5DE" localSheetId="4">#REF!</definedName>
    <definedName name="fs_quips_ratio_CM5DE" localSheetId="5">#REF!</definedName>
    <definedName name="fs_quips_ratio_CM5DE" localSheetId="17">#REF!</definedName>
    <definedName name="fs_quips_ratio_CM5DE" localSheetId="12">#REF!</definedName>
    <definedName name="fs_quips_ratio_CM5DE" localSheetId="9">#REF!</definedName>
    <definedName name="fs_quips_ratio_CM5DE" localSheetId="10">#REF!</definedName>
    <definedName name="fs_quips_ratio_CM5DE">#REF!</definedName>
    <definedName name="fs_quips_ratio_CMDCC" localSheetId="0">#REF!</definedName>
    <definedName name="fs_quips_ratio_CMDCC" localSheetId="3">#REF!</definedName>
    <definedName name="fs_quips_ratio_CMDCC" localSheetId="2">#REF!</definedName>
    <definedName name="fs_quips_ratio_CMDCC" localSheetId="22">#REF!</definedName>
    <definedName name="fs_quips_ratio_CMDCC" localSheetId="7">#REF!</definedName>
    <definedName name="fs_quips_ratio_CMDCC" localSheetId="4">#REF!</definedName>
    <definedName name="fs_quips_ratio_CMDCC" localSheetId="5">#REF!</definedName>
    <definedName name="fs_quips_ratio_CMDCC" localSheetId="17">#REF!</definedName>
    <definedName name="fs_quips_ratio_CMDCC" localSheetId="12">#REF!</definedName>
    <definedName name="fs_quips_ratio_CMDCC" localSheetId="9">#REF!</definedName>
    <definedName name="fs_quips_ratio_CMDCC" localSheetId="10">#REF!</definedName>
    <definedName name="fs_quips_ratio_CMDCC">#REF!</definedName>
    <definedName name="fs_quips_ratio_CMDEC" localSheetId="0">#REF!</definedName>
    <definedName name="fs_quips_ratio_CMDEC" localSheetId="3">#REF!</definedName>
    <definedName name="fs_quips_ratio_CMDEC" localSheetId="2">#REF!</definedName>
    <definedName name="fs_quips_ratio_CMDEC" localSheetId="22">#REF!</definedName>
    <definedName name="fs_quips_ratio_CMDEC" localSheetId="7">#REF!</definedName>
    <definedName name="fs_quips_ratio_CMDEC" localSheetId="4">#REF!</definedName>
    <definedName name="fs_quips_ratio_CMDEC" localSheetId="5">#REF!</definedName>
    <definedName name="fs_quips_ratio_CMDEC" localSheetId="17">#REF!</definedName>
    <definedName name="fs_quips_ratio_CMDEC" localSheetId="12">#REF!</definedName>
    <definedName name="fs_quips_ratio_CMDEC" localSheetId="9">#REF!</definedName>
    <definedName name="fs_quips_ratio_CMDEC" localSheetId="10">#REF!</definedName>
    <definedName name="fs_quips_ratio_CMDEC">#REF!</definedName>
    <definedName name="fs_quips_ratio_CMDEG" localSheetId="0">#REF!</definedName>
    <definedName name="fs_quips_ratio_CMDEG" localSheetId="3">#REF!</definedName>
    <definedName name="fs_quips_ratio_CMDEG" localSheetId="2">#REF!</definedName>
    <definedName name="fs_quips_ratio_CMDEG">#REF!</definedName>
    <definedName name="fs_quips_ratio_CMELE" localSheetId="0">#REF!</definedName>
    <definedName name="fs_quips_ratio_CMELE" localSheetId="3">#REF!</definedName>
    <definedName name="fs_quips_ratio_CMELE" localSheetId="2">#REF!</definedName>
    <definedName name="fs_quips_ratio_CMELE" localSheetId="22">#REF!</definedName>
    <definedName name="fs_quips_ratio_CMELE" localSheetId="7">#REF!</definedName>
    <definedName name="fs_quips_ratio_CMELE" localSheetId="4">#REF!</definedName>
    <definedName name="fs_quips_ratio_CMELE" localSheetId="5">#REF!</definedName>
    <definedName name="fs_quips_ratio_CMELE" localSheetId="17">#REF!</definedName>
    <definedName name="fs_quips_ratio_CMELE" localSheetId="12">#REF!</definedName>
    <definedName name="fs_quips_ratio_CMELE" localSheetId="9">#REF!</definedName>
    <definedName name="fs_quips_ratio_CMELE" localSheetId="10">#REF!</definedName>
    <definedName name="fs_quips_ratio_CMELE">#REF!</definedName>
    <definedName name="fs_quips_ratio_CMNEP" localSheetId="0">#REF!</definedName>
    <definedName name="fs_quips_ratio_CMNEP" localSheetId="3">#REF!</definedName>
    <definedName name="fs_quips_ratio_CMNEP" localSheetId="2">#REF!</definedName>
    <definedName name="fs_quips_ratio_CMNEP" localSheetId="22">#REF!</definedName>
    <definedName name="fs_quips_ratio_CMNEP" localSheetId="7">#REF!</definedName>
    <definedName name="fs_quips_ratio_CMNEP" localSheetId="4">#REF!</definedName>
    <definedName name="fs_quips_ratio_CMNEP" localSheetId="5">#REF!</definedName>
    <definedName name="fs_quips_ratio_CMNEP" localSheetId="17">#REF!</definedName>
    <definedName name="fs_quips_ratio_CMNEP" localSheetId="12">#REF!</definedName>
    <definedName name="fs_quips_ratio_CMNEP" localSheetId="9">#REF!</definedName>
    <definedName name="fs_quips_ratio_CMNEP" localSheetId="10">#REF!</definedName>
    <definedName name="fs_quips_ratio_CMNEP">#REF!</definedName>
    <definedName name="fs_quips_ratio_sp_CM1DC" localSheetId="0">#REF!</definedName>
    <definedName name="fs_quips_ratio_sp_CM1DC" localSheetId="3">#REF!</definedName>
    <definedName name="fs_quips_ratio_sp_CM1DC" localSheetId="2">#REF!</definedName>
    <definedName name="fs_quips_ratio_sp_CM1DC">#REF!</definedName>
    <definedName name="fs_quips_ratio_sp_CM1DE" localSheetId="0">#REF!</definedName>
    <definedName name="fs_quips_ratio_sp_CM1DE" localSheetId="3">#REF!</definedName>
    <definedName name="fs_quips_ratio_sp_CM1DE" localSheetId="2">#REF!</definedName>
    <definedName name="fs_quips_ratio_sp_CM1DE">#REF!</definedName>
    <definedName name="fs_quips_ratio_sp_CM1NE" localSheetId="0">#REF!</definedName>
    <definedName name="fs_quips_ratio_sp_CM1NE" localSheetId="3">#REF!</definedName>
    <definedName name="fs_quips_ratio_sp_CM1NE" localSheetId="2">#REF!</definedName>
    <definedName name="fs_quips_ratio_sp_CM1NE">#REF!</definedName>
    <definedName name="fs_quips_ratio_sp_CM2DC" localSheetId="0">#REF!</definedName>
    <definedName name="fs_quips_ratio_sp_CM2DC" localSheetId="3">#REF!</definedName>
    <definedName name="fs_quips_ratio_sp_CM2DC" localSheetId="2">#REF!</definedName>
    <definedName name="fs_quips_ratio_sp_CM2DC">#REF!</definedName>
    <definedName name="fs_quips_ratio_sp_CM2DE" localSheetId="0">#REF!</definedName>
    <definedName name="fs_quips_ratio_sp_CM2DE" localSheetId="3">#REF!</definedName>
    <definedName name="fs_quips_ratio_sp_CM2DE" localSheetId="2">#REF!</definedName>
    <definedName name="fs_quips_ratio_sp_CM2DE">#REF!</definedName>
    <definedName name="fs_quips_ratio_sp_CM2NE" localSheetId="0">#REF!</definedName>
    <definedName name="fs_quips_ratio_sp_CM2NE" localSheetId="3">#REF!</definedName>
    <definedName name="fs_quips_ratio_sp_CM2NE" localSheetId="2">#REF!</definedName>
    <definedName name="fs_quips_ratio_sp_CM2NE">#REF!</definedName>
    <definedName name="fs_quips_ratio_sp_CM3DC" localSheetId="0">#REF!</definedName>
    <definedName name="fs_quips_ratio_sp_CM3DC" localSheetId="3">#REF!</definedName>
    <definedName name="fs_quips_ratio_sp_CM3DC" localSheetId="2">#REF!</definedName>
    <definedName name="fs_quips_ratio_sp_CM3DC">#REF!</definedName>
    <definedName name="fs_quips_ratio_sp_CM3DE" localSheetId="0">#REF!</definedName>
    <definedName name="fs_quips_ratio_sp_CM3DE" localSheetId="3">#REF!</definedName>
    <definedName name="fs_quips_ratio_sp_CM3DE" localSheetId="2">#REF!</definedName>
    <definedName name="fs_quips_ratio_sp_CM3DE">#REF!</definedName>
    <definedName name="fs_quips_ratio_sp_CM3NE" localSheetId="0">#REF!</definedName>
    <definedName name="fs_quips_ratio_sp_CM3NE" localSheetId="3">#REF!</definedName>
    <definedName name="fs_quips_ratio_sp_CM3NE" localSheetId="2">#REF!</definedName>
    <definedName name="fs_quips_ratio_sp_CM3NE">#REF!</definedName>
    <definedName name="fs_quips_ratio_sp_CM4DC" localSheetId="0">#REF!</definedName>
    <definedName name="fs_quips_ratio_sp_CM4DC" localSheetId="3">#REF!</definedName>
    <definedName name="fs_quips_ratio_sp_CM4DC" localSheetId="2">#REF!</definedName>
    <definedName name="fs_quips_ratio_sp_CM4DC">#REF!</definedName>
    <definedName name="fs_quips_ratio_sp_CM4DE" localSheetId="0">#REF!</definedName>
    <definedName name="fs_quips_ratio_sp_CM4DE" localSheetId="3">#REF!</definedName>
    <definedName name="fs_quips_ratio_sp_CM4DE" localSheetId="2">#REF!</definedName>
    <definedName name="fs_quips_ratio_sp_CM4DE">#REF!</definedName>
    <definedName name="fs_quips_ratio_sp_CM4NE" localSheetId="0">#REF!</definedName>
    <definedName name="fs_quips_ratio_sp_CM4NE" localSheetId="3">#REF!</definedName>
    <definedName name="fs_quips_ratio_sp_CM4NE" localSheetId="2">#REF!</definedName>
    <definedName name="fs_quips_ratio_sp_CM4NE">#REF!</definedName>
    <definedName name="fs_quips_ratio_sp_CMDCC" localSheetId="0">#REF!</definedName>
    <definedName name="fs_quips_ratio_sp_CMDCC" localSheetId="3">#REF!</definedName>
    <definedName name="fs_quips_ratio_sp_CMDCC" localSheetId="2">#REF!</definedName>
    <definedName name="fs_quips_ratio_sp_CMDCC">#REF!</definedName>
    <definedName name="fs_quips_ratio_sp_CMDEC" localSheetId="0">#REF!</definedName>
    <definedName name="fs_quips_ratio_sp_CMDEC" localSheetId="3">#REF!</definedName>
    <definedName name="fs_quips_ratio_sp_CMDEC" localSheetId="2">#REF!</definedName>
    <definedName name="fs_quips_ratio_sp_CMDEC">#REF!</definedName>
    <definedName name="fs_quips_ratio_sp_CMDEG" localSheetId="0">#REF!</definedName>
    <definedName name="fs_quips_ratio_sp_CMDEG" localSheetId="3">#REF!</definedName>
    <definedName name="fs_quips_ratio_sp_CMDEG" localSheetId="2">#REF!</definedName>
    <definedName name="fs_quips_ratio_sp_CMDEG">#REF!</definedName>
    <definedName name="fs_quips_ratio_sp_CMELE" localSheetId="0">#REF!</definedName>
    <definedName name="fs_quips_ratio_sp_CMELE" localSheetId="3">#REF!</definedName>
    <definedName name="fs_quips_ratio_sp_CMELE" localSheetId="2">#REF!</definedName>
    <definedName name="fs_quips_ratio_sp_CMELE">#REF!</definedName>
    <definedName name="fs_quips_ratio_sp_CMNEP" localSheetId="0">#REF!</definedName>
    <definedName name="fs_quips_ratio_sp_CMNEP" localSheetId="3">#REF!</definedName>
    <definedName name="fs_quips_ratio_sp_CMNEP" localSheetId="2">#REF!</definedName>
    <definedName name="fs_quips_ratio_sp_CMNEP">#REF!</definedName>
    <definedName name="fs_roe_CM1DC" localSheetId="0">#REF!</definedName>
    <definedName name="fs_roe_CM1DC" localSheetId="3">#REF!</definedName>
    <definedName name="fs_roe_CM1DC" localSheetId="2">#REF!</definedName>
    <definedName name="fs_roe_CM1DC" localSheetId="22">#REF!</definedName>
    <definedName name="fs_roe_CM1DC" localSheetId="7">#REF!</definedName>
    <definedName name="fs_roe_CM1DC" localSheetId="4">#REF!</definedName>
    <definedName name="fs_roe_CM1DC" localSheetId="5">#REF!</definedName>
    <definedName name="fs_roe_CM1DC" localSheetId="17">#REF!</definedName>
    <definedName name="fs_roe_CM1DC" localSheetId="12">#REF!</definedName>
    <definedName name="fs_roe_CM1DC" localSheetId="9">#REF!</definedName>
    <definedName name="fs_roe_CM1DC" localSheetId="10">#REF!</definedName>
    <definedName name="fs_roe_CM1DC">#REF!</definedName>
    <definedName name="fs_roe_CM1DE" localSheetId="0">#REF!</definedName>
    <definedName name="fs_roe_CM1DE" localSheetId="3">#REF!</definedName>
    <definedName name="fs_roe_CM1DE" localSheetId="2">#REF!</definedName>
    <definedName name="fs_roe_CM1DE" localSheetId="22">#REF!</definedName>
    <definedName name="fs_roe_CM1DE" localSheetId="7">#REF!</definedName>
    <definedName name="fs_roe_CM1DE" localSheetId="4">#REF!</definedName>
    <definedName name="fs_roe_CM1DE" localSheetId="5">#REF!</definedName>
    <definedName name="fs_roe_CM1DE" localSheetId="17">#REF!</definedName>
    <definedName name="fs_roe_CM1DE" localSheetId="12">#REF!</definedName>
    <definedName name="fs_roe_CM1DE" localSheetId="9">#REF!</definedName>
    <definedName name="fs_roe_CM1DE" localSheetId="10">#REF!</definedName>
    <definedName name="fs_roe_CM1DE">#REF!</definedName>
    <definedName name="fs_roe_CM1EL" localSheetId="0">#REF!</definedName>
    <definedName name="fs_roe_CM1EL" localSheetId="3">#REF!</definedName>
    <definedName name="fs_roe_CM1EL" localSheetId="2">#REF!</definedName>
    <definedName name="fs_roe_CM1EL" localSheetId="22">#REF!</definedName>
    <definedName name="fs_roe_CM1EL" localSheetId="7">#REF!</definedName>
    <definedName name="fs_roe_CM1EL" localSheetId="4">#REF!</definedName>
    <definedName name="fs_roe_CM1EL" localSheetId="5">#REF!</definedName>
    <definedName name="fs_roe_CM1EL" localSheetId="17">#REF!</definedName>
    <definedName name="fs_roe_CM1EL" localSheetId="12">#REF!</definedName>
    <definedName name="fs_roe_CM1EL" localSheetId="9">#REF!</definedName>
    <definedName name="fs_roe_CM1EL" localSheetId="10">#REF!</definedName>
    <definedName name="fs_roe_CM1EL">#REF!</definedName>
    <definedName name="fs_roe_CM1NE" localSheetId="0">#REF!</definedName>
    <definedName name="fs_roe_CM1NE" localSheetId="3">#REF!</definedName>
    <definedName name="fs_roe_CM1NE" localSheetId="2">#REF!</definedName>
    <definedName name="fs_roe_CM1NE">#REF!</definedName>
    <definedName name="fs_roe_CM2DC" localSheetId="0">#REF!</definedName>
    <definedName name="fs_roe_CM2DC" localSheetId="3">#REF!</definedName>
    <definedName name="fs_roe_CM2DC" localSheetId="2">#REF!</definedName>
    <definedName name="fs_roe_CM2DC" localSheetId="22">#REF!</definedName>
    <definedName name="fs_roe_CM2DC" localSheetId="7">#REF!</definedName>
    <definedName name="fs_roe_CM2DC" localSheetId="4">#REF!</definedName>
    <definedName name="fs_roe_CM2DC" localSheetId="5">#REF!</definedName>
    <definedName name="fs_roe_CM2DC" localSheetId="17">#REF!</definedName>
    <definedName name="fs_roe_CM2DC" localSheetId="12">#REF!</definedName>
    <definedName name="fs_roe_CM2DC" localSheetId="9">#REF!</definedName>
    <definedName name="fs_roe_CM2DC" localSheetId="10">#REF!</definedName>
    <definedName name="fs_roe_CM2DC">#REF!</definedName>
    <definedName name="fs_roe_CM2DE" localSheetId="0">#REF!</definedName>
    <definedName name="fs_roe_CM2DE" localSheetId="3">#REF!</definedName>
    <definedName name="fs_roe_CM2DE" localSheetId="2">#REF!</definedName>
    <definedName name="fs_roe_CM2DE" localSheetId="22">#REF!</definedName>
    <definedName name="fs_roe_CM2DE" localSheetId="7">#REF!</definedName>
    <definedName name="fs_roe_CM2DE" localSheetId="4">#REF!</definedName>
    <definedName name="fs_roe_CM2DE" localSheetId="5">#REF!</definedName>
    <definedName name="fs_roe_CM2DE" localSheetId="17">#REF!</definedName>
    <definedName name="fs_roe_CM2DE" localSheetId="12">#REF!</definedName>
    <definedName name="fs_roe_CM2DE" localSheetId="9">#REF!</definedName>
    <definedName name="fs_roe_CM2DE" localSheetId="10">#REF!</definedName>
    <definedName name="fs_roe_CM2DE">#REF!</definedName>
    <definedName name="fs_roe_CM2EL" localSheetId="0">#REF!</definedName>
    <definedName name="fs_roe_CM2EL" localSheetId="3">#REF!</definedName>
    <definedName name="fs_roe_CM2EL" localSheetId="2">#REF!</definedName>
    <definedName name="fs_roe_CM2EL" localSheetId="22">#REF!</definedName>
    <definedName name="fs_roe_CM2EL" localSheetId="7">#REF!</definedName>
    <definedName name="fs_roe_CM2EL" localSheetId="4">#REF!</definedName>
    <definedName name="fs_roe_CM2EL" localSheetId="5">#REF!</definedName>
    <definedName name="fs_roe_CM2EL" localSheetId="17">#REF!</definedName>
    <definedName name="fs_roe_CM2EL" localSheetId="12">#REF!</definedName>
    <definedName name="fs_roe_CM2EL" localSheetId="9">#REF!</definedName>
    <definedName name="fs_roe_CM2EL" localSheetId="10">#REF!</definedName>
    <definedName name="fs_roe_CM2EL">#REF!</definedName>
    <definedName name="fs_roe_CM2NE" localSheetId="0">#REF!</definedName>
    <definedName name="fs_roe_CM2NE" localSheetId="3">#REF!</definedName>
    <definedName name="fs_roe_CM2NE" localSheetId="2">#REF!</definedName>
    <definedName name="fs_roe_CM2NE">#REF!</definedName>
    <definedName name="fs_roe_CM3DC" localSheetId="0">#REF!</definedName>
    <definedName name="fs_roe_CM3DC" localSheetId="3">#REF!</definedName>
    <definedName name="fs_roe_CM3DC" localSheetId="2">#REF!</definedName>
    <definedName name="fs_roe_CM3DC" localSheetId="22">#REF!</definedName>
    <definedName name="fs_roe_CM3DC" localSheetId="7">#REF!</definedName>
    <definedName name="fs_roe_CM3DC" localSheetId="4">#REF!</definedName>
    <definedName name="fs_roe_CM3DC" localSheetId="5">#REF!</definedName>
    <definedName name="fs_roe_CM3DC" localSheetId="17">#REF!</definedName>
    <definedName name="fs_roe_CM3DC" localSheetId="12">#REF!</definedName>
    <definedName name="fs_roe_CM3DC" localSheetId="9">#REF!</definedName>
    <definedName name="fs_roe_CM3DC" localSheetId="10">#REF!</definedName>
    <definedName name="fs_roe_CM3DC">#REF!</definedName>
    <definedName name="fs_roe_CM3DE" localSheetId="0">#REF!</definedName>
    <definedName name="fs_roe_CM3DE" localSheetId="3">#REF!</definedName>
    <definedName name="fs_roe_CM3DE" localSheetId="2">#REF!</definedName>
    <definedName name="fs_roe_CM3DE" localSheetId="22">#REF!</definedName>
    <definedName name="fs_roe_CM3DE" localSheetId="7">#REF!</definedName>
    <definedName name="fs_roe_CM3DE" localSheetId="4">#REF!</definedName>
    <definedName name="fs_roe_CM3DE" localSheetId="5">#REF!</definedName>
    <definedName name="fs_roe_CM3DE" localSheetId="17">#REF!</definedName>
    <definedName name="fs_roe_CM3DE" localSheetId="12">#REF!</definedName>
    <definedName name="fs_roe_CM3DE" localSheetId="9">#REF!</definedName>
    <definedName name="fs_roe_CM3DE" localSheetId="10">#REF!</definedName>
    <definedName name="fs_roe_CM3DE">#REF!</definedName>
    <definedName name="fs_roe_CM3EL" localSheetId="0">#REF!</definedName>
    <definedName name="fs_roe_CM3EL" localSheetId="3">#REF!</definedName>
    <definedName name="fs_roe_CM3EL" localSheetId="2">#REF!</definedName>
    <definedName name="fs_roe_CM3EL" localSheetId="22">#REF!</definedName>
    <definedName name="fs_roe_CM3EL" localSheetId="7">#REF!</definedName>
    <definedName name="fs_roe_CM3EL" localSheetId="4">#REF!</definedName>
    <definedName name="fs_roe_CM3EL" localSheetId="5">#REF!</definedName>
    <definedName name="fs_roe_CM3EL" localSheetId="17">#REF!</definedName>
    <definedName name="fs_roe_CM3EL" localSheetId="12">#REF!</definedName>
    <definedName name="fs_roe_CM3EL" localSheetId="9">#REF!</definedName>
    <definedName name="fs_roe_CM3EL" localSheetId="10">#REF!</definedName>
    <definedName name="fs_roe_CM3EL">#REF!</definedName>
    <definedName name="fs_roe_CM3NE" localSheetId="0">#REF!</definedName>
    <definedName name="fs_roe_CM3NE" localSheetId="3">#REF!</definedName>
    <definedName name="fs_roe_CM3NE" localSheetId="2">#REF!</definedName>
    <definedName name="fs_roe_CM3NE">#REF!</definedName>
    <definedName name="fs_roe_CM4DC" localSheetId="0">#REF!</definedName>
    <definedName name="fs_roe_CM4DC" localSheetId="3">#REF!</definedName>
    <definedName name="fs_roe_CM4DC" localSheetId="2">#REF!</definedName>
    <definedName name="fs_roe_CM4DC" localSheetId="22">#REF!</definedName>
    <definedName name="fs_roe_CM4DC" localSheetId="7">#REF!</definedName>
    <definedName name="fs_roe_CM4DC" localSheetId="4">#REF!</definedName>
    <definedName name="fs_roe_CM4DC" localSheetId="5">#REF!</definedName>
    <definedName name="fs_roe_CM4DC" localSheetId="17">#REF!</definedName>
    <definedName name="fs_roe_CM4DC" localSheetId="12">#REF!</definedName>
    <definedName name="fs_roe_CM4DC" localSheetId="9">#REF!</definedName>
    <definedName name="fs_roe_CM4DC" localSheetId="10">#REF!</definedName>
    <definedName name="fs_roe_CM4DC">#REF!</definedName>
    <definedName name="fs_roe_CM4DE" localSheetId="0">#REF!</definedName>
    <definedName name="fs_roe_CM4DE" localSheetId="3">#REF!</definedName>
    <definedName name="fs_roe_CM4DE" localSheetId="2">#REF!</definedName>
    <definedName name="fs_roe_CM4DE" localSheetId="22">#REF!</definedName>
    <definedName name="fs_roe_CM4DE" localSheetId="7">#REF!</definedName>
    <definedName name="fs_roe_CM4DE" localSheetId="4">#REF!</definedName>
    <definedName name="fs_roe_CM4DE" localSheetId="5">#REF!</definedName>
    <definedName name="fs_roe_CM4DE" localSheetId="17">#REF!</definedName>
    <definedName name="fs_roe_CM4DE" localSheetId="12">#REF!</definedName>
    <definedName name="fs_roe_CM4DE" localSheetId="9">#REF!</definedName>
    <definedName name="fs_roe_CM4DE" localSheetId="10">#REF!</definedName>
    <definedName name="fs_roe_CM4DE">#REF!</definedName>
    <definedName name="fs_roe_CM4EL" localSheetId="0">#REF!</definedName>
    <definedName name="fs_roe_CM4EL" localSheetId="3">#REF!</definedName>
    <definedName name="fs_roe_CM4EL" localSheetId="2">#REF!</definedName>
    <definedName name="fs_roe_CM4EL" localSheetId="22">#REF!</definedName>
    <definedName name="fs_roe_CM4EL" localSheetId="7">#REF!</definedName>
    <definedName name="fs_roe_CM4EL" localSheetId="4">#REF!</definedName>
    <definedName name="fs_roe_CM4EL" localSheetId="5">#REF!</definedName>
    <definedName name="fs_roe_CM4EL" localSheetId="17">#REF!</definedName>
    <definedName name="fs_roe_CM4EL" localSheetId="12">#REF!</definedName>
    <definedName name="fs_roe_CM4EL" localSheetId="9">#REF!</definedName>
    <definedName name="fs_roe_CM4EL" localSheetId="10">#REF!</definedName>
    <definedName name="fs_roe_CM4EL">#REF!</definedName>
    <definedName name="fs_roe_CM4NE" localSheetId="0">#REF!</definedName>
    <definedName name="fs_roe_CM4NE" localSheetId="3">#REF!</definedName>
    <definedName name="fs_roe_CM4NE" localSheetId="2">#REF!</definedName>
    <definedName name="fs_roe_CM4NE">#REF!</definedName>
    <definedName name="fs_roe_CM5DC" localSheetId="0">#REF!</definedName>
    <definedName name="fs_roe_CM5DC" localSheetId="3">#REF!</definedName>
    <definedName name="fs_roe_CM5DC" localSheetId="2">#REF!</definedName>
    <definedName name="fs_roe_CM5DC" localSheetId="22">#REF!</definedName>
    <definedName name="fs_roe_CM5DC" localSheetId="7">#REF!</definedName>
    <definedName name="fs_roe_CM5DC" localSheetId="4">#REF!</definedName>
    <definedName name="fs_roe_CM5DC" localSheetId="5">#REF!</definedName>
    <definedName name="fs_roe_CM5DC" localSheetId="17">#REF!</definedName>
    <definedName name="fs_roe_CM5DC" localSheetId="12">#REF!</definedName>
    <definedName name="fs_roe_CM5DC" localSheetId="9">#REF!</definedName>
    <definedName name="fs_roe_CM5DC" localSheetId="10">#REF!</definedName>
    <definedName name="fs_roe_CM5DC">#REF!</definedName>
    <definedName name="fs_roe_CM5DE" localSheetId="0">#REF!</definedName>
    <definedName name="fs_roe_CM5DE" localSheetId="3">#REF!</definedName>
    <definedName name="fs_roe_CM5DE" localSheetId="2">#REF!</definedName>
    <definedName name="fs_roe_CM5DE" localSheetId="22">#REF!</definedName>
    <definedName name="fs_roe_CM5DE" localSheetId="7">#REF!</definedName>
    <definedName name="fs_roe_CM5DE" localSheetId="4">#REF!</definedName>
    <definedName name="fs_roe_CM5DE" localSheetId="5">#REF!</definedName>
    <definedName name="fs_roe_CM5DE" localSheetId="17">#REF!</definedName>
    <definedName name="fs_roe_CM5DE" localSheetId="12">#REF!</definedName>
    <definedName name="fs_roe_CM5DE" localSheetId="9">#REF!</definedName>
    <definedName name="fs_roe_CM5DE" localSheetId="10">#REF!</definedName>
    <definedName name="fs_roe_CM5DE">#REF!</definedName>
    <definedName name="fs_roe_CMDCC" localSheetId="0">#REF!</definedName>
    <definedName name="fs_roe_CMDCC" localSheetId="3">#REF!</definedName>
    <definedName name="fs_roe_CMDCC" localSheetId="2">#REF!</definedName>
    <definedName name="fs_roe_CMDCC" localSheetId="22">#REF!</definedName>
    <definedName name="fs_roe_CMDCC" localSheetId="7">#REF!</definedName>
    <definedName name="fs_roe_CMDCC" localSheetId="4">#REF!</definedName>
    <definedName name="fs_roe_CMDCC" localSheetId="5">#REF!</definedName>
    <definedName name="fs_roe_CMDCC" localSheetId="17">#REF!</definedName>
    <definedName name="fs_roe_CMDCC" localSheetId="12">#REF!</definedName>
    <definedName name="fs_roe_CMDCC" localSheetId="9">#REF!</definedName>
    <definedName name="fs_roe_CMDCC" localSheetId="10">#REF!</definedName>
    <definedName name="fs_roe_CMDCC">#REF!</definedName>
    <definedName name="fs_roe_CMDEC" localSheetId="0">#REF!</definedName>
    <definedName name="fs_roe_CMDEC" localSheetId="3">#REF!</definedName>
    <definedName name="fs_roe_CMDEC" localSheetId="2">#REF!</definedName>
    <definedName name="fs_roe_CMDEC" localSheetId="22">#REF!</definedName>
    <definedName name="fs_roe_CMDEC" localSheetId="7">#REF!</definedName>
    <definedName name="fs_roe_CMDEC" localSheetId="4">#REF!</definedName>
    <definedName name="fs_roe_CMDEC" localSheetId="5">#REF!</definedName>
    <definedName name="fs_roe_CMDEC" localSheetId="17">#REF!</definedName>
    <definedName name="fs_roe_CMDEC" localSheetId="12">#REF!</definedName>
    <definedName name="fs_roe_CMDEC" localSheetId="9">#REF!</definedName>
    <definedName name="fs_roe_CMDEC" localSheetId="10">#REF!</definedName>
    <definedName name="fs_roe_CMDEC">#REF!</definedName>
    <definedName name="fs_roe_CMDEG" localSheetId="0">#REF!</definedName>
    <definedName name="fs_roe_CMDEG" localSheetId="3">#REF!</definedName>
    <definedName name="fs_roe_CMDEG" localSheetId="2">#REF!</definedName>
    <definedName name="fs_roe_CMDEG">#REF!</definedName>
    <definedName name="fs_roe_CMELE" localSheetId="0">#REF!</definedName>
    <definedName name="fs_roe_CMELE" localSheetId="3">#REF!</definedName>
    <definedName name="fs_roe_CMELE" localSheetId="2">#REF!</definedName>
    <definedName name="fs_roe_CMELE" localSheetId="22">#REF!</definedName>
    <definedName name="fs_roe_CMELE" localSheetId="7">#REF!</definedName>
    <definedName name="fs_roe_CMELE" localSheetId="4">#REF!</definedName>
    <definedName name="fs_roe_CMELE" localSheetId="5">#REF!</definedName>
    <definedName name="fs_roe_CMELE" localSheetId="17">#REF!</definedName>
    <definedName name="fs_roe_CMELE" localSheetId="12">#REF!</definedName>
    <definedName name="fs_roe_CMELE" localSheetId="9">#REF!</definedName>
    <definedName name="fs_roe_CMELE" localSheetId="10">#REF!</definedName>
    <definedName name="fs_roe_CMELE">#REF!</definedName>
    <definedName name="fs_roe_CMNEP" localSheetId="0">#REF!</definedName>
    <definedName name="fs_roe_CMNEP" localSheetId="3">#REF!</definedName>
    <definedName name="fs_roe_CMNEP" localSheetId="2">#REF!</definedName>
    <definedName name="fs_roe_CMNEP" localSheetId="22">#REF!</definedName>
    <definedName name="fs_roe_CMNEP" localSheetId="7">#REF!</definedName>
    <definedName name="fs_roe_CMNEP" localSheetId="4">#REF!</definedName>
    <definedName name="fs_roe_CMNEP" localSheetId="5">#REF!</definedName>
    <definedName name="fs_roe_CMNEP" localSheetId="17">#REF!</definedName>
    <definedName name="fs_roe_CMNEP" localSheetId="12">#REF!</definedName>
    <definedName name="fs_roe_CMNEP" localSheetId="9">#REF!</definedName>
    <definedName name="fs_roe_CMNEP" localSheetId="10">#REF!</definedName>
    <definedName name="fs_roe_CMNEP">#REF!</definedName>
    <definedName name="fs_vfs_ratio_sp_CM1DE" localSheetId="0">#REF!</definedName>
    <definedName name="fs_vfs_ratio_sp_CM1DE" localSheetId="3">#REF!</definedName>
    <definedName name="fs_vfs_ratio_sp_CM1DE" localSheetId="2">#REF!</definedName>
    <definedName name="fs_vfs_ratio_sp_CM1DE">#REF!</definedName>
    <definedName name="fs_vfs_ratio_sp_CM4DC" localSheetId="0">#REF!</definedName>
    <definedName name="fs_vfs_ratio_sp_CM4DC" localSheetId="3">#REF!</definedName>
    <definedName name="fs_vfs_ratio_sp_CM4DC" localSheetId="2">#REF!</definedName>
    <definedName name="fs_vfs_ratio_sp_CM4DC">#REF!</definedName>
    <definedName name="fs_vfs_ratio_sp_CM4DE" localSheetId="0">#REF!</definedName>
    <definedName name="fs_vfs_ratio_sp_CM4DE" localSheetId="3">#REF!</definedName>
    <definedName name="fs_vfs_ratio_sp_CM4DE" localSheetId="2">#REF!</definedName>
    <definedName name="fs_vfs_ratio_sp_CM4DE">#REF!</definedName>
    <definedName name="fs_vfs_ratio_sp_CMDCC" localSheetId="0">#REF!</definedName>
    <definedName name="fs_vfs_ratio_sp_CMDCC" localSheetId="3">#REF!</definedName>
    <definedName name="fs_vfs_ratio_sp_CMDCC" localSheetId="2">#REF!</definedName>
    <definedName name="fs_vfs_ratio_sp_CMDCC">#REF!</definedName>
    <definedName name="fs_vfs_ratio_sp_CMDEC" localSheetId="0">#REF!</definedName>
    <definedName name="fs_vfs_ratio_sp_CMDEC" localSheetId="3">#REF!</definedName>
    <definedName name="fs_vfs_ratio_sp_CMDEC" localSheetId="2">#REF!</definedName>
    <definedName name="fs_vfs_ratio_sp_CMDEC">#REF!</definedName>
    <definedName name="fs_vfs_ratio_sp_CMDEG" localSheetId="0">#REF!</definedName>
    <definedName name="fs_vfs_ratio_sp_CMDEG" localSheetId="3">#REF!</definedName>
    <definedName name="fs_vfs_ratio_sp_CMDEG" localSheetId="2">#REF!</definedName>
    <definedName name="fs_vfs_ratio_sp_CMDEG">#REF!</definedName>
    <definedName name="fs_vfs_ratio_sp_CMELE" localSheetId="0">#REF!</definedName>
    <definedName name="fs_vfs_ratio_sp_CMELE" localSheetId="3">#REF!</definedName>
    <definedName name="fs_vfs_ratio_sp_CMELE" localSheetId="2">#REF!</definedName>
    <definedName name="fs_vfs_ratio_sp_CMELE">#REF!</definedName>
    <definedName name="fs_vfs_ratio_sp_CMNEP" localSheetId="0">#REF!</definedName>
    <definedName name="fs_vfs_ratio_sp_CMNEP" localSheetId="3">#REF!</definedName>
    <definedName name="fs_vfs_ratio_sp_CMNEP" localSheetId="2">#REF!</definedName>
    <definedName name="fs_vfs_ratio_sp_CMNEP">#REF!</definedName>
    <definedName name="ftimemap_entry">[27]Ref_dat!$J$3:$J$4</definedName>
    <definedName name="FX_risk_hedge" localSheetId="0">#REF!</definedName>
    <definedName name="FX_risk_hedge" localSheetId="3">#REF!</definedName>
    <definedName name="FX_risk_hedge" localSheetId="2">#REF!</definedName>
    <definedName name="FX_risk_hedge" localSheetId="22">#REF!</definedName>
    <definedName name="FX_risk_hedge" localSheetId="7">#REF!</definedName>
    <definedName name="FX_risk_hedge" localSheetId="4">#REF!</definedName>
    <definedName name="FX_risk_hedge" localSheetId="5">#REF!</definedName>
    <definedName name="FX_risk_hedge" localSheetId="17">#REF!</definedName>
    <definedName name="FX_risk_hedge" localSheetId="12">#REF!</definedName>
    <definedName name="FX_risk_hedge" localSheetId="9">#REF!</definedName>
    <definedName name="FX_risk_hedge" localSheetId="10">#REF!</definedName>
    <definedName name="FX_risk_hedge">#REF!</definedName>
    <definedName name="FY" localSheetId="0">#REF!</definedName>
    <definedName name="FY" localSheetId="3">#REF!</definedName>
    <definedName name="FY" localSheetId="2">#REF!</definedName>
    <definedName name="FY">#REF!</definedName>
    <definedName name="FY2_" localSheetId="0">#REF!</definedName>
    <definedName name="FY2_" localSheetId="3">#REF!</definedName>
    <definedName name="FY2_" localSheetId="2">#REF!</definedName>
    <definedName name="FY2_" localSheetId="22">#REF!</definedName>
    <definedName name="FY2_" localSheetId="7">#REF!</definedName>
    <definedName name="FY2_" localSheetId="4">#REF!</definedName>
    <definedName name="FY2_" localSheetId="5">#REF!</definedName>
    <definedName name="FY2_" localSheetId="17">#REF!</definedName>
    <definedName name="FY2_" localSheetId="12">#REF!</definedName>
    <definedName name="FY2_" localSheetId="9">#REF!</definedName>
    <definedName name="FY2_" localSheetId="10">#REF!</definedName>
    <definedName name="FY2_">#REF!</definedName>
    <definedName name="FY4_" localSheetId="0">#REF!</definedName>
    <definedName name="FY4_" localSheetId="3">#REF!</definedName>
    <definedName name="FY4_" localSheetId="2">#REF!</definedName>
    <definedName name="FY4_" localSheetId="22">#REF!</definedName>
    <definedName name="FY4_" localSheetId="7">#REF!</definedName>
    <definedName name="FY4_" localSheetId="4">#REF!</definedName>
    <definedName name="FY4_" localSheetId="5">#REF!</definedName>
    <definedName name="FY4_" localSheetId="17">#REF!</definedName>
    <definedName name="FY4_" localSheetId="12">#REF!</definedName>
    <definedName name="FY4_" localSheetId="9">#REF!</definedName>
    <definedName name="FY4_" localSheetId="10">#REF!</definedName>
    <definedName name="FY4_">#REF!</definedName>
    <definedName name="G_D4T5S1" localSheetId="0">#REF!</definedName>
    <definedName name="G_D4T5S1" localSheetId="3">#REF!</definedName>
    <definedName name="G_D4T5S1" localSheetId="2">#REF!</definedName>
    <definedName name="G_D4T5S1">#REF!</definedName>
    <definedName name="G_D4T6S1" localSheetId="0">#REF!</definedName>
    <definedName name="G_D4T6S1" localSheetId="3">#REF!</definedName>
    <definedName name="G_D4T6S1" localSheetId="2">#REF!</definedName>
    <definedName name="G_D4T6S1">#REF!</definedName>
    <definedName name="Gas_contracts" localSheetId="0">#REF!</definedName>
    <definedName name="Gas_contracts" localSheetId="3">#REF!</definedName>
    <definedName name="Gas_contracts" localSheetId="2">#REF!</definedName>
    <definedName name="Gas_contracts" localSheetId="22">#REF!</definedName>
    <definedName name="Gas_contracts" localSheetId="7">#REF!</definedName>
    <definedName name="Gas_contracts" localSheetId="4">#REF!</definedName>
    <definedName name="Gas_contracts" localSheetId="5">#REF!</definedName>
    <definedName name="Gas_contracts" localSheetId="17">#REF!</definedName>
    <definedName name="Gas_contracts" localSheetId="12">#REF!</definedName>
    <definedName name="Gas_contracts" localSheetId="9">#REF!</definedName>
    <definedName name="Gas_contracts" localSheetId="10">#REF!</definedName>
    <definedName name="Gas_contracts">#REF!</definedName>
    <definedName name="gas_rev_detail" localSheetId="0">#REF!</definedName>
    <definedName name="gas_rev_detail" localSheetId="3">#REF!</definedName>
    <definedName name="gas_rev_detail" localSheetId="2">#REF!</definedName>
    <definedName name="gas_rev_detail" localSheetId="22">#REF!</definedName>
    <definedName name="gas_rev_detail" localSheetId="7">#REF!</definedName>
    <definedName name="gas_rev_detail" localSheetId="4">#REF!</definedName>
    <definedName name="gas_rev_detail" localSheetId="5">#REF!</definedName>
    <definedName name="gas_rev_detail" localSheetId="17">#REF!</definedName>
    <definedName name="gas_rev_detail" localSheetId="12">#REF!</definedName>
    <definedName name="gas_rev_detail" localSheetId="9">#REF!</definedName>
    <definedName name="gas_rev_detail" localSheetId="10">#REF!</definedName>
    <definedName name="gas_rev_detail">'[22]Income_Statement 2005-2011'!#REF!</definedName>
    <definedName name="gas_tran_rev_detail" localSheetId="0">'[22]Income_Statement 2005-2011'!#REF!</definedName>
    <definedName name="gas_tran_rev_detail" localSheetId="3">'[22]Income_Statement 2005-2011'!#REF!</definedName>
    <definedName name="gas_tran_rev_detail" localSheetId="2">'[22]Income_Statement 2005-2011'!#REF!</definedName>
    <definedName name="gas_tran_rev_detail">'[22]Income_Statement 2005-2011'!#REF!</definedName>
    <definedName name="Gazifere" localSheetId="23">#REF!</definedName>
    <definedName name="Gazifere" localSheetId="24">#REF!</definedName>
    <definedName name="Gazifere" localSheetId="0">#REF!</definedName>
    <definedName name="Gazifere" localSheetId="3">#REF!</definedName>
    <definedName name="Gazifere" localSheetId="2">#REF!</definedName>
    <definedName name="Gazifere">#REF!</definedName>
    <definedName name="General_Liability" localSheetId="0">#REF!</definedName>
    <definedName name="General_Liability" localSheetId="3">#REF!</definedName>
    <definedName name="General_Liability" localSheetId="2">#REF!</definedName>
    <definedName name="General_Liability" localSheetId="22">#REF!</definedName>
    <definedName name="General_Liability" localSheetId="7">#REF!</definedName>
    <definedName name="General_Liability" localSheetId="4">#REF!</definedName>
    <definedName name="General_Liability" localSheetId="5">#REF!</definedName>
    <definedName name="General_Liability" localSheetId="17">#REF!</definedName>
    <definedName name="General_Liability" localSheetId="12">#REF!</definedName>
    <definedName name="General_Liability" localSheetId="9">#REF!</definedName>
    <definedName name="General_Liability" localSheetId="10">#REF!</definedName>
    <definedName name="General_Liability">#REF!</definedName>
    <definedName name="General_maintenance" localSheetId="0">#REF!</definedName>
    <definedName name="General_maintenance" localSheetId="3">#REF!</definedName>
    <definedName name="General_maintenance" localSheetId="2">#REF!</definedName>
    <definedName name="General_maintenance" localSheetId="22">#REF!</definedName>
    <definedName name="General_maintenance" localSheetId="7">#REF!</definedName>
    <definedName name="General_maintenance" localSheetId="4">#REF!</definedName>
    <definedName name="General_maintenance" localSheetId="5">#REF!</definedName>
    <definedName name="General_maintenance" localSheetId="17">#REF!</definedName>
    <definedName name="General_maintenance" localSheetId="12">#REF!</definedName>
    <definedName name="General_maintenance" localSheetId="9">#REF!</definedName>
    <definedName name="General_maintenance" localSheetId="10">#REF!</definedName>
    <definedName name="General_maintenance">#REF!</definedName>
    <definedName name="Global_Asset_Development___Co._10014" localSheetId="0">#REF!</definedName>
    <definedName name="Global_Asset_Development___Co._10014" localSheetId="3">#REF!</definedName>
    <definedName name="Global_Asset_Development___Co._10014" localSheetId="2">#REF!</definedName>
    <definedName name="Global_Asset_Development___Co._10014">#REF!</definedName>
    <definedName name="GMIREV" localSheetId="0">#REF!</definedName>
    <definedName name="GMIREV" localSheetId="3">#REF!</definedName>
    <definedName name="GMIREV" localSheetId="2">#REF!</definedName>
    <definedName name="GMIREV">#REF!</definedName>
    <definedName name="GMISTOR" localSheetId="0">#REF!</definedName>
    <definedName name="GMISTOR" localSheetId="3">#REF!</definedName>
    <definedName name="GMISTOR" localSheetId="2">#REF!</definedName>
    <definedName name="GMISTOR">#REF!</definedName>
    <definedName name="GMITRAN" localSheetId="0">#REF!</definedName>
    <definedName name="GMITRAN" localSheetId="3">#REF!</definedName>
    <definedName name="GMITRAN" localSheetId="2">#REF!</definedName>
    <definedName name="GMITRAN">#REF!</definedName>
    <definedName name="Goodwill">[53]Lookup!$D$24:$D$25</definedName>
    <definedName name="GOTOT1" localSheetId="23">[64]!GOTOT1</definedName>
    <definedName name="GOTOT1" localSheetId="24">[64]!GOTOT1</definedName>
    <definedName name="GOTOT1">[65]!GOTOT1</definedName>
    <definedName name="GRID">[66]Sheet2!$A$4:$L$15</definedName>
    <definedName name="GT_pkg_print" localSheetId="0">#REF!</definedName>
    <definedName name="GT_pkg_print" localSheetId="3">#REF!</definedName>
    <definedName name="GT_pkg_print" localSheetId="2">#REF!</definedName>
    <definedName name="GT_pkg_print" localSheetId="22">#REF!</definedName>
    <definedName name="GT_pkg_print" localSheetId="7">#REF!</definedName>
    <definedName name="GT_pkg_print" localSheetId="4">#REF!</definedName>
    <definedName name="GT_pkg_print" localSheetId="5">#REF!</definedName>
    <definedName name="GT_pkg_print" localSheetId="17">#REF!</definedName>
    <definedName name="GT_pkg_print" localSheetId="12">#REF!</definedName>
    <definedName name="GT_pkg_print" localSheetId="9">#REF!</definedName>
    <definedName name="GT_pkg_print" localSheetId="10">#REF!</definedName>
    <definedName name="GT_pkg_print">#REF!</definedName>
    <definedName name="Hardware___PC_Upgrades" localSheetId="0">#REF!</definedName>
    <definedName name="Hardware___PC_Upgrades" localSheetId="3">#REF!</definedName>
    <definedName name="Hardware___PC_Upgrades" localSheetId="2">#REF!</definedName>
    <definedName name="Hardware___PC_Upgrades" localSheetId="22">#REF!</definedName>
    <definedName name="Hardware___PC_Upgrades" localSheetId="7">#REF!</definedName>
    <definedName name="Hardware___PC_Upgrades" localSheetId="4">#REF!</definedName>
    <definedName name="Hardware___PC_Upgrades" localSheetId="5">#REF!</definedName>
    <definedName name="Hardware___PC_Upgrades" localSheetId="17">#REF!</definedName>
    <definedName name="Hardware___PC_Upgrades" localSheetId="12">#REF!</definedName>
    <definedName name="Hardware___PC_Upgrades" localSheetId="9">#REF!</definedName>
    <definedName name="Hardware___PC_Upgrades" localSheetId="10">#REF!</definedName>
    <definedName name="Hardware___PC_Upgrades">#REF!</definedName>
    <definedName name="Harvie_Cambell" localSheetId="0">#REF!</definedName>
    <definedName name="Harvie_Cambell" localSheetId="3">#REF!</definedName>
    <definedName name="Harvie_Cambell" localSheetId="2">#REF!</definedName>
    <definedName name="Harvie_Cambell" localSheetId="22">#REF!</definedName>
    <definedName name="Harvie_Cambell" localSheetId="7">#REF!</definedName>
    <definedName name="Harvie_Cambell" localSheetId="4">#REF!</definedName>
    <definedName name="Harvie_Cambell" localSheetId="5">#REF!</definedName>
    <definedName name="Harvie_Cambell" localSheetId="17">#REF!</definedName>
    <definedName name="Harvie_Cambell" localSheetId="12">#REF!</definedName>
    <definedName name="Harvie_Cambell" localSheetId="9">#REF!</definedName>
    <definedName name="Harvie_Cambell" localSheetId="10">#REF!</definedName>
    <definedName name="Harvie_Cambell">#REF!</definedName>
    <definedName name="Header" localSheetId="0">#REF!</definedName>
    <definedName name="Header" localSheetId="3">#REF!</definedName>
    <definedName name="Header" localSheetId="2">#REF!</definedName>
    <definedName name="Header" localSheetId="22">#REF!</definedName>
    <definedName name="Header" localSheetId="7">#REF!</definedName>
    <definedName name="Header" localSheetId="4">#REF!</definedName>
    <definedName name="Header" localSheetId="5">#REF!</definedName>
    <definedName name="Header" localSheetId="17">#REF!</definedName>
    <definedName name="Header" localSheetId="12">#REF!</definedName>
    <definedName name="Header" localSheetId="9">#REF!</definedName>
    <definedName name="Header" localSheetId="10">#REF!</definedName>
    <definedName name="Header">#REF!</definedName>
    <definedName name="hols">[27]Holiday!$A$11:$A$114</definedName>
    <definedName name="HV_Electrical" localSheetId="0">#REF!</definedName>
    <definedName name="HV_Electrical" localSheetId="3">#REF!</definedName>
    <definedName name="HV_Electrical" localSheetId="2">#REF!</definedName>
    <definedName name="HV_Electrical" localSheetId="22">#REF!</definedName>
    <definedName name="HV_Electrical" localSheetId="7">#REF!</definedName>
    <definedName name="HV_Electrical" localSheetId="4">#REF!</definedName>
    <definedName name="HV_Electrical" localSheetId="5">#REF!</definedName>
    <definedName name="HV_Electrical" localSheetId="17">#REF!</definedName>
    <definedName name="HV_Electrical" localSheetId="12">#REF!</definedName>
    <definedName name="HV_Electrical" localSheetId="9">#REF!</definedName>
    <definedName name="HV_Electrical" localSheetId="10">#REF!</definedName>
    <definedName name="HV_Electrical">#REF!</definedName>
    <definedName name="HYDRO" localSheetId="0">#REF!</definedName>
    <definedName name="HYDRO" localSheetId="3">#REF!</definedName>
    <definedName name="HYDRO" localSheetId="2">#REF!</definedName>
    <definedName name="HYDRO">#REF!</definedName>
    <definedName name="I_RUDDEN" localSheetId="0">#REF!</definedName>
    <definedName name="I_RUDDEN" localSheetId="3">#REF!</definedName>
    <definedName name="I_RUDDEN" localSheetId="2">#REF!</definedName>
    <definedName name="I_RUDDEN">#REF!</definedName>
    <definedName name="IBNR" localSheetId="0">#REF!</definedName>
    <definedName name="IBNR" localSheetId="3">#REF!</definedName>
    <definedName name="IBNR" localSheetId="2">#REF!</definedName>
    <definedName name="IBNR">#REF!</definedName>
    <definedName name="ICG_HQ" localSheetId="0">#REF!</definedName>
    <definedName name="ICG_HQ" localSheetId="3">#REF!</definedName>
    <definedName name="ICG_HQ" localSheetId="2">#REF!</definedName>
    <definedName name="ICG_HQ">#REF!</definedName>
    <definedName name="ICGENTITY" localSheetId="0">#REF!</definedName>
    <definedName name="ICGENTITY" localSheetId="3">#REF!</definedName>
    <definedName name="ICGENTITY" localSheetId="2">#REF!</definedName>
    <definedName name="ICGENTITY">#REF!</definedName>
    <definedName name="ICT" localSheetId="0">#REF!</definedName>
    <definedName name="ICT" localSheetId="3">#REF!</definedName>
    <definedName name="ICT" localSheetId="2">#REF!</definedName>
    <definedName name="ICT" localSheetId="22">#REF!</definedName>
    <definedName name="ICT" localSheetId="7">#REF!</definedName>
    <definedName name="ICT" localSheetId="4">#REF!</definedName>
    <definedName name="ICT" localSheetId="5">#REF!</definedName>
    <definedName name="ICT" localSheetId="17">#REF!</definedName>
    <definedName name="ICT" localSheetId="12">#REF!</definedName>
    <definedName name="ICT" localSheetId="9">#REF!</definedName>
    <definedName name="ICT" localSheetId="10">#REF!</definedName>
    <definedName name="ICT">#REF!</definedName>
    <definedName name="idcbondinterest" localSheetId="0">#REF!</definedName>
    <definedName name="idcbondinterest" localSheetId="3">#REF!</definedName>
    <definedName name="idcbondinterest" localSheetId="2">#REF!</definedName>
    <definedName name="idcbondinterest">#REF!</definedName>
    <definedName name="IDN" localSheetId="0">#REF!</definedName>
    <definedName name="IDN" localSheetId="3">#REF!</definedName>
    <definedName name="IDN" localSheetId="2">#REF!</definedName>
    <definedName name="IDN" localSheetId="22">#REF!</definedName>
    <definedName name="IDN" localSheetId="7">#REF!</definedName>
    <definedName name="IDN" localSheetId="4">#REF!</definedName>
    <definedName name="IDN" localSheetId="5">#REF!</definedName>
    <definedName name="IDN" localSheetId="17">#REF!</definedName>
    <definedName name="IDN" localSheetId="12">#REF!</definedName>
    <definedName name="IDN" localSheetId="9">#REF!</definedName>
    <definedName name="IDN" localSheetId="10">#REF!</definedName>
    <definedName name="IDN">#REF!</definedName>
    <definedName name="IFN" localSheetId="0">#REF!</definedName>
    <definedName name="IFN" localSheetId="3">#REF!</definedName>
    <definedName name="IFN" localSheetId="2">#REF!</definedName>
    <definedName name="IFN" localSheetId="22">#REF!</definedName>
    <definedName name="IFN" localSheetId="7">#REF!</definedName>
    <definedName name="IFN" localSheetId="4">#REF!</definedName>
    <definedName name="IFN" localSheetId="5">#REF!</definedName>
    <definedName name="IFN" localSheetId="17">#REF!</definedName>
    <definedName name="IFN" localSheetId="12">#REF!</definedName>
    <definedName name="IFN" localSheetId="9">#REF!</definedName>
    <definedName name="IFN" localSheetId="10">#REF!</definedName>
    <definedName name="IFN">#REF!</definedName>
    <definedName name="import" localSheetId="0">#REF!</definedName>
    <definedName name="import" localSheetId="3">#REF!</definedName>
    <definedName name="import" localSheetId="2">#REF!</definedName>
    <definedName name="import">#REF!</definedName>
    <definedName name="importarea" localSheetId="0">#REF!</definedName>
    <definedName name="importarea" localSheetId="3">#REF!</definedName>
    <definedName name="importarea" localSheetId="2">#REF!</definedName>
    <definedName name="importarea">#REF!</definedName>
    <definedName name="importlease" localSheetId="0">#REF!</definedName>
    <definedName name="importlease" localSheetId="3">#REF!</definedName>
    <definedName name="importlease" localSheetId="2">#REF!</definedName>
    <definedName name="importlease" localSheetId="22">#REF!</definedName>
    <definedName name="importlease" localSheetId="7">#REF!</definedName>
    <definedName name="importlease" localSheetId="4">#REF!</definedName>
    <definedName name="importlease" localSheetId="5">#REF!</definedName>
    <definedName name="importlease" localSheetId="17">#REF!</definedName>
    <definedName name="importlease" localSheetId="12">#REF!</definedName>
    <definedName name="importlease" localSheetId="9">#REF!</definedName>
    <definedName name="importlease" localSheetId="10">#REF!</definedName>
    <definedName name="importlease">[56]ASSETS!$L$1</definedName>
    <definedName name="importprint" localSheetId="0">#REF!</definedName>
    <definedName name="importprint" localSheetId="3">#REF!</definedName>
    <definedName name="importprint" localSheetId="2">#REF!</definedName>
    <definedName name="importprint" localSheetId="22">#REF!</definedName>
    <definedName name="importprint" localSheetId="7">#REF!</definedName>
    <definedName name="importprint" localSheetId="4">#REF!</definedName>
    <definedName name="importprint" localSheetId="5">#REF!</definedName>
    <definedName name="importprint" localSheetId="17">#REF!</definedName>
    <definedName name="importprint" localSheetId="12">#REF!</definedName>
    <definedName name="importprint" localSheetId="9">#REF!</definedName>
    <definedName name="importprint" localSheetId="10">#REF!</definedName>
    <definedName name="importprint">#REF!</definedName>
    <definedName name="Inc_Stmt" localSheetId="23">#REF!</definedName>
    <definedName name="Inc_Stmt" localSheetId="24">#REF!</definedName>
    <definedName name="Inc_Stmt" localSheetId="0">#REF!</definedName>
    <definedName name="Inc_Stmt" localSheetId="3">#REF!</definedName>
    <definedName name="Inc_Stmt" localSheetId="2">#REF!</definedName>
    <definedName name="Inc_Stmt">#REF!</definedName>
    <definedName name="incentives" localSheetId="0">#REF!</definedName>
    <definedName name="incentives" localSheetId="3">#REF!</definedName>
    <definedName name="incentives" localSheetId="2">#REF!</definedName>
    <definedName name="incentives" localSheetId="22">#REF!</definedName>
    <definedName name="incentives" localSheetId="7">#REF!</definedName>
    <definedName name="incentives" localSheetId="4">#REF!</definedName>
    <definedName name="incentives" localSheetId="5">#REF!</definedName>
    <definedName name="incentives" localSheetId="17">#REF!</definedName>
    <definedName name="incentives" localSheetId="12">#REF!</definedName>
    <definedName name="incentives" localSheetId="9">#REF!</definedName>
    <definedName name="incentives" localSheetId="10">#REF!</definedName>
    <definedName name="incentives">#REF!</definedName>
    <definedName name="Incorporation_documents" localSheetId="0">#REF!</definedName>
    <definedName name="Incorporation_documents" localSheetId="3">#REF!</definedName>
    <definedName name="Incorporation_documents" localSheetId="2">#REF!</definedName>
    <definedName name="Incorporation_documents" localSheetId="22">#REF!</definedName>
    <definedName name="Incorporation_documents" localSheetId="7">#REF!</definedName>
    <definedName name="Incorporation_documents" localSheetId="4">#REF!</definedName>
    <definedName name="Incorporation_documents" localSheetId="5">#REF!</definedName>
    <definedName name="Incorporation_documents" localSheetId="17">#REF!</definedName>
    <definedName name="Incorporation_documents" localSheetId="12">#REF!</definedName>
    <definedName name="Incorporation_documents" localSheetId="9">#REF!</definedName>
    <definedName name="Incorporation_documents" localSheetId="10">#REF!</definedName>
    <definedName name="Incorporation_documents">#REF!</definedName>
    <definedName name="Inflation" localSheetId="0">#REF!</definedName>
    <definedName name="Inflation" localSheetId="3">#REF!</definedName>
    <definedName name="Inflation" localSheetId="2">#REF!</definedName>
    <definedName name="Inflation">#REF!</definedName>
    <definedName name="INPUT" localSheetId="0">#REF!</definedName>
    <definedName name="INPUT" localSheetId="3">#REF!</definedName>
    <definedName name="INPUT" localSheetId="2">#REF!</definedName>
    <definedName name="INPUT" localSheetId="22">#REF!</definedName>
    <definedName name="INPUT" localSheetId="7">#REF!</definedName>
    <definedName name="INPUT" localSheetId="4">#REF!</definedName>
    <definedName name="INPUT" localSheetId="5">#REF!</definedName>
    <definedName name="INPUT" localSheetId="17">#REF!</definedName>
    <definedName name="INPUT" localSheetId="12">#REF!</definedName>
    <definedName name="INPUT" localSheetId="9">#REF!</definedName>
    <definedName name="INPUT" localSheetId="10">#REF!</definedName>
    <definedName name="input">#REF!</definedName>
    <definedName name="Instructions_for_completing_Income_Statement_template" localSheetId="0">#REF!</definedName>
    <definedName name="Instructions_for_completing_Income_Statement_template" localSheetId="3">#REF!</definedName>
    <definedName name="Instructions_for_completing_Income_Statement_template" localSheetId="2">#REF!</definedName>
    <definedName name="Instructions_for_completing_Income_Statement_template">#REF!</definedName>
    <definedName name="Instrument_techs.__2" localSheetId="0">#REF!</definedName>
    <definedName name="Instrument_techs.__2" localSheetId="3">#REF!</definedName>
    <definedName name="Instrument_techs.__2" localSheetId="2">#REF!</definedName>
    <definedName name="Instrument_techs.__2" localSheetId="22">#REF!</definedName>
    <definedName name="Instrument_techs.__2" localSheetId="7">#REF!</definedName>
    <definedName name="Instrument_techs.__2" localSheetId="4">#REF!</definedName>
    <definedName name="Instrument_techs.__2" localSheetId="5">#REF!</definedName>
    <definedName name="Instrument_techs.__2" localSheetId="17">#REF!</definedName>
    <definedName name="Instrument_techs.__2" localSheetId="12">#REF!</definedName>
    <definedName name="Instrument_techs.__2" localSheetId="9">#REF!</definedName>
    <definedName name="Instrument_techs.__2" localSheetId="10">#REF!</definedName>
    <definedName name="Instrument_techs.__2">#REF!</definedName>
    <definedName name="Instrumentation" localSheetId="0">#REF!</definedName>
    <definedName name="Instrumentation" localSheetId="3">#REF!</definedName>
    <definedName name="Instrumentation" localSheetId="2">#REF!</definedName>
    <definedName name="Instrumentation" localSheetId="22">#REF!</definedName>
    <definedName name="Instrumentation" localSheetId="7">#REF!</definedName>
    <definedName name="Instrumentation" localSheetId="4">#REF!</definedName>
    <definedName name="Instrumentation" localSheetId="5">#REF!</definedName>
    <definedName name="Instrumentation" localSheetId="17">#REF!</definedName>
    <definedName name="Instrumentation" localSheetId="12">#REF!</definedName>
    <definedName name="Instrumentation" localSheetId="9">#REF!</definedName>
    <definedName name="Instrumentation" localSheetId="10">#REF!</definedName>
    <definedName name="Instrumentation">#REF!</definedName>
    <definedName name="Insurance_review" localSheetId="0">#REF!</definedName>
    <definedName name="Insurance_review" localSheetId="3">#REF!</definedName>
    <definedName name="Insurance_review" localSheetId="2">#REF!</definedName>
    <definedName name="Insurance_review" localSheetId="22">#REF!</definedName>
    <definedName name="Insurance_review" localSheetId="7">#REF!</definedName>
    <definedName name="Insurance_review" localSheetId="4">#REF!</definedName>
    <definedName name="Insurance_review" localSheetId="5">#REF!</definedName>
    <definedName name="Insurance_review" localSheetId="17">#REF!</definedName>
    <definedName name="Insurance_review" localSheetId="12">#REF!</definedName>
    <definedName name="Insurance_review" localSheetId="9">#REF!</definedName>
    <definedName name="Insurance_review" localSheetId="10">#REF!</definedName>
    <definedName name="Insurance_review">#REF!</definedName>
    <definedName name="int_amort_detail" localSheetId="0">#REF!</definedName>
    <definedName name="int_amort_detail" localSheetId="3">#REF!</definedName>
    <definedName name="int_amort_detail" localSheetId="2">#REF!</definedName>
    <definedName name="int_amort_detail" localSheetId="22">#REF!</definedName>
    <definedName name="int_amort_detail" localSheetId="7">#REF!</definedName>
    <definedName name="int_amort_detail" localSheetId="4">#REF!</definedName>
    <definedName name="int_amort_detail" localSheetId="5">#REF!</definedName>
    <definedName name="int_amort_detail" localSheetId="17">#REF!</definedName>
    <definedName name="int_amort_detail" localSheetId="12">#REF!</definedName>
    <definedName name="int_amort_detail" localSheetId="9">#REF!</definedName>
    <definedName name="int_amort_detail" localSheetId="10">#REF!</definedName>
    <definedName name="int_amort_detail">'[22]Income_Statement 2005-2011'!#REF!</definedName>
    <definedName name="int_inc_detail" localSheetId="0">'[22]Income_Statement 2005-2011'!#REF!</definedName>
    <definedName name="int_inc_detail" localSheetId="3">'[22]Income_Statement 2005-2011'!#REF!</definedName>
    <definedName name="int_inc_detail" localSheetId="2">'[22]Income_Statement 2005-2011'!#REF!</definedName>
    <definedName name="int_inc_detail">'[22]Income_Statement 2005-2011'!#REF!</definedName>
    <definedName name="INTERCO" localSheetId="0">#REF!</definedName>
    <definedName name="INTERCO" localSheetId="3">#REF!</definedName>
    <definedName name="INTERCO" localSheetId="2">#REF!</definedName>
    <definedName name="INTERCO" localSheetId="22">#REF!</definedName>
    <definedName name="INTERCO" localSheetId="7">#REF!</definedName>
    <definedName name="INTERCO" localSheetId="4">#REF!</definedName>
    <definedName name="INTERCO" localSheetId="5">#REF!</definedName>
    <definedName name="INTERCO" localSheetId="17">#REF!</definedName>
    <definedName name="INTERCO" localSheetId="12">#REF!</definedName>
    <definedName name="INTERCO" localSheetId="9">#REF!</definedName>
    <definedName name="INTERCO" localSheetId="10">#REF!</definedName>
    <definedName name="INTERCO">#REF!</definedName>
    <definedName name="Interconnect_agreement" localSheetId="0">#REF!</definedName>
    <definedName name="Interconnect_agreement" localSheetId="3">#REF!</definedName>
    <definedName name="Interconnect_agreement" localSheetId="2">#REF!</definedName>
    <definedName name="Interconnect_agreement" localSheetId="22">#REF!</definedName>
    <definedName name="Interconnect_agreement" localSheetId="7">#REF!</definedName>
    <definedName name="Interconnect_agreement" localSheetId="4">#REF!</definedName>
    <definedName name="Interconnect_agreement" localSheetId="5">#REF!</definedName>
    <definedName name="Interconnect_agreement" localSheetId="17">#REF!</definedName>
    <definedName name="Interconnect_agreement" localSheetId="12">#REF!</definedName>
    <definedName name="Interconnect_agreement" localSheetId="9">#REF!</definedName>
    <definedName name="Interconnect_agreement" localSheetId="10">#REF!</definedName>
    <definedName name="Interconnect_agreement">#REF!</definedName>
    <definedName name="Interest" localSheetId="0">#REF!</definedName>
    <definedName name="Interest" localSheetId="3">#REF!</definedName>
    <definedName name="Interest" localSheetId="2">#REF!</definedName>
    <definedName name="Interest">#REF!</definedName>
    <definedName name="Interest." localSheetId="0">#REF!</definedName>
    <definedName name="Interest." localSheetId="3">#REF!</definedName>
    <definedName name="Interest." localSheetId="2">#REF!</definedName>
    <definedName name="Interest.">#REF!</definedName>
    <definedName name="Interest_amortizable_debt">'[20]Amort. Debt'!$AK$18</definedName>
    <definedName name="Interest_on_Amortizable_Proj._Financing_Debt___DCC" localSheetId="0">#REF!</definedName>
    <definedName name="Interest_on_Amortizable_Proj._Financing_Debt___DCC" localSheetId="3">#REF!</definedName>
    <definedName name="Interest_on_Amortizable_Proj._Financing_Debt___DCC" localSheetId="2">#REF!</definedName>
    <definedName name="Interest_on_Amortizable_Proj._Financing_Debt___DCC" localSheetId="22">#REF!</definedName>
    <definedName name="Interest_on_Amortizable_Proj._Financing_Debt___DCC" localSheetId="7">#REF!</definedName>
    <definedName name="Interest_on_Amortizable_Proj._Financing_Debt___DCC" localSheetId="4">#REF!</definedName>
    <definedName name="Interest_on_Amortizable_Proj._Financing_Debt___DCC" localSheetId="5">#REF!</definedName>
    <definedName name="Interest_on_Amortizable_Proj._Financing_Debt___DCC" localSheetId="17">#REF!</definedName>
    <definedName name="Interest_on_Amortizable_Proj._Financing_Debt___DCC" localSheetId="12">#REF!</definedName>
    <definedName name="Interest_on_Amortizable_Proj._Financing_Debt___DCC" localSheetId="9">#REF!</definedName>
    <definedName name="Interest_on_Amortizable_Proj._Financing_Debt___DCC" localSheetId="10">#REF!</definedName>
    <definedName name="Interest_on_Amortizable_Proj._Financing_Debt___DCC">'[38]Stock&amp;Interest'!#REF!</definedName>
    <definedName name="Interest_risk_hedge" localSheetId="0">#REF!</definedName>
    <definedName name="Interest_risk_hedge" localSheetId="3">#REF!</definedName>
    <definedName name="Interest_risk_hedge" localSheetId="2">#REF!</definedName>
    <definedName name="Interest_risk_hedge" localSheetId="22">#REF!</definedName>
    <definedName name="Interest_risk_hedge" localSheetId="7">#REF!</definedName>
    <definedName name="Interest_risk_hedge" localSheetId="4">#REF!</definedName>
    <definedName name="Interest_risk_hedge" localSheetId="5">#REF!</definedName>
    <definedName name="Interest_risk_hedge" localSheetId="17">#REF!</definedName>
    <definedName name="Interest_risk_hedge" localSheetId="12">#REF!</definedName>
    <definedName name="Interest_risk_hedge" localSheetId="9">#REF!</definedName>
    <definedName name="Interest_risk_hedge" localSheetId="10">#REF!</definedName>
    <definedName name="Interest_risk_hedge">#REF!</definedName>
    <definedName name="Interest_Savings" localSheetId="0">#REF!</definedName>
    <definedName name="Interest_Savings" localSheetId="3">#REF!</definedName>
    <definedName name="Interest_Savings" localSheetId="2">#REF!</definedName>
    <definedName name="Interest_Savings">#REF!</definedName>
    <definedName name="interestreceivable" localSheetId="0">#REF!</definedName>
    <definedName name="interestreceivable" localSheetId="3">#REF!</definedName>
    <definedName name="interestreceivable" localSheetId="2">#REF!</definedName>
    <definedName name="interestreceivable">#REF!</definedName>
    <definedName name="Interim_macro" localSheetId="0">#REF!</definedName>
    <definedName name="Interim_macro" localSheetId="3">#REF!</definedName>
    <definedName name="Interim_macro" localSheetId="2">#REF!</definedName>
    <definedName name="Interim_macro">#REF!</definedName>
    <definedName name="interimprint" localSheetId="0">#REF!</definedName>
    <definedName name="interimprint" localSheetId="3">#REF!</definedName>
    <definedName name="interimprint" localSheetId="2">#REF!</definedName>
    <definedName name="interimprint">#REF!</definedName>
    <definedName name="International_CAPX" localSheetId="0">#REF!</definedName>
    <definedName name="International_CAPX" localSheetId="3">#REF!</definedName>
    <definedName name="International_CAPX" localSheetId="2">#REF!</definedName>
    <definedName name="International_CAPX" localSheetId="22">#REF!</definedName>
    <definedName name="International_CAPX" localSheetId="7">#REF!</definedName>
    <definedName name="International_CAPX" localSheetId="4">#REF!</definedName>
    <definedName name="International_CAPX" localSheetId="5">#REF!</definedName>
    <definedName name="International_CAPX" localSheetId="17">#REF!</definedName>
    <definedName name="International_CAPX" localSheetId="12">#REF!</definedName>
    <definedName name="International_CAPX" localSheetId="9">#REF!</definedName>
    <definedName name="International_CAPX" localSheetId="10">#REF!</definedName>
    <definedName name="International_CAPX">#REF!</definedName>
    <definedName name="International_EBIT" localSheetId="0">#REF!</definedName>
    <definedName name="International_EBIT" localSheetId="3">#REF!</definedName>
    <definedName name="International_EBIT" localSheetId="2">#REF!</definedName>
    <definedName name="International_EBIT" localSheetId="22">#REF!</definedName>
    <definedName name="International_EBIT" localSheetId="7">#REF!</definedName>
    <definedName name="International_EBIT" localSheetId="4">#REF!</definedName>
    <definedName name="International_EBIT" localSheetId="5">#REF!</definedName>
    <definedName name="International_EBIT" localSheetId="17">#REF!</definedName>
    <definedName name="International_EBIT" localSheetId="12">#REF!</definedName>
    <definedName name="International_EBIT" localSheetId="9">#REF!</definedName>
    <definedName name="International_EBIT" localSheetId="10">#REF!</definedName>
    <definedName name="International_EBIT">#REF!</definedName>
    <definedName name="International_MAINT" localSheetId="0">#REF!</definedName>
    <definedName name="International_MAINT" localSheetId="3">#REF!</definedName>
    <definedName name="International_MAINT" localSheetId="2">#REF!</definedName>
    <definedName name="International_MAINT" localSheetId="22">#REF!</definedName>
    <definedName name="International_MAINT" localSheetId="7">#REF!</definedName>
    <definedName name="International_MAINT" localSheetId="4">#REF!</definedName>
    <definedName name="International_MAINT" localSheetId="5">#REF!</definedName>
    <definedName name="International_MAINT" localSheetId="17">#REF!</definedName>
    <definedName name="International_MAINT" localSheetId="12">#REF!</definedName>
    <definedName name="International_MAINT" localSheetId="9">#REF!</definedName>
    <definedName name="International_MAINT" localSheetId="10">#REF!</definedName>
    <definedName name="International_MAINT">#REF!</definedName>
    <definedName name="inv_affiliate_details">'[22]Cash_Flow 2005-2011'!#REF!</definedName>
    <definedName name="INVEST" localSheetId="0">#REF!</definedName>
    <definedName name="INVEST" localSheetId="3">#REF!</definedName>
    <definedName name="INVEST" localSheetId="2">#REF!</definedName>
    <definedName name="INVEST" localSheetId="22">#REF!</definedName>
    <definedName name="INVEST" localSheetId="7">#REF!</definedName>
    <definedName name="INVEST" localSheetId="4">#REF!</definedName>
    <definedName name="INVEST" localSheetId="5">#REF!</definedName>
    <definedName name="INVEST" localSheetId="17">#REF!</definedName>
    <definedName name="INVEST" localSheetId="12">#REF!</definedName>
    <definedName name="INVEST" localSheetId="9">#REF!</definedName>
    <definedName name="INVEST" localSheetId="10">#REF!</definedName>
    <definedName name="INVEST">#REF!</definedName>
    <definedName name="IOTH" localSheetId="0">[2]Trafalgar!#REF!</definedName>
    <definedName name="IOTH" localSheetId="3">[2]Trafalgar!#REF!</definedName>
    <definedName name="IOTH" localSheetId="2">[2]Trafalgar!#REF!</definedName>
    <definedName name="IOTH" localSheetId="22">[2]Trafalgar!#REF!</definedName>
    <definedName name="IOTH" localSheetId="7">[2]Trafalgar!#REF!</definedName>
    <definedName name="IOTH" localSheetId="4">[2]Trafalgar!#REF!</definedName>
    <definedName name="IOTH" localSheetId="5">[2]Trafalgar!#REF!</definedName>
    <definedName name="IOTH" localSheetId="17">[2]Trafalgar!#REF!</definedName>
    <definedName name="IOTH" localSheetId="12">[2]Trafalgar!#REF!</definedName>
    <definedName name="IOTH" localSheetId="9">[2]Trafalgar!#REF!</definedName>
    <definedName name="IOTH" localSheetId="10">[2]Trafalgar!#REF!</definedName>
    <definedName name="IOTH">[2]Trafalgar!#REF!</definedName>
    <definedName name="IPAN" localSheetId="0">[2]Trafalgar!#REF!</definedName>
    <definedName name="IPAN" localSheetId="3">[2]Trafalgar!#REF!</definedName>
    <definedName name="IPAN" localSheetId="2">[2]Trafalgar!#REF!</definedName>
    <definedName name="IPAN" localSheetId="22">[2]Trafalgar!#REF!</definedName>
    <definedName name="IPAN" localSheetId="7">[2]Trafalgar!#REF!</definedName>
    <definedName name="IPAN" localSheetId="4">[2]Trafalgar!#REF!</definedName>
    <definedName name="IPAN" localSheetId="5">[2]Trafalgar!#REF!</definedName>
    <definedName name="IPAN" localSheetId="17">[2]Trafalgar!#REF!</definedName>
    <definedName name="IPAN" localSheetId="12">[2]Trafalgar!#REF!</definedName>
    <definedName name="IPAN" localSheetId="9">[2]Trafalgar!#REF!</definedName>
    <definedName name="IPAN" localSheetId="10">[2]Trafalgar!#REF!</definedName>
    <definedName name="IPAN">[2]Trafalgar!#REF!</definedName>
    <definedName name="IPANP">[2]Trafalgar!#REF!</definedName>
    <definedName name="IS" localSheetId="0">#REF!</definedName>
    <definedName name="IS" localSheetId="3">#REF!</definedName>
    <definedName name="IS" localSheetId="2">#REF!</definedName>
    <definedName name="IS">#REF!</definedName>
    <definedName name="is_afudcb" localSheetId="0">#REF!</definedName>
    <definedName name="is_afudcb" localSheetId="3">#REF!</definedName>
    <definedName name="is_afudcb" localSheetId="2">#REF!</definedName>
    <definedName name="is_afudcb" localSheetId="22">#REF!</definedName>
    <definedName name="is_afudcb" localSheetId="7">#REF!</definedName>
    <definedName name="is_afudcb" localSheetId="4">#REF!</definedName>
    <definedName name="is_afudcb" localSheetId="5">#REF!</definedName>
    <definedName name="is_afudcb" localSheetId="17">#REF!</definedName>
    <definedName name="is_afudcb" localSheetId="12">#REF!</definedName>
    <definedName name="is_afudcb" localSheetId="9">#REF!</definedName>
    <definedName name="is_afudcb" localSheetId="10">#REF!</definedName>
    <definedName name="is_afudcb">#REF!</definedName>
    <definedName name="is_afudcb_0" localSheetId="0">#REF!</definedName>
    <definedName name="is_afudcb_0" localSheetId="3">#REF!</definedName>
    <definedName name="is_afudcb_0" localSheetId="2">#REF!</definedName>
    <definedName name="is_afudcb_0" localSheetId="22">#REF!</definedName>
    <definedName name="is_afudcb_0" localSheetId="7">#REF!</definedName>
    <definedName name="is_afudcb_0" localSheetId="4">#REF!</definedName>
    <definedName name="is_afudcb_0" localSheetId="5">#REF!</definedName>
    <definedName name="is_afudcb_0" localSheetId="17">#REF!</definedName>
    <definedName name="is_afudcb_0" localSheetId="12">#REF!</definedName>
    <definedName name="is_afudcb_0" localSheetId="9">#REF!</definedName>
    <definedName name="is_afudcb_0" localSheetId="10">#REF!</definedName>
    <definedName name="is_afudcb_0">#REF!</definedName>
    <definedName name="is_afudcb_ambr" localSheetId="0">#REF!</definedName>
    <definedName name="is_afudcb_ambr" localSheetId="3">#REF!</definedName>
    <definedName name="is_afudcb_ambr" localSheetId="2">#REF!</definedName>
    <definedName name="is_afudcb_ambr" localSheetId="22">#REF!</definedName>
    <definedName name="is_afudcb_ambr" localSheetId="7">#REF!</definedName>
    <definedName name="is_afudcb_ambr" localSheetId="4">#REF!</definedName>
    <definedName name="is_afudcb_ambr" localSheetId="5">#REF!</definedName>
    <definedName name="is_afudcb_ambr" localSheetId="17">#REF!</definedName>
    <definedName name="is_afudcb_ambr" localSheetId="12">#REF!</definedName>
    <definedName name="is_afudcb_ambr" localSheetId="9">#REF!</definedName>
    <definedName name="is_afudcb_ambr" localSheetId="10">#REF!</definedName>
    <definedName name="is_afudcb_ambr">#REF!</definedName>
    <definedName name="is_afudcb_asst" localSheetId="0">#REF!</definedName>
    <definedName name="is_afudcb_asst" localSheetId="3">#REF!</definedName>
    <definedName name="is_afudcb_asst" localSheetId="2">#REF!</definedName>
    <definedName name="is_afudcb_asst" localSheetId="22">#REF!</definedName>
    <definedName name="is_afudcb_asst" localSheetId="7">#REF!</definedName>
    <definedName name="is_afudcb_asst" localSheetId="4">#REF!</definedName>
    <definedName name="is_afudcb_asst" localSheetId="5">#REF!</definedName>
    <definedName name="is_afudcb_asst" localSheetId="17">#REF!</definedName>
    <definedName name="is_afudcb_asst" localSheetId="12">#REF!</definedName>
    <definedName name="is_afudcb_asst" localSheetId="9">#REF!</definedName>
    <definedName name="is_afudcb_asst" localSheetId="10">#REF!</definedName>
    <definedName name="is_afudcb_asst">#REF!</definedName>
    <definedName name="is_afudcb_capx" localSheetId="0">#REF!</definedName>
    <definedName name="is_afudcb_capx" localSheetId="3">#REF!</definedName>
    <definedName name="is_afudcb_capx" localSheetId="2">#REF!</definedName>
    <definedName name="is_afudcb_capx" localSheetId="22">#REF!</definedName>
    <definedName name="is_afudcb_capx" localSheetId="7">#REF!</definedName>
    <definedName name="is_afudcb_capx" localSheetId="4">#REF!</definedName>
    <definedName name="is_afudcb_capx" localSheetId="5">#REF!</definedName>
    <definedName name="is_afudcb_capx" localSheetId="17">#REF!</definedName>
    <definedName name="is_afudcb_capx" localSheetId="12">#REF!</definedName>
    <definedName name="is_afudcb_capx" localSheetId="9">#REF!</definedName>
    <definedName name="is_afudcb_capx" localSheetId="10">#REF!</definedName>
    <definedName name="is_afudcb_capx">#REF!</definedName>
    <definedName name="is_afudcb_CM1DC" localSheetId="0">#REF!</definedName>
    <definedName name="is_afudcb_CM1DC" localSheetId="3">#REF!</definedName>
    <definedName name="is_afudcb_CM1DC" localSheetId="2">#REF!</definedName>
    <definedName name="is_afudcb_CM1DC" localSheetId="22">#REF!</definedName>
    <definedName name="is_afudcb_CM1DC" localSheetId="7">#REF!</definedName>
    <definedName name="is_afudcb_CM1DC" localSheetId="4">#REF!</definedName>
    <definedName name="is_afudcb_CM1DC" localSheetId="5">#REF!</definedName>
    <definedName name="is_afudcb_CM1DC" localSheetId="17">#REF!</definedName>
    <definedName name="is_afudcb_CM1DC" localSheetId="12">#REF!</definedName>
    <definedName name="is_afudcb_CM1DC" localSheetId="9">#REF!</definedName>
    <definedName name="is_afudcb_CM1DC" localSheetId="10">#REF!</definedName>
    <definedName name="is_afudcb_CM1DC">#REF!</definedName>
    <definedName name="is_afudcb_CM1DE" localSheetId="0">#REF!</definedName>
    <definedName name="is_afudcb_CM1DE" localSheetId="3">#REF!</definedName>
    <definedName name="is_afudcb_CM1DE" localSheetId="2">#REF!</definedName>
    <definedName name="is_afudcb_CM1DE" localSheetId="22">#REF!</definedName>
    <definedName name="is_afudcb_CM1DE" localSheetId="7">#REF!</definedName>
    <definedName name="is_afudcb_CM1DE" localSheetId="4">#REF!</definedName>
    <definedName name="is_afudcb_CM1DE" localSheetId="5">#REF!</definedName>
    <definedName name="is_afudcb_CM1DE" localSheetId="17">#REF!</definedName>
    <definedName name="is_afudcb_CM1DE" localSheetId="12">#REF!</definedName>
    <definedName name="is_afudcb_CM1DE" localSheetId="9">#REF!</definedName>
    <definedName name="is_afudcb_CM1DE" localSheetId="10">#REF!</definedName>
    <definedName name="is_afudcb_CM1DE">#REF!</definedName>
    <definedName name="is_afudcb_CM1EL" localSheetId="0">#REF!</definedName>
    <definedName name="is_afudcb_CM1EL" localSheetId="3">#REF!</definedName>
    <definedName name="is_afudcb_CM1EL" localSheetId="2">#REF!</definedName>
    <definedName name="is_afudcb_CM1EL" localSheetId="22">#REF!</definedName>
    <definedName name="is_afudcb_CM1EL" localSheetId="7">#REF!</definedName>
    <definedName name="is_afudcb_CM1EL" localSheetId="4">#REF!</definedName>
    <definedName name="is_afudcb_CM1EL" localSheetId="5">#REF!</definedName>
    <definedName name="is_afudcb_CM1EL" localSheetId="17">#REF!</definedName>
    <definedName name="is_afudcb_CM1EL" localSheetId="12">#REF!</definedName>
    <definedName name="is_afudcb_CM1EL" localSheetId="9">#REF!</definedName>
    <definedName name="is_afudcb_CM1EL" localSheetId="10">#REF!</definedName>
    <definedName name="is_afudcb_CM1EL">#REF!</definedName>
    <definedName name="is_afudcb_CM1NE" localSheetId="0">#REF!</definedName>
    <definedName name="is_afudcb_CM1NE" localSheetId="3">#REF!</definedName>
    <definedName name="is_afudcb_CM1NE" localSheetId="2">#REF!</definedName>
    <definedName name="is_afudcb_CM1NE">#REF!</definedName>
    <definedName name="is_afudcb_CM2DC" localSheetId="0">#REF!</definedName>
    <definedName name="is_afudcb_CM2DC" localSheetId="3">#REF!</definedName>
    <definedName name="is_afudcb_CM2DC" localSheetId="2">#REF!</definedName>
    <definedName name="is_afudcb_CM2DC" localSheetId="22">#REF!</definedName>
    <definedName name="is_afudcb_CM2DC" localSheetId="7">#REF!</definedName>
    <definedName name="is_afudcb_CM2DC" localSheetId="4">#REF!</definedName>
    <definedName name="is_afudcb_CM2DC" localSheetId="5">#REF!</definedName>
    <definedName name="is_afudcb_CM2DC" localSheetId="17">#REF!</definedName>
    <definedName name="is_afudcb_CM2DC" localSheetId="12">#REF!</definedName>
    <definedName name="is_afudcb_CM2DC" localSheetId="9">#REF!</definedName>
    <definedName name="is_afudcb_CM2DC" localSheetId="10">#REF!</definedName>
    <definedName name="is_afudcb_CM2DC">#REF!</definedName>
    <definedName name="is_afudcb_CM2DE" localSheetId="0">#REF!</definedName>
    <definedName name="is_afudcb_CM2DE" localSheetId="3">#REF!</definedName>
    <definedName name="is_afudcb_CM2DE" localSheetId="2">#REF!</definedName>
    <definedName name="is_afudcb_CM2DE" localSheetId="22">#REF!</definedName>
    <definedName name="is_afudcb_CM2DE" localSheetId="7">#REF!</definedName>
    <definedName name="is_afudcb_CM2DE" localSheetId="4">#REF!</definedName>
    <definedName name="is_afudcb_CM2DE" localSheetId="5">#REF!</definedName>
    <definedName name="is_afudcb_CM2DE" localSheetId="17">#REF!</definedName>
    <definedName name="is_afudcb_CM2DE" localSheetId="12">#REF!</definedName>
    <definedName name="is_afudcb_CM2DE" localSheetId="9">#REF!</definedName>
    <definedName name="is_afudcb_CM2DE" localSheetId="10">#REF!</definedName>
    <definedName name="is_afudcb_CM2DE">#REF!</definedName>
    <definedName name="is_afudcb_CM2EL" localSheetId="0">#REF!</definedName>
    <definedName name="is_afudcb_CM2EL" localSheetId="3">#REF!</definedName>
    <definedName name="is_afudcb_CM2EL" localSheetId="2">#REF!</definedName>
    <definedName name="is_afudcb_CM2EL" localSheetId="22">#REF!</definedName>
    <definedName name="is_afudcb_CM2EL" localSheetId="7">#REF!</definedName>
    <definedName name="is_afudcb_CM2EL" localSheetId="4">#REF!</definedName>
    <definedName name="is_afudcb_CM2EL" localSheetId="5">#REF!</definedName>
    <definedName name="is_afudcb_CM2EL" localSheetId="17">#REF!</definedName>
    <definedName name="is_afudcb_CM2EL" localSheetId="12">#REF!</definedName>
    <definedName name="is_afudcb_CM2EL" localSheetId="9">#REF!</definedName>
    <definedName name="is_afudcb_CM2EL" localSheetId="10">#REF!</definedName>
    <definedName name="is_afudcb_CM2EL">#REF!</definedName>
    <definedName name="is_afudcb_CM2NE" localSheetId="0">#REF!</definedName>
    <definedName name="is_afudcb_CM2NE" localSheetId="3">#REF!</definedName>
    <definedName name="is_afudcb_CM2NE" localSheetId="2">#REF!</definedName>
    <definedName name="is_afudcb_CM2NE">#REF!</definedName>
    <definedName name="is_afudcb_CM3DC" localSheetId="0">#REF!</definedName>
    <definedName name="is_afudcb_CM3DC" localSheetId="3">#REF!</definedName>
    <definedName name="is_afudcb_CM3DC" localSheetId="2">#REF!</definedName>
    <definedName name="is_afudcb_CM3DC" localSheetId="22">#REF!</definedName>
    <definedName name="is_afudcb_CM3DC" localSheetId="7">#REF!</definedName>
    <definedName name="is_afudcb_CM3DC" localSheetId="4">#REF!</definedName>
    <definedName name="is_afudcb_CM3DC" localSheetId="5">#REF!</definedName>
    <definedName name="is_afudcb_CM3DC" localSheetId="17">#REF!</definedName>
    <definedName name="is_afudcb_CM3DC" localSheetId="12">#REF!</definedName>
    <definedName name="is_afudcb_CM3DC" localSheetId="9">#REF!</definedName>
    <definedName name="is_afudcb_CM3DC" localSheetId="10">#REF!</definedName>
    <definedName name="is_afudcb_CM3DC">#REF!</definedName>
    <definedName name="is_afudcb_CM3DE" localSheetId="0">#REF!</definedName>
    <definedName name="is_afudcb_CM3DE" localSheetId="3">#REF!</definedName>
    <definedName name="is_afudcb_CM3DE" localSheetId="2">#REF!</definedName>
    <definedName name="is_afudcb_CM3DE" localSheetId="22">#REF!</definedName>
    <definedName name="is_afudcb_CM3DE" localSheetId="7">#REF!</definedName>
    <definedName name="is_afudcb_CM3DE" localSheetId="4">#REF!</definedName>
    <definedName name="is_afudcb_CM3DE" localSheetId="5">#REF!</definedName>
    <definedName name="is_afudcb_CM3DE" localSheetId="17">#REF!</definedName>
    <definedName name="is_afudcb_CM3DE" localSheetId="12">#REF!</definedName>
    <definedName name="is_afudcb_CM3DE" localSheetId="9">#REF!</definedName>
    <definedName name="is_afudcb_CM3DE" localSheetId="10">#REF!</definedName>
    <definedName name="is_afudcb_CM3DE">#REF!</definedName>
    <definedName name="is_afudcb_CM3EL" localSheetId="0">#REF!</definedName>
    <definedName name="is_afudcb_CM3EL" localSheetId="3">#REF!</definedName>
    <definedName name="is_afudcb_CM3EL" localSheetId="2">#REF!</definedName>
    <definedName name="is_afudcb_CM3EL" localSheetId="22">#REF!</definedName>
    <definedName name="is_afudcb_CM3EL" localSheetId="7">#REF!</definedName>
    <definedName name="is_afudcb_CM3EL" localSheetId="4">#REF!</definedName>
    <definedName name="is_afudcb_CM3EL" localSheetId="5">#REF!</definedName>
    <definedName name="is_afudcb_CM3EL" localSheetId="17">#REF!</definedName>
    <definedName name="is_afudcb_CM3EL" localSheetId="12">#REF!</definedName>
    <definedName name="is_afudcb_CM3EL" localSheetId="9">#REF!</definedName>
    <definedName name="is_afudcb_CM3EL" localSheetId="10">#REF!</definedName>
    <definedName name="is_afudcb_CM3EL">#REF!</definedName>
    <definedName name="is_afudcb_CM3NE" localSheetId="0">#REF!</definedName>
    <definedName name="is_afudcb_CM3NE" localSheetId="3">#REF!</definedName>
    <definedName name="is_afudcb_CM3NE" localSheetId="2">#REF!</definedName>
    <definedName name="is_afudcb_CM3NE">#REF!</definedName>
    <definedName name="is_afudcb_CM4DC" localSheetId="0">#REF!</definedName>
    <definedName name="is_afudcb_CM4DC" localSheetId="3">#REF!</definedName>
    <definedName name="is_afudcb_CM4DC" localSheetId="2">#REF!</definedName>
    <definedName name="is_afudcb_CM4DC" localSheetId="22">#REF!</definedName>
    <definedName name="is_afudcb_CM4DC" localSheetId="7">#REF!</definedName>
    <definedName name="is_afudcb_CM4DC" localSheetId="4">#REF!</definedName>
    <definedName name="is_afudcb_CM4DC" localSheetId="5">#REF!</definedName>
    <definedName name="is_afudcb_CM4DC" localSheetId="17">#REF!</definedName>
    <definedName name="is_afudcb_CM4DC" localSheetId="12">#REF!</definedName>
    <definedName name="is_afudcb_CM4DC" localSheetId="9">#REF!</definedName>
    <definedName name="is_afudcb_CM4DC" localSheetId="10">#REF!</definedName>
    <definedName name="is_afudcb_CM4DC">#REF!</definedName>
    <definedName name="is_afudcb_CM4DE" localSheetId="0">#REF!</definedName>
    <definedName name="is_afudcb_CM4DE" localSheetId="3">#REF!</definedName>
    <definedName name="is_afudcb_CM4DE" localSheetId="2">#REF!</definedName>
    <definedName name="is_afudcb_CM4DE" localSheetId="22">#REF!</definedName>
    <definedName name="is_afudcb_CM4DE" localSheetId="7">#REF!</definedName>
    <definedName name="is_afudcb_CM4DE" localSheetId="4">#REF!</definedName>
    <definedName name="is_afudcb_CM4DE" localSheetId="5">#REF!</definedName>
    <definedName name="is_afudcb_CM4DE" localSheetId="17">#REF!</definedName>
    <definedName name="is_afudcb_CM4DE" localSheetId="12">#REF!</definedName>
    <definedName name="is_afudcb_CM4DE" localSheetId="9">#REF!</definedName>
    <definedName name="is_afudcb_CM4DE" localSheetId="10">#REF!</definedName>
    <definedName name="is_afudcb_CM4DE">#REF!</definedName>
    <definedName name="is_afudcb_CM4EL" localSheetId="0">#REF!</definedName>
    <definedName name="is_afudcb_CM4EL" localSheetId="3">#REF!</definedName>
    <definedName name="is_afudcb_CM4EL" localSheetId="2">#REF!</definedName>
    <definedName name="is_afudcb_CM4EL" localSheetId="22">#REF!</definedName>
    <definedName name="is_afudcb_CM4EL" localSheetId="7">#REF!</definedName>
    <definedName name="is_afudcb_CM4EL" localSheetId="4">#REF!</definedName>
    <definedName name="is_afudcb_CM4EL" localSheetId="5">#REF!</definedName>
    <definedName name="is_afudcb_CM4EL" localSheetId="17">#REF!</definedName>
    <definedName name="is_afudcb_CM4EL" localSheetId="12">#REF!</definedName>
    <definedName name="is_afudcb_CM4EL" localSheetId="9">#REF!</definedName>
    <definedName name="is_afudcb_CM4EL" localSheetId="10">#REF!</definedName>
    <definedName name="is_afudcb_CM4EL">#REF!</definedName>
    <definedName name="is_afudcb_CM4NE" localSheetId="0">#REF!</definedName>
    <definedName name="is_afudcb_CM4NE" localSheetId="3">#REF!</definedName>
    <definedName name="is_afudcb_CM4NE" localSheetId="2">#REF!</definedName>
    <definedName name="is_afudcb_CM4NE">#REF!</definedName>
    <definedName name="is_afudcb_CM5DC" localSheetId="0">#REF!</definedName>
    <definedName name="is_afudcb_CM5DC" localSheetId="3">#REF!</definedName>
    <definedName name="is_afudcb_CM5DC" localSheetId="2">#REF!</definedName>
    <definedName name="is_afudcb_CM5DC" localSheetId="22">#REF!</definedName>
    <definedName name="is_afudcb_CM5DC" localSheetId="7">#REF!</definedName>
    <definedName name="is_afudcb_CM5DC" localSheetId="4">#REF!</definedName>
    <definedName name="is_afudcb_CM5DC" localSheetId="5">#REF!</definedName>
    <definedName name="is_afudcb_CM5DC" localSheetId="17">#REF!</definedName>
    <definedName name="is_afudcb_CM5DC" localSheetId="12">#REF!</definedName>
    <definedName name="is_afudcb_CM5DC" localSheetId="9">#REF!</definedName>
    <definedName name="is_afudcb_CM5DC" localSheetId="10">#REF!</definedName>
    <definedName name="is_afudcb_CM5DC">#REF!</definedName>
    <definedName name="is_afudcb_CM5DE" localSheetId="0">#REF!</definedName>
    <definedName name="is_afudcb_CM5DE" localSheetId="3">#REF!</definedName>
    <definedName name="is_afudcb_CM5DE" localSheetId="2">#REF!</definedName>
    <definedName name="is_afudcb_CM5DE" localSheetId="22">#REF!</definedName>
    <definedName name="is_afudcb_CM5DE" localSheetId="7">#REF!</definedName>
    <definedName name="is_afudcb_CM5DE" localSheetId="4">#REF!</definedName>
    <definedName name="is_afudcb_CM5DE" localSheetId="5">#REF!</definedName>
    <definedName name="is_afudcb_CM5DE" localSheetId="17">#REF!</definedName>
    <definedName name="is_afudcb_CM5DE" localSheetId="12">#REF!</definedName>
    <definedName name="is_afudcb_CM5DE" localSheetId="9">#REF!</definedName>
    <definedName name="is_afudcb_CM5DE" localSheetId="10">#REF!</definedName>
    <definedName name="is_afudcb_CM5DE">#REF!</definedName>
    <definedName name="is_afudcb_CMDCC" localSheetId="0">#REF!</definedName>
    <definedName name="is_afudcb_CMDCC" localSheetId="3">#REF!</definedName>
    <definedName name="is_afudcb_CMDCC" localSheetId="2">#REF!</definedName>
    <definedName name="is_afudcb_CMDCC" localSheetId="22">#REF!</definedName>
    <definedName name="is_afudcb_CMDCC" localSheetId="7">#REF!</definedName>
    <definedName name="is_afudcb_CMDCC" localSheetId="4">#REF!</definedName>
    <definedName name="is_afudcb_CMDCC" localSheetId="5">#REF!</definedName>
    <definedName name="is_afudcb_CMDCC" localSheetId="17">#REF!</definedName>
    <definedName name="is_afudcb_CMDCC" localSheetId="12">#REF!</definedName>
    <definedName name="is_afudcb_CMDCC" localSheetId="9">#REF!</definedName>
    <definedName name="is_afudcb_CMDCC" localSheetId="10">#REF!</definedName>
    <definedName name="is_afudcb_CMDCC">#REF!</definedName>
    <definedName name="is_afudcb_CMDEC" localSheetId="0">#REF!</definedName>
    <definedName name="is_afudcb_CMDEC" localSheetId="3">#REF!</definedName>
    <definedName name="is_afudcb_CMDEC" localSheetId="2">#REF!</definedName>
    <definedName name="is_afudcb_CMDEC" localSheetId="22">#REF!</definedName>
    <definedName name="is_afudcb_CMDEC" localSheetId="7">#REF!</definedName>
    <definedName name="is_afudcb_CMDEC" localSheetId="4">#REF!</definedName>
    <definedName name="is_afudcb_CMDEC" localSheetId="5">#REF!</definedName>
    <definedName name="is_afudcb_CMDEC" localSheetId="17">#REF!</definedName>
    <definedName name="is_afudcb_CMDEC" localSheetId="12">#REF!</definedName>
    <definedName name="is_afudcb_CMDEC" localSheetId="9">#REF!</definedName>
    <definedName name="is_afudcb_CMDEC" localSheetId="10">#REF!</definedName>
    <definedName name="is_afudcb_CMDEC">#REF!</definedName>
    <definedName name="is_afudcb_CMDEG" localSheetId="0">#REF!</definedName>
    <definedName name="is_afudcb_CMDEG" localSheetId="3">#REF!</definedName>
    <definedName name="is_afudcb_CMDEG" localSheetId="2">#REF!</definedName>
    <definedName name="is_afudcb_CMDEG">#REF!</definedName>
    <definedName name="is_afudcb_CMELE" localSheetId="0">#REF!</definedName>
    <definedName name="is_afudcb_CMELE" localSheetId="3">#REF!</definedName>
    <definedName name="is_afudcb_CMELE" localSheetId="2">#REF!</definedName>
    <definedName name="is_afudcb_CMELE" localSheetId="22">#REF!</definedName>
    <definedName name="is_afudcb_CMELE" localSheetId="7">#REF!</definedName>
    <definedName name="is_afudcb_CMELE" localSheetId="4">#REF!</definedName>
    <definedName name="is_afudcb_CMELE" localSheetId="5">#REF!</definedName>
    <definedName name="is_afudcb_CMELE" localSheetId="17">#REF!</definedName>
    <definedName name="is_afudcb_CMELE" localSheetId="12">#REF!</definedName>
    <definedName name="is_afudcb_CMELE" localSheetId="9">#REF!</definedName>
    <definedName name="is_afudcb_CMELE" localSheetId="10">#REF!</definedName>
    <definedName name="is_afudcb_CMELE">#REF!</definedName>
    <definedName name="is_afudcb_CMNEP" localSheetId="0">#REF!</definedName>
    <definedName name="is_afudcb_CMNEP" localSheetId="3">#REF!</definedName>
    <definedName name="is_afudcb_CMNEP" localSheetId="2">#REF!</definedName>
    <definedName name="is_afudcb_CMNEP" localSheetId="22">#REF!</definedName>
    <definedName name="is_afudcb_CMNEP" localSheetId="7">#REF!</definedName>
    <definedName name="is_afudcb_CMNEP" localSheetId="4">#REF!</definedName>
    <definedName name="is_afudcb_CMNEP" localSheetId="5">#REF!</definedName>
    <definedName name="is_afudcb_CMNEP" localSheetId="17">#REF!</definedName>
    <definedName name="is_afudcb_CMNEP" localSheetId="12">#REF!</definedName>
    <definedName name="is_afudcb_CMNEP" localSheetId="9">#REF!</definedName>
    <definedName name="is_afudcb_CMNEP" localSheetId="10">#REF!</definedName>
    <definedName name="is_afudcb_CMNEP">#REF!</definedName>
    <definedName name="is_afudcb_corp" localSheetId="0">#REF!</definedName>
    <definedName name="is_afudcb_corp" localSheetId="3">#REF!</definedName>
    <definedName name="is_afudcb_corp" localSheetId="2">#REF!</definedName>
    <definedName name="is_afudcb_corp" localSheetId="22">#REF!</definedName>
    <definedName name="is_afudcb_corp" localSheetId="7">#REF!</definedName>
    <definedName name="is_afudcb_corp" localSheetId="4">#REF!</definedName>
    <definedName name="is_afudcb_corp" localSheetId="5">#REF!</definedName>
    <definedName name="is_afudcb_corp" localSheetId="17">#REF!</definedName>
    <definedName name="is_afudcb_corp" localSheetId="12">#REF!</definedName>
    <definedName name="is_afudcb_corp" localSheetId="9">#REF!</definedName>
    <definedName name="is_afudcb_corp" localSheetId="10">#REF!</definedName>
    <definedName name="is_afudcb_corp">#REF!</definedName>
    <definedName name="is_afudcb_cres" localSheetId="0">#REF!</definedName>
    <definedName name="is_afudcb_cres" localSheetId="3">#REF!</definedName>
    <definedName name="is_afudcb_cres" localSheetId="2">#REF!</definedName>
    <definedName name="is_afudcb_cres" localSheetId="22">#REF!</definedName>
    <definedName name="is_afudcb_cres" localSheetId="7">#REF!</definedName>
    <definedName name="is_afudcb_cres" localSheetId="4">#REF!</definedName>
    <definedName name="is_afudcb_cres" localSheetId="5">#REF!</definedName>
    <definedName name="is_afudcb_cres" localSheetId="17">#REF!</definedName>
    <definedName name="is_afudcb_cres" localSheetId="12">#REF!</definedName>
    <definedName name="is_afudcb_cres" localSheetId="9">#REF!</definedName>
    <definedName name="is_afudcb_cres" localSheetId="10">#REF!</definedName>
    <definedName name="is_afudcb_cres">#REF!</definedName>
    <definedName name="is_afudcb_crmw" localSheetId="0">#REF!</definedName>
    <definedName name="is_afudcb_crmw" localSheetId="3">#REF!</definedName>
    <definedName name="is_afudcb_crmw" localSheetId="2">#REF!</definedName>
    <definedName name="is_afudcb_crmw">#REF!</definedName>
    <definedName name="is_afudcb_dadj" localSheetId="0">#REF!</definedName>
    <definedName name="is_afudcb_dadj" localSheetId="3">#REF!</definedName>
    <definedName name="is_afudcb_dadj" localSheetId="2">#REF!</definedName>
    <definedName name="is_afudcb_dadj">#REF!</definedName>
    <definedName name="is_afudcb_dcc" localSheetId="0">#REF!</definedName>
    <definedName name="is_afudcb_dcc" localSheetId="3">#REF!</definedName>
    <definedName name="is_afudcb_dcc" localSheetId="2">#REF!</definedName>
    <definedName name="is_afudcb_dcc" localSheetId="22">#REF!</definedName>
    <definedName name="is_afudcb_dcc" localSheetId="7">#REF!</definedName>
    <definedName name="is_afudcb_dcc" localSheetId="4">#REF!</definedName>
    <definedName name="is_afudcb_dcc" localSheetId="5">#REF!</definedName>
    <definedName name="is_afudcb_dcc" localSheetId="17">#REF!</definedName>
    <definedName name="is_afudcb_dcc" localSheetId="12">#REF!</definedName>
    <definedName name="is_afudcb_dcc" localSheetId="9">#REF!</definedName>
    <definedName name="is_afudcb_dcc" localSheetId="10">#REF!</definedName>
    <definedName name="is_afudcb_dcc">#REF!</definedName>
    <definedName name="is_afudcb_dccw" localSheetId="0">#REF!</definedName>
    <definedName name="is_afudcb_dccw" localSheetId="3">#REF!</definedName>
    <definedName name="is_afudcb_dccw" localSheetId="2">#REF!</definedName>
    <definedName name="is_afudcb_dccw">#REF!</definedName>
    <definedName name="is_afudcb_dcom" localSheetId="0">#REF!</definedName>
    <definedName name="is_afudcb_dcom" localSheetId="3">#REF!</definedName>
    <definedName name="is_afudcb_dcom" localSheetId="2">#REF!</definedName>
    <definedName name="is_afudcb_dcom" localSheetId="22">#REF!</definedName>
    <definedName name="is_afudcb_dcom" localSheetId="7">#REF!</definedName>
    <definedName name="is_afudcb_dcom" localSheetId="4">#REF!</definedName>
    <definedName name="is_afudcb_dcom" localSheetId="5">#REF!</definedName>
    <definedName name="is_afudcb_dcom" localSheetId="17">#REF!</definedName>
    <definedName name="is_afudcb_dcom" localSheetId="12">#REF!</definedName>
    <definedName name="is_afudcb_dcom" localSheetId="9">#REF!</definedName>
    <definedName name="is_afudcb_dcom" localSheetId="10">#REF!</definedName>
    <definedName name="is_afudcb_dcom">#REF!</definedName>
    <definedName name="is_afudcb_degw" localSheetId="0">#REF!</definedName>
    <definedName name="is_afudcb_degw" localSheetId="3">#REF!</definedName>
    <definedName name="is_afudcb_degw" localSheetId="2">#REF!</definedName>
    <definedName name="is_afudcb_degw">#REF!</definedName>
    <definedName name="is_afudcb_deiw" localSheetId="0">#REF!</definedName>
    <definedName name="is_afudcb_deiw" localSheetId="3">#REF!</definedName>
    <definedName name="is_afudcb_deiw" localSheetId="2">#REF!</definedName>
    <definedName name="is_afudcb_deiw">#REF!</definedName>
    <definedName name="is_afudcb_denw" localSheetId="0">#REF!</definedName>
    <definedName name="is_afudcb_denw" localSheetId="3">#REF!</definedName>
    <definedName name="is_afudcb_denw" localSheetId="2">#REF!</definedName>
    <definedName name="is_afudcb_denw">#REF!</definedName>
    <definedName name="is_afudcb_desi" localSheetId="0">#REF!</definedName>
    <definedName name="is_afudcb_desi" localSheetId="3">#REF!</definedName>
    <definedName name="is_afudcb_desi" localSheetId="2">#REF!</definedName>
    <definedName name="is_afudcb_desi" localSheetId="22">#REF!</definedName>
    <definedName name="is_afudcb_desi" localSheetId="7">#REF!</definedName>
    <definedName name="is_afudcb_desi" localSheetId="4">#REF!</definedName>
    <definedName name="is_afudcb_desi" localSheetId="5">#REF!</definedName>
    <definedName name="is_afudcb_desi" localSheetId="17">#REF!</definedName>
    <definedName name="is_afudcb_desi" localSheetId="12">#REF!</definedName>
    <definedName name="is_afudcb_desi" localSheetId="9">#REF!</definedName>
    <definedName name="is_afudcb_desi" localSheetId="10">#REF!</definedName>
    <definedName name="is_afudcb_desi">#REF!</definedName>
    <definedName name="is_afudcb_dess" localSheetId="0">#REF!</definedName>
    <definedName name="is_afudcb_dess" localSheetId="3">#REF!</definedName>
    <definedName name="is_afudcb_dess" localSheetId="2">#REF!</definedName>
    <definedName name="is_afudcb_dess">#REF!</definedName>
    <definedName name="is_afudcb_dfd" localSheetId="0">#REF!</definedName>
    <definedName name="is_afudcb_dfd" localSheetId="3">#REF!</definedName>
    <definedName name="is_afudcb_dfd" localSheetId="2">#REF!</definedName>
    <definedName name="is_afudcb_dfd" localSheetId="22">#REF!</definedName>
    <definedName name="is_afudcb_dfd" localSheetId="7">#REF!</definedName>
    <definedName name="is_afudcb_dfd" localSheetId="4">#REF!</definedName>
    <definedName name="is_afudcb_dfd" localSheetId="5">#REF!</definedName>
    <definedName name="is_afudcb_dfd" localSheetId="17">#REF!</definedName>
    <definedName name="is_afudcb_dfd" localSheetId="12">#REF!</definedName>
    <definedName name="is_afudcb_dfd" localSheetId="9">#REF!</definedName>
    <definedName name="is_afudcb_dfd" localSheetId="10">#REF!</definedName>
    <definedName name="is_afudcb_dfd">#REF!</definedName>
    <definedName name="is_afudcb_dgov" localSheetId="0">#REF!</definedName>
    <definedName name="is_afudcb_dgov" localSheetId="3">#REF!</definedName>
    <definedName name="is_afudcb_dgov" localSheetId="2">#REF!</definedName>
    <definedName name="is_afudcb_dgov">#REF!</definedName>
    <definedName name="is_afudcb_dnet" localSheetId="0">#REF!</definedName>
    <definedName name="is_afudcb_dnet" localSheetId="3">#REF!</definedName>
    <definedName name="is_afudcb_dnet" localSheetId="2">#REF!</definedName>
    <definedName name="is_afudcb_dnet" localSheetId="22">#REF!</definedName>
    <definedName name="is_afudcb_dnet" localSheetId="7">#REF!</definedName>
    <definedName name="is_afudcb_dnet" localSheetId="4">#REF!</definedName>
    <definedName name="is_afudcb_dnet" localSheetId="5">#REF!</definedName>
    <definedName name="is_afudcb_dnet" localSheetId="17">#REF!</definedName>
    <definedName name="is_afudcb_dnet" localSheetId="12">#REF!</definedName>
    <definedName name="is_afudcb_dnet" localSheetId="9">#REF!</definedName>
    <definedName name="is_afudcb_dnet" localSheetId="10">#REF!</definedName>
    <definedName name="is_afudcb_dnet">#REF!</definedName>
    <definedName name="is_afudcb_dpbg" localSheetId="0">#REF!</definedName>
    <definedName name="is_afudcb_dpbg" localSheetId="3">#REF!</definedName>
    <definedName name="is_afudcb_dpbg" localSheetId="2">#REF!</definedName>
    <definedName name="is_afudcb_dpbg" localSheetId="22">#REF!</definedName>
    <definedName name="is_afudcb_dpbg" localSheetId="7">#REF!</definedName>
    <definedName name="is_afudcb_dpbg" localSheetId="4">#REF!</definedName>
    <definedName name="is_afudcb_dpbg" localSheetId="5">#REF!</definedName>
    <definedName name="is_afudcb_dpbg" localSheetId="17">#REF!</definedName>
    <definedName name="is_afudcb_dpbg" localSheetId="12">#REF!</definedName>
    <definedName name="is_afudcb_dpbg" localSheetId="9">#REF!</definedName>
    <definedName name="is_afudcb_dpbg" localSheetId="10">#REF!</definedName>
    <definedName name="is_afudcb_dpbg">#REF!</definedName>
    <definedName name="is_afudcb_dsol" localSheetId="0">#REF!</definedName>
    <definedName name="is_afudcb_dsol" localSheetId="3">#REF!</definedName>
    <definedName name="is_afudcb_dsol" localSheetId="2">#REF!</definedName>
    <definedName name="is_afudcb_dsol" localSheetId="22">#REF!</definedName>
    <definedName name="is_afudcb_dsol" localSheetId="7">#REF!</definedName>
    <definedName name="is_afudcb_dsol" localSheetId="4">#REF!</definedName>
    <definedName name="is_afudcb_dsol" localSheetId="5">#REF!</definedName>
    <definedName name="is_afudcb_dsol" localSheetId="17">#REF!</definedName>
    <definedName name="is_afudcb_dsol" localSheetId="12">#REF!</definedName>
    <definedName name="is_afudcb_dsol" localSheetId="9">#REF!</definedName>
    <definedName name="is_afudcb_dsol" localSheetId="10">#REF!</definedName>
    <definedName name="is_afudcb_dsol">#REF!</definedName>
    <definedName name="is_afudcb_eadj" localSheetId="0">#REF!</definedName>
    <definedName name="is_afudcb_eadj" localSheetId="3">#REF!</definedName>
    <definedName name="is_afudcb_eadj" localSheetId="2">#REF!</definedName>
    <definedName name="is_afudcb_eadj">#REF!</definedName>
    <definedName name="is_afudcb_egov" localSheetId="0">#REF!</definedName>
    <definedName name="is_afudcb_egov" localSheetId="3">#REF!</definedName>
    <definedName name="is_afudcb_egov" localSheetId="2">#REF!</definedName>
    <definedName name="is_afudcb_egov">#REF!</definedName>
    <definedName name="is_afudcb_elec" localSheetId="0">#REF!</definedName>
    <definedName name="is_afudcb_elec" localSheetId="3">#REF!</definedName>
    <definedName name="is_afudcb_elec" localSheetId="2">#REF!</definedName>
    <definedName name="is_afudcb_elec" localSheetId="22">#REF!</definedName>
    <definedName name="is_afudcb_elec" localSheetId="7">#REF!</definedName>
    <definedName name="is_afudcb_elec" localSheetId="4">#REF!</definedName>
    <definedName name="is_afudcb_elec" localSheetId="5">#REF!</definedName>
    <definedName name="is_afudcb_elec" localSheetId="17">#REF!</definedName>
    <definedName name="is_afudcb_elec" localSheetId="12">#REF!</definedName>
    <definedName name="is_afudcb_elec" localSheetId="9">#REF!</definedName>
    <definedName name="is_afudcb_elec" localSheetId="10">#REF!</definedName>
    <definedName name="is_afudcb_elec">#REF!</definedName>
    <definedName name="is_afudcb_esvc" localSheetId="0">#REF!</definedName>
    <definedName name="is_afudcb_esvc" localSheetId="3">#REF!</definedName>
    <definedName name="is_afudcb_esvc" localSheetId="2">#REF!</definedName>
    <definedName name="is_afudcb_esvc" localSheetId="22">#REF!</definedName>
    <definedName name="is_afudcb_esvc" localSheetId="7">#REF!</definedName>
    <definedName name="is_afudcb_esvc" localSheetId="4">#REF!</definedName>
    <definedName name="is_afudcb_esvc" localSheetId="5">#REF!</definedName>
    <definedName name="is_afudcb_esvc" localSheetId="17">#REF!</definedName>
    <definedName name="is_afudcb_esvc" localSheetId="12">#REF!</definedName>
    <definedName name="is_afudcb_esvc" localSheetId="9">#REF!</definedName>
    <definedName name="is_afudcb_esvc" localSheetId="10">#REF!</definedName>
    <definedName name="is_afudcb_esvc">#REF!</definedName>
    <definedName name="is_afudcb_fnco" localSheetId="0">#REF!</definedName>
    <definedName name="is_afudcb_fnco" localSheetId="3">#REF!</definedName>
    <definedName name="is_afudcb_fnco" localSheetId="2">#REF!</definedName>
    <definedName name="is_afudcb_fnco" localSheetId="22">#REF!</definedName>
    <definedName name="is_afudcb_fnco" localSheetId="7">#REF!</definedName>
    <definedName name="is_afudcb_fnco" localSheetId="4">#REF!</definedName>
    <definedName name="is_afudcb_fnco" localSheetId="5">#REF!</definedName>
    <definedName name="is_afudcb_fnco" localSheetId="17">#REF!</definedName>
    <definedName name="is_afudcb_fnco" localSheetId="12">#REF!</definedName>
    <definedName name="is_afudcb_fnco" localSheetId="9">#REF!</definedName>
    <definedName name="is_afudcb_fnco" localSheetId="10">#REF!</definedName>
    <definedName name="is_afudcb_fnco">#REF!</definedName>
    <definedName name="is_afudcb_fsac" localSheetId="0">#REF!</definedName>
    <definedName name="is_afudcb_fsac" localSheetId="3">#REF!</definedName>
    <definedName name="is_afudcb_fsac" localSheetId="2">#REF!</definedName>
    <definedName name="is_afudcb_fsac" localSheetId="22">#REF!</definedName>
    <definedName name="is_afudcb_fsac" localSheetId="7">#REF!</definedName>
    <definedName name="is_afudcb_fsac" localSheetId="4">#REF!</definedName>
    <definedName name="is_afudcb_fsac" localSheetId="5">#REF!</definedName>
    <definedName name="is_afudcb_fsac" localSheetId="17">#REF!</definedName>
    <definedName name="is_afudcb_fsac" localSheetId="12">#REF!</definedName>
    <definedName name="is_afudcb_fsac" localSheetId="9">#REF!</definedName>
    <definedName name="is_afudcb_fsac" localSheetId="10">#REF!</definedName>
    <definedName name="is_afudcb_fsac">#REF!</definedName>
    <definedName name="is_afudcb_fsad" localSheetId="0">#REF!</definedName>
    <definedName name="is_afudcb_fsad" localSheetId="3">#REF!</definedName>
    <definedName name="is_afudcb_fsad" localSheetId="2">#REF!</definedName>
    <definedName name="is_afudcb_fsad">#REF!</definedName>
    <definedName name="is_afudcb_fser" localSheetId="0">#REF!</definedName>
    <definedName name="is_afudcb_fser" localSheetId="3">#REF!</definedName>
    <definedName name="is_afudcb_fser" localSheetId="2">#REF!</definedName>
    <definedName name="is_afudcb_fser" localSheetId="22">#REF!</definedName>
    <definedName name="is_afudcb_fser" localSheetId="7">#REF!</definedName>
    <definedName name="is_afudcb_fser" localSheetId="4">#REF!</definedName>
    <definedName name="is_afudcb_fser" localSheetId="5">#REF!</definedName>
    <definedName name="is_afudcb_fser" localSheetId="17">#REF!</definedName>
    <definedName name="is_afudcb_fser" localSheetId="12">#REF!</definedName>
    <definedName name="is_afudcb_fser" localSheetId="9">#REF!</definedName>
    <definedName name="is_afudcb_fser" localSheetId="10">#REF!</definedName>
    <definedName name="is_afudcb_fser">#REF!</definedName>
    <definedName name="is_afudcb_fstp" localSheetId="0">#REF!</definedName>
    <definedName name="is_afudcb_fstp" localSheetId="3">#REF!</definedName>
    <definedName name="is_afudcb_fstp" localSheetId="2">#REF!</definedName>
    <definedName name="is_afudcb_fstp" localSheetId="22">#REF!</definedName>
    <definedName name="is_afudcb_fstp" localSheetId="7">#REF!</definedName>
    <definedName name="is_afudcb_fstp" localSheetId="4">#REF!</definedName>
    <definedName name="is_afudcb_fstp" localSheetId="5">#REF!</definedName>
    <definedName name="is_afudcb_fstp" localSheetId="17">#REF!</definedName>
    <definedName name="is_afudcb_fstp" localSheetId="12">#REF!</definedName>
    <definedName name="is_afudcb_fstp" localSheetId="9">#REF!</definedName>
    <definedName name="is_afudcb_fstp" localSheetId="10">#REF!</definedName>
    <definedName name="is_afudcb_fstp">#REF!</definedName>
    <definedName name="is_afudcb_gadd" localSheetId="0">#REF!</definedName>
    <definedName name="is_afudcb_gadd" localSheetId="3">#REF!</definedName>
    <definedName name="is_afudcb_gadd" localSheetId="2">#REF!</definedName>
    <definedName name="is_afudcb_gadd" localSheetId="22">#REF!</definedName>
    <definedName name="is_afudcb_gadd" localSheetId="7">#REF!</definedName>
    <definedName name="is_afudcb_gadd" localSheetId="4">#REF!</definedName>
    <definedName name="is_afudcb_gadd" localSheetId="5">#REF!</definedName>
    <definedName name="is_afudcb_gadd" localSheetId="17">#REF!</definedName>
    <definedName name="is_afudcb_gadd" localSheetId="12">#REF!</definedName>
    <definedName name="is_afudcb_gadd" localSheetId="9">#REF!</definedName>
    <definedName name="is_afudcb_gadd" localSheetId="10">#REF!</definedName>
    <definedName name="is_afudcb_gadd">#REF!</definedName>
    <definedName name="is_afudcb_gadi" localSheetId="0">#REF!</definedName>
    <definedName name="is_afudcb_gadi" localSheetId="3">#REF!</definedName>
    <definedName name="is_afudcb_gadi" localSheetId="2">#REF!</definedName>
    <definedName name="is_afudcb_gadi" localSheetId="22">#REF!</definedName>
    <definedName name="is_afudcb_gadi" localSheetId="7">#REF!</definedName>
    <definedName name="is_afudcb_gadi" localSheetId="4">#REF!</definedName>
    <definedName name="is_afudcb_gadi" localSheetId="5">#REF!</definedName>
    <definedName name="is_afudcb_gadi" localSheetId="17">#REF!</definedName>
    <definedName name="is_afudcb_gadi" localSheetId="12">#REF!</definedName>
    <definedName name="is_afudcb_gadi" localSheetId="9">#REF!</definedName>
    <definedName name="is_afudcb_gadi" localSheetId="10">#REF!</definedName>
    <definedName name="is_afudcb_gadi">#REF!</definedName>
    <definedName name="is_afudcb_gadj" localSheetId="0">#REF!</definedName>
    <definedName name="is_afudcb_gadj" localSheetId="3">#REF!</definedName>
    <definedName name="is_afudcb_gadj" localSheetId="2">#REF!</definedName>
    <definedName name="is_afudcb_gadj">#REF!</definedName>
    <definedName name="is_afudcb_gov" localSheetId="0">#REF!</definedName>
    <definedName name="is_afudcb_gov" localSheetId="3">#REF!</definedName>
    <definedName name="is_afudcb_gov" localSheetId="2">#REF!</definedName>
    <definedName name="is_afudcb_gov">#REF!</definedName>
    <definedName name="is_afudcb_govd" localSheetId="0">#REF!</definedName>
    <definedName name="is_afudcb_govd" localSheetId="3">#REF!</definedName>
    <definedName name="is_afudcb_govd" localSheetId="2">#REF!</definedName>
    <definedName name="is_afudcb_govd">#REF!</definedName>
    <definedName name="is_afudcb_gove" localSheetId="0">#REF!</definedName>
    <definedName name="is_afudcb_gove" localSheetId="3">#REF!</definedName>
    <definedName name="is_afudcb_gove" localSheetId="2">#REF!</definedName>
    <definedName name="is_afudcb_gove">#REF!</definedName>
    <definedName name="is_afudcb_mali" localSheetId="0">#REF!</definedName>
    <definedName name="is_afudcb_mali" localSheetId="3">#REF!</definedName>
    <definedName name="is_afudcb_mali" localSheetId="2">#REF!</definedName>
    <definedName name="is_afudcb_mali" localSheetId="22">#REF!</definedName>
    <definedName name="is_afudcb_mali" localSheetId="7">#REF!</definedName>
    <definedName name="is_afudcb_mali" localSheetId="4">#REF!</definedName>
    <definedName name="is_afudcb_mali" localSheetId="5">#REF!</definedName>
    <definedName name="is_afudcb_mali" localSheetId="17">#REF!</definedName>
    <definedName name="is_afudcb_mali" localSheetId="12">#REF!</definedName>
    <definedName name="is_afudcb_mali" localSheetId="9">#REF!</definedName>
    <definedName name="is_afudcb_mali" localSheetId="10">#REF!</definedName>
    <definedName name="is_afudcb_mali">#REF!</definedName>
    <definedName name="is_afudcb_mwp" localSheetId="0">#REF!</definedName>
    <definedName name="is_afudcb_mwp" localSheetId="3">#REF!</definedName>
    <definedName name="is_afudcb_mwp" localSheetId="2">#REF!</definedName>
    <definedName name="is_afudcb_mwp" localSheetId="22">#REF!</definedName>
    <definedName name="is_afudcb_mwp" localSheetId="7">#REF!</definedName>
    <definedName name="is_afudcb_mwp" localSheetId="4">#REF!</definedName>
    <definedName name="is_afudcb_mwp" localSheetId="5">#REF!</definedName>
    <definedName name="is_afudcb_mwp" localSheetId="17">#REF!</definedName>
    <definedName name="is_afudcb_mwp" localSheetId="12">#REF!</definedName>
    <definedName name="is_afudcb_mwp" localSheetId="9">#REF!</definedName>
    <definedName name="is_afudcb_mwp" localSheetId="10">#REF!</definedName>
    <definedName name="is_afudcb_mwp">#REF!</definedName>
    <definedName name="is_afudcb_nep" localSheetId="0">#REF!</definedName>
    <definedName name="is_afudcb_nep" localSheetId="3">#REF!</definedName>
    <definedName name="is_afudcb_nep" localSheetId="2">#REF!</definedName>
    <definedName name="is_afudcb_nep" localSheetId="22">#REF!</definedName>
    <definedName name="is_afudcb_nep" localSheetId="7">#REF!</definedName>
    <definedName name="is_afudcb_nep" localSheetId="4">#REF!</definedName>
    <definedName name="is_afudcb_nep" localSheetId="5">#REF!</definedName>
    <definedName name="is_afudcb_nep" localSheetId="17">#REF!</definedName>
    <definedName name="is_afudcb_nep" localSheetId="12">#REF!</definedName>
    <definedName name="is_afudcb_nep" localSheetId="9">#REF!</definedName>
    <definedName name="is_afudcb_nep" localSheetId="10">#REF!</definedName>
    <definedName name="is_afudcb_nep">#REF!</definedName>
    <definedName name="is_afudcb_ngov" localSheetId="0">#REF!</definedName>
    <definedName name="is_afudcb_ngov" localSheetId="3">#REF!</definedName>
    <definedName name="is_afudcb_ngov" localSheetId="2">#REF!</definedName>
    <definedName name="is_afudcb_ngov">#REF!</definedName>
    <definedName name="is_afudcb_npl" localSheetId="0">#REF!</definedName>
    <definedName name="is_afudcb_npl" localSheetId="3">#REF!</definedName>
    <definedName name="is_afudcb_npl" localSheetId="2">#REF!</definedName>
    <definedName name="is_afudcb_npl" localSheetId="22">#REF!</definedName>
    <definedName name="is_afudcb_npl" localSheetId="7">#REF!</definedName>
    <definedName name="is_afudcb_npl" localSheetId="4">#REF!</definedName>
    <definedName name="is_afudcb_npl" localSheetId="5">#REF!</definedName>
    <definedName name="is_afudcb_npl" localSheetId="17">#REF!</definedName>
    <definedName name="is_afudcb_npl" localSheetId="12">#REF!</definedName>
    <definedName name="is_afudcb_npl" localSheetId="9">#REF!</definedName>
    <definedName name="is_afudcb_npl" localSheetId="10">#REF!</definedName>
    <definedName name="is_afudcb_npl">#REF!</definedName>
    <definedName name="is_afudcb_resm" localSheetId="0">#REF!</definedName>
    <definedName name="is_afudcb_resm" localSheetId="3">#REF!</definedName>
    <definedName name="is_afudcb_resm" localSheetId="2">#REF!</definedName>
    <definedName name="is_afudcb_resm" localSheetId="22">#REF!</definedName>
    <definedName name="is_afudcb_resm" localSheetId="7">#REF!</definedName>
    <definedName name="is_afudcb_resm" localSheetId="4">#REF!</definedName>
    <definedName name="is_afudcb_resm" localSheetId="5">#REF!</definedName>
    <definedName name="is_afudcb_resm" localSheetId="17">#REF!</definedName>
    <definedName name="is_afudcb_resm" localSheetId="12">#REF!</definedName>
    <definedName name="is_afudcb_resm" localSheetId="9">#REF!</definedName>
    <definedName name="is_afudcb_resm" localSheetId="10">#REF!</definedName>
    <definedName name="is_afudcb_resm">#REF!</definedName>
    <definedName name="is_afudcb_rgov" localSheetId="0">#REF!</definedName>
    <definedName name="is_afudcb_rgov" localSheetId="3">#REF!</definedName>
    <definedName name="is_afudcb_rgov" localSheetId="2">#REF!</definedName>
    <definedName name="is_afudcb_rgov">#REF!</definedName>
    <definedName name="is_afudcb_rmwp" localSheetId="0">#REF!</definedName>
    <definedName name="is_afudcb_rmwp" localSheetId="3">#REF!</definedName>
    <definedName name="is_afudcb_rmwp" localSheetId="2">#REF!</definedName>
    <definedName name="is_afudcb_rmwp" localSheetId="22">#REF!</definedName>
    <definedName name="is_afudcb_rmwp" localSheetId="7">#REF!</definedName>
    <definedName name="is_afudcb_rmwp" localSheetId="4">#REF!</definedName>
    <definedName name="is_afudcb_rmwp" localSheetId="5">#REF!</definedName>
    <definedName name="is_afudcb_rmwp" localSheetId="17">#REF!</definedName>
    <definedName name="is_afudcb_rmwp" localSheetId="12">#REF!</definedName>
    <definedName name="is_afudcb_rmwp" localSheetId="9">#REF!</definedName>
    <definedName name="is_afudcb_rmwp" localSheetId="10">#REF!</definedName>
    <definedName name="is_afudcb_rmwp">#REF!</definedName>
    <definedName name="is_afudcb_rode" localSheetId="0">#REF!</definedName>
    <definedName name="is_afudcb_rode" localSheetId="3">#REF!</definedName>
    <definedName name="is_afudcb_rode" localSheetId="2">#REF!</definedName>
    <definedName name="is_afudcb_rode" localSheetId="22">#REF!</definedName>
    <definedName name="is_afudcb_rode" localSheetId="7">#REF!</definedName>
    <definedName name="is_afudcb_rode" localSheetId="4">#REF!</definedName>
    <definedName name="is_afudcb_rode" localSheetId="5">#REF!</definedName>
    <definedName name="is_afudcb_rode" localSheetId="17">#REF!</definedName>
    <definedName name="is_afudcb_rode" localSheetId="12">#REF!</definedName>
    <definedName name="is_afudcb_rode" localSheetId="9">#REF!</definedName>
    <definedName name="is_afudcb_rode" localSheetId="10">#REF!</definedName>
    <definedName name="is_afudcb_rode">#REF!</definedName>
    <definedName name="is_afudcb_sols" localSheetId="0">#REF!</definedName>
    <definedName name="is_afudcb_sols" localSheetId="3">#REF!</definedName>
    <definedName name="is_afudcb_sols" localSheetId="2">#REF!</definedName>
    <definedName name="is_afudcb_sols">#REF!</definedName>
    <definedName name="is_afudcb_tam" localSheetId="0">#REF!</definedName>
    <definedName name="is_afudcb_tam" localSheetId="3">#REF!</definedName>
    <definedName name="is_afudcb_tam" localSheetId="2">#REF!</definedName>
    <definedName name="is_afudcb_tam" localSheetId="22">#REF!</definedName>
    <definedName name="is_afudcb_tam" localSheetId="7">#REF!</definedName>
    <definedName name="is_afudcb_tam" localSheetId="4">#REF!</definedName>
    <definedName name="is_afudcb_tam" localSheetId="5">#REF!</definedName>
    <definedName name="is_afudcb_tam" localSheetId="17">#REF!</definedName>
    <definedName name="is_afudcb_tam" localSheetId="12">#REF!</definedName>
    <definedName name="is_afudcb_tam" localSheetId="9">#REF!</definedName>
    <definedName name="is_afudcb_tam" localSheetId="10">#REF!</definedName>
    <definedName name="is_afudcb_tam">#REF!</definedName>
    <definedName name="is_afudcb_tsc" localSheetId="0">#REF!</definedName>
    <definedName name="is_afudcb_tsc" localSheetId="3">#REF!</definedName>
    <definedName name="is_afudcb_tsc" localSheetId="2">#REF!</definedName>
    <definedName name="is_afudcb_tsc">#REF!</definedName>
    <definedName name="is_afudcb_vent" localSheetId="0">#REF!</definedName>
    <definedName name="is_afudcb_vent" localSheetId="3">#REF!</definedName>
    <definedName name="is_afudcb_vent" localSheetId="2">#REF!</definedName>
    <definedName name="is_afudcb_vent" localSheetId="22">#REF!</definedName>
    <definedName name="is_afudcb_vent" localSheetId="7">#REF!</definedName>
    <definedName name="is_afudcb_vent" localSheetId="4">#REF!</definedName>
    <definedName name="is_afudcb_vent" localSheetId="5">#REF!</definedName>
    <definedName name="is_afudcb_vent" localSheetId="17">#REF!</definedName>
    <definedName name="is_afudcb_vent" localSheetId="12">#REF!</definedName>
    <definedName name="is_afudcb_vent" localSheetId="9">#REF!</definedName>
    <definedName name="is_afudcb_vent" localSheetId="10">#REF!</definedName>
    <definedName name="is_afudcb_vent">#REF!</definedName>
    <definedName name="is_afudcb_vfs" localSheetId="0">#REF!</definedName>
    <definedName name="is_afudcb_vfs" localSheetId="3">#REF!</definedName>
    <definedName name="is_afudcb_vfs" localSheetId="2">#REF!</definedName>
    <definedName name="is_afudcb_vfs" localSheetId="22">#REF!</definedName>
    <definedName name="is_afudcb_vfs" localSheetId="7">#REF!</definedName>
    <definedName name="is_afudcb_vfs" localSheetId="4">#REF!</definedName>
    <definedName name="is_afudcb_vfs" localSheetId="5">#REF!</definedName>
    <definedName name="is_afudcb_vfs" localSheetId="17">#REF!</definedName>
    <definedName name="is_afudcb_vfs" localSheetId="12">#REF!</definedName>
    <definedName name="is_afudcb_vfs" localSheetId="9">#REF!</definedName>
    <definedName name="is_afudcb_vfs" localSheetId="10">#REF!</definedName>
    <definedName name="is_afudcb_vfs">#REF!</definedName>
    <definedName name="is_afudcb_watr" localSheetId="0">#REF!</definedName>
    <definedName name="is_afudcb_watr" localSheetId="3">#REF!</definedName>
    <definedName name="is_afudcb_watr" localSheetId="2">#REF!</definedName>
    <definedName name="is_afudcb_watr" localSheetId="22">#REF!</definedName>
    <definedName name="is_afudcb_watr" localSheetId="7">#REF!</definedName>
    <definedName name="is_afudcb_watr" localSheetId="4">#REF!</definedName>
    <definedName name="is_afudcb_watr" localSheetId="5">#REF!</definedName>
    <definedName name="is_afudcb_watr" localSheetId="17">#REF!</definedName>
    <definedName name="is_afudcb_watr" localSheetId="12">#REF!</definedName>
    <definedName name="is_afudcb_watr" localSheetId="9">#REF!</definedName>
    <definedName name="is_afudcb_watr" localSheetId="10">#REF!</definedName>
    <definedName name="is_afudcb_watr">#REF!</definedName>
    <definedName name="is_afudcb_west" localSheetId="0">#REF!</definedName>
    <definedName name="is_afudcb_west" localSheetId="3">#REF!</definedName>
    <definedName name="is_afudcb_west" localSheetId="2">#REF!</definedName>
    <definedName name="is_afudcb_west">#REF!</definedName>
    <definedName name="is_afudcb_wolv" localSheetId="0">#REF!</definedName>
    <definedName name="is_afudcb_wolv" localSheetId="3">#REF!</definedName>
    <definedName name="is_afudcb_wolv" localSheetId="2">#REF!</definedName>
    <definedName name="is_afudcb_wolv" localSheetId="22">#REF!</definedName>
    <definedName name="is_afudcb_wolv" localSheetId="7">#REF!</definedName>
    <definedName name="is_afudcb_wolv" localSheetId="4">#REF!</definedName>
    <definedName name="is_afudcb_wolv" localSheetId="5">#REF!</definedName>
    <definedName name="is_afudcb_wolv" localSheetId="17">#REF!</definedName>
    <definedName name="is_afudcb_wolv" localSheetId="12">#REF!</definedName>
    <definedName name="is_afudcb_wolv" localSheetId="9">#REF!</definedName>
    <definedName name="is_afudcb_wolv" localSheetId="10">#REF!</definedName>
    <definedName name="is_afudcb_wolv">#REF!</definedName>
    <definedName name="is_afudce" localSheetId="0">#REF!</definedName>
    <definedName name="is_afudce" localSheetId="3">#REF!</definedName>
    <definedName name="is_afudce" localSheetId="2">#REF!</definedName>
    <definedName name="is_afudce" localSheetId="22">#REF!</definedName>
    <definedName name="is_afudce" localSheetId="7">#REF!</definedName>
    <definedName name="is_afudce" localSheetId="4">#REF!</definedName>
    <definedName name="is_afudce" localSheetId="5">#REF!</definedName>
    <definedName name="is_afudce" localSheetId="17">#REF!</definedName>
    <definedName name="is_afudce" localSheetId="12">#REF!</definedName>
    <definedName name="is_afudce" localSheetId="9">#REF!</definedName>
    <definedName name="is_afudce" localSheetId="10">#REF!</definedName>
    <definedName name="is_afudce">'[22]Income_Statement 2005-2011'!#REF!</definedName>
    <definedName name="is_amort_dbt_disc" localSheetId="0">#REF!</definedName>
    <definedName name="is_amort_dbt_disc" localSheetId="3">#REF!</definedName>
    <definedName name="is_amort_dbt_disc" localSheetId="2">#REF!</definedName>
    <definedName name="is_amort_dbt_disc" localSheetId="22">#REF!</definedName>
    <definedName name="is_amort_dbt_disc" localSheetId="7">#REF!</definedName>
    <definedName name="is_amort_dbt_disc" localSheetId="4">#REF!</definedName>
    <definedName name="is_amort_dbt_disc" localSheetId="5">#REF!</definedName>
    <definedName name="is_amort_dbt_disc" localSheetId="17">#REF!</definedName>
    <definedName name="is_amort_dbt_disc" localSheetId="12">#REF!</definedName>
    <definedName name="is_amort_dbt_disc" localSheetId="9">#REF!</definedName>
    <definedName name="is_amort_dbt_disc" localSheetId="10">#REF!</definedName>
    <definedName name="is_amort_dbt_disc">#REF!</definedName>
    <definedName name="is_amort_dbt_exp" localSheetId="0">#REF!</definedName>
    <definedName name="is_amort_dbt_exp" localSheetId="3">#REF!</definedName>
    <definedName name="is_amort_dbt_exp" localSheetId="2">#REF!</definedName>
    <definedName name="is_amort_dbt_exp" localSheetId="22">#REF!</definedName>
    <definedName name="is_amort_dbt_exp" localSheetId="7">#REF!</definedName>
    <definedName name="is_amort_dbt_exp" localSheetId="4">#REF!</definedName>
    <definedName name="is_amort_dbt_exp" localSheetId="5">#REF!</definedName>
    <definedName name="is_amort_dbt_exp" localSheetId="17">#REF!</definedName>
    <definedName name="is_amort_dbt_exp" localSheetId="12">#REF!</definedName>
    <definedName name="is_amort_dbt_exp" localSheetId="9">#REF!</definedName>
    <definedName name="is_amort_dbt_exp" localSheetId="10">#REF!</definedName>
    <definedName name="is_amort_dbt_exp">#REF!</definedName>
    <definedName name="is_amort_dbt_loss" localSheetId="0">#REF!</definedName>
    <definedName name="is_amort_dbt_loss" localSheetId="3">#REF!</definedName>
    <definedName name="is_amort_dbt_loss" localSheetId="2">#REF!</definedName>
    <definedName name="is_amort_dbt_loss" localSheetId="22">#REF!</definedName>
    <definedName name="is_amort_dbt_loss" localSheetId="7">#REF!</definedName>
    <definedName name="is_amort_dbt_loss" localSheetId="4">#REF!</definedName>
    <definedName name="is_amort_dbt_loss" localSheetId="5">#REF!</definedName>
    <definedName name="is_amort_dbt_loss" localSheetId="17">#REF!</definedName>
    <definedName name="is_amort_dbt_loss" localSheetId="12">#REF!</definedName>
    <definedName name="is_amort_dbt_loss" localSheetId="9">#REF!</definedName>
    <definedName name="is_amort_dbt_loss" localSheetId="10">#REF!</definedName>
    <definedName name="is_amort_dbt_loss">#REF!</definedName>
    <definedName name="is_amort_depr" localSheetId="0">#REF!</definedName>
    <definedName name="is_amort_depr" localSheetId="3">#REF!</definedName>
    <definedName name="is_amort_depr" localSheetId="2">#REF!</definedName>
    <definedName name="is_amort_depr" localSheetId="22">#REF!</definedName>
    <definedName name="is_amort_depr" localSheetId="7">#REF!</definedName>
    <definedName name="is_amort_depr" localSheetId="4">#REF!</definedName>
    <definedName name="is_amort_depr" localSheetId="5">#REF!</definedName>
    <definedName name="is_amort_depr" localSheetId="17">#REF!</definedName>
    <definedName name="is_amort_depr" localSheetId="12">#REF!</definedName>
    <definedName name="is_amort_depr" localSheetId="9">#REF!</definedName>
    <definedName name="is_amort_depr" localSheetId="10">#REF!</definedName>
    <definedName name="is_amort_depr">#REF!</definedName>
    <definedName name="is_amort_goodwill" localSheetId="0">#REF!</definedName>
    <definedName name="is_amort_goodwill" localSheetId="3">#REF!</definedName>
    <definedName name="is_amort_goodwill" localSheetId="2">#REF!</definedName>
    <definedName name="is_amort_goodwill" localSheetId="22">#REF!</definedName>
    <definedName name="is_amort_goodwill" localSheetId="7">#REF!</definedName>
    <definedName name="is_amort_goodwill" localSheetId="4">#REF!</definedName>
    <definedName name="is_amort_goodwill" localSheetId="5">#REF!</definedName>
    <definedName name="is_amort_goodwill" localSheetId="17">#REF!</definedName>
    <definedName name="is_amort_goodwill" localSheetId="12">#REF!</definedName>
    <definedName name="is_amort_goodwill" localSheetId="9">#REF!</definedName>
    <definedName name="is_amort_goodwill" localSheetId="10">#REF!</definedName>
    <definedName name="is_amort_goodwill">[26]Income_Statement!#REF!</definedName>
    <definedName name="is_amort_goodwill2" localSheetId="0">'[22]Income_Statement 2005-2011'!#REF!</definedName>
    <definedName name="is_amort_goodwill2" localSheetId="3">'[22]Income_Statement 2005-2011'!#REF!</definedName>
    <definedName name="is_amort_goodwill2" localSheetId="2">'[22]Income_Statement 2005-2011'!#REF!</definedName>
    <definedName name="is_amort_goodwill2">'[22]Income_Statement 2005-2011'!#REF!</definedName>
    <definedName name="is_amort_other" localSheetId="0">#REF!</definedName>
    <definedName name="is_amort_other" localSheetId="3">#REF!</definedName>
    <definedName name="is_amort_other" localSheetId="2">#REF!</definedName>
    <definedName name="is_amort_other" localSheetId="22">#REF!</definedName>
    <definedName name="is_amort_other" localSheetId="7">#REF!</definedName>
    <definedName name="is_amort_other" localSheetId="4">#REF!</definedName>
    <definedName name="is_amort_other" localSheetId="5">#REF!</definedName>
    <definedName name="is_amort_other" localSheetId="17">#REF!</definedName>
    <definedName name="is_amort_other" localSheetId="12">#REF!</definedName>
    <definedName name="is_amort_other" localSheetId="9">#REF!</definedName>
    <definedName name="is_amort_other" localSheetId="10">#REF!</definedName>
    <definedName name="is_amort_other">#REF!</definedName>
    <definedName name="is_asset_sale" localSheetId="0">#REF!</definedName>
    <definedName name="is_asset_sale" localSheetId="3">#REF!</definedName>
    <definedName name="is_asset_sale" localSheetId="2">#REF!</definedName>
    <definedName name="is_asset_sale" localSheetId="22">#REF!</definedName>
    <definedName name="is_asset_sale" localSheetId="7">#REF!</definedName>
    <definedName name="is_asset_sale" localSheetId="4">#REF!</definedName>
    <definedName name="is_asset_sale" localSheetId="5">#REF!</definedName>
    <definedName name="is_asset_sale" localSheetId="17">#REF!</definedName>
    <definedName name="is_asset_sale" localSheetId="12">#REF!</definedName>
    <definedName name="is_asset_sale" localSheetId="9">#REF!</definedName>
    <definedName name="is_asset_sale" localSheetId="10">#REF!</definedName>
    <definedName name="is_asset_sale">[26]Income_Statement!#REF!</definedName>
    <definedName name="is_asset_sale2" localSheetId="0">'[22]Income_Statement 2005-2011'!#REF!</definedName>
    <definedName name="is_asset_sale2" localSheetId="3">'[22]Income_Statement 2005-2011'!#REF!</definedName>
    <definedName name="is_asset_sale2" localSheetId="2">'[22]Income_Statement 2005-2011'!#REF!</definedName>
    <definedName name="is_asset_sale2" localSheetId="22">'[22]Income_Statement 2005-2011'!#REF!</definedName>
    <definedName name="is_asset_sale2" localSheetId="7">'[22]Income_Statement 2005-2011'!#REF!</definedName>
    <definedName name="is_asset_sale2" localSheetId="4">'[22]Income_Statement 2005-2011'!#REF!</definedName>
    <definedName name="is_asset_sale2" localSheetId="5">'[22]Income_Statement 2005-2011'!#REF!</definedName>
    <definedName name="is_asset_sale2" localSheetId="17">'[22]Income_Statement 2005-2011'!#REF!</definedName>
    <definedName name="is_asset_sale2" localSheetId="12">'[22]Income_Statement 2005-2011'!#REF!</definedName>
    <definedName name="is_asset_sale2" localSheetId="9">'[22]Income_Statement 2005-2011'!#REF!</definedName>
    <definedName name="is_asset_sale2" localSheetId="10">'[22]Income_Statement 2005-2011'!#REF!</definedName>
    <definedName name="is_asset_sale2">'[22]Income_Statement 2005-2011'!#REF!</definedName>
    <definedName name="is_avg_cms_out_CM1DC" localSheetId="0">#REF!</definedName>
    <definedName name="is_avg_cms_out_CM1DC" localSheetId="3">#REF!</definedName>
    <definedName name="is_avg_cms_out_CM1DC" localSheetId="2">#REF!</definedName>
    <definedName name="is_avg_cms_out_CM1DC" localSheetId="22">#REF!</definedName>
    <definedName name="is_avg_cms_out_CM1DC" localSheetId="7">#REF!</definedName>
    <definedName name="is_avg_cms_out_CM1DC" localSheetId="4">#REF!</definedName>
    <definedName name="is_avg_cms_out_CM1DC" localSheetId="5">#REF!</definedName>
    <definedName name="is_avg_cms_out_CM1DC" localSheetId="17">#REF!</definedName>
    <definedName name="is_avg_cms_out_CM1DC" localSheetId="12">#REF!</definedName>
    <definedName name="is_avg_cms_out_CM1DC" localSheetId="9">#REF!</definedName>
    <definedName name="is_avg_cms_out_CM1DC" localSheetId="10">#REF!</definedName>
    <definedName name="is_avg_cms_out_CM1DC">#REF!</definedName>
    <definedName name="is_avg_cms_out_CM1DE" localSheetId="0">#REF!</definedName>
    <definedName name="is_avg_cms_out_CM1DE" localSheetId="3">#REF!</definedName>
    <definedName name="is_avg_cms_out_CM1DE" localSheetId="2">#REF!</definedName>
    <definedName name="is_avg_cms_out_CM1DE" localSheetId="22">#REF!</definedName>
    <definedName name="is_avg_cms_out_CM1DE" localSheetId="7">#REF!</definedName>
    <definedName name="is_avg_cms_out_CM1DE" localSheetId="4">#REF!</definedName>
    <definedName name="is_avg_cms_out_CM1DE" localSheetId="5">#REF!</definedName>
    <definedName name="is_avg_cms_out_CM1DE" localSheetId="17">#REF!</definedName>
    <definedName name="is_avg_cms_out_CM1DE" localSheetId="12">#REF!</definedName>
    <definedName name="is_avg_cms_out_CM1DE" localSheetId="9">#REF!</definedName>
    <definedName name="is_avg_cms_out_CM1DE" localSheetId="10">#REF!</definedName>
    <definedName name="is_avg_cms_out_CM1DE">#REF!</definedName>
    <definedName name="is_avg_cms_out_CM1EL" localSheetId="0">#REF!</definedName>
    <definedName name="is_avg_cms_out_CM1EL" localSheetId="3">#REF!</definedName>
    <definedName name="is_avg_cms_out_CM1EL" localSheetId="2">#REF!</definedName>
    <definedName name="is_avg_cms_out_CM1EL" localSheetId="22">#REF!</definedName>
    <definedName name="is_avg_cms_out_CM1EL" localSheetId="7">#REF!</definedName>
    <definedName name="is_avg_cms_out_CM1EL" localSheetId="4">#REF!</definedName>
    <definedName name="is_avg_cms_out_CM1EL" localSheetId="5">#REF!</definedName>
    <definedName name="is_avg_cms_out_CM1EL" localSheetId="17">#REF!</definedName>
    <definedName name="is_avg_cms_out_CM1EL" localSheetId="12">#REF!</definedName>
    <definedName name="is_avg_cms_out_CM1EL" localSheetId="9">#REF!</definedName>
    <definedName name="is_avg_cms_out_CM1EL" localSheetId="10">#REF!</definedName>
    <definedName name="is_avg_cms_out_CM1EL">#REF!</definedName>
    <definedName name="is_avg_cms_out_CM1NE" localSheetId="0">#REF!</definedName>
    <definedName name="is_avg_cms_out_CM1NE" localSheetId="3">#REF!</definedName>
    <definedName name="is_avg_cms_out_CM1NE" localSheetId="2">#REF!</definedName>
    <definedName name="is_avg_cms_out_CM1NE">#REF!</definedName>
    <definedName name="is_avg_cms_out_CM2DC" localSheetId="0">#REF!</definedName>
    <definedName name="is_avg_cms_out_CM2DC" localSheetId="3">#REF!</definedName>
    <definedName name="is_avg_cms_out_CM2DC" localSheetId="2">#REF!</definedName>
    <definedName name="is_avg_cms_out_CM2DC" localSheetId="22">#REF!</definedName>
    <definedName name="is_avg_cms_out_CM2DC" localSheetId="7">#REF!</definedName>
    <definedName name="is_avg_cms_out_CM2DC" localSheetId="4">#REF!</definedName>
    <definedName name="is_avg_cms_out_CM2DC" localSheetId="5">#REF!</definedName>
    <definedName name="is_avg_cms_out_CM2DC" localSheetId="17">#REF!</definedName>
    <definedName name="is_avg_cms_out_CM2DC" localSheetId="12">#REF!</definedName>
    <definedName name="is_avg_cms_out_CM2DC" localSheetId="9">#REF!</definedName>
    <definedName name="is_avg_cms_out_CM2DC" localSheetId="10">#REF!</definedName>
    <definedName name="is_avg_cms_out_CM2DC">#REF!</definedName>
    <definedName name="is_avg_cms_out_CM2DE" localSheetId="0">#REF!</definedName>
    <definedName name="is_avg_cms_out_CM2DE" localSheetId="3">#REF!</definedName>
    <definedName name="is_avg_cms_out_CM2DE" localSheetId="2">#REF!</definedName>
    <definedName name="is_avg_cms_out_CM2DE" localSheetId="22">#REF!</definedName>
    <definedName name="is_avg_cms_out_CM2DE" localSheetId="7">#REF!</definedName>
    <definedName name="is_avg_cms_out_CM2DE" localSheetId="4">#REF!</definedName>
    <definedName name="is_avg_cms_out_CM2DE" localSheetId="5">#REF!</definedName>
    <definedName name="is_avg_cms_out_CM2DE" localSheetId="17">#REF!</definedName>
    <definedName name="is_avg_cms_out_CM2DE" localSheetId="12">#REF!</definedName>
    <definedName name="is_avg_cms_out_CM2DE" localSheetId="9">#REF!</definedName>
    <definedName name="is_avg_cms_out_CM2DE" localSheetId="10">#REF!</definedName>
    <definedName name="is_avg_cms_out_CM2DE">#REF!</definedName>
    <definedName name="is_avg_cms_out_CM2EL" localSheetId="0">#REF!</definedName>
    <definedName name="is_avg_cms_out_CM2EL" localSheetId="3">#REF!</definedName>
    <definedName name="is_avg_cms_out_CM2EL" localSheetId="2">#REF!</definedName>
    <definedName name="is_avg_cms_out_CM2EL" localSheetId="22">#REF!</definedName>
    <definedName name="is_avg_cms_out_CM2EL" localSheetId="7">#REF!</definedName>
    <definedName name="is_avg_cms_out_CM2EL" localSheetId="4">#REF!</definedName>
    <definedName name="is_avg_cms_out_CM2EL" localSheetId="5">#REF!</definedName>
    <definedName name="is_avg_cms_out_CM2EL" localSheetId="17">#REF!</definedName>
    <definedName name="is_avg_cms_out_CM2EL" localSheetId="12">#REF!</definedName>
    <definedName name="is_avg_cms_out_CM2EL" localSheetId="9">#REF!</definedName>
    <definedName name="is_avg_cms_out_CM2EL" localSheetId="10">#REF!</definedName>
    <definedName name="is_avg_cms_out_CM2EL">#REF!</definedName>
    <definedName name="is_avg_cms_out_CM2NE" localSheetId="0">#REF!</definedName>
    <definedName name="is_avg_cms_out_CM2NE" localSheetId="3">#REF!</definedName>
    <definedName name="is_avg_cms_out_CM2NE" localSheetId="2">#REF!</definedName>
    <definedName name="is_avg_cms_out_CM2NE">#REF!</definedName>
    <definedName name="is_avg_cms_out_CM3DC" localSheetId="0">#REF!</definedName>
    <definedName name="is_avg_cms_out_CM3DC" localSheetId="3">#REF!</definedName>
    <definedName name="is_avg_cms_out_CM3DC" localSheetId="2">#REF!</definedName>
    <definedName name="is_avg_cms_out_CM3DC" localSheetId="22">#REF!</definedName>
    <definedName name="is_avg_cms_out_CM3DC" localSheetId="7">#REF!</definedName>
    <definedName name="is_avg_cms_out_CM3DC" localSheetId="4">#REF!</definedName>
    <definedName name="is_avg_cms_out_CM3DC" localSheetId="5">#REF!</definedName>
    <definedName name="is_avg_cms_out_CM3DC" localSheetId="17">#REF!</definedName>
    <definedName name="is_avg_cms_out_CM3DC" localSheetId="12">#REF!</definedName>
    <definedName name="is_avg_cms_out_CM3DC" localSheetId="9">#REF!</definedName>
    <definedName name="is_avg_cms_out_CM3DC" localSheetId="10">#REF!</definedName>
    <definedName name="is_avg_cms_out_CM3DC">#REF!</definedName>
    <definedName name="is_avg_cms_out_CM3DE" localSheetId="0">#REF!</definedName>
    <definedName name="is_avg_cms_out_CM3DE" localSheetId="3">#REF!</definedName>
    <definedName name="is_avg_cms_out_CM3DE" localSheetId="2">#REF!</definedName>
    <definedName name="is_avg_cms_out_CM3DE" localSheetId="22">#REF!</definedName>
    <definedName name="is_avg_cms_out_CM3DE" localSheetId="7">#REF!</definedName>
    <definedName name="is_avg_cms_out_CM3DE" localSheetId="4">#REF!</definedName>
    <definedName name="is_avg_cms_out_CM3DE" localSheetId="5">#REF!</definedName>
    <definedName name="is_avg_cms_out_CM3DE" localSheetId="17">#REF!</definedName>
    <definedName name="is_avg_cms_out_CM3DE" localSheetId="12">#REF!</definedName>
    <definedName name="is_avg_cms_out_CM3DE" localSheetId="9">#REF!</definedName>
    <definedName name="is_avg_cms_out_CM3DE" localSheetId="10">#REF!</definedName>
    <definedName name="is_avg_cms_out_CM3DE">#REF!</definedName>
    <definedName name="is_avg_cms_out_CM3EL" localSheetId="0">#REF!</definedName>
    <definedName name="is_avg_cms_out_CM3EL" localSheetId="3">#REF!</definedName>
    <definedName name="is_avg_cms_out_CM3EL" localSheetId="2">#REF!</definedName>
    <definedName name="is_avg_cms_out_CM3EL" localSheetId="22">#REF!</definedName>
    <definedName name="is_avg_cms_out_CM3EL" localSheetId="7">#REF!</definedName>
    <definedName name="is_avg_cms_out_CM3EL" localSheetId="4">#REF!</definedName>
    <definedName name="is_avg_cms_out_CM3EL" localSheetId="5">#REF!</definedName>
    <definedName name="is_avg_cms_out_CM3EL" localSheetId="17">#REF!</definedName>
    <definedName name="is_avg_cms_out_CM3EL" localSheetId="12">#REF!</definedName>
    <definedName name="is_avg_cms_out_CM3EL" localSheetId="9">#REF!</definedName>
    <definedName name="is_avg_cms_out_CM3EL" localSheetId="10">#REF!</definedName>
    <definedName name="is_avg_cms_out_CM3EL">#REF!</definedName>
    <definedName name="is_avg_cms_out_CM3NE" localSheetId="0">#REF!</definedName>
    <definedName name="is_avg_cms_out_CM3NE" localSheetId="3">#REF!</definedName>
    <definedName name="is_avg_cms_out_CM3NE" localSheetId="2">#REF!</definedName>
    <definedName name="is_avg_cms_out_CM3NE">#REF!</definedName>
    <definedName name="is_avg_cms_out_CM4DC" localSheetId="0">#REF!</definedName>
    <definedName name="is_avg_cms_out_CM4DC" localSheetId="3">#REF!</definedName>
    <definedName name="is_avg_cms_out_CM4DC" localSheetId="2">#REF!</definedName>
    <definedName name="is_avg_cms_out_CM4DC" localSheetId="22">#REF!</definedName>
    <definedName name="is_avg_cms_out_CM4DC" localSheetId="7">#REF!</definedName>
    <definedName name="is_avg_cms_out_CM4DC" localSheetId="4">#REF!</definedName>
    <definedName name="is_avg_cms_out_CM4DC" localSheetId="5">#REF!</definedName>
    <definedName name="is_avg_cms_out_CM4DC" localSheetId="17">#REF!</definedName>
    <definedName name="is_avg_cms_out_CM4DC" localSheetId="12">#REF!</definedName>
    <definedName name="is_avg_cms_out_CM4DC" localSheetId="9">#REF!</definedName>
    <definedName name="is_avg_cms_out_CM4DC" localSheetId="10">#REF!</definedName>
    <definedName name="is_avg_cms_out_CM4DC">#REF!</definedName>
    <definedName name="is_avg_cms_out_CM4DE" localSheetId="0">#REF!</definedName>
    <definedName name="is_avg_cms_out_CM4DE" localSheetId="3">#REF!</definedName>
    <definedName name="is_avg_cms_out_CM4DE" localSheetId="2">#REF!</definedName>
    <definedName name="is_avg_cms_out_CM4DE" localSheetId="22">#REF!</definedName>
    <definedName name="is_avg_cms_out_CM4DE" localSheetId="7">#REF!</definedName>
    <definedName name="is_avg_cms_out_CM4DE" localSheetId="4">#REF!</definedName>
    <definedName name="is_avg_cms_out_CM4DE" localSheetId="5">#REF!</definedName>
    <definedName name="is_avg_cms_out_CM4DE" localSheetId="17">#REF!</definedName>
    <definedName name="is_avg_cms_out_CM4DE" localSheetId="12">#REF!</definedName>
    <definedName name="is_avg_cms_out_CM4DE" localSheetId="9">#REF!</definedName>
    <definedName name="is_avg_cms_out_CM4DE" localSheetId="10">#REF!</definedName>
    <definedName name="is_avg_cms_out_CM4DE">#REF!</definedName>
    <definedName name="is_avg_cms_out_CM4EL" localSheetId="0">#REF!</definedName>
    <definedName name="is_avg_cms_out_CM4EL" localSheetId="3">#REF!</definedName>
    <definedName name="is_avg_cms_out_CM4EL" localSheetId="2">#REF!</definedName>
    <definedName name="is_avg_cms_out_CM4EL" localSheetId="22">#REF!</definedName>
    <definedName name="is_avg_cms_out_CM4EL" localSheetId="7">#REF!</definedName>
    <definedName name="is_avg_cms_out_CM4EL" localSheetId="4">#REF!</definedName>
    <definedName name="is_avg_cms_out_CM4EL" localSheetId="5">#REF!</definedName>
    <definedName name="is_avg_cms_out_CM4EL" localSheetId="17">#REF!</definedName>
    <definedName name="is_avg_cms_out_CM4EL" localSheetId="12">#REF!</definedName>
    <definedName name="is_avg_cms_out_CM4EL" localSheetId="9">#REF!</definedName>
    <definedName name="is_avg_cms_out_CM4EL" localSheetId="10">#REF!</definedName>
    <definedName name="is_avg_cms_out_CM4EL">#REF!</definedName>
    <definedName name="is_avg_cms_out_CM4NE" localSheetId="0">#REF!</definedName>
    <definedName name="is_avg_cms_out_CM4NE" localSheetId="3">#REF!</definedName>
    <definedName name="is_avg_cms_out_CM4NE" localSheetId="2">#REF!</definedName>
    <definedName name="is_avg_cms_out_CM4NE">#REF!</definedName>
    <definedName name="is_avg_cms_out_CM5DC" localSheetId="0">#REF!</definedName>
    <definedName name="is_avg_cms_out_CM5DC" localSheetId="3">#REF!</definedName>
    <definedName name="is_avg_cms_out_CM5DC" localSheetId="2">#REF!</definedName>
    <definedName name="is_avg_cms_out_CM5DC" localSheetId="22">#REF!</definedName>
    <definedName name="is_avg_cms_out_CM5DC" localSheetId="7">#REF!</definedName>
    <definedName name="is_avg_cms_out_CM5DC" localSheetId="4">#REF!</definedName>
    <definedName name="is_avg_cms_out_CM5DC" localSheetId="5">#REF!</definedName>
    <definedName name="is_avg_cms_out_CM5DC" localSheetId="17">#REF!</definedName>
    <definedName name="is_avg_cms_out_CM5DC" localSheetId="12">#REF!</definedName>
    <definedName name="is_avg_cms_out_CM5DC" localSheetId="9">#REF!</definedName>
    <definedName name="is_avg_cms_out_CM5DC" localSheetId="10">#REF!</definedName>
    <definedName name="is_avg_cms_out_CM5DC">#REF!</definedName>
    <definedName name="is_avg_cms_out_CM5DE" localSheetId="0">#REF!</definedName>
    <definedName name="is_avg_cms_out_CM5DE" localSheetId="3">#REF!</definedName>
    <definedName name="is_avg_cms_out_CM5DE" localSheetId="2">#REF!</definedName>
    <definedName name="is_avg_cms_out_CM5DE" localSheetId="22">#REF!</definedName>
    <definedName name="is_avg_cms_out_CM5DE" localSheetId="7">#REF!</definedName>
    <definedName name="is_avg_cms_out_CM5DE" localSheetId="4">#REF!</definedName>
    <definedName name="is_avg_cms_out_CM5DE" localSheetId="5">#REF!</definedName>
    <definedName name="is_avg_cms_out_CM5DE" localSheetId="17">#REF!</definedName>
    <definedName name="is_avg_cms_out_CM5DE" localSheetId="12">#REF!</definedName>
    <definedName name="is_avg_cms_out_CM5DE" localSheetId="9">#REF!</definedName>
    <definedName name="is_avg_cms_out_CM5DE" localSheetId="10">#REF!</definedName>
    <definedName name="is_avg_cms_out_CM5DE">#REF!</definedName>
    <definedName name="is_avg_cms_out_CMDCC" localSheetId="0">#REF!</definedName>
    <definedName name="is_avg_cms_out_CMDCC" localSheetId="3">#REF!</definedName>
    <definedName name="is_avg_cms_out_CMDCC" localSheetId="2">#REF!</definedName>
    <definedName name="is_avg_cms_out_CMDCC" localSheetId="22">#REF!</definedName>
    <definedName name="is_avg_cms_out_CMDCC" localSheetId="7">#REF!</definedName>
    <definedName name="is_avg_cms_out_CMDCC" localSheetId="4">#REF!</definedName>
    <definedName name="is_avg_cms_out_CMDCC" localSheetId="5">#REF!</definedName>
    <definedName name="is_avg_cms_out_CMDCC" localSheetId="17">#REF!</definedName>
    <definedName name="is_avg_cms_out_CMDCC" localSheetId="12">#REF!</definedName>
    <definedName name="is_avg_cms_out_CMDCC" localSheetId="9">#REF!</definedName>
    <definedName name="is_avg_cms_out_CMDCC" localSheetId="10">#REF!</definedName>
    <definedName name="is_avg_cms_out_CMDCC">#REF!</definedName>
    <definedName name="is_avg_cms_out_CMDEC" localSheetId="0">#REF!</definedName>
    <definedName name="is_avg_cms_out_CMDEC" localSheetId="3">#REF!</definedName>
    <definedName name="is_avg_cms_out_CMDEC" localSheetId="2">#REF!</definedName>
    <definedName name="is_avg_cms_out_CMDEC" localSheetId="22">#REF!</definedName>
    <definedName name="is_avg_cms_out_CMDEC" localSheetId="7">#REF!</definedName>
    <definedName name="is_avg_cms_out_CMDEC" localSheetId="4">#REF!</definedName>
    <definedName name="is_avg_cms_out_CMDEC" localSheetId="5">#REF!</definedName>
    <definedName name="is_avg_cms_out_CMDEC" localSheetId="17">#REF!</definedName>
    <definedName name="is_avg_cms_out_CMDEC" localSheetId="12">#REF!</definedName>
    <definedName name="is_avg_cms_out_CMDEC" localSheetId="9">#REF!</definedName>
    <definedName name="is_avg_cms_out_CMDEC" localSheetId="10">#REF!</definedName>
    <definedName name="is_avg_cms_out_CMDEC">#REF!</definedName>
    <definedName name="is_avg_cms_out_CMDEG" localSheetId="0">#REF!</definedName>
    <definedName name="is_avg_cms_out_CMDEG" localSheetId="3">#REF!</definedName>
    <definedName name="is_avg_cms_out_CMDEG" localSheetId="2">#REF!</definedName>
    <definedName name="is_avg_cms_out_CMDEG">#REF!</definedName>
    <definedName name="is_avg_cms_out_CMELE" localSheetId="0">#REF!</definedName>
    <definedName name="is_avg_cms_out_CMELE" localSheetId="3">#REF!</definedName>
    <definedName name="is_avg_cms_out_CMELE" localSheetId="2">#REF!</definedName>
    <definedName name="is_avg_cms_out_CMELE" localSheetId="22">#REF!</definedName>
    <definedName name="is_avg_cms_out_CMELE" localSheetId="7">#REF!</definedName>
    <definedName name="is_avg_cms_out_CMELE" localSheetId="4">#REF!</definedName>
    <definedName name="is_avg_cms_out_CMELE" localSheetId="5">#REF!</definedName>
    <definedName name="is_avg_cms_out_CMELE" localSheetId="17">#REF!</definedName>
    <definedName name="is_avg_cms_out_CMELE" localSheetId="12">#REF!</definedName>
    <definedName name="is_avg_cms_out_CMELE" localSheetId="9">#REF!</definedName>
    <definedName name="is_avg_cms_out_CMELE" localSheetId="10">#REF!</definedName>
    <definedName name="is_avg_cms_out_CMELE">#REF!</definedName>
    <definedName name="is_avg_cms_out_CMNEP" localSheetId="0">#REF!</definedName>
    <definedName name="is_avg_cms_out_CMNEP" localSheetId="3">#REF!</definedName>
    <definedName name="is_avg_cms_out_CMNEP" localSheetId="2">#REF!</definedName>
    <definedName name="is_avg_cms_out_CMNEP" localSheetId="22">#REF!</definedName>
    <definedName name="is_avg_cms_out_CMNEP" localSheetId="7">#REF!</definedName>
    <definedName name="is_avg_cms_out_CMNEP" localSheetId="4">#REF!</definedName>
    <definedName name="is_avg_cms_out_CMNEP" localSheetId="5">#REF!</definedName>
    <definedName name="is_avg_cms_out_CMNEP" localSheetId="17">#REF!</definedName>
    <definedName name="is_avg_cms_out_CMNEP" localSheetId="12">#REF!</definedName>
    <definedName name="is_avg_cms_out_CMNEP" localSheetId="9">#REF!</definedName>
    <definedName name="is_avg_cms_out_CMNEP" localSheetId="10">#REF!</definedName>
    <definedName name="is_avg_cms_out_CMNEP">#REF!</definedName>
    <definedName name="is_cms_div_CM1DC" localSheetId="0">#REF!</definedName>
    <definedName name="is_cms_div_CM1DC" localSheetId="3">#REF!</definedName>
    <definedName name="is_cms_div_CM1DC" localSheetId="2">#REF!</definedName>
    <definedName name="is_cms_div_CM1DC" localSheetId="22">#REF!</definedName>
    <definedName name="is_cms_div_CM1DC" localSheetId="7">#REF!</definedName>
    <definedName name="is_cms_div_CM1DC" localSheetId="4">#REF!</definedName>
    <definedName name="is_cms_div_CM1DC" localSheetId="5">#REF!</definedName>
    <definedName name="is_cms_div_CM1DC" localSheetId="17">#REF!</definedName>
    <definedName name="is_cms_div_CM1DC" localSheetId="12">#REF!</definedName>
    <definedName name="is_cms_div_CM1DC" localSheetId="9">#REF!</definedName>
    <definedName name="is_cms_div_CM1DC" localSheetId="10">#REF!</definedName>
    <definedName name="is_cms_div_CM1DC">#REF!</definedName>
    <definedName name="is_cms_div_CM1DE" localSheetId="0">#REF!</definedName>
    <definedName name="is_cms_div_CM1DE" localSheetId="3">#REF!</definedName>
    <definedName name="is_cms_div_CM1DE" localSheetId="2">#REF!</definedName>
    <definedName name="is_cms_div_CM1DE" localSheetId="22">#REF!</definedName>
    <definedName name="is_cms_div_CM1DE" localSheetId="7">#REF!</definedName>
    <definedName name="is_cms_div_CM1DE" localSheetId="4">#REF!</definedName>
    <definedName name="is_cms_div_CM1DE" localSheetId="5">#REF!</definedName>
    <definedName name="is_cms_div_CM1DE" localSheetId="17">#REF!</definedName>
    <definedName name="is_cms_div_CM1DE" localSheetId="12">#REF!</definedName>
    <definedName name="is_cms_div_CM1DE" localSheetId="9">#REF!</definedName>
    <definedName name="is_cms_div_CM1DE" localSheetId="10">#REF!</definedName>
    <definedName name="is_cms_div_CM1DE">#REF!</definedName>
    <definedName name="is_cms_div_CM1EL" localSheetId="0">#REF!</definedName>
    <definedName name="is_cms_div_CM1EL" localSheetId="3">#REF!</definedName>
    <definedName name="is_cms_div_CM1EL" localSheetId="2">#REF!</definedName>
    <definedName name="is_cms_div_CM1EL" localSheetId="22">#REF!</definedName>
    <definedName name="is_cms_div_CM1EL" localSheetId="7">#REF!</definedName>
    <definedName name="is_cms_div_CM1EL" localSheetId="4">#REF!</definedName>
    <definedName name="is_cms_div_CM1EL" localSheetId="5">#REF!</definedName>
    <definedName name="is_cms_div_CM1EL" localSheetId="17">#REF!</definedName>
    <definedName name="is_cms_div_CM1EL" localSheetId="12">#REF!</definedName>
    <definedName name="is_cms_div_CM1EL" localSheetId="9">#REF!</definedName>
    <definedName name="is_cms_div_CM1EL" localSheetId="10">#REF!</definedName>
    <definedName name="is_cms_div_CM1EL">#REF!</definedName>
    <definedName name="is_cms_div_CM1NE" localSheetId="0">#REF!</definedName>
    <definedName name="is_cms_div_CM1NE" localSheetId="3">#REF!</definedName>
    <definedName name="is_cms_div_CM1NE" localSheetId="2">#REF!</definedName>
    <definedName name="is_cms_div_CM1NE">#REF!</definedName>
    <definedName name="is_cms_div_CM2DC" localSheetId="0">#REF!</definedName>
    <definedName name="is_cms_div_CM2DC" localSheetId="3">#REF!</definedName>
    <definedName name="is_cms_div_CM2DC" localSheetId="2">#REF!</definedName>
    <definedName name="is_cms_div_CM2DC" localSheetId="22">#REF!</definedName>
    <definedName name="is_cms_div_CM2DC" localSheetId="7">#REF!</definedName>
    <definedName name="is_cms_div_CM2DC" localSheetId="4">#REF!</definedName>
    <definedName name="is_cms_div_CM2DC" localSheetId="5">#REF!</definedName>
    <definedName name="is_cms_div_CM2DC" localSheetId="17">#REF!</definedName>
    <definedName name="is_cms_div_CM2DC" localSheetId="12">#REF!</definedName>
    <definedName name="is_cms_div_CM2DC" localSheetId="9">#REF!</definedName>
    <definedName name="is_cms_div_CM2DC" localSheetId="10">#REF!</definedName>
    <definedName name="is_cms_div_CM2DC">#REF!</definedName>
    <definedName name="is_cms_div_CM2DE" localSheetId="0">#REF!</definedName>
    <definedName name="is_cms_div_CM2DE" localSheetId="3">#REF!</definedName>
    <definedName name="is_cms_div_CM2DE" localSheetId="2">#REF!</definedName>
    <definedName name="is_cms_div_CM2DE" localSheetId="22">#REF!</definedName>
    <definedName name="is_cms_div_CM2DE" localSheetId="7">#REF!</definedName>
    <definedName name="is_cms_div_CM2DE" localSheetId="4">#REF!</definedName>
    <definedName name="is_cms_div_CM2DE" localSheetId="5">#REF!</definedName>
    <definedName name="is_cms_div_CM2DE" localSheetId="17">#REF!</definedName>
    <definedName name="is_cms_div_CM2DE" localSheetId="12">#REF!</definedName>
    <definedName name="is_cms_div_CM2DE" localSheetId="9">#REF!</definedName>
    <definedName name="is_cms_div_CM2DE" localSheetId="10">#REF!</definedName>
    <definedName name="is_cms_div_CM2DE">#REF!</definedName>
    <definedName name="is_cms_div_CM2EL" localSheetId="0">#REF!</definedName>
    <definedName name="is_cms_div_CM2EL" localSheetId="3">#REF!</definedName>
    <definedName name="is_cms_div_CM2EL" localSheetId="2">#REF!</definedName>
    <definedName name="is_cms_div_CM2EL" localSheetId="22">#REF!</definedName>
    <definedName name="is_cms_div_CM2EL" localSheetId="7">#REF!</definedName>
    <definedName name="is_cms_div_CM2EL" localSheetId="4">#REF!</definedName>
    <definedName name="is_cms_div_CM2EL" localSheetId="5">#REF!</definedName>
    <definedName name="is_cms_div_CM2EL" localSheetId="17">#REF!</definedName>
    <definedName name="is_cms_div_CM2EL" localSheetId="12">#REF!</definedName>
    <definedName name="is_cms_div_CM2EL" localSheetId="9">#REF!</definedName>
    <definedName name="is_cms_div_CM2EL" localSheetId="10">#REF!</definedName>
    <definedName name="is_cms_div_CM2EL">#REF!</definedName>
    <definedName name="is_cms_div_CM2NE" localSheetId="0">#REF!</definedName>
    <definedName name="is_cms_div_CM2NE" localSheetId="3">#REF!</definedName>
    <definedName name="is_cms_div_CM2NE" localSheetId="2">#REF!</definedName>
    <definedName name="is_cms_div_CM2NE">#REF!</definedName>
    <definedName name="is_cms_div_CM3DC" localSheetId="0">#REF!</definedName>
    <definedName name="is_cms_div_CM3DC" localSheetId="3">#REF!</definedName>
    <definedName name="is_cms_div_CM3DC" localSheetId="2">#REF!</definedName>
    <definedName name="is_cms_div_CM3DC" localSheetId="22">#REF!</definedName>
    <definedName name="is_cms_div_CM3DC" localSheetId="7">#REF!</definedName>
    <definedName name="is_cms_div_CM3DC" localSheetId="4">#REF!</definedName>
    <definedName name="is_cms_div_CM3DC" localSheetId="5">#REF!</definedName>
    <definedName name="is_cms_div_CM3DC" localSheetId="17">#REF!</definedName>
    <definedName name="is_cms_div_CM3DC" localSheetId="12">#REF!</definedName>
    <definedName name="is_cms_div_CM3DC" localSheetId="9">#REF!</definedName>
    <definedName name="is_cms_div_CM3DC" localSheetId="10">#REF!</definedName>
    <definedName name="is_cms_div_CM3DC">#REF!</definedName>
    <definedName name="is_cms_div_CM3DE" localSheetId="0">#REF!</definedName>
    <definedName name="is_cms_div_CM3DE" localSheetId="3">#REF!</definedName>
    <definedName name="is_cms_div_CM3DE" localSheetId="2">#REF!</definedName>
    <definedName name="is_cms_div_CM3DE" localSheetId="22">#REF!</definedName>
    <definedName name="is_cms_div_CM3DE" localSheetId="7">#REF!</definedName>
    <definedName name="is_cms_div_CM3DE" localSheetId="4">#REF!</definedName>
    <definedName name="is_cms_div_CM3DE" localSheetId="5">#REF!</definedName>
    <definedName name="is_cms_div_CM3DE" localSheetId="17">#REF!</definedName>
    <definedName name="is_cms_div_CM3DE" localSheetId="12">#REF!</definedName>
    <definedName name="is_cms_div_CM3DE" localSheetId="9">#REF!</definedName>
    <definedName name="is_cms_div_CM3DE" localSheetId="10">#REF!</definedName>
    <definedName name="is_cms_div_CM3DE">#REF!</definedName>
    <definedName name="is_cms_div_CM3EL" localSheetId="0">#REF!</definedName>
    <definedName name="is_cms_div_CM3EL" localSheetId="3">#REF!</definedName>
    <definedName name="is_cms_div_CM3EL" localSheetId="2">#REF!</definedName>
    <definedName name="is_cms_div_CM3EL" localSheetId="22">#REF!</definedName>
    <definedName name="is_cms_div_CM3EL" localSheetId="7">#REF!</definedName>
    <definedName name="is_cms_div_CM3EL" localSheetId="4">#REF!</definedName>
    <definedName name="is_cms_div_CM3EL" localSheetId="5">#REF!</definedName>
    <definedName name="is_cms_div_CM3EL" localSheetId="17">#REF!</definedName>
    <definedName name="is_cms_div_CM3EL" localSheetId="12">#REF!</definedName>
    <definedName name="is_cms_div_CM3EL" localSheetId="9">#REF!</definedName>
    <definedName name="is_cms_div_CM3EL" localSheetId="10">#REF!</definedName>
    <definedName name="is_cms_div_CM3EL">#REF!</definedName>
    <definedName name="is_cms_div_CM3NE" localSheetId="0">#REF!</definedName>
    <definedName name="is_cms_div_CM3NE" localSheetId="3">#REF!</definedName>
    <definedName name="is_cms_div_CM3NE" localSheetId="2">#REF!</definedName>
    <definedName name="is_cms_div_CM3NE">#REF!</definedName>
    <definedName name="is_cms_div_CM4DC" localSheetId="0">#REF!</definedName>
    <definedName name="is_cms_div_CM4DC" localSheetId="3">#REF!</definedName>
    <definedName name="is_cms_div_CM4DC" localSheetId="2">#REF!</definedName>
    <definedName name="is_cms_div_CM4DC" localSheetId="22">#REF!</definedName>
    <definedName name="is_cms_div_CM4DC" localSheetId="7">#REF!</definedName>
    <definedName name="is_cms_div_CM4DC" localSheetId="4">#REF!</definedName>
    <definedName name="is_cms_div_CM4DC" localSheetId="5">#REF!</definedName>
    <definedName name="is_cms_div_CM4DC" localSheetId="17">#REF!</definedName>
    <definedName name="is_cms_div_CM4DC" localSheetId="12">#REF!</definedName>
    <definedName name="is_cms_div_CM4DC" localSheetId="9">#REF!</definedName>
    <definedName name="is_cms_div_CM4DC" localSheetId="10">#REF!</definedName>
    <definedName name="is_cms_div_CM4DC">#REF!</definedName>
    <definedName name="is_cms_div_CM4DE" localSheetId="0">#REF!</definedName>
    <definedName name="is_cms_div_CM4DE" localSheetId="3">#REF!</definedName>
    <definedName name="is_cms_div_CM4DE" localSheetId="2">#REF!</definedName>
    <definedName name="is_cms_div_CM4DE" localSheetId="22">#REF!</definedName>
    <definedName name="is_cms_div_CM4DE" localSheetId="7">#REF!</definedName>
    <definedName name="is_cms_div_CM4DE" localSheetId="4">#REF!</definedName>
    <definedName name="is_cms_div_CM4DE" localSheetId="5">#REF!</definedName>
    <definedName name="is_cms_div_CM4DE" localSheetId="17">#REF!</definedName>
    <definedName name="is_cms_div_CM4DE" localSheetId="12">#REF!</definedName>
    <definedName name="is_cms_div_CM4DE" localSheetId="9">#REF!</definedName>
    <definedName name="is_cms_div_CM4DE" localSheetId="10">#REF!</definedName>
    <definedName name="is_cms_div_CM4DE">#REF!</definedName>
    <definedName name="is_cms_div_CM4EL" localSheetId="0">#REF!</definedName>
    <definedName name="is_cms_div_CM4EL" localSheetId="3">#REF!</definedName>
    <definedName name="is_cms_div_CM4EL" localSheetId="2">#REF!</definedName>
    <definedName name="is_cms_div_CM4EL" localSheetId="22">#REF!</definedName>
    <definedName name="is_cms_div_CM4EL" localSheetId="7">#REF!</definedName>
    <definedName name="is_cms_div_CM4EL" localSheetId="4">#REF!</definedName>
    <definedName name="is_cms_div_CM4EL" localSheetId="5">#REF!</definedName>
    <definedName name="is_cms_div_CM4EL" localSheetId="17">#REF!</definedName>
    <definedName name="is_cms_div_CM4EL" localSheetId="12">#REF!</definedName>
    <definedName name="is_cms_div_CM4EL" localSheetId="9">#REF!</definedName>
    <definedName name="is_cms_div_CM4EL" localSheetId="10">#REF!</definedName>
    <definedName name="is_cms_div_CM4EL">#REF!</definedName>
    <definedName name="is_cms_div_CM4NE" localSheetId="0">#REF!</definedName>
    <definedName name="is_cms_div_CM4NE" localSheetId="3">#REF!</definedName>
    <definedName name="is_cms_div_CM4NE" localSheetId="2">#REF!</definedName>
    <definedName name="is_cms_div_CM4NE">#REF!</definedName>
    <definedName name="is_cms_div_CM5DC" localSheetId="0">#REF!</definedName>
    <definedName name="is_cms_div_CM5DC" localSheetId="3">#REF!</definedName>
    <definedName name="is_cms_div_CM5DC" localSheetId="2">#REF!</definedName>
    <definedName name="is_cms_div_CM5DC" localSheetId="22">#REF!</definedName>
    <definedName name="is_cms_div_CM5DC" localSheetId="7">#REF!</definedName>
    <definedName name="is_cms_div_CM5DC" localSheetId="4">#REF!</definedName>
    <definedName name="is_cms_div_CM5DC" localSheetId="5">#REF!</definedName>
    <definedName name="is_cms_div_CM5DC" localSheetId="17">#REF!</definedName>
    <definedName name="is_cms_div_CM5DC" localSheetId="12">#REF!</definedName>
    <definedName name="is_cms_div_CM5DC" localSheetId="9">#REF!</definedName>
    <definedName name="is_cms_div_CM5DC" localSheetId="10">#REF!</definedName>
    <definedName name="is_cms_div_CM5DC">#REF!</definedName>
    <definedName name="is_cms_div_CM5DE" localSheetId="0">#REF!</definedName>
    <definedName name="is_cms_div_CM5DE" localSheetId="3">#REF!</definedName>
    <definedName name="is_cms_div_CM5DE" localSheetId="2">#REF!</definedName>
    <definedName name="is_cms_div_CM5DE" localSheetId="22">#REF!</definedName>
    <definedName name="is_cms_div_CM5DE" localSheetId="7">#REF!</definedName>
    <definedName name="is_cms_div_CM5DE" localSheetId="4">#REF!</definedName>
    <definedName name="is_cms_div_CM5DE" localSheetId="5">#REF!</definedName>
    <definedName name="is_cms_div_CM5DE" localSheetId="17">#REF!</definedName>
    <definedName name="is_cms_div_CM5DE" localSheetId="12">#REF!</definedName>
    <definedName name="is_cms_div_CM5DE" localSheetId="9">#REF!</definedName>
    <definedName name="is_cms_div_CM5DE" localSheetId="10">#REF!</definedName>
    <definedName name="is_cms_div_CM5DE">#REF!</definedName>
    <definedName name="is_cms_div_CMDCC" localSheetId="0">#REF!</definedName>
    <definedName name="is_cms_div_CMDCC" localSheetId="3">#REF!</definedName>
    <definedName name="is_cms_div_CMDCC" localSheetId="2">#REF!</definedName>
    <definedName name="is_cms_div_CMDCC" localSheetId="22">#REF!</definedName>
    <definedName name="is_cms_div_CMDCC" localSheetId="7">#REF!</definedName>
    <definedName name="is_cms_div_CMDCC" localSheetId="4">#REF!</definedName>
    <definedName name="is_cms_div_CMDCC" localSheetId="5">#REF!</definedName>
    <definedName name="is_cms_div_CMDCC" localSheetId="17">#REF!</definedName>
    <definedName name="is_cms_div_CMDCC" localSheetId="12">#REF!</definedName>
    <definedName name="is_cms_div_CMDCC" localSheetId="9">#REF!</definedName>
    <definedName name="is_cms_div_CMDCC" localSheetId="10">#REF!</definedName>
    <definedName name="is_cms_div_CMDCC">#REF!</definedName>
    <definedName name="is_cms_div_CMDEC" localSheetId="0">#REF!</definedName>
    <definedName name="is_cms_div_CMDEC" localSheetId="3">#REF!</definedName>
    <definedName name="is_cms_div_CMDEC" localSheetId="2">#REF!</definedName>
    <definedName name="is_cms_div_CMDEC" localSheetId="22">#REF!</definedName>
    <definedName name="is_cms_div_CMDEC" localSheetId="7">#REF!</definedName>
    <definedName name="is_cms_div_CMDEC" localSheetId="4">#REF!</definedName>
    <definedName name="is_cms_div_CMDEC" localSheetId="5">#REF!</definedName>
    <definedName name="is_cms_div_CMDEC" localSheetId="17">#REF!</definedName>
    <definedName name="is_cms_div_CMDEC" localSheetId="12">#REF!</definedName>
    <definedName name="is_cms_div_CMDEC" localSheetId="9">#REF!</definedName>
    <definedName name="is_cms_div_CMDEC" localSheetId="10">#REF!</definedName>
    <definedName name="is_cms_div_CMDEC">#REF!</definedName>
    <definedName name="is_cms_div_CMDEG" localSheetId="0">#REF!</definedName>
    <definedName name="is_cms_div_CMDEG" localSheetId="3">#REF!</definedName>
    <definedName name="is_cms_div_CMDEG" localSheetId="2">#REF!</definedName>
    <definedName name="is_cms_div_CMDEG">#REF!</definedName>
    <definedName name="is_cms_div_CMELE" localSheetId="0">#REF!</definedName>
    <definedName name="is_cms_div_CMELE" localSheetId="3">#REF!</definedName>
    <definedName name="is_cms_div_CMELE" localSheetId="2">#REF!</definedName>
    <definedName name="is_cms_div_CMELE" localSheetId="22">#REF!</definedName>
    <definedName name="is_cms_div_CMELE" localSheetId="7">#REF!</definedName>
    <definedName name="is_cms_div_CMELE" localSheetId="4">#REF!</definedName>
    <definedName name="is_cms_div_CMELE" localSheetId="5">#REF!</definedName>
    <definedName name="is_cms_div_CMELE" localSheetId="17">#REF!</definedName>
    <definedName name="is_cms_div_CMELE" localSheetId="12">#REF!</definedName>
    <definedName name="is_cms_div_CMELE" localSheetId="9">#REF!</definedName>
    <definedName name="is_cms_div_CMELE" localSheetId="10">#REF!</definedName>
    <definedName name="is_cms_div_CMELE">#REF!</definedName>
    <definedName name="is_cms_div_CMNEP" localSheetId="0">#REF!</definedName>
    <definedName name="is_cms_div_CMNEP" localSheetId="3">#REF!</definedName>
    <definedName name="is_cms_div_CMNEP" localSheetId="2">#REF!</definedName>
    <definedName name="is_cms_div_CMNEP" localSheetId="22">#REF!</definedName>
    <definedName name="is_cms_div_CMNEP" localSheetId="7">#REF!</definedName>
    <definedName name="is_cms_div_CMNEP" localSheetId="4">#REF!</definedName>
    <definedName name="is_cms_div_CMNEP" localSheetId="5">#REF!</definedName>
    <definedName name="is_cms_div_CMNEP" localSheetId="17">#REF!</definedName>
    <definedName name="is_cms_div_CMNEP" localSheetId="12">#REF!</definedName>
    <definedName name="is_cms_div_CMNEP" localSheetId="9">#REF!</definedName>
    <definedName name="is_cms_div_CMNEP" localSheetId="10">#REF!</definedName>
    <definedName name="is_cms_div_CMNEP">#REF!</definedName>
    <definedName name="is_cms_earnings" localSheetId="0">#REF!</definedName>
    <definedName name="is_cms_earnings" localSheetId="3">#REF!</definedName>
    <definedName name="is_cms_earnings" localSheetId="2">#REF!</definedName>
    <definedName name="is_cms_earnings" localSheetId="22">#REF!</definedName>
    <definedName name="is_cms_earnings" localSheetId="7">#REF!</definedName>
    <definedName name="is_cms_earnings" localSheetId="4">#REF!</definedName>
    <definedName name="is_cms_earnings" localSheetId="5">#REF!</definedName>
    <definedName name="is_cms_earnings" localSheetId="17">#REF!</definedName>
    <definedName name="is_cms_earnings" localSheetId="12">#REF!</definedName>
    <definedName name="is_cms_earnings" localSheetId="9">#REF!</definedName>
    <definedName name="is_cms_earnings" localSheetId="10">#REF!</definedName>
    <definedName name="is_cms_earnings">'[22]Income_Statement 2005-2011'!#REF!</definedName>
    <definedName name="is_cms_earnings_0" localSheetId="0">#REF!</definedName>
    <definedName name="is_cms_earnings_0" localSheetId="3">#REF!</definedName>
    <definedName name="is_cms_earnings_0" localSheetId="2">#REF!</definedName>
    <definedName name="is_cms_earnings_0" localSheetId="22">#REF!</definedName>
    <definedName name="is_cms_earnings_0" localSheetId="7">#REF!</definedName>
    <definedName name="is_cms_earnings_0" localSheetId="4">#REF!</definedName>
    <definedName name="is_cms_earnings_0" localSheetId="5">#REF!</definedName>
    <definedName name="is_cms_earnings_0" localSheetId="17">#REF!</definedName>
    <definedName name="is_cms_earnings_0" localSheetId="12">#REF!</definedName>
    <definedName name="is_cms_earnings_0" localSheetId="9">#REF!</definedName>
    <definedName name="is_cms_earnings_0" localSheetId="10">#REF!</definedName>
    <definedName name="is_cms_earnings_0">#REF!</definedName>
    <definedName name="is_cms_earnings_ambr" localSheetId="0">#REF!</definedName>
    <definedName name="is_cms_earnings_ambr" localSheetId="3">#REF!</definedName>
    <definedName name="is_cms_earnings_ambr" localSheetId="2">#REF!</definedName>
    <definedName name="is_cms_earnings_ambr" localSheetId="22">#REF!</definedName>
    <definedName name="is_cms_earnings_ambr" localSheetId="7">#REF!</definedName>
    <definedName name="is_cms_earnings_ambr" localSheetId="4">#REF!</definedName>
    <definedName name="is_cms_earnings_ambr" localSheetId="5">#REF!</definedName>
    <definedName name="is_cms_earnings_ambr" localSheetId="17">#REF!</definedName>
    <definedName name="is_cms_earnings_ambr" localSheetId="12">#REF!</definedName>
    <definedName name="is_cms_earnings_ambr" localSheetId="9">#REF!</definedName>
    <definedName name="is_cms_earnings_ambr" localSheetId="10">#REF!</definedName>
    <definedName name="is_cms_earnings_ambr">#REF!</definedName>
    <definedName name="is_cms_earnings_APIP" localSheetId="0">#REF!</definedName>
    <definedName name="is_cms_earnings_APIP" localSheetId="3">#REF!</definedName>
    <definedName name="is_cms_earnings_APIP" localSheetId="2">#REF!</definedName>
    <definedName name="is_cms_earnings_APIP" localSheetId="22">#REF!</definedName>
    <definedName name="is_cms_earnings_APIP" localSheetId="7">#REF!</definedName>
    <definedName name="is_cms_earnings_APIP" localSheetId="4">#REF!</definedName>
    <definedName name="is_cms_earnings_APIP" localSheetId="5">#REF!</definedName>
    <definedName name="is_cms_earnings_APIP" localSheetId="17">#REF!</definedName>
    <definedName name="is_cms_earnings_APIP" localSheetId="12">#REF!</definedName>
    <definedName name="is_cms_earnings_APIP" localSheetId="9">#REF!</definedName>
    <definedName name="is_cms_earnings_APIP" localSheetId="10">#REF!</definedName>
    <definedName name="is_cms_earnings_APIP">#REF!</definedName>
    <definedName name="is_cms_earnings_asst" localSheetId="0">#REF!</definedName>
    <definedName name="is_cms_earnings_asst" localSheetId="3">#REF!</definedName>
    <definedName name="is_cms_earnings_asst" localSheetId="2">#REF!</definedName>
    <definedName name="is_cms_earnings_asst" localSheetId="22">#REF!</definedName>
    <definedName name="is_cms_earnings_asst" localSheetId="7">#REF!</definedName>
    <definedName name="is_cms_earnings_asst" localSheetId="4">#REF!</definedName>
    <definedName name="is_cms_earnings_asst" localSheetId="5">#REF!</definedName>
    <definedName name="is_cms_earnings_asst" localSheetId="17">#REF!</definedName>
    <definedName name="is_cms_earnings_asst" localSheetId="12">#REF!</definedName>
    <definedName name="is_cms_earnings_asst" localSheetId="9">#REF!</definedName>
    <definedName name="is_cms_earnings_asst" localSheetId="10">#REF!</definedName>
    <definedName name="is_cms_earnings_asst">#REF!</definedName>
    <definedName name="is_cms_earnings_capx" localSheetId="0">#REF!</definedName>
    <definedName name="is_cms_earnings_capx" localSheetId="3">#REF!</definedName>
    <definedName name="is_cms_earnings_capx" localSheetId="2">#REF!</definedName>
    <definedName name="is_cms_earnings_capx" localSheetId="22">#REF!</definedName>
    <definedName name="is_cms_earnings_capx" localSheetId="7">#REF!</definedName>
    <definedName name="is_cms_earnings_capx" localSheetId="4">#REF!</definedName>
    <definedName name="is_cms_earnings_capx" localSheetId="5">#REF!</definedName>
    <definedName name="is_cms_earnings_capx" localSheetId="17">#REF!</definedName>
    <definedName name="is_cms_earnings_capx" localSheetId="12">#REF!</definedName>
    <definedName name="is_cms_earnings_capx" localSheetId="9">#REF!</definedName>
    <definedName name="is_cms_earnings_capx" localSheetId="10">#REF!</definedName>
    <definedName name="is_cms_earnings_capx">#REF!</definedName>
    <definedName name="is_cms_earnings_CM1DC" localSheetId="0">#REF!</definedName>
    <definedName name="is_cms_earnings_CM1DC" localSheetId="3">#REF!</definedName>
    <definedName name="is_cms_earnings_CM1DC" localSheetId="2">#REF!</definedName>
    <definedName name="is_cms_earnings_CM1DC" localSheetId="22">#REF!</definedName>
    <definedName name="is_cms_earnings_CM1DC" localSheetId="7">#REF!</definedName>
    <definedName name="is_cms_earnings_CM1DC" localSheetId="4">#REF!</definedName>
    <definedName name="is_cms_earnings_CM1DC" localSheetId="5">#REF!</definedName>
    <definedName name="is_cms_earnings_CM1DC" localSheetId="17">#REF!</definedName>
    <definedName name="is_cms_earnings_CM1DC" localSheetId="12">#REF!</definedName>
    <definedName name="is_cms_earnings_CM1DC" localSheetId="9">#REF!</definedName>
    <definedName name="is_cms_earnings_CM1DC" localSheetId="10">#REF!</definedName>
    <definedName name="is_cms_earnings_CM1DC">#REF!</definedName>
    <definedName name="is_cms_earnings_CM1DE" localSheetId="0">#REF!</definedName>
    <definedName name="is_cms_earnings_CM1DE" localSheetId="3">#REF!</definedName>
    <definedName name="is_cms_earnings_CM1DE" localSheetId="2">#REF!</definedName>
    <definedName name="is_cms_earnings_CM1DE" localSheetId="22">#REF!</definedName>
    <definedName name="is_cms_earnings_CM1DE" localSheetId="7">#REF!</definedName>
    <definedName name="is_cms_earnings_CM1DE" localSheetId="4">#REF!</definedName>
    <definedName name="is_cms_earnings_CM1DE" localSheetId="5">#REF!</definedName>
    <definedName name="is_cms_earnings_CM1DE" localSheetId="17">#REF!</definedName>
    <definedName name="is_cms_earnings_CM1DE" localSheetId="12">#REF!</definedName>
    <definedName name="is_cms_earnings_CM1DE" localSheetId="9">#REF!</definedName>
    <definedName name="is_cms_earnings_CM1DE" localSheetId="10">#REF!</definedName>
    <definedName name="is_cms_earnings_CM1DE">#REF!</definedName>
    <definedName name="is_cms_earnings_CM1EL" localSheetId="0">#REF!</definedName>
    <definedName name="is_cms_earnings_CM1EL" localSheetId="3">#REF!</definedName>
    <definedName name="is_cms_earnings_CM1EL" localSheetId="2">#REF!</definedName>
    <definedName name="is_cms_earnings_CM1EL" localSheetId="22">#REF!</definedName>
    <definedName name="is_cms_earnings_CM1EL" localSheetId="7">#REF!</definedName>
    <definedName name="is_cms_earnings_CM1EL" localSheetId="4">#REF!</definedName>
    <definedName name="is_cms_earnings_CM1EL" localSheetId="5">#REF!</definedName>
    <definedName name="is_cms_earnings_CM1EL" localSheetId="17">#REF!</definedName>
    <definedName name="is_cms_earnings_CM1EL" localSheetId="12">#REF!</definedName>
    <definedName name="is_cms_earnings_CM1EL" localSheetId="9">#REF!</definedName>
    <definedName name="is_cms_earnings_CM1EL" localSheetId="10">#REF!</definedName>
    <definedName name="is_cms_earnings_CM1EL">#REF!</definedName>
    <definedName name="is_cms_earnings_CM1NE" localSheetId="0">#REF!</definedName>
    <definedName name="is_cms_earnings_CM1NE" localSheetId="3">#REF!</definedName>
    <definedName name="is_cms_earnings_CM1NE" localSheetId="2">#REF!</definedName>
    <definedName name="is_cms_earnings_CM1NE">#REF!</definedName>
    <definedName name="is_cms_earnings_CM2DC" localSheetId="0">#REF!</definedName>
    <definedName name="is_cms_earnings_CM2DC" localSheetId="3">#REF!</definedName>
    <definedName name="is_cms_earnings_CM2DC" localSheetId="2">#REF!</definedName>
    <definedName name="is_cms_earnings_CM2DC" localSheetId="22">#REF!</definedName>
    <definedName name="is_cms_earnings_CM2DC" localSheetId="7">#REF!</definedName>
    <definedName name="is_cms_earnings_CM2DC" localSheetId="4">#REF!</definedName>
    <definedName name="is_cms_earnings_CM2DC" localSheetId="5">#REF!</definedName>
    <definedName name="is_cms_earnings_CM2DC" localSheetId="17">#REF!</definedName>
    <definedName name="is_cms_earnings_CM2DC" localSheetId="12">#REF!</definedName>
    <definedName name="is_cms_earnings_CM2DC" localSheetId="9">#REF!</definedName>
    <definedName name="is_cms_earnings_CM2DC" localSheetId="10">#REF!</definedName>
    <definedName name="is_cms_earnings_CM2DC">#REF!</definedName>
    <definedName name="is_cms_earnings_CM2DE" localSheetId="0">#REF!</definedName>
    <definedName name="is_cms_earnings_CM2DE" localSheetId="3">#REF!</definedName>
    <definedName name="is_cms_earnings_CM2DE" localSheetId="2">#REF!</definedName>
    <definedName name="is_cms_earnings_CM2DE" localSheetId="22">#REF!</definedName>
    <definedName name="is_cms_earnings_CM2DE" localSheetId="7">#REF!</definedName>
    <definedName name="is_cms_earnings_CM2DE" localSheetId="4">#REF!</definedName>
    <definedName name="is_cms_earnings_CM2DE" localSheetId="5">#REF!</definedName>
    <definedName name="is_cms_earnings_CM2DE" localSheetId="17">#REF!</definedName>
    <definedName name="is_cms_earnings_CM2DE" localSheetId="12">#REF!</definedName>
    <definedName name="is_cms_earnings_CM2DE" localSheetId="9">#REF!</definedName>
    <definedName name="is_cms_earnings_CM2DE" localSheetId="10">#REF!</definedName>
    <definedName name="is_cms_earnings_CM2DE">#REF!</definedName>
    <definedName name="is_cms_earnings_CM2EL" localSheetId="0">#REF!</definedName>
    <definedName name="is_cms_earnings_CM2EL" localSheetId="3">#REF!</definedName>
    <definedName name="is_cms_earnings_CM2EL" localSheetId="2">#REF!</definedName>
    <definedName name="is_cms_earnings_CM2EL" localSheetId="22">#REF!</definedName>
    <definedName name="is_cms_earnings_CM2EL" localSheetId="7">#REF!</definedName>
    <definedName name="is_cms_earnings_CM2EL" localSheetId="4">#REF!</definedName>
    <definedName name="is_cms_earnings_CM2EL" localSheetId="5">#REF!</definedName>
    <definedName name="is_cms_earnings_CM2EL" localSheetId="17">#REF!</definedName>
    <definedName name="is_cms_earnings_CM2EL" localSheetId="12">#REF!</definedName>
    <definedName name="is_cms_earnings_CM2EL" localSheetId="9">#REF!</definedName>
    <definedName name="is_cms_earnings_CM2EL" localSheetId="10">#REF!</definedName>
    <definedName name="is_cms_earnings_CM2EL">#REF!</definedName>
    <definedName name="is_cms_earnings_CM2NE" localSheetId="0">#REF!</definedName>
    <definedName name="is_cms_earnings_CM2NE" localSheetId="3">#REF!</definedName>
    <definedName name="is_cms_earnings_CM2NE" localSheetId="2">#REF!</definedName>
    <definedName name="is_cms_earnings_CM2NE">#REF!</definedName>
    <definedName name="is_cms_earnings_CM3DC" localSheetId="0">#REF!</definedName>
    <definedName name="is_cms_earnings_CM3DC" localSheetId="3">#REF!</definedName>
    <definedName name="is_cms_earnings_CM3DC" localSheetId="2">#REF!</definedName>
    <definedName name="is_cms_earnings_CM3DC" localSheetId="22">#REF!</definedName>
    <definedName name="is_cms_earnings_CM3DC" localSheetId="7">#REF!</definedName>
    <definedName name="is_cms_earnings_CM3DC" localSheetId="4">#REF!</definedName>
    <definedName name="is_cms_earnings_CM3DC" localSheetId="5">#REF!</definedName>
    <definedName name="is_cms_earnings_CM3DC" localSheetId="17">#REF!</definedName>
    <definedName name="is_cms_earnings_CM3DC" localSheetId="12">#REF!</definedName>
    <definedName name="is_cms_earnings_CM3DC" localSheetId="9">#REF!</definedName>
    <definedName name="is_cms_earnings_CM3DC" localSheetId="10">#REF!</definedName>
    <definedName name="is_cms_earnings_CM3DC">#REF!</definedName>
    <definedName name="is_cms_earnings_CM3DE" localSheetId="0">#REF!</definedName>
    <definedName name="is_cms_earnings_CM3DE" localSheetId="3">#REF!</definedName>
    <definedName name="is_cms_earnings_CM3DE" localSheetId="2">#REF!</definedName>
    <definedName name="is_cms_earnings_CM3DE" localSheetId="22">#REF!</definedName>
    <definedName name="is_cms_earnings_CM3DE" localSheetId="7">#REF!</definedName>
    <definedName name="is_cms_earnings_CM3DE" localSheetId="4">#REF!</definedName>
    <definedName name="is_cms_earnings_CM3DE" localSheetId="5">#REF!</definedName>
    <definedName name="is_cms_earnings_CM3DE" localSheetId="17">#REF!</definedName>
    <definedName name="is_cms_earnings_CM3DE" localSheetId="12">#REF!</definedName>
    <definedName name="is_cms_earnings_CM3DE" localSheetId="9">#REF!</definedName>
    <definedName name="is_cms_earnings_CM3DE" localSheetId="10">#REF!</definedName>
    <definedName name="is_cms_earnings_CM3DE">#REF!</definedName>
    <definedName name="is_cms_earnings_CM3EL" localSheetId="0">#REF!</definedName>
    <definedName name="is_cms_earnings_CM3EL" localSheetId="3">#REF!</definedName>
    <definedName name="is_cms_earnings_CM3EL" localSheetId="2">#REF!</definedName>
    <definedName name="is_cms_earnings_CM3EL" localSheetId="22">#REF!</definedName>
    <definedName name="is_cms_earnings_CM3EL" localSheetId="7">#REF!</definedName>
    <definedName name="is_cms_earnings_CM3EL" localSheetId="4">#REF!</definedName>
    <definedName name="is_cms_earnings_CM3EL" localSheetId="5">#REF!</definedName>
    <definedName name="is_cms_earnings_CM3EL" localSheetId="17">#REF!</definedName>
    <definedName name="is_cms_earnings_CM3EL" localSheetId="12">#REF!</definedName>
    <definedName name="is_cms_earnings_CM3EL" localSheetId="9">#REF!</definedName>
    <definedName name="is_cms_earnings_CM3EL" localSheetId="10">#REF!</definedName>
    <definedName name="is_cms_earnings_CM3EL">#REF!</definedName>
    <definedName name="is_cms_earnings_CM3NE" localSheetId="0">#REF!</definedName>
    <definedName name="is_cms_earnings_CM3NE" localSheetId="3">#REF!</definedName>
    <definedName name="is_cms_earnings_CM3NE" localSheetId="2">#REF!</definedName>
    <definedName name="is_cms_earnings_CM3NE">#REF!</definedName>
    <definedName name="is_cms_earnings_CM4DC" localSheetId="0">#REF!</definedName>
    <definedName name="is_cms_earnings_CM4DC" localSheetId="3">#REF!</definedName>
    <definedName name="is_cms_earnings_CM4DC" localSheetId="2">#REF!</definedName>
    <definedName name="is_cms_earnings_CM4DC" localSheetId="22">#REF!</definedName>
    <definedName name="is_cms_earnings_CM4DC" localSheetId="7">#REF!</definedName>
    <definedName name="is_cms_earnings_CM4DC" localSheetId="4">#REF!</definedName>
    <definedName name="is_cms_earnings_CM4DC" localSheetId="5">#REF!</definedName>
    <definedName name="is_cms_earnings_CM4DC" localSheetId="17">#REF!</definedName>
    <definedName name="is_cms_earnings_CM4DC" localSheetId="12">#REF!</definedName>
    <definedName name="is_cms_earnings_CM4DC" localSheetId="9">#REF!</definedName>
    <definedName name="is_cms_earnings_CM4DC" localSheetId="10">#REF!</definedName>
    <definedName name="is_cms_earnings_CM4DC">#REF!</definedName>
    <definedName name="is_cms_earnings_CM4DE" localSheetId="0">#REF!</definedName>
    <definedName name="is_cms_earnings_CM4DE" localSheetId="3">#REF!</definedName>
    <definedName name="is_cms_earnings_CM4DE" localSheetId="2">#REF!</definedName>
    <definedName name="is_cms_earnings_CM4DE" localSheetId="22">#REF!</definedName>
    <definedName name="is_cms_earnings_CM4DE" localSheetId="7">#REF!</definedName>
    <definedName name="is_cms_earnings_CM4DE" localSheetId="4">#REF!</definedName>
    <definedName name="is_cms_earnings_CM4DE" localSheetId="5">#REF!</definedName>
    <definedName name="is_cms_earnings_CM4DE" localSheetId="17">#REF!</definedName>
    <definedName name="is_cms_earnings_CM4DE" localSheetId="12">#REF!</definedName>
    <definedName name="is_cms_earnings_CM4DE" localSheetId="9">#REF!</definedName>
    <definedName name="is_cms_earnings_CM4DE" localSheetId="10">#REF!</definedName>
    <definedName name="is_cms_earnings_CM4DE">#REF!</definedName>
    <definedName name="is_cms_earnings_CM4EL" localSheetId="0">#REF!</definedName>
    <definedName name="is_cms_earnings_CM4EL" localSheetId="3">#REF!</definedName>
    <definedName name="is_cms_earnings_CM4EL" localSheetId="2">#REF!</definedName>
    <definedName name="is_cms_earnings_CM4EL" localSheetId="22">#REF!</definedName>
    <definedName name="is_cms_earnings_CM4EL" localSheetId="7">#REF!</definedName>
    <definedName name="is_cms_earnings_CM4EL" localSheetId="4">#REF!</definedName>
    <definedName name="is_cms_earnings_CM4EL" localSheetId="5">#REF!</definedName>
    <definedName name="is_cms_earnings_CM4EL" localSheetId="17">#REF!</definedName>
    <definedName name="is_cms_earnings_CM4EL" localSheetId="12">#REF!</definedName>
    <definedName name="is_cms_earnings_CM4EL" localSheetId="9">#REF!</definedName>
    <definedName name="is_cms_earnings_CM4EL" localSheetId="10">#REF!</definedName>
    <definedName name="is_cms_earnings_CM4EL">#REF!</definedName>
    <definedName name="is_cms_earnings_CM4NE" localSheetId="0">#REF!</definedName>
    <definedName name="is_cms_earnings_CM4NE" localSheetId="3">#REF!</definedName>
    <definedName name="is_cms_earnings_CM4NE" localSheetId="2">#REF!</definedName>
    <definedName name="is_cms_earnings_CM4NE">#REF!</definedName>
    <definedName name="is_cms_earnings_CM5DC" localSheetId="0">#REF!</definedName>
    <definedName name="is_cms_earnings_CM5DC" localSheetId="3">#REF!</definedName>
    <definedName name="is_cms_earnings_CM5DC" localSheetId="2">#REF!</definedName>
    <definedName name="is_cms_earnings_CM5DC" localSheetId="22">#REF!</definedName>
    <definedName name="is_cms_earnings_CM5DC" localSheetId="7">#REF!</definedName>
    <definedName name="is_cms_earnings_CM5DC" localSheetId="4">#REF!</definedName>
    <definedName name="is_cms_earnings_CM5DC" localSheetId="5">#REF!</definedName>
    <definedName name="is_cms_earnings_CM5DC" localSheetId="17">#REF!</definedName>
    <definedName name="is_cms_earnings_CM5DC" localSheetId="12">#REF!</definedName>
    <definedName name="is_cms_earnings_CM5DC" localSheetId="9">#REF!</definedName>
    <definedName name="is_cms_earnings_CM5DC" localSheetId="10">#REF!</definedName>
    <definedName name="is_cms_earnings_CM5DC">#REF!</definedName>
    <definedName name="is_cms_earnings_CM5DE" localSheetId="0">#REF!</definedName>
    <definedName name="is_cms_earnings_CM5DE" localSheetId="3">#REF!</definedName>
    <definedName name="is_cms_earnings_CM5DE" localSheetId="2">#REF!</definedName>
    <definedName name="is_cms_earnings_CM5DE" localSheetId="22">#REF!</definedName>
    <definedName name="is_cms_earnings_CM5DE" localSheetId="7">#REF!</definedName>
    <definedName name="is_cms_earnings_CM5DE" localSheetId="4">#REF!</definedName>
    <definedName name="is_cms_earnings_CM5DE" localSheetId="5">#REF!</definedName>
    <definedName name="is_cms_earnings_CM5DE" localSheetId="17">#REF!</definedName>
    <definedName name="is_cms_earnings_CM5DE" localSheetId="12">#REF!</definedName>
    <definedName name="is_cms_earnings_CM5DE" localSheetId="9">#REF!</definedName>
    <definedName name="is_cms_earnings_CM5DE" localSheetId="10">#REF!</definedName>
    <definedName name="is_cms_earnings_CM5DE">#REF!</definedName>
    <definedName name="is_cms_earnings_CMDCC" localSheetId="0">#REF!</definedName>
    <definedName name="is_cms_earnings_CMDCC" localSheetId="3">#REF!</definedName>
    <definedName name="is_cms_earnings_CMDCC" localSheetId="2">#REF!</definedName>
    <definedName name="is_cms_earnings_CMDCC" localSheetId="22">#REF!</definedName>
    <definedName name="is_cms_earnings_CMDCC" localSheetId="7">#REF!</definedName>
    <definedName name="is_cms_earnings_CMDCC" localSheetId="4">#REF!</definedName>
    <definedName name="is_cms_earnings_CMDCC" localSheetId="5">#REF!</definedName>
    <definedName name="is_cms_earnings_CMDCC" localSheetId="17">#REF!</definedName>
    <definedName name="is_cms_earnings_CMDCC" localSheetId="12">#REF!</definedName>
    <definedName name="is_cms_earnings_CMDCC" localSheetId="9">#REF!</definedName>
    <definedName name="is_cms_earnings_CMDCC" localSheetId="10">#REF!</definedName>
    <definedName name="is_cms_earnings_CMDCC">#REF!</definedName>
    <definedName name="is_cms_earnings_CMDEC" localSheetId="0">#REF!</definedName>
    <definedName name="is_cms_earnings_CMDEC" localSheetId="3">#REF!</definedName>
    <definedName name="is_cms_earnings_CMDEC" localSheetId="2">#REF!</definedName>
    <definedName name="is_cms_earnings_CMDEC" localSheetId="22">#REF!</definedName>
    <definedName name="is_cms_earnings_CMDEC" localSheetId="7">#REF!</definedName>
    <definedName name="is_cms_earnings_CMDEC" localSheetId="4">#REF!</definedName>
    <definedName name="is_cms_earnings_CMDEC" localSheetId="5">#REF!</definedName>
    <definedName name="is_cms_earnings_CMDEC" localSheetId="17">#REF!</definedName>
    <definedName name="is_cms_earnings_CMDEC" localSheetId="12">#REF!</definedName>
    <definedName name="is_cms_earnings_CMDEC" localSheetId="9">#REF!</definedName>
    <definedName name="is_cms_earnings_CMDEC" localSheetId="10">#REF!</definedName>
    <definedName name="is_cms_earnings_CMDEC">#REF!</definedName>
    <definedName name="is_cms_earnings_CMDEG" localSheetId="0">#REF!</definedName>
    <definedName name="is_cms_earnings_CMDEG" localSheetId="3">#REF!</definedName>
    <definedName name="is_cms_earnings_CMDEG" localSheetId="2">#REF!</definedName>
    <definedName name="is_cms_earnings_CMDEG">#REF!</definedName>
    <definedName name="is_cms_earnings_CMELE" localSheetId="0">#REF!</definedName>
    <definedName name="is_cms_earnings_CMELE" localSheetId="3">#REF!</definedName>
    <definedName name="is_cms_earnings_CMELE" localSheetId="2">#REF!</definedName>
    <definedName name="is_cms_earnings_CMELE" localSheetId="22">#REF!</definedName>
    <definedName name="is_cms_earnings_CMELE" localSheetId="7">#REF!</definedName>
    <definedName name="is_cms_earnings_CMELE" localSheetId="4">#REF!</definedName>
    <definedName name="is_cms_earnings_CMELE" localSheetId="5">#REF!</definedName>
    <definedName name="is_cms_earnings_CMELE" localSheetId="17">#REF!</definedName>
    <definedName name="is_cms_earnings_CMELE" localSheetId="12">#REF!</definedName>
    <definedName name="is_cms_earnings_CMELE" localSheetId="9">#REF!</definedName>
    <definedName name="is_cms_earnings_CMELE" localSheetId="10">#REF!</definedName>
    <definedName name="is_cms_earnings_CMELE">#REF!</definedName>
    <definedName name="is_cms_earnings_CMNEP" localSheetId="0">#REF!</definedName>
    <definedName name="is_cms_earnings_CMNEP" localSheetId="3">#REF!</definedName>
    <definedName name="is_cms_earnings_CMNEP" localSheetId="2">#REF!</definedName>
    <definedName name="is_cms_earnings_CMNEP" localSheetId="22">#REF!</definedName>
    <definedName name="is_cms_earnings_CMNEP" localSheetId="7">#REF!</definedName>
    <definedName name="is_cms_earnings_CMNEP" localSheetId="4">#REF!</definedName>
    <definedName name="is_cms_earnings_CMNEP" localSheetId="5">#REF!</definedName>
    <definedName name="is_cms_earnings_CMNEP" localSheetId="17">#REF!</definedName>
    <definedName name="is_cms_earnings_CMNEP" localSheetId="12">#REF!</definedName>
    <definedName name="is_cms_earnings_CMNEP" localSheetId="9">#REF!</definedName>
    <definedName name="is_cms_earnings_CMNEP" localSheetId="10">#REF!</definedName>
    <definedName name="is_cms_earnings_CMNEP">#REF!</definedName>
    <definedName name="is_cms_earnings_corp" localSheetId="0">#REF!</definedName>
    <definedName name="is_cms_earnings_corp" localSheetId="3">#REF!</definedName>
    <definedName name="is_cms_earnings_corp" localSheetId="2">#REF!</definedName>
    <definedName name="is_cms_earnings_corp" localSheetId="22">#REF!</definedName>
    <definedName name="is_cms_earnings_corp" localSheetId="7">#REF!</definedName>
    <definedName name="is_cms_earnings_corp" localSheetId="4">#REF!</definedName>
    <definedName name="is_cms_earnings_corp" localSheetId="5">#REF!</definedName>
    <definedName name="is_cms_earnings_corp" localSheetId="17">#REF!</definedName>
    <definedName name="is_cms_earnings_corp" localSheetId="12">#REF!</definedName>
    <definedName name="is_cms_earnings_corp" localSheetId="9">#REF!</definedName>
    <definedName name="is_cms_earnings_corp" localSheetId="10">#REF!</definedName>
    <definedName name="is_cms_earnings_corp">#REF!</definedName>
    <definedName name="is_cms_earnings_cres" localSheetId="0">#REF!</definedName>
    <definedName name="is_cms_earnings_cres" localSheetId="3">#REF!</definedName>
    <definedName name="is_cms_earnings_cres" localSheetId="2">#REF!</definedName>
    <definedName name="is_cms_earnings_cres" localSheetId="22">#REF!</definedName>
    <definedName name="is_cms_earnings_cres" localSheetId="7">#REF!</definedName>
    <definedName name="is_cms_earnings_cres" localSheetId="4">#REF!</definedName>
    <definedName name="is_cms_earnings_cres" localSheetId="5">#REF!</definedName>
    <definedName name="is_cms_earnings_cres" localSheetId="17">#REF!</definedName>
    <definedName name="is_cms_earnings_cres" localSheetId="12">#REF!</definedName>
    <definedName name="is_cms_earnings_cres" localSheetId="9">#REF!</definedName>
    <definedName name="is_cms_earnings_cres" localSheetId="10">#REF!</definedName>
    <definedName name="is_cms_earnings_cres">#REF!</definedName>
    <definedName name="is_cms_earnings_crmw" localSheetId="0">#REF!</definedName>
    <definedName name="is_cms_earnings_crmw" localSheetId="3">#REF!</definedName>
    <definedName name="is_cms_earnings_crmw" localSheetId="2">#REF!</definedName>
    <definedName name="is_cms_earnings_crmw">#REF!</definedName>
    <definedName name="is_cms_earnings_dadj" localSheetId="0">#REF!</definedName>
    <definedName name="is_cms_earnings_dadj" localSheetId="3">#REF!</definedName>
    <definedName name="is_cms_earnings_dadj" localSheetId="2">#REF!</definedName>
    <definedName name="is_cms_earnings_dadj">#REF!</definedName>
    <definedName name="is_cms_earnings_DCC" localSheetId="0">#REF!</definedName>
    <definedName name="is_cms_earnings_DCC" localSheetId="3">#REF!</definedName>
    <definedName name="is_cms_earnings_DCC" localSheetId="2">#REF!</definedName>
    <definedName name="is_cms_earnings_DCC" localSheetId="22">#REF!</definedName>
    <definedName name="is_cms_earnings_DCC" localSheetId="7">#REF!</definedName>
    <definedName name="is_cms_earnings_DCC" localSheetId="4">#REF!</definedName>
    <definedName name="is_cms_earnings_DCC" localSheetId="5">#REF!</definedName>
    <definedName name="is_cms_earnings_DCC" localSheetId="17">#REF!</definedName>
    <definedName name="is_cms_earnings_DCC" localSheetId="12">#REF!</definedName>
    <definedName name="is_cms_earnings_DCC" localSheetId="9">#REF!</definedName>
    <definedName name="is_cms_earnings_DCC" localSheetId="10">#REF!</definedName>
    <definedName name="is_cms_earnings_DCC">#REF!</definedName>
    <definedName name="is_cms_earnings_dccw" localSheetId="0">#REF!</definedName>
    <definedName name="is_cms_earnings_dccw" localSheetId="3">#REF!</definedName>
    <definedName name="is_cms_earnings_dccw" localSheetId="2">#REF!</definedName>
    <definedName name="is_cms_earnings_dccw">#REF!</definedName>
    <definedName name="is_cms_earnings_dcom" localSheetId="0">#REF!</definedName>
    <definedName name="is_cms_earnings_dcom" localSheetId="3">#REF!</definedName>
    <definedName name="is_cms_earnings_dcom" localSheetId="2">#REF!</definedName>
    <definedName name="is_cms_earnings_dcom" localSheetId="22">#REF!</definedName>
    <definedName name="is_cms_earnings_dcom" localSheetId="7">#REF!</definedName>
    <definedName name="is_cms_earnings_dcom" localSheetId="4">#REF!</definedName>
    <definedName name="is_cms_earnings_dcom" localSheetId="5">#REF!</definedName>
    <definedName name="is_cms_earnings_dcom" localSheetId="17">#REF!</definedName>
    <definedName name="is_cms_earnings_dcom" localSheetId="12">#REF!</definedName>
    <definedName name="is_cms_earnings_dcom" localSheetId="9">#REF!</definedName>
    <definedName name="is_cms_earnings_dcom" localSheetId="10">#REF!</definedName>
    <definedName name="is_cms_earnings_dcom">#REF!</definedName>
    <definedName name="is_cms_earnings_degw" localSheetId="0">#REF!</definedName>
    <definedName name="is_cms_earnings_degw" localSheetId="3">#REF!</definedName>
    <definedName name="is_cms_earnings_degw" localSheetId="2">#REF!</definedName>
    <definedName name="is_cms_earnings_degw">#REF!</definedName>
    <definedName name="is_cms_earnings_deiw" localSheetId="0">#REF!</definedName>
    <definedName name="is_cms_earnings_deiw" localSheetId="3">#REF!</definedName>
    <definedName name="is_cms_earnings_deiw" localSheetId="2">#REF!</definedName>
    <definedName name="is_cms_earnings_deiw">#REF!</definedName>
    <definedName name="is_cms_earnings_denw" localSheetId="0">#REF!</definedName>
    <definedName name="is_cms_earnings_denw" localSheetId="3">#REF!</definedName>
    <definedName name="is_cms_earnings_denw" localSheetId="2">#REF!</definedName>
    <definedName name="is_cms_earnings_denw">#REF!</definedName>
    <definedName name="is_cms_earnings_desi" localSheetId="0">#REF!</definedName>
    <definedName name="is_cms_earnings_desi" localSheetId="3">#REF!</definedName>
    <definedName name="is_cms_earnings_desi" localSheetId="2">#REF!</definedName>
    <definedName name="is_cms_earnings_desi" localSheetId="22">#REF!</definedName>
    <definedName name="is_cms_earnings_desi" localSheetId="7">#REF!</definedName>
    <definedName name="is_cms_earnings_desi" localSheetId="4">#REF!</definedName>
    <definedName name="is_cms_earnings_desi" localSheetId="5">#REF!</definedName>
    <definedName name="is_cms_earnings_desi" localSheetId="17">#REF!</definedName>
    <definedName name="is_cms_earnings_desi" localSheetId="12">#REF!</definedName>
    <definedName name="is_cms_earnings_desi" localSheetId="9">#REF!</definedName>
    <definedName name="is_cms_earnings_desi" localSheetId="10">#REF!</definedName>
    <definedName name="is_cms_earnings_desi">#REF!</definedName>
    <definedName name="is_cms_earnings_dess" localSheetId="0">#REF!</definedName>
    <definedName name="is_cms_earnings_dess" localSheetId="3">#REF!</definedName>
    <definedName name="is_cms_earnings_dess" localSheetId="2">#REF!</definedName>
    <definedName name="is_cms_earnings_dess">#REF!</definedName>
    <definedName name="is_cms_earnings_dfd" localSheetId="0">#REF!</definedName>
    <definedName name="is_cms_earnings_dfd" localSheetId="3">#REF!</definedName>
    <definedName name="is_cms_earnings_dfd" localSheetId="2">#REF!</definedName>
    <definedName name="is_cms_earnings_dfd" localSheetId="22">#REF!</definedName>
    <definedName name="is_cms_earnings_dfd" localSheetId="7">#REF!</definedName>
    <definedName name="is_cms_earnings_dfd" localSheetId="4">#REF!</definedName>
    <definedName name="is_cms_earnings_dfd" localSheetId="5">#REF!</definedName>
    <definedName name="is_cms_earnings_dfd" localSheetId="17">#REF!</definedName>
    <definedName name="is_cms_earnings_dfd" localSheetId="12">#REF!</definedName>
    <definedName name="is_cms_earnings_dfd" localSheetId="9">#REF!</definedName>
    <definedName name="is_cms_earnings_dfd" localSheetId="10">#REF!</definedName>
    <definedName name="is_cms_earnings_dfd">#REF!</definedName>
    <definedName name="is_cms_earnings_dgov" localSheetId="0">#REF!</definedName>
    <definedName name="is_cms_earnings_dgov" localSheetId="3">#REF!</definedName>
    <definedName name="is_cms_earnings_dgov" localSheetId="2">#REF!</definedName>
    <definedName name="is_cms_earnings_dgov">#REF!</definedName>
    <definedName name="is_cms_earnings_dnet" localSheetId="0">#REF!</definedName>
    <definedName name="is_cms_earnings_dnet" localSheetId="3">#REF!</definedName>
    <definedName name="is_cms_earnings_dnet" localSheetId="2">#REF!</definedName>
    <definedName name="is_cms_earnings_dnet" localSheetId="22">#REF!</definedName>
    <definedName name="is_cms_earnings_dnet" localSheetId="7">#REF!</definedName>
    <definedName name="is_cms_earnings_dnet" localSheetId="4">#REF!</definedName>
    <definedName name="is_cms_earnings_dnet" localSheetId="5">#REF!</definedName>
    <definedName name="is_cms_earnings_dnet" localSheetId="17">#REF!</definedName>
    <definedName name="is_cms_earnings_dnet" localSheetId="12">#REF!</definedName>
    <definedName name="is_cms_earnings_dnet" localSheetId="9">#REF!</definedName>
    <definedName name="is_cms_earnings_dnet" localSheetId="10">#REF!</definedName>
    <definedName name="is_cms_earnings_dnet">#REF!</definedName>
    <definedName name="is_cms_earnings_dpbg" localSheetId="0">#REF!</definedName>
    <definedName name="is_cms_earnings_dpbg" localSheetId="3">#REF!</definedName>
    <definedName name="is_cms_earnings_dpbg" localSheetId="2">#REF!</definedName>
    <definedName name="is_cms_earnings_dpbg" localSheetId="22">#REF!</definedName>
    <definedName name="is_cms_earnings_dpbg" localSheetId="7">#REF!</definedName>
    <definedName name="is_cms_earnings_dpbg" localSheetId="4">#REF!</definedName>
    <definedName name="is_cms_earnings_dpbg" localSheetId="5">#REF!</definedName>
    <definedName name="is_cms_earnings_dpbg" localSheetId="17">#REF!</definedName>
    <definedName name="is_cms_earnings_dpbg" localSheetId="12">#REF!</definedName>
    <definedName name="is_cms_earnings_dpbg" localSheetId="9">#REF!</definedName>
    <definedName name="is_cms_earnings_dpbg" localSheetId="10">#REF!</definedName>
    <definedName name="is_cms_earnings_dpbg">#REF!</definedName>
    <definedName name="is_cms_earnings_dsol" localSheetId="0">#REF!</definedName>
    <definedName name="is_cms_earnings_dsol" localSheetId="3">#REF!</definedName>
    <definedName name="is_cms_earnings_dsol" localSheetId="2">#REF!</definedName>
    <definedName name="is_cms_earnings_dsol" localSheetId="22">#REF!</definedName>
    <definedName name="is_cms_earnings_dsol" localSheetId="7">#REF!</definedName>
    <definedName name="is_cms_earnings_dsol" localSheetId="4">#REF!</definedName>
    <definedName name="is_cms_earnings_dsol" localSheetId="5">#REF!</definedName>
    <definedName name="is_cms_earnings_dsol" localSheetId="17">#REF!</definedName>
    <definedName name="is_cms_earnings_dsol" localSheetId="12">#REF!</definedName>
    <definedName name="is_cms_earnings_dsol" localSheetId="9">#REF!</definedName>
    <definedName name="is_cms_earnings_dsol" localSheetId="10">#REF!</definedName>
    <definedName name="is_cms_earnings_dsol">#REF!</definedName>
    <definedName name="is_cms_earnings_eadj" localSheetId="0">#REF!</definedName>
    <definedName name="is_cms_earnings_eadj" localSheetId="3">#REF!</definedName>
    <definedName name="is_cms_earnings_eadj" localSheetId="2">#REF!</definedName>
    <definedName name="is_cms_earnings_eadj">#REF!</definedName>
    <definedName name="is_cms_earnings_egov" localSheetId="0">#REF!</definedName>
    <definedName name="is_cms_earnings_egov" localSheetId="3">#REF!</definedName>
    <definedName name="is_cms_earnings_egov" localSheetId="2">#REF!</definedName>
    <definedName name="is_cms_earnings_egov">#REF!</definedName>
    <definedName name="is_cms_earnings_elec" localSheetId="0">#REF!</definedName>
    <definedName name="is_cms_earnings_elec" localSheetId="3">#REF!</definedName>
    <definedName name="is_cms_earnings_elec" localSheetId="2">#REF!</definedName>
    <definedName name="is_cms_earnings_elec" localSheetId="22">#REF!</definedName>
    <definedName name="is_cms_earnings_elec" localSheetId="7">#REF!</definedName>
    <definedName name="is_cms_earnings_elec" localSheetId="4">#REF!</definedName>
    <definedName name="is_cms_earnings_elec" localSheetId="5">#REF!</definedName>
    <definedName name="is_cms_earnings_elec" localSheetId="17">#REF!</definedName>
    <definedName name="is_cms_earnings_elec" localSheetId="12">#REF!</definedName>
    <definedName name="is_cms_earnings_elec" localSheetId="9">#REF!</definedName>
    <definedName name="is_cms_earnings_elec" localSheetId="10">#REF!</definedName>
    <definedName name="is_cms_earnings_elec">#REF!</definedName>
    <definedName name="is_cms_earnings_esvc" localSheetId="0">#REF!</definedName>
    <definedName name="is_cms_earnings_esvc" localSheetId="3">#REF!</definedName>
    <definedName name="is_cms_earnings_esvc" localSheetId="2">#REF!</definedName>
    <definedName name="is_cms_earnings_esvc" localSheetId="22">#REF!</definedName>
    <definedName name="is_cms_earnings_esvc" localSheetId="7">#REF!</definedName>
    <definedName name="is_cms_earnings_esvc" localSheetId="4">#REF!</definedName>
    <definedName name="is_cms_earnings_esvc" localSheetId="5">#REF!</definedName>
    <definedName name="is_cms_earnings_esvc" localSheetId="17">#REF!</definedName>
    <definedName name="is_cms_earnings_esvc" localSheetId="12">#REF!</definedName>
    <definedName name="is_cms_earnings_esvc" localSheetId="9">#REF!</definedName>
    <definedName name="is_cms_earnings_esvc" localSheetId="10">#REF!</definedName>
    <definedName name="is_cms_earnings_esvc">#REF!</definedName>
    <definedName name="is_cms_earnings_fnco" localSheetId="0">#REF!</definedName>
    <definedName name="is_cms_earnings_fnco" localSheetId="3">#REF!</definedName>
    <definedName name="is_cms_earnings_fnco" localSheetId="2">#REF!</definedName>
    <definedName name="is_cms_earnings_fnco" localSheetId="22">#REF!</definedName>
    <definedName name="is_cms_earnings_fnco" localSheetId="7">#REF!</definedName>
    <definedName name="is_cms_earnings_fnco" localSheetId="4">#REF!</definedName>
    <definedName name="is_cms_earnings_fnco" localSheetId="5">#REF!</definedName>
    <definedName name="is_cms_earnings_fnco" localSheetId="17">#REF!</definedName>
    <definedName name="is_cms_earnings_fnco" localSheetId="12">#REF!</definedName>
    <definedName name="is_cms_earnings_fnco" localSheetId="9">#REF!</definedName>
    <definedName name="is_cms_earnings_fnco" localSheetId="10">#REF!</definedName>
    <definedName name="is_cms_earnings_fnco">#REF!</definedName>
    <definedName name="is_cms_earnings_fsac" localSheetId="0">#REF!</definedName>
    <definedName name="is_cms_earnings_fsac" localSheetId="3">#REF!</definedName>
    <definedName name="is_cms_earnings_fsac" localSheetId="2">#REF!</definedName>
    <definedName name="is_cms_earnings_fsac" localSheetId="22">#REF!</definedName>
    <definedName name="is_cms_earnings_fsac" localSheetId="7">#REF!</definedName>
    <definedName name="is_cms_earnings_fsac" localSheetId="4">#REF!</definedName>
    <definedName name="is_cms_earnings_fsac" localSheetId="5">#REF!</definedName>
    <definedName name="is_cms_earnings_fsac" localSheetId="17">#REF!</definedName>
    <definedName name="is_cms_earnings_fsac" localSheetId="12">#REF!</definedName>
    <definedName name="is_cms_earnings_fsac" localSheetId="9">#REF!</definedName>
    <definedName name="is_cms_earnings_fsac" localSheetId="10">#REF!</definedName>
    <definedName name="is_cms_earnings_fsac">#REF!</definedName>
    <definedName name="is_cms_earnings_fsad" localSheetId="0">#REF!</definedName>
    <definedName name="is_cms_earnings_fsad" localSheetId="3">#REF!</definedName>
    <definedName name="is_cms_earnings_fsad" localSheetId="2">#REF!</definedName>
    <definedName name="is_cms_earnings_fsad">#REF!</definedName>
    <definedName name="is_cms_earnings_fser" localSheetId="0">#REF!</definedName>
    <definedName name="is_cms_earnings_fser" localSheetId="3">#REF!</definedName>
    <definedName name="is_cms_earnings_fser" localSheetId="2">#REF!</definedName>
    <definedName name="is_cms_earnings_fser" localSheetId="22">#REF!</definedName>
    <definedName name="is_cms_earnings_fser" localSheetId="7">#REF!</definedName>
    <definedName name="is_cms_earnings_fser" localSheetId="4">#REF!</definedName>
    <definedName name="is_cms_earnings_fser" localSheetId="5">#REF!</definedName>
    <definedName name="is_cms_earnings_fser" localSheetId="17">#REF!</definedName>
    <definedName name="is_cms_earnings_fser" localSheetId="12">#REF!</definedName>
    <definedName name="is_cms_earnings_fser" localSheetId="9">#REF!</definedName>
    <definedName name="is_cms_earnings_fser" localSheetId="10">#REF!</definedName>
    <definedName name="is_cms_earnings_fser">#REF!</definedName>
    <definedName name="is_cms_earnings_fstp" localSheetId="0">#REF!</definedName>
    <definedName name="is_cms_earnings_fstp" localSheetId="3">#REF!</definedName>
    <definedName name="is_cms_earnings_fstp" localSheetId="2">#REF!</definedName>
    <definedName name="is_cms_earnings_fstp" localSheetId="22">#REF!</definedName>
    <definedName name="is_cms_earnings_fstp" localSheetId="7">#REF!</definedName>
    <definedName name="is_cms_earnings_fstp" localSheetId="4">#REF!</definedName>
    <definedName name="is_cms_earnings_fstp" localSheetId="5">#REF!</definedName>
    <definedName name="is_cms_earnings_fstp" localSheetId="17">#REF!</definedName>
    <definedName name="is_cms_earnings_fstp" localSheetId="12">#REF!</definedName>
    <definedName name="is_cms_earnings_fstp" localSheetId="9">#REF!</definedName>
    <definedName name="is_cms_earnings_fstp" localSheetId="10">#REF!</definedName>
    <definedName name="is_cms_earnings_fstp">#REF!</definedName>
    <definedName name="is_cms_earnings_gadd" localSheetId="0">#REF!</definedName>
    <definedName name="is_cms_earnings_gadd" localSheetId="3">#REF!</definedName>
    <definedName name="is_cms_earnings_gadd" localSheetId="2">#REF!</definedName>
    <definedName name="is_cms_earnings_gadd" localSheetId="22">#REF!</definedName>
    <definedName name="is_cms_earnings_gadd" localSheetId="7">#REF!</definedName>
    <definedName name="is_cms_earnings_gadd" localSheetId="4">#REF!</definedName>
    <definedName name="is_cms_earnings_gadd" localSheetId="5">#REF!</definedName>
    <definedName name="is_cms_earnings_gadd" localSheetId="17">#REF!</definedName>
    <definedName name="is_cms_earnings_gadd" localSheetId="12">#REF!</definedName>
    <definedName name="is_cms_earnings_gadd" localSheetId="9">#REF!</definedName>
    <definedName name="is_cms_earnings_gadd" localSheetId="10">#REF!</definedName>
    <definedName name="is_cms_earnings_gadd">#REF!</definedName>
    <definedName name="is_cms_earnings_gadi" localSheetId="0">#REF!</definedName>
    <definedName name="is_cms_earnings_gadi" localSheetId="3">#REF!</definedName>
    <definedName name="is_cms_earnings_gadi" localSheetId="2">#REF!</definedName>
    <definedName name="is_cms_earnings_gadi" localSheetId="22">#REF!</definedName>
    <definedName name="is_cms_earnings_gadi" localSheetId="7">#REF!</definedName>
    <definedName name="is_cms_earnings_gadi" localSheetId="4">#REF!</definedName>
    <definedName name="is_cms_earnings_gadi" localSheetId="5">#REF!</definedName>
    <definedName name="is_cms_earnings_gadi" localSheetId="17">#REF!</definedName>
    <definedName name="is_cms_earnings_gadi" localSheetId="12">#REF!</definedName>
    <definedName name="is_cms_earnings_gadi" localSheetId="9">#REF!</definedName>
    <definedName name="is_cms_earnings_gadi" localSheetId="10">#REF!</definedName>
    <definedName name="is_cms_earnings_gadi">#REF!</definedName>
    <definedName name="is_cms_earnings_gadj" localSheetId="0">#REF!</definedName>
    <definedName name="is_cms_earnings_gadj" localSheetId="3">#REF!</definedName>
    <definedName name="is_cms_earnings_gadj" localSheetId="2">#REF!</definedName>
    <definedName name="is_cms_earnings_gadj">#REF!</definedName>
    <definedName name="is_cms_earnings_gov" localSheetId="0">#REF!</definedName>
    <definedName name="is_cms_earnings_gov" localSheetId="3">#REF!</definedName>
    <definedName name="is_cms_earnings_gov" localSheetId="2">#REF!</definedName>
    <definedName name="is_cms_earnings_gov">#REF!</definedName>
    <definedName name="is_cms_earnings_govd" localSheetId="0">#REF!</definedName>
    <definedName name="is_cms_earnings_govd" localSheetId="3">#REF!</definedName>
    <definedName name="is_cms_earnings_govd" localSheetId="2">#REF!</definedName>
    <definedName name="is_cms_earnings_govd">#REF!</definedName>
    <definedName name="is_cms_earnings_gove" localSheetId="0">#REF!</definedName>
    <definedName name="is_cms_earnings_gove" localSheetId="3">#REF!</definedName>
    <definedName name="is_cms_earnings_gove" localSheetId="2">#REF!</definedName>
    <definedName name="is_cms_earnings_gove">#REF!</definedName>
    <definedName name="is_cms_earnings_mali" localSheetId="0">#REF!</definedName>
    <definedName name="is_cms_earnings_mali" localSheetId="3">#REF!</definedName>
    <definedName name="is_cms_earnings_mali" localSheetId="2">#REF!</definedName>
    <definedName name="is_cms_earnings_mali" localSheetId="22">#REF!</definedName>
    <definedName name="is_cms_earnings_mali" localSheetId="7">#REF!</definedName>
    <definedName name="is_cms_earnings_mali" localSheetId="4">#REF!</definedName>
    <definedName name="is_cms_earnings_mali" localSheetId="5">#REF!</definedName>
    <definedName name="is_cms_earnings_mali" localSheetId="17">#REF!</definedName>
    <definedName name="is_cms_earnings_mali" localSheetId="12">#REF!</definedName>
    <definedName name="is_cms_earnings_mali" localSheetId="9">#REF!</definedName>
    <definedName name="is_cms_earnings_mali" localSheetId="10">#REF!</definedName>
    <definedName name="is_cms_earnings_mali">#REF!</definedName>
    <definedName name="is_cms_earnings_nep" localSheetId="0">#REF!</definedName>
    <definedName name="is_cms_earnings_nep" localSheetId="3">#REF!</definedName>
    <definedName name="is_cms_earnings_nep" localSheetId="2">#REF!</definedName>
    <definedName name="is_cms_earnings_nep" localSheetId="22">#REF!</definedName>
    <definedName name="is_cms_earnings_nep" localSheetId="7">#REF!</definedName>
    <definedName name="is_cms_earnings_nep" localSheetId="4">#REF!</definedName>
    <definedName name="is_cms_earnings_nep" localSheetId="5">#REF!</definedName>
    <definedName name="is_cms_earnings_nep" localSheetId="17">#REF!</definedName>
    <definedName name="is_cms_earnings_nep" localSheetId="12">#REF!</definedName>
    <definedName name="is_cms_earnings_nep" localSheetId="9">#REF!</definedName>
    <definedName name="is_cms_earnings_nep" localSheetId="10">#REF!</definedName>
    <definedName name="is_cms_earnings_nep">#REF!</definedName>
    <definedName name="is_cms_earnings_ngov" localSheetId="0">#REF!</definedName>
    <definedName name="is_cms_earnings_ngov" localSheetId="3">#REF!</definedName>
    <definedName name="is_cms_earnings_ngov" localSheetId="2">#REF!</definedName>
    <definedName name="is_cms_earnings_ngov">#REF!</definedName>
    <definedName name="is_cms_earnings_npl" localSheetId="0">#REF!</definedName>
    <definedName name="is_cms_earnings_npl" localSheetId="3">#REF!</definedName>
    <definedName name="is_cms_earnings_npl" localSheetId="2">#REF!</definedName>
    <definedName name="is_cms_earnings_npl" localSheetId="22">#REF!</definedName>
    <definedName name="is_cms_earnings_npl" localSheetId="7">#REF!</definedName>
    <definedName name="is_cms_earnings_npl" localSheetId="4">#REF!</definedName>
    <definedName name="is_cms_earnings_npl" localSheetId="5">#REF!</definedName>
    <definedName name="is_cms_earnings_npl" localSheetId="17">#REF!</definedName>
    <definedName name="is_cms_earnings_npl" localSheetId="12">#REF!</definedName>
    <definedName name="is_cms_earnings_npl" localSheetId="9">#REF!</definedName>
    <definedName name="is_cms_earnings_npl" localSheetId="10">#REF!</definedName>
    <definedName name="is_cms_earnings_npl">#REF!</definedName>
    <definedName name="is_cms_earnings_resm" localSheetId="0">#REF!</definedName>
    <definedName name="is_cms_earnings_resm" localSheetId="3">#REF!</definedName>
    <definedName name="is_cms_earnings_resm" localSheetId="2">#REF!</definedName>
    <definedName name="is_cms_earnings_resm" localSheetId="22">#REF!</definedName>
    <definedName name="is_cms_earnings_resm" localSheetId="7">#REF!</definedName>
    <definedName name="is_cms_earnings_resm" localSheetId="4">#REF!</definedName>
    <definedName name="is_cms_earnings_resm" localSheetId="5">#REF!</definedName>
    <definedName name="is_cms_earnings_resm" localSheetId="17">#REF!</definedName>
    <definedName name="is_cms_earnings_resm" localSheetId="12">#REF!</definedName>
    <definedName name="is_cms_earnings_resm" localSheetId="9">#REF!</definedName>
    <definedName name="is_cms_earnings_resm" localSheetId="10">#REF!</definedName>
    <definedName name="is_cms_earnings_resm">#REF!</definedName>
    <definedName name="is_cms_earnings_rgov" localSheetId="0">#REF!</definedName>
    <definedName name="is_cms_earnings_rgov" localSheetId="3">#REF!</definedName>
    <definedName name="is_cms_earnings_rgov" localSheetId="2">#REF!</definedName>
    <definedName name="is_cms_earnings_rgov">#REF!</definedName>
    <definedName name="is_cms_earnings_sols" localSheetId="0">#REF!</definedName>
    <definedName name="is_cms_earnings_sols" localSheetId="3">#REF!</definedName>
    <definedName name="is_cms_earnings_sols" localSheetId="2">#REF!</definedName>
    <definedName name="is_cms_earnings_sols">#REF!</definedName>
    <definedName name="is_cms_earnings_tam" localSheetId="0">#REF!</definedName>
    <definedName name="is_cms_earnings_tam" localSheetId="3">#REF!</definedName>
    <definedName name="is_cms_earnings_tam" localSheetId="2">#REF!</definedName>
    <definedName name="is_cms_earnings_tam" localSheetId="22">#REF!</definedName>
    <definedName name="is_cms_earnings_tam" localSheetId="7">#REF!</definedName>
    <definedName name="is_cms_earnings_tam" localSheetId="4">#REF!</definedName>
    <definedName name="is_cms_earnings_tam" localSheetId="5">#REF!</definedName>
    <definedName name="is_cms_earnings_tam" localSheetId="17">#REF!</definedName>
    <definedName name="is_cms_earnings_tam" localSheetId="12">#REF!</definedName>
    <definedName name="is_cms_earnings_tam" localSheetId="9">#REF!</definedName>
    <definedName name="is_cms_earnings_tam" localSheetId="10">#REF!</definedName>
    <definedName name="is_cms_earnings_tam">#REF!</definedName>
    <definedName name="is_cms_earnings_tsc" localSheetId="0">#REF!</definedName>
    <definedName name="is_cms_earnings_tsc" localSheetId="3">#REF!</definedName>
    <definedName name="is_cms_earnings_tsc" localSheetId="2">#REF!</definedName>
    <definedName name="is_cms_earnings_tsc">#REF!</definedName>
    <definedName name="is_cms_earnings_vent" localSheetId="0">#REF!</definedName>
    <definedName name="is_cms_earnings_vent" localSheetId="3">#REF!</definedName>
    <definedName name="is_cms_earnings_vent" localSheetId="2">#REF!</definedName>
    <definedName name="is_cms_earnings_vent" localSheetId="22">#REF!</definedName>
    <definedName name="is_cms_earnings_vent" localSheetId="7">#REF!</definedName>
    <definedName name="is_cms_earnings_vent" localSheetId="4">#REF!</definedName>
    <definedName name="is_cms_earnings_vent" localSheetId="5">#REF!</definedName>
    <definedName name="is_cms_earnings_vent" localSheetId="17">#REF!</definedName>
    <definedName name="is_cms_earnings_vent" localSheetId="12">#REF!</definedName>
    <definedName name="is_cms_earnings_vent" localSheetId="9">#REF!</definedName>
    <definedName name="is_cms_earnings_vent" localSheetId="10">#REF!</definedName>
    <definedName name="is_cms_earnings_vent">#REF!</definedName>
    <definedName name="is_cms_earnings_vfs" localSheetId="0">#REF!</definedName>
    <definedName name="is_cms_earnings_vfs" localSheetId="3">#REF!</definedName>
    <definedName name="is_cms_earnings_vfs" localSheetId="2">#REF!</definedName>
    <definedName name="is_cms_earnings_vfs" localSheetId="22">#REF!</definedName>
    <definedName name="is_cms_earnings_vfs" localSheetId="7">#REF!</definedName>
    <definedName name="is_cms_earnings_vfs" localSheetId="4">#REF!</definedName>
    <definedName name="is_cms_earnings_vfs" localSheetId="5">#REF!</definedName>
    <definedName name="is_cms_earnings_vfs" localSheetId="17">#REF!</definedName>
    <definedName name="is_cms_earnings_vfs" localSheetId="12">#REF!</definedName>
    <definedName name="is_cms_earnings_vfs" localSheetId="9">#REF!</definedName>
    <definedName name="is_cms_earnings_vfs" localSheetId="10">#REF!</definedName>
    <definedName name="is_cms_earnings_vfs">#REF!</definedName>
    <definedName name="is_cms_earnings_watr" localSheetId="0">#REF!</definedName>
    <definedName name="is_cms_earnings_watr" localSheetId="3">#REF!</definedName>
    <definedName name="is_cms_earnings_watr" localSheetId="2">#REF!</definedName>
    <definedName name="is_cms_earnings_watr" localSheetId="22">#REF!</definedName>
    <definedName name="is_cms_earnings_watr" localSheetId="7">#REF!</definedName>
    <definedName name="is_cms_earnings_watr" localSheetId="4">#REF!</definedName>
    <definedName name="is_cms_earnings_watr" localSheetId="5">#REF!</definedName>
    <definedName name="is_cms_earnings_watr" localSheetId="17">#REF!</definedName>
    <definedName name="is_cms_earnings_watr" localSheetId="12">#REF!</definedName>
    <definedName name="is_cms_earnings_watr" localSheetId="9">#REF!</definedName>
    <definedName name="is_cms_earnings_watr" localSheetId="10">#REF!</definedName>
    <definedName name="is_cms_earnings_watr">#REF!</definedName>
    <definedName name="is_cms_earnings_west" localSheetId="0">#REF!</definedName>
    <definedName name="is_cms_earnings_west" localSheetId="3">#REF!</definedName>
    <definedName name="is_cms_earnings_west" localSheetId="2">#REF!</definedName>
    <definedName name="is_cms_earnings_west">#REF!</definedName>
    <definedName name="is_com_div_CMDEC" localSheetId="0">#REF!</definedName>
    <definedName name="is_com_div_CMDEC" localSheetId="3">#REF!</definedName>
    <definedName name="is_com_div_CMDEC" localSheetId="2">#REF!</definedName>
    <definedName name="is_com_div_CMDEC" localSheetId="22">#REF!</definedName>
    <definedName name="is_com_div_CMDEC" localSheetId="7">#REF!</definedName>
    <definedName name="is_com_div_CMDEC" localSheetId="4">#REF!</definedName>
    <definedName name="is_com_div_CMDEC" localSheetId="5">#REF!</definedName>
    <definedName name="is_com_div_CMDEC" localSheetId="17">#REF!</definedName>
    <definedName name="is_com_div_CMDEC" localSheetId="12">#REF!</definedName>
    <definedName name="is_com_div_CMDEC" localSheetId="9">#REF!</definedName>
    <definedName name="is_com_div_CMDEC" localSheetId="10">#REF!</definedName>
    <definedName name="is_com_div_CMDEC">#REF!</definedName>
    <definedName name="is_depreciation" localSheetId="0">#REF!</definedName>
    <definedName name="is_depreciation" localSheetId="3">#REF!</definedName>
    <definedName name="is_depreciation" localSheetId="2">#REF!</definedName>
    <definedName name="is_depreciation" localSheetId="22">#REF!</definedName>
    <definedName name="is_depreciation" localSheetId="7">#REF!</definedName>
    <definedName name="is_depreciation" localSheetId="4">#REF!</definedName>
    <definedName name="is_depreciation" localSheetId="5">#REF!</definedName>
    <definedName name="is_depreciation" localSheetId="17">#REF!</definedName>
    <definedName name="is_depreciation" localSheetId="12">#REF!</definedName>
    <definedName name="is_depreciation" localSheetId="9">#REF!</definedName>
    <definedName name="is_depreciation" localSheetId="10">#REF!</definedName>
    <definedName name="is_depreciation">#REF!</definedName>
    <definedName name="is_depreciation_CMDCC" localSheetId="0">#REF!</definedName>
    <definedName name="is_depreciation_CMDCC" localSheetId="3">#REF!</definedName>
    <definedName name="is_depreciation_CMDCC" localSheetId="2">#REF!</definedName>
    <definedName name="is_depreciation_CMDCC">#REF!</definedName>
    <definedName name="is_depreciation_CMDEC" localSheetId="0">#REF!</definedName>
    <definedName name="is_depreciation_CMDEC" localSheetId="3">#REF!</definedName>
    <definedName name="is_depreciation_CMDEC" localSheetId="2">#REF!</definedName>
    <definedName name="is_depreciation_CMDEC">#REF!</definedName>
    <definedName name="is_depreciation_CMDEG" localSheetId="0">#REF!</definedName>
    <definedName name="is_depreciation_CMDEG" localSheetId="3">#REF!</definedName>
    <definedName name="is_depreciation_CMDEG" localSheetId="2">#REF!</definedName>
    <definedName name="is_depreciation_CMDEG">#REF!</definedName>
    <definedName name="is_depreciation_CMELE" localSheetId="0">#REF!</definedName>
    <definedName name="is_depreciation_CMELE" localSheetId="3">#REF!</definedName>
    <definedName name="is_depreciation_CMELE" localSheetId="2">#REF!</definedName>
    <definedName name="is_depreciation_CMELE">#REF!</definedName>
    <definedName name="is_depreciation_cres" localSheetId="0">#REF!</definedName>
    <definedName name="is_depreciation_cres" localSheetId="3">#REF!</definedName>
    <definedName name="is_depreciation_cres" localSheetId="2">#REF!</definedName>
    <definedName name="is_depreciation_cres">#REF!</definedName>
    <definedName name="is_depreciation_crmw" localSheetId="0">#REF!</definedName>
    <definedName name="is_depreciation_crmw" localSheetId="3">#REF!</definedName>
    <definedName name="is_depreciation_crmw" localSheetId="2">#REF!</definedName>
    <definedName name="is_depreciation_crmw">#REF!</definedName>
    <definedName name="is_depreciation_dcc" localSheetId="0">#REF!</definedName>
    <definedName name="is_depreciation_dcc" localSheetId="3">#REF!</definedName>
    <definedName name="is_depreciation_dcc" localSheetId="2">#REF!</definedName>
    <definedName name="is_depreciation_dcc">#REF!</definedName>
    <definedName name="is_depreciation_dccw" localSheetId="0">#REF!</definedName>
    <definedName name="is_depreciation_dccw" localSheetId="3">#REF!</definedName>
    <definedName name="is_depreciation_dccw" localSheetId="2">#REF!</definedName>
    <definedName name="is_depreciation_dccw">#REF!</definedName>
    <definedName name="is_depreciation_dcom" localSheetId="0">#REF!</definedName>
    <definedName name="is_depreciation_dcom" localSheetId="3">#REF!</definedName>
    <definedName name="is_depreciation_dcom" localSheetId="2">#REF!</definedName>
    <definedName name="is_depreciation_dcom">#REF!</definedName>
    <definedName name="is_depreciation_desi" localSheetId="0">#REF!</definedName>
    <definedName name="is_depreciation_desi" localSheetId="3">#REF!</definedName>
    <definedName name="is_depreciation_desi" localSheetId="2">#REF!</definedName>
    <definedName name="is_depreciation_desi">#REF!</definedName>
    <definedName name="is_depreciation_dfd" localSheetId="0">#REF!</definedName>
    <definedName name="is_depreciation_dfd" localSheetId="3">#REF!</definedName>
    <definedName name="is_depreciation_dfd" localSheetId="2">#REF!</definedName>
    <definedName name="is_depreciation_dfd">#REF!</definedName>
    <definedName name="is_depreciation_dnet" localSheetId="0">#REF!</definedName>
    <definedName name="is_depreciation_dnet" localSheetId="3">#REF!</definedName>
    <definedName name="is_depreciation_dnet" localSheetId="2">#REF!</definedName>
    <definedName name="is_depreciation_dnet">#REF!</definedName>
    <definedName name="is_depreciation_dpbg" localSheetId="0">#REF!</definedName>
    <definedName name="is_depreciation_dpbg" localSheetId="3">#REF!</definedName>
    <definedName name="is_depreciation_dpbg" localSheetId="2">#REF!</definedName>
    <definedName name="is_depreciation_dpbg">#REF!</definedName>
    <definedName name="is_depreciation_dsol" localSheetId="0">#REF!</definedName>
    <definedName name="is_depreciation_dsol" localSheetId="3">#REF!</definedName>
    <definedName name="is_depreciation_dsol" localSheetId="2">#REF!</definedName>
    <definedName name="is_depreciation_dsol">#REF!</definedName>
    <definedName name="is_depreciation_elec" localSheetId="0">#REF!</definedName>
    <definedName name="is_depreciation_elec" localSheetId="3">#REF!</definedName>
    <definedName name="is_depreciation_elec" localSheetId="2">#REF!</definedName>
    <definedName name="is_depreciation_elec">#REF!</definedName>
    <definedName name="is_depreciation_esvc" localSheetId="0">#REF!</definedName>
    <definedName name="is_depreciation_esvc" localSheetId="3">#REF!</definedName>
    <definedName name="is_depreciation_esvc" localSheetId="2">#REF!</definedName>
    <definedName name="is_depreciation_esvc">#REF!</definedName>
    <definedName name="is_depreciation_fnco" localSheetId="0">#REF!</definedName>
    <definedName name="is_depreciation_fnco" localSheetId="3">#REF!</definedName>
    <definedName name="is_depreciation_fnco" localSheetId="2">#REF!</definedName>
    <definedName name="is_depreciation_fnco">#REF!</definedName>
    <definedName name="is_depreciation_fsac" localSheetId="0">#REF!</definedName>
    <definedName name="is_depreciation_fsac" localSheetId="3">#REF!</definedName>
    <definedName name="is_depreciation_fsac" localSheetId="2">#REF!</definedName>
    <definedName name="is_depreciation_fsac">#REF!</definedName>
    <definedName name="is_depreciation_fstp" localSheetId="0">#REF!</definedName>
    <definedName name="is_depreciation_fstp" localSheetId="3">#REF!</definedName>
    <definedName name="is_depreciation_fstp" localSheetId="2">#REF!</definedName>
    <definedName name="is_depreciation_fstp">#REF!</definedName>
    <definedName name="is_depreciation_gadd" localSheetId="0">#REF!</definedName>
    <definedName name="is_depreciation_gadd" localSheetId="3">#REF!</definedName>
    <definedName name="is_depreciation_gadd" localSheetId="2">#REF!</definedName>
    <definedName name="is_depreciation_gadd">#REF!</definedName>
    <definedName name="is_depreciation_gadi" localSheetId="0">#REF!</definedName>
    <definedName name="is_depreciation_gadi" localSheetId="3">#REF!</definedName>
    <definedName name="is_depreciation_gadi" localSheetId="2">#REF!</definedName>
    <definedName name="is_depreciation_gadi">#REF!</definedName>
    <definedName name="is_depreciation_govd" localSheetId="0">#REF!</definedName>
    <definedName name="is_depreciation_govd" localSheetId="3">#REF!</definedName>
    <definedName name="is_depreciation_govd" localSheetId="2">#REF!</definedName>
    <definedName name="is_depreciation_govd">#REF!</definedName>
    <definedName name="is_depreciation_gove" localSheetId="0">#REF!</definedName>
    <definedName name="is_depreciation_gove" localSheetId="3">#REF!</definedName>
    <definedName name="is_depreciation_gove" localSheetId="2">#REF!</definedName>
    <definedName name="is_depreciation_gove">#REF!</definedName>
    <definedName name="is_depreciation_nep" localSheetId="0">#REF!</definedName>
    <definedName name="is_depreciation_nep" localSheetId="3">#REF!</definedName>
    <definedName name="is_depreciation_nep" localSheetId="2">#REF!</definedName>
    <definedName name="is_depreciation_nep">#REF!</definedName>
    <definedName name="is_depreciation_resm" localSheetId="0">#REF!</definedName>
    <definedName name="is_depreciation_resm" localSheetId="3">#REF!</definedName>
    <definedName name="is_depreciation_resm" localSheetId="2">#REF!</definedName>
    <definedName name="is_depreciation_resm">#REF!</definedName>
    <definedName name="is_depreciation_tam" localSheetId="0">#REF!</definedName>
    <definedName name="is_depreciation_tam" localSheetId="3">#REF!</definedName>
    <definedName name="is_depreciation_tam" localSheetId="2">#REF!</definedName>
    <definedName name="is_depreciation_tam">#REF!</definedName>
    <definedName name="is_depreciation_trea" localSheetId="0">#REF!</definedName>
    <definedName name="is_depreciation_trea" localSheetId="3">#REF!</definedName>
    <definedName name="is_depreciation_trea" localSheetId="2">#REF!</definedName>
    <definedName name="is_depreciation_trea">#REF!</definedName>
    <definedName name="is_depreciation_tsc" localSheetId="0">#REF!</definedName>
    <definedName name="is_depreciation_tsc" localSheetId="3">#REF!</definedName>
    <definedName name="is_depreciation_tsc" localSheetId="2">#REF!</definedName>
    <definedName name="is_depreciation_tsc">#REF!</definedName>
    <definedName name="is_depreciation_vent" localSheetId="0">#REF!</definedName>
    <definedName name="is_depreciation_vent" localSheetId="3">#REF!</definedName>
    <definedName name="is_depreciation_vent" localSheetId="2">#REF!</definedName>
    <definedName name="is_depreciation_vent">#REF!</definedName>
    <definedName name="is_div_payout_CM1DC" localSheetId="0">#REF!</definedName>
    <definedName name="is_div_payout_CM1DC" localSheetId="3">#REF!</definedName>
    <definedName name="is_div_payout_CM1DC" localSheetId="2">#REF!</definedName>
    <definedName name="is_div_payout_CM1DC" localSheetId="22">#REF!</definedName>
    <definedName name="is_div_payout_CM1DC" localSheetId="7">#REF!</definedName>
    <definedName name="is_div_payout_CM1DC" localSheetId="4">#REF!</definedName>
    <definedName name="is_div_payout_CM1DC" localSheetId="5">#REF!</definedName>
    <definedName name="is_div_payout_CM1DC" localSheetId="17">#REF!</definedName>
    <definedName name="is_div_payout_CM1DC" localSheetId="12">#REF!</definedName>
    <definedName name="is_div_payout_CM1DC" localSheetId="9">#REF!</definedName>
    <definedName name="is_div_payout_CM1DC" localSheetId="10">#REF!</definedName>
    <definedName name="is_div_payout_CM1DC">#REF!</definedName>
    <definedName name="is_div_payout_CM1DE" localSheetId="0">#REF!</definedName>
    <definedName name="is_div_payout_CM1DE" localSheetId="3">#REF!</definedName>
    <definedName name="is_div_payout_CM1DE" localSheetId="2">#REF!</definedName>
    <definedName name="is_div_payout_CM1DE" localSheetId="22">#REF!</definedName>
    <definedName name="is_div_payout_CM1DE" localSheetId="7">#REF!</definedName>
    <definedName name="is_div_payout_CM1DE" localSheetId="4">#REF!</definedName>
    <definedName name="is_div_payout_CM1DE" localSheetId="5">#REF!</definedName>
    <definedName name="is_div_payout_CM1DE" localSheetId="17">#REF!</definedName>
    <definedName name="is_div_payout_CM1DE" localSheetId="12">#REF!</definedName>
    <definedName name="is_div_payout_CM1DE" localSheetId="9">#REF!</definedName>
    <definedName name="is_div_payout_CM1DE" localSheetId="10">#REF!</definedName>
    <definedName name="is_div_payout_CM1DE">#REF!</definedName>
    <definedName name="is_div_payout_CM1EL" localSheetId="0">#REF!</definedName>
    <definedName name="is_div_payout_CM1EL" localSheetId="3">#REF!</definedName>
    <definedName name="is_div_payout_CM1EL" localSheetId="2">#REF!</definedName>
    <definedName name="is_div_payout_CM1EL" localSheetId="22">#REF!</definedName>
    <definedName name="is_div_payout_CM1EL" localSheetId="7">#REF!</definedName>
    <definedName name="is_div_payout_CM1EL" localSheetId="4">#REF!</definedName>
    <definedName name="is_div_payout_CM1EL" localSheetId="5">#REF!</definedName>
    <definedName name="is_div_payout_CM1EL" localSheetId="17">#REF!</definedName>
    <definedName name="is_div_payout_CM1EL" localSheetId="12">#REF!</definedName>
    <definedName name="is_div_payout_CM1EL" localSheetId="9">#REF!</definedName>
    <definedName name="is_div_payout_CM1EL" localSheetId="10">#REF!</definedName>
    <definedName name="is_div_payout_CM1EL">#REF!</definedName>
    <definedName name="is_div_payout_CM1NE" localSheetId="0">#REF!</definedName>
    <definedName name="is_div_payout_CM1NE" localSheetId="3">#REF!</definedName>
    <definedName name="is_div_payout_CM1NE" localSheetId="2">#REF!</definedName>
    <definedName name="is_div_payout_CM1NE">#REF!</definedName>
    <definedName name="is_div_payout_CM2DC" localSheetId="0">#REF!</definedName>
    <definedName name="is_div_payout_CM2DC" localSheetId="3">#REF!</definedName>
    <definedName name="is_div_payout_CM2DC" localSheetId="2">#REF!</definedName>
    <definedName name="is_div_payout_CM2DC" localSheetId="22">#REF!</definedName>
    <definedName name="is_div_payout_CM2DC" localSheetId="7">#REF!</definedName>
    <definedName name="is_div_payout_CM2DC" localSheetId="4">#REF!</definedName>
    <definedName name="is_div_payout_CM2DC" localSheetId="5">#REF!</definedName>
    <definedName name="is_div_payout_CM2DC" localSheetId="17">#REF!</definedName>
    <definedName name="is_div_payout_CM2DC" localSheetId="12">#REF!</definedName>
    <definedName name="is_div_payout_CM2DC" localSheetId="9">#REF!</definedName>
    <definedName name="is_div_payout_CM2DC" localSheetId="10">#REF!</definedName>
    <definedName name="is_div_payout_CM2DC">#REF!</definedName>
    <definedName name="is_div_payout_CM2DE" localSheetId="0">#REF!</definedName>
    <definedName name="is_div_payout_CM2DE" localSheetId="3">#REF!</definedName>
    <definedName name="is_div_payout_CM2DE" localSheetId="2">#REF!</definedName>
    <definedName name="is_div_payout_CM2DE" localSheetId="22">#REF!</definedName>
    <definedName name="is_div_payout_CM2DE" localSheetId="7">#REF!</definedName>
    <definedName name="is_div_payout_CM2DE" localSheetId="4">#REF!</definedName>
    <definedName name="is_div_payout_CM2DE" localSheetId="5">#REF!</definedName>
    <definedName name="is_div_payout_CM2DE" localSheetId="17">#REF!</definedName>
    <definedName name="is_div_payout_CM2DE" localSheetId="12">#REF!</definedName>
    <definedName name="is_div_payout_CM2DE" localSheetId="9">#REF!</definedName>
    <definedName name="is_div_payout_CM2DE" localSheetId="10">#REF!</definedName>
    <definedName name="is_div_payout_CM2DE">#REF!</definedName>
    <definedName name="is_div_payout_CM2EL" localSheetId="0">#REF!</definedName>
    <definedName name="is_div_payout_CM2EL" localSheetId="3">#REF!</definedName>
    <definedName name="is_div_payout_CM2EL" localSheetId="2">#REF!</definedName>
    <definedName name="is_div_payout_CM2EL" localSheetId="22">#REF!</definedName>
    <definedName name="is_div_payout_CM2EL" localSheetId="7">#REF!</definedName>
    <definedName name="is_div_payout_CM2EL" localSheetId="4">#REF!</definedName>
    <definedName name="is_div_payout_CM2EL" localSheetId="5">#REF!</definedName>
    <definedName name="is_div_payout_CM2EL" localSheetId="17">#REF!</definedName>
    <definedName name="is_div_payout_CM2EL" localSheetId="12">#REF!</definedName>
    <definedName name="is_div_payout_CM2EL" localSheetId="9">#REF!</definedName>
    <definedName name="is_div_payout_CM2EL" localSheetId="10">#REF!</definedName>
    <definedName name="is_div_payout_CM2EL">#REF!</definedName>
    <definedName name="is_div_payout_CM2NE" localSheetId="0">#REF!</definedName>
    <definedName name="is_div_payout_CM2NE" localSheetId="3">#REF!</definedName>
    <definedName name="is_div_payout_CM2NE" localSheetId="2">#REF!</definedName>
    <definedName name="is_div_payout_CM2NE">#REF!</definedName>
    <definedName name="is_div_payout_CM3DC" localSheetId="0">#REF!</definedName>
    <definedName name="is_div_payout_CM3DC" localSheetId="3">#REF!</definedName>
    <definedName name="is_div_payout_CM3DC" localSheetId="2">#REF!</definedName>
    <definedName name="is_div_payout_CM3DC" localSheetId="22">#REF!</definedName>
    <definedName name="is_div_payout_CM3DC" localSheetId="7">#REF!</definedName>
    <definedName name="is_div_payout_CM3DC" localSheetId="4">#REF!</definedName>
    <definedName name="is_div_payout_CM3DC" localSheetId="5">#REF!</definedName>
    <definedName name="is_div_payout_CM3DC" localSheetId="17">#REF!</definedName>
    <definedName name="is_div_payout_CM3DC" localSheetId="12">#REF!</definedName>
    <definedName name="is_div_payout_CM3DC" localSheetId="9">#REF!</definedName>
    <definedName name="is_div_payout_CM3DC" localSheetId="10">#REF!</definedName>
    <definedName name="is_div_payout_CM3DC">#REF!</definedName>
    <definedName name="is_div_payout_CM3DE" localSheetId="0">#REF!</definedName>
    <definedName name="is_div_payout_CM3DE" localSheetId="3">#REF!</definedName>
    <definedName name="is_div_payout_CM3DE" localSheetId="2">#REF!</definedName>
    <definedName name="is_div_payout_CM3DE" localSheetId="22">#REF!</definedName>
    <definedName name="is_div_payout_CM3DE" localSheetId="7">#REF!</definedName>
    <definedName name="is_div_payout_CM3DE" localSheetId="4">#REF!</definedName>
    <definedName name="is_div_payout_CM3DE" localSheetId="5">#REF!</definedName>
    <definedName name="is_div_payout_CM3DE" localSheetId="17">#REF!</definedName>
    <definedName name="is_div_payout_CM3DE" localSheetId="12">#REF!</definedName>
    <definedName name="is_div_payout_CM3DE" localSheetId="9">#REF!</definedName>
    <definedName name="is_div_payout_CM3DE" localSheetId="10">#REF!</definedName>
    <definedName name="is_div_payout_CM3DE">#REF!</definedName>
    <definedName name="is_div_payout_CM3EL" localSheetId="0">#REF!</definedName>
    <definedName name="is_div_payout_CM3EL" localSheetId="3">#REF!</definedName>
    <definedName name="is_div_payout_CM3EL" localSheetId="2">#REF!</definedName>
    <definedName name="is_div_payout_CM3EL" localSheetId="22">#REF!</definedName>
    <definedName name="is_div_payout_CM3EL" localSheetId="7">#REF!</definedName>
    <definedName name="is_div_payout_CM3EL" localSheetId="4">#REF!</definedName>
    <definedName name="is_div_payout_CM3EL" localSheetId="5">#REF!</definedName>
    <definedName name="is_div_payout_CM3EL" localSheetId="17">#REF!</definedName>
    <definedName name="is_div_payout_CM3EL" localSheetId="12">#REF!</definedName>
    <definedName name="is_div_payout_CM3EL" localSheetId="9">#REF!</definedName>
    <definedName name="is_div_payout_CM3EL" localSheetId="10">#REF!</definedName>
    <definedName name="is_div_payout_CM3EL">#REF!</definedName>
    <definedName name="is_div_payout_CM3NE" localSheetId="0">#REF!</definedName>
    <definedName name="is_div_payout_CM3NE" localSheetId="3">#REF!</definedName>
    <definedName name="is_div_payout_CM3NE" localSheetId="2">#REF!</definedName>
    <definedName name="is_div_payout_CM3NE">#REF!</definedName>
    <definedName name="is_div_payout_CM4DC" localSheetId="0">#REF!</definedName>
    <definedName name="is_div_payout_CM4DC" localSheetId="3">#REF!</definedName>
    <definedName name="is_div_payout_CM4DC" localSheetId="2">#REF!</definedName>
    <definedName name="is_div_payout_CM4DC" localSheetId="22">#REF!</definedName>
    <definedName name="is_div_payout_CM4DC" localSheetId="7">#REF!</definedName>
    <definedName name="is_div_payout_CM4DC" localSheetId="4">#REF!</definedName>
    <definedName name="is_div_payout_CM4DC" localSheetId="5">#REF!</definedName>
    <definedName name="is_div_payout_CM4DC" localSheetId="17">#REF!</definedName>
    <definedName name="is_div_payout_CM4DC" localSheetId="12">#REF!</definedName>
    <definedName name="is_div_payout_CM4DC" localSheetId="9">#REF!</definedName>
    <definedName name="is_div_payout_CM4DC" localSheetId="10">#REF!</definedName>
    <definedName name="is_div_payout_CM4DC">#REF!</definedName>
    <definedName name="is_div_payout_CM4DE" localSheetId="0">#REF!</definedName>
    <definedName name="is_div_payout_CM4DE" localSheetId="3">#REF!</definedName>
    <definedName name="is_div_payout_CM4DE" localSheetId="2">#REF!</definedName>
    <definedName name="is_div_payout_CM4DE" localSheetId="22">#REF!</definedName>
    <definedName name="is_div_payout_CM4DE" localSheetId="7">#REF!</definedName>
    <definedName name="is_div_payout_CM4DE" localSheetId="4">#REF!</definedName>
    <definedName name="is_div_payout_CM4DE" localSheetId="5">#REF!</definedName>
    <definedName name="is_div_payout_CM4DE" localSheetId="17">#REF!</definedName>
    <definedName name="is_div_payout_CM4DE" localSheetId="12">#REF!</definedName>
    <definedName name="is_div_payout_CM4DE" localSheetId="9">#REF!</definedName>
    <definedName name="is_div_payout_CM4DE" localSheetId="10">#REF!</definedName>
    <definedName name="is_div_payout_CM4DE">#REF!</definedName>
    <definedName name="is_div_payout_CM4EL" localSheetId="0">#REF!</definedName>
    <definedName name="is_div_payout_CM4EL" localSheetId="3">#REF!</definedName>
    <definedName name="is_div_payout_CM4EL" localSheetId="2">#REF!</definedName>
    <definedName name="is_div_payout_CM4EL" localSheetId="22">#REF!</definedName>
    <definedName name="is_div_payout_CM4EL" localSheetId="7">#REF!</definedName>
    <definedName name="is_div_payout_CM4EL" localSheetId="4">#REF!</definedName>
    <definedName name="is_div_payout_CM4EL" localSheetId="5">#REF!</definedName>
    <definedName name="is_div_payout_CM4EL" localSheetId="17">#REF!</definedName>
    <definedName name="is_div_payout_CM4EL" localSheetId="12">#REF!</definedName>
    <definedName name="is_div_payout_CM4EL" localSheetId="9">#REF!</definedName>
    <definedName name="is_div_payout_CM4EL" localSheetId="10">#REF!</definedName>
    <definedName name="is_div_payout_CM4EL">#REF!</definedName>
    <definedName name="is_div_payout_CM4NE" localSheetId="0">#REF!</definedName>
    <definedName name="is_div_payout_CM4NE" localSheetId="3">#REF!</definedName>
    <definedName name="is_div_payout_CM4NE" localSheetId="2">#REF!</definedName>
    <definedName name="is_div_payout_CM4NE">#REF!</definedName>
    <definedName name="is_div_payout_CM5DC" localSheetId="0">#REF!</definedName>
    <definedName name="is_div_payout_CM5DC" localSheetId="3">#REF!</definedName>
    <definedName name="is_div_payout_CM5DC" localSheetId="2">#REF!</definedName>
    <definedName name="is_div_payout_CM5DC" localSheetId="22">#REF!</definedName>
    <definedName name="is_div_payout_CM5DC" localSheetId="7">#REF!</definedName>
    <definedName name="is_div_payout_CM5DC" localSheetId="4">#REF!</definedName>
    <definedName name="is_div_payout_CM5DC" localSheetId="5">#REF!</definedName>
    <definedName name="is_div_payout_CM5DC" localSheetId="17">#REF!</definedName>
    <definedName name="is_div_payout_CM5DC" localSheetId="12">#REF!</definedName>
    <definedName name="is_div_payout_CM5DC" localSheetId="9">#REF!</definedName>
    <definedName name="is_div_payout_CM5DC" localSheetId="10">#REF!</definedName>
    <definedName name="is_div_payout_CM5DC">#REF!</definedName>
    <definedName name="is_div_payout_CM5DE" localSheetId="0">#REF!</definedName>
    <definedName name="is_div_payout_CM5DE" localSheetId="3">#REF!</definedName>
    <definedName name="is_div_payout_CM5DE" localSheetId="2">#REF!</definedName>
    <definedName name="is_div_payout_CM5DE" localSheetId="22">#REF!</definedName>
    <definedName name="is_div_payout_CM5DE" localSheetId="7">#REF!</definedName>
    <definedName name="is_div_payout_CM5DE" localSheetId="4">#REF!</definedName>
    <definedName name="is_div_payout_CM5DE" localSheetId="5">#REF!</definedName>
    <definedName name="is_div_payout_CM5DE" localSheetId="17">#REF!</definedName>
    <definedName name="is_div_payout_CM5DE" localSheetId="12">#REF!</definedName>
    <definedName name="is_div_payout_CM5DE" localSheetId="9">#REF!</definedName>
    <definedName name="is_div_payout_CM5DE" localSheetId="10">#REF!</definedName>
    <definedName name="is_div_payout_CM5DE">#REF!</definedName>
    <definedName name="is_div_payout_CMDCC" localSheetId="0">#REF!</definedName>
    <definedName name="is_div_payout_CMDCC" localSheetId="3">#REF!</definedName>
    <definedName name="is_div_payout_CMDCC" localSheetId="2">#REF!</definedName>
    <definedName name="is_div_payout_CMDCC" localSheetId="22">#REF!</definedName>
    <definedName name="is_div_payout_CMDCC" localSheetId="7">#REF!</definedName>
    <definedName name="is_div_payout_CMDCC" localSheetId="4">#REF!</definedName>
    <definedName name="is_div_payout_CMDCC" localSheetId="5">#REF!</definedName>
    <definedName name="is_div_payout_CMDCC" localSheetId="17">#REF!</definedName>
    <definedName name="is_div_payout_CMDCC" localSheetId="12">#REF!</definedName>
    <definedName name="is_div_payout_CMDCC" localSheetId="9">#REF!</definedName>
    <definedName name="is_div_payout_CMDCC" localSheetId="10">#REF!</definedName>
    <definedName name="is_div_payout_CMDCC">#REF!</definedName>
    <definedName name="is_div_payout_CMDEC" localSheetId="0">#REF!</definedName>
    <definedName name="is_div_payout_CMDEC" localSheetId="3">#REF!</definedName>
    <definedName name="is_div_payout_CMDEC" localSheetId="2">#REF!</definedName>
    <definedName name="is_div_payout_CMDEC" localSheetId="22">#REF!</definedName>
    <definedName name="is_div_payout_CMDEC" localSheetId="7">#REF!</definedName>
    <definedName name="is_div_payout_CMDEC" localSheetId="4">#REF!</definedName>
    <definedName name="is_div_payout_CMDEC" localSheetId="5">#REF!</definedName>
    <definedName name="is_div_payout_CMDEC" localSheetId="17">#REF!</definedName>
    <definedName name="is_div_payout_CMDEC" localSheetId="12">#REF!</definedName>
    <definedName name="is_div_payout_CMDEC" localSheetId="9">#REF!</definedName>
    <definedName name="is_div_payout_CMDEC" localSheetId="10">#REF!</definedName>
    <definedName name="is_div_payout_CMDEC">#REF!</definedName>
    <definedName name="is_div_payout_CMDEG" localSheetId="0">#REF!</definedName>
    <definedName name="is_div_payout_CMDEG" localSheetId="3">#REF!</definedName>
    <definedName name="is_div_payout_CMDEG" localSheetId="2">#REF!</definedName>
    <definedName name="is_div_payout_CMDEG">#REF!</definedName>
    <definedName name="is_div_payout_CMELE" localSheetId="0">#REF!</definedName>
    <definedName name="is_div_payout_CMELE" localSheetId="3">#REF!</definedName>
    <definedName name="is_div_payout_CMELE" localSheetId="2">#REF!</definedName>
    <definedName name="is_div_payout_CMELE" localSheetId="22">#REF!</definedName>
    <definedName name="is_div_payout_CMELE" localSheetId="7">#REF!</definedName>
    <definedName name="is_div_payout_CMELE" localSheetId="4">#REF!</definedName>
    <definedName name="is_div_payout_CMELE" localSheetId="5">#REF!</definedName>
    <definedName name="is_div_payout_CMELE" localSheetId="17">#REF!</definedName>
    <definedName name="is_div_payout_CMELE" localSheetId="12">#REF!</definedName>
    <definedName name="is_div_payout_CMELE" localSheetId="9">#REF!</definedName>
    <definedName name="is_div_payout_CMELE" localSheetId="10">#REF!</definedName>
    <definedName name="is_div_payout_CMELE">#REF!</definedName>
    <definedName name="is_div_payout_CMNEP" localSheetId="0">#REF!</definedName>
    <definedName name="is_div_payout_CMNEP" localSheetId="3">#REF!</definedName>
    <definedName name="is_div_payout_CMNEP" localSheetId="2">#REF!</definedName>
    <definedName name="is_div_payout_CMNEP" localSheetId="22">#REF!</definedName>
    <definedName name="is_div_payout_CMNEP" localSheetId="7">#REF!</definedName>
    <definedName name="is_div_payout_CMNEP" localSheetId="4">#REF!</definedName>
    <definedName name="is_div_payout_CMNEP" localSheetId="5">#REF!</definedName>
    <definedName name="is_div_payout_CMNEP" localSheetId="17">#REF!</definedName>
    <definedName name="is_div_payout_CMNEP" localSheetId="12">#REF!</definedName>
    <definedName name="is_div_payout_CMNEP" localSheetId="9">#REF!</definedName>
    <definedName name="is_div_payout_CMNEP" localSheetId="10">#REF!</definedName>
    <definedName name="is_div_payout_CMNEP">#REF!</definedName>
    <definedName name="is_div_ps_CM1DC" localSheetId="0">#REF!</definedName>
    <definedName name="is_div_ps_CM1DC" localSheetId="3">#REF!</definedName>
    <definedName name="is_div_ps_CM1DC" localSheetId="2">#REF!</definedName>
    <definedName name="is_div_ps_CM1DC" localSheetId="22">#REF!</definedName>
    <definedName name="is_div_ps_CM1DC" localSheetId="7">#REF!</definedName>
    <definedName name="is_div_ps_CM1DC" localSheetId="4">#REF!</definedName>
    <definedName name="is_div_ps_CM1DC" localSheetId="5">#REF!</definedName>
    <definedName name="is_div_ps_CM1DC" localSheetId="17">#REF!</definedName>
    <definedName name="is_div_ps_CM1DC" localSheetId="12">#REF!</definedName>
    <definedName name="is_div_ps_CM1DC" localSheetId="9">#REF!</definedName>
    <definedName name="is_div_ps_CM1DC" localSheetId="10">#REF!</definedName>
    <definedName name="is_div_ps_CM1DC">#REF!</definedName>
    <definedName name="is_div_ps_CM1DE" localSheetId="0">#REF!</definedName>
    <definedName name="is_div_ps_CM1DE" localSheetId="3">#REF!</definedName>
    <definedName name="is_div_ps_CM1DE" localSheetId="2">#REF!</definedName>
    <definedName name="is_div_ps_CM1DE" localSheetId="22">#REF!</definedName>
    <definedName name="is_div_ps_CM1DE" localSheetId="7">#REF!</definedName>
    <definedName name="is_div_ps_CM1DE" localSheetId="4">#REF!</definedName>
    <definedName name="is_div_ps_CM1DE" localSheetId="5">#REF!</definedName>
    <definedName name="is_div_ps_CM1DE" localSheetId="17">#REF!</definedName>
    <definedName name="is_div_ps_CM1DE" localSheetId="12">#REF!</definedName>
    <definedName name="is_div_ps_CM1DE" localSheetId="9">#REF!</definedName>
    <definedName name="is_div_ps_CM1DE" localSheetId="10">#REF!</definedName>
    <definedName name="is_div_ps_CM1DE">#REF!</definedName>
    <definedName name="is_div_ps_CM1EL" localSheetId="0">#REF!</definedName>
    <definedName name="is_div_ps_CM1EL" localSheetId="3">#REF!</definedName>
    <definedName name="is_div_ps_CM1EL" localSheetId="2">#REF!</definedName>
    <definedName name="is_div_ps_CM1EL" localSheetId="22">#REF!</definedName>
    <definedName name="is_div_ps_CM1EL" localSheetId="7">#REF!</definedName>
    <definedName name="is_div_ps_CM1EL" localSheetId="4">#REF!</definedName>
    <definedName name="is_div_ps_CM1EL" localSheetId="5">#REF!</definedName>
    <definedName name="is_div_ps_CM1EL" localSheetId="17">#REF!</definedName>
    <definedName name="is_div_ps_CM1EL" localSheetId="12">#REF!</definedName>
    <definedName name="is_div_ps_CM1EL" localSheetId="9">#REF!</definedName>
    <definedName name="is_div_ps_CM1EL" localSheetId="10">#REF!</definedName>
    <definedName name="is_div_ps_CM1EL">#REF!</definedName>
    <definedName name="is_div_ps_CM1NE" localSheetId="0">#REF!</definedName>
    <definedName name="is_div_ps_CM1NE" localSheetId="3">#REF!</definedName>
    <definedName name="is_div_ps_CM1NE" localSheetId="2">#REF!</definedName>
    <definedName name="is_div_ps_CM1NE">#REF!</definedName>
    <definedName name="is_div_ps_CM2DC" localSheetId="0">#REF!</definedName>
    <definedName name="is_div_ps_CM2DC" localSheetId="3">#REF!</definedName>
    <definedName name="is_div_ps_CM2DC" localSheetId="2">#REF!</definedName>
    <definedName name="is_div_ps_CM2DC" localSheetId="22">#REF!</definedName>
    <definedName name="is_div_ps_CM2DC" localSheetId="7">#REF!</definedName>
    <definedName name="is_div_ps_CM2DC" localSheetId="4">#REF!</definedName>
    <definedName name="is_div_ps_CM2DC" localSheetId="5">#REF!</definedName>
    <definedName name="is_div_ps_CM2DC" localSheetId="17">#REF!</definedName>
    <definedName name="is_div_ps_CM2DC" localSheetId="12">#REF!</definedName>
    <definedName name="is_div_ps_CM2DC" localSheetId="9">#REF!</definedName>
    <definedName name="is_div_ps_CM2DC" localSheetId="10">#REF!</definedName>
    <definedName name="is_div_ps_CM2DC">#REF!</definedName>
    <definedName name="is_div_ps_CM2DE" localSheetId="0">#REF!</definedName>
    <definedName name="is_div_ps_CM2DE" localSheetId="3">#REF!</definedName>
    <definedName name="is_div_ps_CM2DE" localSheetId="2">#REF!</definedName>
    <definedName name="is_div_ps_CM2DE" localSheetId="22">#REF!</definedName>
    <definedName name="is_div_ps_CM2DE" localSheetId="7">#REF!</definedName>
    <definedName name="is_div_ps_CM2DE" localSheetId="4">#REF!</definedName>
    <definedName name="is_div_ps_CM2DE" localSheetId="5">#REF!</definedName>
    <definedName name="is_div_ps_CM2DE" localSheetId="17">#REF!</definedName>
    <definedName name="is_div_ps_CM2DE" localSheetId="12">#REF!</definedName>
    <definedName name="is_div_ps_CM2DE" localSheetId="9">#REF!</definedName>
    <definedName name="is_div_ps_CM2DE" localSheetId="10">#REF!</definedName>
    <definedName name="is_div_ps_CM2DE">#REF!</definedName>
    <definedName name="is_div_ps_CM2EL" localSheetId="0">#REF!</definedName>
    <definedName name="is_div_ps_CM2EL" localSheetId="3">#REF!</definedName>
    <definedName name="is_div_ps_CM2EL" localSheetId="2">#REF!</definedName>
    <definedName name="is_div_ps_CM2EL" localSheetId="22">#REF!</definedName>
    <definedName name="is_div_ps_CM2EL" localSheetId="7">#REF!</definedName>
    <definedName name="is_div_ps_CM2EL" localSheetId="4">#REF!</definedName>
    <definedName name="is_div_ps_CM2EL" localSheetId="5">#REF!</definedName>
    <definedName name="is_div_ps_CM2EL" localSheetId="17">#REF!</definedName>
    <definedName name="is_div_ps_CM2EL" localSheetId="12">#REF!</definedName>
    <definedName name="is_div_ps_CM2EL" localSheetId="9">#REF!</definedName>
    <definedName name="is_div_ps_CM2EL" localSheetId="10">#REF!</definedName>
    <definedName name="is_div_ps_CM2EL">#REF!</definedName>
    <definedName name="is_div_ps_CM2NE" localSheetId="0">#REF!</definedName>
    <definedName name="is_div_ps_CM2NE" localSheetId="3">#REF!</definedName>
    <definedName name="is_div_ps_CM2NE" localSheetId="2">#REF!</definedName>
    <definedName name="is_div_ps_CM2NE">#REF!</definedName>
    <definedName name="is_div_ps_CM3DC" localSheetId="0">#REF!</definedName>
    <definedName name="is_div_ps_CM3DC" localSheetId="3">#REF!</definedName>
    <definedName name="is_div_ps_CM3DC" localSheetId="2">#REF!</definedName>
    <definedName name="is_div_ps_CM3DC" localSheetId="22">#REF!</definedName>
    <definedName name="is_div_ps_CM3DC" localSheetId="7">#REF!</definedName>
    <definedName name="is_div_ps_CM3DC" localSheetId="4">#REF!</definedName>
    <definedName name="is_div_ps_CM3DC" localSheetId="5">#REF!</definedName>
    <definedName name="is_div_ps_CM3DC" localSheetId="17">#REF!</definedName>
    <definedName name="is_div_ps_CM3DC" localSheetId="12">#REF!</definedName>
    <definedName name="is_div_ps_CM3DC" localSheetId="9">#REF!</definedName>
    <definedName name="is_div_ps_CM3DC" localSheetId="10">#REF!</definedName>
    <definedName name="is_div_ps_CM3DC">#REF!</definedName>
    <definedName name="is_div_ps_CM3DE" localSheetId="0">#REF!</definedName>
    <definedName name="is_div_ps_CM3DE" localSheetId="3">#REF!</definedName>
    <definedName name="is_div_ps_CM3DE" localSheetId="2">#REF!</definedName>
    <definedName name="is_div_ps_CM3DE" localSheetId="22">#REF!</definedName>
    <definedName name="is_div_ps_CM3DE" localSheetId="7">#REF!</definedName>
    <definedName name="is_div_ps_CM3DE" localSheetId="4">#REF!</definedName>
    <definedName name="is_div_ps_CM3DE" localSheetId="5">#REF!</definedName>
    <definedName name="is_div_ps_CM3DE" localSheetId="17">#REF!</definedName>
    <definedName name="is_div_ps_CM3DE" localSheetId="12">#REF!</definedName>
    <definedName name="is_div_ps_CM3DE" localSheetId="9">#REF!</definedName>
    <definedName name="is_div_ps_CM3DE" localSheetId="10">#REF!</definedName>
    <definedName name="is_div_ps_CM3DE">#REF!</definedName>
    <definedName name="is_div_ps_CM3EL" localSheetId="0">#REF!</definedName>
    <definedName name="is_div_ps_CM3EL" localSheetId="3">#REF!</definedName>
    <definedName name="is_div_ps_CM3EL" localSheetId="2">#REF!</definedName>
    <definedName name="is_div_ps_CM3EL" localSheetId="22">#REF!</definedName>
    <definedName name="is_div_ps_CM3EL" localSheetId="7">#REF!</definedName>
    <definedName name="is_div_ps_CM3EL" localSheetId="4">#REF!</definedName>
    <definedName name="is_div_ps_CM3EL" localSheetId="5">#REF!</definedName>
    <definedName name="is_div_ps_CM3EL" localSheetId="17">#REF!</definedName>
    <definedName name="is_div_ps_CM3EL" localSheetId="12">#REF!</definedName>
    <definedName name="is_div_ps_CM3EL" localSheetId="9">#REF!</definedName>
    <definedName name="is_div_ps_CM3EL" localSheetId="10">#REF!</definedName>
    <definedName name="is_div_ps_CM3EL">#REF!</definedName>
    <definedName name="is_div_ps_CM3NE" localSheetId="0">#REF!</definedName>
    <definedName name="is_div_ps_CM3NE" localSheetId="3">#REF!</definedName>
    <definedName name="is_div_ps_CM3NE" localSheetId="2">#REF!</definedName>
    <definedName name="is_div_ps_CM3NE">#REF!</definedName>
    <definedName name="is_div_ps_CM4DC" localSheetId="0">#REF!</definedName>
    <definedName name="is_div_ps_CM4DC" localSheetId="3">#REF!</definedName>
    <definedName name="is_div_ps_CM4DC" localSheetId="2">#REF!</definedName>
    <definedName name="is_div_ps_CM4DC" localSheetId="22">#REF!</definedName>
    <definedName name="is_div_ps_CM4DC" localSheetId="7">#REF!</definedName>
    <definedName name="is_div_ps_CM4DC" localSheetId="4">#REF!</definedName>
    <definedName name="is_div_ps_CM4DC" localSheetId="5">#REF!</definedName>
    <definedName name="is_div_ps_CM4DC" localSheetId="17">#REF!</definedName>
    <definedName name="is_div_ps_CM4DC" localSheetId="12">#REF!</definedName>
    <definedName name="is_div_ps_CM4DC" localSheetId="9">#REF!</definedName>
    <definedName name="is_div_ps_CM4DC" localSheetId="10">#REF!</definedName>
    <definedName name="is_div_ps_CM4DC">#REF!</definedName>
    <definedName name="is_div_ps_CM4DE" localSheetId="0">#REF!</definedName>
    <definedName name="is_div_ps_CM4DE" localSheetId="3">#REF!</definedName>
    <definedName name="is_div_ps_CM4DE" localSheetId="2">#REF!</definedName>
    <definedName name="is_div_ps_CM4DE" localSheetId="22">#REF!</definedName>
    <definedName name="is_div_ps_CM4DE" localSheetId="7">#REF!</definedName>
    <definedName name="is_div_ps_CM4DE" localSheetId="4">#REF!</definedName>
    <definedName name="is_div_ps_CM4DE" localSheetId="5">#REF!</definedName>
    <definedName name="is_div_ps_CM4DE" localSheetId="17">#REF!</definedName>
    <definedName name="is_div_ps_CM4DE" localSheetId="12">#REF!</definedName>
    <definedName name="is_div_ps_CM4DE" localSheetId="9">#REF!</definedName>
    <definedName name="is_div_ps_CM4DE" localSheetId="10">#REF!</definedName>
    <definedName name="is_div_ps_CM4DE">#REF!</definedName>
    <definedName name="is_div_ps_CM4EL" localSheetId="0">#REF!</definedName>
    <definedName name="is_div_ps_CM4EL" localSheetId="3">#REF!</definedName>
    <definedName name="is_div_ps_CM4EL" localSheetId="2">#REF!</definedName>
    <definedName name="is_div_ps_CM4EL" localSheetId="22">#REF!</definedName>
    <definedName name="is_div_ps_CM4EL" localSheetId="7">#REF!</definedName>
    <definedName name="is_div_ps_CM4EL" localSheetId="4">#REF!</definedName>
    <definedName name="is_div_ps_CM4EL" localSheetId="5">#REF!</definedName>
    <definedName name="is_div_ps_CM4EL" localSheetId="17">#REF!</definedName>
    <definedName name="is_div_ps_CM4EL" localSheetId="12">#REF!</definedName>
    <definedName name="is_div_ps_CM4EL" localSheetId="9">#REF!</definedName>
    <definedName name="is_div_ps_CM4EL" localSheetId="10">#REF!</definedName>
    <definedName name="is_div_ps_CM4EL">#REF!</definedName>
    <definedName name="is_div_ps_CM4NE" localSheetId="0">#REF!</definedName>
    <definedName name="is_div_ps_CM4NE" localSheetId="3">#REF!</definedName>
    <definedName name="is_div_ps_CM4NE" localSheetId="2">#REF!</definedName>
    <definedName name="is_div_ps_CM4NE">#REF!</definedName>
    <definedName name="is_div_ps_CM5DC" localSheetId="0">#REF!</definedName>
    <definedName name="is_div_ps_CM5DC" localSheetId="3">#REF!</definedName>
    <definedName name="is_div_ps_CM5DC" localSheetId="2">#REF!</definedName>
    <definedName name="is_div_ps_CM5DC" localSheetId="22">#REF!</definedName>
    <definedName name="is_div_ps_CM5DC" localSheetId="7">#REF!</definedName>
    <definedName name="is_div_ps_CM5DC" localSheetId="4">#REF!</definedName>
    <definedName name="is_div_ps_CM5DC" localSheetId="5">#REF!</definedName>
    <definedName name="is_div_ps_CM5DC" localSheetId="17">#REF!</definedName>
    <definedName name="is_div_ps_CM5DC" localSheetId="12">#REF!</definedName>
    <definedName name="is_div_ps_CM5DC" localSheetId="9">#REF!</definedName>
    <definedName name="is_div_ps_CM5DC" localSheetId="10">#REF!</definedName>
    <definedName name="is_div_ps_CM5DC">#REF!</definedName>
    <definedName name="is_div_ps_CM5DE" localSheetId="0">#REF!</definedName>
    <definedName name="is_div_ps_CM5DE" localSheetId="3">#REF!</definedName>
    <definedName name="is_div_ps_CM5DE" localSheetId="2">#REF!</definedName>
    <definedName name="is_div_ps_CM5DE" localSheetId="22">#REF!</definedName>
    <definedName name="is_div_ps_CM5DE" localSheetId="7">#REF!</definedName>
    <definedName name="is_div_ps_CM5DE" localSheetId="4">#REF!</definedName>
    <definedName name="is_div_ps_CM5DE" localSheetId="5">#REF!</definedName>
    <definedName name="is_div_ps_CM5DE" localSheetId="17">#REF!</definedName>
    <definedName name="is_div_ps_CM5DE" localSheetId="12">#REF!</definedName>
    <definedName name="is_div_ps_CM5DE" localSheetId="9">#REF!</definedName>
    <definedName name="is_div_ps_CM5DE" localSheetId="10">#REF!</definedName>
    <definedName name="is_div_ps_CM5DE">#REF!</definedName>
    <definedName name="is_div_ps_CMDCC" localSheetId="0">#REF!</definedName>
    <definedName name="is_div_ps_CMDCC" localSheetId="3">#REF!</definedName>
    <definedName name="is_div_ps_CMDCC" localSheetId="2">#REF!</definedName>
    <definedName name="is_div_ps_CMDCC" localSheetId="22">#REF!</definedName>
    <definedName name="is_div_ps_CMDCC" localSheetId="7">#REF!</definedName>
    <definedName name="is_div_ps_CMDCC" localSheetId="4">#REF!</definedName>
    <definedName name="is_div_ps_CMDCC" localSheetId="5">#REF!</definedName>
    <definedName name="is_div_ps_CMDCC" localSheetId="17">#REF!</definedName>
    <definedName name="is_div_ps_CMDCC" localSheetId="12">#REF!</definedName>
    <definedName name="is_div_ps_CMDCC" localSheetId="9">#REF!</definedName>
    <definedName name="is_div_ps_CMDCC" localSheetId="10">#REF!</definedName>
    <definedName name="is_div_ps_CMDCC">#REF!</definedName>
    <definedName name="is_div_ps_CMDEC" localSheetId="0">#REF!</definedName>
    <definedName name="is_div_ps_CMDEC" localSheetId="3">#REF!</definedName>
    <definedName name="is_div_ps_CMDEC" localSheetId="2">#REF!</definedName>
    <definedName name="is_div_ps_CMDEC" localSheetId="22">#REF!</definedName>
    <definedName name="is_div_ps_CMDEC" localSheetId="7">#REF!</definedName>
    <definedName name="is_div_ps_CMDEC" localSheetId="4">#REF!</definedName>
    <definedName name="is_div_ps_CMDEC" localSheetId="5">#REF!</definedName>
    <definedName name="is_div_ps_CMDEC" localSheetId="17">#REF!</definedName>
    <definedName name="is_div_ps_CMDEC" localSheetId="12">#REF!</definedName>
    <definedName name="is_div_ps_CMDEC" localSheetId="9">#REF!</definedName>
    <definedName name="is_div_ps_CMDEC" localSheetId="10">#REF!</definedName>
    <definedName name="is_div_ps_CMDEC">#REF!</definedName>
    <definedName name="is_div_ps_CMDEG" localSheetId="0">#REF!</definedName>
    <definedName name="is_div_ps_CMDEG" localSheetId="3">#REF!</definedName>
    <definedName name="is_div_ps_CMDEG" localSheetId="2">#REF!</definedName>
    <definedName name="is_div_ps_CMDEG">#REF!</definedName>
    <definedName name="is_div_ps_CMELE" localSheetId="0">#REF!</definedName>
    <definedName name="is_div_ps_CMELE" localSheetId="3">#REF!</definedName>
    <definedName name="is_div_ps_CMELE" localSheetId="2">#REF!</definedName>
    <definedName name="is_div_ps_CMELE" localSheetId="22">#REF!</definedName>
    <definedName name="is_div_ps_CMELE" localSheetId="7">#REF!</definedName>
    <definedName name="is_div_ps_CMELE" localSheetId="4">#REF!</definedName>
    <definedName name="is_div_ps_CMELE" localSheetId="5">#REF!</definedName>
    <definedName name="is_div_ps_CMELE" localSheetId="17">#REF!</definedName>
    <definedName name="is_div_ps_CMELE" localSheetId="12">#REF!</definedName>
    <definedName name="is_div_ps_CMELE" localSheetId="9">#REF!</definedName>
    <definedName name="is_div_ps_CMELE" localSheetId="10">#REF!</definedName>
    <definedName name="is_div_ps_CMELE">#REF!</definedName>
    <definedName name="is_div_ps_CMNEP" localSheetId="0">#REF!</definedName>
    <definedName name="is_div_ps_CMNEP" localSheetId="3">#REF!</definedName>
    <definedName name="is_div_ps_CMNEP" localSheetId="2">#REF!</definedName>
    <definedName name="is_div_ps_CMNEP" localSheetId="22">#REF!</definedName>
    <definedName name="is_div_ps_CMNEP" localSheetId="7">#REF!</definedName>
    <definedName name="is_div_ps_CMNEP" localSheetId="4">#REF!</definedName>
    <definedName name="is_div_ps_CMNEP" localSheetId="5">#REF!</definedName>
    <definedName name="is_div_ps_CMNEP" localSheetId="17">#REF!</definedName>
    <definedName name="is_div_ps_CMNEP" localSheetId="12">#REF!</definedName>
    <definedName name="is_div_ps_CMNEP" localSheetId="9">#REF!</definedName>
    <definedName name="is_div_ps_CMNEP" localSheetId="10">#REF!</definedName>
    <definedName name="is_div_ps_CMNEP">#REF!</definedName>
    <definedName name="is_ebit" localSheetId="0">#REF!</definedName>
    <definedName name="is_ebit" localSheetId="3">#REF!</definedName>
    <definedName name="is_ebit" localSheetId="2">#REF!</definedName>
    <definedName name="is_ebit" localSheetId="22">#REF!</definedName>
    <definedName name="is_ebit" localSheetId="7">#REF!</definedName>
    <definedName name="is_ebit" localSheetId="4">#REF!</definedName>
    <definedName name="is_ebit" localSheetId="5">#REF!</definedName>
    <definedName name="is_ebit" localSheetId="17">#REF!</definedName>
    <definedName name="is_ebit" localSheetId="12">#REF!</definedName>
    <definedName name="is_ebit" localSheetId="9">#REF!</definedName>
    <definedName name="is_ebit" localSheetId="10">#REF!</definedName>
    <definedName name="is_ebit">#REF!</definedName>
    <definedName name="is_ebit_0" localSheetId="0">#REF!</definedName>
    <definedName name="is_ebit_0" localSheetId="3">#REF!</definedName>
    <definedName name="is_ebit_0" localSheetId="2">#REF!</definedName>
    <definedName name="is_ebit_0" localSheetId="22">#REF!</definedName>
    <definedName name="is_ebit_0" localSheetId="7">#REF!</definedName>
    <definedName name="is_ebit_0" localSheetId="4">#REF!</definedName>
    <definedName name="is_ebit_0" localSheetId="5">#REF!</definedName>
    <definedName name="is_ebit_0" localSheetId="17">#REF!</definedName>
    <definedName name="is_ebit_0" localSheetId="12">#REF!</definedName>
    <definedName name="is_ebit_0" localSheetId="9">#REF!</definedName>
    <definedName name="is_ebit_0" localSheetId="10">#REF!</definedName>
    <definedName name="is_ebit_0">#REF!</definedName>
    <definedName name="is_ebit_act_act" localSheetId="0">#REF!</definedName>
    <definedName name="is_ebit_act_act" localSheetId="3">#REF!</definedName>
    <definedName name="is_ebit_act_act" localSheetId="2">#REF!</definedName>
    <definedName name="is_ebit_act_act" localSheetId="22">#REF!</definedName>
    <definedName name="is_ebit_act_act" localSheetId="7">#REF!</definedName>
    <definedName name="is_ebit_act_act" localSheetId="4">#REF!</definedName>
    <definedName name="is_ebit_act_act" localSheetId="5">#REF!</definedName>
    <definedName name="is_ebit_act_act" localSheetId="17">#REF!</definedName>
    <definedName name="is_ebit_act_act" localSheetId="12">#REF!</definedName>
    <definedName name="is_ebit_act_act" localSheetId="9">#REF!</definedName>
    <definedName name="is_ebit_act_act" localSheetId="10">#REF!</definedName>
    <definedName name="is_ebit_act_act">#REF!</definedName>
    <definedName name="is_ebit_act_ANPL" localSheetId="0">#REF!</definedName>
    <definedName name="is_ebit_act_ANPL" localSheetId="3">#REF!</definedName>
    <definedName name="is_ebit_act_ANPL" localSheetId="2">#REF!</definedName>
    <definedName name="is_ebit_act_ANPL" localSheetId="22">#REF!</definedName>
    <definedName name="is_ebit_act_ANPL" localSheetId="7">#REF!</definedName>
    <definedName name="is_ebit_act_ANPL" localSheetId="4">#REF!</definedName>
    <definedName name="is_ebit_act_ANPL" localSheetId="5">#REF!</definedName>
    <definedName name="is_ebit_act_ANPL" localSheetId="17">#REF!</definedName>
    <definedName name="is_ebit_act_ANPL" localSheetId="12">#REF!</definedName>
    <definedName name="is_ebit_act_ANPL" localSheetId="9">#REF!</definedName>
    <definedName name="is_ebit_act_ANPL" localSheetId="10">#REF!</definedName>
    <definedName name="is_ebit_act_ANPL">#REF!</definedName>
    <definedName name="is_ebit_act_APIP" localSheetId="0">#REF!</definedName>
    <definedName name="is_ebit_act_APIP" localSheetId="3">#REF!</definedName>
    <definedName name="is_ebit_act_APIP" localSheetId="2">#REF!</definedName>
    <definedName name="is_ebit_act_APIP" localSheetId="22">#REF!</definedName>
    <definedName name="is_ebit_act_APIP" localSheetId="7">#REF!</definedName>
    <definedName name="is_ebit_act_APIP" localSheetId="4">#REF!</definedName>
    <definedName name="is_ebit_act_APIP" localSheetId="5">#REF!</definedName>
    <definedName name="is_ebit_act_APIP" localSheetId="17">#REF!</definedName>
    <definedName name="is_ebit_act_APIP" localSheetId="12">#REF!</definedName>
    <definedName name="is_ebit_act_APIP" localSheetId="9">#REF!</definedName>
    <definedName name="is_ebit_act_APIP" localSheetId="10">#REF!</definedName>
    <definedName name="is_ebit_act_APIP">#REF!</definedName>
    <definedName name="is_ebit_act_CMDCC" localSheetId="0">#REF!</definedName>
    <definedName name="is_ebit_act_CMDCC" localSheetId="3">#REF!</definedName>
    <definedName name="is_ebit_act_CMDCC" localSheetId="2">#REF!</definedName>
    <definedName name="is_ebit_act_CMDCC" localSheetId="22">#REF!</definedName>
    <definedName name="is_ebit_act_CMDCC" localSheetId="7">#REF!</definedName>
    <definedName name="is_ebit_act_CMDCC" localSheetId="4">#REF!</definedName>
    <definedName name="is_ebit_act_CMDCC" localSheetId="5">#REF!</definedName>
    <definedName name="is_ebit_act_CMDCC" localSheetId="17">#REF!</definedName>
    <definedName name="is_ebit_act_CMDCC" localSheetId="12">#REF!</definedName>
    <definedName name="is_ebit_act_CMDCC" localSheetId="9">#REF!</definedName>
    <definedName name="is_ebit_act_CMDCC" localSheetId="10">#REF!</definedName>
    <definedName name="is_ebit_act_CMDCC">#REF!</definedName>
    <definedName name="is_ebit_act_CMDEC" localSheetId="0">#REF!</definedName>
    <definedName name="is_ebit_act_CMDEC" localSheetId="3">#REF!</definedName>
    <definedName name="is_ebit_act_CMDEC" localSheetId="2">#REF!</definedName>
    <definedName name="is_ebit_act_CMDEC" localSheetId="22">#REF!</definedName>
    <definedName name="is_ebit_act_CMDEC" localSheetId="7">#REF!</definedName>
    <definedName name="is_ebit_act_CMDEC" localSheetId="4">#REF!</definedName>
    <definedName name="is_ebit_act_CMDEC" localSheetId="5">#REF!</definedName>
    <definedName name="is_ebit_act_CMDEC" localSheetId="17">#REF!</definedName>
    <definedName name="is_ebit_act_CMDEC" localSheetId="12">#REF!</definedName>
    <definedName name="is_ebit_act_CMDEC" localSheetId="9">#REF!</definedName>
    <definedName name="is_ebit_act_CMDEC" localSheetId="10">#REF!</definedName>
    <definedName name="is_ebit_act_CMDEC">#REF!</definedName>
    <definedName name="is_ebit_act_CMELE" localSheetId="0">#REF!</definedName>
    <definedName name="is_ebit_act_CMELE" localSheetId="3">#REF!</definedName>
    <definedName name="is_ebit_act_CMELE" localSheetId="2">#REF!</definedName>
    <definedName name="is_ebit_act_CMELE" localSheetId="22">#REF!</definedName>
    <definedName name="is_ebit_act_CMELE" localSheetId="7">#REF!</definedName>
    <definedName name="is_ebit_act_CMELE" localSheetId="4">#REF!</definedName>
    <definedName name="is_ebit_act_CMELE" localSheetId="5">#REF!</definedName>
    <definedName name="is_ebit_act_CMELE" localSheetId="17">#REF!</definedName>
    <definedName name="is_ebit_act_CMELE" localSheetId="12">#REF!</definedName>
    <definedName name="is_ebit_act_CMELE" localSheetId="9">#REF!</definedName>
    <definedName name="is_ebit_act_CMELE" localSheetId="10">#REF!</definedName>
    <definedName name="is_ebit_act_CMELE">#REF!</definedName>
    <definedName name="is_ebit_act_CMNEP" localSheetId="0">#REF!</definedName>
    <definedName name="is_ebit_act_CMNEP" localSheetId="3">#REF!</definedName>
    <definedName name="is_ebit_act_CMNEP" localSheetId="2">#REF!</definedName>
    <definedName name="is_ebit_act_CMNEP" localSheetId="22">#REF!</definedName>
    <definedName name="is_ebit_act_CMNEP" localSheetId="7">#REF!</definedName>
    <definedName name="is_ebit_act_CMNEP" localSheetId="4">#REF!</definedName>
    <definedName name="is_ebit_act_CMNEP" localSheetId="5">#REF!</definedName>
    <definedName name="is_ebit_act_CMNEP" localSheetId="17">#REF!</definedName>
    <definedName name="is_ebit_act_CMNEP" localSheetId="12">#REF!</definedName>
    <definedName name="is_ebit_act_CMNEP" localSheetId="9">#REF!</definedName>
    <definedName name="is_ebit_act_CMNEP" localSheetId="10">#REF!</definedName>
    <definedName name="is_ebit_act_CMNEP">#REF!</definedName>
    <definedName name="is_ebit_act_cres" localSheetId="0">#REF!</definedName>
    <definedName name="is_ebit_act_cres" localSheetId="3">#REF!</definedName>
    <definedName name="is_ebit_act_cres" localSheetId="2">#REF!</definedName>
    <definedName name="is_ebit_act_cres" localSheetId="22">#REF!</definedName>
    <definedName name="is_ebit_act_cres" localSheetId="7">#REF!</definedName>
    <definedName name="is_ebit_act_cres" localSheetId="4">#REF!</definedName>
    <definedName name="is_ebit_act_cres" localSheetId="5">#REF!</definedName>
    <definedName name="is_ebit_act_cres" localSheetId="17">#REF!</definedName>
    <definedName name="is_ebit_act_cres" localSheetId="12">#REF!</definedName>
    <definedName name="is_ebit_act_cres" localSheetId="9">#REF!</definedName>
    <definedName name="is_ebit_act_cres" localSheetId="10">#REF!</definedName>
    <definedName name="is_ebit_act_cres">#REF!</definedName>
    <definedName name="is_ebit_act_dcc" localSheetId="0">#REF!</definedName>
    <definedName name="is_ebit_act_dcc" localSheetId="3">#REF!</definedName>
    <definedName name="is_ebit_act_dcc" localSheetId="2">#REF!</definedName>
    <definedName name="is_ebit_act_dcc" localSheetId="22">#REF!</definedName>
    <definedName name="is_ebit_act_dcc" localSheetId="7">#REF!</definedName>
    <definedName name="is_ebit_act_dcc" localSheetId="4">#REF!</definedName>
    <definedName name="is_ebit_act_dcc" localSheetId="5">#REF!</definedName>
    <definedName name="is_ebit_act_dcc" localSheetId="17">#REF!</definedName>
    <definedName name="is_ebit_act_dcc" localSheetId="12">#REF!</definedName>
    <definedName name="is_ebit_act_dcc" localSheetId="9">#REF!</definedName>
    <definedName name="is_ebit_act_dcc" localSheetId="10">#REF!</definedName>
    <definedName name="is_ebit_act_dcc">#REF!</definedName>
    <definedName name="is_ebit_act_dcom" localSheetId="0">#REF!</definedName>
    <definedName name="is_ebit_act_dcom" localSheetId="3">#REF!</definedName>
    <definedName name="is_ebit_act_dcom" localSheetId="2">#REF!</definedName>
    <definedName name="is_ebit_act_dcom" localSheetId="22">#REF!</definedName>
    <definedName name="is_ebit_act_dcom" localSheetId="7">#REF!</definedName>
    <definedName name="is_ebit_act_dcom" localSheetId="4">#REF!</definedName>
    <definedName name="is_ebit_act_dcom" localSheetId="5">#REF!</definedName>
    <definedName name="is_ebit_act_dcom" localSheetId="17">#REF!</definedName>
    <definedName name="is_ebit_act_dcom" localSheetId="12">#REF!</definedName>
    <definedName name="is_ebit_act_dcom" localSheetId="9">#REF!</definedName>
    <definedName name="is_ebit_act_dcom" localSheetId="10">#REF!</definedName>
    <definedName name="is_ebit_act_dcom">#REF!</definedName>
    <definedName name="is_ebit_act_desi" localSheetId="0">#REF!</definedName>
    <definedName name="is_ebit_act_desi" localSheetId="3">#REF!</definedName>
    <definedName name="is_ebit_act_desi" localSheetId="2">#REF!</definedName>
    <definedName name="is_ebit_act_desi" localSheetId="22">#REF!</definedName>
    <definedName name="is_ebit_act_desi" localSheetId="7">#REF!</definedName>
    <definedName name="is_ebit_act_desi" localSheetId="4">#REF!</definedName>
    <definedName name="is_ebit_act_desi" localSheetId="5">#REF!</definedName>
    <definedName name="is_ebit_act_desi" localSheetId="17">#REF!</definedName>
    <definedName name="is_ebit_act_desi" localSheetId="12">#REF!</definedName>
    <definedName name="is_ebit_act_desi" localSheetId="9">#REF!</definedName>
    <definedName name="is_ebit_act_desi" localSheetId="10">#REF!</definedName>
    <definedName name="is_ebit_act_desi">#REF!</definedName>
    <definedName name="is_ebit_act_dfd" localSheetId="0">#REF!</definedName>
    <definedName name="is_ebit_act_dfd" localSheetId="3">#REF!</definedName>
    <definedName name="is_ebit_act_dfd" localSheetId="2">#REF!</definedName>
    <definedName name="is_ebit_act_dfd" localSheetId="22">#REF!</definedName>
    <definedName name="is_ebit_act_dfd" localSheetId="7">#REF!</definedName>
    <definedName name="is_ebit_act_dfd" localSheetId="4">#REF!</definedName>
    <definedName name="is_ebit_act_dfd" localSheetId="5">#REF!</definedName>
    <definedName name="is_ebit_act_dfd" localSheetId="17">#REF!</definedName>
    <definedName name="is_ebit_act_dfd" localSheetId="12">#REF!</definedName>
    <definedName name="is_ebit_act_dfd" localSheetId="9">#REF!</definedName>
    <definedName name="is_ebit_act_dfd" localSheetId="10">#REF!</definedName>
    <definedName name="is_ebit_act_dfd">#REF!</definedName>
    <definedName name="is_ebit_act_dnet" localSheetId="0">#REF!</definedName>
    <definedName name="is_ebit_act_dnet" localSheetId="3">#REF!</definedName>
    <definedName name="is_ebit_act_dnet" localSheetId="2">#REF!</definedName>
    <definedName name="is_ebit_act_dnet" localSheetId="22">#REF!</definedName>
    <definedName name="is_ebit_act_dnet" localSheetId="7">#REF!</definedName>
    <definedName name="is_ebit_act_dnet" localSheetId="4">#REF!</definedName>
    <definedName name="is_ebit_act_dnet" localSheetId="5">#REF!</definedName>
    <definedName name="is_ebit_act_dnet" localSheetId="17">#REF!</definedName>
    <definedName name="is_ebit_act_dnet" localSheetId="12">#REF!</definedName>
    <definedName name="is_ebit_act_dnet" localSheetId="9">#REF!</definedName>
    <definedName name="is_ebit_act_dnet" localSheetId="10">#REF!</definedName>
    <definedName name="is_ebit_act_dnet">#REF!</definedName>
    <definedName name="is_ebit_act_dsol" localSheetId="0">#REF!</definedName>
    <definedName name="is_ebit_act_dsol" localSheetId="3">#REF!</definedName>
    <definedName name="is_ebit_act_dsol" localSheetId="2">#REF!</definedName>
    <definedName name="is_ebit_act_dsol" localSheetId="22">#REF!</definedName>
    <definedName name="is_ebit_act_dsol" localSheetId="7">#REF!</definedName>
    <definedName name="is_ebit_act_dsol" localSheetId="4">#REF!</definedName>
    <definedName name="is_ebit_act_dsol" localSheetId="5">#REF!</definedName>
    <definedName name="is_ebit_act_dsol" localSheetId="17">#REF!</definedName>
    <definedName name="is_ebit_act_dsol" localSheetId="12">#REF!</definedName>
    <definedName name="is_ebit_act_dsol" localSheetId="9">#REF!</definedName>
    <definedName name="is_ebit_act_dsol" localSheetId="10">#REF!</definedName>
    <definedName name="is_ebit_act_dsol">#REF!</definedName>
    <definedName name="is_ebit_act_eso" localSheetId="0">#REF!</definedName>
    <definedName name="is_ebit_act_eso" localSheetId="3">#REF!</definedName>
    <definedName name="is_ebit_act_eso" localSheetId="2">#REF!</definedName>
    <definedName name="is_ebit_act_eso" localSheetId="22">#REF!</definedName>
    <definedName name="is_ebit_act_eso" localSheetId="7">#REF!</definedName>
    <definedName name="is_ebit_act_eso" localSheetId="4">#REF!</definedName>
    <definedName name="is_ebit_act_eso" localSheetId="5">#REF!</definedName>
    <definedName name="is_ebit_act_eso" localSheetId="17">#REF!</definedName>
    <definedName name="is_ebit_act_eso" localSheetId="12">#REF!</definedName>
    <definedName name="is_ebit_act_eso" localSheetId="9">#REF!</definedName>
    <definedName name="is_ebit_act_eso" localSheetId="10">#REF!</definedName>
    <definedName name="is_ebit_act_eso">#REF!</definedName>
    <definedName name="is_ebit_act_exitem" localSheetId="0">#REF!</definedName>
    <definedName name="is_ebit_act_exitem" localSheetId="3">#REF!</definedName>
    <definedName name="is_ebit_act_exitem" localSheetId="2">#REF!</definedName>
    <definedName name="is_ebit_act_exitem" localSheetId="22">#REF!</definedName>
    <definedName name="is_ebit_act_exitem" localSheetId="7">#REF!</definedName>
    <definedName name="is_ebit_act_exitem" localSheetId="4">#REF!</definedName>
    <definedName name="is_ebit_act_exitem" localSheetId="5">#REF!</definedName>
    <definedName name="is_ebit_act_exitem" localSheetId="17">#REF!</definedName>
    <definedName name="is_ebit_act_exitem" localSheetId="12">#REF!</definedName>
    <definedName name="is_ebit_act_exitem" localSheetId="9">#REF!</definedName>
    <definedName name="is_ebit_act_exitem" localSheetId="10">#REF!</definedName>
    <definedName name="is_ebit_act_exitem">#REF!</definedName>
    <definedName name="is_ebit_act_fsac" localSheetId="0">#REF!</definedName>
    <definedName name="is_ebit_act_fsac" localSheetId="3">#REF!</definedName>
    <definedName name="is_ebit_act_fsac" localSheetId="2">#REF!</definedName>
    <definedName name="is_ebit_act_fsac" localSheetId="22">#REF!</definedName>
    <definedName name="is_ebit_act_fsac" localSheetId="7">#REF!</definedName>
    <definedName name="is_ebit_act_fsac" localSheetId="4">#REF!</definedName>
    <definedName name="is_ebit_act_fsac" localSheetId="5">#REF!</definedName>
    <definedName name="is_ebit_act_fsac" localSheetId="17">#REF!</definedName>
    <definedName name="is_ebit_act_fsac" localSheetId="12">#REF!</definedName>
    <definedName name="is_ebit_act_fsac" localSheetId="9">#REF!</definedName>
    <definedName name="is_ebit_act_fsac" localSheetId="10">#REF!</definedName>
    <definedName name="is_ebit_act_fsac">#REF!</definedName>
    <definedName name="is_ebit_act_gadd" localSheetId="0">#REF!</definedName>
    <definedName name="is_ebit_act_gadd" localSheetId="3">#REF!</definedName>
    <definedName name="is_ebit_act_gadd" localSheetId="2">#REF!</definedName>
    <definedName name="is_ebit_act_gadd" localSheetId="22">#REF!</definedName>
    <definedName name="is_ebit_act_gadd" localSheetId="7">#REF!</definedName>
    <definedName name="is_ebit_act_gadd" localSheetId="4">#REF!</definedName>
    <definedName name="is_ebit_act_gadd" localSheetId="5">#REF!</definedName>
    <definedName name="is_ebit_act_gadd" localSheetId="17">#REF!</definedName>
    <definedName name="is_ebit_act_gadd" localSheetId="12">#REF!</definedName>
    <definedName name="is_ebit_act_gadd" localSheetId="9">#REF!</definedName>
    <definedName name="is_ebit_act_gadd" localSheetId="10">#REF!</definedName>
    <definedName name="is_ebit_act_gadd">#REF!</definedName>
    <definedName name="is_ebit_act_gadi" localSheetId="0">#REF!</definedName>
    <definedName name="is_ebit_act_gadi" localSheetId="3">#REF!</definedName>
    <definedName name="is_ebit_act_gadi" localSheetId="2">#REF!</definedName>
    <definedName name="is_ebit_act_gadi" localSheetId="22">#REF!</definedName>
    <definedName name="is_ebit_act_gadi" localSheetId="7">#REF!</definedName>
    <definedName name="is_ebit_act_gadi" localSheetId="4">#REF!</definedName>
    <definedName name="is_ebit_act_gadi" localSheetId="5">#REF!</definedName>
    <definedName name="is_ebit_act_gadi" localSheetId="17">#REF!</definedName>
    <definedName name="is_ebit_act_gadi" localSheetId="12">#REF!</definedName>
    <definedName name="is_ebit_act_gadi" localSheetId="9">#REF!</definedName>
    <definedName name="is_ebit_act_gadi" localSheetId="10">#REF!</definedName>
    <definedName name="is_ebit_act_gadi">#REF!</definedName>
    <definedName name="is_ebit_act_gadn" localSheetId="0">#REF!</definedName>
    <definedName name="is_ebit_act_gadn" localSheetId="3">#REF!</definedName>
    <definedName name="is_ebit_act_gadn" localSheetId="2">#REF!</definedName>
    <definedName name="is_ebit_act_gadn" localSheetId="22">#REF!</definedName>
    <definedName name="is_ebit_act_gadn" localSheetId="7">#REF!</definedName>
    <definedName name="is_ebit_act_gadn" localSheetId="4">#REF!</definedName>
    <definedName name="is_ebit_act_gadn" localSheetId="5">#REF!</definedName>
    <definedName name="is_ebit_act_gadn" localSheetId="17">#REF!</definedName>
    <definedName name="is_ebit_act_gadn" localSheetId="12">#REF!</definedName>
    <definedName name="is_ebit_act_gadn" localSheetId="9">#REF!</definedName>
    <definedName name="is_ebit_act_gadn" localSheetId="10">#REF!</definedName>
    <definedName name="is_ebit_act_gadn">#REF!</definedName>
    <definedName name="is_ebit_act_MWP" localSheetId="0">#REF!</definedName>
    <definedName name="is_ebit_act_MWP" localSheetId="3">#REF!</definedName>
    <definedName name="is_ebit_act_MWP" localSheetId="2">#REF!</definedName>
    <definedName name="is_ebit_act_MWP" localSheetId="22">#REF!</definedName>
    <definedName name="is_ebit_act_MWP" localSheetId="7">#REF!</definedName>
    <definedName name="is_ebit_act_MWP" localSheetId="4">#REF!</definedName>
    <definedName name="is_ebit_act_MWP" localSheetId="5">#REF!</definedName>
    <definedName name="is_ebit_act_MWP" localSheetId="17">#REF!</definedName>
    <definedName name="is_ebit_act_MWP" localSheetId="12">#REF!</definedName>
    <definedName name="is_ebit_act_MWP" localSheetId="9">#REF!</definedName>
    <definedName name="is_ebit_act_MWP" localSheetId="10">#REF!</definedName>
    <definedName name="is_ebit_act_MWP">#REF!</definedName>
    <definedName name="is_ebit_act_NEP" localSheetId="0">#REF!</definedName>
    <definedName name="is_ebit_act_NEP" localSheetId="3">#REF!</definedName>
    <definedName name="is_ebit_act_NEP" localSheetId="2">#REF!</definedName>
    <definedName name="is_ebit_act_NEP" localSheetId="22">#REF!</definedName>
    <definedName name="is_ebit_act_NEP" localSheetId="7">#REF!</definedName>
    <definedName name="is_ebit_act_NEP" localSheetId="4">#REF!</definedName>
    <definedName name="is_ebit_act_NEP" localSheetId="5">#REF!</definedName>
    <definedName name="is_ebit_act_NEP" localSheetId="17">#REF!</definedName>
    <definedName name="is_ebit_act_NEP" localSheetId="12">#REF!</definedName>
    <definedName name="is_ebit_act_NEP" localSheetId="9">#REF!</definedName>
    <definedName name="is_ebit_act_NEP" localSheetId="10">#REF!</definedName>
    <definedName name="is_ebit_act_NEP">#REF!</definedName>
    <definedName name="is_ebit_act_NPL" localSheetId="0">#REF!</definedName>
    <definedName name="is_ebit_act_NPL" localSheetId="3">#REF!</definedName>
    <definedName name="is_ebit_act_NPL" localSheetId="2">#REF!</definedName>
    <definedName name="is_ebit_act_NPL" localSheetId="22">#REF!</definedName>
    <definedName name="is_ebit_act_NPL" localSheetId="7">#REF!</definedName>
    <definedName name="is_ebit_act_NPL" localSheetId="4">#REF!</definedName>
    <definedName name="is_ebit_act_NPL" localSheetId="5">#REF!</definedName>
    <definedName name="is_ebit_act_NPL" localSheetId="17">#REF!</definedName>
    <definedName name="is_ebit_act_NPL" localSheetId="12">#REF!</definedName>
    <definedName name="is_ebit_act_NPL" localSheetId="9">#REF!</definedName>
    <definedName name="is_ebit_act_NPL" localSheetId="10">#REF!</definedName>
    <definedName name="is_ebit_act_NPL">#REF!</definedName>
    <definedName name="is_ebit_act_tam" localSheetId="0">#REF!</definedName>
    <definedName name="is_ebit_act_tam" localSheetId="3">#REF!</definedName>
    <definedName name="is_ebit_act_tam" localSheetId="2">#REF!</definedName>
    <definedName name="is_ebit_act_tam" localSheetId="22">#REF!</definedName>
    <definedName name="is_ebit_act_tam" localSheetId="7">#REF!</definedName>
    <definedName name="is_ebit_act_tam" localSheetId="4">#REF!</definedName>
    <definedName name="is_ebit_act_tam" localSheetId="5">#REF!</definedName>
    <definedName name="is_ebit_act_tam" localSheetId="17">#REF!</definedName>
    <definedName name="is_ebit_act_tam" localSheetId="12">#REF!</definedName>
    <definedName name="is_ebit_act_tam" localSheetId="9">#REF!</definedName>
    <definedName name="is_ebit_act_tam" localSheetId="10">#REF!</definedName>
    <definedName name="is_ebit_act_tam">#REF!</definedName>
    <definedName name="is_ebit_act_watr" localSheetId="0">#REF!</definedName>
    <definedName name="is_ebit_act_watr" localSheetId="3">#REF!</definedName>
    <definedName name="is_ebit_act_watr" localSheetId="2">#REF!</definedName>
    <definedName name="is_ebit_act_watr" localSheetId="22">#REF!</definedName>
    <definedName name="is_ebit_act_watr" localSheetId="7">#REF!</definedName>
    <definedName name="is_ebit_act_watr" localSheetId="4">#REF!</definedName>
    <definedName name="is_ebit_act_watr" localSheetId="5">#REF!</definedName>
    <definedName name="is_ebit_act_watr" localSheetId="17">#REF!</definedName>
    <definedName name="is_ebit_act_watr" localSheetId="12">#REF!</definedName>
    <definedName name="is_ebit_act_watr" localSheetId="9">#REF!</definedName>
    <definedName name="is_ebit_act_watr" localSheetId="10">#REF!</definedName>
    <definedName name="is_ebit_act_watr">#REF!</definedName>
    <definedName name="is_ebit_adj_CM1EL" localSheetId="0">#REF!</definedName>
    <definedName name="is_ebit_adj_CM1EL" localSheetId="3">#REF!</definedName>
    <definedName name="is_ebit_adj_CM1EL" localSheetId="2">#REF!</definedName>
    <definedName name="is_ebit_adj_CM1EL">#REF!</definedName>
    <definedName name="is_ebit_adj_CM2EL" localSheetId="0">#REF!</definedName>
    <definedName name="is_ebit_adj_CM2EL" localSheetId="3">#REF!</definedName>
    <definedName name="is_ebit_adj_CM2EL" localSheetId="2">#REF!</definedName>
    <definedName name="is_ebit_adj_CM2EL">#REF!</definedName>
    <definedName name="is_ebit_adj_CM3EL" localSheetId="0">#REF!</definedName>
    <definedName name="is_ebit_adj_CM3EL" localSheetId="3">#REF!</definedName>
    <definedName name="is_ebit_adj_CM3EL" localSheetId="2">#REF!</definedName>
    <definedName name="is_ebit_adj_CM3EL">#REF!</definedName>
    <definedName name="is_ebit_adj_CM4EL" localSheetId="0">#REF!</definedName>
    <definedName name="is_ebit_adj_CM4EL" localSheetId="3">#REF!</definedName>
    <definedName name="is_ebit_adj_CM4EL" localSheetId="2">#REF!</definedName>
    <definedName name="is_ebit_adj_CM4EL">#REF!</definedName>
    <definedName name="is_ebit_adj_CMELE" localSheetId="0">#REF!</definedName>
    <definedName name="is_ebit_adj_CMELE" localSheetId="3">#REF!</definedName>
    <definedName name="is_ebit_adj_CMELE" localSheetId="2">#REF!</definedName>
    <definedName name="is_ebit_adj_CMELE" localSheetId="22">#REF!</definedName>
    <definedName name="is_ebit_adj_CMELE" localSheetId="7">#REF!</definedName>
    <definedName name="is_ebit_adj_CMELE" localSheetId="4">#REF!</definedName>
    <definedName name="is_ebit_adj_CMELE" localSheetId="5">#REF!</definedName>
    <definedName name="is_ebit_adj_CMELE" localSheetId="17">#REF!</definedName>
    <definedName name="is_ebit_adj_CMELE" localSheetId="12">#REF!</definedName>
    <definedName name="is_ebit_adj_CMELE" localSheetId="9">#REF!</definedName>
    <definedName name="is_ebit_adj_CMELE" localSheetId="10">#REF!</definedName>
    <definedName name="is_ebit_adj_CMELE">#REF!</definedName>
    <definedName name="is_ebit_ambr" localSheetId="0">#REF!</definedName>
    <definedName name="is_ebit_ambr" localSheetId="3">#REF!</definedName>
    <definedName name="is_ebit_ambr" localSheetId="2">#REF!</definedName>
    <definedName name="is_ebit_ambr" localSheetId="22">#REF!</definedName>
    <definedName name="is_ebit_ambr" localSheetId="7">#REF!</definedName>
    <definedName name="is_ebit_ambr" localSheetId="4">#REF!</definedName>
    <definedName name="is_ebit_ambr" localSheetId="5">#REF!</definedName>
    <definedName name="is_ebit_ambr" localSheetId="17">#REF!</definedName>
    <definedName name="is_ebit_ambr" localSheetId="12">#REF!</definedName>
    <definedName name="is_ebit_ambr" localSheetId="9">#REF!</definedName>
    <definedName name="is_ebit_ambr" localSheetId="10">#REF!</definedName>
    <definedName name="is_ebit_ambr">#REF!</definedName>
    <definedName name="is_ebit_asst" localSheetId="0">#REF!</definedName>
    <definedName name="is_ebit_asst" localSheetId="3">#REF!</definedName>
    <definedName name="is_ebit_asst" localSheetId="2">#REF!</definedName>
    <definedName name="is_ebit_asst" localSheetId="22">#REF!</definedName>
    <definedName name="is_ebit_asst" localSheetId="7">#REF!</definedName>
    <definedName name="is_ebit_asst" localSheetId="4">#REF!</definedName>
    <definedName name="is_ebit_asst" localSheetId="5">#REF!</definedName>
    <definedName name="is_ebit_asst" localSheetId="17">#REF!</definedName>
    <definedName name="is_ebit_asst" localSheetId="12">#REF!</definedName>
    <definedName name="is_ebit_asst" localSheetId="9">#REF!</definedName>
    <definedName name="is_ebit_asst" localSheetId="10">#REF!</definedName>
    <definedName name="is_ebit_asst">#REF!</definedName>
    <definedName name="is_ebit_capx" localSheetId="0">#REF!</definedName>
    <definedName name="is_ebit_capx" localSheetId="3">#REF!</definedName>
    <definedName name="is_ebit_capx" localSheetId="2">#REF!</definedName>
    <definedName name="is_ebit_capx" localSheetId="22">#REF!</definedName>
    <definedName name="is_ebit_capx" localSheetId="7">#REF!</definedName>
    <definedName name="is_ebit_capx" localSheetId="4">#REF!</definedName>
    <definedName name="is_ebit_capx" localSheetId="5">#REF!</definedName>
    <definedName name="is_ebit_capx" localSheetId="17">#REF!</definedName>
    <definedName name="is_ebit_capx" localSheetId="12">#REF!</definedName>
    <definedName name="is_ebit_capx" localSheetId="9">#REF!</definedName>
    <definedName name="is_ebit_capx" localSheetId="10">#REF!</definedName>
    <definedName name="is_ebit_capx">#REF!</definedName>
    <definedName name="is_ebit_CM1DC" localSheetId="0">#REF!</definedName>
    <definedName name="is_ebit_CM1DC" localSheetId="3">#REF!</definedName>
    <definedName name="is_ebit_CM1DC" localSheetId="2">#REF!</definedName>
    <definedName name="is_ebit_CM1DC" localSheetId="22">#REF!</definedName>
    <definedName name="is_ebit_CM1DC" localSheetId="7">#REF!</definedName>
    <definedName name="is_ebit_CM1DC" localSheetId="4">#REF!</definedName>
    <definedName name="is_ebit_CM1DC" localSheetId="5">#REF!</definedName>
    <definedName name="is_ebit_CM1DC" localSheetId="17">#REF!</definedName>
    <definedName name="is_ebit_CM1DC" localSheetId="12">#REF!</definedName>
    <definedName name="is_ebit_CM1DC" localSheetId="9">#REF!</definedName>
    <definedName name="is_ebit_CM1DC" localSheetId="10">#REF!</definedName>
    <definedName name="is_ebit_CM1DC">#REF!</definedName>
    <definedName name="is_ebit_CM1DE" localSheetId="0">#REF!</definedName>
    <definedName name="is_ebit_CM1DE" localSheetId="3">#REF!</definedName>
    <definedName name="is_ebit_CM1DE" localSheetId="2">#REF!</definedName>
    <definedName name="is_ebit_CM1DE" localSheetId="22">#REF!</definedName>
    <definedName name="is_ebit_CM1DE" localSheetId="7">#REF!</definedName>
    <definedName name="is_ebit_CM1DE" localSheetId="4">#REF!</definedName>
    <definedName name="is_ebit_CM1DE" localSheetId="5">#REF!</definedName>
    <definedName name="is_ebit_CM1DE" localSheetId="17">#REF!</definedName>
    <definedName name="is_ebit_CM1DE" localSheetId="12">#REF!</definedName>
    <definedName name="is_ebit_CM1DE" localSheetId="9">#REF!</definedName>
    <definedName name="is_ebit_CM1DE" localSheetId="10">#REF!</definedName>
    <definedName name="is_ebit_CM1DE">#REF!</definedName>
    <definedName name="is_ebit_CM1EL" localSheetId="0">#REF!</definedName>
    <definedName name="is_ebit_CM1EL" localSheetId="3">#REF!</definedName>
    <definedName name="is_ebit_CM1EL" localSheetId="2">#REF!</definedName>
    <definedName name="is_ebit_CM1EL" localSheetId="22">#REF!</definedName>
    <definedName name="is_ebit_CM1EL" localSheetId="7">#REF!</definedName>
    <definedName name="is_ebit_CM1EL" localSheetId="4">#REF!</definedName>
    <definedName name="is_ebit_CM1EL" localSheetId="5">#REF!</definedName>
    <definedName name="is_ebit_CM1EL" localSheetId="17">#REF!</definedName>
    <definedName name="is_ebit_CM1EL" localSheetId="12">#REF!</definedName>
    <definedName name="is_ebit_CM1EL" localSheetId="9">#REF!</definedName>
    <definedName name="is_ebit_CM1EL" localSheetId="10">#REF!</definedName>
    <definedName name="is_ebit_CM1EL">#REF!</definedName>
    <definedName name="is_ebit_CM1NE" localSheetId="0">#REF!</definedName>
    <definedName name="is_ebit_CM1NE" localSheetId="3">#REF!</definedName>
    <definedName name="is_ebit_CM1NE" localSheetId="2">#REF!</definedName>
    <definedName name="is_ebit_CM1NE" localSheetId="22">#REF!</definedName>
    <definedName name="is_ebit_CM1NE" localSheetId="7">#REF!</definedName>
    <definedName name="is_ebit_CM1NE" localSheetId="4">#REF!</definedName>
    <definedName name="is_ebit_CM1NE" localSheetId="5">#REF!</definedName>
    <definedName name="is_ebit_CM1NE" localSheetId="17">#REF!</definedName>
    <definedName name="is_ebit_CM1NE" localSheetId="12">#REF!</definedName>
    <definedName name="is_ebit_CM1NE" localSheetId="9">#REF!</definedName>
    <definedName name="is_ebit_CM1NE" localSheetId="10">#REF!</definedName>
    <definedName name="is_ebit_CM1NE">#REF!</definedName>
    <definedName name="is_ebit_CM2DC" localSheetId="0">#REF!</definedName>
    <definedName name="is_ebit_CM2DC" localSheetId="3">#REF!</definedName>
    <definedName name="is_ebit_CM2DC" localSheetId="2">#REF!</definedName>
    <definedName name="is_ebit_CM2DC" localSheetId="22">#REF!</definedName>
    <definedName name="is_ebit_CM2DC" localSheetId="7">#REF!</definedName>
    <definedName name="is_ebit_CM2DC" localSheetId="4">#REF!</definedName>
    <definedName name="is_ebit_CM2DC" localSheetId="5">#REF!</definedName>
    <definedName name="is_ebit_CM2DC" localSheetId="17">#REF!</definedName>
    <definedName name="is_ebit_CM2DC" localSheetId="12">#REF!</definedName>
    <definedName name="is_ebit_CM2DC" localSheetId="9">#REF!</definedName>
    <definedName name="is_ebit_CM2DC" localSheetId="10">#REF!</definedName>
    <definedName name="is_ebit_CM2DC">#REF!</definedName>
    <definedName name="is_ebit_CM2DE" localSheetId="0">#REF!</definedName>
    <definedName name="is_ebit_CM2DE" localSheetId="3">#REF!</definedName>
    <definedName name="is_ebit_CM2DE" localSheetId="2">#REF!</definedName>
    <definedName name="is_ebit_CM2DE" localSheetId="22">#REF!</definedName>
    <definedName name="is_ebit_CM2DE" localSheetId="7">#REF!</definedName>
    <definedName name="is_ebit_CM2DE" localSheetId="4">#REF!</definedName>
    <definedName name="is_ebit_CM2DE" localSheetId="5">#REF!</definedName>
    <definedName name="is_ebit_CM2DE" localSheetId="17">#REF!</definedName>
    <definedName name="is_ebit_CM2DE" localSheetId="12">#REF!</definedName>
    <definedName name="is_ebit_CM2DE" localSheetId="9">#REF!</definedName>
    <definedName name="is_ebit_CM2DE" localSheetId="10">#REF!</definedName>
    <definedName name="is_ebit_CM2DE">#REF!</definedName>
    <definedName name="is_ebit_CM2EL" localSheetId="0">#REF!</definedName>
    <definedName name="is_ebit_CM2EL" localSheetId="3">#REF!</definedName>
    <definedName name="is_ebit_CM2EL" localSheetId="2">#REF!</definedName>
    <definedName name="is_ebit_CM2EL" localSheetId="22">#REF!</definedName>
    <definedName name="is_ebit_CM2EL" localSheetId="7">#REF!</definedName>
    <definedName name="is_ebit_CM2EL" localSheetId="4">#REF!</definedName>
    <definedName name="is_ebit_CM2EL" localSheetId="5">#REF!</definedName>
    <definedName name="is_ebit_CM2EL" localSheetId="17">#REF!</definedName>
    <definedName name="is_ebit_CM2EL" localSheetId="12">#REF!</definedName>
    <definedName name="is_ebit_CM2EL" localSheetId="9">#REF!</definedName>
    <definedName name="is_ebit_CM2EL" localSheetId="10">#REF!</definedName>
    <definedName name="is_ebit_CM2EL">#REF!</definedName>
    <definedName name="is_ebit_CM2NE" localSheetId="0">#REF!</definedName>
    <definedName name="is_ebit_CM2NE" localSheetId="3">#REF!</definedName>
    <definedName name="is_ebit_CM2NE" localSheetId="2">#REF!</definedName>
    <definedName name="is_ebit_CM2NE">#REF!</definedName>
    <definedName name="is_ebit_CM3DC" localSheetId="0">#REF!</definedName>
    <definedName name="is_ebit_CM3DC" localSheetId="3">#REF!</definedName>
    <definedName name="is_ebit_CM3DC" localSheetId="2">#REF!</definedName>
    <definedName name="is_ebit_CM3DC" localSheetId="22">#REF!</definedName>
    <definedName name="is_ebit_CM3DC" localSheetId="7">#REF!</definedName>
    <definedName name="is_ebit_CM3DC" localSheetId="4">#REF!</definedName>
    <definedName name="is_ebit_CM3DC" localSheetId="5">#REF!</definedName>
    <definedName name="is_ebit_CM3DC" localSheetId="17">#REF!</definedName>
    <definedName name="is_ebit_CM3DC" localSheetId="12">#REF!</definedName>
    <definedName name="is_ebit_CM3DC" localSheetId="9">#REF!</definedName>
    <definedName name="is_ebit_CM3DC" localSheetId="10">#REF!</definedName>
    <definedName name="is_ebit_CM3DC">#REF!</definedName>
    <definedName name="is_ebit_CM3DE" localSheetId="0">#REF!</definedName>
    <definedName name="is_ebit_CM3DE" localSheetId="3">#REF!</definedName>
    <definedName name="is_ebit_CM3DE" localSheetId="2">#REF!</definedName>
    <definedName name="is_ebit_CM3DE" localSheetId="22">#REF!</definedName>
    <definedName name="is_ebit_CM3DE" localSheetId="7">#REF!</definedName>
    <definedName name="is_ebit_CM3DE" localSheetId="4">#REF!</definedName>
    <definedName name="is_ebit_CM3DE" localSheetId="5">#REF!</definedName>
    <definedName name="is_ebit_CM3DE" localSheetId="17">#REF!</definedName>
    <definedName name="is_ebit_CM3DE" localSheetId="12">#REF!</definedName>
    <definedName name="is_ebit_CM3DE" localSheetId="9">#REF!</definedName>
    <definedName name="is_ebit_CM3DE" localSheetId="10">#REF!</definedName>
    <definedName name="is_ebit_CM3DE">#REF!</definedName>
    <definedName name="is_ebit_CM3EL" localSheetId="0">#REF!</definedName>
    <definedName name="is_ebit_CM3EL" localSheetId="3">#REF!</definedName>
    <definedName name="is_ebit_CM3EL" localSheetId="2">#REF!</definedName>
    <definedName name="is_ebit_CM3EL" localSheetId="22">#REF!</definedName>
    <definedName name="is_ebit_CM3EL" localSheetId="7">#REF!</definedName>
    <definedName name="is_ebit_CM3EL" localSheetId="4">#REF!</definedName>
    <definedName name="is_ebit_CM3EL" localSheetId="5">#REF!</definedName>
    <definedName name="is_ebit_CM3EL" localSheetId="17">#REF!</definedName>
    <definedName name="is_ebit_CM3EL" localSheetId="12">#REF!</definedName>
    <definedName name="is_ebit_CM3EL" localSheetId="9">#REF!</definedName>
    <definedName name="is_ebit_CM3EL" localSheetId="10">#REF!</definedName>
    <definedName name="is_ebit_CM3EL">#REF!</definedName>
    <definedName name="is_ebit_CM3NE" localSheetId="0">#REF!</definedName>
    <definedName name="is_ebit_CM3NE" localSheetId="3">#REF!</definedName>
    <definedName name="is_ebit_CM3NE" localSheetId="2">#REF!</definedName>
    <definedName name="is_ebit_CM3NE">#REF!</definedName>
    <definedName name="is_ebit_CM4DC" localSheetId="0">#REF!</definedName>
    <definedName name="is_ebit_CM4DC" localSheetId="3">#REF!</definedName>
    <definedName name="is_ebit_CM4DC" localSheetId="2">#REF!</definedName>
    <definedName name="is_ebit_CM4DC" localSheetId="22">#REF!</definedName>
    <definedName name="is_ebit_CM4DC" localSheetId="7">#REF!</definedName>
    <definedName name="is_ebit_CM4DC" localSheetId="4">#REF!</definedName>
    <definedName name="is_ebit_CM4DC" localSheetId="5">#REF!</definedName>
    <definedName name="is_ebit_CM4DC" localSheetId="17">#REF!</definedName>
    <definedName name="is_ebit_CM4DC" localSheetId="12">#REF!</definedName>
    <definedName name="is_ebit_CM4DC" localSheetId="9">#REF!</definedName>
    <definedName name="is_ebit_CM4DC" localSheetId="10">#REF!</definedName>
    <definedName name="is_ebit_CM4DC">#REF!</definedName>
    <definedName name="is_ebit_CM4DE" localSheetId="0">#REF!</definedName>
    <definedName name="is_ebit_CM4DE" localSheetId="3">#REF!</definedName>
    <definedName name="is_ebit_CM4DE" localSheetId="2">#REF!</definedName>
    <definedName name="is_ebit_CM4DE" localSheetId="22">#REF!</definedName>
    <definedName name="is_ebit_CM4DE" localSheetId="7">#REF!</definedName>
    <definedName name="is_ebit_CM4DE" localSheetId="4">#REF!</definedName>
    <definedName name="is_ebit_CM4DE" localSheetId="5">#REF!</definedName>
    <definedName name="is_ebit_CM4DE" localSheetId="17">#REF!</definedName>
    <definedName name="is_ebit_CM4DE" localSheetId="12">#REF!</definedName>
    <definedName name="is_ebit_CM4DE" localSheetId="9">#REF!</definedName>
    <definedName name="is_ebit_CM4DE" localSheetId="10">#REF!</definedName>
    <definedName name="is_ebit_CM4DE">#REF!</definedName>
    <definedName name="is_ebit_CM4EL" localSheetId="0">#REF!</definedName>
    <definedName name="is_ebit_CM4EL" localSheetId="3">#REF!</definedName>
    <definedName name="is_ebit_CM4EL" localSheetId="2">#REF!</definedName>
    <definedName name="is_ebit_CM4EL" localSheetId="22">#REF!</definedName>
    <definedName name="is_ebit_CM4EL" localSheetId="7">#REF!</definedName>
    <definedName name="is_ebit_CM4EL" localSheetId="4">#REF!</definedName>
    <definedName name="is_ebit_CM4EL" localSheetId="5">#REF!</definedName>
    <definedName name="is_ebit_CM4EL" localSheetId="17">#REF!</definedName>
    <definedName name="is_ebit_CM4EL" localSheetId="12">#REF!</definedName>
    <definedName name="is_ebit_CM4EL" localSheetId="9">#REF!</definedName>
    <definedName name="is_ebit_CM4EL" localSheetId="10">#REF!</definedName>
    <definedName name="is_ebit_CM4EL">#REF!</definedName>
    <definedName name="is_ebit_CM4NE" localSheetId="0">#REF!</definedName>
    <definedName name="is_ebit_CM4NE" localSheetId="3">#REF!</definedName>
    <definedName name="is_ebit_CM4NE" localSheetId="2">#REF!</definedName>
    <definedName name="is_ebit_CM4NE">#REF!</definedName>
    <definedName name="is_ebit_CM5DC" localSheetId="0">#REF!</definedName>
    <definedName name="is_ebit_CM5DC" localSheetId="3">#REF!</definedName>
    <definedName name="is_ebit_CM5DC" localSheetId="2">#REF!</definedName>
    <definedName name="is_ebit_CM5DC" localSheetId="22">#REF!</definedName>
    <definedName name="is_ebit_CM5DC" localSheetId="7">#REF!</definedName>
    <definedName name="is_ebit_CM5DC" localSheetId="4">#REF!</definedName>
    <definedName name="is_ebit_CM5DC" localSheetId="5">#REF!</definedName>
    <definedName name="is_ebit_CM5DC" localSheetId="17">#REF!</definedName>
    <definedName name="is_ebit_CM5DC" localSheetId="12">#REF!</definedName>
    <definedName name="is_ebit_CM5DC" localSheetId="9">#REF!</definedName>
    <definedName name="is_ebit_CM5DC" localSheetId="10">#REF!</definedName>
    <definedName name="is_ebit_CM5DC">#REF!</definedName>
    <definedName name="is_ebit_CM5DE" localSheetId="0">#REF!</definedName>
    <definedName name="is_ebit_CM5DE" localSheetId="3">#REF!</definedName>
    <definedName name="is_ebit_CM5DE" localSheetId="2">#REF!</definedName>
    <definedName name="is_ebit_CM5DE" localSheetId="22">#REF!</definedName>
    <definedName name="is_ebit_CM5DE" localSheetId="7">#REF!</definedName>
    <definedName name="is_ebit_CM5DE" localSheetId="4">#REF!</definedName>
    <definedName name="is_ebit_CM5DE" localSheetId="5">#REF!</definedName>
    <definedName name="is_ebit_CM5DE" localSheetId="17">#REF!</definedName>
    <definedName name="is_ebit_CM5DE" localSheetId="12">#REF!</definedName>
    <definedName name="is_ebit_CM5DE" localSheetId="9">#REF!</definedName>
    <definedName name="is_ebit_CM5DE" localSheetId="10">#REF!</definedName>
    <definedName name="is_ebit_CM5DE">#REF!</definedName>
    <definedName name="is_ebit_CMDCC" localSheetId="0">#REF!</definedName>
    <definedName name="is_ebit_CMDCC" localSheetId="3">#REF!</definedName>
    <definedName name="is_ebit_CMDCC" localSheetId="2">#REF!</definedName>
    <definedName name="is_ebit_CMDCC" localSheetId="22">#REF!</definedName>
    <definedName name="is_ebit_CMDCC" localSheetId="7">#REF!</definedName>
    <definedName name="is_ebit_CMDCC" localSheetId="4">#REF!</definedName>
    <definedName name="is_ebit_CMDCC" localSheetId="5">#REF!</definedName>
    <definedName name="is_ebit_CMDCC" localSheetId="17">#REF!</definedName>
    <definedName name="is_ebit_CMDCC" localSheetId="12">#REF!</definedName>
    <definedName name="is_ebit_CMDCC" localSheetId="9">#REF!</definedName>
    <definedName name="is_ebit_CMDCC" localSheetId="10">#REF!</definedName>
    <definedName name="is_ebit_CMDCC">#REF!</definedName>
    <definedName name="is_ebit_CMDEC" localSheetId="0">#REF!</definedName>
    <definedName name="is_ebit_CMDEC" localSheetId="3">#REF!</definedName>
    <definedName name="is_ebit_CMDEC" localSheetId="2">#REF!</definedName>
    <definedName name="is_ebit_CMDEC" localSheetId="22">#REF!</definedName>
    <definedName name="is_ebit_CMDEC" localSheetId="7">#REF!</definedName>
    <definedName name="is_ebit_CMDEC" localSheetId="4">#REF!</definedName>
    <definedName name="is_ebit_CMDEC" localSheetId="5">#REF!</definedName>
    <definedName name="is_ebit_CMDEC" localSheetId="17">#REF!</definedName>
    <definedName name="is_ebit_CMDEC" localSheetId="12">#REF!</definedName>
    <definedName name="is_ebit_CMDEC" localSheetId="9">#REF!</definedName>
    <definedName name="is_ebit_CMDEC" localSheetId="10">#REF!</definedName>
    <definedName name="is_ebit_CMDEC">#REF!</definedName>
    <definedName name="is_ebit_CMDEG" localSheetId="0">#REF!</definedName>
    <definedName name="is_ebit_CMDEG" localSheetId="3">#REF!</definedName>
    <definedName name="is_ebit_CMDEG" localSheetId="2">#REF!</definedName>
    <definedName name="is_ebit_CMDEG" localSheetId="22">#REF!</definedName>
    <definedName name="is_ebit_CMDEG" localSheetId="7">#REF!</definedName>
    <definedName name="is_ebit_CMDEG" localSheetId="4">#REF!</definedName>
    <definedName name="is_ebit_CMDEG" localSheetId="5">#REF!</definedName>
    <definedName name="is_ebit_CMDEG" localSheetId="17">#REF!</definedName>
    <definedName name="is_ebit_CMDEG" localSheetId="12">#REF!</definedName>
    <definedName name="is_ebit_CMDEG" localSheetId="9">#REF!</definedName>
    <definedName name="is_ebit_CMDEG" localSheetId="10">#REF!</definedName>
    <definedName name="is_ebit_CMDEG">#REF!</definedName>
    <definedName name="is_ebit_CMELE" localSheetId="0">#REF!</definedName>
    <definedName name="is_ebit_CMELE" localSheetId="3">#REF!</definedName>
    <definedName name="is_ebit_CMELE" localSheetId="2">#REF!</definedName>
    <definedName name="is_ebit_CMELE" localSheetId="22">#REF!</definedName>
    <definedName name="is_ebit_CMELE" localSheetId="7">#REF!</definedName>
    <definedName name="is_ebit_CMELE" localSheetId="4">#REF!</definedName>
    <definedName name="is_ebit_CMELE" localSheetId="5">#REF!</definedName>
    <definedName name="is_ebit_CMELE" localSheetId="17">#REF!</definedName>
    <definedName name="is_ebit_CMELE" localSheetId="12">#REF!</definedName>
    <definedName name="is_ebit_CMELE" localSheetId="9">#REF!</definedName>
    <definedName name="is_ebit_CMELE" localSheetId="10">#REF!</definedName>
    <definedName name="is_ebit_CMELE">#REF!</definedName>
    <definedName name="is_ebit_CMNEP" localSheetId="0">#REF!</definedName>
    <definedName name="is_ebit_CMNEP" localSheetId="3">#REF!</definedName>
    <definedName name="is_ebit_CMNEP" localSheetId="2">#REF!</definedName>
    <definedName name="is_ebit_CMNEP" localSheetId="22">#REF!</definedName>
    <definedName name="is_ebit_CMNEP" localSheetId="7">#REF!</definedName>
    <definedName name="is_ebit_CMNEP" localSheetId="4">#REF!</definedName>
    <definedName name="is_ebit_CMNEP" localSheetId="5">#REF!</definedName>
    <definedName name="is_ebit_CMNEP" localSheetId="17">#REF!</definedName>
    <definedName name="is_ebit_CMNEP" localSheetId="12">#REF!</definedName>
    <definedName name="is_ebit_CMNEP" localSheetId="9">#REF!</definedName>
    <definedName name="is_ebit_CMNEP" localSheetId="10">#REF!</definedName>
    <definedName name="is_ebit_CMNEP">#REF!</definedName>
    <definedName name="is_ebit_corp" localSheetId="0">#REF!</definedName>
    <definedName name="is_ebit_corp" localSheetId="3">#REF!</definedName>
    <definedName name="is_ebit_corp" localSheetId="2">#REF!</definedName>
    <definedName name="is_ebit_corp" localSheetId="22">#REF!</definedName>
    <definedName name="is_ebit_corp" localSheetId="7">#REF!</definedName>
    <definedName name="is_ebit_corp" localSheetId="4">#REF!</definedName>
    <definedName name="is_ebit_corp" localSheetId="5">#REF!</definedName>
    <definedName name="is_ebit_corp" localSheetId="17">#REF!</definedName>
    <definedName name="is_ebit_corp" localSheetId="12">#REF!</definedName>
    <definedName name="is_ebit_corp" localSheetId="9">#REF!</definedName>
    <definedName name="is_ebit_corp" localSheetId="10">#REF!</definedName>
    <definedName name="is_ebit_corp">#REF!</definedName>
    <definedName name="is_ebit_cres" localSheetId="0">#REF!</definedName>
    <definedName name="is_ebit_cres" localSheetId="3">#REF!</definedName>
    <definedName name="is_ebit_cres" localSheetId="2">#REF!</definedName>
    <definedName name="is_ebit_cres" localSheetId="22">#REF!</definedName>
    <definedName name="is_ebit_cres" localSheetId="7">#REF!</definedName>
    <definedName name="is_ebit_cres" localSheetId="4">#REF!</definedName>
    <definedName name="is_ebit_cres" localSheetId="5">#REF!</definedName>
    <definedName name="is_ebit_cres" localSheetId="17">#REF!</definedName>
    <definedName name="is_ebit_cres" localSheetId="12">#REF!</definedName>
    <definedName name="is_ebit_cres" localSheetId="9">#REF!</definedName>
    <definedName name="is_ebit_cres" localSheetId="10">#REF!</definedName>
    <definedName name="is_ebit_cres">#REF!</definedName>
    <definedName name="is_ebit_crmw" localSheetId="0">#REF!</definedName>
    <definedName name="is_ebit_crmw" localSheetId="3">#REF!</definedName>
    <definedName name="is_ebit_crmw" localSheetId="2">#REF!</definedName>
    <definedName name="is_ebit_crmw" localSheetId="22">#REF!</definedName>
    <definedName name="is_ebit_crmw" localSheetId="7">#REF!</definedName>
    <definedName name="is_ebit_crmw" localSheetId="4">#REF!</definedName>
    <definedName name="is_ebit_crmw" localSheetId="5">#REF!</definedName>
    <definedName name="is_ebit_crmw" localSheetId="17">#REF!</definedName>
    <definedName name="is_ebit_crmw" localSheetId="12">#REF!</definedName>
    <definedName name="is_ebit_crmw" localSheetId="9">#REF!</definedName>
    <definedName name="is_ebit_crmw" localSheetId="10">#REF!</definedName>
    <definedName name="is_ebit_crmw">#REF!</definedName>
    <definedName name="is_ebit_dadj" localSheetId="0">#REF!</definedName>
    <definedName name="is_ebit_dadj" localSheetId="3">#REF!</definedName>
    <definedName name="is_ebit_dadj" localSheetId="2">#REF!</definedName>
    <definedName name="is_ebit_dadj">#REF!</definedName>
    <definedName name="is_ebit_dcc" localSheetId="0">#REF!</definedName>
    <definedName name="is_ebit_dcc" localSheetId="3">#REF!</definedName>
    <definedName name="is_ebit_dcc" localSheetId="2">#REF!</definedName>
    <definedName name="is_ebit_dcc" localSheetId="22">#REF!</definedName>
    <definedName name="is_ebit_dcc" localSheetId="7">#REF!</definedName>
    <definedName name="is_ebit_dcc" localSheetId="4">#REF!</definedName>
    <definedName name="is_ebit_dcc" localSheetId="5">#REF!</definedName>
    <definedName name="is_ebit_dcc" localSheetId="17">#REF!</definedName>
    <definedName name="is_ebit_dcc" localSheetId="12">#REF!</definedName>
    <definedName name="is_ebit_dcc" localSheetId="9">#REF!</definedName>
    <definedName name="is_ebit_dcc" localSheetId="10">#REF!</definedName>
    <definedName name="is_ebit_dcc">#REF!</definedName>
    <definedName name="is_ebit_dccw" localSheetId="0">#REF!</definedName>
    <definedName name="is_ebit_dccw" localSheetId="3">#REF!</definedName>
    <definedName name="is_ebit_dccw" localSheetId="2">#REF!</definedName>
    <definedName name="is_ebit_dccw" localSheetId="22">#REF!</definedName>
    <definedName name="is_ebit_dccw" localSheetId="7">#REF!</definedName>
    <definedName name="is_ebit_dccw" localSheetId="4">#REF!</definedName>
    <definedName name="is_ebit_dccw" localSheetId="5">#REF!</definedName>
    <definedName name="is_ebit_dccw" localSheetId="17">#REF!</definedName>
    <definedName name="is_ebit_dccw" localSheetId="12">#REF!</definedName>
    <definedName name="is_ebit_dccw" localSheetId="9">#REF!</definedName>
    <definedName name="is_ebit_dccw" localSheetId="10">#REF!</definedName>
    <definedName name="is_ebit_dccw">#REF!</definedName>
    <definedName name="is_ebit_dcom" localSheetId="0">#REF!</definedName>
    <definedName name="is_ebit_dcom" localSheetId="3">#REF!</definedName>
    <definedName name="is_ebit_dcom" localSheetId="2">#REF!</definedName>
    <definedName name="is_ebit_dcom" localSheetId="22">#REF!</definedName>
    <definedName name="is_ebit_dcom" localSheetId="7">#REF!</definedName>
    <definedName name="is_ebit_dcom" localSheetId="4">#REF!</definedName>
    <definedName name="is_ebit_dcom" localSheetId="5">#REF!</definedName>
    <definedName name="is_ebit_dcom" localSheetId="17">#REF!</definedName>
    <definedName name="is_ebit_dcom" localSheetId="12">#REF!</definedName>
    <definedName name="is_ebit_dcom" localSheetId="9">#REF!</definedName>
    <definedName name="is_ebit_dcom" localSheetId="10">#REF!</definedName>
    <definedName name="is_ebit_dcom">#REF!</definedName>
    <definedName name="is_ebit_degw" localSheetId="0">#REF!</definedName>
    <definedName name="is_ebit_degw" localSheetId="3">#REF!</definedName>
    <definedName name="is_ebit_degw" localSheetId="2">#REF!</definedName>
    <definedName name="is_ebit_degw">#REF!</definedName>
    <definedName name="is_ebit_deiw" localSheetId="0">#REF!</definedName>
    <definedName name="is_ebit_deiw" localSheetId="3">#REF!</definedName>
    <definedName name="is_ebit_deiw" localSheetId="2">#REF!</definedName>
    <definedName name="is_ebit_deiw">#REF!</definedName>
    <definedName name="is_ebit_denw" localSheetId="0">#REF!</definedName>
    <definedName name="is_ebit_denw" localSheetId="3">#REF!</definedName>
    <definedName name="is_ebit_denw" localSheetId="2">#REF!</definedName>
    <definedName name="is_ebit_denw">#REF!</definedName>
    <definedName name="is_ebit_desi" localSheetId="0">#REF!</definedName>
    <definedName name="is_ebit_desi" localSheetId="3">#REF!</definedName>
    <definedName name="is_ebit_desi" localSheetId="2">#REF!</definedName>
    <definedName name="is_ebit_desi" localSheetId="22">#REF!</definedName>
    <definedName name="is_ebit_desi" localSheetId="7">#REF!</definedName>
    <definedName name="is_ebit_desi" localSheetId="4">#REF!</definedName>
    <definedName name="is_ebit_desi" localSheetId="5">#REF!</definedName>
    <definedName name="is_ebit_desi" localSheetId="17">#REF!</definedName>
    <definedName name="is_ebit_desi" localSheetId="12">#REF!</definedName>
    <definedName name="is_ebit_desi" localSheetId="9">#REF!</definedName>
    <definedName name="is_ebit_desi" localSheetId="10">#REF!</definedName>
    <definedName name="is_ebit_desi">#REF!</definedName>
    <definedName name="is_ebit_dess" localSheetId="0">#REF!</definedName>
    <definedName name="is_ebit_dess" localSheetId="3">#REF!</definedName>
    <definedName name="is_ebit_dess" localSheetId="2">#REF!</definedName>
    <definedName name="is_ebit_dess">#REF!</definedName>
    <definedName name="is_ebit_dfd" localSheetId="0">#REF!</definedName>
    <definedName name="is_ebit_dfd" localSheetId="3">#REF!</definedName>
    <definedName name="is_ebit_dfd" localSheetId="2">#REF!</definedName>
    <definedName name="is_ebit_dfd" localSheetId="22">#REF!</definedName>
    <definedName name="is_ebit_dfd" localSheetId="7">#REF!</definedName>
    <definedName name="is_ebit_dfd" localSheetId="4">#REF!</definedName>
    <definedName name="is_ebit_dfd" localSheetId="5">#REF!</definedName>
    <definedName name="is_ebit_dfd" localSheetId="17">#REF!</definedName>
    <definedName name="is_ebit_dfd" localSheetId="12">#REF!</definedName>
    <definedName name="is_ebit_dfd" localSheetId="9">#REF!</definedName>
    <definedName name="is_ebit_dfd" localSheetId="10">#REF!</definedName>
    <definedName name="is_ebit_dfd">#REF!</definedName>
    <definedName name="is_ebit_dgov" localSheetId="0">#REF!</definedName>
    <definedName name="is_ebit_dgov" localSheetId="3">#REF!</definedName>
    <definedName name="is_ebit_dgov" localSheetId="2">#REF!</definedName>
    <definedName name="is_ebit_dgov">#REF!</definedName>
    <definedName name="is_ebit_dnet" localSheetId="0">#REF!</definedName>
    <definedName name="is_ebit_dnet" localSheetId="3">#REF!</definedName>
    <definedName name="is_ebit_dnet" localSheetId="2">#REF!</definedName>
    <definedName name="is_ebit_dnet" localSheetId="22">#REF!</definedName>
    <definedName name="is_ebit_dnet" localSheetId="7">#REF!</definedName>
    <definedName name="is_ebit_dnet" localSheetId="4">#REF!</definedName>
    <definedName name="is_ebit_dnet" localSheetId="5">#REF!</definedName>
    <definedName name="is_ebit_dnet" localSheetId="17">#REF!</definedName>
    <definedName name="is_ebit_dnet" localSheetId="12">#REF!</definedName>
    <definedName name="is_ebit_dnet" localSheetId="9">#REF!</definedName>
    <definedName name="is_ebit_dnet" localSheetId="10">#REF!</definedName>
    <definedName name="is_ebit_dnet">#REF!</definedName>
    <definedName name="is_ebit_dpbg" localSheetId="0">#REF!</definedName>
    <definedName name="is_ebit_dpbg" localSheetId="3">#REF!</definedName>
    <definedName name="is_ebit_dpbg" localSheetId="2">#REF!</definedName>
    <definedName name="is_ebit_dpbg" localSheetId="22">#REF!</definedName>
    <definedName name="is_ebit_dpbg" localSheetId="7">#REF!</definedName>
    <definedName name="is_ebit_dpbg" localSheetId="4">#REF!</definedName>
    <definedName name="is_ebit_dpbg" localSheetId="5">#REF!</definedName>
    <definedName name="is_ebit_dpbg" localSheetId="17">#REF!</definedName>
    <definedName name="is_ebit_dpbg" localSheetId="12">#REF!</definedName>
    <definedName name="is_ebit_dpbg" localSheetId="9">#REF!</definedName>
    <definedName name="is_ebit_dpbg" localSheetId="10">#REF!</definedName>
    <definedName name="is_ebit_dpbg">#REF!</definedName>
    <definedName name="is_ebit_dsol" localSheetId="0">#REF!</definedName>
    <definedName name="is_ebit_dsol" localSheetId="3">#REF!</definedName>
    <definedName name="is_ebit_dsol" localSheetId="2">#REF!</definedName>
    <definedName name="is_ebit_dsol" localSheetId="22">#REF!</definedName>
    <definedName name="is_ebit_dsol" localSheetId="7">#REF!</definedName>
    <definedName name="is_ebit_dsol" localSheetId="4">#REF!</definedName>
    <definedName name="is_ebit_dsol" localSheetId="5">#REF!</definedName>
    <definedName name="is_ebit_dsol" localSheetId="17">#REF!</definedName>
    <definedName name="is_ebit_dsol" localSheetId="12">#REF!</definedName>
    <definedName name="is_ebit_dsol" localSheetId="9">#REF!</definedName>
    <definedName name="is_ebit_dsol" localSheetId="10">#REF!</definedName>
    <definedName name="is_ebit_dsol">#REF!</definedName>
    <definedName name="is_ebit_eadj" localSheetId="0">#REF!</definedName>
    <definedName name="is_ebit_eadj" localSheetId="3">#REF!</definedName>
    <definedName name="is_ebit_eadj" localSheetId="2">#REF!</definedName>
    <definedName name="is_ebit_eadj">#REF!</definedName>
    <definedName name="is_ebit_egov" localSheetId="0">#REF!</definedName>
    <definedName name="is_ebit_egov" localSheetId="3">#REF!</definedName>
    <definedName name="is_ebit_egov" localSheetId="2">#REF!</definedName>
    <definedName name="is_ebit_egov">#REF!</definedName>
    <definedName name="is_ebit_elec" localSheetId="0">#REF!</definedName>
    <definedName name="is_ebit_elec" localSheetId="3">#REF!</definedName>
    <definedName name="is_ebit_elec" localSheetId="2">#REF!</definedName>
    <definedName name="is_ebit_elec" localSheetId="22">#REF!</definedName>
    <definedName name="is_ebit_elec" localSheetId="7">#REF!</definedName>
    <definedName name="is_ebit_elec" localSheetId="4">#REF!</definedName>
    <definedName name="is_ebit_elec" localSheetId="5">#REF!</definedName>
    <definedName name="is_ebit_elec" localSheetId="17">#REF!</definedName>
    <definedName name="is_ebit_elec" localSheetId="12">#REF!</definedName>
    <definedName name="is_ebit_elec" localSheetId="9">#REF!</definedName>
    <definedName name="is_ebit_elec" localSheetId="10">#REF!</definedName>
    <definedName name="is_ebit_elec">#REF!</definedName>
    <definedName name="is_ebit_eso" localSheetId="0">#REF!</definedName>
    <definedName name="is_ebit_eso" localSheetId="3">#REF!</definedName>
    <definedName name="is_ebit_eso" localSheetId="2">#REF!</definedName>
    <definedName name="is_ebit_eso" localSheetId="22">#REF!</definedName>
    <definedName name="is_ebit_eso" localSheetId="7">#REF!</definedName>
    <definedName name="is_ebit_eso" localSheetId="4">#REF!</definedName>
    <definedName name="is_ebit_eso" localSheetId="5">#REF!</definedName>
    <definedName name="is_ebit_eso" localSheetId="17">#REF!</definedName>
    <definedName name="is_ebit_eso" localSheetId="12">#REF!</definedName>
    <definedName name="is_ebit_eso" localSheetId="9">#REF!</definedName>
    <definedName name="is_ebit_eso" localSheetId="10">#REF!</definedName>
    <definedName name="is_ebit_eso">#REF!</definedName>
    <definedName name="is_ebit_esvc" localSheetId="0">#REF!</definedName>
    <definedName name="is_ebit_esvc" localSheetId="3">#REF!</definedName>
    <definedName name="is_ebit_esvc" localSheetId="2">#REF!</definedName>
    <definedName name="is_ebit_esvc" localSheetId="22">#REF!</definedName>
    <definedName name="is_ebit_esvc" localSheetId="7">#REF!</definedName>
    <definedName name="is_ebit_esvc" localSheetId="4">#REF!</definedName>
    <definedName name="is_ebit_esvc" localSheetId="5">#REF!</definedName>
    <definedName name="is_ebit_esvc" localSheetId="17">#REF!</definedName>
    <definedName name="is_ebit_esvc" localSheetId="12">#REF!</definedName>
    <definedName name="is_ebit_esvc" localSheetId="9">#REF!</definedName>
    <definedName name="is_ebit_esvc" localSheetId="10">#REF!</definedName>
    <definedName name="is_ebit_esvc">#REF!</definedName>
    <definedName name="is_ebit_etrn" localSheetId="0">#REF!</definedName>
    <definedName name="is_ebit_etrn" localSheetId="3">#REF!</definedName>
    <definedName name="is_ebit_etrn" localSheetId="2">#REF!</definedName>
    <definedName name="is_ebit_etrn" localSheetId="22">#REF!</definedName>
    <definedName name="is_ebit_etrn" localSheetId="7">#REF!</definedName>
    <definedName name="is_ebit_etrn" localSheetId="4">#REF!</definedName>
    <definedName name="is_ebit_etrn" localSheetId="5">#REF!</definedName>
    <definedName name="is_ebit_etrn" localSheetId="17">#REF!</definedName>
    <definedName name="is_ebit_etrn" localSheetId="12">#REF!</definedName>
    <definedName name="is_ebit_etrn" localSheetId="9">#REF!</definedName>
    <definedName name="is_ebit_etrn" localSheetId="10">#REF!</definedName>
    <definedName name="is_ebit_etrn">#REF!</definedName>
    <definedName name="is_ebit_exitem" localSheetId="0">#REF!</definedName>
    <definedName name="is_ebit_exitem" localSheetId="3">#REF!</definedName>
    <definedName name="is_ebit_exitem" localSheetId="2">#REF!</definedName>
    <definedName name="is_ebit_exitem" localSheetId="22">#REF!</definedName>
    <definedName name="is_ebit_exitem" localSheetId="7">#REF!</definedName>
    <definedName name="is_ebit_exitem" localSheetId="4">#REF!</definedName>
    <definedName name="is_ebit_exitem" localSheetId="5">#REF!</definedName>
    <definedName name="is_ebit_exitem" localSheetId="17">#REF!</definedName>
    <definedName name="is_ebit_exitem" localSheetId="12">#REF!</definedName>
    <definedName name="is_ebit_exitem" localSheetId="9">#REF!</definedName>
    <definedName name="is_ebit_exitem" localSheetId="10">#REF!</definedName>
    <definedName name="is_ebit_exitem">#REF!</definedName>
    <definedName name="is_ebit_fnco" localSheetId="0">#REF!</definedName>
    <definedName name="is_ebit_fnco" localSheetId="3">#REF!</definedName>
    <definedName name="is_ebit_fnco" localSheetId="2">#REF!</definedName>
    <definedName name="is_ebit_fnco" localSheetId="22">#REF!</definedName>
    <definedName name="is_ebit_fnco" localSheetId="7">#REF!</definedName>
    <definedName name="is_ebit_fnco" localSheetId="4">#REF!</definedName>
    <definedName name="is_ebit_fnco" localSheetId="5">#REF!</definedName>
    <definedName name="is_ebit_fnco" localSheetId="17">#REF!</definedName>
    <definedName name="is_ebit_fnco" localSheetId="12">#REF!</definedName>
    <definedName name="is_ebit_fnco" localSheetId="9">#REF!</definedName>
    <definedName name="is_ebit_fnco" localSheetId="10">#REF!</definedName>
    <definedName name="is_ebit_fnco">#REF!</definedName>
    <definedName name="is_ebit_fsac" localSheetId="0">#REF!</definedName>
    <definedName name="is_ebit_fsac" localSheetId="3">#REF!</definedName>
    <definedName name="is_ebit_fsac" localSheetId="2">#REF!</definedName>
    <definedName name="is_ebit_fsac" localSheetId="22">#REF!</definedName>
    <definedName name="is_ebit_fsac" localSheetId="7">#REF!</definedName>
    <definedName name="is_ebit_fsac" localSheetId="4">#REF!</definedName>
    <definedName name="is_ebit_fsac" localSheetId="5">#REF!</definedName>
    <definedName name="is_ebit_fsac" localSheetId="17">#REF!</definedName>
    <definedName name="is_ebit_fsac" localSheetId="12">#REF!</definedName>
    <definedName name="is_ebit_fsac" localSheetId="9">#REF!</definedName>
    <definedName name="is_ebit_fsac" localSheetId="10">#REF!</definedName>
    <definedName name="is_ebit_fsac">#REF!</definedName>
    <definedName name="is_ebit_fsad" localSheetId="0">#REF!</definedName>
    <definedName name="is_ebit_fsad" localSheetId="3">#REF!</definedName>
    <definedName name="is_ebit_fsad" localSheetId="2">#REF!</definedName>
    <definedName name="is_ebit_fsad">#REF!</definedName>
    <definedName name="is_ebit_fser" localSheetId="0">#REF!</definedName>
    <definedName name="is_ebit_fser" localSheetId="3">#REF!</definedName>
    <definedName name="is_ebit_fser" localSheetId="2">#REF!</definedName>
    <definedName name="is_ebit_fser" localSheetId="22">#REF!</definedName>
    <definedName name="is_ebit_fser" localSheetId="7">#REF!</definedName>
    <definedName name="is_ebit_fser" localSheetId="4">#REF!</definedName>
    <definedName name="is_ebit_fser" localSheetId="5">#REF!</definedName>
    <definedName name="is_ebit_fser" localSheetId="17">#REF!</definedName>
    <definedName name="is_ebit_fser" localSheetId="12">#REF!</definedName>
    <definedName name="is_ebit_fser" localSheetId="9">#REF!</definedName>
    <definedName name="is_ebit_fser" localSheetId="10">#REF!</definedName>
    <definedName name="is_ebit_fser">#REF!</definedName>
    <definedName name="is_ebit_fstp" localSheetId="0">#REF!</definedName>
    <definedName name="is_ebit_fstp" localSheetId="3">#REF!</definedName>
    <definedName name="is_ebit_fstp" localSheetId="2">#REF!</definedName>
    <definedName name="is_ebit_fstp" localSheetId="22">#REF!</definedName>
    <definedName name="is_ebit_fstp" localSheetId="7">#REF!</definedName>
    <definedName name="is_ebit_fstp" localSheetId="4">#REF!</definedName>
    <definedName name="is_ebit_fstp" localSheetId="5">#REF!</definedName>
    <definedName name="is_ebit_fstp" localSheetId="17">#REF!</definedName>
    <definedName name="is_ebit_fstp" localSheetId="12">#REF!</definedName>
    <definedName name="is_ebit_fstp" localSheetId="9">#REF!</definedName>
    <definedName name="is_ebit_fstp" localSheetId="10">#REF!</definedName>
    <definedName name="is_ebit_fstp">#REF!</definedName>
    <definedName name="is_ebit_gaap_CM1DC" localSheetId="0">#REF!</definedName>
    <definedName name="is_ebit_gaap_CM1DC" localSheetId="3">#REF!</definedName>
    <definedName name="is_ebit_gaap_CM1DC" localSheetId="2">#REF!</definedName>
    <definedName name="is_ebit_gaap_CM1DC">#REF!</definedName>
    <definedName name="is_ebit_gaap_CM1DE" localSheetId="0">#REF!</definedName>
    <definedName name="is_ebit_gaap_CM1DE" localSheetId="3">#REF!</definedName>
    <definedName name="is_ebit_gaap_CM1DE" localSheetId="2">#REF!</definedName>
    <definedName name="is_ebit_gaap_CM1DE">#REF!</definedName>
    <definedName name="is_ebit_gaap_CM1EL" localSheetId="0">#REF!</definedName>
    <definedName name="is_ebit_gaap_CM1EL" localSheetId="3">#REF!</definedName>
    <definedName name="is_ebit_gaap_CM1EL" localSheetId="2">#REF!</definedName>
    <definedName name="is_ebit_gaap_CM1EL">#REF!</definedName>
    <definedName name="is_ebit_gaap_CM1NE" localSheetId="0">#REF!</definedName>
    <definedName name="is_ebit_gaap_CM1NE" localSheetId="3">#REF!</definedName>
    <definedName name="is_ebit_gaap_CM1NE" localSheetId="2">#REF!</definedName>
    <definedName name="is_ebit_gaap_CM1NE">#REF!</definedName>
    <definedName name="is_ebit_gaap_CM2DC" localSheetId="0">#REF!</definedName>
    <definedName name="is_ebit_gaap_CM2DC" localSheetId="3">#REF!</definedName>
    <definedName name="is_ebit_gaap_CM2DC" localSheetId="2">#REF!</definedName>
    <definedName name="is_ebit_gaap_CM2DC">#REF!</definedName>
    <definedName name="is_ebit_gaap_CM2DE" localSheetId="0">#REF!</definedName>
    <definedName name="is_ebit_gaap_CM2DE" localSheetId="3">#REF!</definedName>
    <definedName name="is_ebit_gaap_CM2DE" localSheetId="2">#REF!</definedName>
    <definedName name="is_ebit_gaap_CM2DE">#REF!</definedName>
    <definedName name="is_ebit_gaap_CM2EL" localSheetId="0">#REF!</definedName>
    <definedName name="is_ebit_gaap_CM2EL" localSheetId="3">#REF!</definedName>
    <definedName name="is_ebit_gaap_CM2EL" localSheetId="2">#REF!</definedName>
    <definedName name="is_ebit_gaap_CM2EL">#REF!</definedName>
    <definedName name="is_ebit_gaap_CM2NE" localSheetId="0">#REF!</definedName>
    <definedName name="is_ebit_gaap_CM2NE" localSheetId="3">#REF!</definedName>
    <definedName name="is_ebit_gaap_CM2NE" localSheetId="2">#REF!</definedName>
    <definedName name="is_ebit_gaap_CM2NE">#REF!</definedName>
    <definedName name="is_ebit_gaap_CM3DC" localSheetId="0">#REF!</definedName>
    <definedName name="is_ebit_gaap_CM3DC" localSheetId="3">#REF!</definedName>
    <definedName name="is_ebit_gaap_CM3DC" localSheetId="2">#REF!</definedName>
    <definedName name="is_ebit_gaap_CM3DC" localSheetId="22">#REF!</definedName>
    <definedName name="is_ebit_gaap_CM3DC" localSheetId="7">#REF!</definedName>
    <definedName name="is_ebit_gaap_CM3DC" localSheetId="4">#REF!</definedName>
    <definedName name="is_ebit_gaap_CM3DC" localSheetId="5">#REF!</definedName>
    <definedName name="is_ebit_gaap_CM3DC" localSheetId="17">#REF!</definedName>
    <definedName name="is_ebit_gaap_CM3DC" localSheetId="12">#REF!</definedName>
    <definedName name="is_ebit_gaap_CM3DC" localSheetId="9">#REF!</definedName>
    <definedName name="is_ebit_gaap_CM3DC" localSheetId="10">#REF!</definedName>
    <definedName name="is_ebit_gaap_CM3DC">#REF!</definedName>
    <definedName name="is_ebit_gaap_CM3DE" localSheetId="0">#REF!</definedName>
    <definedName name="is_ebit_gaap_CM3DE" localSheetId="3">#REF!</definedName>
    <definedName name="is_ebit_gaap_CM3DE" localSheetId="2">#REF!</definedName>
    <definedName name="is_ebit_gaap_CM3DE" localSheetId="22">#REF!</definedName>
    <definedName name="is_ebit_gaap_CM3DE" localSheetId="7">#REF!</definedName>
    <definedName name="is_ebit_gaap_CM3DE" localSheetId="4">#REF!</definedName>
    <definedName name="is_ebit_gaap_CM3DE" localSheetId="5">#REF!</definedName>
    <definedName name="is_ebit_gaap_CM3DE" localSheetId="17">#REF!</definedName>
    <definedName name="is_ebit_gaap_CM3DE" localSheetId="12">#REF!</definedName>
    <definedName name="is_ebit_gaap_CM3DE" localSheetId="9">#REF!</definedName>
    <definedName name="is_ebit_gaap_CM3DE" localSheetId="10">#REF!</definedName>
    <definedName name="is_ebit_gaap_CM3DE">#REF!</definedName>
    <definedName name="is_ebit_gaap_CM3EL" localSheetId="0">#REF!</definedName>
    <definedName name="is_ebit_gaap_CM3EL" localSheetId="3">#REF!</definedName>
    <definedName name="is_ebit_gaap_CM3EL" localSheetId="2">#REF!</definedName>
    <definedName name="is_ebit_gaap_CM3EL" localSheetId="22">#REF!</definedName>
    <definedName name="is_ebit_gaap_CM3EL" localSheetId="7">#REF!</definedName>
    <definedName name="is_ebit_gaap_CM3EL" localSheetId="4">#REF!</definedName>
    <definedName name="is_ebit_gaap_CM3EL" localSheetId="5">#REF!</definedName>
    <definedName name="is_ebit_gaap_CM3EL" localSheetId="17">#REF!</definedName>
    <definedName name="is_ebit_gaap_CM3EL" localSheetId="12">#REF!</definedName>
    <definedName name="is_ebit_gaap_CM3EL" localSheetId="9">#REF!</definedName>
    <definedName name="is_ebit_gaap_CM3EL" localSheetId="10">#REF!</definedName>
    <definedName name="is_ebit_gaap_CM3EL">#REF!</definedName>
    <definedName name="is_ebit_gaap_CM3NE" localSheetId="0">#REF!</definedName>
    <definedName name="is_ebit_gaap_CM3NE" localSheetId="3">#REF!</definedName>
    <definedName name="is_ebit_gaap_CM3NE" localSheetId="2">#REF!</definedName>
    <definedName name="is_ebit_gaap_CM3NE">#REF!</definedName>
    <definedName name="is_ebit_gaap_CM4DC" localSheetId="0">#REF!</definedName>
    <definedName name="is_ebit_gaap_CM4DC" localSheetId="3">#REF!</definedName>
    <definedName name="is_ebit_gaap_CM4DC" localSheetId="2">#REF!</definedName>
    <definedName name="is_ebit_gaap_CM4DC" localSheetId="22">#REF!</definedName>
    <definedName name="is_ebit_gaap_CM4DC" localSheetId="7">#REF!</definedName>
    <definedName name="is_ebit_gaap_CM4DC" localSheetId="4">#REF!</definedName>
    <definedName name="is_ebit_gaap_CM4DC" localSheetId="5">#REF!</definedName>
    <definedName name="is_ebit_gaap_CM4DC" localSheetId="17">#REF!</definedName>
    <definedName name="is_ebit_gaap_CM4DC" localSheetId="12">#REF!</definedName>
    <definedName name="is_ebit_gaap_CM4DC" localSheetId="9">#REF!</definedName>
    <definedName name="is_ebit_gaap_CM4DC" localSheetId="10">#REF!</definedName>
    <definedName name="is_ebit_gaap_CM4DC">#REF!</definedName>
    <definedName name="is_ebit_gaap_CM4DE" localSheetId="0">#REF!</definedName>
    <definedName name="is_ebit_gaap_CM4DE" localSheetId="3">#REF!</definedName>
    <definedName name="is_ebit_gaap_CM4DE" localSheetId="2">#REF!</definedName>
    <definedName name="is_ebit_gaap_CM4DE" localSheetId="22">#REF!</definedName>
    <definedName name="is_ebit_gaap_CM4DE" localSheetId="7">#REF!</definedName>
    <definedName name="is_ebit_gaap_CM4DE" localSheetId="4">#REF!</definedName>
    <definedName name="is_ebit_gaap_CM4DE" localSheetId="5">#REF!</definedName>
    <definedName name="is_ebit_gaap_CM4DE" localSheetId="17">#REF!</definedName>
    <definedName name="is_ebit_gaap_CM4DE" localSheetId="12">#REF!</definedName>
    <definedName name="is_ebit_gaap_CM4DE" localSheetId="9">#REF!</definedName>
    <definedName name="is_ebit_gaap_CM4DE" localSheetId="10">#REF!</definedName>
    <definedName name="is_ebit_gaap_CM4DE">#REF!</definedName>
    <definedName name="is_ebit_gaap_CM4EL" localSheetId="0">#REF!</definedName>
    <definedName name="is_ebit_gaap_CM4EL" localSheetId="3">#REF!</definedName>
    <definedName name="is_ebit_gaap_CM4EL" localSheetId="2">#REF!</definedName>
    <definedName name="is_ebit_gaap_CM4EL" localSheetId="22">#REF!</definedName>
    <definedName name="is_ebit_gaap_CM4EL" localSheetId="7">#REF!</definedName>
    <definedName name="is_ebit_gaap_CM4EL" localSheetId="4">#REF!</definedName>
    <definedName name="is_ebit_gaap_CM4EL" localSheetId="5">#REF!</definedName>
    <definedName name="is_ebit_gaap_CM4EL" localSheetId="17">#REF!</definedName>
    <definedName name="is_ebit_gaap_CM4EL" localSheetId="12">#REF!</definedName>
    <definedName name="is_ebit_gaap_CM4EL" localSheetId="9">#REF!</definedName>
    <definedName name="is_ebit_gaap_CM4EL" localSheetId="10">#REF!</definedName>
    <definedName name="is_ebit_gaap_CM4EL">#REF!</definedName>
    <definedName name="is_ebit_gaap_CM4NE" localSheetId="0">#REF!</definedName>
    <definedName name="is_ebit_gaap_CM4NE" localSheetId="3">#REF!</definedName>
    <definedName name="is_ebit_gaap_CM4NE" localSheetId="2">#REF!</definedName>
    <definedName name="is_ebit_gaap_CM4NE">#REF!</definedName>
    <definedName name="is_ebit_gaap_CM5DC" localSheetId="0">#REF!</definedName>
    <definedName name="is_ebit_gaap_CM5DC" localSheetId="3">#REF!</definedName>
    <definedName name="is_ebit_gaap_CM5DC" localSheetId="2">#REF!</definedName>
    <definedName name="is_ebit_gaap_CM5DC" localSheetId="22">#REF!</definedName>
    <definedName name="is_ebit_gaap_CM5DC" localSheetId="7">#REF!</definedName>
    <definedName name="is_ebit_gaap_CM5DC" localSheetId="4">#REF!</definedName>
    <definedName name="is_ebit_gaap_CM5DC" localSheetId="5">#REF!</definedName>
    <definedName name="is_ebit_gaap_CM5DC" localSheetId="17">#REF!</definedName>
    <definedName name="is_ebit_gaap_CM5DC" localSheetId="12">#REF!</definedName>
    <definedName name="is_ebit_gaap_CM5DC" localSheetId="9">#REF!</definedName>
    <definedName name="is_ebit_gaap_CM5DC" localSheetId="10">#REF!</definedName>
    <definedName name="is_ebit_gaap_CM5DC">#REF!</definedName>
    <definedName name="is_ebit_gaap_CM5DE" localSheetId="0">#REF!</definedName>
    <definedName name="is_ebit_gaap_CM5DE" localSheetId="3">#REF!</definedName>
    <definedName name="is_ebit_gaap_CM5DE" localSheetId="2">#REF!</definedName>
    <definedName name="is_ebit_gaap_CM5DE" localSheetId="22">#REF!</definedName>
    <definedName name="is_ebit_gaap_CM5DE" localSheetId="7">#REF!</definedName>
    <definedName name="is_ebit_gaap_CM5DE" localSheetId="4">#REF!</definedName>
    <definedName name="is_ebit_gaap_CM5DE" localSheetId="5">#REF!</definedName>
    <definedName name="is_ebit_gaap_CM5DE" localSheetId="17">#REF!</definedName>
    <definedName name="is_ebit_gaap_CM5DE" localSheetId="12">#REF!</definedName>
    <definedName name="is_ebit_gaap_CM5DE" localSheetId="9">#REF!</definedName>
    <definedName name="is_ebit_gaap_CM5DE" localSheetId="10">#REF!</definedName>
    <definedName name="is_ebit_gaap_CM5DE">#REF!</definedName>
    <definedName name="is_ebit_gaap_CMDCC" localSheetId="0">#REF!</definedName>
    <definedName name="is_ebit_gaap_CMDCC" localSheetId="3">#REF!</definedName>
    <definedName name="is_ebit_gaap_CMDCC" localSheetId="2">#REF!</definedName>
    <definedName name="is_ebit_gaap_CMDCC" localSheetId="22">#REF!</definedName>
    <definedName name="is_ebit_gaap_CMDCC" localSheetId="7">#REF!</definedName>
    <definedName name="is_ebit_gaap_CMDCC" localSheetId="4">#REF!</definedName>
    <definedName name="is_ebit_gaap_CMDCC" localSheetId="5">#REF!</definedName>
    <definedName name="is_ebit_gaap_CMDCC" localSheetId="17">#REF!</definedName>
    <definedName name="is_ebit_gaap_CMDCC" localSheetId="12">#REF!</definedName>
    <definedName name="is_ebit_gaap_CMDCC" localSheetId="9">#REF!</definedName>
    <definedName name="is_ebit_gaap_CMDCC" localSheetId="10">#REF!</definedName>
    <definedName name="is_ebit_gaap_CMDCC">#REF!</definedName>
    <definedName name="is_ebit_gaap_CMDEC" localSheetId="0">#REF!</definedName>
    <definedName name="is_ebit_gaap_CMDEC" localSheetId="3">#REF!</definedName>
    <definedName name="is_ebit_gaap_CMDEC" localSheetId="2">#REF!</definedName>
    <definedName name="is_ebit_gaap_CMDEC" localSheetId="22">#REF!</definedName>
    <definedName name="is_ebit_gaap_CMDEC" localSheetId="7">#REF!</definedName>
    <definedName name="is_ebit_gaap_CMDEC" localSheetId="4">#REF!</definedName>
    <definedName name="is_ebit_gaap_CMDEC" localSheetId="5">#REF!</definedName>
    <definedName name="is_ebit_gaap_CMDEC" localSheetId="17">#REF!</definedName>
    <definedName name="is_ebit_gaap_CMDEC" localSheetId="12">#REF!</definedName>
    <definedName name="is_ebit_gaap_CMDEC" localSheetId="9">#REF!</definedName>
    <definedName name="is_ebit_gaap_CMDEC" localSheetId="10">#REF!</definedName>
    <definedName name="is_ebit_gaap_CMDEC">#REF!</definedName>
    <definedName name="is_ebit_gaap_CMDEG" localSheetId="0">#REF!</definedName>
    <definedName name="is_ebit_gaap_CMDEG" localSheetId="3">#REF!</definedName>
    <definedName name="is_ebit_gaap_CMDEG" localSheetId="2">#REF!</definedName>
    <definedName name="is_ebit_gaap_CMDEG">#REF!</definedName>
    <definedName name="is_ebit_gaap_CMELE" localSheetId="0">#REF!</definedName>
    <definedName name="is_ebit_gaap_CMELE" localSheetId="3">#REF!</definedName>
    <definedName name="is_ebit_gaap_CMELE" localSheetId="2">#REF!</definedName>
    <definedName name="is_ebit_gaap_CMELE" localSheetId="22">#REF!</definedName>
    <definedName name="is_ebit_gaap_CMELE" localSheetId="7">#REF!</definedName>
    <definedName name="is_ebit_gaap_CMELE" localSheetId="4">#REF!</definedName>
    <definedName name="is_ebit_gaap_CMELE" localSheetId="5">#REF!</definedName>
    <definedName name="is_ebit_gaap_CMELE" localSheetId="17">#REF!</definedName>
    <definedName name="is_ebit_gaap_CMELE" localSheetId="12">#REF!</definedName>
    <definedName name="is_ebit_gaap_CMELE" localSheetId="9">#REF!</definedName>
    <definedName name="is_ebit_gaap_CMELE" localSheetId="10">#REF!</definedName>
    <definedName name="is_ebit_gaap_CMELE">#REF!</definedName>
    <definedName name="is_ebit_gaap_CMNEP" localSheetId="0">#REF!</definedName>
    <definedName name="is_ebit_gaap_CMNEP" localSheetId="3">#REF!</definedName>
    <definedName name="is_ebit_gaap_CMNEP" localSheetId="2">#REF!</definedName>
    <definedName name="is_ebit_gaap_CMNEP" localSheetId="22">#REF!</definedName>
    <definedName name="is_ebit_gaap_CMNEP" localSheetId="7">#REF!</definedName>
    <definedName name="is_ebit_gaap_CMNEP" localSheetId="4">#REF!</definedName>
    <definedName name="is_ebit_gaap_CMNEP" localSheetId="5">#REF!</definedName>
    <definedName name="is_ebit_gaap_CMNEP" localSheetId="17">#REF!</definedName>
    <definedName name="is_ebit_gaap_CMNEP" localSheetId="12">#REF!</definedName>
    <definedName name="is_ebit_gaap_CMNEP" localSheetId="9">#REF!</definedName>
    <definedName name="is_ebit_gaap_CMNEP" localSheetId="10">#REF!</definedName>
    <definedName name="is_ebit_gaap_CMNEP">#REF!</definedName>
    <definedName name="is_ebit_gaap_dpbg" localSheetId="0">#REF!</definedName>
    <definedName name="is_ebit_gaap_dpbg" localSheetId="3">#REF!</definedName>
    <definedName name="is_ebit_gaap_dpbg" localSheetId="2">#REF!</definedName>
    <definedName name="is_ebit_gaap_dpbg">#REF!</definedName>
    <definedName name="is_ebit_gaap_etrn" localSheetId="0">#REF!</definedName>
    <definedName name="is_ebit_gaap_etrn" localSheetId="3">#REF!</definedName>
    <definedName name="is_ebit_gaap_etrn" localSheetId="2">#REF!</definedName>
    <definedName name="is_ebit_gaap_etrn">#REF!</definedName>
    <definedName name="is_ebit_gaap_nep" localSheetId="0">#REF!</definedName>
    <definedName name="is_ebit_gaap_nep" localSheetId="3">#REF!</definedName>
    <definedName name="is_ebit_gaap_nep" localSheetId="2">#REF!</definedName>
    <definedName name="is_ebit_gaap_nep">#REF!</definedName>
    <definedName name="is_ebit_gaap_tsc" localSheetId="0">#REF!</definedName>
    <definedName name="is_ebit_gaap_tsc" localSheetId="3">#REF!</definedName>
    <definedName name="is_ebit_gaap_tsc" localSheetId="2">#REF!</definedName>
    <definedName name="is_ebit_gaap_tsc">#REF!</definedName>
    <definedName name="is_ebit_gadd" localSheetId="0">#REF!</definedName>
    <definedName name="is_ebit_gadd" localSheetId="3">#REF!</definedName>
    <definedName name="is_ebit_gadd" localSheetId="2">#REF!</definedName>
    <definedName name="is_ebit_gadd" localSheetId="22">#REF!</definedName>
    <definedName name="is_ebit_gadd" localSheetId="7">#REF!</definedName>
    <definedName name="is_ebit_gadd" localSheetId="4">#REF!</definedName>
    <definedName name="is_ebit_gadd" localSheetId="5">#REF!</definedName>
    <definedName name="is_ebit_gadd" localSheetId="17">#REF!</definedName>
    <definedName name="is_ebit_gadd" localSheetId="12">#REF!</definedName>
    <definedName name="is_ebit_gadd" localSheetId="9">#REF!</definedName>
    <definedName name="is_ebit_gadd" localSheetId="10">#REF!</definedName>
    <definedName name="is_ebit_gadd">#REF!</definedName>
    <definedName name="is_ebit_gadi" localSheetId="0">#REF!</definedName>
    <definedName name="is_ebit_gadi" localSheetId="3">#REF!</definedName>
    <definedName name="is_ebit_gadi" localSheetId="2">#REF!</definedName>
    <definedName name="is_ebit_gadi" localSheetId="22">#REF!</definedName>
    <definedName name="is_ebit_gadi" localSheetId="7">#REF!</definedName>
    <definedName name="is_ebit_gadi" localSheetId="4">#REF!</definedName>
    <definedName name="is_ebit_gadi" localSheetId="5">#REF!</definedName>
    <definedName name="is_ebit_gadi" localSheetId="17">#REF!</definedName>
    <definedName name="is_ebit_gadi" localSheetId="12">#REF!</definedName>
    <definedName name="is_ebit_gadi" localSheetId="9">#REF!</definedName>
    <definedName name="is_ebit_gadi" localSheetId="10">#REF!</definedName>
    <definedName name="is_ebit_gadi">#REF!</definedName>
    <definedName name="is_ebit_gadj" localSheetId="0">#REF!</definedName>
    <definedName name="is_ebit_gadj" localSheetId="3">#REF!</definedName>
    <definedName name="is_ebit_gadj" localSheetId="2">#REF!</definedName>
    <definedName name="is_ebit_gadj">#REF!</definedName>
    <definedName name="is_ebit_gov" localSheetId="0">#REF!</definedName>
    <definedName name="is_ebit_gov" localSheetId="3">#REF!</definedName>
    <definedName name="is_ebit_gov" localSheetId="2">#REF!</definedName>
    <definedName name="is_ebit_gov">#REF!</definedName>
    <definedName name="is_ebit_govd" localSheetId="0">#REF!</definedName>
    <definedName name="is_ebit_govd" localSheetId="3">#REF!</definedName>
    <definedName name="is_ebit_govd" localSheetId="2">#REF!</definedName>
    <definedName name="is_ebit_govd" localSheetId="22">#REF!</definedName>
    <definedName name="is_ebit_govd" localSheetId="7">#REF!</definedName>
    <definedName name="is_ebit_govd" localSheetId="4">#REF!</definedName>
    <definedName name="is_ebit_govd" localSheetId="5">#REF!</definedName>
    <definedName name="is_ebit_govd" localSheetId="17">#REF!</definedName>
    <definedName name="is_ebit_govd" localSheetId="12">#REF!</definedName>
    <definedName name="is_ebit_govd" localSheetId="9">#REF!</definedName>
    <definedName name="is_ebit_govd" localSheetId="10">#REF!</definedName>
    <definedName name="is_ebit_govd">#REF!</definedName>
    <definedName name="is_ebit_gove" localSheetId="0">#REF!</definedName>
    <definedName name="is_ebit_gove" localSheetId="3">#REF!</definedName>
    <definedName name="is_ebit_gove" localSheetId="2">#REF!</definedName>
    <definedName name="is_ebit_gove" localSheetId="22">#REF!</definedName>
    <definedName name="is_ebit_gove" localSheetId="7">#REF!</definedName>
    <definedName name="is_ebit_gove" localSheetId="4">#REF!</definedName>
    <definedName name="is_ebit_gove" localSheetId="5">#REF!</definedName>
    <definedName name="is_ebit_gove" localSheetId="17">#REF!</definedName>
    <definedName name="is_ebit_gove" localSheetId="12">#REF!</definedName>
    <definedName name="is_ebit_gove" localSheetId="9">#REF!</definedName>
    <definedName name="is_ebit_gove" localSheetId="10">#REF!</definedName>
    <definedName name="is_ebit_gove">#REF!</definedName>
    <definedName name="is_ebit_gross_CM1DC" localSheetId="0">#REF!</definedName>
    <definedName name="is_ebit_gross_CM1DC" localSheetId="3">#REF!</definedName>
    <definedName name="is_ebit_gross_CM1DC" localSheetId="2">#REF!</definedName>
    <definedName name="is_ebit_gross_CM1DC" localSheetId="22">#REF!</definedName>
    <definedName name="is_ebit_gross_CM1DC" localSheetId="7">#REF!</definedName>
    <definedName name="is_ebit_gross_CM1DC" localSheetId="4">#REF!</definedName>
    <definedName name="is_ebit_gross_CM1DC" localSheetId="5">#REF!</definedName>
    <definedName name="is_ebit_gross_CM1DC" localSheetId="17">#REF!</definedName>
    <definedName name="is_ebit_gross_CM1DC" localSheetId="12">#REF!</definedName>
    <definedName name="is_ebit_gross_CM1DC" localSheetId="9">#REF!</definedName>
    <definedName name="is_ebit_gross_CM1DC" localSheetId="10">#REF!</definedName>
    <definedName name="is_ebit_gross_CM1DC">#REF!</definedName>
    <definedName name="is_ebit_gross_CM1DE" localSheetId="0">#REF!</definedName>
    <definedName name="is_ebit_gross_CM1DE" localSheetId="3">#REF!</definedName>
    <definedName name="is_ebit_gross_CM1DE" localSheetId="2">#REF!</definedName>
    <definedName name="is_ebit_gross_CM1DE" localSheetId="22">#REF!</definedName>
    <definedName name="is_ebit_gross_CM1DE" localSheetId="7">#REF!</definedName>
    <definedName name="is_ebit_gross_CM1DE" localSheetId="4">#REF!</definedName>
    <definedName name="is_ebit_gross_CM1DE" localSheetId="5">#REF!</definedName>
    <definedName name="is_ebit_gross_CM1DE" localSheetId="17">#REF!</definedName>
    <definedName name="is_ebit_gross_CM1DE" localSheetId="12">#REF!</definedName>
    <definedName name="is_ebit_gross_CM1DE" localSheetId="9">#REF!</definedName>
    <definedName name="is_ebit_gross_CM1DE" localSheetId="10">#REF!</definedName>
    <definedName name="is_ebit_gross_CM1DE">#REF!</definedName>
    <definedName name="is_ebit_gross_CM1EL" localSheetId="0">#REF!</definedName>
    <definedName name="is_ebit_gross_CM1EL" localSheetId="3">#REF!</definedName>
    <definedName name="is_ebit_gross_CM1EL" localSheetId="2">#REF!</definedName>
    <definedName name="is_ebit_gross_CM1EL" localSheetId="22">#REF!</definedName>
    <definedName name="is_ebit_gross_CM1EL" localSheetId="7">#REF!</definedName>
    <definedName name="is_ebit_gross_CM1EL" localSheetId="4">#REF!</definedName>
    <definedName name="is_ebit_gross_CM1EL" localSheetId="5">#REF!</definedName>
    <definedName name="is_ebit_gross_CM1EL" localSheetId="17">#REF!</definedName>
    <definedName name="is_ebit_gross_CM1EL" localSheetId="12">#REF!</definedName>
    <definedName name="is_ebit_gross_CM1EL" localSheetId="9">#REF!</definedName>
    <definedName name="is_ebit_gross_CM1EL" localSheetId="10">#REF!</definedName>
    <definedName name="is_ebit_gross_CM1EL">#REF!</definedName>
    <definedName name="is_ebit_gross_CM1NE" localSheetId="0">#REF!</definedName>
    <definedName name="is_ebit_gross_CM1NE" localSheetId="3">#REF!</definedName>
    <definedName name="is_ebit_gross_CM1NE" localSheetId="2">#REF!</definedName>
    <definedName name="is_ebit_gross_CM1NE">#REF!</definedName>
    <definedName name="is_ebit_gross_CM2DC" localSheetId="0">#REF!</definedName>
    <definedName name="is_ebit_gross_CM2DC" localSheetId="3">#REF!</definedName>
    <definedName name="is_ebit_gross_CM2DC" localSheetId="2">#REF!</definedName>
    <definedName name="is_ebit_gross_CM2DC" localSheetId="22">#REF!</definedName>
    <definedName name="is_ebit_gross_CM2DC" localSheetId="7">#REF!</definedName>
    <definedName name="is_ebit_gross_CM2DC" localSheetId="4">#REF!</definedName>
    <definedName name="is_ebit_gross_CM2DC" localSheetId="5">#REF!</definedName>
    <definedName name="is_ebit_gross_CM2DC" localSheetId="17">#REF!</definedName>
    <definedName name="is_ebit_gross_CM2DC" localSheetId="12">#REF!</definedName>
    <definedName name="is_ebit_gross_CM2DC" localSheetId="9">#REF!</definedName>
    <definedName name="is_ebit_gross_CM2DC" localSheetId="10">#REF!</definedName>
    <definedName name="is_ebit_gross_CM2DC">#REF!</definedName>
    <definedName name="is_ebit_gross_CM2DE" localSheetId="0">#REF!</definedName>
    <definedName name="is_ebit_gross_CM2DE" localSheetId="3">#REF!</definedName>
    <definedName name="is_ebit_gross_CM2DE" localSheetId="2">#REF!</definedName>
    <definedName name="is_ebit_gross_CM2DE" localSheetId="22">#REF!</definedName>
    <definedName name="is_ebit_gross_CM2DE" localSheetId="7">#REF!</definedName>
    <definedName name="is_ebit_gross_CM2DE" localSheetId="4">#REF!</definedName>
    <definedName name="is_ebit_gross_CM2DE" localSheetId="5">#REF!</definedName>
    <definedName name="is_ebit_gross_CM2DE" localSheetId="17">#REF!</definedName>
    <definedName name="is_ebit_gross_CM2DE" localSheetId="12">#REF!</definedName>
    <definedName name="is_ebit_gross_CM2DE" localSheetId="9">#REF!</definedName>
    <definedName name="is_ebit_gross_CM2DE" localSheetId="10">#REF!</definedName>
    <definedName name="is_ebit_gross_CM2DE">#REF!</definedName>
    <definedName name="is_ebit_gross_CM2EL" localSheetId="0">#REF!</definedName>
    <definedName name="is_ebit_gross_CM2EL" localSheetId="3">#REF!</definedName>
    <definedName name="is_ebit_gross_CM2EL" localSheetId="2">#REF!</definedName>
    <definedName name="is_ebit_gross_CM2EL" localSheetId="22">#REF!</definedName>
    <definedName name="is_ebit_gross_CM2EL" localSheetId="7">#REF!</definedName>
    <definedName name="is_ebit_gross_CM2EL" localSheetId="4">#REF!</definedName>
    <definedName name="is_ebit_gross_CM2EL" localSheetId="5">#REF!</definedName>
    <definedName name="is_ebit_gross_CM2EL" localSheetId="17">#REF!</definedName>
    <definedName name="is_ebit_gross_CM2EL" localSheetId="12">#REF!</definedName>
    <definedName name="is_ebit_gross_CM2EL" localSheetId="9">#REF!</definedName>
    <definedName name="is_ebit_gross_CM2EL" localSheetId="10">#REF!</definedName>
    <definedName name="is_ebit_gross_CM2EL">#REF!</definedName>
    <definedName name="is_ebit_gross_CM2NE" localSheetId="0">#REF!</definedName>
    <definedName name="is_ebit_gross_CM2NE" localSheetId="3">#REF!</definedName>
    <definedName name="is_ebit_gross_CM2NE" localSheetId="2">#REF!</definedName>
    <definedName name="is_ebit_gross_CM2NE">#REF!</definedName>
    <definedName name="is_ebit_gross_CM3DC" localSheetId="0">#REF!</definedName>
    <definedName name="is_ebit_gross_CM3DC" localSheetId="3">#REF!</definedName>
    <definedName name="is_ebit_gross_CM3DC" localSheetId="2">#REF!</definedName>
    <definedName name="is_ebit_gross_CM3DC" localSheetId="22">#REF!</definedName>
    <definedName name="is_ebit_gross_CM3DC" localSheetId="7">#REF!</definedName>
    <definedName name="is_ebit_gross_CM3DC" localSheetId="4">#REF!</definedName>
    <definedName name="is_ebit_gross_CM3DC" localSheetId="5">#REF!</definedName>
    <definedName name="is_ebit_gross_CM3DC" localSheetId="17">#REF!</definedName>
    <definedName name="is_ebit_gross_CM3DC" localSheetId="12">#REF!</definedName>
    <definedName name="is_ebit_gross_CM3DC" localSheetId="9">#REF!</definedName>
    <definedName name="is_ebit_gross_CM3DC" localSheetId="10">#REF!</definedName>
    <definedName name="is_ebit_gross_CM3DC">#REF!</definedName>
    <definedName name="is_ebit_gross_CM3DE" localSheetId="0">#REF!</definedName>
    <definedName name="is_ebit_gross_CM3DE" localSheetId="3">#REF!</definedName>
    <definedName name="is_ebit_gross_CM3DE" localSheetId="2">#REF!</definedName>
    <definedName name="is_ebit_gross_CM3DE" localSheetId="22">#REF!</definedName>
    <definedName name="is_ebit_gross_CM3DE" localSheetId="7">#REF!</definedName>
    <definedName name="is_ebit_gross_CM3DE" localSheetId="4">#REF!</definedName>
    <definedName name="is_ebit_gross_CM3DE" localSheetId="5">#REF!</definedName>
    <definedName name="is_ebit_gross_CM3DE" localSheetId="17">#REF!</definedName>
    <definedName name="is_ebit_gross_CM3DE" localSheetId="12">#REF!</definedName>
    <definedName name="is_ebit_gross_CM3DE" localSheetId="9">#REF!</definedName>
    <definedName name="is_ebit_gross_CM3DE" localSheetId="10">#REF!</definedName>
    <definedName name="is_ebit_gross_CM3DE">#REF!</definedName>
    <definedName name="is_ebit_gross_CM3EL" localSheetId="0">#REF!</definedName>
    <definedName name="is_ebit_gross_CM3EL" localSheetId="3">#REF!</definedName>
    <definedName name="is_ebit_gross_CM3EL" localSheetId="2">#REF!</definedName>
    <definedName name="is_ebit_gross_CM3EL" localSheetId="22">#REF!</definedName>
    <definedName name="is_ebit_gross_CM3EL" localSheetId="7">#REF!</definedName>
    <definedName name="is_ebit_gross_CM3EL" localSheetId="4">#REF!</definedName>
    <definedName name="is_ebit_gross_CM3EL" localSheetId="5">#REF!</definedName>
    <definedName name="is_ebit_gross_CM3EL" localSheetId="17">#REF!</definedName>
    <definedName name="is_ebit_gross_CM3EL" localSheetId="12">#REF!</definedName>
    <definedName name="is_ebit_gross_CM3EL" localSheetId="9">#REF!</definedName>
    <definedName name="is_ebit_gross_CM3EL" localSheetId="10">#REF!</definedName>
    <definedName name="is_ebit_gross_CM3EL">#REF!</definedName>
    <definedName name="is_ebit_gross_CM3NE" localSheetId="0">#REF!</definedName>
    <definedName name="is_ebit_gross_CM3NE" localSheetId="3">#REF!</definedName>
    <definedName name="is_ebit_gross_CM3NE" localSheetId="2">#REF!</definedName>
    <definedName name="is_ebit_gross_CM3NE">#REF!</definedName>
    <definedName name="is_ebit_gross_CM4DC" localSheetId="0">#REF!</definedName>
    <definedName name="is_ebit_gross_CM4DC" localSheetId="3">#REF!</definedName>
    <definedName name="is_ebit_gross_CM4DC" localSheetId="2">#REF!</definedName>
    <definedName name="is_ebit_gross_CM4DC" localSheetId="22">#REF!</definedName>
    <definedName name="is_ebit_gross_CM4DC" localSheetId="7">#REF!</definedName>
    <definedName name="is_ebit_gross_CM4DC" localSheetId="4">#REF!</definedName>
    <definedName name="is_ebit_gross_CM4DC" localSheetId="5">#REF!</definedName>
    <definedName name="is_ebit_gross_CM4DC" localSheetId="17">#REF!</definedName>
    <definedName name="is_ebit_gross_CM4DC" localSheetId="12">#REF!</definedName>
    <definedName name="is_ebit_gross_CM4DC" localSheetId="9">#REF!</definedName>
    <definedName name="is_ebit_gross_CM4DC" localSheetId="10">#REF!</definedName>
    <definedName name="is_ebit_gross_CM4DC">#REF!</definedName>
    <definedName name="is_ebit_gross_CM4DE" localSheetId="0">#REF!</definedName>
    <definedName name="is_ebit_gross_CM4DE" localSheetId="3">#REF!</definedName>
    <definedName name="is_ebit_gross_CM4DE" localSheetId="2">#REF!</definedName>
    <definedName name="is_ebit_gross_CM4DE" localSheetId="22">#REF!</definedName>
    <definedName name="is_ebit_gross_CM4DE" localSheetId="7">#REF!</definedName>
    <definedName name="is_ebit_gross_CM4DE" localSheetId="4">#REF!</definedName>
    <definedName name="is_ebit_gross_CM4DE" localSheetId="5">#REF!</definedName>
    <definedName name="is_ebit_gross_CM4DE" localSheetId="17">#REF!</definedName>
    <definedName name="is_ebit_gross_CM4DE" localSheetId="12">#REF!</definedName>
    <definedName name="is_ebit_gross_CM4DE" localSheetId="9">#REF!</definedName>
    <definedName name="is_ebit_gross_CM4DE" localSheetId="10">#REF!</definedName>
    <definedName name="is_ebit_gross_CM4DE">#REF!</definedName>
    <definedName name="is_ebit_gross_CM4EL" localSheetId="0">#REF!</definedName>
    <definedName name="is_ebit_gross_CM4EL" localSheetId="3">#REF!</definedName>
    <definedName name="is_ebit_gross_CM4EL" localSheetId="2">#REF!</definedName>
    <definedName name="is_ebit_gross_CM4EL" localSheetId="22">#REF!</definedName>
    <definedName name="is_ebit_gross_CM4EL" localSheetId="7">#REF!</definedName>
    <definedName name="is_ebit_gross_CM4EL" localSheetId="4">#REF!</definedName>
    <definedName name="is_ebit_gross_CM4EL" localSheetId="5">#REF!</definedName>
    <definedName name="is_ebit_gross_CM4EL" localSheetId="17">#REF!</definedName>
    <definedName name="is_ebit_gross_CM4EL" localSheetId="12">#REF!</definedName>
    <definedName name="is_ebit_gross_CM4EL" localSheetId="9">#REF!</definedName>
    <definedName name="is_ebit_gross_CM4EL" localSheetId="10">#REF!</definedName>
    <definedName name="is_ebit_gross_CM4EL">#REF!</definedName>
    <definedName name="is_ebit_gross_CM4NE" localSheetId="0">#REF!</definedName>
    <definedName name="is_ebit_gross_CM4NE" localSheetId="3">#REF!</definedName>
    <definedName name="is_ebit_gross_CM4NE" localSheetId="2">#REF!</definedName>
    <definedName name="is_ebit_gross_CM4NE">#REF!</definedName>
    <definedName name="is_ebit_gross_CM5DC" localSheetId="0">#REF!</definedName>
    <definedName name="is_ebit_gross_CM5DC" localSheetId="3">#REF!</definedName>
    <definedName name="is_ebit_gross_CM5DC" localSheetId="2">#REF!</definedName>
    <definedName name="is_ebit_gross_CM5DC" localSheetId="22">#REF!</definedName>
    <definedName name="is_ebit_gross_CM5DC" localSheetId="7">#REF!</definedName>
    <definedName name="is_ebit_gross_CM5DC" localSheetId="4">#REF!</definedName>
    <definedName name="is_ebit_gross_CM5DC" localSheetId="5">#REF!</definedName>
    <definedName name="is_ebit_gross_CM5DC" localSheetId="17">#REF!</definedName>
    <definedName name="is_ebit_gross_CM5DC" localSheetId="12">#REF!</definedName>
    <definedName name="is_ebit_gross_CM5DC" localSheetId="9">#REF!</definedName>
    <definedName name="is_ebit_gross_CM5DC" localSheetId="10">#REF!</definedName>
    <definedName name="is_ebit_gross_CM5DC">#REF!</definedName>
    <definedName name="is_ebit_gross_CM5DE" localSheetId="0">#REF!</definedName>
    <definedName name="is_ebit_gross_CM5DE" localSheetId="3">#REF!</definedName>
    <definedName name="is_ebit_gross_CM5DE" localSheetId="2">#REF!</definedName>
    <definedName name="is_ebit_gross_CM5DE" localSheetId="22">#REF!</definedName>
    <definedName name="is_ebit_gross_CM5DE" localSheetId="7">#REF!</definedName>
    <definedName name="is_ebit_gross_CM5DE" localSheetId="4">#REF!</definedName>
    <definedName name="is_ebit_gross_CM5DE" localSheetId="5">#REF!</definedName>
    <definedName name="is_ebit_gross_CM5DE" localSheetId="17">#REF!</definedName>
    <definedName name="is_ebit_gross_CM5DE" localSheetId="12">#REF!</definedName>
    <definedName name="is_ebit_gross_CM5DE" localSheetId="9">#REF!</definedName>
    <definedName name="is_ebit_gross_CM5DE" localSheetId="10">#REF!</definedName>
    <definedName name="is_ebit_gross_CM5DE">#REF!</definedName>
    <definedName name="is_ebit_gross_CMDCC" localSheetId="0">#REF!</definedName>
    <definedName name="is_ebit_gross_CMDCC" localSheetId="3">#REF!</definedName>
    <definedName name="is_ebit_gross_CMDCC" localSheetId="2">#REF!</definedName>
    <definedName name="is_ebit_gross_CMDCC" localSheetId="22">#REF!</definedName>
    <definedName name="is_ebit_gross_CMDCC" localSheetId="7">#REF!</definedName>
    <definedName name="is_ebit_gross_CMDCC" localSheetId="4">#REF!</definedName>
    <definedName name="is_ebit_gross_CMDCC" localSheetId="5">#REF!</definedName>
    <definedName name="is_ebit_gross_CMDCC" localSheetId="17">#REF!</definedName>
    <definedName name="is_ebit_gross_CMDCC" localSheetId="12">#REF!</definedName>
    <definedName name="is_ebit_gross_CMDCC" localSheetId="9">#REF!</definedName>
    <definedName name="is_ebit_gross_CMDCC" localSheetId="10">#REF!</definedName>
    <definedName name="is_ebit_gross_CMDCC">#REF!</definedName>
    <definedName name="is_ebit_gross_CMDEC" localSheetId="0">#REF!</definedName>
    <definedName name="is_ebit_gross_CMDEC" localSheetId="3">#REF!</definedName>
    <definedName name="is_ebit_gross_CMDEC" localSheetId="2">#REF!</definedName>
    <definedName name="is_ebit_gross_CMDEC" localSheetId="22">#REF!</definedName>
    <definedName name="is_ebit_gross_CMDEC" localSheetId="7">#REF!</definedName>
    <definedName name="is_ebit_gross_CMDEC" localSheetId="4">#REF!</definedName>
    <definedName name="is_ebit_gross_CMDEC" localSheetId="5">#REF!</definedName>
    <definedName name="is_ebit_gross_CMDEC" localSheetId="17">#REF!</definedName>
    <definedName name="is_ebit_gross_CMDEC" localSheetId="12">#REF!</definedName>
    <definedName name="is_ebit_gross_CMDEC" localSheetId="9">#REF!</definedName>
    <definedName name="is_ebit_gross_CMDEC" localSheetId="10">#REF!</definedName>
    <definedName name="is_ebit_gross_CMDEC">#REF!</definedName>
    <definedName name="is_ebit_gross_CMELE" localSheetId="0">#REF!</definedName>
    <definedName name="is_ebit_gross_CMELE" localSheetId="3">#REF!</definedName>
    <definedName name="is_ebit_gross_CMELE" localSheetId="2">#REF!</definedName>
    <definedName name="is_ebit_gross_CMELE" localSheetId="22">#REF!</definedName>
    <definedName name="is_ebit_gross_CMELE" localSheetId="7">#REF!</definedName>
    <definedName name="is_ebit_gross_CMELE" localSheetId="4">#REF!</definedName>
    <definedName name="is_ebit_gross_CMELE" localSheetId="5">#REF!</definedName>
    <definedName name="is_ebit_gross_CMELE" localSheetId="17">#REF!</definedName>
    <definedName name="is_ebit_gross_CMELE" localSheetId="12">#REF!</definedName>
    <definedName name="is_ebit_gross_CMELE" localSheetId="9">#REF!</definedName>
    <definedName name="is_ebit_gross_CMELE" localSheetId="10">#REF!</definedName>
    <definedName name="is_ebit_gross_CMELE">#REF!</definedName>
    <definedName name="is_ebit_gross_CMNEP" localSheetId="0">#REF!</definedName>
    <definedName name="is_ebit_gross_CMNEP" localSheetId="3">#REF!</definedName>
    <definedName name="is_ebit_gross_CMNEP" localSheetId="2">#REF!</definedName>
    <definedName name="is_ebit_gross_CMNEP" localSheetId="22">#REF!</definedName>
    <definedName name="is_ebit_gross_CMNEP" localSheetId="7">#REF!</definedName>
    <definedName name="is_ebit_gross_CMNEP" localSheetId="4">#REF!</definedName>
    <definedName name="is_ebit_gross_CMNEP" localSheetId="5">#REF!</definedName>
    <definedName name="is_ebit_gross_CMNEP" localSheetId="17">#REF!</definedName>
    <definedName name="is_ebit_gross_CMNEP" localSheetId="12">#REF!</definedName>
    <definedName name="is_ebit_gross_CMNEP" localSheetId="9">#REF!</definedName>
    <definedName name="is_ebit_gross_CMNEP" localSheetId="10">#REF!</definedName>
    <definedName name="is_ebit_gross_CMNEP">#REF!</definedName>
    <definedName name="is_ebit_mali" localSheetId="0">#REF!</definedName>
    <definedName name="is_ebit_mali" localSheetId="3">#REF!</definedName>
    <definedName name="is_ebit_mali" localSheetId="2">#REF!</definedName>
    <definedName name="is_ebit_mali" localSheetId="22">#REF!</definedName>
    <definedName name="is_ebit_mali" localSheetId="7">#REF!</definedName>
    <definedName name="is_ebit_mali" localSheetId="4">#REF!</definedName>
    <definedName name="is_ebit_mali" localSheetId="5">#REF!</definedName>
    <definedName name="is_ebit_mali" localSheetId="17">#REF!</definedName>
    <definedName name="is_ebit_mali" localSheetId="12">#REF!</definedName>
    <definedName name="is_ebit_mali" localSheetId="9">#REF!</definedName>
    <definedName name="is_ebit_mali" localSheetId="10">#REF!</definedName>
    <definedName name="is_ebit_mali">#REF!</definedName>
    <definedName name="is_ebit_mwp" localSheetId="0">#REF!</definedName>
    <definedName name="is_ebit_mwp" localSheetId="3">#REF!</definedName>
    <definedName name="is_ebit_mwp" localSheetId="2">#REF!</definedName>
    <definedName name="is_ebit_mwp" localSheetId="22">#REF!</definedName>
    <definedName name="is_ebit_mwp" localSheetId="7">#REF!</definedName>
    <definedName name="is_ebit_mwp" localSheetId="4">#REF!</definedName>
    <definedName name="is_ebit_mwp" localSheetId="5">#REF!</definedName>
    <definedName name="is_ebit_mwp" localSheetId="17">#REF!</definedName>
    <definedName name="is_ebit_mwp" localSheetId="12">#REF!</definedName>
    <definedName name="is_ebit_mwp" localSheetId="9">#REF!</definedName>
    <definedName name="is_ebit_mwp" localSheetId="10">#REF!</definedName>
    <definedName name="is_ebit_mwp">#REF!</definedName>
    <definedName name="is_ebit_nep" localSheetId="0">#REF!</definedName>
    <definedName name="is_ebit_nep" localSheetId="3">#REF!</definedName>
    <definedName name="is_ebit_nep" localSheetId="2">#REF!</definedName>
    <definedName name="is_ebit_nep" localSheetId="22">#REF!</definedName>
    <definedName name="is_ebit_nep" localSheetId="7">#REF!</definedName>
    <definedName name="is_ebit_nep" localSheetId="4">#REF!</definedName>
    <definedName name="is_ebit_nep" localSheetId="5">#REF!</definedName>
    <definedName name="is_ebit_nep" localSheetId="17">#REF!</definedName>
    <definedName name="is_ebit_nep" localSheetId="12">#REF!</definedName>
    <definedName name="is_ebit_nep" localSheetId="9">#REF!</definedName>
    <definedName name="is_ebit_nep" localSheetId="10">#REF!</definedName>
    <definedName name="is_ebit_nep">#REF!</definedName>
    <definedName name="is_ebit_ngov" localSheetId="0">#REF!</definedName>
    <definedName name="is_ebit_ngov" localSheetId="3">#REF!</definedName>
    <definedName name="is_ebit_ngov" localSheetId="2">#REF!</definedName>
    <definedName name="is_ebit_ngov">#REF!</definedName>
    <definedName name="is_ebit_npl" localSheetId="0">#REF!</definedName>
    <definedName name="is_ebit_npl" localSheetId="3">#REF!</definedName>
    <definedName name="is_ebit_npl" localSheetId="2">#REF!</definedName>
    <definedName name="is_ebit_npl" localSheetId="22">#REF!</definedName>
    <definedName name="is_ebit_npl" localSheetId="7">#REF!</definedName>
    <definedName name="is_ebit_npl" localSheetId="4">#REF!</definedName>
    <definedName name="is_ebit_npl" localSheetId="5">#REF!</definedName>
    <definedName name="is_ebit_npl" localSheetId="17">#REF!</definedName>
    <definedName name="is_ebit_npl" localSheetId="12">#REF!</definedName>
    <definedName name="is_ebit_npl" localSheetId="9">#REF!</definedName>
    <definedName name="is_ebit_npl" localSheetId="10">#REF!</definedName>
    <definedName name="is_ebit_npl">#REF!</definedName>
    <definedName name="is_ebit_resm" localSheetId="0">#REF!</definedName>
    <definedName name="is_ebit_resm" localSheetId="3">#REF!</definedName>
    <definedName name="is_ebit_resm" localSheetId="2">#REF!</definedName>
    <definedName name="is_ebit_resm" localSheetId="22">#REF!</definedName>
    <definedName name="is_ebit_resm" localSheetId="7">#REF!</definedName>
    <definedName name="is_ebit_resm" localSheetId="4">#REF!</definedName>
    <definedName name="is_ebit_resm" localSheetId="5">#REF!</definedName>
    <definedName name="is_ebit_resm" localSheetId="17">#REF!</definedName>
    <definedName name="is_ebit_resm" localSheetId="12">#REF!</definedName>
    <definedName name="is_ebit_resm" localSheetId="9">#REF!</definedName>
    <definedName name="is_ebit_resm" localSheetId="10">#REF!</definedName>
    <definedName name="is_ebit_resm">#REF!</definedName>
    <definedName name="is_ebit_rgov" localSheetId="0">#REF!</definedName>
    <definedName name="is_ebit_rgov" localSheetId="3">#REF!</definedName>
    <definedName name="is_ebit_rgov" localSheetId="2">#REF!</definedName>
    <definedName name="is_ebit_rgov">#REF!</definedName>
    <definedName name="is_ebit_rmwp" localSheetId="0">#REF!</definedName>
    <definedName name="is_ebit_rmwp" localSheetId="3">#REF!</definedName>
    <definedName name="is_ebit_rmwp" localSheetId="2">#REF!</definedName>
    <definedName name="is_ebit_rmwp" localSheetId="22">#REF!</definedName>
    <definedName name="is_ebit_rmwp" localSheetId="7">#REF!</definedName>
    <definedName name="is_ebit_rmwp" localSheetId="4">#REF!</definedName>
    <definedName name="is_ebit_rmwp" localSheetId="5">#REF!</definedName>
    <definedName name="is_ebit_rmwp" localSheetId="17">#REF!</definedName>
    <definedName name="is_ebit_rmwp" localSheetId="12">#REF!</definedName>
    <definedName name="is_ebit_rmwp" localSheetId="9">#REF!</definedName>
    <definedName name="is_ebit_rmwp" localSheetId="10">#REF!</definedName>
    <definedName name="is_ebit_rmwp">#REF!</definedName>
    <definedName name="is_ebit_rode" localSheetId="0">#REF!</definedName>
    <definedName name="is_ebit_rode" localSheetId="3">#REF!</definedName>
    <definedName name="is_ebit_rode" localSheetId="2">#REF!</definedName>
    <definedName name="is_ebit_rode" localSheetId="22">#REF!</definedName>
    <definedName name="is_ebit_rode" localSheetId="7">#REF!</definedName>
    <definedName name="is_ebit_rode" localSheetId="4">#REF!</definedName>
    <definedName name="is_ebit_rode" localSheetId="5">#REF!</definedName>
    <definedName name="is_ebit_rode" localSheetId="17">#REF!</definedName>
    <definedName name="is_ebit_rode" localSheetId="12">#REF!</definedName>
    <definedName name="is_ebit_rode" localSheetId="9">#REF!</definedName>
    <definedName name="is_ebit_rode" localSheetId="10">#REF!</definedName>
    <definedName name="is_ebit_rode">#REF!</definedName>
    <definedName name="is_ebit_sols" localSheetId="0">#REF!</definedName>
    <definedName name="is_ebit_sols" localSheetId="3">#REF!</definedName>
    <definedName name="is_ebit_sols" localSheetId="2">#REF!</definedName>
    <definedName name="is_ebit_sols">#REF!</definedName>
    <definedName name="is_ebit_tam" localSheetId="0">#REF!</definedName>
    <definedName name="is_ebit_tam" localSheetId="3">#REF!</definedName>
    <definedName name="is_ebit_tam" localSheetId="2">#REF!</definedName>
    <definedName name="is_ebit_tam" localSheetId="22">#REF!</definedName>
    <definedName name="is_ebit_tam" localSheetId="7">#REF!</definedName>
    <definedName name="is_ebit_tam" localSheetId="4">#REF!</definedName>
    <definedName name="is_ebit_tam" localSheetId="5">#REF!</definedName>
    <definedName name="is_ebit_tam" localSheetId="17">#REF!</definedName>
    <definedName name="is_ebit_tam" localSheetId="12">#REF!</definedName>
    <definedName name="is_ebit_tam" localSheetId="9">#REF!</definedName>
    <definedName name="is_ebit_tam" localSheetId="10">#REF!</definedName>
    <definedName name="is_ebit_tam">#REF!</definedName>
    <definedName name="is_ebit_trea" localSheetId="0">#REF!</definedName>
    <definedName name="is_ebit_trea" localSheetId="3">#REF!</definedName>
    <definedName name="is_ebit_trea" localSheetId="2">#REF!</definedName>
    <definedName name="is_ebit_trea">#REF!</definedName>
    <definedName name="is_ebit_tsc" localSheetId="0">#REF!</definedName>
    <definedName name="is_ebit_tsc" localSheetId="3">#REF!</definedName>
    <definedName name="is_ebit_tsc" localSheetId="2">#REF!</definedName>
    <definedName name="is_ebit_tsc" localSheetId="22">#REF!</definedName>
    <definedName name="is_ebit_tsc" localSheetId="7">#REF!</definedName>
    <definedName name="is_ebit_tsc" localSheetId="4">#REF!</definedName>
    <definedName name="is_ebit_tsc" localSheetId="5">#REF!</definedName>
    <definedName name="is_ebit_tsc" localSheetId="17">#REF!</definedName>
    <definedName name="is_ebit_tsc" localSheetId="12">#REF!</definedName>
    <definedName name="is_ebit_tsc" localSheetId="9">#REF!</definedName>
    <definedName name="is_ebit_tsc" localSheetId="10">#REF!</definedName>
    <definedName name="is_ebit_tsc">#REF!</definedName>
    <definedName name="is_ebit_vent" localSheetId="0">#REF!</definedName>
    <definedName name="is_ebit_vent" localSheetId="3">#REF!</definedName>
    <definedName name="is_ebit_vent" localSheetId="2">#REF!</definedName>
    <definedName name="is_ebit_vent" localSheetId="22">#REF!</definedName>
    <definedName name="is_ebit_vent" localSheetId="7">#REF!</definedName>
    <definedName name="is_ebit_vent" localSheetId="4">#REF!</definedName>
    <definedName name="is_ebit_vent" localSheetId="5">#REF!</definedName>
    <definedName name="is_ebit_vent" localSheetId="17">#REF!</definedName>
    <definedName name="is_ebit_vent" localSheetId="12">#REF!</definedName>
    <definedName name="is_ebit_vent" localSheetId="9">#REF!</definedName>
    <definedName name="is_ebit_vent" localSheetId="10">#REF!</definedName>
    <definedName name="is_ebit_vent">#REF!</definedName>
    <definedName name="is_ebit_vfs" localSheetId="0">#REF!</definedName>
    <definedName name="is_ebit_vfs" localSheetId="3">#REF!</definedName>
    <definedName name="is_ebit_vfs" localSheetId="2">#REF!</definedName>
    <definedName name="is_ebit_vfs" localSheetId="22">#REF!</definedName>
    <definedName name="is_ebit_vfs" localSheetId="7">#REF!</definedName>
    <definedName name="is_ebit_vfs" localSheetId="4">#REF!</definedName>
    <definedName name="is_ebit_vfs" localSheetId="5">#REF!</definedName>
    <definedName name="is_ebit_vfs" localSheetId="17">#REF!</definedName>
    <definedName name="is_ebit_vfs" localSheetId="12">#REF!</definedName>
    <definedName name="is_ebit_vfs" localSheetId="9">#REF!</definedName>
    <definedName name="is_ebit_vfs" localSheetId="10">#REF!</definedName>
    <definedName name="is_ebit_vfs">#REF!</definedName>
    <definedName name="is_ebit_watr" localSheetId="0">#REF!</definedName>
    <definedName name="is_ebit_watr" localSheetId="3">#REF!</definedName>
    <definedName name="is_ebit_watr" localSheetId="2">#REF!</definedName>
    <definedName name="is_ebit_watr" localSheetId="22">#REF!</definedName>
    <definedName name="is_ebit_watr" localSheetId="7">#REF!</definedName>
    <definedName name="is_ebit_watr" localSheetId="4">#REF!</definedName>
    <definedName name="is_ebit_watr" localSheetId="5">#REF!</definedName>
    <definedName name="is_ebit_watr" localSheetId="17">#REF!</definedName>
    <definedName name="is_ebit_watr" localSheetId="12">#REF!</definedName>
    <definedName name="is_ebit_watr" localSheetId="9">#REF!</definedName>
    <definedName name="is_ebit_watr" localSheetId="10">#REF!</definedName>
    <definedName name="is_ebit_watr">#REF!</definedName>
    <definedName name="is_ebit_west" localSheetId="0">#REF!</definedName>
    <definedName name="is_ebit_west" localSheetId="3">#REF!</definedName>
    <definedName name="is_ebit_west" localSheetId="2">#REF!</definedName>
    <definedName name="is_ebit_west">#REF!</definedName>
    <definedName name="is_ebit_wolv" localSheetId="0">#REF!</definedName>
    <definedName name="is_ebit_wolv" localSheetId="3">#REF!</definedName>
    <definedName name="is_ebit_wolv" localSheetId="2">#REF!</definedName>
    <definedName name="is_ebit_wolv" localSheetId="22">#REF!</definedName>
    <definedName name="is_ebit_wolv" localSheetId="7">#REF!</definedName>
    <definedName name="is_ebit_wolv" localSheetId="4">#REF!</definedName>
    <definedName name="is_ebit_wolv" localSheetId="5">#REF!</definedName>
    <definedName name="is_ebit_wolv" localSheetId="17">#REF!</definedName>
    <definedName name="is_ebit_wolv" localSheetId="12">#REF!</definedName>
    <definedName name="is_ebit_wolv" localSheetId="9">#REF!</definedName>
    <definedName name="is_ebit_wolv" localSheetId="10">#REF!</definedName>
    <definedName name="is_ebit_wolv">#REF!</definedName>
    <definedName name="is_ebitg" localSheetId="0">#REF!</definedName>
    <definedName name="is_ebitg" localSheetId="3">#REF!</definedName>
    <definedName name="is_ebitg" localSheetId="2">#REF!</definedName>
    <definedName name="is_ebitg" localSheetId="22">#REF!</definedName>
    <definedName name="is_ebitg" localSheetId="7">#REF!</definedName>
    <definedName name="is_ebitg" localSheetId="4">#REF!</definedName>
    <definedName name="is_ebitg" localSheetId="5">#REF!</definedName>
    <definedName name="is_ebitg" localSheetId="17">#REF!</definedName>
    <definedName name="is_ebitg" localSheetId="12">#REF!</definedName>
    <definedName name="is_ebitg" localSheetId="9">#REF!</definedName>
    <definedName name="is_ebitg" localSheetId="10">#REF!</definedName>
    <definedName name="is_ebitg">[26]Income_Statement!#REF!</definedName>
    <definedName name="is_ebitg_ambr" localSheetId="0">#REF!</definedName>
    <definedName name="is_ebitg_ambr" localSheetId="3">#REF!</definedName>
    <definedName name="is_ebitg_ambr" localSheetId="2">#REF!</definedName>
    <definedName name="is_ebitg_ambr" localSheetId="22">#REF!</definedName>
    <definedName name="is_ebitg_ambr" localSheetId="7">#REF!</definedName>
    <definedName name="is_ebitg_ambr" localSheetId="4">#REF!</definedName>
    <definedName name="is_ebitg_ambr" localSheetId="5">#REF!</definedName>
    <definedName name="is_ebitg_ambr" localSheetId="17">#REF!</definedName>
    <definedName name="is_ebitg_ambr" localSheetId="12">#REF!</definedName>
    <definedName name="is_ebitg_ambr" localSheetId="9">#REF!</definedName>
    <definedName name="is_ebitg_ambr" localSheetId="10">#REF!</definedName>
    <definedName name="is_ebitg_ambr">#REF!</definedName>
    <definedName name="is_ebitg_asst" localSheetId="0">#REF!</definedName>
    <definedName name="is_ebitg_asst" localSheetId="3">#REF!</definedName>
    <definedName name="is_ebitg_asst" localSheetId="2">#REF!</definedName>
    <definedName name="is_ebitg_asst" localSheetId="22">#REF!</definedName>
    <definedName name="is_ebitg_asst" localSheetId="7">#REF!</definedName>
    <definedName name="is_ebitg_asst" localSheetId="4">#REF!</definedName>
    <definedName name="is_ebitg_asst" localSheetId="5">#REF!</definedName>
    <definedName name="is_ebitg_asst" localSheetId="17">#REF!</definedName>
    <definedName name="is_ebitg_asst" localSheetId="12">#REF!</definedName>
    <definedName name="is_ebitg_asst" localSheetId="9">#REF!</definedName>
    <definedName name="is_ebitg_asst" localSheetId="10">#REF!</definedName>
    <definedName name="is_ebitg_asst">#REF!</definedName>
    <definedName name="is_ebitg_capx" localSheetId="0">#REF!</definedName>
    <definedName name="is_ebitg_capx" localSheetId="3">#REF!</definedName>
    <definedName name="is_ebitg_capx" localSheetId="2">#REF!</definedName>
    <definedName name="is_ebitg_capx" localSheetId="22">#REF!</definedName>
    <definedName name="is_ebitg_capx" localSheetId="7">#REF!</definedName>
    <definedName name="is_ebitg_capx" localSheetId="4">#REF!</definedName>
    <definedName name="is_ebitg_capx" localSheetId="5">#REF!</definedName>
    <definedName name="is_ebitg_capx" localSheetId="17">#REF!</definedName>
    <definedName name="is_ebitg_capx" localSheetId="12">#REF!</definedName>
    <definedName name="is_ebitg_capx" localSheetId="9">#REF!</definedName>
    <definedName name="is_ebitg_capx" localSheetId="10">#REF!</definedName>
    <definedName name="is_ebitg_capx">#REF!</definedName>
    <definedName name="is_ebitg_corp" localSheetId="0">#REF!</definedName>
    <definedName name="is_ebitg_corp" localSheetId="3">#REF!</definedName>
    <definedName name="is_ebitg_corp" localSheetId="2">#REF!</definedName>
    <definedName name="is_ebitg_corp" localSheetId="22">#REF!</definedName>
    <definedName name="is_ebitg_corp" localSheetId="7">#REF!</definedName>
    <definedName name="is_ebitg_corp" localSheetId="4">#REF!</definedName>
    <definedName name="is_ebitg_corp" localSheetId="5">#REF!</definedName>
    <definedName name="is_ebitg_corp" localSheetId="17">#REF!</definedName>
    <definedName name="is_ebitg_corp" localSheetId="12">#REF!</definedName>
    <definedName name="is_ebitg_corp" localSheetId="9">#REF!</definedName>
    <definedName name="is_ebitg_corp" localSheetId="10">#REF!</definedName>
    <definedName name="is_ebitg_corp">#REF!</definedName>
    <definedName name="is_ebitg_cres" localSheetId="0">#REF!</definedName>
    <definedName name="is_ebitg_cres" localSheetId="3">#REF!</definedName>
    <definedName name="is_ebitg_cres" localSheetId="2">#REF!</definedName>
    <definedName name="is_ebitg_cres" localSheetId="22">#REF!</definedName>
    <definedName name="is_ebitg_cres" localSheetId="7">#REF!</definedName>
    <definedName name="is_ebitg_cres" localSheetId="4">#REF!</definedName>
    <definedName name="is_ebitg_cres" localSheetId="5">#REF!</definedName>
    <definedName name="is_ebitg_cres" localSheetId="17">#REF!</definedName>
    <definedName name="is_ebitg_cres" localSheetId="12">#REF!</definedName>
    <definedName name="is_ebitg_cres" localSheetId="9">#REF!</definedName>
    <definedName name="is_ebitg_cres" localSheetId="10">#REF!</definedName>
    <definedName name="is_ebitg_cres">#REF!</definedName>
    <definedName name="is_ebitg_dcc" localSheetId="0">#REF!</definedName>
    <definedName name="is_ebitg_dcc" localSheetId="3">#REF!</definedName>
    <definedName name="is_ebitg_dcc" localSheetId="2">#REF!</definedName>
    <definedName name="is_ebitg_dcc" localSheetId="22">#REF!</definedName>
    <definedName name="is_ebitg_dcc" localSheetId="7">#REF!</definedName>
    <definedName name="is_ebitg_dcc" localSheetId="4">#REF!</definedName>
    <definedName name="is_ebitg_dcc" localSheetId="5">#REF!</definedName>
    <definedName name="is_ebitg_dcc" localSheetId="17">#REF!</definedName>
    <definedName name="is_ebitg_dcc" localSheetId="12">#REF!</definedName>
    <definedName name="is_ebitg_dcc" localSheetId="9">#REF!</definedName>
    <definedName name="is_ebitg_dcc" localSheetId="10">#REF!</definedName>
    <definedName name="is_ebitg_dcc">#REF!</definedName>
    <definedName name="is_ebitg_dcom" localSheetId="0">#REF!</definedName>
    <definedName name="is_ebitg_dcom" localSheetId="3">#REF!</definedName>
    <definedName name="is_ebitg_dcom" localSheetId="2">#REF!</definedName>
    <definedName name="is_ebitg_dcom" localSheetId="22">#REF!</definedName>
    <definedName name="is_ebitg_dcom" localSheetId="7">#REF!</definedName>
    <definedName name="is_ebitg_dcom" localSheetId="4">#REF!</definedName>
    <definedName name="is_ebitg_dcom" localSheetId="5">#REF!</definedName>
    <definedName name="is_ebitg_dcom" localSheetId="17">#REF!</definedName>
    <definedName name="is_ebitg_dcom" localSheetId="12">#REF!</definedName>
    <definedName name="is_ebitg_dcom" localSheetId="9">#REF!</definedName>
    <definedName name="is_ebitg_dcom" localSheetId="10">#REF!</definedName>
    <definedName name="is_ebitg_dcom">#REF!</definedName>
    <definedName name="is_ebitg_desi" localSheetId="0">#REF!</definedName>
    <definedName name="is_ebitg_desi" localSheetId="3">#REF!</definedName>
    <definedName name="is_ebitg_desi" localSheetId="2">#REF!</definedName>
    <definedName name="is_ebitg_desi" localSheetId="22">#REF!</definedName>
    <definedName name="is_ebitg_desi" localSheetId="7">#REF!</definedName>
    <definedName name="is_ebitg_desi" localSheetId="4">#REF!</definedName>
    <definedName name="is_ebitg_desi" localSheetId="5">#REF!</definedName>
    <definedName name="is_ebitg_desi" localSheetId="17">#REF!</definedName>
    <definedName name="is_ebitg_desi" localSheetId="12">#REF!</definedName>
    <definedName name="is_ebitg_desi" localSheetId="9">#REF!</definedName>
    <definedName name="is_ebitg_desi" localSheetId="10">#REF!</definedName>
    <definedName name="is_ebitg_desi">#REF!</definedName>
    <definedName name="is_ebitg_dfd" localSheetId="0">#REF!</definedName>
    <definedName name="is_ebitg_dfd" localSheetId="3">#REF!</definedName>
    <definedName name="is_ebitg_dfd" localSheetId="2">#REF!</definedName>
    <definedName name="is_ebitg_dfd" localSheetId="22">#REF!</definedName>
    <definedName name="is_ebitg_dfd" localSheetId="7">#REF!</definedName>
    <definedName name="is_ebitg_dfd" localSheetId="4">#REF!</definedName>
    <definedName name="is_ebitg_dfd" localSheetId="5">#REF!</definedName>
    <definedName name="is_ebitg_dfd" localSheetId="17">#REF!</definedName>
    <definedName name="is_ebitg_dfd" localSheetId="12">#REF!</definedName>
    <definedName name="is_ebitg_dfd" localSheetId="9">#REF!</definedName>
    <definedName name="is_ebitg_dfd" localSheetId="10">#REF!</definedName>
    <definedName name="is_ebitg_dfd">#REF!</definedName>
    <definedName name="is_ebitg_dnet" localSheetId="0">#REF!</definedName>
    <definedName name="is_ebitg_dnet" localSheetId="3">#REF!</definedName>
    <definedName name="is_ebitg_dnet" localSheetId="2">#REF!</definedName>
    <definedName name="is_ebitg_dnet" localSheetId="22">#REF!</definedName>
    <definedName name="is_ebitg_dnet" localSheetId="7">#REF!</definedName>
    <definedName name="is_ebitg_dnet" localSheetId="4">#REF!</definedName>
    <definedName name="is_ebitg_dnet" localSheetId="5">#REF!</definedName>
    <definedName name="is_ebitg_dnet" localSheetId="17">#REF!</definedName>
    <definedName name="is_ebitg_dnet" localSheetId="12">#REF!</definedName>
    <definedName name="is_ebitg_dnet" localSheetId="9">#REF!</definedName>
    <definedName name="is_ebitg_dnet" localSheetId="10">#REF!</definedName>
    <definedName name="is_ebitg_dnet">#REF!</definedName>
    <definedName name="is_ebitg_dsol" localSheetId="0">#REF!</definedName>
    <definedName name="is_ebitg_dsol" localSheetId="3">#REF!</definedName>
    <definedName name="is_ebitg_dsol" localSheetId="2">#REF!</definedName>
    <definedName name="is_ebitg_dsol" localSheetId="22">#REF!</definedName>
    <definedName name="is_ebitg_dsol" localSheetId="7">#REF!</definedName>
    <definedName name="is_ebitg_dsol" localSheetId="4">#REF!</definedName>
    <definedName name="is_ebitg_dsol" localSheetId="5">#REF!</definedName>
    <definedName name="is_ebitg_dsol" localSheetId="17">#REF!</definedName>
    <definedName name="is_ebitg_dsol" localSheetId="12">#REF!</definedName>
    <definedName name="is_ebitg_dsol" localSheetId="9">#REF!</definedName>
    <definedName name="is_ebitg_dsol" localSheetId="10">#REF!</definedName>
    <definedName name="is_ebitg_dsol">#REF!</definedName>
    <definedName name="is_ebitg_eadj" localSheetId="0">#REF!</definedName>
    <definedName name="is_ebitg_eadj" localSheetId="3">#REF!</definedName>
    <definedName name="is_ebitg_eadj" localSheetId="2">#REF!</definedName>
    <definedName name="is_ebitg_eadj">#REF!</definedName>
    <definedName name="is_ebitg_elec" localSheetId="0">#REF!</definedName>
    <definedName name="is_ebitg_elec" localSheetId="3">#REF!</definedName>
    <definedName name="is_ebitg_elec" localSheetId="2">#REF!</definedName>
    <definedName name="is_ebitg_elec" localSheetId="22">#REF!</definedName>
    <definedName name="is_ebitg_elec" localSheetId="7">#REF!</definedName>
    <definedName name="is_ebitg_elec" localSheetId="4">#REF!</definedName>
    <definedName name="is_ebitg_elec" localSheetId="5">#REF!</definedName>
    <definedName name="is_ebitg_elec" localSheetId="17">#REF!</definedName>
    <definedName name="is_ebitg_elec" localSheetId="12">#REF!</definedName>
    <definedName name="is_ebitg_elec" localSheetId="9">#REF!</definedName>
    <definedName name="is_ebitg_elec" localSheetId="10">#REF!</definedName>
    <definedName name="is_ebitg_elec">#REF!</definedName>
    <definedName name="is_ebitg_esvc" localSheetId="0">#REF!</definedName>
    <definedName name="is_ebitg_esvc" localSheetId="3">#REF!</definedName>
    <definedName name="is_ebitg_esvc" localSheetId="2">#REF!</definedName>
    <definedName name="is_ebitg_esvc" localSheetId="22">#REF!</definedName>
    <definedName name="is_ebitg_esvc" localSheetId="7">#REF!</definedName>
    <definedName name="is_ebitg_esvc" localSheetId="4">#REF!</definedName>
    <definedName name="is_ebitg_esvc" localSheetId="5">#REF!</definedName>
    <definedName name="is_ebitg_esvc" localSheetId="17">#REF!</definedName>
    <definedName name="is_ebitg_esvc" localSheetId="12">#REF!</definedName>
    <definedName name="is_ebitg_esvc" localSheetId="9">#REF!</definedName>
    <definedName name="is_ebitg_esvc" localSheetId="10">#REF!</definedName>
    <definedName name="is_ebitg_esvc">#REF!</definedName>
    <definedName name="is_ebitg_fnco" localSheetId="0">#REF!</definedName>
    <definedName name="is_ebitg_fnco" localSheetId="3">#REF!</definedName>
    <definedName name="is_ebitg_fnco" localSheetId="2">#REF!</definedName>
    <definedName name="is_ebitg_fnco" localSheetId="22">#REF!</definedName>
    <definedName name="is_ebitg_fnco" localSheetId="7">#REF!</definedName>
    <definedName name="is_ebitg_fnco" localSheetId="4">#REF!</definedName>
    <definedName name="is_ebitg_fnco" localSheetId="5">#REF!</definedName>
    <definedName name="is_ebitg_fnco" localSheetId="17">#REF!</definedName>
    <definedName name="is_ebitg_fnco" localSheetId="12">#REF!</definedName>
    <definedName name="is_ebitg_fnco" localSheetId="9">#REF!</definedName>
    <definedName name="is_ebitg_fnco" localSheetId="10">#REF!</definedName>
    <definedName name="is_ebitg_fnco">#REF!</definedName>
    <definedName name="is_ebitg_fsac" localSheetId="0">#REF!</definedName>
    <definedName name="is_ebitg_fsac" localSheetId="3">#REF!</definedName>
    <definedName name="is_ebitg_fsac" localSheetId="2">#REF!</definedName>
    <definedName name="is_ebitg_fsac" localSheetId="22">#REF!</definedName>
    <definedName name="is_ebitg_fsac" localSheetId="7">#REF!</definedName>
    <definedName name="is_ebitg_fsac" localSheetId="4">#REF!</definedName>
    <definedName name="is_ebitg_fsac" localSheetId="5">#REF!</definedName>
    <definedName name="is_ebitg_fsac" localSheetId="17">#REF!</definedName>
    <definedName name="is_ebitg_fsac" localSheetId="12">#REF!</definedName>
    <definedName name="is_ebitg_fsac" localSheetId="9">#REF!</definedName>
    <definedName name="is_ebitg_fsac" localSheetId="10">#REF!</definedName>
    <definedName name="is_ebitg_fsac">#REF!</definedName>
    <definedName name="is_ebitg_fser" localSheetId="0">#REF!</definedName>
    <definedName name="is_ebitg_fser" localSheetId="3">#REF!</definedName>
    <definedName name="is_ebitg_fser" localSheetId="2">#REF!</definedName>
    <definedName name="is_ebitg_fser" localSheetId="22">#REF!</definedName>
    <definedName name="is_ebitg_fser" localSheetId="7">#REF!</definedName>
    <definedName name="is_ebitg_fser" localSheetId="4">#REF!</definedName>
    <definedName name="is_ebitg_fser" localSheetId="5">#REF!</definedName>
    <definedName name="is_ebitg_fser" localSheetId="17">#REF!</definedName>
    <definedName name="is_ebitg_fser" localSheetId="12">#REF!</definedName>
    <definedName name="is_ebitg_fser" localSheetId="9">#REF!</definedName>
    <definedName name="is_ebitg_fser" localSheetId="10">#REF!</definedName>
    <definedName name="is_ebitg_fser">#REF!</definedName>
    <definedName name="is_ebitg_fstp" localSheetId="0">#REF!</definedName>
    <definedName name="is_ebitg_fstp" localSheetId="3">#REF!</definedName>
    <definedName name="is_ebitg_fstp" localSheetId="2">#REF!</definedName>
    <definedName name="is_ebitg_fstp" localSheetId="22">#REF!</definedName>
    <definedName name="is_ebitg_fstp" localSheetId="7">#REF!</definedName>
    <definedName name="is_ebitg_fstp" localSheetId="4">#REF!</definedName>
    <definedName name="is_ebitg_fstp" localSheetId="5">#REF!</definedName>
    <definedName name="is_ebitg_fstp" localSheetId="17">#REF!</definedName>
    <definedName name="is_ebitg_fstp" localSheetId="12">#REF!</definedName>
    <definedName name="is_ebitg_fstp" localSheetId="9">#REF!</definedName>
    <definedName name="is_ebitg_fstp" localSheetId="10">#REF!</definedName>
    <definedName name="is_ebitg_fstp">#REF!</definedName>
    <definedName name="is_ebitg_gadd" localSheetId="0">#REF!</definedName>
    <definedName name="is_ebitg_gadd" localSheetId="3">#REF!</definedName>
    <definedName name="is_ebitg_gadd" localSheetId="2">#REF!</definedName>
    <definedName name="is_ebitg_gadd" localSheetId="22">#REF!</definedName>
    <definedName name="is_ebitg_gadd" localSheetId="7">#REF!</definedName>
    <definedName name="is_ebitg_gadd" localSheetId="4">#REF!</definedName>
    <definedName name="is_ebitg_gadd" localSheetId="5">#REF!</definedName>
    <definedName name="is_ebitg_gadd" localSheetId="17">#REF!</definedName>
    <definedName name="is_ebitg_gadd" localSheetId="12">#REF!</definedName>
    <definedName name="is_ebitg_gadd" localSheetId="9">#REF!</definedName>
    <definedName name="is_ebitg_gadd" localSheetId="10">#REF!</definedName>
    <definedName name="is_ebitg_gadd">#REF!</definedName>
    <definedName name="is_ebitg_gadi" localSheetId="0">#REF!</definedName>
    <definedName name="is_ebitg_gadi" localSheetId="3">#REF!</definedName>
    <definedName name="is_ebitg_gadi" localSheetId="2">#REF!</definedName>
    <definedName name="is_ebitg_gadi" localSheetId="22">#REF!</definedName>
    <definedName name="is_ebitg_gadi" localSheetId="7">#REF!</definedName>
    <definedName name="is_ebitg_gadi" localSheetId="4">#REF!</definedName>
    <definedName name="is_ebitg_gadi" localSheetId="5">#REF!</definedName>
    <definedName name="is_ebitg_gadi" localSheetId="17">#REF!</definedName>
    <definedName name="is_ebitg_gadi" localSheetId="12">#REF!</definedName>
    <definedName name="is_ebitg_gadi" localSheetId="9">#REF!</definedName>
    <definedName name="is_ebitg_gadi" localSheetId="10">#REF!</definedName>
    <definedName name="is_ebitg_gadi">#REF!</definedName>
    <definedName name="is_ebitg_mali" localSheetId="0">#REF!</definedName>
    <definedName name="is_ebitg_mali" localSheetId="3">#REF!</definedName>
    <definedName name="is_ebitg_mali" localSheetId="2">#REF!</definedName>
    <definedName name="is_ebitg_mali" localSheetId="22">#REF!</definedName>
    <definedName name="is_ebitg_mali" localSheetId="7">#REF!</definedName>
    <definedName name="is_ebitg_mali" localSheetId="4">#REF!</definedName>
    <definedName name="is_ebitg_mali" localSheetId="5">#REF!</definedName>
    <definedName name="is_ebitg_mali" localSheetId="17">#REF!</definedName>
    <definedName name="is_ebitg_mali" localSheetId="12">#REF!</definedName>
    <definedName name="is_ebitg_mali" localSheetId="9">#REF!</definedName>
    <definedName name="is_ebitg_mali" localSheetId="10">#REF!</definedName>
    <definedName name="is_ebitg_mali">#REF!</definedName>
    <definedName name="is_ebitg_nep" localSheetId="0">#REF!</definedName>
    <definedName name="is_ebitg_nep" localSheetId="3">#REF!</definedName>
    <definedName name="is_ebitg_nep" localSheetId="2">#REF!</definedName>
    <definedName name="is_ebitg_nep" localSheetId="22">#REF!</definedName>
    <definedName name="is_ebitg_nep" localSheetId="7">#REF!</definedName>
    <definedName name="is_ebitg_nep" localSheetId="4">#REF!</definedName>
    <definedName name="is_ebitg_nep" localSheetId="5">#REF!</definedName>
    <definedName name="is_ebitg_nep" localSheetId="17">#REF!</definedName>
    <definedName name="is_ebitg_nep" localSheetId="12">#REF!</definedName>
    <definedName name="is_ebitg_nep" localSheetId="9">#REF!</definedName>
    <definedName name="is_ebitg_nep" localSheetId="10">#REF!</definedName>
    <definedName name="is_ebitg_nep">#REF!</definedName>
    <definedName name="is_ebitg_npl" localSheetId="0">#REF!</definedName>
    <definedName name="is_ebitg_npl" localSheetId="3">#REF!</definedName>
    <definedName name="is_ebitg_npl" localSheetId="2">#REF!</definedName>
    <definedName name="is_ebitg_npl" localSheetId="22">#REF!</definedName>
    <definedName name="is_ebitg_npl" localSheetId="7">#REF!</definedName>
    <definedName name="is_ebitg_npl" localSheetId="4">#REF!</definedName>
    <definedName name="is_ebitg_npl" localSheetId="5">#REF!</definedName>
    <definedName name="is_ebitg_npl" localSheetId="17">#REF!</definedName>
    <definedName name="is_ebitg_npl" localSheetId="12">#REF!</definedName>
    <definedName name="is_ebitg_npl" localSheetId="9">#REF!</definedName>
    <definedName name="is_ebitg_npl" localSheetId="10">#REF!</definedName>
    <definedName name="is_ebitg_npl">#REF!</definedName>
    <definedName name="is_ebitg_resm" localSheetId="0">#REF!</definedName>
    <definedName name="is_ebitg_resm" localSheetId="3">#REF!</definedName>
    <definedName name="is_ebitg_resm" localSheetId="2">#REF!</definedName>
    <definedName name="is_ebitg_resm" localSheetId="22">#REF!</definedName>
    <definedName name="is_ebitg_resm" localSheetId="7">#REF!</definedName>
    <definedName name="is_ebitg_resm" localSheetId="4">#REF!</definedName>
    <definedName name="is_ebitg_resm" localSheetId="5">#REF!</definedName>
    <definedName name="is_ebitg_resm" localSheetId="17">#REF!</definedName>
    <definedName name="is_ebitg_resm" localSheetId="12">#REF!</definedName>
    <definedName name="is_ebitg_resm" localSheetId="9">#REF!</definedName>
    <definedName name="is_ebitg_resm" localSheetId="10">#REF!</definedName>
    <definedName name="is_ebitg_resm">#REF!</definedName>
    <definedName name="is_ebitg_tam" localSheetId="0">#REF!</definedName>
    <definedName name="is_ebitg_tam" localSheetId="3">#REF!</definedName>
    <definedName name="is_ebitg_tam" localSheetId="2">#REF!</definedName>
    <definedName name="is_ebitg_tam" localSheetId="22">#REF!</definedName>
    <definedName name="is_ebitg_tam" localSheetId="7">#REF!</definedName>
    <definedName name="is_ebitg_tam" localSheetId="4">#REF!</definedName>
    <definedName name="is_ebitg_tam" localSheetId="5">#REF!</definedName>
    <definedName name="is_ebitg_tam" localSheetId="17">#REF!</definedName>
    <definedName name="is_ebitg_tam" localSheetId="12">#REF!</definedName>
    <definedName name="is_ebitg_tam" localSheetId="9">#REF!</definedName>
    <definedName name="is_ebitg_tam" localSheetId="10">#REF!</definedName>
    <definedName name="is_ebitg_tam">#REF!</definedName>
    <definedName name="is_ebitg_vent" localSheetId="0">#REF!</definedName>
    <definedName name="is_ebitg_vent" localSheetId="3">#REF!</definedName>
    <definedName name="is_ebitg_vent" localSheetId="2">#REF!</definedName>
    <definedName name="is_ebitg_vent" localSheetId="22">#REF!</definedName>
    <definedName name="is_ebitg_vent" localSheetId="7">#REF!</definedName>
    <definedName name="is_ebitg_vent" localSheetId="4">#REF!</definedName>
    <definedName name="is_ebitg_vent" localSheetId="5">#REF!</definedName>
    <definedName name="is_ebitg_vent" localSheetId="17">#REF!</definedName>
    <definedName name="is_ebitg_vent" localSheetId="12">#REF!</definedName>
    <definedName name="is_ebitg_vent" localSheetId="9">#REF!</definedName>
    <definedName name="is_ebitg_vent" localSheetId="10">#REF!</definedName>
    <definedName name="is_ebitg_vent">#REF!</definedName>
    <definedName name="is_ebitg_watr" localSheetId="0">#REF!</definedName>
    <definedName name="is_ebitg_watr" localSheetId="3">#REF!</definedName>
    <definedName name="is_ebitg_watr" localSheetId="2">#REF!</definedName>
    <definedName name="is_ebitg_watr" localSheetId="22">#REF!</definedName>
    <definedName name="is_ebitg_watr" localSheetId="7">#REF!</definedName>
    <definedName name="is_ebitg_watr" localSheetId="4">#REF!</definedName>
    <definedName name="is_ebitg_watr" localSheetId="5">#REF!</definedName>
    <definedName name="is_ebitg_watr" localSheetId="17">#REF!</definedName>
    <definedName name="is_ebitg_watr" localSheetId="12">#REF!</definedName>
    <definedName name="is_ebitg_watr" localSheetId="9">#REF!</definedName>
    <definedName name="is_ebitg_watr" localSheetId="10">#REF!</definedName>
    <definedName name="is_ebitg_watr">#REF!</definedName>
    <definedName name="is_ebitg2">'[22]Income_Statement 2005-2011'!#REF!</definedName>
    <definedName name="is_ebitm" localSheetId="0">#REF!</definedName>
    <definedName name="is_ebitm" localSheetId="3">#REF!</definedName>
    <definedName name="is_ebitm" localSheetId="2">#REF!</definedName>
    <definedName name="is_ebitm" localSheetId="22">#REF!</definedName>
    <definedName name="is_ebitm" localSheetId="7">#REF!</definedName>
    <definedName name="is_ebitm" localSheetId="4">#REF!</definedName>
    <definedName name="is_ebitm" localSheetId="5">#REF!</definedName>
    <definedName name="is_ebitm" localSheetId="17">#REF!</definedName>
    <definedName name="is_ebitm" localSheetId="12">#REF!</definedName>
    <definedName name="is_ebitm" localSheetId="9">#REF!</definedName>
    <definedName name="is_ebitm" localSheetId="10">#REF!</definedName>
    <definedName name="is_ebitm">#REF!</definedName>
    <definedName name="is_ebitm_0" localSheetId="0">#REF!</definedName>
    <definedName name="is_ebitm_0" localSheetId="3">#REF!</definedName>
    <definedName name="is_ebitm_0" localSheetId="2">#REF!</definedName>
    <definedName name="is_ebitm_0" localSheetId="22">#REF!</definedName>
    <definedName name="is_ebitm_0" localSheetId="7">#REF!</definedName>
    <definedName name="is_ebitm_0" localSheetId="4">#REF!</definedName>
    <definedName name="is_ebitm_0" localSheetId="5">#REF!</definedName>
    <definedName name="is_ebitm_0" localSheetId="17">#REF!</definedName>
    <definedName name="is_ebitm_0" localSheetId="12">#REF!</definedName>
    <definedName name="is_ebitm_0" localSheetId="9">#REF!</definedName>
    <definedName name="is_ebitm_0" localSheetId="10">#REF!</definedName>
    <definedName name="is_ebitm_0">#REF!</definedName>
    <definedName name="is_ebitm_ambr" localSheetId="0">#REF!</definedName>
    <definedName name="is_ebitm_ambr" localSheetId="3">#REF!</definedName>
    <definedName name="is_ebitm_ambr" localSheetId="2">#REF!</definedName>
    <definedName name="is_ebitm_ambr" localSheetId="22">#REF!</definedName>
    <definedName name="is_ebitm_ambr" localSheetId="7">#REF!</definedName>
    <definedName name="is_ebitm_ambr" localSheetId="4">#REF!</definedName>
    <definedName name="is_ebitm_ambr" localSheetId="5">#REF!</definedName>
    <definedName name="is_ebitm_ambr" localSheetId="17">#REF!</definedName>
    <definedName name="is_ebitm_ambr" localSheetId="12">#REF!</definedName>
    <definedName name="is_ebitm_ambr" localSheetId="9">#REF!</definedName>
    <definedName name="is_ebitm_ambr" localSheetId="10">#REF!</definedName>
    <definedName name="is_ebitm_ambr">#REF!</definedName>
    <definedName name="is_ebitm_asst" localSheetId="0">#REF!</definedName>
    <definedName name="is_ebitm_asst" localSheetId="3">#REF!</definedName>
    <definedName name="is_ebitm_asst" localSheetId="2">#REF!</definedName>
    <definedName name="is_ebitm_asst" localSheetId="22">#REF!</definedName>
    <definedName name="is_ebitm_asst" localSheetId="7">#REF!</definedName>
    <definedName name="is_ebitm_asst" localSheetId="4">#REF!</definedName>
    <definedName name="is_ebitm_asst" localSheetId="5">#REF!</definedName>
    <definedName name="is_ebitm_asst" localSheetId="17">#REF!</definedName>
    <definedName name="is_ebitm_asst" localSheetId="12">#REF!</definedName>
    <definedName name="is_ebitm_asst" localSheetId="9">#REF!</definedName>
    <definedName name="is_ebitm_asst" localSheetId="10">#REF!</definedName>
    <definedName name="is_ebitm_asst">#REF!</definedName>
    <definedName name="is_ebitm_capx" localSheetId="0">#REF!</definedName>
    <definedName name="is_ebitm_capx" localSheetId="3">#REF!</definedName>
    <definedName name="is_ebitm_capx" localSheetId="2">#REF!</definedName>
    <definedName name="is_ebitm_capx" localSheetId="22">#REF!</definedName>
    <definedName name="is_ebitm_capx" localSheetId="7">#REF!</definedName>
    <definedName name="is_ebitm_capx" localSheetId="4">#REF!</definedName>
    <definedName name="is_ebitm_capx" localSheetId="5">#REF!</definedName>
    <definedName name="is_ebitm_capx" localSheetId="17">#REF!</definedName>
    <definedName name="is_ebitm_capx" localSheetId="12">#REF!</definedName>
    <definedName name="is_ebitm_capx" localSheetId="9">#REF!</definedName>
    <definedName name="is_ebitm_capx" localSheetId="10">#REF!</definedName>
    <definedName name="is_ebitm_capx">#REF!</definedName>
    <definedName name="is_ebitm_corp" localSheetId="0">#REF!</definedName>
    <definedName name="is_ebitm_corp" localSheetId="3">#REF!</definedName>
    <definedName name="is_ebitm_corp" localSheetId="2">#REF!</definedName>
    <definedName name="is_ebitm_corp" localSheetId="22">#REF!</definedName>
    <definedName name="is_ebitm_corp" localSheetId="7">#REF!</definedName>
    <definedName name="is_ebitm_corp" localSheetId="4">#REF!</definedName>
    <definedName name="is_ebitm_corp" localSheetId="5">#REF!</definedName>
    <definedName name="is_ebitm_corp" localSheetId="17">#REF!</definedName>
    <definedName name="is_ebitm_corp" localSheetId="12">#REF!</definedName>
    <definedName name="is_ebitm_corp" localSheetId="9">#REF!</definedName>
    <definedName name="is_ebitm_corp" localSheetId="10">#REF!</definedName>
    <definedName name="is_ebitm_corp">#REF!</definedName>
    <definedName name="is_ebitm_cres" localSheetId="0">#REF!</definedName>
    <definedName name="is_ebitm_cres" localSheetId="3">#REF!</definedName>
    <definedName name="is_ebitm_cres" localSheetId="2">#REF!</definedName>
    <definedName name="is_ebitm_cres" localSheetId="22">#REF!</definedName>
    <definedName name="is_ebitm_cres" localSheetId="7">#REF!</definedName>
    <definedName name="is_ebitm_cres" localSheetId="4">#REF!</definedName>
    <definedName name="is_ebitm_cres" localSheetId="5">#REF!</definedName>
    <definedName name="is_ebitm_cres" localSheetId="17">#REF!</definedName>
    <definedName name="is_ebitm_cres" localSheetId="12">#REF!</definedName>
    <definedName name="is_ebitm_cres" localSheetId="9">#REF!</definedName>
    <definedName name="is_ebitm_cres" localSheetId="10">#REF!</definedName>
    <definedName name="is_ebitm_cres">#REF!</definedName>
    <definedName name="is_ebitm_crmw" localSheetId="0">#REF!</definedName>
    <definedName name="is_ebitm_crmw" localSheetId="3">#REF!</definedName>
    <definedName name="is_ebitm_crmw" localSheetId="2">#REF!</definedName>
    <definedName name="is_ebitm_crmw">#REF!</definedName>
    <definedName name="is_ebitm_dadj" localSheetId="0">#REF!</definedName>
    <definedName name="is_ebitm_dadj" localSheetId="3">#REF!</definedName>
    <definedName name="is_ebitm_dadj" localSheetId="2">#REF!</definedName>
    <definedName name="is_ebitm_dadj">#REF!</definedName>
    <definedName name="is_ebitm_dcc" localSheetId="0">#REF!</definedName>
    <definedName name="is_ebitm_dcc" localSheetId="3">#REF!</definedName>
    <definedName name="is_ebitm_dcc" localSheetId="2">#REF!</definedName>
    <definedName name="is_ebitm_dcc" localSheetId="22">#REF!</definedName>
    <definedName name="is_ebitm_dcc" localSheetId="7">#REF!</definedName>
    <definedName name="is_ebitm_dcc" localSheetId="4">#REF!</definedName>
    <definedName name="is_ebitm_dcc" localSheetId="5">#REF!</definedName>
    <definedName name="is_ebitm_dcc" localSheetId="17">#REF!</definedName>
    <definedName name="is_ebitm_dcc" localSheetId="12">#REF!</definedName>
    <definedName name="is_ebitm_dcc" localSheetId="9">#REF!</definedName>
    <definedName name="is_ebitm_dcc" localSheetId="10">#REF!</definedName>
    <definedName name="is_ebitm_dcc">#REF!</definedName>
    <definedName name="is_ebitm_dccw" localSheetId="0">#REF!</definedName>
    <definedName name="is_ebitm_dccw" localSheetId="3">#REF!</definedName>
    <definedName name="is_ebitm_dccw" localSheetId="2">#REF!</definedName>
    <definedName name="is_ebitm_dccw">#REF!</definedName>
    <definedName name="is_ebitm_dcom" localSheetId="0">#REF!</definedName>
    <definedName name="is_ebitm_dcom" localSheetId="3">#REF!</definedName>
    <definedName name="is_ebitm_dcom" localSheetId="2">#REF!</definedName>
    <definedName name="is_ebitm_dcom" localSheetId="22">#REF!</definedName>
    <definedName name="is_ebitm_dcom" localSheetId="7">#REF!</definedName>
    <definedName name="is_ebitm_dcom" localSheetId="4">#REF!</definedName>
    <definedName name="is_ebitm_dcom" localSheetId="5">#REF!</definedName>
    <definedName name="is_ebitm_dcom" localSheetId="17">#REF!</definedName>
    <definedName name="is_ebitm_dcom" localSheetId="12">#REF!</definedName>
    <definedName name="is_ebitm_dcom" localSheetId="9">#REF!</definedName>
    <definedName name="is_ebitm_dcom" localSheetId="10">#REF!</definedName>
    <definedName name="is_ebitm_dcom">#REF!</definedName>
    <definedName name="is_ebitm_degw" localSheetId="0">#REF!</definedName>
    <definedName name="is_ebitm_degw" localSheetId="3">#REF!</definedName>
    <definedName name="is_ebitm_degw" localSheetId="2">#REF!</definedName>
    <definedName name="is_ebitm_degw">#REF!</definedName>
    <definedName name="is_ebitm_deiw" localSheetId="0">#REF!</definedName>
    <definedName name="is_ebitm_deiw" localSheetId="3">#REF!</definedName>
    <definedName name="is_ebitm_deiw" localSheetId="2">#REF!</definedName>
    <definedName name="is_ebitm_deiw">#REF!</definedName>
    <definedName name="is_ebitm_denw" localSheetId="0">#REF!</definedName>
    <definedName name="is_ebitm_denw" localSheetId="3">#REF!</definedName>
    <definedName name="is_ebitm_denw" localSheetId="2">#REF!</definedName>
    <definedName name="is_ebitm_denw">#REF!</definedName>
    <definedName name="is_ebitm_desi" localSheetId="0">#REF!</definedName>
    <definedName name="is_ebitm_desi" localSheetId="3">#REF!</definedName>
    <definedName name="is_ebitm_desi" localSheetId="2">#REF!</definedName>
    <definedName name="is_ebitm_desi" localSheetId="22">#REF!</definedName>
    <definedName name="is_ebitm_desi" localSheetId="7">#REF!</definedName>
    <definedName name="is_ebitm_desi" localSheetId="4">#REF!</definedName>
    <definedName name="is_ebitm_desi" localSheetId="5">#REF!</definedName>
    <definedName name="is_ebitm_desi" localSheetId="17">#REF!</definedName>
    <definedName name="is_ebitm_desi" localSheetId="12">#REF!</definedName>
    <definedName name="is_ebitm_desi" localSheetId="9">#REF!</definedName>
    <definedName name="is_ebitm_desi" localSheetId="10">#REF!</definedName>
    <definedName name="is_ebitm_desi">#REF!</definedName>
    <definedName name="is_ebitm_dess" localSheetId="0">#REF!</definedName>
    <definedName name="is_ebitm_dess" localSheetId="3">#REF!</definedName>
    <definedName name="is_ebitm_dess" localSheetId="2">#REF!</definedName>
    <definedName name="is_ebitm_dess">#REF!</definedName>
    <definedName name="is_ebitm_dfd" localSheetId="0">#REF!</definedName>
    <definedName name="is_ebitm_dfd" localSheetId="3">#REF!</definedName>
    <definedName name="is_ebitm_dfd" localSheetId="2">#REF!</definedName>
    <definedName name="is_ebitm_dfd" localSheetId="22">#REF!</definedName>
    <definedName name="is_ebitm_dfd" localSheetId="7">#REF!</definedName>
    <definedName name="is_ebitm_dfd" localSheetId="4">#REF!</definedName>
    <definedName name="is_ebitm_dfd" localSheetId="5">#REF!</definedName>
    <definedName name="is_ebitm_dfd" localSheetId="17">#REF!</definedName>
    <definedName name="is_ebitm_dfd" localSheetId="12">#REF!</definedName>
    <definedName name="is_ebitm_dfd" localSheetId="9">#REF!</definedName>
    <definedName name="is_ebitm_dfd" localSheetId="10">#REF!</definedName>
    <definedName name="is_ebitm_dfd">#REF!</definedName>
    <definedName name="is_ebitm_dgov" localSheetId="0">#REF!</definedName>
    <definedName name="is_ebitm_dgov" localSheetId="3">#REF!</definedName>
    <definedName name="is_ebitm_dgov" localSheetId="2">#REF!</definedName>
    <definedName name="is_ebitm_dgov">#REF!</definedName>
    <definedName name="is_ebitm_dnet" localSheetId="0">#REF!</definedName>
    <definedName name="is_ebitm_dnet" localSheetId="3">#REF!</definedName>
    <definedName name="is_ebitm_dnet" localSheetId="2">#REF!</definedName>
    <definedName name="is_ebitm_dnet" localSheetId="22">#REF!</definedName>
    <definedName name="is_ebitm_dnet" localSheetId="7">#REF!</definedName>
    <definedName name="is_ebitm_dnet" localSheetId="4">#REF!</definedName>
    <definedName name="is_ebitm_dnet" localSheetId="5">#REF!</definedName>
    <definedName name="is_ebitm_dnet" localSheetId="17">#REF!</definedName>
    <definedName name="is_ebitm_dnet" localSheetId="12">#REF!</definedName>
    <definedName name="is_ebitm_dnet" localSheetId="9">#REF!</definedName>
    <definedName name="is_ebitm_dnet" localSheetId="10">#REF!</definedName>
    <definedName name="is_ebitm_dnet">#REF!</definedName>
    <definedName name="is_ebitm_dpbg" localSheetId="0">#REF!</definedName>
    <definedName name="is_ebitm_dpbg" localSheetId="3">#REF!</definedName>
    <definedName name="is_ebitm_dpbg" localSheetId="2">#REF!</definedName>
    <definedName name="is_ebitm_dpbg" localSheetId="22">#REF!</definedName>
    <definedName name="is_ebitm_dpbg" localSheetId="7">#REF!</definedName>
    <definedName name="is_ebitm_dpbg" localSheetId="4">#REF!</definedName>
    <definedName name="is_ebitm_dpbg" localSheetId="5">#REF!</definedName>
    <definedName name="is_ebitm_dpbg" localSheetId="17">#REF!</definedName>
    <definedName name="is_ebitm_dpbg" localSheetId="12">#REF!</definedName>
    <definedName name="is_ebitm_dpbg" localSheetId="9">#REF!</definedName>
    <definedName name="is_ebitm_dpbg" localSheetId="10">#REF!</definedName>
    <definedName name="is_ebitm_dpbg">#REF!</definedName>
    <definedName name="is_ebitm_dsol" localSheetId="0">#REF!</definedName>
    <definedName name="is_ebitm_dsol" localSheetId="3">#REF!</definedName>
    <definedName name="is_ebitm_dsol" localSheetId="2">#REF!</definedName>
    <definedName name="is_ebitm_dsol" localSheetId="22">#REF!</definedName>
    <definedName name="is_ebitm_dsol" localSheetId="7">#REF!</definedName>
    <definedName name="is_ebitm_dsol" localSheetId="4">#REF!</definedName>
    <definedName name="is_ebitm_dsol" localSheetId="5">#REF!</definedName>
    <definedName name="is_ebitm_dsol" localSheetId="17">#REF!</definedName>
    <definedName name="is_ebitm_dsol" localSheetId="12">#REF!</definedName>
    <definedName name="is_ebitm_dsol" localSheetId="9">#REF!</definedName>
    <definedName name="is_ebitm_dsol" localSheetId="10">#REF!</definedName>
    <definedName name="is_ebitm_dsol">#REF!</definedName>
    <definedName name="is_ebitm_eadj" localSheetId="0">#REF!</definedName>
    <definedName name="is_ebitm_eadj" localSheetId="3">#REF!</definedName>
    <definedName name="is_ebitm_eadj" localSheetId="2">#REF!</definedName>
    <definedName name="is_ebitm_eadj">#REF!</definedName>
    <definedName name="is_ebitm_egov" localSheetId="0">#REF!</definedName>
    <definedName name="is_ebitm_egov" localSheetId="3">#REF!</definedName>
    <definedName name="is_ebitm_egov" localSheetId="2">#REF!</definedName>
    <definedName name="is_ebitm_egov">#REF!</definedName>
    <definedName name="is_ebitm_elec" localSheetId="0">#REF!</definedName>
    <definedName name="is_ebitm_elec" localSheetId="3">#REF!</definedName>
    <definedName name="is_ebitm_elec" localSheetId="2">#REF!</definedName>
    <definedName name="is_ebitm_elec" localSheetId="22">#REF!</definedName>
    <definedName name="is_ebitm_elec" localSheetId="7">#REF!</definedName>
    <definedName name="is_ebitm_elec" localSheetId="4">#REF!</definedName>
    <definedName name="is_ebitm_elec" localSheetId="5">#REF!</definedName>
    <definedName name="is_ebitm_elec" localSheetId="17">#REF!</definedName>
    <definedName name="is_ebitm_elec" localSheetId="12">#REF!</definedName>
    <definedName name="is_ebitm_elec" localSheetId="9">#REF!</definedName>
    <definedName name="is_ebitm_elec" localSheetId="10">#REF!</definedName>
    <definedName name="is_ebitm_elec">#REF!</definedName>
    <definedName name="is_ebitm_eso" localSheetId="0">#REF!</definedName>
    <definedName name="is_ebitm_eso" localSheetId="3">#REF!</definedName>
    <definedName name="is_ebitm_eso" localSheetId="2">#REF!</definedName>
    <definedName name="is_ebitm_eso" localSheetId="22">#REF!</definedName>
    <definedName name="is_ebitm_eso" localSheetId="7">#REF!</definedName>
    <definedName name="is_ebitm_eso" localSheetId="4">#REF!</definedName>
    <definedName name="is_ebitm_eso" localSheetId="5">#REF!</definedName>
    <definedName name="is_ebitm_eso" localSheetId="17">#REF!</definedName>
    <definedName name="is_ebitm_eso" localSheetId="12">#REF!</definedName>
    <definedName name="is_ebitm_eso" localSheetId="9">#REF!</definedName>
    <definedName name="is_ebitm_eso" localSheetId="10">#REF!</definedName>
    <definedName name="is_ebitm_eso">#REF!</definedName>
    <definedName name="is_ebitm_esvc" localSheetId="0">#REF!</definedName>
    <definedName name="is_ebitm_esvc" localSheetId="3">#REF!</definedName>
    <definedName name="is_ebitm_esvc" localSheetId="2">#REF!</definedName>
    <definedName name="is_ebitm_esvc" localSheetId="22">#REF!</definedName>
    <definedName name="is_ebitm_esvc" localSheetId="7">#REF!</definedName>
    <definedName name="is_ebitm_esvc" localSheetId="4">#REF!</definedName>
    <definedName name="is_ebitm_esvc" localSheetId="5">#REF!</definedName>
    <definedName name="is_ebitm_esvc" localSheetId="17">#REF!</definedName>
    <definedName name="is_ebitm_esvc" localSheetId="12">#REF!</definedName>
    <definedName name="is_ebitm_esvc" localSheetId="9">#REF!</definedName>
    <definedName name="is_ebitm_esvc" localSheetId="10">#REF!</definedName>
    <definedName name="is_ebitm_esvc">#REF!</definedName>
    <definedName name="is_ebitm_fnco" localSheetId="0">#REF!</definedName>
    <definedName name="is_ebitm_fnco" localSheetId="3">#REF!</definedName>
    <definedName name="is_ebitm_fnco" localSheetId="2">#REF!</definedName>
    <definedName name="is_ebitm_fnco" localSheetId="22">#REF!</definedName>
    <definedName name="is_ebitm_fnco" localSheetId="7">#REF!</definedName>
    <definedName name="is_ebitm_fnco" localSheetId="4">#REF!</definedName>
    <definedName name="is_ebitm_fnco" localSheetId="5">#REF!</definedName>
    <definedName name="is_ebitm_fnco" localSheetId="17">#REF!</definedName>
    <definedName name="is_ebitm_fnco" localSheetId="12">#REF!</definedName>
    <definedName name="is_ebitm_fnco" localSheetId="9">#REF!</definedName>
    <definedName name="is_ebitm_fnco" localSheetId="10">#REF!</definedName>
    <definedName name="is_ebitm_fnco">#REF!</definedName>
    <definedName name="is_ebitm_fsac" localSheetId="0">#REF!</definedName>
    <definedName name="is_ebitm_fsac" localSheetId="3">#REF!</definedName>
    <definedName name="is_ebitm_fsac" localSheetId="2">#REF!</definedName>
    <definedName name="is_ebitm_fsac" localSheetId="22">#REF!</definedName>
    <definedName name="is_ebitm_fsac" localSheetId="7">#REF!</definedName>
    <definedName name="is_ebitm_fsac" localSheetId="4">#REF!</definedName>
    <definedName name="is_ebitm_fsac" localSheetId="5">#REF!</definedName>
    <definedName name="is_ebitm_fsac" localSheetId="17">#REF!</definedName>
    <definedName name="is_ebitm_fsac" localSheetId="12">#REF!</definedName>
    <definedName name="is_ebitm_fsac" localSheetId="9">#REF!</definedName>
    <definedName name="is_ebitm_fsac" localSheetId="10">#REF!</definedName>
    <definedName name="is_ebitm_fsac">#REF!</definedName>
    <definedName name="is_ebitm_fsad" localSheetId="0">#REF!</definedName>
    <definedName name="is_ebitm_fsad" localSheetId="3">#REF!</definedName>
    <definedName name="is_ebitm_fsad" localSheetId="2">#REF!</definedName>
    <definedName name="is_ebitm_fsad">#REF!</definedName>
    <definedName name="is_ebitm_fser" localSheetId="0">#REF!</definedName>
    <definedName name="is_ebitm_fser" localSheetId="3">#REF!</definedName>
    <definedName name="is_ebitm_fser" localSheetId="2">#REF!</definedName>
    <definedName name="is_ebitm_fser" localSheetId="22">#REF!</definedName>
    <definedName name="is_ebitm_fser" localSheetId="7">#REF!</definedName>
    <definedName name="is_ebitm_fser" localSheetId="4">#REF!</definedName>
    <definedName name="is_ebitm_fser" localSheetId="5">#REF!</definedName>
    <definedName name="is_ebitm_fser" localSheetId="17">#REF!</definedName>
    <definedName name="is_ebitm_fser" localSheetId="12">#REF!</definedName>
    <definedName name="is_ebitm_fser" localSheetId="9">#REF!</definedName>
    <definedName name="is_ebitm_fser" localSheetId="10">#REF!</definedName>
    <definedName name="is_ebitm_fser">#REF!</definedName>
    <definedName name="is_ebitm_fstp" localSheetId="0">#REF!</definedName>
    <definedName name="is_ebitm_fstp" localSheetId="3">#REF!</definedName>
    <definedName name="is_ebitm_fstp" localSheetId="2">#REF!</definedName>
    <definedName name="is_ebitm_fstp" localSheetId="22">#REF!</definedName>
    <definedName name="is_ebitm_fstp" localSheetId="7">#REF!</definedName>
    <definedName name="is_ebitm_fstp" localSheetId="4">#REF!</definedName>
    <definedName name="is_ebitm_fstp" localSheetId="5">#REF!</definedName>
    <definedName name="is_ebitm_fstp" localSheetId="17">#REF!</definedName>
    <definedName name="is_ebitm_fstp" localSheetId="12">#REF!</definedName>
    <definedName name="is_ebitm_fstp" localSheetId="9">#REF!</definedName>
    <definedName name="is_ebitm_fstp" localSheetId="10">#REF!</definedName>
    <definedName name="is_ebitm_fstp">#REF!</definedName>
    <definedName name="is_ebitm_gadd" localSheetId="0">#REF!</definedName>
    <definedName name="is_ebitm_gadd" localSheetId="3">#REF!</definedName>
    <definedName name="is_ebitm_gadd" localSheetId="2">#REF!</definedName>
    <definedName name="is_ebitm_gadd" localSheetId="22">#REF!</definedName>
    <definedName name="is_ebitm_gadd" localSheetId="7">#REF!</definedName>
    <definedName name="is_ebitm_gadd" localSheetId="4">#REF!</definedName>
    <definedName name="is_ebitm_gadd" localSheetId="5">#REF!</definedName>
    <definedName name="is_ebitm_gadd" localSheetId="17">#REF!</definedName>
    <definedName name="is_ebitm_gadd" localSheetId="12">#REF!</definedName>
    <definedName name="is_ebitm_gadd" localSheetId="9">#REF!</definedName>
    <definedName name="is_ebitm_gadd" localSheetId="10">#REF!</definedName>
    <definedName name="is_ebitm_gadd">#REF!</definedName>
    <definedName name="is_ebitm_gadi" localSheetId="0">#REF!</definedName>
    <definedName name="is_ebitm_gadi" localSheetId="3">#REF!</definedName>
    <definedName name="is_ebitm_gadi" localSheetId="2">#REF!</definedName>
    <definedName name="is_ebitm_gadi" localSheetId="22">#REF!</definedName>
    <definedName name="is_ebitm_gadi" localSheetId="7">#REF!</definedName>
    <definedName name="is_ebitm_gadi" localSheetId="4">#REF!</definedName>
    <definedName name="is_ebitm_gadi" localSheetId="5">#REF!</definedName>
    <definedName name="is_ebitm_gadi" localSheetId="17">#REF!</definedName>
    <definedName name="is_ebitm_gadi" localSheetId="12">#REF!</definedName>
    <definedName name="is_ebitm_gadi" localSheetId="9">#REF!</definedName>
    <definedName name="is_ebitm_gadi" localSheetId="10">#REF!</definedName>
    <definedName name="is_ebitm_gadi">#REF!</definedName>
    <definedName name="is_ebitm_gadj" localSheetId="0">#REF!</definedName>
    <definedName name="is_ebitm_gadj" localSheetId="3">#REF!</definedName>
    <definedName name="is_ebitm_gadj" localSheetId="2">#REF!</definedName>
    <definedName name="is_ebitm_gadj">#REF!</definedName>
    <definedName name="is_ebitm_gov" localSheetId="0">#REF!</definedName>
    <definedName name="is_ebitm_gov" localSheetId="3">#REF!</definedName>
    <definedName name="is_ebitm_gov" localSheetId="2">#REF!</definedName>
    <definedName name="is_ebitm_gov">#REF!</definedName>
    <definedName name="is_ebitm_govd" localSheetId="0">#REF!</definedName>
    <definedName name="is_ebitm_govd" localSheetId="3">#REF!</definedName>
    <definedName name="is_ebitm_govd" localSheetId="2">#REF!</definedName>
    <definedName name="is_ebitm_govd">#REF!</definedName>
    <definedName name="is_ebitm_gove" localSheetId="0">#REF!</definedName>
    <definedName name="is_ebitm_gove" localSheetId="3">#REF!</definedName>
    <definedName name="is_ebitm_gove" localSheetId="2">#REF!</definedName>
    <definedName name="is_ebitm_gove">#REF!</definedName>
    <definedName name="is_ebitm_mali" localSheetId="0">#REF!</definedName>
    <definedName name="is_ebitm_mali" localSheetId="3">#REF!</definedName>
    <definedName name="is_ebitm_mali" localSheetId="2">#REF!</definedName>
    <definedName name="is_ebitm_mali" localSheetId="22">#REF!</definedName>
    <definedName name="is_ebitm_mali" localSheetId="7">#REF!</definedName>
    <definedName name="is_ebitm_mali" localSheetId="4">#REF!</definedName>
    <definedName name="is_ebitm_mali" localSheetId="5">#REF!</definedName>
    <definedName name="is_ebitm_mali" localSheetId="17">#REF!</definedName>
    <definedName name="is_ebitm_mali" localSheetId="12">#REF!</definedName>
    <definedName name="is_ebitm_mali" localSheetId="9">#REF!</definedName>
    <definedName name="is_ebitm_mali" localSheetId="10">#REF!</definedName>
    <definedName name="is_ebitm_mali">#REF!</definedName>
    <definedName name="is_ebitm_mwp" localSheetId="0">#REF!</definedName>
    <definedName name="is_ebitm_mwp" localSheetId="3">#REF!</definedName>
    <definedName name="is_ebitm_mwp" localSheetId="2">#REF!</definedName>
    <definedName name="is_ebitm_mwp" localSheetId="22">#REF!</definedName>
    <definedName name="is_ebitm_mwp" localSheetId="7">#REF!</definedName>
    <definedName name="is_ebitm_mwp" localSheetId="4">#REF!</definedName>
    <definedName name="is_ebitm_mwp" localSheetId="5">#REF!</definedName>
    <definedName name="is_ebitm_mwp" localSheetId="17">#REF!</definedName>
    <definedName name="is_ebitm_mwp" localSheetId="12">#REF!</definedName>
    <definedName name="is_ebitm_mwp" localSheetId="9">#REF!</definedName>
    <definedName name="is_ebitm_mwp" localSheetId="10">#REF!</definedName>
    <definedName name="is_ebitm_mwp">#REF!</definedName>
    <definedName name="is_ebitm_nep" localSheetId="0">#REF!</definedName>
    <definedName name="is_ebitm_nep" localSheetId="3">#REF!</definedName>
    <definedName name="is_ebitm_nep" localSheetId="2">#REF!</definedName>
    <definedName name="is_ebitm_nep" localSheetId="22">#REF!</definedName>
    <definedName name="is_ebitm_nep" localSheetId="7">#REF!</definedName>
    <definedName name="is_ebitm_nep" localSheetId="4">#REF!</definedName>
    <definedName name="is_ebitm_nep" localSheetId="5">#REF!</definedName>
    <definedName name="is_ebitm_nep" localSheetId="17">#REF!</definedName>
    <definedName name="is_ebitm_nep" localSheetId="12">#REF!</definedName>
    <definedName name="is_ebitm_nep" localSheetId="9">#REF!</definedName>
    <definedName name="is_ebitm_nep" localSheetId="10">#REF!</definedName>
    <definedName name="is_ebitm_nep">#REF!</definedName>
    <definedName name="is_ebitm_ngov" localSheetId="0">#REF!</definedName>
    <definedName name="is_ebitm_ngov" localSheetId="3">#REF!</definedName>
    <definedName name="is_ebitm_ngov" localSheetId="2">#REF!</definedName>
    <definedName name="is_ebitm_ngov">#REF!</definedName>
    <definedName name="is_ebitm_npl" localSheetId="0">#REF!</definedName>
    <definedName name="is_ebitm_npl" localSheetId="3">#REF!</definedName>
    <definedName name="is_ebitm_npl" localSheetId="2">#REF!</definedName>
    <definedName name="is_ebitm_npl" localSheetId="22">#REF!</definedName>
    <definedName name="is_ebitm_npl" localSheetId="7">#REF!</definedName>
    <definedName name="is_ebitm_npl" localSheetId="4">#REF!</definedName>
    <definedName name="is_ebitm_npl" localSheetId="5">#REF!</definedName>
    <definedName name="is_ebitm_npl" localSheetId="17">#REF!</definedName>
    <definedName name="is_ebitm_npl" localSheetId="12">#REF!</definedName>
    <definedName name="is_ebitm_npl" localSheetId="9">#REF!</definedName>
    <definedName name="is_ebitm_npl" localSheetId="10">#REF!</definedName>
    <definedName name="is_ebitm_npl">#REF!</definedName>
    <definedName name="is_ebitm_resm" localSheetId="0">#REF!</definedName>
    <definedName name="is_ebitm_resm" localSheetId="3">#REF!</definedName>
    <definedName name="is_ebitm_resm" localSheetId="2">#REF!</definedName>
    <definedName name="is_ebitm_resm" localSheetId="22">#REF!</definedName>
    <definedName name="is_ebitm_resm" localSheetId="7">#REF!</definedName>
    <definedName name="is_ebitm_resm" localSheetId="4">#REF!</definedName>
    <definedName name="is_ebitm_resm" localSheetId="5">#REF!</definedName>
    <definedName name="is_ebitm_resm" localSheetId="17">#REF!</definedName>
    <definedName name="is_ebitm_resm" localSheetId="12">#REF!</definedName>
    <definedName name="is_ebitm_resm" localSheetId="9">#REF!</definedName>
    <definedName name="is_ebitm_resm" localSheetId="10">#REF!</definedName>
    <definedName name="is_ebitm_resm">#REF!</definedName>
    <definedName name="is_ebitm_rgov" localSheetId="0">#REF!</definedName>
    <definedName name="is_ebitm_rgov" localSheetId="3">#REF!</definedName>
    <definedName name="is_ebitm_rgov" localSheetId="2">#REF!</definedName>
    <definedName name="is_ebitm_rgov">#REF!</definedName>
    <definedName name="is_ebitm_sols" localSheetId="0">#REF!</definedName>
    <definedName name="is_ebitm_sols" localSheetId="3">#REF!</definedName>
    <definedName name="is_ebitm_sols" localSheetId="2">#REF!</definedName>
    <definedName name="is_ebitm_sols">#REF!</definedName>
    <definedName name="is_ebitm_tam" localSheetId="0">#REF!</definedName>
    <definedName name="is_ebitm_tam" localSheetId="3">#REF!</definedName>
    <definedName name="is_ebitm_tam" localSheetId="2">#REF!</definedName>
    <definedName name="is_ebitm_tam" localSheetId="22">#REF!</definedName>
    <definedName name="is_ebitm_tam" localSheetId="7">#REF!</definedName>
    <definedName name="is_ebitm_tam" localSheetId="4">#REF!</definedName>
    <definedName name="is_ebitm_tam" localSheetId="5">#REF!</definedName>
    <definedName name="is_ebitm_tam" localSheetId="17">#REF!</definedName>
    <definedName name="is_ebitm_tam" localSheetId="12">#REF!</definedName>
    <definedName name="is_ebitm_tam" localSheetId="9">#REF!</definedName>
    <definedName name="is_ebitm_tam" localSheetId="10">#REF!</definedName>
    <definedName name="is_ebitm_tam">#REF!</definedName>
    <definedName name="is_ebitm_tsc" localSheetId="0">#REF!</definedName>
    <definedName name="is_ebitm_tsc" localSheetId="3">#REF!</definedName>
    <definedName name="is_ebitm_tsc" localSheetId="2">#REF!</definedName>
    <definedName name="is_ebitm_tsc">#REF!</definedName>
    <definedName name="is_ebitm_vent" localSheetId="0">#REF!</definedName>
    <definedName name="is_ebitm_vent" localSheetId="3">#REF!</definedName>
    <definedName name="is_ebitm_vent" localSheetId="2">#REF!</definedName>
    <definedName name="is_ebitm_vent" localSheetId="22">#REF!</definedName>
    <definedName name="is_ebitm_vent" localSheetId="7">#REF!</definedName>
    <definedName name="is_ebitm_vent" localSheetId="4">#REF!</definedName>
    <definedName name="is_ebitm_vent" localSheetId="5">#REF!</definedName>
    <definedName name="is_ebitm_vent" localSheetId="17">#REF!</definedName>
    <definedName name="is_ebitm_vent" localSheetId="12">#REF!</definedName>
    <definedName name="is_ebitm_vent" localSheetId="9">#REF!</definedName>
    <definedName name="is_ebitm_vent" localSheetId="10">#REF!</definedName>
    <definedName name="is_ebitm_vent">#REF!</definedName>
    <definedName name="is_ebitm_vfs" localSheetId="0">#REF!</definedName>
    <definedName name="is_ebitm_vfs" localSheetId="3">#REF!</definedName>
    <definedName name="is_ebitm_vfs" localSheetId="2">#REF!</definedName>
    <definedName name="is_ebitm_vfs" localSheetId="22">#REF!</definedName>
    <definedName name="is_ebitm_vfs" localSheetId="7">#REF!</definedName>
    <definedName name="is_ebitm_vfs" localSheetId="4">#REF!</definedName>
    <definedName name="is_ebitm_vfs" localSheetId="5">#REF!</definedName>
    <definedName name="is_ebitm_vfs" localSheetId="17">#REF!</definedName>
    <definedName name="is_ebitm_vfs" localSheetId="12">#REF!</definedName>
    <definedName name="is_ebitm_vfs" localSheetId="9">#REF!</definedName>
    <definedName name="is_ebitm_vfs" localSheetId="10">#REF!</definedName>
    <definedName name="is_ebitm_vfs">#REF!</definedName>
    <definedName name="is_ebitm_watr" localSheetId="0">#REF!</definedName>
    <definedName name="is_ebitm_watr" localSheetId="3">#REF!</definedName>
    <definedName name="is_ebitm_watr" localSheetId="2">#REF!</definedName>
    <definedName name="is_ebitm_watr" localSheetId="22">#REF!</definedName>
    <definedName name="is_ebitm_watr" localSheetId="7">#REF!</definedName>
    <definedName name="is_ebitm_watr" localSheetId="4">#REF!</definedName>
    <definedName name="is_ebitm_watr" localSheetId="5">#REF!</definedName>
    <definedName name="is_ebitm_watr" localSheetId="17">#REF!</definedName>
    <definedName name="is_ebitm_watr" localSheetId="12">#REF!</definedName>
    <definedName name="is_ebitm_watr" localSheetId="9">#REF!</definedName>
    <definedName name="is_ebitm_watr" localSheetId="10">#REF!</definedName>
    <definedName name="is_ebitm_watr">#REF!</definedName>
    <definedName name="is_ebitm_west" localSheetId="0">#REF!</definedName>
    <definedName name="is_ebitm_west" localSheetId="3">#REF!</definedName>
    <definedName name="is_ebitm_west" localSheetId="2">#REF!</definedName>
    <definedName name="is_ebitm_west">#REF!</definedName>
    <definedName name="is_eff_tax_rate" localSheetId="0">#REF!</definedName>
    <definedName name="is_eff_tax_rate" localSheetId="3">#REF!</definedName>
    <definedName name="is_eff_tax_rate" localSheetId="2">#REF!</definedName>
    <definedName name="is_eff_tax_rate" localSheetId="22">#REF!</definedName>
    <definedName name="is_eff_tax_rate" localSheetId="7">#REF!</definedName>
    <definedName name="is_eff_tax_rate" localSheetId="4">#REF!</definedName>
    <definedName name="is_eff_tax_rate" localSheetId="5">#REF!</definedName>
    <definedName name="is_eff_tax_rate" localSheetId="17">#REF!</definedName>
    <definedName name="is_eff_tax_rate" localSheetId="12">#REF!</definedName>
    <definedName name="is_eff_tax_rate" localSheetId="9">#REF!</definedName>
    <definedName name="is_eff_tax_rate" localSheetId="10">#REF!</definedName>
    <definedName name="is_eff_tax_rate">#REF!</definedName>
    <definedName name="is_eff_tax_rate_APIP" localSheetId="0">#REF!</definedName>
    <definedName name="is_eff_tax_rate_APIP" localSheetId="3">#REF!</definedName>
    <definedName name="is_eff_tax_rate_APIP" localSheetId="2">#REF!</definedName>
    <definedName name="is_eff_tax_rate_APIP" localSheetId="22">#REF!</definedName>
    <definedName name="is_eff_tax_rate_APIP" localSheetId="7">#REF!</definedName>
    <definedName name="is_eff_tax_rate_APIP" localSheetId="4">#REF!</definedName>
    <definedName name="is_eff_tax_rate_APIP" localSheetId="5">#REF!</definedName>
    <definedName name="is_eff_tax_rate_APIP" localSheetId="17">#REF!</definedName>
    <definedName name="is_eff_tax_rate_APIP" localSheetId="12">#REF!</definedName>
    <definedName name="is_eff_tax_rate_APIP" localSheetId="9">#REF!</definedName>
    <definedName name="is_eff_tax_rate_APIP" localSheetId="10">#REF!</definedName>
    <definedName name="is_eff_tax_rate_APIP">#REF!</definedName>
    <definedName name="is_eff_tax_rate_CM4DE" localSheetId="0">#REF!</definedName>
    <definedName name="is_eff_tax_rate_CM4DE" localSheetId="3">#REF!</definedName>
    <definedName name="is_eff_tax_rate_CM4DE" localSheetId="2">#REF!</definedName>
    <definedName name="is_eff_tax_rate_CM4DE" localSheetId="22">#REF!</definedName>
    <definedName name="is_eff_tax_rate_CM4DE" localSheetId="7">#REF!</definedName>
    <definedName name="is_eff_tax_rate_CM4DE" localSheetId="4">#REF!</definedName>
    <definedName name="is_eff_tax_rate_CM4DE" localSheetId="5">#REF!</definedName>
    <definedName name="is_eff_tax_rate_CM4DE" localSheetId="17">#REF!</definedName>
    <definedName name="is_eff_tax_rate_CM4DE" localSheetId="12">#REF!</definedName>
    <definedName name="is_eff_tax_rate_CM4DE" localSheetId="9">#REF!</definedName>
    <definedName name="is_eff_tax_rate_CM4DE" localSheetId="10">#REF!</definedName>
    <definedName name="is_eff_tax_rate_CM4DE">#REF!</definedName>
    <definedName name="is_eff_tax_rate_cres" localSheetId="0">#REF!</definedName>
    <definedName name="is_eff_tax_rate_cres" localSheetId="3">#REF!</definedName>
    <definedName name="is_eff_tax_rate_cres" localSheetId="2">#REF!</definedName>
    <definedName name="is_eff_tax_rate_cres" localSheetId="22">#REF!</definedName>
    <definedName name="is_eff_tax_rate_cres" localSheetId="7">#REF!</definedName>
    <definedName name="is_eff_tax_rate_cres" localSheetId="4">#REF!</definedName>
    <definedName name="is_eff_tax_rate_cres" localSheetId="5">#REF!</definedName>
    <definedName name="is_eff_tax_rate_cres" localSheetId="17">#REF!</definedName>
    <definedName name="is_eff_tax_rate_cres" localSheetId="12">#REF!</definedName>
    <definedName name="is_eff_tax_rate_cres" localSheetId="9">#REF!</definedName>
    <definedName name="is_eff_tax_rate_cres" localSheetId="10">#REF!</definedName>
    <definedName name="is_eff_tax_rate_cres">#REF!</definedName>
    <definedName name="is_eff_tax_rate_DCC" localSheetId="0">#REF!</definedName>
    <definedName name="is_eff_tax_rate_DCC" localSheetId="3">#REF!</definedName>
    <definedName name="is_eff_tax_rate_DCC" localSheetId="2">#REF!</definedName>
    <definedName name="is_eff_tax_rate_DCC" localSheetId="22">#REF!</definedName>
    <definedName name="is_eff_tax_rate_DCC" localSheetId="7">#REF!</definedName>
    <definedName name="is_eff_tax_rate_DCC" localSheetId="4">#REF!</definedName>
    <definedName name="is_eff_tax_rate_DCC" localSheetId="5">#REF!</definedName>
    <definedName name="is_eff_tax_rate_DCC" localSheetId="17">#REF!</definedName>
    <definedName name="is_eff_tax_rate_DCC" localSheetId="12">#REF!</definedName>
    <definedName name="is_eff_tax_rate_DCC" localSheetId="9">#REF!</definedName>
    <definedName name="is_eff_tax_rate_DCC" localSheetId="10">#REF!</definedName>
    <definedName name="is_eff_tax_rate_DCC">#REF!</definedName>
    <definedName name="is_eff_tax_rate_dcom" localSheetId="0">#REF!</definedName>
    <definedName name="is_eff_tax_rate_dcom" localSheetId="3">#REF!</definedName>
    <definedName name="is_eff_tax_rate_dcom" localSheetId="2">#REF!</definedName>
    <definedName name="is_eff_tax_rate_dcom" localSheetId="22">#REF!</definedName>
    <definedName name="is_eff_tax_rate_dcom" localSheetId="7">#REF!</definedName>
    <definedName name="is_eff_tax_rate_dcom" localSheetId="4">#REF!</definedName>
    <definedName name="is_eff_tax_rate_dcom" localSheetId="5">#REF!</definedName>
    <definedName name="is_eff_tax_rate_dcom" localSheetId="17">#REF!</definedName>
    <definedName name="is_eff_tax_rate_dcom" localSheetId="12">#REF!</definedName>
    <definedName name="is_eff_tax_rate_dcom" localSheetId="9">#REF!</definedName>
    <definedName name="is_eff_tax_rate_dcom" localSheetId="10">#REF!</definedName>
    <definedName name="is_eff_tax_rate_dcom">#REF!</definedName>
    <definedName name="is_eff_tax_rate_desi" localSheetId="0">#REF!</definedName>
    <definedName name="is_eff_tax_rate_desi" localSheetId="3">#REF!</definedName>
    <definedName name="is_eff_tax_rate_desi" localSheetId="2">#REF!</definedName>
    <definedName name="is_eff_tax_rate_desi" localSheetId="22">#REF!</definedName>
    <definedName name="is_eff_tax_rate_desi" localSheetId="7">#REF!</definedName>
    <definedName name="is_eff_tax_rate_desi" localSheetId="4">#REF!</definedName>
    <definedName name="is_eff_tax_rate_desi" localSheetId="5">#REF!</definedName>
    <definedName name="is_eff_tax_rate_desi" localSheetId="17">#REF!</definedName>
    <definedName name="is_eff_tax_rate_desi" localSheetId="12">#REF!</definedName>
    <definedName name="is_eff_tax_rate_desi" localSheetId="9">#REF!</definedName>
    <definedName name="is_eff_tax_rate_desi" localSheetId="10">#REF!</definedName>
    <definedName name="is_eff_tax_rate_desi">#REF!</definedName>
    <definedName name="is_eff_tax_rate_dfd" localSheetId="0">#REF!</definedName>
    <definedName name="is_eff_tax_rate_dfd" localSheetId="3">#REF!</definedName>
    <definedName name="is_eff_tax_rate_dfd" localSheetId="2">#REF!</definedName>
    <definedName name="is_eff_tax_rate_dfd" localSheetId="22">#REF!</definedName>
    <definedName name="is_eff_tax_rate_dfd" localSheetId="7">#REF!</definedName>
    <definedName name="is_eff_tax_rate_dfd" localSheetId="4">#REF!</definedName>
    <definedName name="is_eff_tax_rate_dfd" localSheetId="5">#REF!</definedName>
    <definedName name="is_eff_tax_rate_dfd" localSheetId="17">#REF!</definedName>
    <definedName name="is_eff_tax_rate_dfd" localSheetId="12">#REF!</definedName>
    <definedName name="is_eff_tax_rate_dfd" localSheetId="9">#REF!</definedName>
    <definedName name="is_eff_tax_rate_dfd" localSheetId="10">#REF!</definedName>
    <definedName name="is_eff_tax_rate_dfd">#REF!</definedName>
    <definedName name="is_eff_tax_rate_dgov" localSheetId="0">#REF!</definedName>
    <definedName name="is_eff_tax_rate_dgov" localSheetId="3">#REF!</definedName>
    <definedName name="is_eff_tax_rate_dgov" localSheetId="2">#REF!</definedName>
    <definedName name="is_eff_tax_rate_dgov" localSheetId="22">#REF!</definedName>
    <definedName name="is_eff_tax_rate_dgov" localSheetId="7">#REF!</definedName>
    <definedName name="is_eff_tax_rate_dgov" localSheetId="4">#REF!</definedName>
    <definedName name="is_eff_tax_rate_dgov" localSheetId="5">#REF!</definedName>
    <definedName name="is_eff_tax_rate_dgov" localSheetId="17">#REF!</definedName>
    <definedName name="is_eff_tax_rate_dgov" localSheetId="12">#REF!</definedName>
    <definedName name="is_eff_tax_rate_dgov" localSheetId="9">#REF!</definedName>
    <definedName name="is_eff_tax_rate_dgov" localSheetId="10">#REF!</definedName>
    <definedName name="is_eff_tax_rate_dgov">#REF!</definedName>
    <definedName name="is_eff_tax_rate_dnet" localSheetId="0">#REF!</definedName>
    <definedName name="is_eff_tax_rate_dnet" localSheetId="3">#REF!</definedName>
    <definedName name="is_eff_tax_rate_dnet" localSheetId="2">#REF!</definedName>
    <definedName name="is_eff_tax_rate_dnet" localSheetId="22">#REF!</definedName>
    <definedName name="is_eff_tax_rate_dnet" localSheetId="7">#REF!</definedName>
    <definedName name="is_eff_tax_rate_dnet" localSheetId="4">#REF!</definedName>
    <definedName name="is_eff_tax_rate_dnet" localSheetId="5">#REF!</definedName>
    <definedName name="is_eff_tax_rate_dnet" localSheetId="17">#REF!</definedName>
    <definedName name="is_eff_tax_rate_dnet" localSheetId="12">#REF!</definedName>
    <definedName name="is_eff_tax_rate_dnet" localSheetId="9">#REF!</definedName>
    <definedName name="is_eff_tax_rate_dnet" localSheetId="10">#REF!</definedName>
    <definedName name="is_eff_tax_rate_dnet">#REF!</definedName>
    <definedName name="is_eff_tax_rate_DPBG" localSheetId="0">#REF!</definedName>
    <definedName name="is_eff_tax_rate_DPBG" localSheetId="3">#REF!</definedName>
    <definedName name="is_eff_tax_rate_DPBG" localSheetId="2">#REF!</definedName>
    <definedName name="is_eff_tax_rate_DPBG" localSheetId="22">#REF!</definedName>
    <definedName name="is_eff_tax_rate_DPBG" localSheetId="7">#REF!</definedName>
    <definedName name="is_eff_tax_rate_DPBG" localSheetId="4">#REF!</definedName>
    <definedName name="is_eff_tax_rate_DPBG" localSheetId="5">#REF!</definedName>
    <definedName name="is_eff_tax_rate_DPBG" localSheetId="17">#REF!</definedName>
    <definedName name="is_eff_tax_rate_DPBG" localSheetId="12">#REF!</definedName>
    <definedName name="is_eff_tax_rate_DPBG" localSheetId="9">#REF!</definedName>
    <definedName name="is_eff_tax_rate_DPBG" localSheetId="10">#REF!</definedName>
    <definedName name="is_eff_tax_rate_DPBG">#REF!</definedName>
    <definedName name="is_eff_tax_rate_dsol" localSheetId="0">#REF!</definedName>
    <definedName name="is_eff_tax_rate_dsol" localSheetId="3">#REF!</definedName>
    <definedName name="is_eff_tax_rate_dsol" localSheetId="2">#REF!</definedName>
    <definedName name="is_eff_tax_rate_dsol" localSheetId="22">#REF!</definedName>
    <definedName name="is_eff_tax_rate_dsol" localSheetId="7">#REF!</definedName>
    <definedName name="is_eff_tax_rate_dsol" localSheetId="4">#REF!</definedName>
    <definedName name="is_eff_tax_rate_dsol" localSheetId="5">#REF!</definedName>
    <definedName name="is_eff_tax_rate_dsol" localSheetId="17">#REF!</definedName>
    <definedName name="is_eff_tax_rate_dsol" localSheetId="12">#REF!</definedName>
    <definedName name="is_eff_tax_rate_dsol" localSheetId="9">#REF!</definedName>
    <definedName name="is_eff_tax_rate_dsol" localSheetId="10">#REF!</definedName>
    <definedName name="is_eff_tax_rate_dsol">#REF!</definedName>
    <definedName name="is_eff_tax_rate_egov" localSheetId="0">#REF!</definedName>
    <definedName name="is_eff_tax_rate_egov" localSheetId="3">#REF!</definedName>
    <definedName name="is_eff_tax_rate_egov" localSheetId="2">#REF!</definedName>
    <definedName name="is_eff_tax_rate_egov" localSheetId="22">#REF!</definedName>
    <definedName name="is_eff_tax_rate_egov" localSheetId="7">#REF!</definedName>
    <definedName name="is_eff_tax_rate_egov" localSheetId="4">#REF!</definedName>
    <definedName name="is_eff_tax_rate_egov" localSheetId="5">#REF!</definedName>
    <definedName name="is_eff_tax_rate_egov" localSheetId="17">#REF!</definedName>
    <definedName name="is_eff_tax_rate_egov" localSheetId="12">#REF!</definedName>
    <definedName name="is_eff_tax_rate_egov" localSheetId="9">#REF!</definedName>
    <definedName name="is_eff_tax_rate_egov" localSheetId="10">#REF!</definedName>
    <definedName name="is_eff_tax_rate_egov">#REF!</definedName>
    <definedName name="is_eff_tax_rate_elec" localSheetId="0">#REF!</definedName>
    <definedName name="is_eff_tax_rate_elec" localSheetId="3">#REF!</definedName>
    <definedName name="is_eff_tax_rate_elec" localSheetId="2">#REF!</definedName>
    <definedName name="is_eff_tax_rate_elec" localSheetId="22">#REF!</definedName>
    <definedName name="is_eff_tax_rate_elec" localSheetId="7">#REF!</definedName>
    <definedName name="is_eff_tax_rate_elec" localSheetId="4">#REF!</definedName>
    <definedName name="is_eff_tax_rate_elec" localSheetId="5">#REF!</definedName>
    <definedName name="is_eff_tax_rate_elec" localSheetId="17">#REF!</definedName>
    <definedName name="is_eff_tax_rate_elec" localSheetId="12">#REF!</definedName>
    <definedName name="is_eff_tax_rate_elec" localSheetId="9">#REF!</definedName>
    <definedName name="is_eff_tax_rate_elec" localSheetId="10">#REF!</definedName>
    <definedName name="is_eff_tax_rate_elec">#REF!</definedName>
    <definedName name="is_eff_tax_rate_esvc" localSheetId="0">#REF!</definedName>
    <definedName name="is_eff_tax_rate_esvc" localSheetId="3">#REF!</definedName>
    <definedName name="is_eff_tax_rate_esvc" localSheetId="2">#REF!</definedName>
    <definedName name="is_eff_tax_rate_esvc" localSheetId="22">#REF!</definedName>
    <definedName name="is_eff_tax_rate_esvc" localSheetId="7">#REF!</definedName>
    <definedName name="is_eff_tax_rate_esvc" localSheetId="4">#REF!</definedName>
    <definedName name="is_eff_tax_rate_esvc" localSheetId="5">#REF!</definedName>
    <definedName name="is_eff_tax_rate_esvc" localSheetId="17">#REF!</definedName>
    <definedName name="is_eff_tax_rate_esvc" localSheetId="12">#REF!</definedName>
    <definedName name="is_eff_tax_rate_esvc" localSheetId="9">#REF!</definedName>
    <definedName name="is_eff_tax_rate_esvc" localSheetId="10">#REF!</definedName>
    <definedName name="is_eff_tax_rate_esvc">#REF!</definedName>
    <definedName name="is_eff_tax_rate_fnco" localSheetId="0">#REF!</definedName>
    <definedName name="is_eff_tax_rate_fnco" localSheetId="3">#REF!</definedName>
    <definedName name="is_eff_tax_rate_fnco" localSheetId="2">#REF!</definedName>
    <definedName name="is_eff_tax_rate_fnco" localSheetId="22">#REF!</definedName>
    <definedName name="is_eff_tax_rate_fnco" localSheetId="7">#REF!</definedName>
    <definedName name="is_eff_tax_rate_fnco" localSheetId="4">#REF!</definedName>
    <definedName name="is_eff_tax_rate_fnco" localSheetId="5">#REF!</definedName>
    <definedName name="is_eff_tax_rate_fnco" localSheetId="17">#REF!</definedName>
    <definedName name="is_eff_tax_rate_fnco" localSheetId="12">#REF!</definedName>
    <definedName name="is_eff_tax_rate_fnco" localSheetId="9">#REF!</definedName>
    <definedName name="is_eff_tax_rate_fnco" localSheetId="10">#REF!</definedName>
    <definedName name="is_eff_tax_rate_fnco">#REF!</definedName>
    <definedName name="is_eff_tax_rate_fsac" localSheetId="0">#REF!</definedName>
    <definedName name="is_eff_tax_rate_fsac" localSheetId="3">#REF!</definedName>
    <definedName name="is_eff_tax_rate_fsac" localSheetId="2">#REF!</definedName>
    <definedName name="is_eff_tax_rate_fsac" localSheetId="22">#REF!</definedName>
    <definedName name="is_eff_tax_rate_fsac" localSheetId="7">#REF!</definedName>
    <definedName name="is_eff_tax_rate_fsac" localSheetId="4">#REF!</definedName>
    <definedName name="is_eff_tax_rate_fsac" localSheetId="5">#REF!</definedName>
    <definedName name="is_eff_tax_rate_fsac" localSheetId="17">#REF!</definedName>
    <definedName name="is_eff_tax_rate_fsac" localSheetId="12">#REF!</definedName>
    <definedName name="is_eff_tax_rate_fsac" localSheetId="9">#REF!</definedName>
    <definedName name="is_eff_tax_rate_fsac" localSheetId="10">#REF!</definedName>
    <definedName name="is_eff_tax_rate_fsac">#REF!</definedName>
    <definedName name="is_eff_tax_rate_fser" localSheetId="0">#REF!</definedName>
    <definedName name="is_eff_tax_rate_fser" localSheetId="3">#REF!</definedName>
    <definedName name="is_eff_tax_rate_fser" localSheetId="2">#REF!</definedName>
    <definedName name="is_eff_tax_rate_fser" localSheetId="22">#REF!</definedName>
    <definedName name="is_eff_tax_rate_fser" localSheetId="7">#REF!</definedName>
    <definedName name="is_eff_tax_rate_fser" localSheetId="4">#REF!</definedName>
    <definedName name="is_eff_tax_rate_fser" localSheetId="5">#REF!</definedName>
    <definedName name="is_eff_tax_rate_fser" localSheetId="17">#REF!</definedName>
    <definedName name="is_eff_tax_rate_fser" localSheetId="12">#REF!</definedName>
    <definedName name="is_eff_tax_rate_fser" localSheetId="9">#REF!</definedName>
    <definedName name="is_eff_tax_rate_fser" localSheetId="10">#REF!</definedName>
    <definedName name="is_eff_tax_rate_fser">#REF!</definedName>
    <definedName name="is_eff_tax_rate_fstp" localSheetId="0">#REF!</definedName>
    <definedName name="is_eff_tax_rate_fstp" localSheetId="3">#REF!</definedName>
    <definedName name="is_eff_tax_rate_fstp" localSheetId="2">#REF!</definedName>
    <definedName name="is_eff_tax_rate_fstp" localSheetId="22">#REF!</definedName>
    <definedName name="is_eff_tax_rate_fstp" localSheetId="7">#REF!</definedName>
    <definedName name="is_eff_tax_rate_fstp" localSheetId="4">#REF!</definedName>
    <definedName name="is_eff_tax_rate_fstp" localSheetId="5">#REF!</definedName>
    <definedName name="is_eff_tax_rate_fstp" localSheetId="17">#REF!</definedName>
    <definedName name="is_eff_tax_rate_fstp" localSheetId="12">#REF!</definedName>
    <definedName name="is_eff_tax_rate_fstp" localSheetId="9">#REF!</definedName>
    <definedName name="is_eff_tax_rate_fstp" localSheetId="10">#REF!</definedName>
    <definedName name="is_eff_tax_rate_fstp">#REF!</definedName>
    <definedName name="is_eff_tax_rate_gadd" localSheetId="0">#REF!</definedName>
    <definedName name="is_eff_tax_rate_gadd" localSheetId="3">#REF!</definedName>
    <definedName name="is_eff_tax_rate_gadd" localSheetId="2">#REF!</definedName>
    <definedName name="is_eff_tax_rate_gadd" localSheetId="22">#REF!</definedName>
    <definedName name="is_eff_tax_rate_gadd" localSheetId="7">#REF!</definedName>
    <definedName name="is_eff_tax_rate_gadd" localSheetId="4">#REF!</definedName>
    <definedName name="is_eff_tax_rate_gadd" localSheetId="5">#REF!</definedName>
    <definedName name="is_eff_tax_rate_gadd" localSheetId="17">#REF!</definedName>
    <definedName name="is_eff_tax_rate_gadd" localSheetId="12">#REF!</definedName>
    <definedName name="is_eff_tax_rate_gadd" localSheetId="9">#REF!</definedName>
    <definedName name="is_eff_tax_rate_gadd" localSheetId="10">#REF!</definedName>
    <definedName name="is_eff_tax_rate_gadd">#REF!</definedName>
    <definedName name="is_eff_tax_rate_gadi" localSheetId="0">#REF!</definedName>
    <definedName name="is_eff_tax_rate_gadi" localSheetId="3">#REF!</definedName>
    <definedName name="is_eff_tax_rate_gadi" localSheetId="2">#REF!</definedName>
    <definedName name="is_eff_tax_rate_gadi" localSheetId="22">#REF!</definedName>
    <definedName name="is_eff_tax_rate_gadi" localSheetId="7">#REF!</definedName>
    <definedName name="is_eff_tax_rate_gadi" localSheetId="4">#REF!</definedName>
    <definedName name="is_eff_tax_rate_gadi" localSheetId="5">#REF!</definedName>
    <definedName name="is_eff_tax_rate_gadi" localSheetId="17">#REF!</definedName>
    <definedName name="is_eff_tax_rate_gadi" localSheetId="12">#REF!</definedName>
    <definedName name="is_eff_tax_rate_gadi" localSheetId="9">#REF!</definedName>
    <definedName name="is_eff_tax_rate_gadi" localSheetId="10">#REF!</definedName>
    <definedName name="is_eff_tax_rate_gadi">#REF!</definedName>
    <definedName name="is_eff_tax_rate_gov" localSheetId="0">#REF!</definedName>
    <definedName name="is_eff_tax_rate_gov" localSheetId="3">#REF!</definedName>
    <definedName name="is_eff_tax_rate_gov" localSheetId="2">#REF!</definedName>
    <definedName name="is_eff_tax_rate_gov" localSheetId="22">#REF!</definedName>
    <definedName name="is_eff_tax_rate_gov" localSheetId="7">#REF!</definedName>
    <definedName name="is_eff_tax_rate_gov" localSheetId="4">#REF!</definedName>
    <definedName name="is_eff_tax_rate_gov" localSheetId="5">#REF!</definedName>
    <definedName name="is_eff_tax_rate_gov" localSheetId="17">#REF!</definedName>
    <definedName name="is_eff_tax_rate_gov" localSheetId="12">#REF!</definedName>
    <definedName name="is_eff_tax_rate_gov" localSheetId="9">#REF!</definedName>
    <definedName name="is_eff_tax_rate_gov" localSheetId="10">#REF!</definedName>
    <definedName name="is_eff_tax_rate_gov">#REF!</definedName>
    <definedName name="is_eff_tax_rate_nep" localSheetId="0">#REF!</definedName>
    <definedName name="is_eff_tax_rate_nep" localSheetId="3">#REF!</definedName>
    <definedName name="is_eff_tax_rate_nep" localSheetId="2">#REF!</definedName>
    <definedName name="is_eff_tax_rate_nep" localSheetId="22">#REF!</definedName>
    <definedName name="is_eff_tax_rate_nep" localSheetId="7">#REF!</definedName>
    <definedName name="is_eff_tax_rate_nep" localSheetId="4">#REF!</definedName>
    <definedName name="is_eff_tax_rate_nep" localSheetId="5">#REF!</definedName>
    <definedName name="is_eff_tax_rate_nep" localSheetId="17">#REF!</definedName>
    <definedName name="is_eff_tax_rate_nep" localSheetId="12">#REF!</definedName>
    <definedName name="is_eff_tax_rate_nep" localSheetId="9">#REF!</definedName>
    <definedName name="is_eff_tax_rate_nep" localSheetId="10">#REF!</definedName>
    <definedName name="is_eff_tax_rate_nep">#REF!</definedName>
    <definedName name="is_eff_tax_rate_ngov" localSheetId="0">#REF!</definedName>
    <definedName name="is_eff_tax_rate_ngov" localSheetId="3">#REF!</definedName>
    <definedName name="is_eff_tax_rate_ngov" localSheetId="2">#REF!</definedName>
    <definedName name="is_eff_tax_rate_ngov" localSheetId="22">#REF!</definedName>
    <definedName name="is_eff_tax_rate_ngov" localSheetId="7">#REF!</definedName>
    <definedName name="is_eff_tax_rate_ngov" localSheetId="4">#REF!</definedName>
    <definedName name="is_eff_tax_rate_ngov" localSheetId="5">#REF!</definedName>
    <definedName name="is_eff_tax_rate_ngov" localSheetId="17">#REF!</definedName>
    <definedName name="is_eff_tax_rate_ngov" localSheetId="12">#REF!</definedName>
    <definedName name="is_eff_tax_rate_ngov" localSheetId="9">#REF!</definedName>
    <definedName name="is_eff_tax_rate_ngov" localSheetId="10">#REF!</definedName>
    <definedName name="is_eff_tax_rate_ngov">#REF!</definedName>
    <definedName name="is_eff_tax_rate_resm" localSheetId="0">#REF!</definedName>
    <definedName name="is_eff_tax_rate_resm" localSheetId="3">#REF!</definedName>
    <definedName name="is_eff_tax_rate_resm" localSheetId="2">#REF!</definedName>
    <definedName name="is_eff_tax_rate_resm" localSheetId="22">#REF!</definedName>
    <definedName name="is_eff_tax_rate_resm" localSheetId="7">#REF!</definedName>
    <definedName name="is_eff_tax_rate_resm" localSheetId="4">#REF!</definedName>
    <definedName name="is_eff_tax_rate_resm" localSheetId="5">#REF!</definedName>
    <definedName name="is_eff_tax_rate_resm" localSheetId="17">#REF!</definedName>
    <definedName name="is_eff_tax_rate_resm" localSheetId="12">#REF!</definedName>
    <definedName name="is_eff_tax_rate_resm" localSheetId="9">#REF!</definedName>
    <definedName name="is_eff_tax_rate_resm" localSheetId="10">#REF!</definedName>
    <definedName name="is_eff_tax_rate_resm">#REF!</definedName>
    <definedName name="is_eff_tax_rate_rgov" localSheetId="0">#REF!</definedName>
    <definedName name="is_eff_tax_rate_rgov" localSheetId="3">#REF!</definedName>
    <definedName name="is_eff_tax_rate_rgov" localSheetId="2">#REF!</definedName>
    <definedName name="is_eff_tax_rate_rgov" localSheetId="22">#REF!</definedName>
    <definedName name="is_eff_tax_rate_rgov" localSheetId="7">#REF!</definedName>
    <definedName name="is_eff_tax_rate_rgov" localSheetId="4">#REF!</definedName>
    <definedName name="is_eff_tax_rate_rgov" localSheetId="5">#REF!</definedName>
    <definedName name="is_eff_tax_rate_rgov" localSheetId="17">#REF!</definedName>
    <definedName name="is_eff_tax_rate_rgov" localSheetId="12">#REF!</definedName>
    <definedName name="is_eff_tax_rate_rgov" localSheetId="9">#REF!</definedName>
    <definedName name="is_eff_tax_rate_rgov" localSheetId="10">#REF!</definedName>
    <definedName name="is_eff_tax_rate_rgov">#REF!</definedName>
    <definedName name="is_eff_tax_rate_tam" localSheetId="0">#REF!</definedName>
    <definedName name="is_eff_tax_rate_tam" localSheetId="3">#REF!</definedName>
    <definedName name="is_eff_tax_rate_tam" localSheetId="2">#REF!</definedName>
    <definedName name="is_eff_tax_rate_tam" localSheetId="22">#REF!</definedName>
    <definedName name="is_eff_tax_rate_tam" localSheetId="7">#REF!</definedName>
    <definedName name="is_eff_tax_rate_tam" localSheetId="4">#REF!</definedName>
    <definedName name="is_eff_tax_rate_tam" localSheetId="5">#REF!</definedName>
    <definedName name="is_eff_tax_rate_tam" localSheetId="17">#REF!</definedName>
    <definedName name="is_eff_tax_rate_tam" localSheetId="12">#REF!</definedName>
    <definedName name="is_eff_tax_rate_tam" localSheetId="9">#REF!</definedName>
    <definedName name="is_eff_tax_rate_tam" localSheetId="10">#REF!</definedName>
    <definedName name="is_eff_tax_rate_tam">#REF!</definedName>
    <definedName name="is_eff_tax_rate_tsc" localSheetId="0">#REF!</definedName>
    <definedName name="is_eff_tax_rate_tsc" localSheetId="3">#REF!</definedName>
    <definedName name="is_eff_tax_rate_tsc" localSheetId="2">#REF!</definedName>
    <definedName name="is_eff_tax_rate_tsc" localSheetId="22">#REF!</definedName>
    <definedName name="is_eff_tax_rate_tsc" localSheetId="7">#REF!</definedName>
    <definedName name="is_eff_tax_rate_tsc" localSheetId="4">#REF!</definedName>
    <definedName name="is_eff_tax_rate_tsc" localSheetId="5">#REF!</definedName>
    <definedName name="is_eff_tax_rate_tsc" localSheetId="17">#REF!</definedName>
    <definedName name="is_eff_tax_rate_tsc" localSheetId="12">#REF!</definedName>
    <definedName name="is_eff_tax_rate_tsc" localSheetId="9">#REF!</definedName>
    <definedName name="is_eff_tax_rate_tsc" localSheetId="10">#REF!</definedName>
    <definedName name="is_eff_tax_rate_tsc">#REF!</definedName>
    <definedName name="is_eff_tax_rate_vent" localSheetId="0">#REF!</definedName>
    <definedName name="is_eff_tax_rate_vent" localSheetId="3">#REF!</definedName>
    <definedName name="is_eff_tax_rate_vent" localSheetId="2">#REF!</definedName>
    <definedName name="is_eff_tax_rate_vent" localSheetId="22">#REF!</definedName>
    <definedName name="is_eff_tax_rate_vent" localSheetId="7">#REF!</definedName>
    <definedName name="is_eff_tax_rate_vent" localSheetId="4">#REF!</definedName>
    <definedName name="is_eff_tax_rate_vent" localSheetId="5">#REF!</definedName>
    <definedName name="is_eff_tax_rate_vent" localSheetId="17">#REF!</definedName>
    <definedName name="is_eff_tax_rate_vent" localSheetId="12">#REF!</definedName>
    <definedName name="is_eff_tax_rate_vent" localSheetId="9">#REF!</definedName>
    <definedName name="is_eff_tax_rate_vent" localSheetId="10">#REF!</definedName>
    <definedName name="is_eff_tax_rate_vent">#REF!</definedName>
    <definedName name="is_eff_tax_rate_vfs" localSheetId="0">#REF!</definedName>
    <definedName name="is_eff_tax_rate_vfs" localSheetId="3">#REF!</definedName>
    <definedName name="is_eff_tax_rate_vfs" localSheetId="2">#REF!</definedName>
    <definedName name="is_eff_tax_rate_vfs" localSheetId="22">#REF!</definedName>
    <definedName name="is_eff_tax_rate_vfs" localSheetId="7">#REF!</definedName>
    <definedName name="is_eff_tax_rate_vfs" localSheetId="4">#REF!</definedName>
    <definedName name="is_eff_tax_rate_vfs" localSheetId="5">#REF!</definedName>
    <definedName name="is_eff_tax_rate_vfs" localSheetId="17">#REF!</definedName>
    <definedName name="is_eff_tax_rate_vfs" localSheetId="12">#REF!</definedName>
    <definedName name="is_eff_tax_rate_vfs" localSheetId="9">#REF!</definedName>
    <definedName name="is_eff_tax_rate_vfs" localSheetId="10">#REF!</definedName>
    <definedName name="is_eff_tax_rate_vfs">#REF!</definedName>
    <definedName name="is_eff_tax_rate_watr" localSheetId="0">#REF!</definedName>
    <definedName name="is_eff_tax_rate_watr" localSheetId="3">#REF!</definedName>
    <definedName name="is_eff_tax_rate_watr" localSheetId="2">#REF!</definedName>
    <definedName name="is_eff_tax_rate_watr" localSheetId="22">#REF!</definedName>
    <definedName name="is_eff_tax_rate_watr" localSheetId="7">#REF!</definedName>
    <definedName name="is_eff_tax_rate_watr" localSheetId="4">#REF!</definedName>
    <definedName name="is_eff_tax_rate_watr" localSheetId="5">#REF!</definedName>
    <definedName name="is_eff_tax_rate_watr" localSheetId="17">#REF!</definedName>
    <definedName name="is_eff_tax_rate_watr" localSheetId="12">#REF!</definedName>
    <definedName name="is_eff_tax_rate_watr" localSheetId="9">#REF!</definedName>
    <definedName name="is_eff_tax_rate_watr" localSheetId="10">#REF!</definedName>
    <definedName name="is_eff_tax_rate_watr">#REF!</definedName>
    <definedName name="is_elec_fuel">'[22]Income_Statement 2005-2011'!#REF!</definedName>
    <definedName name="is_eps_CM1DC" localSheetId="0">#REF!</definedName>
    <definedName name="is_eps_CM1DC" localSheetId="3">#REF!</definedName>
    <definedName name="is_eps_CM1DC" localSheetId="2">#REF!</definedName>
    <definedName name="is_eps_CM1DC" localSheetId="22">#REF!</definedName>
    <definedName name="is_eps_CM1DC" localSheetId="7">#REF!</definedName>
    <definedName name="is_eps_CM1DC" localSheetId="4">#REF!</definedName>
    <definedName name="is_eps_CM1DC" localSheetId="5">#REF!</definedName>
    <definedName name="is_eps_CM1DC" localSheetId="17">#REF!</definedName>
    <definedName name="is_eps_CM1DC" localSheetId="12">#REF!</definedName>
    <definedName name="is_eps_CM1DC" localSheetId="9">#REF!</definedName>
    <definedName name="is_eps_CM1DC" localSheetId="10">#REF!</definedName>
    <definedName name="is_eps_CM1DC">#REF!</definedName>
    <definedName name="is_eps_CM1DE" localSheetId="0">#REF!</definedName>
    <definedName name="is_eps_CM1DE" localSheetId="3">#REF!</definedName>
    <definedName name="is_eps_CM1DE" localSheetId="2">#REF!</definedName>
    <definedName name="is_eps_CM1DE" localSheetId="22">#REF!</definedName>
    <definedName name="is_eps_CM1DE" localSheetId="7">#REF!</definedName>
    <definedName name="is_eps_CM1DE" localSheetId="4">#REF!</definedName>
    <definedName name="is_eps_CM1DE" localSheetId="5">#REF!</definedName>
    <definedName name="is_eps_CM1DE" localSheetId="17">#REF!</definedName>
    <definedName name="is_eps_CM1DE" localSheetId="12">#REF!</definedName>
    <definedName name="is_eps_CM1DE" localSheetId="9">#REF!</definedName>
    <definedName name="is_eps_CM1DE" localSheetId="10">#REF!</definedName>
    <definedName name="is_eps_CM1DE">#REF!</definedName>
    <definedName name="is_eps_CM1EL" localSheetId="0">#REF!</definedName>
    <definedName name="is_eps_CM1EL" localSheetId="3">#REF!</definedName>
    <definedName name="is_eps_CM1EL" localSheetId="2">#REF!</definedName>
    <definedName name="is_eps_CM1EL" localSheetId="22">#REF!</definedName>
    <definedName name="is_eps_CM1EL" localSheetId="7">#REF!</definedName>
    <definedName name="is_eps_CM1EL" localSheetId="4">#REF!</definedName>
    <definedName name="is_eps_CM1EL" localSheetId="5">#REF!</definedName>
    <definedName name="is_eps_CM1EL" localSheetId="17">#REF!</definedName>
    <definedName name="is_eps_CM1EL" localSheetId="12">#REF!</definedName>
    <definedName name="is_eps_CM1EL" localSheetId="9">#REF!</definedName>
    <definedName name="is_eps_CM1EL" localSheetId="10">#REF!</definedName>
    <definedName name="is_eps_CM1EL">#REF!</definedName>
    <definedName name="is_eps_CM1NE" localSheetId="0">#REF!</definedName>
    <definedName name="is_eps_CM1NE" localSheetId="3">#REF!</definedName>
    <definedName name="is_eps_CM1NE" localSheetId="2">#REF!</definedName>
    <definedName name="is_eps_CM1NE">#REF!</definedName>
    <definedName name="is_eps_CM2DC" localSheetId="0">#REF!</definedName>
    <definedName name="is_eps_CM2DC" localSheetId="3">#REF!</definedName>
    <definedName name="is_eps_CM2DC" localSheetId="2">#REF!</definedName>
    <definedName name="is_eps_CM2DC" localSheetId="22">#REF!</definedName>
    <definedName name="is_eps_CM2DC" localSheetId="7">#REF!</definedName>
    <definedName name="is_eps_CM2DC" localSheetId="4">#REF!</definedName>
    <definedName name="is_eps_CM2DC" localSheetId="5">#REF!</definedName>
    <definedName name="is_eps_CM2DC" localSheetId="17">#REF!</definedName>
    <definedName name="is_eps_CM2DC" localSheetId="12">#REF!</definedName>
    <definedName name="is_eps_CM2DC" localSheetId="9">#REF!</definedName>
    <definedName name="is_eps_CM2DC" localSheetId="10">#REF!</definedName>
    <definedName name="is_eps_CM2DC">#REF!</definedName>
    <definedName name="is_eps_CM2DE" localSheetId="0">#REF!</definedName>
    <definedName name="is_eps_CM2DE" localSheetId="3">#REF!</definedName>
    <definedName name="is_eps_CM2DE" localSheetId="2">#REF!</definedName>
    <definedName name="is_eps_CM2DE" localSheetId="22">#REF!</definedName>
    <definedName name="is_eps_CM2DE" localSheetId="7">#REF!</definedName>
    <definedName name="is_eps_CM2DE" localSheetId="4">#REF!</definedName>
    <definedName name="is_eps_CM2DE" localSheetId="5">#REF!</definedName>
    <definedName name="is_eps_CM2DE" localSheetId="17">#REF!</definedName>
    <definedName name="is_eps_CM2DE" localSheetId="12">#REF!</definedName>
    <definedName name="is_eps_CM2DE" localSheetId="9">#REF!</definedName>
    <definedName name="is_eps_CM2DE" localSheetId="10">#REF!</definedName>
    <definedName name="is_eps_CM2DE">#REF!</definedName>
    <definedName name="is_eps_CM2EL" localSheetId="0">#REF!</definedName>
    <definedName name="is_eps_CM2EL" localSheetId="3">#REF!</definedName>
    <definedName name="is_eps_CM2EL" localSheetId="2">#REF!</definedName>
    <definedName name="is_eps_CM2EL" localSheetId="22">#REF!</definedName>
    <definedName name="is_eps_CM2EL" localSheetId="7">#REF!</definedName>
    <definedName name="is_eps_CM2EL" localSheetId="4">#REF!</definedName>
    <definedName name="is_eps_CM2EL" localSheetId="5">#REF!</definedName>
    <definedName name="is_eps_CM2EL" localSheetId="17">#REF!</definedName>
    <definedName name="is_eps_CM2EL" localSheetId="12">#REF!</definedName>
    <definedName name="is_eps_CM2EL" localSheetId="9">#REF!</definedName>
    <definedName name="is_eps_CM2EL" localSheetId="10">#REF!</definedName>
    <definedName name="is_eps_CM2EL">#REF!</definedName>
    <definedName name="is_eps_CM2NE" localSheetId="0">#REF!</definedName>
    <definedName name="is_eps_CM2NE" localSheetId="3">#REF!</definedName>
    <definedName name="is_eps_CM2NE" localSheetId="2">#REF!</definedName>
    <definedName name="is_eps_CM2NE">#REF!</definedName>
    <definedName name="is_eps_CM3DC" localSheetId="0">#REF!</definedName>
    <definedName name="is_eps_CM3DC" localSheetId="3">#REF!</definedName>
    <definedName name="is_eps_CM3DC" localSheetId="2">#REF!</definedName>
    <definedName name="is_eps_CM3DC" localSheetId="22">#REF!</definedName>
    <definedName name="is_eps_CM3DC" localSheetId="7">#REF!</definedName>
    <definedName name="is_eps_CM3DC" localSheetId="4">#REF!</definedName>
    <definedName name="is_eps_CM3DC" localSheetId="5">#REF!</definedName>
    <definedName name="is_eps_CM3DC" localSheetId="17">#REF!</definedName>
    <definedName name="is_eps_CM3DC" localSheetId="12">#REF!</definedName>
    <definedName name="is_eps_CM3DC" localSheetId="9">#REF!</definedName>
    <definedName name="is_eps_CM3DC" localSheetId="10">#REF!</definedName>
    <definedName name="is_eps_CM3DC">#REF!</definedName>
    <definedName name="is_eps_CM3DE" localSheetId="0">#REF!</definedName>
    <definedName name="is_eps_CM3DE" localSheetId="3">#REF!</definedName>
    <definedName name="is_eps_CM3DE" localSheetId="2">#REF!</definedName>
    <definedName name="is_eps_CM3DE" localSheetId="22">#REF!</definedName>
    <definedName name="is_eps_CM3DE" localSheetId="7">#REF!</definedName>
    <definedName name="is_eps_CM3DE" localSheetId="4">#REF!</definedName>
    <definedName name="is_eps_CM3DE" localSheetId="5">#REF!</definedName>
    <definedName name="is_eps_CM3DE" localSheetId="17">#REF!</definedName>
    <definedName name="is_eps_CM3DE" localSheetId="12">#REF!</definedName>
    <definedName name="is_eps_CM3DE" localSheetId="9">#REF!</definedName>
    <definedName name="is_eps_CM3DE" localSheetId="10">#REF!</definedName>
    <definedName name="is_eps_CM3DE">#REF!</definedName>
    <definedName name="is_eps_CM3EL" localSheetId="0">#REF!</definedName>
    <definedName name="is_eps_CM3EL" localSheetId="3">#REF!</definedName>
    <definedName name="is_eps_CM3EL" localSheetId="2">#REF!</definedName>
    <definedName name="is_eps_CM3EL" localSheetId="22">#REF!</definedName>
    <definedName name="is_eps_CM3EL" localSheetId="7">#REF!</definedName>
    <definedName name="is_eps_CM3EL" localSheetId="4">#REF!</definedName>
    <definedName name="is_eps_CM3EL" localSheetId="5">#REF!</definedName>
    <definedName name="is_eps_CM3EL" localSheetId="17">#REF!</definedName>
    <definedName name="is_eps_CM3EL" localSheetId="12">#REF!</definedName>
    <definedName name="is_eps_CM3EL" localSheetId="9">#REF!</definedName>
    <definedName name="is_eps_CM3EL" localSheetId="10">#REF!</definedName>
    <definedName name="is_eps_CM3EL">#REF!</definedName>
    <definedName name="is_eps_CM3NE" localSheetId="0">#REF!</definedName>
    <definedName name="is_eps_CM3NE" localSheetId="3">#REF!</definedName>
    <definedName name="is_eps_CM3NE" localSheetId="2">#REF!</definedName>
    <definedName name="is_eps_CM3NE">#REF!</definedName>
    <definedName name="is_eps_CM4DC" localSheetId="0">#REF!</definedName>
    <definedName name="is_eps_CM4DC" localSheetId="3">#REF!</definedName>
    <definedName name="is_eps_CM4DC" localSheetId="2">#REF!</definedName>
    <definedName name="is_eps_CM4DC" localSheetId="22">#REF!</definedName>
    <definedName name="is_eps_CM4DC" localSheetId="7">#REF!</definedName>
    <definedName name="is_eps_CM4DC" localSheetId="4">#REF!</definedName>
    <definedName name="is_eps_CM4DC" localSheetId="5">#REF!</definedName>
    <definedName name="is_eps_CM4DC" localSheetId="17">#REF!</definedName>
    <definedName name="is_eps_CM4DC" localSheetId="12">#REF!</definedName>
    <definedName name="is_eps_CM4DC" localSheetId="9">#REF!</definedName>
    <definedName name="is_eps_CM4DC" localSheetId="10">#REF!</definedName>
    <definedName name="is_eps_CM4DC">#REF!</definedName>
    <definedName name="is_eps_CM4DE" localSheetId="0">#REF!</definedName>
    <definedName name="is_eps_CM4DE" localSheetId="3">#REF!</definedName>
    <definedName name="is_eps_CM4DE" localSheetId="2">#REF!</definedName>
    <definedName name="is_eps_CM4DE" localSheetId="22">#REF!</definedName>
    <definedName name="is_eps_CM4DE" localSheetId="7">#REF!</definedName>
    <definedName name="is_eps_CM4DE" localSheetId="4">#REF!</definedName>
    <definedName name="is_eps_CM4DE" localSheetId="5">#REF!</definedName>
    <definedName name="is_eps_CM4DE" localSheetId="17">#REF!</definedName>
    <definedName name="is_eps_CM4DE" localSheetId="12">#REF!</definedName>
    <definedName name="is_eps_CM4DE" localSheetId="9">#REF!</definedName>
    <definedName name="is_eps_CM4DE" localSheetId="10">#REF!</definedName>
    <definedName name="is_eps_CM4DE">#REF!</definedName>
    <definedName name="is_eps_CM4EL" localSheetId="0">#REF!</definedName>
    <definedName name="is_eps_CM4EL" localSheetId="3">#REF!</definedName>
    <definedName name="is_eps_CM4EL" localSheetId="2">#REF!</definedName>
    <definedName name="is_eps_CM4EL" localSheetId="22">#REF!</definedName>
    <definedName name="is_eps_CM4EL" localSheetId="7">#REF!</definedName>
    <definedName name="is_eps_CM4EL" localSheetId="4">#REF!</definedName>
    <definedName name="is_eps_CM4EL" localSheetId="5">#REF!</definedName>
    <definedName name="is_eps_CM4EL" localSheetId="17">#REF!</definedName>
    <definedName name="is_eps_CM4EL" localSheetId="12">#REF!</definedName>
    <definedName name="is_eps_CM4EL" localSheetId="9">#REF!</definedName>
    <definedName name="is_eps_CM4EL" localSheetId="10">#REF!</definedName>
    <definedName name="is_eps_CM4EL">#REF!</definedName>
    <definedName name="is_eps_CM4NE" localSheetId="0">#REF!</definedName>
    <definedName name="is_eps_CM4NE" localSheetId="3">#REF!</definedName>
    <definedName name="is_eps_CM4NE" localSheetId="2">#REF!</definedName>
    <definedName name="is_eps_CM4NE">#REF!</definedName>
    <definedName name="is_eps_CM5DC" localSheetId="0">#REF!</definedName>
    <definedName name="is_eps_CM5DC" localSheetId="3">#REF!</definedName>
    <definedName name="is_eps_CM5DC" localSheetId="2">#REF!</definedName>
    <definedName name="is_eps_CM5DC" localSheetId="22">#REF!</definedName>
    <definedName name="is_eps_CM5DC" localSheetId="7">#REF!</definedName>
    <definedName name="is_eps_CM5DC" localSheetId="4">#REF!</definedName>
    <definedName name="is_eps_CM5DC" localSheetId="5">#REF!</definedName>
    <definedName name="is_eps_CM5DC" localSheetId="17">#REF!</definedName>
    <definedName name="is_eps_CM5DC" localSheetId="12">#REF!</definedName>
    <definedName name="is_eps_CM5DC" localSheetId="9">#REF!</definedName>
    <definedName name="is_eps_CM5DC" localSheetId="10">#REF!</definedName>
    <definedName name="is_eps_CM5DC">#REF!</definedName>
    <definedName name="is_eps_CM5DE" localSheetId="0">#REF!</definedName>
    <definedName name="is_eps_CM5DE" localSheetId="3">#REF!</definedName>
    <definedName name="is_eps_CM5DE" localSheetId="2">#REF!</definedName>
    <definedName name="is_eps_CM5DE" localSheetId="22">#REF!</definedName>
    <definedName name="is_eps_CM5DE" localSheetId="7">#REF!</definedName>
    <definedName name="is_eps_CM5DE" localSheetId="4">#REF!</definedName>
    <definedName name="is_eps_CM5DE" localSheetId="5">#REF!</definedName>
    <definedName name="is_eps_CM5DE" localSheetId="17">#REF!</definedName>
    <definedName name="is_eps_CM5DE" localSheetId="12">#REF!</definedName>
    <definedName name="is_eps_CM5DE" localSheetId="9">#REF!</definedName>
    <definedName name="is_eps_CM5DE" localSheetId="10">#REF!</definedName>
    <definedName name="is_eps_CM5DE">#REF!</definedName>
    <definedName name="is_eps_CMDCC" localSheetId="0">#REF!</definedName>
    <definedName name="is_eps_CMDCC" localSheetId="3">#REF!</definedName>
    <definedName name="is_eps_CMDCC" localSheetId="2">#REF!</definedName>
    <definedName name="is_eps_CMDCC" localSheetId="22">#REF!</definedName>
    <definedName name="is_eps_CMDCC" localSheetId="7">#REF!</definedName>
    <definedName name="is_eps_CMDCC" localSheetId="4">#REF!</definedName>
    <definedName name="is_eps_CMDCC" localSheetId="5">#REF!</definedName>
    <definedName name="is_eps_CMDCC" localSheetId="17">#REF!</definedName>
    <definedName name="is_eps_CMDCC" localSheetId="12">#REF!</definedName>
    <definedName name="is_eps_CMDCC" localSheetId="9">#REF!</definedName>
    <definedName name="is_eps_CMDCC" localSheetId="10">#REF!</definedName>
    <definedName name="is_eps_CMDCC">#REF!</definedName>
    <definedName name="is_eps_CMDEC" localSheetId="0">#REF!</definedName>
    <definedName name="is_eps_CMDEC" localSheetId="3">#REF!</definedName>
    <definedName name="is_eps_CMDEC" localSheetId="2">#REF!</definedName>
    <definedName name="is_eps_CMDEC" localSheetId="22">#REF!</definedName>
    <definedName name="is_eps_CMDEC" localSheetId="7">#REF!</definedName>
    <definedName name="is_eps_CMDEC" localSheetId="4">#REF!</definedName>
    <definedName name="is_eps_CMDEC" localSheetId="5">#REF!</definedName>
    <definedName name="is_eps_CMDEC" localSheetId="17">#REF!</definedName>
    <definedName name="is_eps_CMDEC" localSheetId="12">#REF!</definedName>
    <definedName name="is_eps_CMDEC" localSheetId="9">#REF!</definedName>
    <definedName name="is_eps_CMDEC" localSheetId="10">#REF!</definedName>
    <definedName name="is_eps_CMDEC">#REF!</definedName>
    <definedName name="is_eps_CMDEG" localSheetId="0">#REF!</definedName>
    <definedName name="is_eps_CMDEG" localSheetId="3">#REF!</definedName>
    <definedName name="is_eps_CMDEG" localSheetId="2">#REF!</definedName>
    <definedName name="is_eps_CMDEG">#REF!</definedName>
    <definedName name="is_eps_CMELE" localSheetId="0">#REF!</definedName>
    <definedName name="is_eps_CMELE" localSheetId="3">#REF!</definedName>
    <definedName name="is_eps_CMELE" localSheetId="2">#REF!</definedName>
    <definedName name="is_eps_CMELE" localSheetId="22">#REF!</definedName>
    <definedName name="is_eps_CMELE" localSheetId="7">#REF!</definedName>
    <definedName name="is_eps_CMELE" localSheetId="4">#REF!</definedName>
    <definedName name="is_eps_CMELE" localSheetId="5">#REF!</definedName>
    <definedName name="is_eps_CMELE" localSheetId="17">#REF!</definedName>
    <definedName name="is_eps_CMELE" localSheetId="12">#REF!</definedName>
    <definedName name="is_eps_CMELE" localSheetId="9">#REF!</definedName>
    <definedName name="is_eps_CMELE" localSheetId="10">#REF!</definedName>
    <definedName name="is_eps_CMELE">#REF!</definedName>
    <definedName name="is_eps_CMNEP" localSheetId="0">#REF!</definedName>
    <definedName name="is_eps_CMNEP" localSheetId="3">#REF!</definedName>
    <definedName name="is_eps_CMNEP" localSheetId="2">#REF!</definedName>
    <definedName name="is_eps_CMNEP" localSheetId="22">#REF!</definedName>
    <definedName name="is_eps_CMNEP" localSheetId="7">#REF!</definedName>
    <definedName name="is_eps_CMNEP" localSheetId="4">#REF!</definedName>
    <definedName name="is_eps_CMNEP" localSheetId="5">#REF!</definedName>
    <definedName name="is_eps_CMNEP" localSheetId="17">#REF!</definedName>
    <definedName name="is_eps_CMNEP" localSheetId="12">#REF!</definedName>
    <definedName name="is_eps_CMNEP" localSheetId="9">#REF!</definedName>
    <definedName name="is_eps_CMNEP" localSheetId="10">#REF!</definedName>
    <definedName name="is_eps_CMNEP">#REF!</definedName>
    <definedName name="is_equity_earn" localSheetId="0">#REF!</definedName>
    <definedName name="is_equity_earn" localSheetId="3">#REF!</definedName>
    <definedName name="is_equity_earn" localSheetId="2">#REF!</definedName>
    <definedName name="is_equity_earn" localSheetId="22">#REF!</definedName>
    <definedName name="is_equity_earn" localSheetId="7">#REF!</definedName>
    <definedName name="is_equity_earn" localSheetId="4">#REF!</definedName>
    <definedName name="is_equity_earn" localSheetId="5">#REF!</definedName>
    <definedName name="is_equity_earn" localSheetId="17">#REF!</definedName>
    <definedName name="is_equity_earn" localSheetId="12">#REF!</definedName>
    <definedName name="is_equity_earn" localSheetId="9">#REF!</definedName>
    <definedName name="is_equity_earn" localSheetId="10">#REF!</definedName>
    <definedName name="is_equity_earn">[26]Income_Statement!#REF!</definedName>
    <definedName name="is_equity_earn2" localSheetId="0">'[22]Income_Statement 2005-2011'!#REF!</definedName>
    <definedName name="is_equity_earn2" localSheetId="3">'[22]Income_Statement 2005-2011'!#REF!</definedName>
    <definedName name="is_equity_earn2" localSheetId="2">'[22]Income_Statement 2005-2011'!#REF!</definedName>
    <definedName name="is_equity_earn2">'[22]Income_Statement 2005-2011'!#REF!</definedName>
    <definedName name="is_expenses" localSheetId="0">#REF!</definedName>
    <definedName name="is_expenses" localSheetId="3">#REF!</definedName>
    <definedName name="is_expenses" localSheetId="2">#REF!</definedName>
    <definedName name="is_expenses" localSheetId="22">#REF!</definedName>
    <definedName name="is_expenses" localSheetId="7">#REF!</definedName>
    <definedName name="is_expenses" localSheetId="4">#REF!</definedName>
    <definedName name="is_expenses" localSheetId="5">#REF!</definedName>
    <definedName name="is_expenses" localSheetId="17">#REF!</definedName>
    <definedName name="is_expenses" localSheetId="12">#REF!</definedName>
    <definedName name="is_expenses" localSheetId="9">#REF!</definedName>
    <definedName name="is_expenses" localSheetId="10">#REF!</definedName>
    <definedName name="is_expenses">#REF!</definedName>
    <definedName name="is_extitem_CM1DC" localSheetId="0">#REF!</definedName>
    <definedName name="is_extitem_CM1DC" localSheetId="3">#REF!</definedName>
    <definedName name="is_extitem_CM1DC" localSheetId="2">#REF!</definedName>
    <definedName name="is_extitem_CM1DC" localSheetId="22">#REF!</definedName>
    <definedName name="is_extitem_CM1DC" localSheetId="7">#REF!</definedName>
    <definedName name="is_extitem_CM1DC" localSheetId="4">#REF!</definedName>
    <definedName name="is_extitem_CM1DC" localSheetId="5">#REF!</definedName>
    <definedName name="is_extitem_CM1DC" localSheetId="17">#REF!</definedName>
    <definedName name="is_extitem_CM1DC" localSheetId="12">#REF!</definedName>
    <definedName name="is_extitem_CM1DC" localSheetId="9">#REF!</definedName>
    <definedName name="is_extitem_CM1DC" localSheetId="10">#REF!</definedName>
    <definedName name="is_extitem_CM1DC">#REF!</definedName>
    <definedName name="is_extitem_CM1DE" localSheetId="0">#REF!</definedName>
    <definedName name="is_extitem_CM1DE" localSheetId="3">#REF!</definedName>
    <definedName name="is_extitem_CM1DE" localSheetId="2">#REF!</definedName>
    <definedName name="is_extitem_CM1DE" localSheetId="22">#REF!</definedName>
    <definedName name="is_extitem_CM1DE" localSheetId="7">#REF!</definedName>
    <definedName name="is_extitem_CM1DE" localSheetId="4">#REF!</definedName>
    <definedName name="is_extitem_CM1DE" localSheetId="5">#REF!</definedName>
    <definedName name="is_extitem_CM1DE" localSheetId="17">#REF!</definedName>
    <definedName name="is_extitem_CM1DE" localSheetId="12">#REF!</definedName>
    <definedName name="is_extitem_CM1DE" localSheetId="9">#REF!</definedName>
    <definedName name="is_extitem_CM1DE" localSheetId="10">#REF!</definedName>
    <definedName name="is_extitem_CM1DE">#REF!</definedName>
    <definedName name="is_extitem_CM1EL" localSheetId="0">#REF!</definedName>
    <definedName name="is_extitem_CM1EL" localSheetId="3">#REF!</definedName>
    <definedName name="is_extitem_CM1EL" localSheetId="2">#REF!</definedName>
    <definedName name="is_extitem_CM1EL" localSheetId="22">#REF!</definedName>
    <definedName name="is_extitem_CM1EL" localSheetId="7">#REF!</definedName>
    <definedName name="is_extitem_CM1EL" localSheetId="4">#REF!</definedName>
    <definedName name="is_extitem_CM1EL" localSheetId="5">#REF!</definedName>
    <definedName name="is_extitem_CM1EL" localSheetId="17">#REF!</definedName>
    <definedName name="is_extitem_CM1EL" localSheetId="12">#REF!</definedName>
    <definedName name="is_extitem_CM1EL" localSheetId="9">#REF!</definedName>
    <definedName name="is_extitem_CM1EL" localSheetId="10">#REF!</definedName>
    <definedName name="is_extitem_CM1EL">#REF!</definedName>
    <definedName name="is_extitem_CM1NE" localSheetId="0">#REF!</definedName>
    <definedName name="is_extitem_CM1NE" localSheetId="3">#REF!</definedName>
    <definedName name="is_extitem_CM1NE" localSheetId="2">#REF!</definedName>
    <definedName name="is_extitem_CM1NE">#REF!</definedName>
    <definedName name="is_extitem_CM2DC" localSheetId="0">#REF!</definedName>
    <definedName name="is_extitem_CM2DC" localSheetId="3">#REF!</definedName>
    <definedName name="is_extitem_CM2DC" localSheetId="2">#REF!</definedName>
    <definedName name="is_extitem_CM2DC" localSheetId="22">#REF!</definedName>
    <definedName name="is_extitem_CM2DC" localSheetId="7">#REF!</definedName>
    <definedName name="is_extitem_CM2DC" localSheetId="4">#REF!</definedName>
    <definedName name="is_extitem_CM2DC" localSheetId="5">#REF!</definedName>
    <definedName name="is_extitem_CM2DC" localSheetId="17">#REF!</definedName>
    <definedName name="is_extitem_CM2DC" localSheetId="12">#REF!</definedName>
    <definedName name="is_extitem_CM2DC" localSheetId="9">#REF!</definedName>
    <definedName name="is_extitem_CM2DC" localSheetId="10">#REF!</definedName>
    <definedName name="is_extitem_CM2DC">#REF!</definedName>
    <definedName name="is_extitem_CM2DE" localSheetId="0">#REF!</definedName>
    <definedName name="is_extitem_CM2DE" localSheetId="3">#REF!</definedName>
    <definedName name="is_extitem_CM2DE" localSheetId="2">#REF!</definedName>
    <definedName name="is_extitem_CM2DE" localSheetId="22">#REF!</definedName>
    <definedName name="is_extitem_CM2DE" localSheetId="7">#REF!</definedName>
    <definedName name="is_extitem_CM2DE" localSheetId="4">#REF!</definedName>
    <definedName name="is_extitem_CM2DE" localSheetId="5">#REF!</definedName>
    <definedName name="is_extitem_CM2DE" localSheetId="17">#REF!</definedName>
    <definedName name="is_extitem_CM2DE" localSheetId="12">#REF!</definedName>
    <definedName name="is_extitem_CM2DE" localSheetId="9">#REF!</definedName>
    <definedName name="is_extitem_CM2DE" localSheetId="10">#REF!</definedName>
    <definedName name="is_extitem_CM2DE">#REF!</definedName>
    <definedName name="is_extitem_CM2EL" localSheetId="0">#REF!</definedName>
    <definedName name="is_extitem_CM2EL" localSheetId="3">#REF!</definedName>
    <definedName name="is_extitem_CM2EL" localSheetId="2">#REF!</definedName>
    <definedName name="is_extitem_CM2EL" localSheetId="22">#REF!</definedName>
    <definedName name="is_extitem_CM2EL" localSheetId="7">#REF!</definedName>
    <definedName name="is_extitem_CM2EL" localSheetId="4">#REF!</definedName>
    <definedName name="is_extitem_CM2EL" localSheetId="5">#REF!</definedName>
    <definedName name="is_extitem_CM2EL" localSheetId="17">#REF!</definedName>
    <definedName name="is_extitem_CM2EL" localSheetId="12">#REF!</definedName>
    <definedName name="is_extitem_CM2EL" localSheetId="9">#REF!</definedName>
    <definedName name="is_extitem_CM2EL" localSheetId="10">#REF!</definedName>
    <definedName name="is_extitem_CM2EL">#REF!</definedName>
    <definedName name="is_extitem_CM2NE" localSheetId="0">#REF!</definedName>
    <definedName name="is_extitem_CM2NE" localSheetId="3">#REF!</definedName>
    <definedName name="is_extitem_CM2NE" localSheetId="2">#REF!</definedName>
    <definedName name="is_extitem_CM2NE">#REF!</definedName>
    <definedName name="is_extitem_CM3DC" localSheetId="0">#REF!</definedName>
    <definedName name="is_extitem_CM3DC" localSheetId="3">#REF!</definedName>
    <definedName name="is_extitem_CM3DC" localSheetId="2">#REF!</definedName>
    <definedName name="is_extitem_CM3DC" localSheetId="22">#REF!</definedName>
    <definedName name="is_extitem_CM3DC" localSheetId="7">#REF!</definedName>
    <definedName name="is_extitem_CM3DC" localSheetId="4">#REF!</definedName>
    <definedName name="is_extitem_CM3DC" localSheetId="5">#REF!</definedName>
    <definedName name="is_extitem_CM3DC" localSheetId="17">#REF!</definedName>
    <definedName name="is_extitem_CM3DC" localSheetId="12">#REF!</definedName>
    <definedName name="is_extitem_CM3DC" localSheetId="9">#REF!</definedName>
    <definedName name="is_extitem_CM3DC" localSheetId="10">#REF!</definedName>
    <definedName name="is_extitem_CM3DC">#REF!</definedName>
    <definedName name="is_extitem_CM3DE" localSheetId="0">#REF!</definedName>
    <definedName name="is_extitem_CM3DE" localSheetId="3">#REF!</definedName>
    <definedName name="is_extitem_CM3DE" localSheetId="2">#REF!</definedName>
    <definedName name="is_extitem_CM3DE" localSheetId="22">#REF!</definedName>
    <definedName name="is_extitem_CM3DE" localSheetId="7">#REF!</definedName>
    <definedName name="is_extitem_CM3DE" localSheetId="4">#REF!</definedName>
    <definedName name="is_extitem_CM3DE" localSheetId="5">#REF!</definedName>
    <definedName name="is_extitem_CM3DE" localSheetId="17">#REF!</definedName>
    <definedName name="is_extitem_CM3DE" localSheetId="12">#REF!</definedName>
    <definedName name="is_extitem_CM3DE" localSheetId="9">#REF!</definedName>
    <definedName name="is_extitem_CM3DE" localSheetId="10">#REF!</definedName>
    <definedName name="is_extitem_CM3DE">#REF!</definedName>
    <definedName name="is_extitem_CM3EL" localSheetId="0">#REF!</definedName>
    <definedName name="is_extitem_CM3EL" localSheetId="3">#REF!</definedName>
    <definedName name="is_extitem_CM3EL" localSheetId="2">#REF!</definedName>
    <definedName name="is_extitem_CM3EL" localSheetId="22">#REF!</definedName>
    <definedName name="is_extitem_CM3EL" localSheetId="7">#REF!</definedName>
    <definedName name="is_extitem_CM3EL" localSheetId="4">#REF!</definedName>
    <definedName name="is_extitem_CM3EL" localSheetId="5">#REF!</definedName>
    <definedName name="is_extitem_CM3EL" localSheetId="17">#REF!</definedName>
    <definedName name="is_extitem_CM3EL" localSheetId="12">#REF!</definedName>
    <definedName name="is_extitem_CM3EL" localSheetId="9">#REF!</definedName>
    <definedName name="is_extitem_CM3EL" localSheetId="10">#REF!</definedName>
    <definedName name="is_extitem_CM3EL">#REF!</definedName>
    <definedName name="is_extitem_CM3NE" localSheetId="0">#REF!</definedName>
    <definedName name="is_extitem_CM3NE" localSheetId="3">#REF!</definedName>
    <definedName name="is_extitem_CM3NE" localSheetId="2">#REF!</definedName>
    <definedName name="is_extitem_CM3NE">#REF!</definedName>
    <definedName name="is_extitem_CM4DC" localSheetId="0">#REF!</definedName>
    <definedName name="is_extitem_CM4DC" localSheetId="3">#REF!</definedName>
    <definedName name="is_extitem_CM4DC" localSheetId="2">#REF!</definedName>
    <definedName name="is_extitem_CM4DC" localSheetId="22">#REF!</definedName>
    <definedName name="is_extitem_CM4DC" localSheetId="7">#REF!</definedName>
    <definedName name="is_extitem_CM4DC" localSheetId="4">#REF!</definedName>
    <definedName name="is_extitem_CM4DC" localSheetId="5">#REF!</definedName>
    <definedName name="is_extitem_CM4DC" localSheetId="17">#REF!</definedName>
    <definedName name="is_extitem_CM4DC" localSheetId="12">#REF!</definedName>
    <definedName name="is_extitem_CM4DC" localSheetId="9">#REF!</definedName>
    <definedName name="is_extitem_CM4DC" localSheetId="10">#REF!</definedName>
    <definedName name="is_extitem_CM4DC">#REF!</definedName>
    <definedName name="is_extitem_CM4DE" localSheetId="0">#REF!</definedName>
    <definedName name="is_extitem_CM4DE" localSheetId="3">#REF!</definedName>
    <definedName name="is_extitem_CM4DE" localSheetId="2">#REF!</definedName>
    <definedName name="is_extitem_CM4DE" localSheetId="22">#REF!</definedName>
    <definedName name="is_extitem_CM4DE" localSheetId="7">#REF!</definedName>
    <definedName name="is_extitem_CM4DE" localSheetId="4">#REF!</definedName>
    <definedName name="is_extitem_CM4DE" localSheetId="5">#REF!</definedName>
    <definedName name="is_extitem_CM4DE" localSheetId="17">#REF!</definedName>
    <definedName name="is_extitem_CM4DE" localSheetId="12">#REF!</definedName>
    <definedName name="is_extitem_CM4DE" localSheetId="9">#REF!</definedName>
    <definedName name="is_extitem_CM4DE" localSheetId="10">#REF!</definedName>
    <definedName name="is_extitem_CM4DE">#REF!</definedName>
    <definedName name="is_extitem_CM4EL" localSheetId="0">#REF!</definedName>
    <definedName name="is_extitem_CM4EL" localSheetId="3">#REF!</definedName>
    <definedName name="is_extitem_CM4EL" localSheetId="2">#REF!</definedName>
    <definedName name="is_extitem_CM4EL" localSheetId="22">#REF!</definedName>
    <definedName name="is_extitem_CM4EL" localSheetId="7">#REF!</definedName>
    <definedName name="is_extitem_CM4EL" localSheetId="4">#REF!</definedName>
    <definedName name="is_extitem_CM4EL" localSheetId="5">#REF!</definedName>
    <definedName name="is_extitem_CM4EL" localSheetId="17">#REF!</definedName>
    <definedName name="is_extitem_CM4EL" localSheetId="12">#REF!</definedName>
    <definedName name="is_extitem_CM4EL" localSheetId="9">#REF!</definedName>
    <definedName name="is_extitem_CM4EL" localSheetId="10">#REF!</definedName>
    <definedName name="is_extitem_CM4EL">#REF!</definedName>
    <definedName name="is_extitem_CM4NE" localSheetId="0">#REF!</definedName>
    <definedName name="is_extitem_CM4NE" localSheetId="3">#REF!</definedName>
    <definedName name="is_extitem_CM4NE" localSheetId="2">#REF!</definedName>
    <definedName name="is_extitem_CM4NE">#REF!</definedName>
    <definedName name="is_extitem_CM5DC" localSheetId="0">#REF!</definedName>
    <definedName name="is_extitem_CM5DC" localSheetId="3">#REF!</definedName>
    <definedName name="is_extitem_CM5DC" localSheetId="2">#REF!</definedName>
    <definedName name="is_extitem_CM5DC" localSheetId="22">#REF!</definedName>
    <definedName name="is_extitem_CM5DC" localSheetId="7">#REF!</definedName>
    <definedName name="is_extitem_CM5DC" localSheetId="4">#REF!</definedName>
    <definedName name="is_extitem_CM5DC" localSheetId="5">#REF!</definedName>
    <definedName name="is_extitem_CM5DC" localSheetId="17">#REF!</definedName>
    <definedName name="is_extitem_CM5DC" localSheetId="12">#REF!</definedName>
    <definedName name="is_extitem_CM5DC" localSheetId="9">#REF!</definedName>
    <definedName name="is_extitem_CM5DC" localSheetId="10">#REF!</definedName>
    <definedName name="is_extitem_CM5DC">#REF!</definedName>
    <definedName name="is_extitem_CM5DE" localSheetId="0">#REF!</definedName>
    <definedName name="is_extitem_CM5DE" localSheetId="3">#REF!</definedName>
    <definedName name="is_extitem_CM5DE" localSheetId="2">#REF!</definedName>
    <definedName name="is_extitem_CM5DE" localSheetId="22">#REF!</definedName>
    <definedName name="is_extitem_CM5DE" localSheetId="7">#REF!</definedName>
    <definedName name="is_extitem_CM5DE" localSheetId="4">#REF!</definedName>
    <definedName name="is_extitem_CM5DE" localSheetId="5">#REF!</definedName>
    <definedName name="is_extitem_CM5DE" localSheetId="17">#REF!</definedName>
    <definedName name="is_extitem_CM5DE" localSheetId="12">#REF!</definedName>
    <definedName name="is_extitem_CM5DE" localSheetId="9">#REF!</definedName>
    <definedName name="is_extitem_CM5DE" localSheetId="10">#REF!</definedName>
    <definedName name="is_extitem_CM5DE">#REF!</definedName>
    <definedName name="is_extitem_CMDCC" localSheetId="0">#REF!</definedName>
    <definedName name="is_extitem_CMDCC" localSheetId="3">#REF!</definedName>
    <definedName name="is_extitem_CMDCC" localSheetId="2">#REF!</definedName>
    <definedName name="is_extitem_CMDCC" localSheetId="22">#REF!</definedName>
    <definedName name="is_extitem_CMDCC" localSheetId="7">#REF!</definedName>
    <definedName name="is_extitem_CMDCC" localSheetId="4">#REF!</definedName>
    <definedName name="is_extitem_CMDCC" localSheetId="5">#REF!</definedName>
    <definedName name="is_extitem_CMDCC" localSheetId="17">#REF!</definedName>
    <definedName name="is_extitem_CMDCC" localSheetId="12">#REF!</definedName>
    <definedName name="is_extitem_CMDCC" localSheetId="9">#REF!</definedName>
    <definedName name="is_extitem_CMDCC" localSheetId="10">#REF!</definedName>
    <definedName name="is_extitem_CMDCC">#REF!</definedName>
    <definedName name="is_extitem_CMDEC" localSheetId="0">#REF!</definedName>
    <definedName name="is_extitem_CMDEC" localSheetId="3">#REF!</definedName>
    <definedName name="is_extitem_CMDEC" localSheetId="2">#REF!</definedName>
    <definedName name="is_extitem_CMDEC" localSheetId="22">#REF!</definedName>
    <definedName name="is_extitem_CMDEC" localSheetId="7">#REF!</definedName>
    <definedName name="is_extitem_CMDEC" localSheetId="4">#REF!</definedName>
    <definedName name="is_extitem_CMDEC" localSheetId="5">#REF!</definedName>
    <definedName name="is_extitem_CMDEC" localSheetId="17">#REF!</definedName>
    <definedName name="is_extitem_CMDEC" localSheetId="12">#REF!</definedName>
    <definedName name="is_extitem_CMDEC" localSheetId="9">#REF!</definedName>
    <definedName name="is_extitem_CMDEC" localSheetId="10">#REF!</definedName>
    <definedName name="is_extitem_CMDEC">#REF!</definedName>
    <definedName name="is_extitem_CMDEG" localSheetId="0">#REF!</definedName>
    <definedName name="is_extitem_CMDEG" localSheetId="3">#REF!</definedName>
    <definedName name="is_extitem_CMDEG" localSheetId="2">#REF!</definedName>
    <definedName name="is_extitem_CMDEG" localSheetId="22">#REF!</definedName>
    <definedName name="is_extitem_CMDEG" localSheetId="7">#REF!</definedName>
    <definedName name="is_extitem_CMDEG" localSheetId="4">#REF!</definedName>
    <definedName name="is_extitem_CMDEG" localSheetId="5">#REF!</definedName>
    <definedName name="is_extitem_CMDEG" localSheetId="17">#REF!</definedName>
    <definedName name="is_extitem_CMDEG" localSheetId="12">#REF!</definedName>
    <definedName name="is_extitem_CMDEG" localSheetId="9">#REF!</definedName>
    <definedName name="is_extitem_CMDEG" localSheetId="10">#REF!</definedName>
    <definedName name="is_extitem_CMDEG">#REF!</definedName>
    <definedName name="is_extitem_CMELE" localSheetId="0">#REF!</definedName>
    <definedName name="is_extitem_CMELE" localSheetId="3">#REF!</definedName>
    <definedName name="is_extitem_CMELE" localSheetId="2">#REF!</definedName>
    <definedName name="is_extitem_CMELE" localSheetId="22">#REF!</definedName>
    <definedName name="is_extitem_CMELE" localSheetId="7">#REF!</definedName>
    <definedName name="is_extitem_CMELE" localSheetId="4">#REF!</definedName>
    <definedName name="is_extitem_CMELE" localSheetId="5">#REF!</definedName>
    <definedName name="is_extitem_CMELE" localSheetId="17">#REF!</definedName>
    <definedName name="is_extitem_CMELE" localSheetId="12">#REF!</definedName>
    <definedName name="is_extitem_CMELE" localSheetId="9">#REF!</definedName>
    <definedName name="is_extitem_CMELE" localSheetId="10">#REF!</definedName>
    <definedName name="is_extitem_CMELE">#REF!</definedName>
    <definedName name="is_extitem_CMNEP" localSheetId="0">#REF!</definedName>
    <definedName name="is_extitem_CMNEP" localSheetId="3">#REF!</definedName>
    <definedName name="is_extitem_CMNEP" localSheetId="2">#REF!</definedName>
    <definedName name="is_extitem_CMNEP" localSheetId="22">#REF!</definedName>
    <definedName name="is_extitem_CMNEP" localSheetId="7">#REF!</definedName>
    <definedName name="is_extitem_CMNEP" localSheetId="4">#REF!</definedName>
    <definedName name="is_extitem_CMNEP" localSheetId="5">#REF!</definedName>
    <definedName name="is_extitem_CMNEP" localSheetId="17">#REF!</definedName>
    <definedName name="is_extitem_CMNEP" localSheetId="12">#REF!</definedName>
    <definedName name="is_extitem_CMNEP" localSheetId="9">#REF!</definedName>
    <definedName name="is_extitem_CMNEP" localSheetId="10">#REF!</definedName>
    <definedName name="is_extitem_CMNEP">#REF!</definedName>
    <definedName name="is_extitem_DCC" localSheetId="0">#REF!</definedName>
    <definedName name="is_extitem_DCC" localSheetId="3">#REF!</definedName>
    <definedName name="is_extitem_DCC" localSheetId="2">#REF!</definedName>
    <definedName name="is_extitem_DCC" localSheetId="22">#REF!</definedName>
    <definedName name="is_extitem_DCC" localSheetId="7">#REF!</definedName>
    <definedName name="is_extitem_DCC" localSheetId="4">#REF!</definedName>
    <definedName name="is_extitem_DCC" localSheetId="5">#REF!</definedName>
    <definedName name="is_extitem_DCC" localSheetId="17">#REF!</definedName>
    <definedName name="is_extitem_DCC" localSheetId="12">#REF!</definedName>
    <definedName name="is_extitem_DCC" localSheetId="9">#REF!</definedName>
    <definedName name="is_extitem_DCC" localSheetId="10">#REF!</definedName>
    <definedName name="is_extitem_DCC">#REF!</definedName>
    <definedName name="is_extitem_dpbg" localSheetId="0">#REF!</definedName>
    <definedName name="is_extitem_dpbg" localSheetId="3">#REF!</definedName>
    <definedName name="is_extitem_dpbg" localSheetId="2">#REF!</definedName>
    <definedName name="is_extitem_dpbg" localSheetId="22">#REF!</definedName>
    <definedName name="is_extitem_dpbg" localSheetId="7">#REF!</definedName>
    <definedName name="is_extitem_dpbg" localSheetId="4">#REF!</definedName>
    <definedName name="is_extitem_dpbg" localSheetId="5">#REF!</definedName>
    <definedName name="is_extitem_dpbg" localSheetId="17">#REF!</definedName>
    <definedName name="is_extitem_dpbg" localSheetId="12">#REF!</definedName>
    <definedName name="is_extitem_dpbg" localSheetId="9">#REF!</definedName>
    <definedName name="is_extitem_dpbg" localSheetId="10">#REF!</definedName>
    <definedName name="is_extitem_dpbg">#REF!</definedName>
    <definedName name="is_extitem_elec" localSheetId="0">#REF!</definedName>
    <definedName name="is_extitem_elec" localSheetId="3">#REF!</definedName>
    <definedName name="is_extitem_elec" localSheetId="2">#REF!</definedName>
    <definedName name="is_extitem_elec" localSheetId="22">#REF!</definedName>
    <definedName name="is_extitem_elec" localSheetId="7">#REF!</definedName>
    <definedName name="is_extitem_elec" localSheetId="4">#REF!</definedName>
    <definedName name="is_extitem_elec" localSheetId="5">#REF!</definedName>
    <definedName name="is_extitem_elec" localSheetId="17">#REF!</definedName>
    <definedName name="is_extitem_elec" localSheetId="12">#REF!</definedName>
    <definedName name="is_extitem_elec" localSheetId="9">#REF!</definedName>
    <definedName name="is_extitem_elec" localSheetId="10">#REF!</definedName>
    <definedName name="is_extitem_elec">#REF!</definedName>
    <definedName name="is_extitem_fsac" localSheetId="0">#REF!</definedName>
    <definedName name="is_extitem_fsac" localSheetId="3">#REF!</definedName>
    <definedName name="is_extitem_fsac" localSheetId="2">#REF!</definedName>
    <definedName name="is_extitem_fsac" localSheetId="22">#REF!</definedName>
    <definedName name="is_extitem_fsac" localSheetId="7">#REF!</definedName>
    <definedName name="is_extitem_fsac" localSheetId="4">#REF!</definedName>
    <definedName name="is_extitem_fsac" localSheetId="5">#REF!</definedName>
    <definedName name="is_extitem_fsac" localSheetId="17">#REF!</definedName>
    <definedName name="is_extitem_fsac" localSheetId="12">#REF!</definedName>
    <definedName name="is_extitem_fsac" localSheetId="9">#REF!</definedName>
    <definedName name="is_extitem_fsac" localSheetId="10">#REF!</definedName>
    <definedName name="is_extitem_fsac">#REF!</definedName>
    <definedName name="is_extitem_gadd" localSheetId="0">#REF!</definedName>
    <definedName name="is_extitem_gadd" localSheetId="3">#REF!</definedName>
    <definedName name="is_extitem_gadd" localSheetId="2">#REF!</definedName>
    <definedName name="is_extitem_gadd" localSheetId="22">#REF!</definedName>
    <definedName name="is_extitem_gadd" localSheetId="7">#REF!</definedName>
    <definedName name="is_extitem_gadd" localSheetId="4">#REF!</definedName>
    <definedName name="is_extitem_gadd" localSheetId="5">#REF!</definedName>
    <definedName name="is_extitem_gadd" localSheetId="17">#REF!</definedName>
    <definedName name="is_extitem_gadd" localSheetId="12">#REF!</definedName>
    <definedName name="is_extitem_gadd" localSheetId="9">#REF!</definedName>
    <definedName name="is_extitem_gadd" localSheetId="10">#REF!</definedName>
    <definedName name="is_extitem_gadd">#REF!</definedName>
    <definedName name="is_extitem_nep" localSheetId="0">#REF!</definedName>
    <definedName name="is_extitem_nep" localSheetId="3">#REF!</definedName>
    <definedName name="is_extitem_nep" localSheetId="2">#REF!</definedName>
    <definedName name="is_extitem_nep" localSheetId="22">#REF!</definedName>
    <definedName name="is_extitem_nep" localSheetId="7">#REF!</definedName>
    <definedName name="is_extitem_nep" localSheetId="4">#REF!</definedName>
    <definedName name="is_extitem_nep" localSheetId="5">#REF!</definedName>
    <definedName name="is_extitem_nep" localSheetId="17">#REF!</definedName>
    <definedName name="is_extitem_nep" localSheetId="12">#REF!</definedName>
    <definedName name="is_extitem_nep" localSheetId="9">#REF!</definedName>
    <definedName name="is_extitem_nep" localSheetId="10">#REF!</definedName>
    <definedName name="is_extitem_nep">#REF!</definedName>
    <definedName name="is_extitem_tam" localSheetId="0">#REF!</definedName>
    <definedName name="is_extitem_tam" localSheetId="3">#REF!</definedName>
    <definedName name="is_extitem_tam" localSheetId="2">#REF!</definedName>
    <definedName name="is_extitem_tam" localSheetId="22">#REF!</definedName>
    <definedName name="is_extitem_tam" localSheetId="7">#REF!</definedName>
    <definedName name="is_extitem_tam" localSheetId="4">#REF!</definedName>
    <definedName name="is_extitem_tam" localSheetId="5">#REF!</definedName>
    <definedName name="is_extitem_tam" localSheetId="17">#REF!</definedName>
    <definedName name="is_extitem_tam" localSheetId="12">#REF!</definedName>
    <definedName name="is_extitem_tam" localSheetId="9">#REF!</definedName>
    <definedName name="is_extitem_tam" localSheetId="10">#REF!</definedName>
    <definedName name="is_extitem_tam">#REF!</definedName>
    <definedName name="is_gad_eq_adj" localSheetId="0">#REF!</definedName>
    <definedName name="is_gad_eq_adj" localSheetId="3">#REF!</definedName>
    <definedName name="is_gad_eq_adj" localSheetId="2">#REF!</definedName>
    <definedName name="is_gad_eq_adj" localSheetId="22">#REF!</definedName>
    <definedName name="is_gad_eq_adj" localSheetId="7">#REF!</definedName>
    <definedName name="is_gad_eq_adj" localSheetId="4">#REF!</definedName>
    <definedName name="is_gad_eq_adj" localSheetId="5">#REF!</definedName>
    <definedName name="is_gad_eq_adj" localSheetId="17">#REF!</definedName>
    <definedName name="is_gad_eq_adj" localSheetId="12">#REF!</definedName>
    <definedName name="is_gad_eq_adj" localSheetId="9">#REF!</definedName>
    <definedName name="is_gad_eq_adj" localSheetId="10">#REF!</definedName>
    <definedName name="is_gad_eq_adj">[26]Income_Statement!#REF!</definedName>
    <definedName name="is_gad_eq_adj2" localSheetId="0">'[22]Income_Statement 2005-2011'!#REF!</definedName>
    <definedName name="is_gad_eq_adj2" localSheetId="3">'[22]Income_Statement 2005-2011'!#REF!</definedName>
    <definedName name="is_gad_eq_adj2" localSheetId="2">'[22]Income_Statement 2005-2011'!#REF!</definedName>
    <definedName name="is_gad_eq_adj2">'[22]Income_Statement 2005-2011'!#REF!</definedName>
    <definedName name="is_gad_gross" localSheetId="0">#REF!</definedName>
    <definedName name="is_gad_gross" localSheetId="3">#REF!</definedName>
    <definedName name="is_gad_gross" localSheetId="2">#REF!</definedName>
    <definedName name="is_gad_gross" localSheetId="22">#REF!</definedName>
    <definedName name="is_gad_gross" localSheetId="7">#REF!</definedName>
    <definedName name="is_gad_gross" localSheetId="4">#REF!</definedName>
    <definedName name="is_gad_gross" localSheetId="5">#REF!</definedName>
    <definedName name="is_gad_gross" localSheetId="17">#REF!</definedName>
    <definedName name="is_gad_gross" localSheetId="12">#REF!</definedName>
    <definedName name="is_gad_gross" localSheetId="9">#REF!</definedName>
    <definedName name="is_gad_gross" localSheetId="10">#REF!</definedName>
    <definedName name="is_gad_gross">[26]Income_Statement!#REF!</definedName>
    <definedName name="is_gad_gross2" localSheetId="0">'[22]Income_Statement 2005-2011'!#REF!</definedName>
    <definedName name="is_gad_gross2" localSheetId="3">'[22]Income_Statement 2005-2011'!#REF!</definedName>
    <definedName name="is_gad_gross2" localSheetId="2">'[22]Income_Statement 2005-2011'!#REF!</definedName>
    <definedName name="is_gad_gross2" localSheetId="22">'[22]Income_Statement 2005-2011'!#REF!</definedName>
    <definedName name="is_gad_gross2" localSheetId="7">'[22]Income_Statement 2005-2011'!#REF!</definedName>
    <definedName name="is_gad_gross2" localSheetId="4">'[22]Income_Statement 2005-2011'!#REF!</definedName>
    <definedName name="is_gad_gross2" localSheetId="5">'[22]Income_Statement 2005-2011'!#REF!</definedName>
    <definedName name="is_gad_gross2" localSheetId="17">'[22]Income_Statement 2005-2011'!#REF!</definedName>
    <definedName name="is_gad_gross2" localSheetId="12">'[22]Income_Statement 2005-2011'!#REF!</definedName>
    <definedName name="is_gad_gross2" localSheetId="9">'[22]Income_Statement 2005-2011'!#REF!</definedName>
    <definedName name="is_gad_gross2" localSheetId="10">'[22]Income_Statement 2005-2011'!#REF!</definedName>
    <definedName name="is_gad_gross2">'[22]Income_Statement 2005-2011'!#REF!</definedName>
    <definedName name="is_gad_net" localSheetId="0">#REF!</definedName>
    <definedName name="is_gad_net" localSheetId="3">#REF!</definedName>
    <definedName name="is_gad_net" localSheetId="2">#REF!</definedName>
    <definedName name="is_gad_net" localSheetId="22">#REF!</definedName>
    <definedName name="is_gad_net" localSheetId="7">#REF!</definedName>
    <definedName name="is_gad_net" localSheetId="4">#REF!</definedName>
    <definedName name="is_gad_net" localSheetId="5">#REF!</definedName>
    <definedName name="is_gad_net" localSheetId="17">#REF!</definedName>
    <definedName name="is_gad_net" localSheetId="12">#REF!</definedName>
    <definedName name="is_gad_net" localSheetId="9">#REF!</definedName>
    <definedName name="is_gad_net" localSheetId="10">#REF!</definedName>
    <definedName name="is_gad_net">[26]Income_Statement!#REF!</definedName>
    <definedName name="is_gad_net2" localSheetId="0">'[22]Income_Statement 2005-2011'!#REF!</definedName>
    <definedName name="is_gad_net2" localSheetId="3">'[22]Income_Statement 2005-2011'!#REF!</definedName>
    <definedName name="is_gad_net2" localSheetId="2">'[22]Income_Statement 2005-2011'!#REF!</definedName>
    <definedName name="is_gad_net2" localSheetId="22">'[22]Income_Statement 2005-2011'!#REF!</definedName>
    <definedName name="is_gad_net2" localSheetId="7">'[22]Income_Statement 2005-2011'!#REF!</definedName>
    <definedName name="is_gad_net2" localSheetId="4">'[22]Income_Statement 2005-2011'!#REF!</definedName>
    <definedName name="is_gad_net2" localSheetId="5">'[22]Income_Statement 2005-2011'!#REF!</definedName>
    <definedName name="is_gad_net2" localSheetId="17">'[22]Income_Statement 2005-2011'!#REF!</definedName>
    <definedName name="is_gad_net2" localSheetId="12">'[22]Income_Statement 2005-2011'!#REF!</definedName>
    <definedName name="is_gad_net2" localSheetId="9">'[22]Income_Statement 2005-2011'!#REF!</definedName>
    <definedName name="is_gad_net2" localSheetId="10">'[22]Income_Statement 2005-2011'!#REF!</definedName>
    <definedName name="is_gad_net2">'[22]Income_Statement 2005-2011'!#REF!</definedName>
    <definedName name="is_gad_new_ebit" localSheetId="0">#REF!</definedName>
    <definedName name="is_gad_new_ebit" localSheetId="3">#REF!</definedName>
    <definedName name="is_gad_new_ebit" localSheetId="2">#REF!</definedName>
    <definedName name="is_gad_new_ebit" localSheetId="22">#REF!</definedName>
    <definedName name="is_gad_new_ebit" localSheetId="7">#REF!</definedName>
    <definedName name="is_gad_new_ebit" localSheetId="4">#REF!</definedName>
    <definedName name="is_gad_new_ebit" localSheetId="5">#REF!</definedName>
    <definedName name="is_gad_new_ebit" localSheetId="17">#REF!</definedName>
    <definedName name="is_gad_new_ebit" localSheetId="12">#REF!</definedName>
    <definedName name="is_gad_new_ebit" localSheetId="9">#REF!</definedName>
    <definedName name="is_gad_new_ebit" localSheetId="10">#REF!</definedName>
    <definedName name="is_gad_new_ebit">'[22]Income_Statement 2005-2011'!#REF!</definedName>
    <definedName name="is_gas_exp" localSheetId="0">#REF!</definedName>
    <definedName name="is_gas_exp" localSheetId="3">#REF!</definedName>
    <definedName name="is_gas_exp" localSheetId="2">#REF!</definedName>
    <definedName name="is_gas_exp" localSheetId="22">#REF!</definedName>
    <definedName name="is_gas_exp" localSheetId="7">#REF!</definedName>
    <definedName name="is_gas_exp" localSheetId="4">#REF!</definedName>
    <definedName name="is_gas_exp" localSheetId="5">#REF!</definedName>
    <definedName name="is_gas_exp" localSheetId="17">#REF!</definedName>
    <definedName name="is_gas_exp" localSheetId="12">#REF!</definedName>
    <definedName name="is_gas_exp" localSheetId="9">#REF!</definedName>
    <definedName name="is_gas_exp" localSheetId="10">#REF!</definedName>
    <definedName name="is_gas_exp">#REF!</definedName>
    <definedName name="is_gas_exp_CM1DC" localSheetId="0">#REF!</definedName>
    <definedName name="is_gas_exp_CM1DC" localSheetId="3">#REF!</definedName>
    <definedName name="is_gas_exp_CM1DC" localSheetId="2">#REF!</definedName>
    <definedName name="is_gas_exp_CM1DC" localSheetId="22">#REF!</definedName>
    <definedName name="is_gas_exp_CM1DC" localSheetId="7">#REF!</definedName>
    <definedName name="is_gas_exp_CM1DC" localSheetId="4">#REF!</definedName>
    <definedName name="is_gas_exp_CM1DC" localSheetId="5">#REF!</definedName>
    <definedName name="is_gas_exp_CM1DC" localSheetId="17">#REF!</definedName>
    <definedName name="is_gas_exp_CM1DC" localSheetId="12">#REF!</definedName>
    <definedName name="is_gas_exp_CM1DC" localSheetId="9">#REF!</definedName>
    <definedName name="is_gas_exp_CM1DC" localSheetId="10">#REF!</definedName>
    <definedName name="is_gas_exp_CM1DC">#REF!</definedName>
    <definedName name="is_gas_exp_CM1DE" localSheetId="0">#REF!</definedName>
    <definedName name="is_gas_exp_CM1DE" localSheetId="3">#REF!</definedName>
    <definedName name="is_gas_exp_CM1DE" localSheetId="2">#REF!</definedName>
    <definedName name="is_gas_exp_CM1DE" localSheetId="22">#REF!</definedName>
    <definedName name="is_gas_exp_CM1DE" localSheetId="7">#REF!</definedName>
    <definedName name="is_gas_exp_CM1DE" localSheetId="4">#REF!</definedName>
    <definedName name="is_gas_exp_CM1DE" localSheetId="5">#REF!</definedName>
    <definedName name="is_gas_exp_CM1DE" localSheetId="17">#REF!</definedName>
    <definedName name="is_gas_exp_CM1DE" localSheetId="12">#REF!</definedName>
    <definedName name="is_gas_exp_CM1DE" localSheetId="9">#REF!</definedName>
    <definedName name="is_gas_exp_CM1DE" localSheetId="10">#REF!</definedName>
    <definedName name="is_gas_exp_CM1DE">#REF!</definedName>
    <definedName name="is_gas_exp_CM1EL" localSheetId="0">#REF!</definedName>
    <definedName name="is_gas_exp_CM1EL" localSheetId="3">#REF!</definedName>
    <definedName name="is_gas_exp_CM1EL" localSheetId="2">#REF!</definedName>
    <definedName name="is_gas_exp_CM1EL" localSheetId="22">#REF!</definedName>
    <definedName name="is_gas_exp_CM1EL" localSheetId="7">#REF!</definedName>
    <definedName name="is_gas_exp_CM1EL" localSheetId="4">#REF!</definedName>
    <definedName name="is_gas_exp_CM1EL" localSheetId="5">#REF!</definedName>
    <definedName name="is_gas_exp_CM1EL" localSheetId="17">#REF!</definedName>
    <definedName name="is_gas_exp_CM1EL" localSheetId="12">#REF!</definedName>
    <definedName name="is_gas_exp_CM1EL" localSheetId="9">#REF!</definedName>
    <definedName name="is_gas_exp_CM1EL" localSheetId="10">#REF!</definedName>
    <definedName name="is_gas_exp_CM1EL">#REF!</definedName>
    <definedName name="is_gas_exp_CM1NE" localSheetId="0">#REF!</definedName>
    <definedName name="is_gas_exp_CM1NE" localSheetId="3">#REF!</definedName>
    <definedName name="is_gas_exp_CM1NE" localSheetId="2">#REF!</definedName>
    <definedName name="is_gas_exp_CM1NE" localSheetId="22">#REF!</definedName>
    <definedName name="is_gas_exp_CM1NE" localSheetId="7">#REF!</definedName>
    <definedName name="is_gas_exp_CM1NE" localSheetId="4">#REF!</definedName>
    <definedName name="is_gas_exp_CM1NE" localSheetId="5">#REF!</definedName>
    <definedName name="is_gas_exp_CM1NE" localSheetId="17">#REF!</definedName>
    <definedName name="is_gas_exp_CM1NE" localSheetId="12">#REF!</definedName>
    <definedName name="is_gas_exp_CM1NE" localSheetId="9">#REF!</definedName>
    <definedName name="is_gas_exp_CM1NE" localSheetId="10">#REF!</definedName>
    <definedName name="is_gas_exp_CM1NE">#REF!</definedName>
    <definedName name="is_gas_exp_cres" localSheetId="0">#REF!</definedName>
    <definedName name="is_gas_exp_cres" localSheetId="3">#REF!</definedName>
    <definedName name="is_gas_exp_cres" localSheetId="2">#REF!</definedName>
    <definedName name="is_gas_exp_cres" localSheetId="22">#REF!</definedName>
    <definedName name="is_gas_exp_cres" localSheetId="7">#REF!</definedName>
    <definedName name="is_gas_exp_cres" localSheetId="4">#REF!</definedName>
    <definedName name="is_gas_exp_cres" localSheetId="5">#REF!</definedName>
    <definedName name="is_gas_exp_cres" localSheetId="17">#REF!</definedName>
    <definedName name="is_gas_exp_cres" localSheetId="12">#REF!</definedName>
    <definedName name="is_gas_exp_cres" localSheetId="9">#REF!</definedName>
    <definedName name="is_gas_exp_cres" localSheetId="10">#REF!</definedName>
    <definedName name="is_gas_exp_cres">#REF!</definedName>
    <definedName name="is_gas_exp_dcc" localSheetId="0">#REF!</definedName>
    <definedName name="is_gas_exp_dcc" localSheetId="3">#REF!</definedName>
    <definedName name="is_gas_exp_dcc" localSheetId="2">#REF!</definedName>
    <definedName name="is_gas_exp_dcc" localSheetId="22">#REF!</definedName>
    <definedName name="is_gas_exp_dcc" localSheetId="7">#REF!</definedName>
    <definedName name="is_gas_exp_dcc" localSheetId="4">#REF!</definedName>
    <definedName name="is_gas_exp_dcc" localSheetId="5">#REF!</definedName>
    <definedName name="is_gas_exp_dcc" localSheetId="17">#REF!</definedName>
    <definedName name="is_gas_exp_dcc" localSheetId="12">#REF!</definedName>
    <definedName name="is_gas_exp_dcc" localSheetId="9">#REF!</definedName>
    <definedName name="is_gas_exp_dcc" localSheetId="10">#REF!</definedName>
    <definedName name="is_gas_exp_dcc">#REF!</definedName>
    <definedName name="is_gas_exp_dcom" localSheetId="0">#REF!</definedName>
    <definedName name="is_gas_exp_dcom" localSheetId="3">#REF!</definedName>
    <definedName name="is_gas_exp_dcom" localSheetId="2">#REF!</definedName>
    <definedName name="is_gas_exp_dcom" localSheetId="22">#REF!</definedName>
    <definedName name="is_gas_exp_dcom" localSheetId="7">#REF!</definedName>
    <definedName name="is_gas_exp_dcom" localSheetId="4">#REF!</definedName>
    <definedName name="is_gas_exp_dcom" localSheetId="5">#REF!</definedName>
    <definedName name="is_gas_exp_dcom" localSheetId="17">#REF!</definedName>
    <definedName name="is_gas_exp_dcom" localSheetId="12">#REF!</definedName>
    <definedName name="is_gas_exp_dcom" localSheetId="9">#REF!</definedName>
    <definedName name="is_gas_exp_dcom" localSheetId="10">#REF!</definedName>
    <definedName name="is_gas_exp_dcom">#REF!</definedName>
    <definedName name="is_gas_exp_desi" localSheetId="0">#REF!</definedName>
    <definedName name="is_gas_exp_desi" localSheetId="3">#REF!</definedName>
    <definedName name="is_gas_exp_desi" localSheetId="2">#REF!</definedName>
    <definedName name="is_gas_exp_desi" localSheetId="22">#REF!</definedName>
    <definedName name="is_gas_exp_desi" localSheetId="7">#REF!</definedName>
    <definedName name="is_gas_exp_desi" localSheetId="4">#REF!</definedName>
    <definedName name="is_gas_exp_desi" localSheetId="5">#REF!</definedName>
    <definedName name="is_gas_exp_desi" localSheetId="17">#REF!</definedName>
    <definedName name="is_gas_exp_desi" localSheetId="12">#REF!</definedName>
    <definedName name="is_gas_exp_desi" localSheetId="9">#REF!</definedName>
    <definedName name="is_gas_exp_desi" localSheetId="10">#REF!</definedName>
    <definedName name="is_gas_exp_desi">#REF!</definedName>
    <definedName name="is_gas_exp_dfd" localSheetId="0">#REF!</definedName>
    <definedName name="is_gas_exp_dfd" localSheetId="3">#REF!</definedName>
    <definedName name="is_gas_exp_dfd" localSheetId="2">#REF!</definedName>
    <definedName name="is_gas_exp_dfd" localSheetId="22">#REF!</definedName>
    <definedName name="is_gas_exp_dfd" localSheetId="7">#REF!</definedName>
    <definedName name="is_gas_exp_dfd" localSheetId="4">#REF!</definedName>
    <definedName name="is_gas_exp_dfd" localSheetId="5">#REF!</definedName>
    <definedName name="is_gas_exp_dfd" localSheetId="17">#REF!</definedName>
    <definedName name="is_gas_exp_dfd" localSheetId="12">#REF!</definedName>
    <definedName name="is_gas_exp_dfd" localSheetId="9">#REF!</definedName>
    <definedName name="is_gas_exp_dfd" localSheetId="10">#REF!</definedName>
    <definedName name="is_gas_exp_dfd">#REF!</definedName>
    <definedName name="is_gas_exp_dnet" localSheetId="0">#REF!</definedName>
    <definedName name="is_gas_exp_dnet" localSheetId="3">#REF!</definedName>
    <definedName name="is_gas_exp_dnet" localSheetId="2">#REF!</definedName>
    <definedName name="is_gas_exp_dnet" localSheetId="22">#REF!</definedName>
    <definedName name="is_gas_exp_dnet" localSheetId="7">#REF!</definedName>
    <definedName name="is_gas_exp_dnet" localSheetId="4">#REF!</definedName>
    <definedName name="is_gas_exp_dnet" localSheetId="5">#REF!</definedName>
    <definedName name="is_gas_exp_dnet" localSheetId="17">#REF!</definedName>
    <definedName name="is_gas_exp_dnet" localSheetId="12">#REF!</definedName>
    <definedName name="is_gas_exp_dnet" localSheetId="9">#REF!</definedName>
    <definedName name="is_gas_exp_dnet" localSheetId="10">#REF!</definedName>
    <definedName name="is_gas_exp_dnet">#REF!</definedName>
    <definedName name="is_gas_exp_dpbg" localSheetId="0">#REF!</definedName>
    <definedName name="is_gas_exp_dpbg" localSheetId="3">#REF!</definedName>
    <definedName name="is_gas_exp_dpbg" localSheetId="2">#REF!</definedName>
    <definedName name="is_gas_exp_dpbg" localSheetId="22">#REF!</definedName>
    <definedName name="is_gas_exp_dpbg" localSheetId="7">#REF!</definedName>
    <definedName name="is_gas_exp_dpbg" localSheetId="4">#REF!</definedName>
    <definedName name="is_gas_exp_dpbg" localSheetId="5">#REF!</definedName>
    <definedName name="is_gas_exp_dpbg" localSheetId="17">#REF!</definedName>
    <definedName name="is_gas_exp_dpbg" localSheetId="12">#REF!</definedName>
    <definedName name="is_gas_exp_dpbg" localSheetId="9">#REF!</definedName>
    <definedName name="is_gas_exp_dpbg" localSheetId="10">#REF!</definedName>
    <definedName name="is_gas_exp_dpbg">#REF!</definedName>
    <definedName name="is_gas_exp_dsol" localSheetId="0">#REF!</definedName>
    <definedName name="is_gas_exp_dsol" localSheetId="3">#REF!</definedName>
    <definedName name="is_gas_exp_dsol" localSheetId="2">#REF!</definedName>
    <definedName name="is_gas_exp_dsol" localSheetId="22">#REF!</definedName>
    <definedName name="is_gas_exp_dsol" localSheetId="7">#REF!</definedName>
    <definedName name="is_gas_exp_dsol" localSheetId="4">#REF!</definedName>
    <definedName name="is_gas_exp_dsol" localSheetId="5">#REF!</definedName>
    <definedName name="is_gas_exp_dsol" localSheetId="17">#REF!</definedName>
    <definedName name="is_gas_exp_dsol" localSheetId="12">#REF!</definedName>
    <definedName name="is_gas_exp_dsol" localSheetId="9">#REF!</definedName>
    <definedName name="is_gas_exp_dsol" localSheetId="10">#REF!</definedName>
    <definedName name="is_gas_exp_dsol">#REF!</definedName>
    <definedName name="is_gas_exp_esvc" localSheetId="0">#REF!</definedName>
    <definedName name="is_gas_exp_esvc" localSheetId="3">#REF!</definedName>
    <definedName name="is_gas_exp_esvc" localSheetId="2">#REF!</definedName>
    <definedName name="is_gas_exp_esvc" localSheetId="22">#REF!</definedName>
    <definedName name="is_gas_exp_esvc" localSheetId="7">#REF!</definedName>
    <definedName name="is_gas_exp_esvc" localSheetId="4">#REF!</definedName>
    <definedName name="is_gas_exp_esvc" localSheetId="5">#REF!</definedName>
    <definedName name="is_gas_exp_esvc" localSheetId="17">#REF!</definedName>
    <definedName name="is_gas_exp_esvc" localSheetId="12">#REF!</definedName>
    <definedName name="is_gas_exp_esvc" localSheetId="9">#REF!</definedName>
    <definedName name="is_gas_exp_esvc" localSheetId="10">#REF!</definedName>
    <definedName name="is_gas_exp_esvc">#REF!</definedName>
    <definedName name="is_gas_exp_fnco" localSheetId="0">#REF!</definedName>
    <definedName name="is_gas_exp_fnco" localSheetId="3">#REF!</definedName>
    <definedName name="is_gas_exp_fnco" localSheetId="2">#REF!</definedName>
    <definedName name="is_gas_exp_fnco" localSheetId="22">#REF!</definedName>
    <definedName name="is_gas_exp_fnco" localSheetId="7">#REF!</definedName>
    <definedName name="is_gas_exp_fnco" localSheetId="4">#REF!</definedName>
    <definedName name="is_gas_exp_fnco" localSheetId="5">#REF!</definedName>
    <definedName name="is_gas_exp_fnco" localSheetId="17">#REF!</definedName>
    <definedName name="is_gas_exp_fnco" localSheetId="12">#REF!</definedName>
    <definedName name="is_gas_exp_fnco" localSheetId="9">#REF!</definedName>
    <definedName name="is_gas_exp_fnco" localSheetId="10">#REF!</definedName>
    <definedName name="is_gas_exp_fnco">#REF!</definedName>
    <definedName name="is_gas_exp_fsac" localSheetId="0">#REF!</definedName>
    <definedName name="is_gas_exp_fsac" localSheetId="3">#REF!</definedName>
    <definedName name="is_gas_exp_fsac" localSheetId="2">#REF!</definedName>
    <definedName name="is_gas_exp_fsac" localSheetId="22">#REF!</definedName>
    <definedName name="is_gas_exp_fsac" localSheetId="7">#REF!</definedName>
    <definedName name="is_gas_exp_fsac" localSheetId="4">#REF!</definedName>
    <definedName name="is_gas_exp_fsac" localSheetId="5">#REF!</definedName>
    <definedName name="is_gas_exp_fsac" localSheetId="17">#REF!</definedName>
    <definedName name="is_gas_exp_fsac" localSheetId="12">#REF!</definedName>
    <definedName name="is_gas_exp_fsac" localSheetId="9">#REF!</definedName>
    <definedName name="is_gas_exp_fsac" localSheetId="10">#REF!</definedName>
    <definedName name="is_gas_exp_fsac">#REF!</definedName>
    <definedName name="is_gas_exp_fser" localSheetId="0">#REF!</definedName>
    <definedName name="is_gas_exp_fser" localSheetId="3">#REF!</definedName>
    <definedName name="is_gas_exp_fser" localSheetId="2">#REF!</definedName>
    <definedName name="is_gas_exp_fser" localSheetId="22">#REF!</definedName>
    <definedName name="is_gas_exp_fser" localSheetId="7">#REF!</definedName>
    <definedName name="is_gas_exp_fser" localSheetId="4">#REF!</definedName>
    <definedName name="is_gas_exp_fser" localSheetId="5">#REF!</definedName>
    <definedName name="is_gas_exp_fser" localSheetId="17">#REF!</definedName>
    <definedName name="is_gas_exp_fser" localSheetId="12">#REF!</definedName>
    <definedName name="is_gas_exp_fser" localSheetId="9">#REF!</definedName>
    <definedName name="is_gas_exp_fser" localSheetId="10">#REF!</definedName>
    <definedName name="is_gas_exp_fser">#REF!</definedName>
    <definedName name="is_gas_exp_fstp" localSheetId="0">#REF!</definedName>
    <definedName name="is_gas_exp_fstp" localSheetId="3">#REF!</definedName>
    <definedName name="is_gas_exp_fstp" localSheetId="2">#REF!</definedName>
    <definedName name="is_gas_exp_fstp" localSheetId="22">#REF!</definedName>
    <definedName name="is_gas_exp_fstp" localSheetId="7">#REF!</definedName>
    <definedName name="is_gas_exp_fstp" localSheetId="4">#REF!</definedName>
    <definedName name="is_gas_exp_fstp" localSheetId="5">#REF!</definedName>
    <definedName name="is_gas_exp_fstp" localSheetId="17">#REF!</definedName>
    <definedName name="is_gas_exp_fstp" localSheetId="12">#REF!</definedName>
    <definedName name="is_gas_exp_fstp" localSheetId="9">#REF!</definedName>
    <definedName name="is_gas_exp_fstp" localSheetId="10">#REF!</definedName>
    <definedName name="is_gas_exp_fstp">#REF!</definedName>
    <definedName name="is_gas_exp_gadd" localSheetId="0">#REF!</definedName>
    <definedName name="is_gas_exp_gadd" localSheetId="3">#REF!</definedName>
    <definedName name="is_gas_exp_gadd" localSheetId="2">#REF!</definedName>
    <definedName name="is_gas_exp_gadd" localSheetId="22">#REF!</definedName>
    <definedName name="is_gas_exp_gadd" localSheetId="7">#REF!</definedName>
    <definedName name="is_gas_exp_gadd" localSheetId="4">#REF!</definedName>
    <definedName name="is_gas_exp_gadd" localSheetId="5">#REF!</definedName>
    <definedName name="is_gas_exp_gadd" localSheetId="17">#REF!</definedName>
    <definedName name="is_gas_exp_gadd" localSheetId="12">#REF!</definedName>
    <definedName name="is_gas_exp_gadd" localSheetId="9">#REF!</definedName>
    <definedName name="is_gas_exp_gadd" localSheetId="10">#REF!</definedName>
    <definedName name="is_gas_exp_gadd">#REF!</definedName>
    <definedName name="is_gas_exp_gadi" localSheetId="0">#REF!</definedName>
    <definedName name="is_gas_exp_gadi" localSheetId="3">#REF!</definedName>
    <definedName name="is_gas_exp_gadi" localSheetId="2">#REF!</definedName>
    <definedName name="is_gas_exp_gadi" localSheetId="22">#REF!</definedName>
    <definedName name="is_gas_exp_gadi" localSheetId="7">#REF!</definedName>
    <definedName name="is_gas_exp_gadi" localSheetId="4">#REF!</definedName>
    <definedName name="is_gas_exp_gadi" localSheetId="5">#REF!</definedName>
    <definedName name="is_gas_exp_gadi" localSheetId="17">#REF!</definedName>
    <definedName name="is_gas_exp_gadi" localSheetId="12">#REF!</definedName>
    <definedName name="is_gas_exp_gadi" localSheetId="9">#REF!</definedName>
    <definedName name="is_gas_exp_gadi" localSheetId="10">#REF!</definedName>
    <definedName name="is_gas_exp_gadi">#REF!</definedName>
    <definedName name="is_gas_exp_nep" localSheetId="0">#REF!</definedName>
    <definedName name="is_gas_exp_nep" localSheetId="3">#REF!</definedName>
    <definedName name="is_gas_exp_nep" localSheetId="2">#REF!</definedName>
    <definedName name="is_gas_exp_nep" localSheetId="22">#REF!</definedName>
    <definedName name="is_gas_exp_nep" localSheetId="7">#REF!</definedName>
    <definedName name="is_gas_exp_nep" localSheetId="4">#REF!</definedName>
    <definedName name="is_gas_exp_nep" localSheetId="5">#REF!</definedName>
    <definedName name="is_gas_exp_nep" localSheetId="17">#REF!</definedName>
    <definedName name="is_gas_exp_nep" localSheetId="12">#REF!</definedName>
    <definedName name="is_gas_exp_nep" localSheetId="9">#REF!</definedName>
    <definedName name="is_gas_exp_nep" localSheetId="10">#REF!</definedName>
    <definedName name="is_gas_exp_nep">#REF!</definedName>
    <definedName name="is_gas_exp_resm" localSheetId="0">#REF!</definedName>
    <definedName name="is_gas_exp_resm" localSheetId="3">#REF!</definedName>
    <definedName name="is_gas_exp_resm" localSheetId="2">#REF!</definedName>
    <definedName name="is_gas_exp_resm" localSheetId="22">#REF!</definedName>
    <definedName name="is_gas_exp_resm" localSheetId="7">#REF!</definedName>
    <definedName name="is_gas_exp_resm" localSheetId="4">#REF!</definedName>
    <definedName name="is_gas_exp_resm" localSheetId="5">#REF!</definedName>
    <definedName name="is_gas_exp_resm" localSheetId="17">#REF!</definedName>
    <definedName name="is_gas_exp_resm" localSheetId="12">#REF!</definedName>
    <definedName name="is_gas_exp_resm" localSheetId="9">#REF!</definedName>
    <definedName name="is_gas_exp_resm" localSheetId="10">#REF!</definedName>
    <definedName name="is_gas_exp_resm">#REF!</definedName>
    <definedName name="is_gas_exp_tam" localSheetId="0">#REF!</definedName>
    <definedName name="is_gas_exp_tam" localSheetId="3">#REF!</definedName>
    <definedName name="is_gas_exp_tam" localSheetId="2">#REF!</definedName>
    <definedName name="is_gas_exp_tam" localSheetId="22">#REF!</definedName>
    <definedName name="is_gas_exp_tam" localSheetId="7">#REF!</definedName>
    <definedName name="is_gas_exp_tam" localSheetId="4">#REF!</definedName>
    <definedName name="is_gas_exp_tam" localSheetId="5">#REF!</definedName>
    <definedName name="is_gas_exp_tam" localSheetId="17">#REF!</definedName>
    <definedName name="is_gas_exp_tam" localSheetId="12">#REF!</definedName>
    <definedName name="is_gas_exp_tam" localSheetId="9">#REF!</definedName>
    <definedName name="is_gas_exp_tam" localSheetId="10">#REF!</definedName>
    <definedName name="is_gas_exp_tam">#REF!</definedName>
    <definedName name="is_gas_exp_tsc" localSheetId="0">#REF!</definedName>
    <definedName name="is_gas_exp_tsc" localSheetId="3">#REF!</definedName>
    <definedName name="is_gas_exp_tsc" localSheetId="2">#REF!</definedName>
    <definedName name="is_gas_exp_tsc" localSheetId="22">#REF!</definedName>
    <definedName name="is_gas_exp_tsc" localSheetId="7">#REF!</definedName>
    <definedName name="is_gas_exp_tsc" localSheetId="4">#REF!</definedName>
    <definedName name="is_gas_exp_tsc" localSheetId="5">#REF!</definedName>
    <definedName name="is_gas_exp_tsc" localSheetId="17">#REF!</definedName>
    <definedName name="is_gas_exp_tsc" localSheetId="12">#REF!</definedName>
    <definedName name="is_gas_exp_tsc" localSheetId="9">#REF!</definedName>
    <definedName name="is_gas_exp_tsc" localSheetId="10">#REF!</definedName>
    <definedName name="is_gas_exp_tsc">#REF!</definedName>
    <definedName name="is_gas_exp_vent" localSheetId="0">#REF!</definedName>
    <definedName name="is_gas_exp_vent" localSheetId="3">#REF!</definedName>
    <definedName name="is_gas_exp_vent" localSheetId="2">#REF!</definedName>
    <definedName name="is_gas_exp_vent" localSheetId="22">#REF!</definedName>
    <definedName name="is_gas_exp_vent" localSheetId="7">#REF!</definedName>
    <definedName name="is_gas_exp_vent" localSheetId="4">#REF!</definedName>
    <definedName name="is_gas_exp_vent" localSheetId="5">#REF!</definedName>
    <definedName name="is_gas_exp_vent" localSheetId="17">#REF!</definedName>
    <definedName name="is_gas_exp_vent" localSheetId="12">#REF!</definedName>
    <definedName name="is_gas_exp_vent" localSheetId="9">#REF!</definedName>
    <definedName name="is_gas_exp_vent" localSheetId="10">#REF!</definedName>
    <definedName name="is_gas_exp_vent">#REF!</definedName>
    <definedName name="is_gas_exp_vfs" localSheetId="0">#REF!</definedName>
    <definedName name="is_gas_exp_vfs" localSheetId="3">#REF!</definedName>
    <definedName name="is_gas_exp_vfs" localSheetId="2">#REF!</definedName>
    <definedName name="is_gas_exp_vfs" localSheetId="22">#REF!</definedName>
    <definedName name="is_gas_exp_vfs" localSheetId="7">#REF!</definedName>
    <definedName name="is_gas_exp_vfs" localSheetId="4">#REF!</definedName>
    <definedName name="is_gas_exp_vfs" localSheetId="5">#REF!</definedName>
    <definedName name="is_gas_exp_vfs" localSheetId="17">#REF!</definedName>
    <definedName name="is_gas_exp_vfs" localSheetId="12">#REF!</definedName>
    <definedName name="is_gas_exp_vfs" localSheetId="9">#REF!</definedName>
    <definedName name="is_gas_exp_vfs" localSheetId="10">#REF!</definedName>
    <definedName name="is_gas_exp_vfs">#REF!</definedName>
    <definedName name="is_gas_exp_watr" localSheetId="0">#REF!</definedName>
    <definedName name="is_gas_exp_watr" localSheetId="3">#REF!</definedName>
    <definedName name="is_gas_exp_watr" localSheetId="2">#REF!</definedName>
    <definedName name="is_gas_exp_watr" localSheetId="22">#REF!</definedName>
    <definedName name="is_gas_exp_watr" localSheetId="7">#REF!</definedName>
    <definedName name="is_gas_exp_watr" localSheetId="4">#REF!</definedName>
    <definedName name="is_gas_exp_watr" localSheetId="5">#REF!</definedName>
    <definedName name="is_gas_exp_watr" localSheetId="17">#REF!</definedName>
    <definedName name="is_gas_exp_watr" localSheetId="12">#REF!</definedName>
    <definedName name="is_gas_exp_watr" localSheetId="9">#REF!</definedName>
    <definedName name="is_gas_exp_watr" localSheetId="10">#REF!</definedName>
    <definedName name="is_gas_exp_watr">#REF!</definedName>
    <definedName name="is_gas_rev_fixed" localSheetId="0">#REF!</definedName>
    <definedName name="is_gas_rev_fixed" localSheetId="3">#REF!</definedName>
    <definedName name="is_gas_rev_fixed" localSheetId="2">#REF!</definedName>
    <definedName name="is_gas_rev_fixed" localSheetId="22">#REF!</definedName>
    <definedName name="is_gas_rev_fixed" localSheetId="7">#REF!</definedName>
    <definedName name="is_gas_rev_fixed" localSheetId="4">#REF!</definedName>
    <definedName name="is_gas_rev_fixed" localSheetId="5">#REF!</definedName>
    <definedName name="is_gas_rev_fixed" localSheetId="17">#REF!</definedName>
    <definedName name="is_gas_rev_fixed" localSheetId="12">#REF!</definedName>
    <definedName name="is_gas_rev_fixed" localSheetId="9">#REF!</definedName>
    <definedName name="is_gas_rev_fixed" localSheetId="10">#REF!</definedName>
    <definedName name="is_gas_rev_fixed">'[22]Income_Statement 2005-2011'!#REF!</definedName>
    <definedName name="is_gas_rev_nonr" localSheetId="0">#REF!</definedName>
    <definedName name="is_gas_rev_nonr" localSheetId="3">#REF!</definedName>
    <definedName name="is_gas_rev_nonr" localSheetId="2">#REF!</definedName>
    <definedName name="is_gas_rev_nonr" localSheetId="22">#REF!</definedName>
    <definedName name="is_gas_rev_nonr" localSheetId="7">#REF!</definedName>
    <definedName name="is_gas_rev_nonr" localSheetId="4">#REF!</definedName>
    <definedName name="is_gas_rev_nonr" localSheetId="5">#REF!</definedName>
    <definedName name="is_gas_rev_nonr" localSheetId="17">#REF!</definedName>
    <definedName name="is_gas_rev_nonr" localSheetId="12">#REF!</definedName>
    <definedName name="is_gas_rev_nonr" localSheetId="9">#REF!</definedName>
    <definedName name="is_gas_rev_nonr" localSheetId="10">#REF!</definedName>
    <definedName name="is_gas_rev_nonr">'[22]Income_Statement 2005-2011'!#REF!</definedName>
    <definedName name="is_gas_rev_unsp" localSheetId="0">#REF!</definedName>
    <definedName name="is_gas_rev_unsp" localSheetId="3">#REF!</definedName>
    <definedName name="is_gas_rev_unsp" localSheetId="2">#REF!</definedName>
    <definedName name="is_gas_rev_unsp" localSheetId="22">#REF!</definedName>
    <definedName name="is_gas_rev_unsp" localSheetId="7">#REF!</definedName>
    <definedName name="is_gas_rev_unsp" localSheetId="4">#REF!</definedName>
    <definedName name="is_gas_rev_unsp" localSheetId="5">#REF!</definedName>
    <definedName name="is_gas_rev_unsp" localSheetId="17">#REF!</definedName>
    <definedName name="is_gas_rev_unsp" localSheetId="12">#REF!</definedName>
    <definedName name="is_gas_rev_unsp" localSheetId="9">#REF!</definedName>
    <definedName name="is_gas_rev_unsp" localSheetId="10">#REF!</definedName>
    <definedName name="is_gas_rev_unsp">'[22]Income_Statement 2005-2011'!#REF!</definedName>
    <definedName name="is_gas_rev_var" localSheetId="0">#REF!</definedName>
    <definedName name="is_gas_rev_var" localSheetId="3">#REF!</definedName>
    <definedName name="is_gas_rev_var" localSheetId="2">#REF!</definedName>
    <definedName name="is_gas_rev_var" localSheetId="22">#REF!</definedName>
    <definedName name="is_gas_rev_var" localSheetId="7">#REF!</definedName>
    <definedName name="is_gas_rev_var" localSheetId="4">#REF!</definedName>
    <definedName name="is_gas_rev_var" localSheetId="5">#REF!</definedName>
    <definedName name="is_gas_rev_var" localSheetId="17">#REF!</definedName>
    <definedName name="is_gas_rev_var" localSheetId="12">#REF!</definedName>
    <definedName name="is_gas_rev_var" localSheetId="9">#REF!</definedName>
    <definedName name="is_gas_rev_var" localSheetId="10">#REF!</definedName>
    <definedName name="is_gas_rev_var">'[22]Income_Statement 2005-2011'!#REF!</definedName>
    <definedName name="is_gas_track_cost" localSheetId="0">#REF!</definedName>
    <definedName name="is_gas_track_cost" localSheetId="3">#REF!</definedName>
    <definedName name="is_gas_track_cost" localSheetId="2">#REF!</definedName>
    <definedName name="is_gas_track_cost" localSheetId="22">#REF!</definedName>
    <definedName name="is_gas_track_cost" localSheetId="7">#REF!</definedName>
    <definedName name="is_gas_track_cost" localSheetId="4">#REF!</definedName>
    <definedName name="is_gas_track_cost" localSheetId="5">#REF!</definedName>
    <definedName name="is_gas_track_cost" localSheetId="17">#REF!</definedName>
    <definedName name="is_gas_track_cost" localSheetId="12">#REF!</definedName>
    <definedName name="is_gas_track_cost" localSheetId="9">#REF!</definedName>
    <definedName name="is_gas_track_cost" localSheetId="10">#REF!</definedName>
    <definedName name="is_gas_track_cost">#REF!</definedName>
    <definedName name="is_gen_taxes" localSheetId="0">#REF!</definedName>
    <definedName name="is_gen_taxes" localSheetId="3">#REF!</definedName>
    <definedName name="is_gen_taxes" localSheetId="2">#REF!</definedName>
    <definedName name="is_gen_taxes" localSheetId="22">#REF!</definedName>
    <definedName name="is_gen_taxes" localSheetId="7">#REF!</definedName>
    <definedName name="is_gen_taxes" localSheetId="4">#REF!</definedName>
    <definedName name="is_gen_taxes" localSheetId="5">#REF!</definedName>
    <definedName name="is_gen_taxes" localSheetId="17">#REF!</definedName>
    <definedName name="is_gen_taxes" localSheetId="12">#REF!</definedName>
    <definedName name="is_gen_taxes" localSheetId="9">#REF!</definedName>
    <definedName name="is_gen_taxes" localSheetId="10">#REF!</definedName>
    <definedName name="is_gen_taxes">#REF!</definedName>
    <definedName name="is_inc_bef_int" localSheetId="0">#REF!</definedName>
    <definedName name="is_inc_bef_int" localSheetId="3">#REF!</definedName>
    <definedName name="is_inc_bef_int" localSheetId="2">#REF!</definedName>
    <definedName name="is_inc_bef_int" localSheetId="22">#REF!</definedName>
    <definedName name="is_inc_bef_int" localSheetId="7">#REF!</definedName>
    <definedName name="is_inc_bef_int" localSheetId="4">#REF!</definedName>
    <definedName name="is_inc_bef_int" localSheetId="5">#REF!</definedName>
    <definedName name="is_inc_bef_int" localSheetId="17">#REF!</definedName>
    <definedName name="is_inc_bef_int" localSheetId="12">#REF!</definedName>
    <definedName name="is_inc_bef_int" localSheetId="9">#REF!</definedName>
    <definedName name="is_inc_bef_int" localSheetId="10">#REF!</definedName>
    <definedName name="is_inc_bef_int">#REF!</definedName>
    <definedName name="is_inc_bef_int_APIP" localSheetId="0">#REF!</definedName>
    <definedName name="is_inc_bef_int_APIP" localSheetId="3">#REF!</definedName>
    <definedName name="is_inc_bef_int_APIP" localSheetId="2">#REF!</definedName>
    <definedName name="is_inc_bef_int_APIP" localSheetId="22">#REF!</definedName>
    <definedName name="is_inc_bef_int_APIP" localSheetId="7">#REF!</definedName>
    <definedName name="is_inc_bef_int_APIP" localSheetId="4">#REF!</definedName>
    <definedName name="is_inc_bef_int_APIP" localSheetId="5">#REF!</definedName>
    <definedName name="is_inc_bef_int_APIP" localSheetId="17">#REF!</definedName>
    <definedName name="is_inc_bef_int_APIP" localSheetId="12">#REF!</definedName>
    <definedName name="is_inc_bef_int_APIP" localSheetId="9">#REF!</definedName>
    <definedName name="is_inc_bef_int_APIP" localSheetId="10">#REF!</definedName>
    <definedName name="is_inc_bef_int_APIP">#REF!</definedName>
    <definedName name="is_inc_bef_int_CM1DC" localSheetId="0">#REF!</definedName>
    <definedName name="is_inc_bef_int_CM1DC" localSheetId="3">#REF!</definedName>
    <definedName name="is_inc_bef_int_CM1DC" localSheetId="2">#REF!</definedName>
    <definedName name="is_inc_bef_int_CM1DC" localSheetId="22">#REF!</definedName>
    <definedName name="is_inc_bef_int_CM1DC" localSheetId="7">#REF!</definedName>
    <definedName name="is_inc_bef_int_CM1DC" localSheetId="4">#REF!</definedName>
    <definedName name="is_inc_bef_int_CM1DC" localSheetId="5">#REF!</definedName>
    <definedName name="is_inc_bef_int_CM1DC" localSheetId="17">#REF!</definedName>
    <definedName name="is_inc_bef_int_CM1DC" localSheetId="12">#REF!</definedName>
    <definedName name="is_inc_bef_int_CM1DC" localSheetId="9">#REF!</definedName>
    <definedName name="is_inc_bef_int_CM1DC" localSheetId="10">#REF!</definedName>
    <definedName name="is_inc_bef_int_CM1DC">#REF!</definedName>
    <definedName name="is_inc_bef_int_CM1DE" localSheetId="0">#REF!</definedName>
    <definedName name="is_inc_bef_int_CM1DE" localSheetId="3">#REF!</definedName>
    <definedName name="is_inc_bef_int_CM1DE" localSheetId="2">#REF!</definedName>
    <definedName name="is_inc_bef_int_CM1DE" localSheetId="22">#REF!</definedName>
    <definedName name="is_inc_bef_int_CM1DE" localSheetId="7">#REF!</definedName>
    <definedName name="is_inc_bef_int_CM1DE" localSheetId="4">#REF!</definedName>
    <definedName name="is_inc_bef_int_CM1DE" localSheetId="5">#REF!</definedName>
    <definedName name="is_inc_bef_int_CM1DE" localSheetId="17">#REF!</definedName>
    <definedName name="is_inc_bef_int_CM1DE" localSheetId="12">#REF!</definedName>
    <definedName name="is_inc_bef_int_CM1DE" localSheetId="9">#REF!</definedName>
    <definedName name="is_inc_bef_int_CM1DE" localSheetId="10">#REF!</definedName>
    <definedName name="is_inc_bef_int_CM1DE">#REF!</definedName>
    <definedName name="is_inc_bef_int_CM1EL" localSheetId="0">#REF!</definedName>
    <definedName name="is_inc_bef_int_CM1EL" localSheetId="3">#REF!</definedName>
    <definedName name="is_inc_bef_int_CM1EL" localSheetId="2">#REF!</definedName>
    <definedName name="is_inc_bef_int_CM1EL" localSheetId="22">#REF!</definedName>
    <definedName name="is_inc_bef_int_CM1EL" localSheetId="7">#REF!</definedName>
    <definedName name="is_inc_bef_int_CM1EL" localSheetId="4">#REF!</definedName>
    <definedName name="is_inc_bef_int_CM1EL" localSheetId="5">#REF!</definedName>
    <definedName name="is_inc_bef_int_CM1EL" localSheetId="17">#REF!</definedName>
    <definedName name="is_inc_bef_int_CM1EL" localSheetId="12">#REF!</definedName>
    <definedName name="is_inc_bef_int_CM1EL" localSheetId="9">#REF!</definedName>
    <definedName name="is_inc_bef_int_CM1EL" localSheetId="10">#REF!</definedName>
    <definedName name="is_inc_bef_int_CM1EL">#REF!</definedName>
    <definedName name="is_inc_bef_int_CM1NE" localSheetId="0">#REF!</definedName>
    <definedName name="is_inc_bef_int_CM1NE" localSheetId="3">#REF!</definedName>
    <definedName name="is_inc_bef_int_CM1NE" localSheetId="2">#REF!</definedName>
    <definedName name="is_inc_bef_int_CM1NE" localSheetId="22">#REF!</definedName>
    <definedName name="is_inc_bef_int_CM1NE" localSheetId="7">#REF!</definedName>
    <definedName name="is_inc_bef_int_CM1NE" localSheetId="4">#REF!</definedName>
    <definedName name="is_inc_bef_int_CM1NE" localSheetId="5">#REF!</definedName>
    <definedName name="is_inc_bef_int_CM1NE" localSheetId="17">#REF!</definedName>
    <definedName name="is_inc_bef_int_CM1NE" localSheetId="12">#REF!</definedName>
    <definedName name="is_inc_bef_int_CM1NE" localSheetId="9">#REF!</definedName>
    <definedName name="is_inc_bef_int_CM1NE" localSheetId="10">#REF!</definedName>
    <definedName name="is_inc_bef_int_CM1NE">#REF!</definedName>
    <definedName name="is_inc_bef_int_CM2DC" localSheetId="0">#REF!</definedName>
    <definedName name="is_inc_bef_int_CM2DC" localSheetId="3">#REF!</definedName>
    <definedName name="is_inc_bef_int_CM2DC" localSheetId="2">#REF!</definedName>
    <definedName name="is_inc_bef_int_CM2DC" localSheetId="22">#REF!</definedName>
    <definedName name="is_inc_bef_int_CM2DC" localSheetId="7">#REF!</definedName>
    <definedName name="is_inc_bef_int_CM2DC" localSheetId="4">#REF!</definedName>
    <definedName name="is_inc_bef_int_CM2DC" localSheetId="5">#REF!</definedName>
    <definedName name="is_inc_bef_int_CM2DC" localSheetId="17">#REF!</definedName>
    <definedName name="is_inc_bef_int_CM2DC" localSheetId="12">#REF!</definedName>
    <definedName name="is_inc_bef_int_CM2DC" localSheetId="9">#REF!</definedName>
    <definedName name="is_inc_bef_int_CM2DC" localSheetId="10">#REF!</definedName>
    <definedName name="is_inc_bef_int_CM2DC">#REF!</definedName>
    <definedName name="is_inc_bef_int_CM2DE" localSheetId="0">#REF!</definedName>
    <definedName name="is_inc_bef_int_CM2DE" localSheetId="3">#REF!</definedName>
    <definedName name="is_inc_bef_int_CM2DE" localSheetId="2">#REF!</definedName>
    <definedName name="is_inc_bef_int_CM2DE" localSheetId="22">#REF!</definedName>
    <definedName name="is_inc_bef_int_CM2DE" localSheetId="7">#REF!</definedName>
    <definedName name="is_inc_bef_int_CM2DE" localSheetId="4">#REF!</definedName>
    <definedName name="is_inc_bef_int_CM2DE" localSheetId="5">#REF!</definedName>
    <definedName name="is_inc_bef_int_CM2DE" localSheetId="17">#REF!</definedName>
    <definedName name="is_inc_bef_int_CM2DE" localSheetId="12">#REF!</definedName>
    <definedName name="is_inc_bef_int_CM2DE" localSheetId="9">#REF!</definedName>
    <definedName name="is_inc_bef_int_CM2DE" localSheetId="10">#REF!</definedName>
    <definedName name="is_inc_bef_int_CM2DE">#REF!</definedName>
    <definedName name="is_inc_bef_int_CM2EL" localSheetId="0">#REF!</definedName>
    <definedName name="is_inc_bef_int_CM2EL" localSheetId="3">#REF!</definedName>
    <definedName name="is_inc_bef_int_CM2EL" localSheetId="2">#REF!</definedName>
    <definedName name="is_inc_bef_int_CM2EL" localSheetId="22">#REF!</definedName>
    <definedName name="is_inc_bef_int_CM2EL" localSheetId="7">#REF!</definedName>
    <definedName name="is_inc_bef_int_CM2EL" localSheetId="4">#REF!</definedName>
    <definedName name="is_inc_bef_int_CM2EL" localSheetId="5">#REF!</definedName>
    <definedName name="is_inc_bef_int_CM2EL" localSheetId="17">#REF!</definedName>
    <definedName name="is_inc_bef_int_CM2EL" localSheetId="12">#REF!</definedName>
    <definedName name="is_inc_bef_int_CM2EL" localSheetId="9">#REF!</definedName>
    <definedName name="is_inc_bef_int_CM2EL" localSheetId="10">#REF!</definedName>
    <definedName name="is_inc_bef_int_CM2EL">#REF!</definedName>
    <definedName name="is_inc_bef_int_CM2NE" localSheetId="0">#REF!</definedName>
    <definedName name="is_inc_bef_int_CM2NE" localSheetId="3">#REF!</definedName>
    <definedName name="is_inc_bef_int_CM2NE" localSheetId="2">#REF!</definedName>
    <definedName name="is_inc_bef_int_CM2NE" localSheetId="22">#REF!</definedName>
    <definedName name="is_inc_bef_int_CM2NE" localSheetId="7">#REF!</definedName>
    <definedName name="is_inc_bef_int_CM2NE" localSheetId="4">#REF!</definedName>
    <definedName name="is_inc_bef_int_CM2NE" localSheetId="5">#REF!</definedName>
    <definedName name="is_inc_bef_int_CM2NE" localSheetId="17">#REF!</definedName>
    <definedName name="is_inc_bef_int_CM2NE" localSheetId="12">#REF!</definedName>
    <definedName name="is_inc_bef_int_CM2NE" localSheetId="9">#REF!</definedName>
    <definedName name="is_inc_bef_int_CM2NE" localSheetId="10">#REF!</definedName>
    <definedName name="is_inc_bef_int_CM2NE">#REF!</definedName>
    <definedName name="is_inc_bef_int_CM3DC" localSheetId="0">#REF!</definedName>
    <definedName name="is_inc_bef_int_CM3DC" localSheetId="3">#REF!</definedName>
    <definedName name="is_inc_bef_int_CM3DC" localSheetId="2">#REF!</definedName>
    <definedName name="is_inc_bef_int_CM3DC" localSheetId="22">#REF!</definedName>
    <definedName name="is_inc_bef_int_CM3DC" localSheetId="7">#REF!</definedName>
    <definedName name="is_inc_bef_int_CM3DC" localSheetId="4">#REF!</definedName>
    <definedName name="is_inc_bef_int_CM3DC" localSheetId="5">#REF!</definedName>
    <definedName name="is_inc_bef_int_CM3DC" localSheetId="17">#REF!</definedName>
    <definedName name="is_inc_bef_int_CM3DC" localSheetId="12">#REF!</definedName>
    <definedName name="is_inc_bef_int_CM3DC" localSheetId="9">#REF!</definedName>
    <definedName name="is_inc_bef_int_CM3DC" localSheetId="10">#REF!</definedName>
    <definedName name="is_inc_bef_int_CM3DC">#REF!</definedName>
    <definedName name="is_inc_bef_int_CM3DE" localSheetId="0">#REF!</definedName>
    <definedName name="is_inc_bef_int_CM3DE" localSheetId="3">#REF!</definedName>
    <definedName name="is_inc_bef_int_CM3DE" localSheetId="2">#REF!</definedName>
    <definedName name="is_inc_bef_int_CM3DE" localSheetId="22">#REF!</definedName>
    <definedName name="is_inc_bef_int_CM3DE" localSheetId="7">#REF!</definedName>
    <definedName name="is_inc_bef_int_CM3DE" localSheetId="4">#REF!</definedName>
    <definedName name="is_inc_bef_int_CM3DE" localSheetId="5">#REF!</definedName>
    <definedName name="is_inc_bef_int_CM3DE" localSheetId="17">#REF!</definedName>
    <definedName name="is_inc_bef_int_CM3DE" localSheetId="12">#REF!</definedName>
    <definedName name="is_inc_bef_int_CM3DE" localSheetId="9">#REF!</definedName>
    <definedName name="is_inc_bef_int_CM3DE" localSheetId="10">#REF!</definedName>
    <definedName name="is_inc_bef_int_CM3DE">#REF!</definedName>
    <definedName name="is_inc_bef_int_CM3EL" localSheetId="0">#REF!</definedName>
    <definedName name="is_inc_bef_int_CM3EL" localSheetId="3">#REF!</definedName>
    <definedName name="is_inc_bef_int_CM3EL" localSheetId="2">#REF!</definedName>
    <definedName name="is_inc_bef_int_CM3EL" localSheetId="22">#REF!</definedName>
    <definedName name="is_inc_bef_int_CM3EL" localSheetId="7">#REF!</definedName>
    <definedName name="is_inc_bef_int_CM3EL" localSheetId="4">#REF!</definedName>
    <definedName name="is_inc_bef_int_CM3EL" localSheetId="5">#REF!</definedName>
    <definedName name="is_inc_bef_int_CM3EL" localSheetId="17">#REF!</definedName>
    <definedName name="is_inc_bef_int_CM3EL" localSheetId="12">#REF!</definedName>
    <definedName name="is_inc_bef_int_CM3EL" localSheetId="9">#REF!</definedName>
    <definedName name="is_inc_bef_int_CM3EL" localSheetId="10">#REF!</definedName>
    <definedName name="is_inc_bef_int_CM3EL">#REF!</definedName>
    <definedName name="is_inc_bef_int_CM3NE" localSheetId="0">#REF!</definedName>
    <definedName name="is_inc_bef_int_CM3NE" localSheetId="3">#REF!</definedName>
    <definedName name="is_inc_bef_int_CM3NE" localSheetId="2">#REF!</definedName>
    <definedName name="is_inc_bef_int_CM3NE" localSheetId="22">#REF!</definedName>
    <definedName name="is_inc_bef_int_CM3NE" localSheetId="7">#REF!</definedName>
    <definedName name="is_inc_bef_int_CM3NE" localSheetId="4">#REF!</definedName>
    <definedName name="is_inc_bef_int_CM3NE" localSheetId="5">#REF!</definedName>
    <definedName name="is_inc_bef_int_CM3NE" localSheetId="17">#REF!</definedName>
    <definedName name="is_inc_bef_int_CM3NE" localSheetId="12">#REF!</definedName>
    <definedName name="is_inc_bef_int_CM3NE" localSheetId="9">#REF!</definedName>
    <definedName name="is_inc_bef_int_CM3NE" localSheetId="10">#REF!</definedName>
    <definedName name="is_inc_bef_int_CM3NE">#REF!</definedName>
    <definedName name="is_inc_bef_int_CM4DC" localSheetId="0">#REF!</definedName>
    <definedName name="is_inc_bef_int_CM4DC" localSheetId="3">#REF!</definedName>
    <definedName name="is_inc_bef_int_CM4DC" localSheetId="2">#REF!</definedName>
    <definedName name="is_inc_bef_int_CM4DC" localSheetId="22">#REF!</definedName>
    <definedName name="is_inc_bef_int_CM4DC" localSheetId="7">#REF!</definedName>
    <definedName name="is_inc_bef_int_CM4DC" localSheetId="4">#REF!</definedName>
    <definedName name="is_inc_bef_int_CM4DC" localSheetId="5">#REF!</definedName>
    <definedName name="is_inc_bef_int_CM4DC" localSheetId="17">#REF!</definedName>
    <definedName name="is_inc_bef_int_CM4DC" localSheetId="12">#REF!</definedName>
    <definedName name="is_inc_bef_int_CM4DC" localSheetId="9">#REF!</definedName>
    <definedName name="is_inc_bef_int_CM4DC" localSheetId="10">#REF!</definedName>
    <definedName name="is_inc_bef_int_CM4DC">#REF!</definedName>
    <definedName name="is_inc_bef_int_CM4DE" localSheetId="0">#REF!</definedName>
    <definedName name="is_inc_bef_int_CM4DE" localSheetId="3">#REF!</definedName>
    <definedName name="is_inc_bef_int_CM4DE" localSheetId="2">#REF!</definedName>
    <definedName name="is_inc_bef_int_CM4DE" localSheetId="22">#REF!</definedName>
    <definedName name="is_inc_bef_int_CM4DE" localSheetId="7">#REF!</definedName>
    <definedName name="is_inc_bef_int_CM4DE" localSheetId="4">#REF!</definedName>
    <definedName name="is_inc_bef_int_CM4DE" localSheetId="5">#REF!</definedName>
    <definedName name="is_inc_bef_int_CM4DE" localSheetId="17">#REF!</definedName>
    <definedName name="is_inc_bef_int_CM4DE" localSheetId="12">#REF!</definedName>
    <definedName name="is_inc_bef_int_CM4DE" localSheetId="9">#REF!</definedName>
    <definedName name="is_inc_bef_int_CM4DE" localSheetId="10">#REF!</definedName>
    <definedName name="is_inc_bef_int_CM4DE">#REF!</definedName>
    <definedName name="is_inc_bef_int_CM4EL" localSheetId="0">#REF!</definedName>
    <definedName name="is_inc_bef_int_CM4EL" localSheetId="3">#REF!</definedName>
    <definedName name="is_inc_bef_int_CM4EL" localSheetId="2">#REF!</definedName>
    <definedName name="is_inc_bef_int_CM4EL" localSheetId="22">#REF!</definedName>
    <definedName name="is_inc_bef_int_CM4EL" localSheetId="7">#REF!</definedName>
    <definedName name="is_inc_bef_int_CM4EL" localSheetId="4">#REF!</definedName>
    <definedName name="is_inc_bef_int_CM4EL" localSheetId="5">#REF!</definedName>
    <definedName name="is_inc_bef_int_CM4EL" localSheetId="17">#REF!</definedName>
    <definedName name="is_inc_bef_int_CM4EL" localSheetId="12">#REF!</definedName>
    <definedName name="is_inc_bef_int_CM4EL" localSheetId="9">#REF!</definedName>
    <definedName name="is_inc_bef_int_CM4EL" localSheetId="10">#REF!</definedName>
    <definedName name="is_inc_bef_int_CM4EL">#REF!</definedName>
    <definedName name="is_inc_bef_int_CM4NE" localSheetId="0">#REF!</definedName>
    <definedName name="is_inc_bef_int_CM4NE" localSheetId="3">#REF!</definedName>
    <definedName name="is_inc_bef_int_CM4NE" localSheetId="2">#REF!</definedName>
    <definedName name="is_inc_bef_int_CM4NE" localSheetId="22">#REF!</definedName>
    <definedName name="is_inc_bef_int_CM4NE" localSheetId="7">#REF!</definedName>
    <definedName name="is_inc_bef_int_CM4NE" localSheetId="4">#REF!</definedName>
    <definedName name="is_inc_bef_int_CM4NE" localSheetId="5">#REF!</definedName>
    <definedName name="is_inc_bef_int_CM4NE" localSheetId="17">#REF!</definedName>
    <definedName name="is_inc_bef_int_CM4NE" localSheetId="12">#REF!</definedName>
    <definedName name="is_inc_bef_int_CM4NE" localSheetId="9">#REF!</definedName>
    <definedName name="is_inc_bef_int_CM4NE" localSheetId="10">#REF!</definedName>
    <definedName name="is_inc_bef_int_CM4NE">#REF!</definedName>
    <definedName name="is_inc_bef_int_cres" localSheetId="0">#REF!</definedName>
    <definedName name="is_inc_bef_int_cres" localSheetId="3">#REF!</definedName>
    <definedName name="is_inc_bef_int_cres" localSheetId="2">#REF!</definedName>
    <definedName name="is_inc_bef_int_cres" localSheetId="22">#REF!</definedName>
    <definedName name="is_inc_bef_int_cres" localSheetId="7">#REF!</definedName>
    <definedName name="is_inc_bef_int_cres" localSheetId="4">#REF!</definedName>
    <definedName name="is_inc_bef_int_cres" localSheetId="5">#REF!</definedName>
    <definedName name="is_inc_bef_int_cres" localSheetId="17">#REF!</definedName>
    <definedName name="is_inc_bef_int_cres" localSheetId="12">#REF!</definedName>
    <definedName name="is_inc_bef_int_cres" localSheetId="9">#REF!</definedName>
    <definedName name="is_inc_bef_int_cres" localSheetId="10">#REF!</definedName>
    <definedName name="is_inc_bef_int_cres">#REF!</definedName>
    <definedName name="is_inc_bef_int_DCC" localSheetId="0">#REF!</definedName>
    <definedName name="is_inc_bef_int_DCC" localSheetId="3">#REF!</definedName>
    <definedName name="is_inc_bef_int_DCC" localSheetId="2">#REF!</definedName>
    <definedName name="is_inc_bef_int_DCC" localSheetId="22">#REF!</definedName>
    <definedName name="is_inc_bef_int_DCC" localSheetId="7">#REF!</definedName>
    <definedName name="is_inc_bef_int_DCC" localSheetId="4">#REF!</definedName>
    <definedName name="is_inc_bef_int_DCC" localSheetId="5">#REF!</definedName>
    <definedName name="is_inc_bef_int_DCC" localSheetId="17">#REF!</definedName>
    <definedName name="is_inc_bef_int_DCC" localSheetId="12">#REF!</definedName>
    <definedName name="is_inc_bef_int_DCC" localSheetId="9">#REF!</definedName>
    <definedName name="is_inc_bef_int_DCC" localSheetId="10">#REF!</definedName>
    <definedName name="is_inc_bef_int_DCC">#REF!</definedName>
    <definedName name="is_inc_bef_int_dcom" localSheetId="0">#REF!</definedName>
    <definedName name="is_inc_bef_int_dcom" localSheetId="3">#REF!</definedName>
    <definedName name="is_inc_bef_int_dcom" localSheetId="2">#REF!</definedName>
    <definedName name="is_inc_bef_int_dcom" localSheetId="22">#REF!</definedName>
    <definedName name="is_inc_bef_int_dcom" localSheetId="7">#REF!</definedName>
    <definedName name="is_inc_bef_int_dcom" localSheetId="4">#REF!</definedName>
    <definedName name="is_inc_bef_int_dcom" localSheetId="5">#REF!</definedName>
    <definedName name="is_inc_bef_int_dcom" localSheetId="17">#REF!</definedName>
    <definedName name="is_inc_bef_int_dcom" localSheetId="12">#REF!</definedName>
    <definedName name="is_inc_bef_int_dcom" localSheetId="9">#REF!</definedName>
    <definedName name="is_inc_bef_int_dcom" localSheetId="10">#REF!</definedName>
    <definedName name="is_inc_bef_int_dcom">#REF!</definedName>
    <definedName name="is_inc_bef_int_desi" localSheetId="0">#REF!</definedName>
    <definedName name="is_inc_bef_int_desi" localSheetId="3">#REF!</definedName>
    <definedName name="is_inc_bef_int_desi" localSheetId="2">#REF!</definedName>
    <definedName name="is_inc_bef_int_desi" localSheetId="22">#REF!</definedName>
    <definedName name="is_inc_bef_int_desi" localSheetId="7">#REF!</definedName>
    <definedName name="is_inc_bef_int_desi" localSheetId="4">#REF!</definedName>
    <definedName name="is_inc_bef_int_desi" localSheetId="5">#REF!</definedName>
    <definedName name="is_inc_bef_int_desi" localSheetId="17">#REF!</definedName>
    <definedName name="is_inc_bef_int_desi" localSheetId="12">#REF!</definedName>
    <definedName name="is_inc_bef_int_desi" localSheetId="9">#REF!</definedName>
    <definedName name="is_inc_bef_int_desi" localSheetId="10">#REF!</definedName>
    <definedName name="is_inc_bef_int_desi">#REF!</definedName>
    <definedName name="is_inc_bef_int_dfd" localSheetId="0">#REF!</definedName>
    <definedName name="is_inc_bef_int_dfd" localSheetId="3">#REF!</definedName>
    <definedName name="is_inc_bef_int_dfd" localSheetId="2">#REF!</definedName>
    <definedName name="is_inc_bef_int_dfd" localSheetId="22">#REF!</definedName>
    <definedName name="is_inc_bef_int_dfd" localSheetId="7">#REF!</definedName>
    <definedName name="is_inc_bef_int_dfd" localSheetId="4">#REF!</definedName>
    <definedName name="is_inc_bef_int_dfd" localSheetId="5">#REF!</definedName>
    <definedName name="is_inc_bef_int_dfd" localSheetId="17">#REF!</definedName>
    <definedName name="is_inc_bef_int_dfd" localSheetId="12">#REF!</definedName>
    <definedName name="is_inc_bef_int_dfd" localSheetId="9">#REF!</definedName>
    <definedName name="is_inc_bef_int_dfd" localSheetId="10">#REF!</definedName>
    <definedName name="is_inc_bef_int_dfd">#REF!</definedName>
    <definedName name="is_inc_bef_int_dgov" localSheetId="0">#REF!</definedName>
    <definedName name="is_inc_bef_int_dgov" localSheetId="3">#REF!</definedName>
    <definedName name="is_inc_bef_int_dgov" localSheetId="2">#REF!</definedName>
    <definedName name="is_inc_bef_int_dgov" localSheetId="22">#REF!</definedName>
    <definedName name="is_inc_bef_int_dgov" localSheetId="7">#REF!</definedName>
    <definedName name="is_inc_bef_int_dgov" localSheetId="4">#REF!</definedName>
    <definedName name="is_inc_bef_int_dgov" localSheetId="5">#REF!</definedName>
    <definedName name="is_inc_bef_int_dgov" localSheetId="17">#REF!</definedName>
    <definedName name="is_inc_bef_int_dgov" localSheetId="12">#REF!</definedName>
    <definedName name="is_inc_bef_int_dgov" localSheetId="9">#REF!</definedName>
    <definedName name="is_inc_bef_int_dgov" localSheetId="10">#REF!</definedName>
    <definedName name="is_inc_bef_int_dgov">#REF!</definedName>
    <definedName name="is_inc_bef_int_dnet" localSheetId="0">#REF!</definedName>
    <definedName name="is_inc_bef_int_dnet" localSheetId="3">#REF!</definedName>
    <definedName name="is_inc_bef_int_dnet" localSheetId="2">#REF!</definedName>
    <definedName name="is_inc_bef_int_dnet" localSheetId="22">#REF!</definedName>
    <definedName name="is_inc_bef_int_dnet" localSheetId="7">#REF!</definedName>
    <definedName name="is_inc_bef_int_dnet" localSheetId="4">#REF!</definedName>
    <definedName name="is_inc_bef_int_dnet" localSheetId="5">#REF!</definedName>
    <definedName name="is_inc_bef_int_dnet" localSheetId="17">#REF!</definedName>
    <definedName name="is_inc_bef_int_dnet" localSheetId="12">#REF!</definedName>
    <definedName name="is_inc_bef_int_dnet" localSheetId="9">#REF!</definedName>
    <definedName name="is_inc_bef_int_dnet" localSheetId="10">#REF!</definedName>
    <definedName name="is_inc_bef_int_dnet">#REF!</definedName>
    <definedName name="is_inc_bef_int_DPBG" localSheetId="0">#REF!</definedName>
    <definedName name="is_inc_bef_int_DPBG" localSheetId="3">#REF!</definedName>
    <definedName name="is_inc_bef_int_DPBG" localSheetId="2">#REF!</definedName>
    <definedName name="is_inc_bef_int_DPBG" localSheetId="22">#REF!</definedName>
    <definedName name="is_inc_bef_int_DPBG" localSheetId="7">#REF!</definedName>
    <definedName name="is_inc_bef_int_DPBG" localSheetId="4">#REF!</definedName>
    <definedName name="is_inc_bef_int_DPBG" localSheetId="5">#REF!</definedName>
    <definedName name="is_inc_bef_int_DPBG" localSheetId="17">#REF!</definedName>
    <definedName name="is_inc_bef_int_DPBG" localSheetId="12">#REF!</definedName>
    <definedName name="is_inc_bef_int_DPBG" localSheetId="9">#REF!</definedName>
    <definedName name="is_inc_bef_int_DPBG" localSheetId="10">#REF!</definedName>
    <definedName name="is_inc_bef_int_DPBG">#REF!</definedName>
    <definedName name="is_inc_bef_int_dsol" localSheetId="0">#REF!</definedName>
    <definedName name="is_inc_bef_int_dsol" localSheetId="3">#REF!</definedName>
    <definedName name="is_inc_bef_int_dsol" localSheetId="2">#REF!</definedName>
    <definedName name="is_inc_bef_int_dsol" localSheetId="22">#REF!</definedName>
    <definedName name="is_inc_bef_int_dsol" localSheetId="7">#REF!</definedName>
    <definedName name="is_inc_bef_int_dsol" localSheetId="4">#REF!</definedName>
    <definedName name="is_inc_bef_int_dsol" localSheetId="5">#REF!</definedName>
    <definedName name="is_inc_bef_int_dsol" localSheetId="17">#REF!</definedName>
    <definedName name="is_inc_bef_int_dsol" localSheetId="12">#REF!</definedName>
    <definedName name="is_inc_bef_int_dsol" localSheetId="9">#REF!</definedName>
    <definedName name="is_inc_bef_int_dsol" localSheetId="10">#REF!</definedName>
    <definedName name="is_inc_bef_int_dsol">#REF!</definedName>
    <definedName name="is_inc_bef_int_egov" localSheetId="0">#REF!</definedName>
    <definedName name="is_inc_bef_int_egov" localSheetId="3">#REF!</definedName>
    <definedName name="is_inc_bef_int_egov" localSheetId="2">#REF!</definedName>
    <definedName name="is_inc_bef_int_egov" localSheetId="22">#REF!</definedName>
    <definedName name="is_inc_bef_int_egov" localSheetId="7">#REF!</definedName>
    <definedName name="is_inc_bef_int_egov" localSheetId="4">#REF!</definedName>
    <definedName name="is_inc_bef_int_egov" localSheetId="5">#REF!</definedName>
    <definedName name="is_inc_bef_int_egov" localSheetId="17">#REF!</definedName>
    <definedName name="is_inc_bef_int_egov" localSheetId="12">#REF!</definedName>
    <definedName name="is_inc_bef_int_egov" localSheetId="9">#REF!</definedName>
    <definedName name="is_inc_bef_int_egov" localSheetId="10">#REF!</definedName>
    <definedName name="is_inc_bef_int_egov">#REF!</definedName>
    <definedName name="is_inc_bef_int_elec" localSheetId="0">#REF!</definedName>
    <definedName name="is_inc_bef_int_elec" localSheetId="3">#REF!</definedName>
    <definedName name="is_inc_bef_int_elec" localSheetId="2">#REF!</definedName>
    <definedName name="is_inc_bef_int_elec" localSheetId="22">#REF!</definedName>
    <definedName name="is_inc_bef_int_elec" localSheetId="7">#REF!</definedName>
    <definedName name="is_inc_bef_int_elec" localSheetId="4">#REF!</definedName>
    <definedName name="is_inc_bef_int_elec" localSheetId="5">#REF!</definedName>
    <definedName name="is_inc_bef_int_elec" localSheetId="17">#REF!</definedName>
    <definedName name="is_inc_bef_int_elec" localSheetId="12">#REF!</definedName>
    <definedName name="is_inc_bef_int_elec" localSheetId="9">#REF!</definedName>
    <definedName name="is_inc_bef_int_elec" localSheetId="10">#REF!</definedName>
    <definedName name="is_inc_bef_int_elec">#REF!</definedName>
    <definedName name="is_inc_bef_int_esvc" localSheetId="0">#REF!</definedName>
    <definedName name="is_inc_bef_int_esvc" localSheetId="3">#REF!</definedName>
    <definedName name="is_inc_bef_int_esvc" localSheetId="2">#REF!</definedName>
    <definedName name="is_inc_bef_int_esvc" localSheetId="22">#REF!</definedName>
    <definedName name="is_inc_bef_int_esvc" localSheetId="7">#REF!</definedName>
    <definedName name="is_inc_bef_int_esvc" localSheetId="4">#REF!</definedName>
    <definedName name="is_inc_bef_int_esvc" localSheetId="5">#REF!</definedName>
    <definedName name="is_inc_bef_int_esvc" localSheetId="17">#REF!</definedName>
    <definedName name="is_inc_bef_int_esvc" localSheetId="12">#REF!</definedName>
    <definedName name="is_inc_bef_int_esvc" localSheetId="9">#REF!</definedName>
    <definedName name="is_inc_bef_int_esvc" localSheetId="10">#REF!</definedName>
    <definedName name="is_inc_bef_int_esvc">#REF!</definedName>
    <definedName name="is_inc_bef_int_fnco" localSheetId="0">#REF!</definedName>
    <definedName name="is_inc_bef_int_fnco" localSheetId="3">#REF!</definedName>
    <definedName name="is_inc_bef_int_fnco" localSheetId="2">#REF!</definedName>
    <definedName name="is_inc_bef_int_fnco" localSheetId="22">#REF!</definedName>
    <definedName name="is_inc_bef_int_fnco" localSheetId="7">#REF!</definedName>
    <definedName name="is_inc_bef_int_fnco" localSheetId="4">#REF!</definedName>
    <definedName name="is_inc_bef_int_fnco" localSheetId="5">#REF!</definedName>
    <definedName name="is_inc_bef_int_fnco" localSheetId="17">#REF!</definedName>
    <definedName name="is_inc_bef_int_fnco" localSheetId="12">#REF!</definedName>
    <definedName name="is_inc_bef_int_fnco" localSheetId="9">#REF!</definedName>
    <definedName name="is_inc_bef_int_fnco" localSheetId="10">#REF!</definedName>
    <definedName name="is_inc_bef_int_fnco">#REF!</definedName>
    <definedName name="is_inc_bef_int_fsac" localSheetId="0">#REF!</definedName>
    <definedName name="is_inc_bef_int_fsac" localSheetId="3">#REF!</definedName>
    <definedName name="is_inc_bef_int_fsac" localSheetId="2">#REF!</definedName>
    <definedName name="is_inc_bef_int_fsac" localSheetId="22">#REF!</definedName>
    <definedName name="is_inc_bef_int_fsac" localSheetId="7">#REF!</definedName>
    <definedName name="is_inc_bef_int_fsac" localSheetId="4">#REF!</definedName>
    <definedName name="is_inc_bef_int_fsac" localSheetId="5">#REF!</definedName>
    <definedName name="is_inc_bef_int_fsac" localSheetId="17">#REF!</definedName>
    <definedName name="is_inc_bef_int_fsac" localSheetId="12">#REF!</definedName>
    <definedName name="is_inc_bef_int_fsac" localSheetId="9">#REF!</definedName>
    <definedName name="is_inc_bef_int_fsac" localSheetId="10">#REF!</definedName>
    <definedName name="is_inc_bef_int_fsac">#REF!</definedName>
    <definedName name="is_inc_bef_int_fser" localSheetId="0">#REF!</definedName>
    <definedName name="is_inc_bef_int_fser" localSheetId="3">#REF!</definedName>
    <definedName name="is_inc_bef_int_fser" localSheetId="2">#REF!</definedName>
    <definedName name="is_inc_bef_int_fser" localSheetId="22">#REF!</definedName>
    <definedName name="is_inc_bef_int_fser" localSheetId="7">#REF!</definedName>
    <definedName name="is_inc_bef_int_fser" localSheetId="4">#REF!</definedName>
    <definedName name="is_inc_bef_int_fser" localSheetId="5">#REF!</definedName>
    <definedName name="is_inc_bef_int_fser" localSheetId="17">#REF!</definedName>
    <definedName name="is_inc_bef_int_fser" localSheetId="12">#REF!</definedName>
    <definedName name="is_inc_bef_int_fser" localSheetId="9">#REF!</definedName>
    <definedName name="is_inc_bef_int_fser" localSheetId="10">#REF!</definedName>
    <definedName name="is_inc_bef_int_fser">#REF!</definedName>
    <definedName name="is_inc_bef_int_fstp" localSheetId="0">#REF!</definedName>
    <definedName name="is_inc_bef_int_fstp" localSheetId="3">#REF!</definedName>
    <definedName name="is_inc_bef_int_fstp" localSheetId="2">#REF!</definedName>
    <definedName name="is_inc_bef_int_fstp" localSheetId="22">#REF!</definedName>
    <definedName name="is_inc_bef_int_fstp" localSheetId="7">#REF!</definedName>
    <definedName name="is_inc_bef_int_fstp" localSheetId="4">#REF!</definedName>
    <definedName name="is_inc_bef_int_fstp" localSheetId="5">#REF!</definedName>
    <definedName name="is_inc_bef_int_fstp" localSheetId="17">#REF!</definedName>
    <definedName name="is_inc_bef_int_fstp" localSheetId="12">#REF!</definedName>
    <definedName name="is_inc_bef_int_fstp" localSheetId="9">#REF!</definedName>
    <definedName name="is_inc_bef_int_fstp" localSheetId="10">#REF!</definedName>
    <definedName name="is_inc_bef_int_fstp">#REF!</definedName>
    <definedName name="is_inc_bef_int_gadd" localSheetId="0">#REF!</definedName>
    <definedName name="is_inc_bef_int_gadd" localSheetId="3">#REF!</definedName>
    <definedName name="is_inc_bef_int_gadd" localSheetId="2">#REF!</definedName>
    <definedName name="is_inc_bef_int_gadd" localSheetId="22">#REF!</definedName>
    <definedName name="is_inc_bef_int_gadd" localSheetId="7">#REF!</definedName>
    <definedName name="is_inc_bef_int_gadd" localSheetId="4">#REF!</definedName>
    <definedName name="is_inc_bef_int_gadd" localSheetId="5">#REF!</definedName>
    <definedName name="is_inc_bef_int_gadd" localSheetId="17">#REF!</definedName>
    <definedName name="is_inc_bef_int_gadd" localSheetId="12">#REF!</definedName>
    <definedName name="is_inc_bef_int_gadd" localSheetId="9">#REF!</definedName>
    <definedName name="is_inc_bef_int_gadd" localSheetId="10">#REF!</definedName>
    <definedName name="is_inc_bef_int_gadd">#REF!</definedName>
    <definedName name="is_inc_bef_int_gadi" localSheetId="0">#REF!</definedName>
    <definedName name="is_inc_bef_int_gadi" localSheetId="3">#REF!</definedName>
    <definedName name="is_inc_bef_int_gadi" localSheetId="2">#REF!</definedName>
    <definedName name="is_inc_bef_int_gadi" localSheetId="22">#REF!</definedName>
    <definedName name="is_inc_bef_int_gadi" localSheetId="7">#REF!</definedName>
    <definedName name="is_inc_bef_int_gadi" localSheetId="4">#REF!</definedName>
    <definedName name="is_inc_bef_int_gadi" localSheetId="5">#REF!</definedName>
    <definedName name="is_inc_bef_int_gadi" localSheetId="17">#REF!</definedName>
    <definedName name="is_inc_bef_int_gadi" localSheetId="12">#REF!</definedName>
    <definedName name="is_inc_bef_int_gadi" localSheetId="9">#REF!</definedName>
    <definedName name="is_inc_bef_int_gadi" localSheetId="10">#REF!</definedName>
    <definedName name="is_inc_bef_int_gadi">#REF!</definedName>
    <definedName name="is_inc_bef_int_gov" localSheetId="0">#REF!</definedName>
    <definedName name="is_inc_bef_int_gov" localSheetId="3">#REF!</definedName>
    <definedName name="is_inc_bef_int_gov" localSheetId="2">#REF!</definedName>
    <definedName name="is_inc_bef_int_gov" localSheetId="22">#REF!</definedName>
    <definedName name="is_inc_bef_int_gov" localSheetId="7">#REF!</definedName>
    <definedName name="is_inc_bef_int_gov" localSheetId="4">#REF!</definedName>
    <definedName name="is_inc_bef_int_gov" localSheetId="5">#REF!</definedName>
    <definedName name="is_inc_bef_int_gov" localSheetId="17">#REF!</definedName>
    <definedName name="is_inc_bef_int_gov" localSheetId="12">#REF!</definedName>
    <definedName name="is_inc_bef_int_gov" localSheetId="9">#REF!</definedName>
    <definedName name="is_inc_bef_int_gov" localSheetId="10">#REF!</definedName>
    <definedName name="is_inc_bef_int_gov">#REF!</definedName>
    <definedName name="is_inc_bef_int_nep" localSheetId="0">#REF!</definedName>
    <definedName name="is_inc_bef_int_nep" localSheetId="3">#REF!</definedName>
    <definedName name="is_inc_bef_int_nep" localSheetId="2">#REF!</definedName>
    <definedName name="is_inc_bef_int_nep" localSheetId="22">#REF!</definedName>
    <definedName name="is_inc_bef_int_nep" localSheetId="7">#REF!</definedName>
    <definedName name="is_inc_bef_int_nep" localSheetId="4">#REF!</definedName>
    <definedName name="is_inc_bef_int_nep" localSheetId="5">#REF!</definedName>
    <definedName name="is_inc_bef_int_nep" localSheetId="17">#REF!</definedName>
    <definedName name="is_inc_bef_int_nep" localSheetId="12">#REF!</definedName>
    <definedName name="is_inc_bef_int_nep" localSheetId="9">#REF!</definedName>
    <definedName name="is_inc_bef_int_nep" localSheetId="10">#REF!</definedName>
    <definedName name="is_inc_bef_int_nep">#REF!</definedName>
    <definedName name="is_inc_bef_int_ngov" localSheetId="0">#REF!</definedName>
    <definedName name="is_inc_bef_int_ngov" localSheetId="3">#REF!</definedName>
    <definedName name="is_inc_bef_int_ngov" localSheetId="2">#REF!</definedName>
    <definedName name="is_inc_bef_int_ngov" localSheetId="22">#REF!</definedName>
    <definedName name="is_inc_bef_int_ngov" localSheetId="7">#REF!</definedName>
    <definedName name="is_inc_bef_int_ngov" localSheetId="4">#REF!</definedName>
    <definedName name="is_inc_bef_int_ngov" localSheetId="5">#REF!</definedName>
    <definedName name="is_inc_bef_int_ngov" localSheetId="17">#REF!</definedName>
    <definedName name="is_inc_bef_int_ngov" localSheetId="12">#REF!</definedName>
    <definedName name="is_inc_bef_int_ngov" localSheetId="9">#REF!</definedName>
    <definedName name="is_inc_bef_int_ngov" localSheetId="10">#REF!</definedName>
    <definedName name="is_inc_bef_int_ngov">#REF!</definedName>
    <definedName name="is_inc_bef_int_resm" localSheetId="0">#REF!</definedName>
    <definedName name="is_inc_bef_int_resm" localSheetId="3">#REF!</definedName>
    <definedName name="is_inc_bef_int_resm" localSheetId="2">#REF!</definedName>
    <definedName name="is_inc_bef_int_resm" localSheetId="22">#REF!</definedName>
    <definedName name="is_inc_bef_int_resm" localSheetId="7">#REF!</definedName>
    <definedName name="is_inc_bef_int_resm" localSheetId="4">#REF!</definedName>
    <definedName name="is_inc_bef_int_resm" localSheetId="5">#REF!</definedName>
    <definedName name="is_inc_bef_int_resm" localSheetId="17">#REF!</definedName>
    <definedName name="is_inc_bef_int_resm" localSheetId="12">#REF!</definedName>
    <definedName name="is_inc_bef_int_resm" localSheetId="9">#REF!</definedName>
    <definedName name="is_inc_bef_int_resm" localSheetId="10">#REF!</definedName>
    <definedName name="is_inc_bef_int_resm">#REF!</definedName>
    <definedName name="is_inc_bef_int_rgov" localSheetId="0">#REF!</definedName>
    <definedName name="is_inc_bef_int_rgov" localSheetId="3">#REF!</definedName>
    <definedName name="is_inc_bef_int_rgov" localSheetId="2">#REF!</definedName>
    <definedName name="is_inc_bef_int_rgov" localSheetId="22">#REF!</definedName>
    <definedName name="is_inc_bef_int_rgov" localSheetId="7">#REF!</definedName>
    <definedName name="is_inc_bef_int_rgov" localSheetId="4">#REF!</definedName>
    <definedName name="is_inc_bef_int_rgov" localSheetId="5">#REF!</definedName>
    <definedName name="is_inc_bef_int_rgov" localSheetId="17">#REF!</definedName>
    <definedName name="is_inc_bef_int_rgov" localSheetId="12">#REF!</definedName>
    <definedName name="is_inc_bef_int_rgov" localSheetId="9">#REF!</definedName>
    <definedName name="is_inc_bef_int_rgov" localSheetId="10">#REF!</definedName>
    <definedName name="is_inc_bef_int_rgov">#REF!</definedName>
    <definedName name="is_inc_bef_int_tam" localSheetId="0">#REF!</definedName>
    <definedName name="is_inc_bef_int_tam" localSheetId="3">#REF!</definedName>
    <definedName name="is_inc_bef_int_tam" localSheetId="2">#REF!</definedName>
    <definedName name="is_inc_bef_int_tam" localSheetId="22">#REF!</definedName>
    <definedName name="is_inc_bef_int_tam" localSheetId="7">#REF!</definedName>
    <definedName name="is_inc_bef_int_tam" localSheetId="4">#REF!</definedName>
    <definedName name="is_inc_bef_int_tam" localSheetId="5">#REF!</definedName>
    <definedName name="is_inc_bef_int_tam" localSheetId="17">#REF!</definedName>
    <definedName name="is_inc_bef_int_tam" localSheetId="12">#REF!</definedName>
    <definedName name="is_inc_bef_int_tam" localSheetId="9">#REF!</definedName>
    <definedName name="is_inc_bef_int_tam" localSheetId="10">#REF!</definedName>
    <definedName name="is_inc_bef_int_tam">#REF!</definedName>
    <definedName name="is_inc_bef_int_tsc" localSheetId="0">#REF!</definedName>
    <definedName name="is_inc_bef_int_tsc" localSheetId="3">#REF!</definedName>
    <definedName name="is_inc_bef_int_tsc" localSheetId="2">#REF!</definedName>
    <definedName name="is_inc_bef_int_tsc" localSheetId="22">#REF!</definedName>
    <definedName name="is_inc_bef_int_tsc" localSheetId="7">#REF!</definedName>
    <definedName name="is_inc_bef_int_tsc" localSheetId="4">#REF!</definedName>
    <definedName name="is_inc_bef_int_tsc" localSheetId="5">#REF!</definedName>
    <definedName name="is_inc_bef_int_tsc" localSheetId="17">#REF!</definedName>
    <definedName name="is_inc_bef_int_tsc" localSheetId="12">#REF!</definedName>
    <definedName name="is_inc_bef_int_tsc" localSheetId="9">#REF!</definedName>
    <definedName name="is_inc_bef_int_tsc" localSheetId="10">#REF!</definedName>
    <definedName name="is_inc_bef_int_tsc">#REF!</definedName>
    <definedName name="is_inc_bef_int_vent" localSheetId="0">#REF!</definedName>
    <definedName name="is_inc_bef_int_vent" localSheetId="3">#REF!</definedName>
    <definedName name="is_inc_bef_int_vent" localSheetId="2">#REF!</definedName>
    <definedName name="is_inc_bef_int_vent" localSheetId="22">#REF!</definedName>
    <definedName name="is_inc_bef_int_vent" localSheetId="7">#REF!</definedName>
    <definedName name="is_inc_bef_int_vent" localSheetId="4">#REF!</definedName>
    <definedName name="is_inc_bef_int_vent" localSheetId="5">#REF!</definedName>
    <definedName name="is_inc_bef_int_vent" localSheetId="17">#REF!</definedName>
    <definedName name="is_inc_bef_int_vent" localSheetId="12">#REF!</definedName>
    <definedName name="is_inc_bef_int_vent" localSheetId="9">#REF!</definedName>
    <definedName name="is_inc_bef_int_vent" localSheetId="10">#REF!</definedName>
    <definedName name="is_inc_bef_int_vent">#REF!</definedName>
    <definedName name="is_inc_bef_int_vfs" localSheetId="0">#REF!</definedName>
    <definedName name="is_inc_bef_int_vfs" localSheetId="3">#REF!</definedName>
    <definedName name="is_inc_bef_int_vfs" localSheetId="2">#REF!</definedName>
    <definedName name="is_inc_bef_int_vfs" localSheetId="22">#REF!</definedName>
    <definedName name="is_inc_bef_int_vfs" localSheetId="7">#REF!</definedName>
    <definedName name="is_inc_bef_int_vfs" localSheetId="4">#REF!</definedName>
    <definedName name="is_inc_bef_int_vfs" localSheetId="5">#REF!</definedName>
    <definedName name="is_inc_bef_int_vfs" localSheetId="17">#REF!</definedName>
    <definedName name="is_inc_bef_int_vfs" localSheetId="12">#REF!</definedName>
    <definedName name="is_inc_bef_int_vfs" localSheetId="9">#REF!</definedName>
    <definedName name="is_inc_bef_int_vfs" localSheetId="10">#REF!</definedName>
    <definedName name="is_inc_bef_int_vfs">#REF!</definedName>
    <definedName name="is_inc_bef_int_watr" localSheetId="0">#REF!</definedName>
    <definedName name="is_inc_bef_int_watr" localSheetId="3">#REF!</definedName>
    <definedName name="is_inc_bef_int_watr" localSheetId="2">#REF!</definedName>
    <definedName name="is_inc_bef_int_watr" localSheetId="22">#REF!</definedName>
    <definedName name="is_inc_bef_int_watr" localSheetId="7">#REF!</definedName>
    <definedName name="is_inc_bef_int_watr" localSheetId="4">#REF!</definedName>
    <definedName name="is_inc_bef_int_watr" localSheetId="5">#REF!</definedName>
    <definedName name="is_inc_bef_int_watr" localSheetId="17">#REF!</definedName>
    <definedName name="is_inc_bef_int_watr" localSheetId="12">#REF!</definedName>
    <definedName name="is_inc_bef_int_watr" localSheetId="9">#REF!</definedName>
    <definedName name="is_inc_bef_int_watr" localSheetId="10">#REF!</definedName>
    <definedName name="is_inc_bef_int_watr">#REF!</definedName>
    <definedName name="is_inc_nonrecur" localSheetId="0">#REF!</definedName>
    <definedName name="is_inc_nonrecur" localSheetId="3">#REF!</definedName>
    <definedName name="is_inc_nonrecur" localSheetId="2">#REF!</definedName>
    <definedName name="is_inc_nonrecur" localSheetId="22">#REF!</definedName>
    <definedName name="is_inc_nonrecur" localSheetId="7">#REF!</definedName>
    <definedName name="is_inc_nonrecur" localSheetId="4">#REF!</definedName>
    <definedName name="is_inc_nonrecur" localSheetId="5">#REF!</definedName>
    <definedName name="is_inc_nonrecur" localSheetId="17">#REF!</definedName>
    <definedName name="is_inc_nonrecur" localSheetId="12">#REF!</definedName>
    <definedName name="is_inc_nonrecur" localSheetId="9">#REF!</definedName>
    <definedName name="is_inc_nonrecur" localSheetId="10">#REF!</definedName>
    <definedName name="is_inc_nonrecur">'[22]Income_Statement 2005-2011'!#REF!</definedName>
    <definedName name="is_inc_tax_APIP" localSheetId="0">#REF!</definedName>
    <definedName name="is_inc_tax_APIP" localSheetId="3">#REF!</definedName>
    <definedName name="is_inc_tax_APIP" localSheetId="2">#REF!</definedName>
    <definedName name="is_inc_tax_APIP" localSheetId="22">#REF!</definedName>
    <definedName name="is_inc_tax_APIP" localSheetId="7">#REF!</definedName>
    <definedName name="is_inc_tax_APIP" localSheetId="4">#REF!</definedName>
    <definedName name="is_inc_tax_APIP" localSheetId="5">#REF!</definedName>
    <definedName name="is_inc_tax_APIP" localSheetId="17">#REF!</definedName>
    <definedName name="is_inc_tax_APIP" localSheetId="12">#REF!</definedName>
    <definedName name="is_inc_tax_APIP" localSheetId="9">#REF!</definedName>
    <definedName name="is_inc_tax_APIP" localSheetId="10">#REF!</definedName>
    <definedName name="is_inc_tax_APIP">#REF!</definedName>
    <definedName name="is_inc_tax_CM1DC" localSheetId="0">#REF!</definedName>
    <definedName name="is_inc_tax_CM1DC" localSheetId="3">#REF!</definedName>
    <definedName name="is_inc_tax_CM1DC" localSheetId="2">#REF!</definedName>
    <definedName name="is_inc_tax_CM1DC" localSheetId="22">#REF!</definedName>
    <definedName name="is_inc_tax_CM1DC" localSheetId="7">#REF!</definedName>
    <definedName name="is_inc_tax_CM1DC" localSheetId="4">#REF!</definedName>
    <definedName name="is_inc_tax_CM1DC" localSheetId="5">#REF!</definedName>
    <definedName name="is_inc_tax_CM1DC" localSheetId="17">#REF!</definedName>
    <definedName name="is_inc_tax_CM1DC" localSheetId="12">#REF!</definedName>
    <definedName name="is_inc_tax_CM1DC" localSheetId="9">#REF!</definedName>
    <definedName name="is_inc_tax_CM1DC" localSheetId="10">#REF!</definedName>
    <definedName name="is_inc_tax_CM1DC">#REF!</definedName>
    <definedName name="is_inc_tax_CM1DE" localSheetId="0">#REF!</definedName>
    <definedName name="is_inc_tax_CM1DE" localSheetId="3">#REF!</definedName>
    <definedName name="is_inc_tax_CM1DE" localSheetId="2">#REF!</definedName>
    <definedName name="is_inc_tax_CM1DE" localSheetId="22">#REF!</definedName>
    <definedName name="is_inc_tax_CM1DE" localSheetId="7">#REF!</definedName>
    <definedName name="is_inc_tax_CM1DE" localSheetId="4">#REF!</definedName>
    <definedName name="is_inc_tax_CM1DE" localSheetId="5">#REF!</definedName>
    <definedName name="is_inc_tax_CM1DE" localSheetId="17">#REF!</definedName>
    <definedName name="is_inc_tax_CM1DE" localSheetId="12">#REF!</definedName>
    <definedName name="is_inc_tax_CM1DE" localSheetId="9">#REF!</definedName>
    <definedName name="is_inc_tax_CM1DE" localSheetId="10">#REF!</definedName>
    <definedName name="is_inc_tax_CM1DE">#REF!</definedName>
    <definedName name="is_inc_tax_CM1EL" localSheetId="0">#REF!</definedName>
    <definedName name="is_inc_tax_CM1EL" localSheetId="3">#REF!</definedName>
    <definedName name="is_inc_tax_CM1EL" localSheetId="2">#REF!</definedName>
    <definedName name="is_inc_tax_CM1EL" localSheetId="22">#REF!</definedName>
    <definedName name="is_inc_tax_CM1EL" localSheetId="7">#REF!</definedName>
    <definedName name="is_inc_tax_CM1EL" localSheetId="4">#REF!</definedName>
    <definedName name="is_inc_tax_CM1EL" localSheetId="5">#REF!</definedName>
    <definedName name="is_inc_tax_CM1EL" localSheetId="17">#REF!</definedName>
    <definedName name="is_inc_tax_CM1EL" localSheetId="12">#REF!</definedName>
    <definedName name="is_inc_tax_CM1EL" localSheetId="9">#REF!</definedName>
    <definedName name="is_inc_tax_CM1EL" localSheetId="10">#REF!</definedName>
    <definedName name="is_inc_tax_CM1EL">#REF!</definedName>
    <definedName name="is_inc_tax_CM1NE" localSheetId="0">#REF!</definedName>
    <definedName name="is_inc_tax_CM1NE" localSheetId="3">#REF!</definedName>
    <definedName name="is_inc_tax_CM1NE" localSheetId="2">#REF!</definedName>
    <definedName name="is_inc_tax_CM1NE">#REF!</definedName>
    <definedName name="is_inc_tax_CM2DC" localSheetId="0">#REF!</definedName>
    <definedName name="is_inc_tax_CM2DC" localSheetId="3">#REF!</definedName>
    <definedName name="is_inc_tax_CM2DC" localSheetId="2">#REF!</definedName>
    <definedName name="is_inc_tax_CM2DC" localSheetId="22">#REF!</definedName>
    <definedName name="is_inc_tax_CM2DC" localSheetId="7">#REF!</definedName>
    <definedName name="is_inc_tax_CM2DC" localSheetId="4">#REF!</definedName>
    <definedName name="is_inc_tax_CM2DC" localSheetId="5">#REF!</definedName>
    <definedName name="is_inc_tax_CM2DC" localSheetId="17">#REF!</definedName>
    <definedName name="is_inc_tax_CM2DC" localSheetId="12">#REF!</definedName>
    <definedName name="is_inc_tax_CM2DC" localSheetId="9">#REF!</definedName>
    <definedName name="is_inc_tax_CM2DC" localSheetId="10">#REF!</definedName>
    <definedName name="is_inc_tax_CM2DC">#REF!</definedName>
    <definedName name="is_inc_tax_CM2DE" localSheetId="0">#REF!</definedName>
    <definedName name="is_inc_tax_CM2DE" localSheetId="3">#REF!</definedName>
    <definedName name="is_inc_tax_CM2DE" localSheetId="2">#REF!</definedName>
    <definedName name="is_inc_tax_CM2DE" localSheetId="22">#REF!</definedName>
    <definedName name="is_inc_tax_CM2DE" localSheetId="7">#REF!</definedName>
    <definedName name="is_inc_tax_CM2DE" localSheetId="4">#REF!</definedName>
    <definedName name="is_inc_tax_CM2DE" localSheetId="5">#REF!</definedName>
    <definedName name="is_inc_tax_CM2DE" localSheetId="17">#REF!</definedName>
    <definedName name="is_inc_tax_CM2DE" localSheetId="12">#REF!</definedName>
    <definedName name="is_inc_tax_CM2DE" localSheetId="9">#REF!</definedName>
    <definedName name="is_inc_tax_CM2DE" localSheetId="10">#REF!</definedName>
    <definedName name="is_inc_tax_CM2DE">#REF!</definedName>
    <definedName name="is_inc_tax_CM2EL" localSheetId="0">#REF!</definedName>
    <definedName name="is_inc_tax_CM2EL" localSheetId="3">#REF!</definedName>
    <definedName name="is_inc_tax_CM2EL" localSheetId="2">#REF!</definedName>
    <definedName name="is_inc_tax_CM2EL" localSheetId="22">#REF!</definedName>
    <definedName name="is_inc_tax_CM2EL" localSheetId="7">#REF!</definedName>
    <definedName name="is_inc_tax_CM2EL" localSheetId="4">#REF!</definedName>
    <definedName name="is_inc_tax_CM2EL" localSheetId="5">#REF!</definedName>
    <definedName name="is_inc_tax_CM2EL" localSheetId="17">#REF!</definedName>
    <definedName name="is_inc_tax_CM2EL" localSheetId="12">#REF!</definedName>
    <definedName name="is_inc_tax_CM2EL" localSheetId="9">#REF!</definedName>
    <definedName name="is_inc_tax_CM2EL" localSheetId="10">#REF!</definedName>
    <definedName name="is_inc_tax_CM2EL">#REF!</definedName>
    <definedName name="is_inc_tax_CM2NE" localSheetId="0">#REF!</definedName>
    <definedName name="is_inc_tax_CM2NE" localSheetId="3">#REF!</definedName>
    <definedName name="is_inc_tax_CM2NE" localSheetId="2">#REF!</definedName>
    <definedName name="is_inc_tax_CM2NE" localSheetId="22">#REF!</definedName>
    <definedName name="is_inc_tax_CM2NE" localSheetId="7">#REF!</definedName>
    <definedName name="is_inc_tax_CM2NE" localSheetId="4">#REF!</definedName>
    <definedName name="is_inc_tax_CM2NE" localSheetId="5">#REF!</definedName>
    <definedName name="is_inc_tax_CM2NE" localSheetId="17">#REF!</definedName>
    <definedName name="is_inc_tax_CM2NE" localSheetId="12">#REF!</definedName>
    <definedName name="is_inc_tax_CM2NE" localSheetId="9">#REF!</definedName>
    <definedName name="is_inc_tax_CM2NE" localSheetId="10">#REF!</definedName>
    <definedName name="is_inc_tax_CM2NE">#REF!</definedName>
    <definedName name="is_inc_tax_CM3DC" localSheetId="0">#REF!</definedName>
    <definedName name="is_inc_tax_CM3DC" localSheetId="3">#REF!</definedName>
    <definedName name="is_inc_tax_CM3DC" localSheetId="2">#REF!</definedName>
    <definedName name="is_inc_tax_CM3DC" localSheetId="22">#REF!</definedName>
    <definedName name="is_inc_tax_CM3DC" localSheetId="7">#REF!</definedName>
    <definedName name="is_inc_tax_CM3DC" localSheetId="4">#REF!</definedName>
    <definedName name="is_inc_tax_CM3DC" localSheetId="5">#REF!</definedName>
    <definedName name="is_inc_tax_CM3DC" localSheetId="17">#REF!</definedName>
    <definedName name="is_inc_tax_CM3DC" localSheetId="12">#REF!</definedName>
    <definedName name="is_inc_tax_CM3DC" localSheetId="9">#REF!</definedName>
    <definedName name="is_inc_tax_CM3DC" localSheetId="10">#REF!</definedName>
    <definedName name="is_inc_tax_CM3DC">#REF!</definedName>
    <definedName name="is_inc_tax_CM3DE" localSheetId="0">#REF!</definedName>
    <definedName name="is_inc_tax_CM3DE" localSheetId="3">#REF!</definedName>
    <definedName name="is_inc_tax_CM3DE" localSheetId="2">#REF!</definedName>
    <definedName name="is_inc_tax_CM3DE" localSheetId="22">#REF!</definedName>
    <definedName name="is_inc_tax_CM3DE" localSheetId="7">#REF!</definedName>
    <definedName name="is_inc_tax_CM3DE" localSheetId="4">#REF!</definedName>
    <definedName name="is_inc_tax_CM3DE" localSheetId="5">#REF!</definedName>
    <definedName name="is_inc_tax_CM3DE" localSheetId="17">#REF!</definedName>
    <definedName name="is_inc_tax_CM3DE" localSheetId="12">#REF!</definedName>
    <definedName name="is_inc_tax_CM3DE" localSheetId="9">#REF!</definedName>
    <definedName name="is_inc_tax_CM3DE" localSheetId="10">#REF!</definedName>
    <definedName name="is_inc_tax_CM3DE">#REF!</definedName>
    <definedName name="is_inc_tax_CM3EL" localSheetId="0">#REF!</definedName>
    <definedName name="is_inc_tax_CM3EL" localSheetId="3">#REF!</definedName>
    <definedName name="is_inc_tax_CM3EL" localSheetId="2">#REF!</definedName>
    <definedName name="is_inc_tax_CM3EL" localSheetId="22">#REF!</definedName>
    <definedName name="is_inc_tax_CM3EL" localSheetId="7">#REF!</definedName>
    <definedName name="is_inc_tax_CM3EL" localSheetId="4">#REF!</definedName>
    <definedName name="is_inc_tax_CM3EL" localSheetId="5">#REF!</definedName>
    <definedName name="is_inc_tax_CM3EL" localSheetId="17">#REF!</definedName>
    <definedName name="is_inc_tax_CM3EL" localSheetId="12">#REF!</definedName>
    <definedName name="is_inc_tax_CM3EL" localSheetId="9">#REF!</definedName>
    <definedName name="is_inc_tax_CM3EL" localSheetId="10">#REF!</definedName>
    <definedName name="is_inc_tax_CM3EL">#REF!</definedName>
    <definedName name="is_inc_tax_CM3NE" localSheetId="0">#REF!</definedName>
    <definedName name="is_inc_tax_CM3NE" localSheetId="3">#REF!</definedName>
    <definedName name="is_inc_tax_CM3NE" localSheetId="2">#REF!</definedName>
    <definedName name="is_inc_tax_CM3NE" localSheetId="22">#REF!</definedName>
    <definedName name="is_inc_tax_CM3NE" localSheetId="7">#REF!</definedName>
    <definedName name="is_inc_tax_CM3NE" localSheetId="4">#REF!</definedName>
    <definedName name="is_inc_tax_CM3NE" localSheetId="5">#REF!</definedName>
    <definedName name="is_inc_tax_CM3NE" localSheetId="17">#REF!</definedName>
    <definedName name="is_inc_tax_CM3NE" localSheetId="12">#REF!</definedName>
    <definedName name="is_inc_tax_CM3NE" localSheetId="9">#REF!</definedName>
    <definedName name="is_inc_tax_CM3NE" localSheetId="10">#REF!</definedName>
    <definedName name="is_inc_tax_CM3NE">#REF!</definedName>
    <definedName name="is_inc_tax_CM4DC" localSheetId="0">#REF!</definedName>
    <definedName name="is_inc_tax_CM4DC" localSheetId="3">#REF!</definedName>
    <definedName name="is_inc_tax_CM4DC" localSheetId="2">#REF!</definedName>
    <definedName name="is_inc_tax_CM4DC" localSheetId="22">#REF!</definedName>
    <definedName name="is_inc_tax_CM4DC" localSheetId="7">#REF!</definedName>
    <definedName name="is_inc_tax_CM4DC" localSheetId="4">#REF!</definedName>
    <definedName name="is_inc_tax_CM4DC" localSheetId="5">#REF!</definedName>
    <definedName name="is_inc_tax_CM4DC" localSheetId="17">#REF!</definedName>
    <definedName name="is_inc_tax_CM4DC" localSheetId="12">#REF!</definedName>
    <definedName name="is_inc_tax_CM4DC" localSheetId="9">#REF!</definedName>
    <definedName name="is_inc_tax_CM4DC" localSheetId="10">#REF!</definedName>
    <definedName name="is_inc_tax_CM4DC">#REF!</definedName>
    <definedName name="is_inc_tax_CM4DE" localSheetId="0">#REF!</definedName>
    <definedName name="is_inc_tax_CM4DE" localSheetId="3">#REF!</definedName>
    <definedName name="is_inc_tax_CM4DE" localSheetId="2">#REF!</definedName>
    <definedName name="is_inc_tax_CM4DE" localSheetId="22">#REF!</definedName>
    <definedName name="is_inc_tax_CM4DE" localSheetId="7">#REF!</definedName>
    <definedName name="is_inc_tax_CM4DE" localSheetId="4">#REF!</definedName>
    <definedName name="is_inc_tax_CM4DE" localSheetId="5">#REF!</definedName>
    <definedName name="is_inc_tax_CM4DE" localSheetId="17">#REF!</definedName>
    <definedName name="is_inc_tax_CM4DE" localSheetId="12">#REF!</definedName>
    <definedName name="is_inc_tax_CM4DE" localSheetId="9">#REF!</definedName>
    <definedName name="is_inc_tax_CM4DE" localSheetId="10">#REF!</definedName>
    <definedName name="is_inc_tax_CM4DE">#REF!</definedName>
    <definedName name="is_inc_tax_CM4EL" localSheetId="0">#REF!</definedName>
    <definedName name="is_inc_tax_CM4EL" localSheetId="3">#REF!</definedName>
    <definedName name="is_inc_tax_CM4EL" localSheetId="2">#REF!</definedName>
    <definedName name="is_inc_tax_CM4EL" localSheetId="22">#REF!</definedName>
    <definedName name="is_inc_tax_CM4EL" localSheetId="7">#REF!</definedName>
    <definedName name="is_inc_tax_CM4EL" localSheetId="4">#REF!</definedName>
    <definedName name="is_inc_tax_CM4EL" localSheetId="5">#REF!</definedName>
    <definedName name="is_inc_tax_CM4EL" localSheetId="17">#REF!</definedName>
    <definedName name="is_inc_tax_CM4EL" localSheetId="12">#REF!</definedName>
    <definedName name="is_inc_tax_CM4EL" localSheetId="9">#REF!</definedName>
    <definedName name="is_inc_tax_CM4EL" localSheetId="10">#REF!</definedName>
    <definedName name="is_inc_tax_CM4EL">#REF!</definedName>
    <definedName name="is_inc_tax_CM4NE" localSheetId="0">#REF!</definedName>
    <definedName name="is_inc_tax_CM4NE" localSheetId="3">#REF!</definedName>
    <definedName name="is_inc_tax_CM4NE" localSheetId="2">#REF!</definedName>
    <definedName name="is_inc_tax_CM4NE" localSheetId="22">#REF!</definedName>
    <definedName name="is_inc_tax_CM4NE" localSheetId="7">#REF!</definedName>
    <definedName name="is_inc_tax_CM4NE" localSheetId="4">#REF!</definedName>
    <definedName name="is_inc_tax_CM4NE" localSheetId="5">#REF!</definedName>
    <definedName name="is_inc_tax_CM4NE" localSheetId="17">#REF!</definedName>
    <definedName name="is_inc_tax_CM4NE" localSheetId="12">#REF!</definedName>
    <definedName name="is_inc_tax_CM4NE" localSheetId="9">#REF!</definedName>
    <definedName name="is_inc_tax_CM4NE" localSheetId="10">#REF!</definedName>
    <definedName name="is_inc_tax_CM4NE">#REF!</definedName>
    <definedName name="is_inc_tax_CM5DC" localSheetId="0">#REF!</definedName>
    <definedName name="is_inc_tax_CM5DC" localSheetId="3">#REF!</definedName>
    <definedName name="is_inc_tax_CM5DC" localSheetId="2">#REF!</definedName>
    <definedName name="is_inc_tax_CM5DC" localSheetId="22">#REF!</definedName>
    <definedName name="is_inc_tax_CM5DC" localSheetId="7">#REF!</definedName>
    <definedName name="is_inc_tax_CM5DC" localSheetId="4">#REF!</definedName>
    <definedName name="is_inc_tax_CM5DC" localSheetId="5">#REF!</definedName>
    <definedName name="is_inc_tax_CM5DC" localSheetId="17">#REF!</definedName>
    <definedName name="is_inc_tax_CM5DC" localSheetId="12">#REF!</definedName>
    <definedName name="is_inc_tax_CM5DC" localSheetId="9">#REF!</definedName>
    <definedName name="is_inc_tax_CM5DC" localSheetId="10">#REF!</definedName>
    <definedName name="is_inc_tax_CM5DC">#REF!</definedName>
    <definedName name="is_inc_tax_CM5DE" localSheetId="0">#REF!</definedName>
    <definedName name="is_inc_tax_CM5DE" localSheetId="3">#REF!</definedName>
    <definedName name="is_inc_tax_CM5DE" localSheetId="2">#REF!</definedName>
    <definedName name="is_inc_tax_CM5DE" localSheetId="22">#REF!</definedName>
    <definedName name="is_inc_tax_CM5DE" localSheetId="7">#REF!</definedName>
    <definedName name="is_inc_tax_CM5DE" localSheetId="4">#REF!</definedName>
    <definedName name="is_inc_tax_CM5DE" localSheetId="5">#REF!</definedName>
    <definedName name="is_inc_tax_CM5DE" localSheetId="17">#REF!</definedName>
    <definedName name="is_inc_tax_CM5DE" localSheetId="12">#REF!</definedName>
    <definedName name="is_inc_tax_CM5DE" localSheetId="9">#REF!</definedName>
    <definedName name="is_inc_tax_CM5DE" localSheetId="10">#REF!</definedName>
    <definedName name="is_inc_tax_CM5DE">#REF!</definedName>
    <definedName name="is_inc_tax_CMDCC" localSheetId="0">#REF!</definedName>
    <definedName name="is_inc_tax_CMDCC" localSheetId="3">#REF!</definedName>
    <definedName name="is_inc_tax_CMDCC" localSheetId="2">#REF!</definedName>
    <definedName name="is_inc_tax_CMDCC" localSheetId="22">#REF!</definedName>
    <definedName name="is_inc_tax_CMDCC" localSheetId="7">#REF!</definedName>
    <definedName name="is_inc_tax_CMDCC" localSheetId="4">#REF!</definedName>
    <definedName name="is_inc_tax_CMDCC" localSheetId="5">#REF!</definedName>
    <definedName name="is_inc_tax_CMDCC" localSheetId="17">#REF!</definedName>
    <definedName name="is_inc_tax_CMDCC" localSheetId="12">#REF!</definedName>
    <definedName name="is_inc_tax_CMDCC" localSheetId="9">#REF!</definedName>
    <definedName name="is_inc_tax_CMDCC" localSheetId="10">#REF!</definedName>
    <definedName name="is_inc_tax_CMDCC">#REF!</definedName>
    <definedName name="is_inc_tax_CMDEC" localSheetId="0">#REF!</definedName>
    <definedName name="is_inc_tax_CMDEC" localSheetId="3">#REF!</definedName>
    <definedName name="is_inc_tax_CMDEC" localSheetId="2">#REF!</definedName>
    <definedName name="is_inc_tax_CMDEC" localSheetId="22">#REF!</definedName>
    <definedName name="is_inc_tax_CMDEC" localSheetId="7">#REF!</definedName>
    <definedName name="is_inc_tax_CMDEC" localSheetId="4">#REF!</definedName>
    <definedName name="is_inc_tax_CMDEC" localSheetId="5">#REF!</definedName>
    <definedName name="is_inc_tax_CMDEC" localSheetId="17">#REF!</definedName>
    <definedName name="is_inc_tax_CMDEC" localSheetId="12">#REF!</definedName>
    <definedName name="is_inc_tax_CMDEC" localSheetId="9">#REF!</definedName>
    <definedName name="is_inc_tax_CMDEC" localSheetId="10">#REF!</definedName>
    <definedName name="is_inc_tax_CMDEC">#REF!</definedName>
    <definedName name="is_inc_tax_CMDEG" localSheetId="0">#REF!</definedName>
    <definedName name="is_inc_tax_CMDEG" localSheetId="3">#REF!</definedName>
    <definedName name="is_inc_tax_CMDEG" localSheetId="2">#REF!</definedName>
    <definedName name="is_inc_tax_CMDEG" localSheetId="22">#REF!</definedName>
    <definedName name="is_inc_tax_CMDEG" localSheetId="7">#REF!</definedName>
    <definedName name="is_inc_tax_CMDEG" localSheetId="4">#REF!</definedName>
    <definedName name="is_inc_tax_CMDEG" localSheetId="5">#REF!</definedName>
    <definedName name="is_inc_tax_CMDEG" localSheetId="17">#REF!</definedName>
    <definedName name="is_inc_tax_CMDEG" localSheetId="12">#REF!</definedName>
    <definedName name="is_inc_tax_CMDEG" localSheetId="9">#REF!</definedName>
    <definedName name="is_inc_tax_CMDEG" localSheetId="10">#REF!</definedName>
    <definedName name="is_inc_tax_CMDEG">#REF!</definedName>
    <definedName name="is_inc_tax_CMELE" localSheetId="0">#REF!</definedName>
    <definedName name="is_inc_tax_CMELE" localSheetId="3">#REF!</definedName>
    <definedName name="is_inc_tax_CMELE" localSheetId="2">#REF!</definedName>
    <definedName name="is_inc_tax_CMELE" localSheetId="22">#REF!</definedName>
    <definedName name="is_inc_tax_CMELE" localSheetId="7">#REF!</definedName>
    <definedName name="is_inc_tax_CMELE" localSheetId="4">#REF!</definedName>
    <definedName name="is_inc_tax_CMELE" localSheetId="5">#REF!</definedName>
    <definedName name="is_inc_tax_CMELE" localSheetId="17">#REF!</definedName>
    <definedName name="is_inc_tax_CMELE" localSheetId="12">#REF!</definedName>
    <definedName name="is_inc_tax_CMELE" localSheetId="9">#REF!</definedName>
    <definedName name="is_inc_tax_CMELE" localSheetId="10">#REF!</definedName>
    <definedName name="is_inc_tax_CMELE">#REF!</definedName>
    <definedName name="is_inc_tax_CMNEP" localSheetId="0">#REF!</definedName>
    <definedName name="is_inc_tax_CMNEP" localSheetId="3">#REF!</definedName>
    <definedName name="is_inc_tax_CMNEP" localSheetId="2">#REF!</definedName>
    <definedName name="is_inc_tax_CMNEP" localSheetId="22">#REF!</definedName>
    <definedName name="is_inc_tax_CMNEP" localSheetId="7">#REF!</definedName>
    <definedName name="is_inc_tax_CMNEP" localSheetId="4">#REF!</definedName>
    <definedName name="is_inc_tax_CMNEP" localSheetId="5">#REF!</definedName>
    <definedName name="is_inc_tax_CMNEP" localSheetId="17">#REF!</definedName>
    <definedName name="is_inc_tax_CMNEP" localSheetId="12">#REF!</definedName>
    <definedName name="is_inc_tax_CMNEP" localSheetId="9">#REF!</definedName>
    <definedName name="is_inc_tax_CMNEP" localSheetId="10">#REF!</definedName>
    <definedName name="is_inc_tax_CMNEP">#REF!</definedName>
    <definedName name="is_inc_tax_cons_CM2DC" localSheetId="0">#REF!</definedName>
    <definedName name="is_inc_tax_cons_CM2DC" localSheetId="3">#REF!</definedName>
    <definedName name="is_inc_tax_cons_CM2DC" localSheetId="2">#REF!</definedName>
    <definedName name="is_inc_tax_cons_CM2DC" localSheetId="22">#REF!</definedName>
    <definedName name="is_inc_tax_cons_CM2DC" localSheetId="7">#REF!</definedName>
    <definedName name="is_inc_tax_cons_CM2DC" localSheetId="4">#REF!</definedName>
    <definedName name="is_inc_tax_cons_CM2DC" localSheetId="5">#REF!</definedName>
    <definedName name="is_inc_tax_cons_CM2DC" localSheetId="17">#REF!</definedName>
    <definedName name="is_inc_tax_cons_CM2DC" localSheetId="12">#REF!</definedName>
    <definedName name="is_inc_tax_cons_CM2DC" localSheetId="9">#REF!</definedName>
    <definedName name="is_inc_tax_cons_CM2DC" localSheetId="10">#REF!</definedName>
    <definedName name="is_inc_tax_cons_CM2DC">#REF!</definedName>
    <definedName name="is_inc_tax_cons_CM2DE" localSheetId="0">#REF!</definedName>
    <definedName name="is_inc_tax_cons_CM2DE" localSheetId="3">#REF!</definedName>
    <definedName name="is_inc_tax_cons_CM2DE" localSheetId="2">#REF!</definedName>
    <definedName name="is_inc_tax_cons_CM2DE" localSheetId="22">#REF!</definedName>
    <definedName name="is_inc_tax_cons_CM2DE" localSheetId="7">#REF!</definedName>
    <definedName name="is_inc_tax_cons_CM2DE" localSheetId="4">#REF!</definedName>
    <definedName name="is_inc_tax_cons_CM2DE" localSheetId="5">#REF!</definedName>
    <definedName name="is_inc_tax_cons_CM2DE" localSheetId="17">#REF!</definedName>
    <definedName name="is_inc_tax_cons_CM2DE" localSheetId="12">#REF!</definedName>
    <definedName name="is_inc_tax_cons_CM2DE" localSheetId="9">#REF!</definedName>
    <definedName name="is_inc_tax_cons_CM2DE" localSheetId="10">#REF!</definedName>
    <definedName name="is_inc_tax_cons_CM2DE">#REF!</definedName>
    <definedName name="is_inc_tax_cons_CM2EL" localSheetId="0">#REF!</definedName>
    <definedName name="is_inc_tax_cons_CM2EL" localSheetId="3">#REF!</definedName>
    <definedName name="is_inc_tax_cons_CM2EL" localSheetId="2">#REF!</definedName>
    <definedName name="is_inc_tax_cons_CM2EL" localSheetId="22">#REF!</definedName>
    <definedName name="is_inc_tax_cons_CM2EL" localSheetId="7">#REF!</definedName>
    <definedName name="is_inc_tax_cons_CM2EL" localSheetId="4">#REF!</definedName>
    <definedName name="is_inc_tax_cons_CM2EL" localSheetId="5">#REF!</definedName>
    <definedName name="is_inc_tax_cons_CM2EL" localSheetId="17">#REF!</definedName>
    <definedName name="is_inc_tax_cons_CM2EL" localSheetId="12">#REF!</definedName>
    <definedName name="is_inc_tax_cons_CM2EL" localSheetId="9">#REF!</definedName>
    <definedName name="is_inc_tax_cons_CM2EL" localSheetId="10">#REF!</definedName>
    <definedName name="is_inc_tax_cons_CM2EL">#REF!</definedName>
    <definedName name="is_inc_tax_cons_CM2NE" localSheetId="0">#REF!</definedName>
    <definedName name="is_inc_tax_cons_CM2NE" localSheetId="3">#REF!</definedName>
    <definedName name="is_inc_tax_cons_CM2NE" localSheetId="2">#REF!</definedName>
    <definedName name="is_inc_tax_cons_CM2NE" localSheetId="22">#REF!</definedName>
    <definedName name="is_inc_tax_cons_CM2NE" localSheetId="7">#REF!</definedName>
    <definedName name="is_inc_tax_cons_CM2NE" localSheetId="4">#REF!</definedName>
    <definedName name="is_inc_tax_cons_CM2NE" localSheetId="5">#REF!</definedName>
    <definedName name="is_inc_tax_cons_CM2NE" localSheetId="17">#REF!</definedName>
    <definedName name="is_inc_tax_cons_CM2NE" localSheetId="12">#REF!</definedName>
    <definedName name="is_inc_tax_cons_CM2NE" localSheetId="9">#REF!</definedName>
    <definedName name="is_inc_tax_cons_CM2NE" localSheetId="10">#REF!</definedName>
    <definedName name="is_inc_tax_cons_CM2NE">#REF!</definedName>
    <definedName name="is_inc_tax_cons_CM3DC" localSheetId="0">#REF!</definedName>
    <definedName name="is_inc_tax_cons_CM3DC" localSheetId="3">#REF!</definedName>
    <definedName name="is_inc_tax_cons_CM3DC" localSheetId="2">#REF!</definedName>
    <definedName name="is_inc_tax_cons_CM3DC" localSheetId="22">#REF!</definedName>
    <definedName name="is_inc_tax_cons_CM3DC" localSheetId="7">#REF!</definedName>
    <definedName name="is_inc_tax_cons_CM3DC" localSheetId="4">#REF!</definedName>
    <definedName name="is_inc_tax_cons_CM3DC" localSheetId="5">#REF!</definedName>
    <definedName name="is_inc_tax_cons_CM3DC" localSheetId="17">#REF!</definedName>
    <definedName name="is_inc_tax_cons_CM3DC" localSheetId="12">#REF!</definedName>
    <definedName name="is_inc_tax_cons_CM3DC" localSheetId="9">#REF!</definedName>
    <definedName name="is_inc_tax_cons_CM3DC" localSheetId="10">#REF!</definedName>
    <definedName name="is_inc_tax_cons_CM3DC">#REF!</definedName>
    <definedName name="is_inc_tax_cons_CM3DE" localSheetId="0">#REF!</definedName>
    <definedName name="is_inc_tax_cons_CM3DE" localSheetId="3">#REF!</definedName>
    <definedName name="is_inc_tax_cons_CM3DE" localSheetId="2">#REF!</definedName>
    <definedName name="is_inc_tax_cons_CM3DE" localSheetId="22">#REF!</definedName>
    <definedName name="is_inc_tax_cons_CM3DE" localSheetId="7">#REF!</definedName>
    <definedName name="is_inc_tax_cons_CM3DE" localSheetId="4">#REF!</definedName>
    <definedName name="is_inc_tax_cons_CM3DE" localSheetId="5">#REF!</definedName>
    <definedName name="is_inc_tax_cons_CM3DE" localSheetId="17">#REF!</definedName>
    <definedName name="is_inc_tax_cons_CM3DE" localSheetId="12">#REF!</definedName>
    <definedName name="is_inc_tax_cons_CM3DE" localSheetId="9">#REF!</definedName>
    <definedName name="is_inc_tax_cons_CM3DE" localSheetId="10">#REF!</definedName>
    <definedName name="is_inc_tax_cons_CM3DE">#REF!</definedName>
    <definedName name="is_inc_tax_cons_CM3EL" localSheetId="0">#REF!</definedName>
    <definedName name="is_inc_tax_cons_CM3EL" localSheetId="3">#REF!</definedName>
    <definedName name="is_inc_tax_cons_CM3EL" localSheetId="2">#REF!</definedName>
    <definedName name="is_inc_tax_cons_CM3EL" localSheetId="22">#REF!</definedName>
    <definedName name="is_inc_tax_cons_CM3EL" localSheetId="7">#REF!</definedName>
    <definedName name="is_inc_tax_cons_CM3EL" localSheetId="4">#REF!</definedName>
    <definedName name="is_inc_tax_cons_CM3EL" localSheetId="5">#REF!</definedName>
    <definedName name="is_inc_tax_cons_CM3EL" localSheetId="17">#REF!</definedName>
    <definedName name="is_inc_tax_cons_CM3EL" localSheetId="12">#REF!</definedName>
    <definedName name="is_inc_tax_cons_CM3EL" localSheetId="9">#REF!</definedName>
    <definedName name="is_inc_tax_cons_CM3EL" localSheetId="10">#REF!</definedName>
    <definedName name="is_inc_tax_cons_CM3EL">#REF!</definedName>
    <definedName name="is_inc_tax_cons_CM3NE" localSheetId="0">#REF!</definedName>
    <definedName name="is_inc_tax_cons_CM3NE" localSheetId="3">#REF!</definedName>
    <definedName name="is_inc_tax_cons_CM3NE" localSheetId="2">#REF!</definedName>
    <definedName name="is_inc_tax_cons_CM3NE" localSheetId="22">#REF!</definedName>
    <definedName name="is_inc_tax_cons_CM3NE" localSheetId="7">#REF!</definedName>
    <definedName name="is_inc_tax_cons_CM3NE" localSheetId="4">#REF!</definedName>
    <definedName name="is_inc_tax_cons_CM3NE" localSheetId="5">#REF!</definedName>
    <definedName name="is_inc_tax_cons_CM3NE" localSheetId="17">#REF!</definedName>
    <definedName name="is_inc_tax_cons_CM3NE" localSheetId="12">#REF!</definedName>
    <definedName name="is_inc_tax_cons_CM3NE" localSheetId="9">#REF!</definedName>
    <definedName name="is_inc_tax_cons_CM3NE" localSheetId="10">#REF!</definedName>
    <definedName name="is_inc_tax_cons_CM3NE">#REF!</definedName>
    <definedName name="is_inc_tax_cons_CM4DC" localSheetId="0">#REF!</definedName>
    <definedName name="is_inc_tax_cons_CM4DC" localSheetId="3">#REF!</definedName>
    <definedName name="is_inc_tax_cons_CM4DC" localSheetId="2">#REF!</definedName>
    <definedName name="is_inc_tax_cons_CM4DC" localSheetId="22">#REF!</definedName>
    <definedName name="is_inc_tax_cons_CM4DC" localSheetId="7">#REF!</definedName>
    <definedName name="is_inc_tax_cons_CM4DC" localSheetId="4">#REF!</definedName>
    <definedName name="is_inc_tax_cons_CM4DC" localSheetId="5">#REF!</definedName>
    <definedName name="is_inc_tax_cons_CM4DC" localSheetId="17">#REF!</definedName>
    <definedName name="is_inc_tax_cons_CM4DC" localSheetId="12">#REF!</definedName>
    <definedName name="is_inc_tax_cons_CM4DC" localSheetId="9">#REF!</definedName>
    <definedName name="is_inc_tax_cons_CM4DC" localSheetId="10">#REF!</definedName>
    <definedName name="is_inc_tax_cons_CM4DC">#REF!</definedName>
    <definedName name="is_inc_tax_cons_CM4DE" localSheetId="0">#REF!</definedName>
    <definedName name="is_inc_tax_cons_CM4DE" localSheetId="3">#REF!</definedName>
    <definedName name="is_inc_tax_cons_CM4DE" localSheetId="2">#REF!</definedName>
    <definedName name="is_inc_tax_cons_CM4DE" localSheetId="22">#REF!</definedName>
    <definedName name="is_inc_tax_cons_CM4DE" localSheetId="7">#REF!</definedName>
    <definedName name="is_inc_tax_cons_CM4DE" localSheetId="4">#REF!</definedName>
    <definedName name="is_inc_tax_cons_CM4DE" localSheetId="5">#REF!</definedName>
    <definedName name="is_inc_tax_cons_CM4DE" localSheetId="17">#REF!</definedName>
    <definedName name="is_inc_tax_cons_CM4DE" localSheetId="12">#REF!</definedName>
    <definedName name="is_inc_tax_cons_CM4DE" localSheetId="9">#REF!</definedName>
    <definedName name="is_inc_tax_cons_CM4DE" localSheetId="10">#REF!</definedName>
    <definedName name="is_inc_tax_cons_CM4DE">#REF!</definedName>
    <definedName name="is_inc_tax_cons_CM4EL" localSheetId="0">#REF!</definedName>
    <definedName name="is_inc_tax_cons_CM4EL" localSheetId="3">#REF!</definedName>
    <definedName name="is_inc_tax_cons_CM4EL" localSheetId="2">#REF!</definedName>
    <definedName name="is_inc_tax_cons_CM4EL" localSheetId="22">#REF!</definedName>
    <definedName name="is_inc_tax_cons_CM4EL" localSheetId="7">#REF!</definedName>
    <definedName name="is_inc_tax_cons_CM4EL" localSheetId="4">#REF!</definedName>
    <definedName name="is_inc_tax_cons_CM4EL" localSheetId="5">#REF!</definedName>
    <definedName name="is_inc_tax_cons_CM4EL" localSheetId="17">#REF!</definedName>
    <definedName name="is_inc_tax_cons_CM4EL" localSheetId="12">#REF!</definedName>
    <definedName name="is_inc_tax_cons_CM4EL" localSheetId="9">#REF!</definedName>
    <definedName name="is_inc_tax_cons_CM4EL" localSheetId="10">#REF!</definedName>
    <definedName name="is_inc_tax_cons_CM4EL">#REF!</definedName>
    <definedName name="is_inc_tax_cons_CM4NE" localSheetId="0">#REF!</definedName>
    <definedName name="is_inc_tax_cons_CM4NE" localSheetId="3">#REF!</definedName>
    <definedName name="is_inc_tax_cons_CM4NE" localSheetId="2">#REF!</definedName>
    <definedName name="is_inc_tax_cons_CM4NE" localSheetId="22">#REF!</definedName>
    <definedName name="is_inc_tax_cons_CM4NE" localSheetId="7">#REF!</definedName>
    <definedName name="is_inc_tax_cons_CM4NE" localSheetId="4">#REF!</definedName>
    <definedName name="is_inc_tax_cons_CM4NE" localSheetId="5">#REF!</definedName>
    <definedName name="is_inc_tax_cons_CM4NE" localSheetId="17">#REF!</definedName>
    <definedName name="is_inc_tax_cons_CM4NE" localSheetId="12">#REF!</definedName>
    <definedName name="is_inc_tax_cons_CM4NE" localSheetId="9">#REF!</definedName>
    <definedName name="is_inc_tax_cons_CM4NE" localSheetId="10">#REF!</definedName>
    <definedName name="is_inc_tax_cons_CM4NE">#REF!</definedName>
    <definedName name="is_inc_tax_cons_CMDCC" localSheetId="0">#REF!</definedName>
    <definedName name="is_inc_tax_cons_CMDCC" localSheetId="3">#REF!</definedName>
    <definedName name="is_inc_tax_cons_CMDCC" localSheetId="2">#REF!</definedName>
    <definedName name="is_inc_tax_cons_CMDCC">#REF!</definedName>
    <definedName name="is_inc_tax_cons_CMDEC" localSheetId="0">#REF!</definedName>
    <definedName name="is_inc_tax_cons_CMDEC" localSheetId="3">#REF!</definedName>
    <definedName name="is_inc_tax_cons_CMDEC" localSheetId="2">#REF!</definedName>
    <definedName name="is_inc_tax_cons_CMDEC">#REF!</definedName>
    <definedName name="is_inc_tax_cons_CMDEG" localSheetId="0">#REF!</definedName>
    <definedName name="is_inc_tax_cons_CMDEG" localSheetId="3">#REF!</definedName>
    <definedName name="is_inc_tax_cons_CMDEG" localSheetId="2">#REF!</definedName>
    <definedName name="is_inc_tax_cons_CMDEG">#REF!</definedName>
    <definedName name="is_inc_tax_cons_CMELE" localSheetId="0">#REF!</definedName>
    <definedName name="is_inc_tax_cons_CMELE" localSheetId="3">#REF!</definedName>
    <definedName name="is_inc_tax_cons_CMELE" localSheetId="2">#REF!</definedName>
    <definedName name="is_inc_tax_cons_CMELE">#REF!</definedName>
    <definedName name="is_inc_tax_cres" localSheetId="0">#REF!</definedName>
    <definedName name="is_inc_tax_cres" localSheetId="3">#REF!</definedName>
    <definedName name="is_inc_tax_cres" localSheetId="2">#REF!</definedName>
    <definedName name="is_inc_tax_cres" localSheetId="22">#REF!</definedName>
    <definedName name="is_inc_tax_cres" localSheetId="7">#REF!</definedName>
    <definedName name="is_inc_tax_cres" localSheetId="4">#REF!</definedName>
    <definedName name="is_inc_tax_cres" localSheetId="5">#REF!</definedName>
    <definedName name="is_inc_tax_cres" localSheetId="17">#REF!</definedName>
    <definedName name="is_inc_tax_cres" localSheetId="12">#REF!</definedName>
    <definedName name="is_inc_tax_cres" localSheetId="9">#REF!</definedName>
    <definedName name="is_inc_tax_cres" localSheetId="10">#REF!</definedName>
    <definedName name="is_inc_tax_cres">#REF!</definedName>
    <definedName name="is_inc_tax_crmw" localSheetId="0">#REF!</definedName>
    <definedName name="is_inc_tax_crmw" localSheetId="3">#REF!</definedName>
    <definedName name="is_inc_tax_crmw" localSheetId="2">#REF!</definedName>
    <definedName name="is_inc_tax_crmw" localSheetId="22">#REF!</definedName>
    <definedName name="is_inc_tax_crmw" localSheetId="7">#REF!</definedName>
    <definedName name="is_inc_tax_crmw" localSheetId="4">#REF!</definedName>
    <definedName name="is_inc_tax_crmw" localSheetId="5">#REF!</definedName>
    <definedName name="is_inc_tax_crmw" localSheetId="17">#REF!</definedName>
    <definedName name="is_inc_tax_crmw" localSheetId="12">#REF!</definedName>
    <definedName name="is_inc_tax_crmw" localSheetId="9">#REF!</definedName>
    <definedName name="is_inc_tax_crmw" localSheetId="10">#REF!</definedName>
    <definedName name="is_inc_tax_crmw">#REF!</definedName>
    <definedName name="is_inc_tax_dadj" localSheetId="0">#REF!</definedName>
    <definedName name="is_inc_tax_dadj" localSheetId="3">#REF!</definedName>
    <definedName name="is_inc_tax_dadj" localSheetId="2">#REF!</definedName>
    <definedName name="is_inc_tax_dadj">#REF!</definedName>
    <definedName name="is_inc_tax_dcc" localSheetId="0">#REF!</definedName>
    <definedName name="is_inc_tax_dcc" localSheetId="3">#REF!</definedName>
    <definedName name="is_inc_tax_dcc" localSheetId="2">#REF!</definedName>
    <definedName name="is_inc_tax_dcc" localSheetId="22">#REF!</definedName>
    <definedName name="is_inc_tax_dcc" localSheetId="7">#REF!</definedName>
    <definedName name="is_inc_tax_dcc" localSheetId="4">#REF!</definedName>
    <definedName name="is_inc_tax_dcc" localSheetId="5">#REF!</definedName>
    <definedName name="is_inc_tax_dcc" localSheetId="17">#REF!</definedName>
    <definedName name="is_inc_tax_dcc" localSheetId="12">#REF!</definedName>
    <definedName name="is_inc_tax_dcc" localSheetId="9">#REF!</definedName>
    <definedName name="is_inc_tax_dcc" localSheetId="10">#REF!</definedName>
    <definedName name="is_inc_tax_dcc">#REF!</definedName>
    <definedName name="is_inc_tax_dccw" localSheetId="0">#REF!</definedName>
    <definedName name="is_inc_tax_dccw" localSheetId="3">#REF!</definedName>
    <definedName name="is_inc_tax_dccw" localSheetId="2">#REF!</definedName>
    <definedName name="is_inc_tax_dccw" localSheetId="22">#REF!</definedName>
    <definedName name="is_inc_tax_dccw" localSheetId="7">#REF!</definedName>
    <definedName name="is_inc_tax_dccw" localSheetId="4">#REF!</definedName>
    <definedName name="is_inc_tax_dccw" localSheetId="5">#REF!</definedName>
    <definedName name="is_inc_tax_dccw" localSheetId="17">#REF!</definedName>
    <definedName name="is_inc_tax_dccw" localSheetId="12">#REF!</definedName>
    <definedName name="is_inc_tax_dccw" localSheetId="9">#REF!</definedName>
    <definedName name="is_inc_tax_dccw" localSheetId="10">#REF!</definedName>
    <definedName name="is_inc_tax_dccw">#REF!</definedName>
    <definedName name="is_inc_tax_dcom" localSheetId="0">#REF!</definedName>
    <definedName name="is_inc_tax_dcom" localSheetId="3">#REF!</definedName>
    <definedName name="is_inc_tax_dcom" localSheetId="2">#REF!</definedName>
    <definedName name="is_inc_tax_dcom" localSheetId="22">#REF!</definedName>
    <definedName name="is_inc_tax_dcom" localSheetId="7">#REF!</definedName>
    <definedName name="is_inc_tax_dcom" localSheetId="4">#REF!</definedName>
    <definedName name="is_inc_tax_dcom" localSheetId="5">#REF!</definedName>
    <definedName name="is_inc_tax_dcom" localSheetId="17">#REF!</definedName>
    <definedName name="is_inc_tax_dcom" localSheetId="12">#REF!</definedName>
    <definedName name="is_inc_tax_dcom" localSheetId="9">#REF!</definedName>
    <definedName name="is_inc_tax_dcom" localSheetId="10">#REF!</definedName>
    <definedName name="is_inc_tax_dcom">#REF!</definedName>
    <definedName name="is_inc_tax_degw" localSheetId="0">#REF!</definedName>
    <definedName name="is_inc_tax_degw" localSheetId="3">#REF!</definedName>
    <definedName name="is_inc_tax_degw" localSheetId="2">#REF!</definedName>
    <definedName name="is_inc_tax_degw">#REF!</definedName>
    <definedName name="is_inc_tax_deiw" localSheetId="0">#REF!</definedName>
    <definedName name="is_inc_tax_deiw" localSheetId="3">#REF!</definedName>
    <definedName name="is_inc_tax_deiw" localSheetId="2">#REF!</definedName>
    <definedName name="is_inc_tax_deiw">#REF!</definedName>
    <definedName name="is_inc_tax_denw" localSheetId="0">#REF!</definedName>
    <definedName name="is_inc_tax_denw" localSheetId="3">#REF!</definedName>
    <definedName name="is_inc_tax_denw" localSheetId="2">#REF!</definedName>
    <definedName name="is_inc_tax_denw">#REF!</definedName>
    <definedName name="is_inc_tax_desi" localSheetId="0">#REF!</definedName>
    <definedName name="is_inc_tax_desi" localSheetId="3">#REF!</definedName>
    <definedName name="is_inc_tax_desi" localSheetId="2">#REF!</definedName>
    <definedName name="is_inc_tax_desi" localSheetId="22">#REF!</definedName>
    <definedName name="is_inc_tax_desi" localSheetId="7">#REF!</definedName>
    <definedName name="is_inc_tax_desi" localSheetId="4">#REF!</definedName>
    <definedName name="is_inc_tax_desi" localSheetId="5">#REF!</definedName>
    <definedName name="is_inc_tax_desi" localSheetId="17">#REF!</definedName>
    <definedName name="is_inc_tax_desi" localSheetId="12">#REF!</definedName>
    <definedName name="is_inc_tax_desi" localSheetId="9">#REF!</definedName>
    <definedName name="is_inc_tax_desi" localSheetId="10">#REF!</definedName>
    <definedName name="is_inc_tax_desi">#REF!</definedName>
    <definedName name="is_inc_tax_dess" localSheetId="0">#REF!</definedName>
    <definedName name="is_inc_tax_dess" localSheetId="3">#REF!</definedName>
    <definedName name="is_inc_tax_dess" localSheetId="2">#REF!</definedName>
    <definedName name="is_inc_tax_dess">#REF!</definedName>
    <definedName name="is_inc_tax_dfd" localSheetId="0">#REF!</definedName>
    <definedName name="is_inc_tax_dfd" localSheetId="3">#REF!</definedName>
    <definedName name="is_inc_tax_dfd" localSheetId="2">#REF!</definedName>
    <definedName name="is_inc_tax_dfd" localSheetId="22">#REF!</definedName>
    <definedName name="is_inc_tax_dfd" localSheetId="7">#REF!</definedName>
    <definedName name="is_inc_tax_dfd" localSheetId="4">#REF!</definedName>
    <definedName name="is_inc_tax_dfd" localSheetId="5">#REF!</definedName>
    <definedName name="is_inc_tax_dfd" localSheetId="17">#REF!</definedName>
    <definedName name="is_inc_tax_dfd" localSheetId="12">#REF!</definedName>
    <definedName name="is_inc_tax_dfd" localSheetId="9">#REF!</definedName>
    <definedName name="is_inc_tax_dfd" localSheetId="10">#REF!</definedName>
    <definedName name="is_inc_tax_dfd">#REF!</definedName>
    <definedName name="is_inc_tax_dnet" localSheetId="0">#REF!</definedName>
    <definedName name="is_inc_tax_dnet" localSheetId="3">#REF!</definedName>
    <definedName name="is_inc_tax_dnet" localSheetId="2">#REF!</definedName>
    <definedName name="is_inc_tax_dnet" localSheetId="22">#REF!</definedName>
    <definedName name="is_inc_tax_dnet" localSheetId="7">#REF!</definedName>
    <definedName name="is_inc_tax_dnet" localSheetId="4">#REF!</definedName>
    <definedName name="is_inc_tax_dnet" localSheetId="5">#REF!</definedName>
    <definedName name="is_inc_tax_dnet" localSheetId="17">#REF!</definedName>
    <definedName name="is_inc_tax_dnet" localSheetId="12">#REF!</definedName>
    <definedName name="is_inc_tax_dnet" localSheetId="9">#REF!</definedName>
    <definedName name="is_inc_tax_dnet" localSheetId="10">#REF!</definedName>
    <definedName name="is_inc_tax_dnet">#REF!</definedName>
    <definedName name="is_inc_tax_dpbg" localSheetId="0">#REF!</definedName>
    <definedName name="is_inc_tax_dpbg" localSheetId="3">#REF!</definedName>
    <definedName name="is_inc_tax_dpbg" localSheetId="2">#REF!</definedName>
    <definedName name="is_inc_tax_dpbg" localSheetId="22">#REF!</definedName>
    <definedName name="is_inc_tax_dpbg" localSheetId="7">#REF!</definedName>
    <definedName name="is_inc_tax_dpbg" localSheetId="4">#REF!</definedName>
    <definedName name="is_inc_tax_dpbg" localSheetId="5">#REF!</definedName>
    <definedName name="is_inc_tax_dpbg" localSheetId="17">#REF!</definedName>
    <definedName name="is_inc_tax_dpbg" localSheetId="12">#REF!</definedName>
    <definedName name="is_inc_tax_dpbg" localSheetId="9">#REF!</definedName>
    <definedName name="is_inc_tax_dpbg" localSheetId="10">#REF!</definedName>
    <definedName name="is_inc_tax_dpbg">#REF!</definedName>
    <definedName name="is_inc_tax_dsol" localSheetId="0">#REF!</definedName>
    <definedName name="is_inc_tax_dsol" localSheetId="3">#REF!</definedName>
    <definedName name="is_inc_tax_dsol" localSheetId="2">#REF!</definedName>
    <definedName name="is_inc_tax_dsol" localSheetId="22">#REF!</definedName>
    <definedName name="is_inc_tax_dsol" localSheetId="7">#REF!</definedName>
    <definedName name="is_inc_tax_dsol" localSheetId="4">#REF!</definedName>
    <definedName name="is_inc_tax_dsol" localSheetId="5">#REF!</definedName>
    <definedName name="is_inc_tax_dsol" localSheetId="17">#REF!</definedName>
    <definedName name="is_inc_tax_dsol" localSheetId="12">#REF!</definedName>
    <definedName name="is_inc_tax_dsol" localSheetId="9">#REF!</definedName>
    <definedName name="is_inc_tax_dsol" localSheetId="10">#REF!</definedName>
    <definedName name="is_inc_tax_dsol">#REF!</definedName>
    <definedName name="is_inc_tax_eadj" localSheetId="0">#REF!</definedName>
    <definedName name="is_inc_tax_eadj" localSheetId="3">#REF!</definedName>
    <definedName name="is_inc_tax_eadj" localSheetId="2">#REF!</definedName>
    <definedName name="is_inc_tax_eadj">#REF!</definedName>
    <definedName name="is_inc_tax_elec" localSheetId="0">#REF!</definedName>
    <definedName name="is_inc_tax_elec" localSheetId="3">#REF!</definedName>
    <definedName name="is_inc_tax_elec" localSheetId="2">#REF!</definedName>
    <definedName name="is_inc_tax_elec" localSheetId="22">#REF!</definedName>
    <definedName name="is_inc_tax_elec" localSheetId="7">#REF!</definedName>
    <definedName name="is_inc_tax_elec" localSheetId="4">#REF!</definedName>
    <definedName name="is_inc_tax_elec" localSheetId="5">#REF!</definedName>
    <definedName name="is_inc_tax_elec" localSheetId="17">#REF!</definedName>
    <definedName name="is_inc_tax_elec" localSheetId="12">#REF!</definedName>
    <definedName name="is_inc_tax_elec" localSheetId="9">#REF!</definedName>
    <definedName name="is_inc_tax_elec" localSheetId="10">#REF!</definedName>
    <definedName name="is_inc_tax_elec">#REF!</definedName>
    <definedName name="is_inc_tax_esvc" localSheetId="0">#REF!</definedName>
    <definedName name="is_inc_tax_esvc" localSheetId="3">#REF!</definedName>
    <definedName name="is_inc_tax_esvc" localSheetId="2">#REF!</definedName>
    <definedName name="is_inc_tax_esvc" localSheetId="22">#REF!</definedName>
    <definedName name="is_inc_tax_esvc" localSheetId="7">#REF!</definedName>
    <definedName name="is_inc_tax_esvc" localSheetId="4">#REF!</definedName>
    <definedName name="is_inc_tax_esvc" localSheetId="5">#REF!</definedName>
    <definedName name="is_inc_tax_esvc" localSheetId="17">#REF!</definedName>
    <definedName name="is_inc_tax_esvc" localSheetId="12">#REF!</definedName>
    <definedName name="is_inc_tax_esvc" localSheetId="9">#REF!</definedName>
    <definedName name="is_inc_tax_esvc" localSheetId="10">#REF!</definedName>
    <definedName name="is_inc_tax_esvc">#REF!</definedName>
    <definedName name="is_inc_tax_fnco" localSheetId="0">#REF!</definedName>
    <definedName name="is_inc_tax_fnco" localSheetId="3">#REF!</definedName>
    <definedName name="is_inc_tax_fnco" localSheetId="2">#REF!</definedName>
    <definedName name="is_inc_tax_fnco" localSheetId="22">#REF!</definedName>
    <definedName name="is_inc_tax_fnco" localSheetId="7">#REF!</definedName>
    <definedName name="is_inc_tax_fnco" localSheetId="4">#REF!</definedName>
    <definedName name="is_inc_tax_fnco" localSheetId="5">#REF!</definedName>
    <definedName name="is_inc_tax_fnco" localSheetId="17">#REF!</definedName>
    <definedName name="is_inc_tax_fnco" localSheetId="12">#REF!</definedName>
    <definedName name="is_inc_tax_fnco" localSheetId="9">#REF!</definedName>
    <definedName name="is_inc_tax_fnco" localSheetId="10">#REF!</definedName>
    <definedName name="is_inc_tax_fnco">#REF!</definedName>
    <definedName name="is_inc_tax_fsac" localSheetId="0">#REF!</definedName>
    <definedName name="is_inc_tax_fsac" localSheetId="3">#REF!</definedName>
    <definedName name="is_inc_tax_fsac" localSheetId="2">#REF!</definedName>
    <definedName name="is_inc_tax_fsac" localSheetId="22">#REF!</definedName>
    <definedName name="is_inc_tax_fsac" localSheetId="7">#REF!</definedName>
    <definedName name="is_inc_tax_fsac" localSheetId="4">#REF!</definedName>
    <definedName name="is_inc_tax_fsac" localSheetId="5">#REF!</definedName>
    <definedName name="is_inc_tax_fsac" localSheetId="17">#REF!</definedName>
    <definedName name="is_inc_tax_fsac" localSheetId="12">#REF!</definedName>
    <definedName name="is_inc_tax_fsac" localSheetId="9">#REF!</definedName>
    <definedName name="is_inc_tax_fsac" localSheetId="10">#REF!</definedName>
    <definedName name="is_inc_tax_fsac">#REF!</definedName>
    <definedName name="is_inc_tax_fsad" localSheetId="0">#REF!</definedName>
    <definedName name="is_inc_tax_fsad" localSheetId="3">#REF!</definedName>
    <definedName name="is_inc_tax_fsad" localSheetId="2">#REF!</definedName>
    <definedName name="is_inc_tax_fsad">#REF!</definedName>
    <definedName name="is_inc_tax_fser" localSheetId="0">#REF!</definedName>
    <definedName name="is_inc_tax_fser" localSheetId="3">#REF!</definedName>
    <definedName name="is_inc_tax_fser" localSheetId="2">#REF!</definedName>
    <definedName name="is_inc_tax_fser">#REF!</definedName>
    <definedName name="is_inc_tax_fstp" localSheetId="0">#REF!</definedName>
    <definedName name="is_inc_tax_fstp" localSheetId="3">#REF!</definedName>
    <definedName name="is_inc_tax_fstp" localSheetId="2">#REF!</definedName>
    <definedName name="is_inc_tax_fstp" localSheetId="22">#REF!</definedName>
    <definedName name="is_inc_tax_fstp" localSheetId="7">#REF!</definedName>
    <definedName name="is_inc_tax_fstp" localSheetId="4">#REF!</definedName>
    <definedName name="is_inc_tax_fstp" localSheetId="5">#REF!</definedName>
    <definedName name="is_inc_tax_fstp" localSheetId="17">#REF!</definedName>
    <definedName name="is_inc_tax_fstp" localSheetId="12">#REF!</definedName>
    <definedName name="is_inc_tax_fstp" localSheetId="9">#REF!</definedName>
    <definedName name="is_inc_tax_fstp" localSheetId="10">#REF!</definedName>
    <definedName name="is_inc_tax_fstp">#REF!</definedName>
    <definedName name="is_inc_tax_gadd" localSheetId="0">#REF!</definedName>
    <definedName name="is_inc_tax_gadd" localSheetId="3">#REF!</definedName>
    <definedName name="is_inc_tax_gadd" localSheetId="2">#REF!</definedName>
    <definedName name="is_inc_tax_gadd" localSheetId="22">#REF!</definedName>
    <definedName name="is_inc_tax_gadd" localSheetId="7">#REF!</definedName>
    <definedName name="is_inc_tax_gadd" localSheetId="4">#REF!</definedName>
    <definedName name="is_inc_tax_gadd" localSheetId="5">#REF!</definedName>
    <definedName name="is_inc_tax_gadd" localSheetId="17">#REF!</definedName>
    <definedName name="is_inc_tax_gadd" localSheetId="12">#REF!</definedName>
    <definedName name="is_inc_tax_gadd" localSheetId="9">#REF!</definedName>
    <definedName name="is_inc_tax_gadd" localSheetId="10">#REF!</definedName>
    <definedName name="is_inc_tax_gadd">#REF!</definedName>
    <definedName name="is_inc_tax_gadi" localSheetId="0">#REF!</definedName>
    <definedName name="is_inc_tax_gadi" localSheetId="3">#REF!</definedName>
    <definedName name="is_inc_tax_gadi" localSheetId="2">#REF!</definedName>
    <definedName name="is_inc_tax_gadi" localSheetId="22">#REF!</definedName>
    <definedName name="is_inc_tax_gadi" localSheetId="7">#REF!</definedName>
    <definedName name="is_inc_tax_gadi" localSheetId="4">#REF!</definedName>
    <definedName name="is_inc_tax_gadi" localSheetId="5">#REF!</definedName>
    <definedName name="is_inc_tax_gadi" localSheetId="17">#REF!</definedName>
    <definedName name="is_inc_tax_gadi" localSheetId="12">#REF!</definedName>
    <definedName name="is_inc_tax_gadi" localSheetId="9">#REF!</definedName>
    <definedName name="is_inc_tax_gadi" localSheetId="10">#REF!</definedName>
    <definedName name="is_inc_tax_gadi">#REF!</definedName>
    <definedName name="is_inc_tax_gadj" localSheetId="0">#REF!</definedName>
    <definedName name="is_inc_tax_gadj" localSheetId="3">#REF!</definedName>
    <definedName name="is_inc_tax_gadj" localSheetId="2">#REF!</definedName>
    <definedName name="is_inc_tax_gadj">#REF!</definedName>
    <definedName name="is_inc_tax_gov" localSheetId="0">#REF!</definedName>
    <definedName name="is_inc_tax_gov" localSheetId="3">#REF!</definedName>
    <definedName name="is_inc_tax_gov" localSheetId="2">#REF!</definedName>
    <definedName name="is_inc_tax_gov">#REF!</definedName>
    <definedName name="is_inc_tax_govd" localSheetId="0">#REF!</definedName>
    <definedName name="is_inc_tax_govd" localSheetId="3">#REF!</definedName>
    <definedName name="is_inc_tax_govd" localSheetId="2">#REF!</definedName>
    <definedName name="is_inc_tax_govd" localSheetId="22">#REF!</definedName>
    <definedName name="is_inc_tax_govd" localSheetId="7">#REF!</definedName>
    <definedName name="is_inc_tax_govd" localSheetId="4">#REF!</definedName>
    <definedName name="is_inc_tax_govd" localSheetId="5">#REF!</definedName>
    <definedName name="is_inc_tax_govd" localSheetId="17">#REF!</definedName>
    <definedName name="is_inc_tax_govd" localSheetId="12">#REF!</definedName>
    <definedName name="is_inc_tax_govd" localSheetId="9">#REF!</definedName>
    <definedName name="is_inc_tax_govd" localSheetId="10">#REF!</definedName>
    <definedName name="is_inc_tax_govd">#REF!</definedName>
    <definedName name="is_inc_tax_gove" localSheetId="0">#REF!</definedName>
    <definedName name="is_inc_tax_gove" localSheetId="3">#REF!</definedName>
    <definedName name="is_inc_tax_gove" localSheetId="2">#REF!</definedName>
    <definedName name="is_inc_tax_gove" localSheetId="22">#REF!</definedName>
    <definedName name="is_inc_tax_gove" localSheetId="7">#REF!</definedName>
    <definedName name="is_inc_tax_gove" localSheetId="4">#REF!</definedName>
    <definedName name="is_inc_tax_gove" localSheetId="5">#REF!</definedName>
    <definedName name="is_inc_tax_gove" localSheetId="17">#REF!</definedName>
    <definedName name="is_inc_tax_gove" localSheetId="12">#REF!</definedName>
    <definedName name="is_inc_tax_gove" localSheetId="9">#REF!</definedName>
    <definedName name="is_inc_tax_gove" localSheetId="10">#REF!</definedName>
    <definedName name="is_inc_tax_gove">#REF!</definedName>
    <definedName name="is_inc_tax_nep" localSheetId="0">#REF!</definedName>
    <definedName name="is_inc_tax_nep" localSheetId="3">#REF!</definedName>
    <definedName name="is_inc_tax_nep" localSheetId="2">#REF!</definedName>
    <definedName name="is_inc_tax_nep" localSheetId="22">#REF!</definedName>
    <definedName name="is_inc_tax_nep" localSheetId="7">#REF!</definedName>
    <definedName name="is_inc_tax_nep" localSheetId="4">#REF!</definedName>
    <definedName name="is_inc_tax_nep" localSheetId="5">#REF!</definedName>
    <definedName name="is_inc_tax_nep" localSheetId="17">#REF!</definedName>
    <definedName name="is_inc_tax_nep" localSheetId="12">#REF!</definedName>
    <definedName name="is_inc_tax_nep" localSheetId="9">#REF!</definedName>
    <definedName name="is_inc_tax_nep" localSheetId="10">#REF!</definedName>
    <definedName name="is_inc_tax_nep">#REF!</definedName>
    <definedName name="is_inc_tax_resm" localSheetId="0">#REF!</definedName>
    <definedName name="is_inc_tax_resm" localSheetId="3">#REF!</definedName>
    <definedName name="is_inc_tax_resm" localSheetId="2">#REF!</definedName>
    <definedName name="is_inc_tax_resm" localSheetId="22">#REF!</definedName>
    <definedName name="is_inc_tax_resm" localSheetId="7">#REF!</definedName>
    <definedName name="is_inc_tax_resm" localSheetId="4">#REF!</definedName>
    <definedName name="is_inc_tax_resm" localSheetId="5">#REF!</definedName>
    <definedName name="is_inc_tax_resm" localSheetId="17">#REF!</definedName>
    <definedName name="is_inc_tax_resm" localSheetId="12">#REF!</definedName>
    <definedName name="is_inc_tax_resm" localSheetId="9">#REF!</definedName>
    <definedName name="is_inc_tax_resm" localSheetId="10">#REF!</definedName>
    <definedName name="is_inc_tax_resm">#REF!</definedName>
    <definedName name="is_inc_tax_sols" localSheetId="0">#REF!</definedName>
    <definedName name="is_inc_tax_sols" localSheetId="3">#REF!</definedName>
    <definedName name="is_inc_tax_sols" localSheetId="2">#REF!</definedName>
    <definedName name="is_inc_tax_sols">#REF!</definedName>
    <definedName name="is_inc_tax_tam" localSheetId="0">#REF!</definedName>
    <definedName name="is_inc_tax_tam" localSheetId="3">#REF!</definedName>
    <definedName name="is_inc_tax_tam" localSheetId="2">#REF!</definedName>
    <definedName name="is_inc_tax_tam" localSheetId="22">#REF!</definedName>
    <definedName name="is_inc_tax_tam" localSheetId="7">#REF!</definedName>
    <definedName name="is_inc_tax_tam" localSheetId="4">#REF!</definedName>
    <definedName name="is_inc_tax_tam" localSheetId="5">#REF!</definedName>
    <definedName name="is_inc_tax_tam" localSheetId="17">#REF!</definedName>
    <definedName name="is_inc_tax_tam" localSheetId="12">#REF!</definedName>
    <definedName name="is_inc_tax_tam" localSheetId="9">#REF!</definedName>
    <definedName name="is_inc_tax_tam" localSheetId="10">#REF!</definedName>
    <definedName name="is_inc_tax_tam">#REF!</definedName>
    <definedName name="is_inc_tax_trea" localSheetId="0">#REF!</definedName>
    <definedName name="is_inc_tax_trea" localSheetId="3">#REF!</definedName>
    <definedName name="is_inc_tax_trea" localSheetId="2">#REF!</definedName>
    <definedName name="is_inc_tax_trea">#REF!</definedName>
    <definedName name="is_inc_tax_tsc" localSheetId="0">#REF!</definedName>
    <definedName name="is_inc_tax_tsc" localSheetId="3">#REF!</definedName>
    <definedName name="is_inc_tax_tsc" localSheetId="2">#REF!</definedName>
    <definedName name="is_inc_tax_tsc" localSheetId="22">#REF!</definedName>
    <definedName name="is_inc_tax_tsc" localSheetId="7">#REF!</definedName>
    <definedName name="is_inc_tax_tsc" localSheetId="4">#REF!</definedName>
    <definedName name="is_inc_tax_tsc" localSheetId="5">#REF!</definedName>
    <definedName name="is_inc_tax_tsc" localSheetId="17">#REF!</definedName>
    <definedName name="is_inc_tax_tsc" localSheetId="12">#REF!</definedName>
    <definedName name="is_inc_tax_tsc" localSheetId="9">#REF!</definedName>
    <definedName name="is_inc_tax_tsc" localSheetId="10">#REF!</definedName>
    <definedName name="is_inc_tax_tsc">#REF!</definedName>
    <definedName name="is_inc_tax_vent" localSheetId="0">#REF!</definedName>
    <definedName name="is_inc_tax_vent" localSheetId="3">#REF!</definedName>
    <definedName name="is_inc_tax_vent" localSheetId="2">#REF!</definedName>
    <definedName name="is_inc_tax_vent" localSheetId="22">#REF!</definedName>
    <definedName name="is_inc_tax_vent" localSheetId="7">#REF!</definedName>
    <definedName name="is_inc_tax_vent" localSheetId="4">#REF!</definedName>
    <definedName name="is_inc_tax_vent" localSheetId="5">#REF!</definedName>
    <definedName name="is_inc_tax_vent" localSheetId="17">#REF!</definedName>
    <definedName name="is_inc_tax_vent" localSheetId="12">#REF!</definedName>
    <definedName name="is_inc_tax_vent" localSheetId="9">#REF!</definedName>
    <definedName name="is_inc_tax_vent" localSheetId="10">#REF!</definedName>
    <definedName name="is_inc_tax_vent">#REF!</definedName>
    <definedName name="is_inc_tax_watr" localSheetId="0">#REF!</definedName>
    <definedName name="is_inc_tax_watr" localSheetId="3">#REF!</definedName>
    <definedName name="is_inc_tax_watr" localSheetId="2">#REF!</definedName>
    <definedName name="is_inc_tax_watr">#REF!</definedName>
    <definedName name="is_inc_tax_west" localSheetId="0">#REF!</definedName>
    <definedName name="is_inc_tax_west" localSheetId="3">#REF!</definedName>
    <definedName name="is_inc_tax_west" localSheetId="2">#REF!</definedName>
    <definedName name="is_inc_tax_west">#REF!</definedName>
    <definedName name="is_int_exp" localSheetId="0">#REF!</definedName>
    <definedName name="is_int_exp" localSheetId="3">#REF!</definedName>
    <definedName name="is_int_exp" localSheetId="2">#REF!</definedName>
    <definedName name="is_int_exp" localSheetId="22">#REF!</definedName>
    <definedName name="is_int_exp" localSheetId="7">#REF!</definedName>
    <definedName name="is_int_exp" localSheetId="4">#REF!</definedName>
    <definedName name="is_int_exp" localSheetId="5">#REF!</definedName>
    <definedName name="is_int_exp" localSheetId="17">#REF!</definedName>
    <definedName name="is_int_exp" localSheetId="12">#REF!</definedName>
    <definedName name="is_int_exp" localSheetId="9">#REF!</definedName>
    <definedName name="is_int_exp" localSheetId="10">#REF!</definedName>
    <definedName name="is_int_exp">#REF!</definedName>
    <definedName name="is_int_exp_0" localSheetId="0">#REF!</definedName>
    <definedName name="is_int_exp_0" localSheetId="3">#REF!</definedName>
    <definedName name="is_int_exp_0" localSheetId="2">#REF!</definedName>
    <definedName name="is_int_exp_0" localSheetId="22">#REF!</definedName>
    <definedName name="is_int_exp_0" localSheetId="7">#REF!</definedName>
    <definedName name="is_int_exp_0" localSheetId="4">#REF!</definedName>
    <definedName name="is_int_exp_0" localSheetId="5">#REF!</definedName>
    <definedName name="is_int_exp_0" localSheetId="17">#REF!</definedName>
    <definedName name="is_int_exp_0" localSheetId="12">#REF!</definedName>
    <definedName name="is_int_exp_0" localSheetId="9">#REF!</definedName>
    <definedName name="is_int_exp_0" localSheetId="10">#REF!</definedName>
    <definedName name="is_int_exp_0">#REF!</definedName>
    <definedName name="is_int_exp_ambr" localSheetId="0">#REF!</definedName>
    <definedName name="is_int_exp_ambr" localSheetId="3">#REF!</definedName>
    <definedName name="is_int_exp_ambr" localSheetId="2">#REF!</definedName>
    <definedName name="is_int_exp_ambr" localSheetId="22">#REF!</definedName>
    <definedName name="is_int_exp_ambr" localSheetId="7">#REF!</definedName>
    <definedName name="is_int_exp_ambr" localSheetId="4">#REF!</definedName>
    <definedName name="is_int_exp_ambr" localSheetId="5">#REF!</definedName>
    <definedName name="is_int_exp_ambr" localSheetId="17">#REF!</definedName>
    <definedName name="is_int_exp_ambr" localSheetId="12">#REF!</definedName>
    <definedName name="is_int_exp_ambr" localSheetId="9">#REF!</definedName>
    <definedName name="is_int_exp_ambr" localSheetId="10">#REF!</definedName>
    <definedName name="is_int_exp_ambr">#REF!</definedName>
    <definedName name="is_int_exp_asst" localSheetId="0">#REF!</definedName>
    <definedName name="is_int_exp_asst" localSheetId="3">#REF!</definedName>
    <definedName name="is_int_exp_asst" localSheetId="2">#REF!</definedName>
    <definedName name="is_int_exp_asst" localSheetId="22">#REF!</definedName>
    <definedName name="is_int_exp_asst" localSheetId="7">#REF!</definedName>
    <definedName name="is_int_exp_asst" localSheetId="4">#REF!</definedName>
    <definedName name="is_int_exp_asst" localSheetId="5">#REF!</definedName>
    <definedName name="is_int_exp_asst" localSheetId="17">#REF!</definedName>
    <definedName name="is_int_exp_asst" localSheetId="12">#REF!</definedName>
    <definedName name="is_int_exp_asst" localSheetId="9">#REF!</definedName>
    <definedName name="is_int_exp_asst" localSheetId="10">#REF!</definedName>
    <definedName name="is_int_exp_asst">#REF!</definedName>
    <definedName name="is_int_exp_capx" localSheetId="0">#REF!</definedName>
    <definedName name="is_int_exp_capx" localSheetId="3">#REF!</definedName>
    <definedName name="is_int_exp_capx" localSheetId="2">#REF!</definedName>
    <definedName name="is_int_exp_capx" localSheetId="22">#REF!</definedName>
    <definedName name="is_int_exp_capx" localSheetId="7">#REF!</definedName>
    <definedName name="is_int_exp_capx" localSheetId="4">#REF!</definedName>
    <definedName name="is_int_exp_capx" localSheetId="5">#REF!</definedName>
    <definedName name="is_int_exp_capx" localSheetId="17">#REF!</definedName>
    <definedName name="is_int_exp_capx" localSheetId="12">#REF!</definedName>
    <definedName name="is_int_exp_capx" localSheetId="9">#REF!</definedName>
    <definedName name="is_int_exp_capx" localSheetId="10">#REF!</definedName>
    <definedName name="is_int_exp_capx">#REF!</definedName>
    <definedName name="is_int_exp_CM1DC" localSheetId="0">#REF!</definedName>
    <definedName name="is_int_exp_CM1DC" localSheetId="3">#REF!</definedName>
    <definedName name="is_int_exp_CM1DC" localSheetId="2">#REF!</definedName>
    <definedName name="is_int_exp_CM1DC" localSheetId="22">#REF!</definedName>
    <definedName name="is_int_exp_CM1DC" localSheetId="7">#REF!</definedName>
    <definedName name="is_int_exp_CM1DC" localSheetId="4">#REF!</definedName>
    <definedName name="is_int_exp_CM1DC" localSheetId="5">#REF!</definedName>
    <definedName name="is_int_exp_CM1DC" localSheetId="17">#REF!</definedName>
    <definedName name="is_int_exp_CM1DC" localSheetId="12">#REF!</definedName>
    <definedName name="is_int_exp_CM1DC" localSheetId="9">#REF!</definedName>
    <definedName name="is_int_exp_CM1DC" localSheetId="10">#REF!</definedName>
    <definedName name="is_int_exp_CM1DC">#REF!</definedName>
    <definedName name="is_int_exp_CM1DE" localSheetId="0">#REF!</definedName>
    <definedName name="is_int_exp_CM1DE" localSheetId="3">#REF!</definedName>
    <definedName name="is_int_exp_CM1DE" localSheetId="2">#REF!</definedName>
    <definedName name="is_int_exp_CM1DE" localSheetId="22">#REF!</definedName>
    <definedName name="is_int_exp_CM1DE" localSheetId="7">#REF!</definedName>
    <definedName name="is_int_exp_CM1DE" localSheetId="4">#REF!</definedName>
    <definedName name="is_int_exp_CM1DE" localSheetId="5">#REF!</definedName>
    <definedName name="is_int_exp_CM1DE" localSheetId="17">#REF!</definedName>
    <definedName name="is_int_exp_CM1DE" localSheetId="12">#REF!</definedName>
    <definedName name="is_int_exp_CM1DE" localSheetId="9">#REF!</definedName>
    <definedName name="is_int_exp_CM1DE" localSheetId="10">#REF!</definedName>
    <definedName name="is_int_exp_CM1DE">#REF!</definedName>
    <definedName name="is_int_exp_CM1EL" localSheetId="0">#REF!</definedName>
    <definedName name="is_int_exp_CM1EL" localSheetId="3">#REF!</definedName>
    <definedName name="is_int_exp_CM1EL" localSheetId="2">#REF!</definedName>
    <definedName name="is_int_exp_CM1EL" localSheetId="22">#REF!</definedName>
    <definedName name="is_int_exp_CM1EL" localSheetId="7">#REF!</definedName>
    <definedName name="is_int_exp_CM1EL" localSheetId="4">#REF!</definedName>
    <definedName name="is_int_exp_CM1EL" localSheetId="5">#REF!</definedName>
    <definedName name="is_int_exp_CM1EL" localSheetId="17">#REF!</definedName>
    <definedName name="is_int_exp_CM1EL" localSheetId="12">#REF!</definedName>
    <definedName name="is_int_exp_CM1EL" localSheetId="9">#REF!</definedName>
    <definedName name="is_int_exp_CM1EL" localSheetId="10">#REF!</definedName>
    <definedName name="is_int_exp_CM1EL">#REF!</definedName>
    <definedName name="is_int_exp_CM1NE" localSheetId="0">#REF!</definedName>
    <definedName name="is_int_exp_CM1NE" localSheetId="3">#REF!</definedName>
    <definedName name="is_int_exp_CM1NE" localSheetId="2">#REF!</definedName>
    <definedName name="is_int_exp_CM1NE">#REF!</definedName>
    <definedName name="is_int_exp_CM2DC" localSheetId="0">#REF!</definedName>
    <definedName name="is_int_exp_CM2DC" localSheetId="3">#REF!</definedName>
    <definedName name="is_int_exp_CM2DC" localSheetId="2">#REF!</definedName>
    <definedName name="is_int_exp_CM2DC" localSheetId="22">#REF!</definedName>
    <definedName name="is_int_exp_CM2DC" localSheetId="7">#REF!</definedName>
    <definedName name="is_int_exp_CM2DC" localSheetId="4">#REF!</definedName>
    <definedName name="is_int_exp_CM2DC" localSheetId="5">#REF!</definedName>
    <definedName name="is_int_exp_CM2DC" localSheetId="17">#REF!</definedName>
    <definedName name="is_int_exp_CM2DC" localSheetId="12">#REF!</definedName>
    <definedName name="is_int_exp_CM2DC" localSheetId="9">#REF!</definedName>
    <definedName name="is_int_exp_CM2DC" localSheetId="10">#REF!</definedName>
    <definedName name="is_int_exp_CM2DC">#REF!</definedName>
    <definedName name="is_int_exp_CM2DE" localSheetId="0">#REF!</definedName>
    <definedName name="is_int_exp_CM2DE" localSheetId="3">#REF!</definedName>
    <definedName name="is_int_exp_CM2DE" localSheetId="2">#REF!</definedName>
    <definedName name="is_int_exp_CM2DE" localSheetId="22">#REF!</definedName>
    <definedName name="is_int_exp_CM2DE" localSheetId="7">#REF!</definedName>
    <definedName name="is_int_exp_CM2DE" localSheetId="4">#REF!</definedName>
    <definedName name="is_int_exp_CM2DE" localSheetId="5">#REF!</definedName>
    <definedName name="is_int_exp_CM2DE" localSheetId="17">#REF!</definedName>
    <definedName name="is_int_exp_CM2DE" localSheetId="12">#REF!</definedName>
    <definedName name="is_int_exp_CM2DE" localSheetId="9">#REF!</definedName>
    <definedName name="is_int_exp_CM2DE" localSheetId="10">#REF!</definedName>
    <definedName name="is_int_exp_CM2DE">#REF!</definedName>
    <definedName name="is_int_exp_CM2EL" localSheetId="0">#REF!</definedName>
    <definedName name="is_int_exp_CM2EL" localSheetId="3">#REF!</definedName>
    <definedName name="is_int_exp_CM2EL" localSheetId="2">#REF!</definedName>
    <definedName name="is_int_exp_CM2EL" localSheetId="22">#REF!</definedName>
    <definedName name="is_int_exp_CM2EL" localSheetId="7">#REF!</definedName>
    <definedName name="is_int_exp_CM2EL" localSheetId="4">#REF!</definedName>
    <definedName name="is_int_exp_CM2EL" localSheetId="5">#REF!</definedName>
    <definedName name="is_int_exp_CM2EL" localSheetId="17">#REF!</definedName>
    <definedName name="is_int_exp_CM2EL" localSheetId="12">#REF!</definedName>
    <definedName name="is_int_exp_CM2EL" localSheetId="9">#REF!</definedName>
    <definedName name="is_int_exp_CM2EL" localSheetId="10">#REF!</definedName>
    <definedName name="is_int_exp_CM2EL">#REF!</definedName>
    <definedName name="is_int_exp_CM2NE" localSheetId="0">#REF!</definedName>
    <definedName name="is_int_exp_CM2NE" localSheetId="3">#REF!</definedName>
    <definedName name="is_int_exp_CM2NE" localSheetId="2">#REF!</definedName>
    <definedName name="is_int_exp_CM2NE">#REF!</definedName>
    <definedName name="is_int_exp_CM3DC" localSheetId="0">#REF!</definedName>
    <definedName name="is_int_exp_CM3DC" localSheetId="3">#REF!</definedName>
    <definedName name="is_int_exp_CM3DC" localSheetId="2">#REF!</definedName>
    <definedName name="is_int_exp_CM3DC" localSheetId="22">#REF!</definedName>
    <definedName name="is_int_exp_CM3DC" localSheetId="7">#REF!</definedName>
    <definedName name="is_int_exp_CM3DC" localSheetId="4">#REF!</definedName>
    <definedName name="is_int_exp_CM3DC" localSheetId="5">#REF!</definedName>
    <definedName name="is_int_exp_CM3DC" localSheetId="17">#REF!</definedName>
    <definedName name="is_int_exp_CM3DC" localSheetId="12">#REF!</definedName>
    <definedName name="is_int_exp_CM3DC" localSheetId="9">#REF!</definedName>
    <definedName name="is_int_exp_CM3DC" localSheetId="10">#REF!</definedName>
    <definedName name="is_int_exp_CM3DC">#REF!</definedName>
    <definedName name="is_int_exp_CM3DE" localSheetId="0">#REF!</definedName>
    <definedName name="is_int_exp_CM3DE" localSheetId="3">#REF!</definedName>
    <definedName name="is_int_exp_CM3DE" localSheetId="2">#REF!</definedName>
    <definedName name="is_int_exp_CM3DE" localSheetId="22">#REF!</definedName>
    <definedName name="is_int_exp_CM3DE" localSheetId="7">#REF!</definedName>
    <definedName name="is_int_exp_CM3DE" localSheetId="4">#REF!</definedName>
    <definedName name="is_int_exp_CM3DE" localSheetId="5">#REF!</definedName>
    <definedName name="is_int_exp_CM3DE" localSheetId="17">#REF!</definedName>
    <definedName name="is_int_exp_CM3DE" localSheetId="12">#REF!</definedName>
    <definedName name="is_int_exp_CM3DE" localSheetId="9">#REF!</definedName>
    <definedName name="is_int_exp_CM3DE" localSheetId="10">#REF!</definedName>
    <definedName name="is_int_exp_CM3DE">#REF!</definedName>
    <definedName name="is_int_exp_CM3EL" localSheetId="0">#REF!</definedName>
    <definedName name="is_int_exp_CM3EL" localSheetId="3">#REF!</definedName>
    <definedName name="is_int_exp_CM3EL" localSheetId="2">#REF!</definedName>
    <definedName name="is_int_exp_CM3EL" localSheetId="22">#REF!</definedName>
    <definedName name="is_int_exp_CM3EL" localSheetId="7">#REF!</definedName>
    <definedName name="is_int_exp_CM3EL" localSheetId="4">#REF!</definedName>
    <definedName name="is_int_exp_CM3EL" localSheetId="5">#REF!</definedName>
    <definedName name="is_int_exp_CM3EL" localSheetId="17">#REF!</definedName>
    <definedName name="is_int_exp_CM3EL" localSheetId="12">#REF!</definedName>
    <definedName name="is_int_exp_CM3EL" localSheetId="9">#REF!</definedName>
    <definedName name="is_int_exp_CM3EL" localSheetId="10">#REF!</definedName>
    <definedName name="is_int_exp_CM3EL">#REF!</definedName>
    <definedName name="is_int_exp_CM3NE" localSheetId="0">#REF!</definedName>
    <definedName name="is_int_exp_CM3NE" localSheetId="3">#REF!</definedName>
    <definedName name="is_int_exp_CM3NE" localSheetId="2">#REF!</definedName>
    <definedName name="is_int_exp_CM3NE">#REF!</definedName>
    <definedName name="is_int_exp_CM4DC" localSheetId="0">#REF!</definedName>
    <definedName name="is_int_exp_CM4DC" localSheetId="3">#REF!</definedName>
    <definedName name="is_int_exp_CM4DC" localSheetId="2">#REF!</definedName>
    <definedName name="is_int_exp_CM4DC" localSheetId="22">#REF!</definedName>
    <definedName name="is_int_exp_CM4DC" localSheetId="7">#REF!</definedName>
    <definedName name="is_int_exp_CM4DC" localSheetId="4">#REF!</definedName>
    <definedName name="is_int_exp_CM4DC" localSheetId="5">#REF!</definedName>
    <definedName name="is_int_exp_CM4DC" localSheetId="17">#REF!</definedName>
    <definedName name="is_int_exp_CM4DC" localSheetId="12">#REF!</definedName>
    <definedName name="is_int_exp_CM4DC" localSheetId="9">#REF!</definedName>
    <definedName name="is_int_exp_CM4DC" localSheetId="10">#REF!</definedName>
    <definedName name="is_int_exp_CM4DC">#REF!</definedName>
    <definedName name="is_int_exp_CM4DE" localSheetId="0">#REF!</definedName>
    <definedName name="is_int_exp_CM4DE" localSheetId="3">#REF!</definedName>
    <definedName name="is_int_exp_CM4DE" localSheetId="2">#REF!</definedName>
    <definedName name="is_int_exp_CM4DE" localSheetId="22">#REF!</definedName>
    <definedName name="is_int_exp_CM4DE" localSheetId="7">#REF!</definedName>
    <definedName name="is_int_exp_CM4DE" localSheetId="4">#REF!</definedName>
    <definedName name="is_int_exp_CM4DE" localSheetId="5">#REF!</definedName>
    <definedName name="is_int_exp_CM4DE" localSheetId="17">#REF!</definedName>
    <definedName name="is_int_exp_CM4DE" localSheetId="12">#REF!</definedName>
    <definedName name="is_int_exp_CM4DE" localSheetId="9">#REF!</definedName>
    <definedName name="is_int_exp_CM4DE" localSheetId="10">#REF!</definedName>
    <definedName name="is_int_exp_CM4DE">#REF!</definedName>
    <definedName name="is_int_exp_CM4EL" localSheetId="0">#REF!</definedName>
    <definedName name="is_int_exp_CM4EL" localSheetId="3">#REF!</definedName>
    <definedName name="is_int_exp_CM4EL" localSheetId="2">#REF!</definedName>
    <definedName name="is_int_exp_CM4EL" localSheetId="22">#REF!</definedName>
    <definedName name="is_int_exp_CM4EL" localSheetId="7">#REF!</definedName>
    <definedName name="is_int_exp_CM4EL" localSheetId="4">#REF!</definedName>
    <definedName name="is_int_exp_CM4EL" localSheetId="5">#REF!</definedName>
    <definedName name="is_int_exp_CM4EL" localSheetId="17">#REF!</definedName>
    <definedName name="is_int_exp_CM4EL" localSheetId="12">#REF!</definedName>
    <definedName name="is_int_exp_CM4EL" localSheetId="9">#REF!</definedName>
    <definedName name="is_int_exp_CM4EL" localSheetId="10">#REF!</definedName>
    <definedName name="is_int_exp_CM4EL">#REF!</definedName>
    <definedName name="is_int_exp_CM4NE" localSheetId="0">#REF!</definedName>
    <definedName name="is_int_exp_CM4NE" localSheetId="3">#REF!</definedName>
    <definedName name="is_int_exp_CM4NE" localSheetId="2">#REF!</definedName>
    <definedName name="is_int_exp_CM4NE">#REF!</definedName>
    <definedName name="is_int_exp_CM5DC" localSheetId="0">#REF!</definedName>
    <definedName name="is_int_exp_CM5DC" localSheetId="3">#REF!</definedName>
    <definedName name="is_int_exp_CM5DC" localSheetId="2">#REF!</definedName>
    <definedName name="is_int_exp_CM5DC" localSheetId="22">#REF!</definedName>
    <definedName name="is_int_exp_CM5DC" localSheetId="7">#REF!</definedName>
    <definedName name="is_int_exp_CM5DC" localSheetId="4">#REF!</definedName>
    <definedName name="is_int_exp_CM5DC" localSheetId="5">#REF!</definedName>
    <definedName name="is_int_exp_CM5DC" localSheetId="17">#REF!</definedName>
    <definedName name="is_int_exp_CM5DC" localSheetId="12">#REF!</definedName>
    <definedName name="is_int_exp_CM5DC" localSheetId="9">#REF!</definedName>
    <definedName name="is_int_exp_CM5DC" localSheetId="10">#REF!</definedName>
    <definedName name="is_int_exp_CM5DC">#REF!</definedName>
    <definedName name="is_int_exp_CM5DE" localSheetId="0">#REF!</definedName>
    <definedName name="is_int_exp_CM5DE" localSheetId="3">#REF!</definedName>
    <definedName name="is_int_exp_CM5DE" localSheetId="2">#REF!</definedName>
    <definedName name="is_int_exp_CM5DE" localSheetId="22">#REF!</definedName>
    <definedName name="is_int_exp_CM5DE" localSheetId="7">#REF!</definedName>
    <definedName name="is_int_exp_CM5DE" localSheetId="4">#REF!</definedName>
    <definedName name="is_int_exp_CM5DE" localSheetId="5">#REF!</definedName>
    <definedName name="is_int_exp_CM5DE" localSheetId="17">#REF!</definedName>
    <definedName name="is_int_exp_CM5DE" localSheetId="12">#REF!</definedName>
    <definedName name="is_int_exp_CM5DE" localSheetId="9">#REF!</definedName>
    <definedName name="is_int_exp_CM5DE" localSheetId="10">#REF!</definedName>
    <definedName name="is_int_exp_CM5DE">#REF!</definedName>
    <definedName name="is_int_exp_CMDCC" localSheetId="0">#REF!</definedName>
    <definedName name="is_int_exp_CMDCC" localSheetId="3">#REF!</definedName>
    <definedName name="is_int_exp_CMDCC" localSheetId="2">#REF!</definedName>
    <definedName name="is_int_exp_CMDCC" localSheetId="22">#REF!</definedName>
    <definedName name="is_int_exp_CMDCC" localSheetId="7">#REF!</definedName>
    <definedName name="is_int_exp_CMDCC" localSheetId="4">#REF!</definedName>
    <definedName name="is_int_exp_CMDCC" localSheetId="5">#REF!</definedName>
    <definedName name="is_int_exp_CMDCC" localSheetId="17">#REF!</definedName>
    <definedName name="is_int_exp_CMDCC" localSheetId="12">#REF!</definedName>
    <definedName name="is_int_exp_CMDCC" localSheetId="9">#REF!</definedName>
    <definedName name="is_int_exp_CMDCC" localSheetId="10">#REF!</definedName>
    <definedName name="is_int_exp_CMDCC">#REF!</definedName>
    <definedName name="is_int_exp_CMDEC" localSheetId="0">#REF!</definedName>
    <definedName name="is_int_exp_CMDEC" localSheetId="3">#REF!</definedName>
    <definedName name="is_int_exp_CMDEC" localSheetId="2">#REF!</definedName>
    <definedName name="is_int_exp_CMDEC" localSheetId="22">#REF!</definedName>
    <definedName name="is_int_exp_CMDEC" localSheetId="7">#REF!</definedName>
    <definedName name="is_int_exp_CMDEC" localSheetId="4">#REF!</definedName>
    <definedName name="is_int_exp_CMDEC" localSheetId="5">#REF!</definedName>
    <definedName name="is_int_exp_CMDEC" localSheetId="17">#REF!</definedName>
    <definedName name="is_int_exp_CMDEC" localSheetId="12">#REF!</definedName>
    <definedName name="is_int_exp_CMDEC" localSheetId="9">#REF!</definedName>
    <definedName name="is_int_exp_CMDEC" localSheetId="10">#REF!</definedName>
    <definedName name="is_int_exp_CMDEC">#REF!</definedName>
    <definedName name="is_int_exp_CMDEG" localSheetId="0">#REF!</definedName>
    <definedName name="is_int_exp_CMDEG" localSheetId="3">#REF!</definedName>
    <definedName name="is_int_exp_CMDEG" localSheetId="2">#REF!</definedName>
    <definedName name="is_int_exp_CMDEG" localSheetId="22">#REF!</definedName>
    <definedName name="is_int_exp_CMDEG" localSheetId="7">#REF!</definedName>
    <definedName name="is_int_exp_CMDEG" localSheetId="4">#REF!</definedName>
    <definedName name="is_int_exp_CMDEG" localSheetId="5">#REF!</definedName>
    <definedName name="is_int_exp_CMDEG" localSheetId="17">#REF!</definedName>
    <definedName name="is_int_exp_CMDEG" localSheetId="12">#REF!</definedName>
    <definedName name="is_int_exp_CMDEG" localSheetId="9">#REF!</definedName>
    <definedName name="is_int_exp_CMDEG" localSheetId="10">#REF!</definedName>
    <definedName name="is_int_exp_CMDEG">#REF!</definedName>
    <definedName name="is_int_exp_CMELE" localSheetId="0">#REF!</definedName>
    <definedName name="is_int_exp_CMELE" localSheetId="3">#REF!</definedName>
    <definedName name="is_int_exp_CMELE" localSheetId="2">#REF!</definedName>
    <definedName name="is_int_exp_CMELE" localSheetId="22">#REF!</definedName>
    <definedName name="is_int_exp_CMELE" localSheetId="7">#REF!</definedName>
    <definedName name="is_int_exp_CMELE" localSheetId="4">#REF!</definedName>
    <definedName name="is_int_exp_CMELE" localSheetId="5">#REF!</definedName>
    <definedName name="is_int_exp_CMELE" localSheetId="17">#REF!</definedName>
    <definedName name="is_int_exp_CMELE" localSheetId="12">#REF!</definedName>
    <definedName name="is_int_exp_CMELE" localSheetId="9">#REF!</definedName>
    <definedName name="is_int_exp_CMELE" localSheetId="10">#REF!</definedName>
    <definedName name="is_int_exp_CMELE">#REF!</definedName>
    <definedName name="is_int_exp_CMNEP" localSheetId="0">#REF!</definedName>
    <definedName name="is_int_exp_CMNEP" localSheetId="3">#REF!</definedName>
    <definedName name="is_int_exp_CMNEP" localSheetId="2">#REF!</definedName>
    <definedName name="is_int_exp_CMNEP" localSheetId="22">#REF!</definedName>
    <definedName name="is_int_exp_CMNEP" localSheetId="7">#REF!</definedName>
    <definedName name="is_int_exp_CMNEP" localSheetId="4">#REF!</definedName>
    <definedName name="is_int_exp_CMNEP" localSheetId="5">#REF!</definedName>
    <definedName name="is_int_exp_CMNEP" localSheetId="17">#REF!</definedName>
    <definedName name="is_int_exp_CMNEP" localSheetId="12">#REF!</definedName>
    <definedName name="is_int_exp_CMNEP" localSheetId="9">#REF!</definedName>
    <definedName name="is_int_exp_CMNEP" localSheetId="10">#REF!</definedName>
    <definedName name="is_int_exp_CMNEP">#REF!</definedName>
    <definedName name="is_int_exp_corp" localSheetId="0">#REF!</definedName>
    <definedName name="is_int_exp_corp" localSheetId="3">#REF!</definedName>
    <definedName name="is_int_exp_corp" localSheetId="2">#REF!</definedName>
    <definedName name="is_int_exp_corp" localSheetId="22">#REF!</definedName>
    <definedName name="is_int_exp_corp" localSheetId="7">#REF!</definedName>
    <definedName name="is_int_exp_corp" localSheetId="4">#REF!</definedName>
    <definedName name="is_int_exp_corp" localSheetId="5">#REF!</definedName>
    <definedName name="is_int_exp_corp" localSheetId="17">#REF!</definedName>
    <definedName name="is_int_exp_corp" localSheetId="12">#REF!</definedName>
    <definedName name="is_int_exp_corp" localSheetId="9">#REF!</definedName>
    <definedName name="is_int_exp_corp" localSheetId="10">#REF!</definedName>
    <definedName name="is_int_exp_corp">#REF!</definedName>
    <definedName name="is_int_exp_cres" localSheetId="0">#REF!</definedName>
    <definedName name="is_int_exp_cres" localSheetId="3">#REF!</definedName>
    <definedName name="is_int_exp_cres" localSheetId="2">#REF!</definedName>
    <definedName name="is_int_exp_cres" localSheetId="22">#REF!</definedName>
    <definedName name="is_int_exp_cres" localSheetId="7">#REF!</definedName>
    <definedName name="is_int_exp_cres" localSheetId="4">#REF!</definedName>
    <definedName name="is_int_exp_cres" localSheetId="5">#REF!</definedName>
    <definedName name="is_int_exp_cres" localSheetId="17">#REF!</definedName>
    <definedName name="is_int_exp_cres" localSheetId="12">#REF!</definedName>
    <definedName name="is_int_exp_cres" localSheetId="9">#REF!</definedName>
    <definedName name="is_int_exp_cres" localSheetId="10">#REF!</definedName>
    <definedName name="is_int_exp_cres">#REF!</definedName>
    <definedName name="is_int_exp_crmw" localSheetId="0">#REF!</definedName>
    <definedName name="is_int_exp_crmw" localSheetId="3">#REF!</definedName>
    <definedName name="is_int_exp_crmw" localSheetId="2">#REF!</definedName>
    <definedName name="is_int_exp_crmw" localSheetId="22">#REF!</definedName>
    <definedName name="is_int_exp_crmw" localSheetId="7">#REF!</definedName>
    <definedName name="is_int_exp_crmw" localSheetId="4">#REF!</definedName>
    <definedName name="is_int_exp_crmw" localSheetId="5">#REF!</definedName>
    <definedName name="is_int_exp_crmw" localSheetId="17">#REF!</definedName>
    <definedName name="is_int_exp_crmw" localSheetId="12">#REF!</definedName>
    <definedName name="is_int_exp_crmw" localSheetId="9">#REF!</definedName>
    <definedName name="is_int_exp_crmw" localSheetId="10">#REF!</definedName>
    <definedName name="is_int_exp_crmw">#REF!</definedName>
    <definedName name="is_int_exp_dadj" localSheetId="0">#REF!</definedName>
    <definedName name="is_int_exp_dadj" localSheetId="3">#REF!</definedName>
    <definedName name="is_int_exp_dadj" localSheetId="2">#REF!</definedName>
    <definedName name="is_int_exp_dadj">#REF!</definedName>
    <definedName name="is_int_exp_dcc" localSheetId="0">#REF!</definedName>
    <definedName name="is_int_exp_dcc" localSheetId="3">#REF!</definedName>
    <definedName name="is_int_exp_dcc" localSheetId="2">#REF!</definedName>
    <definedName name="is_int_exp_dcc" localSheetId="22">#REF!</definedName>
    <definedName name="is_int_exp_dcc" localSheetId="7">#REF!</definedName>
    <definedName name="is_int_exp_dcc" localSheetId="4">#REF!</definedName>
    <definedName name="is_int_exp_dcc" localSheetId="5">#REF!</definedName>
    <definedName name="is_int_exp_dcc" localSheetId="17">#REF!</definedName>
    <definedName name="is_int_exp_dcc" localSheetId="12">#REF!</definedName>
    <definedName name="is_int_exp_dcc" localSheetId="9">#REF!</definedName>
    <definedName name="is_int_exp_dcc" localSheetId="10">#REF!</definedName>
    <definedName name="is_int_exp_dcc">#REF!</definedName>
    <definedName name="is_int_exp_dccw" localSheetId="0">#REF!</definedName>
    <definedName name="is_int_exp_dccw" localSheetId="3">#REF!</definedName>
    <definedName name="is_int_exp_dccw" localSheetId="2">#REF!</definedName>
    <definedName name="is_int_exp_dccw" localSheetId="22">#REF!</definedName>
    <definedName name="is_int_exp_dccw" localSheetId="7">#REF!</definedName>
    <definedName name="is_int_exp_dccw" localSheetId="4">#REF!</definedName>
    <definedName name="is_int_exp_dccw" localSheetId="5">#REF!</definedName>
    <definedName name="is_int_exp_dccw" localSheetId="17">#REF!</definedName>
    <definedName name="is_int_exp_dccw" localSheetId="12">#REF!</definedName>
    <definedName name="is_int_exp_dccw" localSheetId="9">#REF!</definedName>
    <definedName name="is_int_exp_dccw" localSheetId="10">#REF!</definedName>
    <definedName name="is_int_exp_dccw">#REF!</definedName>
    <definedName name="is_int_exp_dcom" localSheetId="0">#REF!</definedName>
    <definedName name="is_int_exp_dcom" localSheetId="3">#REF!</definedName>
    <definedName name="is_int_exp_dcom" localSheetId="2">#REF!</definedName>
    <definedName name="is_int_exp_dcom" localSheetId="22">#REF!</definedName>
    <definedName name="is_int_exp_dcom" localSheetId="7">#REF!</definedName>
    <definedName name="is_int_exp_dcom" localSheetId="4">#REF!</definedName>
    <definedName name="is_int_exp_dcom" localSheetId="5">#REF!</definedName>
    <definedName name="is_int_exp_dcom" localSheetId="17">#REF!</definedName>
    <definedName name="is_int_exp_dcom" localSheetId="12">#REF!</definedName>
    <definedName name="is_int_exp_dcom" localSheetId="9">#REF!</definedName>
    <definedName name="is_int_exp_dcom" localSheetId="10">#REF!</definedName>
    <definedName name="is_int_exp_dcom">#REF!</definedName>
    <definedName name="is_int_exp_degw" localSheetId="0">#REF!</definedName>
    <definedName name="is_int_exp_degw" localSheetId="3">#REF!</definedName>
    <definedName name="is_int_exp_degw" localSheetId="2">#REF!</definedName>
    <definedName name="is_int_exp_degw">#REF!</definedName>
    <definedName name="is_int_exp_deiw" localSheetId="0">#REF!</definedName>
    <definedName name="is_int_exp_deiw" localSheetId="3">#REF!</definedName>
    <definedName name="is_int_exp_deiw" localSheetId="2">#REF!</definedName>
    <definedName name="is_int_exp_deiw">#REF!</definedName>
    <definedName name="is_int_exp_denw" localSheetId="0">#REF!</definedName>
    <definedName name="is_int_exp_denw" localSheetId="3">#REF!</definedName>
    <definedName name="is_int_exp_denw" localSheetId="2">#REF!</definedName>
    <definedName name="is_int_exp_denw">#REF!</definedName>
    <definedName name="is_int_exp_desi" localSheetId="0">#REF!</definedName>
    <definedName name="is_int_exp_desi" localSheetId="3">#REF!</definedName>
    <definedName name="is_int_exp_desi" localSheetId="2">#REF!</definedName>
    <definedName name="is_int_exp_desi" localSheetId="22">#REF!</definedName>
    <definedName name="is_int_exp_desi" localSheetId="7">#REF!</definedName>
    <definedName name="is_int_exp_desi" localSheetId="4">#REF!</definedName>
    <definedName name="is_int_exp_desi" localSheetId="5">#REF!</definedName>
    <definedName name="is_int_exp_desi" localSheetId="17">#REF!</definedName>
    <definedName name="is_int_exp_desi" localSheetId="12">#REF!</definedName>
    <definedName name="is_int_exp_desi" localSheetId="9">#REF!</definedName>
    <definedName name="is_int_exp_desi" localSheetId="10">#REF!</definedName>
    <definedName name="is_int_exp_desi">#REF!</definedName>
    <definedName name="is_int_exp_dess" localSheetId="0">#REF!</definedName>
    <definedName name="is_int_exp_dess" localSheetId="3">#REF!</definedName>
    <definedName name="is_int_exp_dess" localSheetId="2">#REF!</definedName>
    <definedName name="is_int_exp_dess">#REF!</definedName>
    <definedName name="is_int_exp_dfd" localSheetId="0">#REF!</definedName>
    <definedName name="is_int_exp_dfd" localSheetId="3">#REF!</definedName>
    <definedName name="is_int_exp_dfd" localSheetId="2">#REF!</definedName>
    <definedName name="is_int_exp_dfd" localSheetId="22">#REF!</definedName>
    <definedName name="is_int_exp_dfd" localSheetId="7">#REF!</definedName>
    <definedName name="is_int_exp_dfd" localSheetId="4">#REF!</definedName>
    <definedName name="is_int_exp_dfd" localSheetId="5">#REF!</definedName>
    <definedName name="is_int_exp_dfd" localSheetId="17">#REF!</definedName>
    <definedName name="is_int_exp_dfd" localSheetId="12">#REF!</definedName>
    <definedName name="is_int_exp_dfd" localSheetId="9">#REF!</definedName>
    <definedName name="is_int_exp_dfd" localSheetId="10">#REF!</definedName>
    <definedName name="is_int_exp_dfd">#REF!</definedName>
    <definedName name="is_int_exp_dgov" localSheetId="0">#REF!</definedName>
    <definedName name="is_int_exp_dgov" localSheetId="3">#REF!</definedName>
    <definedName name="is_int_exp_dgov" localSheetId="2">#REF!</definedName>
    <definedName name="is_int_exp_dgov">#REF!</definedName>
    <definedName name="is_int_exp_dnet" localSheetId="0">#REF!</definedName>
    <definedName name="is_int_exp_dnet" localSheetId="3">#REF!</definedName>
    <definedName name="is_int_exp_dnet" localSheetId="2">#REF!</definedName>
    <definedName name="is_int_exp_dnet" localSheetId="22">#REF!</definedName>
    <definedName name="is_int_exp_dnet" localSheetId="7">#REF!</definedName>
    <definedName name="is_int_exp_dnet" localSheetId="4">#REF!</definedName>
    <definedName name="is_int_exp_dnet" localSheetId="5">#REF!</definedName>
    <definedName name="is_int_exp_dnet" localSheetId="17">#REF!</definedName>
    <definedName name="is_int_exp_dnet" localSheetId="12">#REF!</definedName>
    <definedName name="is_int_exp_dnet" localSheetId="9">#REF!</definedName>
    <definedName name="is_int_exp_dnet" localSheetId="10">#REF!</definedName>
    <definedName name="is_int_exp_dnet">#REF!</definedName>
    <definedName name="is_int_exp_dpbg" localSheetId="0">#REF!</definedName>
    <definedName name="is_int_exp_dpbg" localSheetId="3">#REF!</definedName>
    <definedName name="is_int_exp_dpbg" localSheetId="2">#REF!</definedName>
    <definedName name="is_int_exp_dpbg" localSheetId="22">#REF!</definedName>
    <definedName name="is_int_exp_dpbg" localSheetId="7">#REF!</definedName>
    <definedName name="is_int_exp_dpbg" localSheetId="4">#REF!</definedName>
    <definedName name="is_int_exp_dpbg" localSheetId="5">#REF!</definedName>
    <definedName name="is_int_exp_dpbg" localSheetId="17">#REF!</definedName>
    <definedName name="is_int_exp_dpbg" localSheetId="12">#REF!</definedName>
    <definedName name="is_int_exp_dpbg" localSheetId="9">#REF!</definedName>
    <definedName name="is_int_exp_dpbg" localSheetId="10">#REF!</definedName>
    <definedName name="is_int_exp_dpbg">#REF!</definedName>
    <definedName name="is_int_exp_dsol" localSheetId="0">#REF!</definedName>
    <definedName name="is_int_exp_dsol" localSheetId="3">#REF!</definedName>
    <definedName name="is_int_exp_dsol" localSheetId="2">#REF!</definedName>
    <definedName name="is_int_exp_dsol" localSheetId="22">#REF!</definedName>
    <definedName name="is_int_exp_dsol" localSheetId="7">#REF!</definedName>
    <definedName name="is_int_exp_dsol" localSheetId="4">#REF!</definedName>
    <definedName name="is_int_exp_dsol" localSheetId="5">#REF!</definedName>
    <definedName name="is_int_exp_dsol" localSheetId="17">#REF!</definedName>
    <definedName name="is_int_exp_dsol" localSheetId="12">#REF!</definedName>
    <definedName name="is_int_exp_dsol" localSheetId="9">#REF!</definedName>
    <definedName name="is_int_exp_dsol" localSheetId="10">#REF!</definedName>
    <definedName name="is_int_exp_dsol">#REF!</definedName>
    <definedName name="is_int_exp_eadj" localSheetId="0">#REF!</definedName>
    <definedName name="is_int_exp_eadj" localSheetId="3">#REF!</definedName>
    <definedName name="is_int_exp_eadj" localSheetId="2">#REF!</definedName>
    <definedName name="is_int_exp_eadj">#REF!</definedName>
    <definedName name="is_int_exp_egov" localSheetId="0">#REF!</definedName>
    <definedName name="is_int_exp_egov" localSheetId="3">#REF!</definedName>
    <definedName name="is_int_exp_egov" localSheetId="2">#REF!</definedName>
    <definedName name="is_int_exp_egov">#REF!</definedName>
    <definedName name="is_int_exp_elec" localSheetId="0">#REF!</definedName>
    <definedName name="is_int_exp_elec" localSheetId="3">#REF!</definedName>
    <definedName name="is_int_exp_elec" localSheetId="2">#REF!</definedName>
    <definedName name="is_int_exp_elec" localSheetId="22">#REF!</definedName>
    <definedName name="is_int_exp_elec" localSheetId="7">#REF!</definedName>
    <definedName name="is_int_exp_elec" localSheetId="4">#REF!</definedName>
    <definedName name="is_int_exp_elec" localSheetId="5">#REF!</definedName>
    <definedName name="is_int_exp_elec" localSheetId="17">#REF!</definedName>
    <definedName name="is_int_exp_elec" localSheetId="12">#REF!</definedName>
    <definedName name="is_int_exp_elec" localSheetId="9">#REF!</definedName>
    <definedName name="is_int_exp_elec" localSheetId="10">#REF!</definedName>
    <definedName name="is_int_exp_elec">#REF!</definedName>
    <definedName name="is_int_exp_esvc" localSheetId="0">#REF!</definedName>
    <definedName name="is_int_exp_esvc" localSheetId="3">#REF!</definedName>
    <definedName name="is_int_exp_esvc" localSheetId="2">#REF!</definedName>
    <definedName name="is_int_exp_esvc" localSheetId="22">#REF!</definedName>
    <definedName name="is_int_exp_esvc" localSheetId="7">#REF!</definedName>
    <definedName name="is_int_exp_esvc" localSheetId="4">#REF!</definedName>
    <definedName name="is_int_exp_esvc" localSheetId="5">#REF!</definedName>
    <definedName name="is_int_exp_esvc" localSheetId="17">#REF!</definedName>
    <definedName name="is_int_exp_esvc" localSheetId="12">#REF!</definedName>
    <definedName name="is_int_exp_esvc" localSheetId="9">#REF!</definedName>
    <definedName name="is_int_exp_esvc" localSheetId="10">#REF!</definedName>
    <definedName name="is_int_exp_esvc">#REF!</definedName>
    <definedName name="is_int_exp_fnco" localSheetId="0">#REF!</definedName>
    <definedName name="is_int_exp_fnco" localSheetId="3">#REF!</definedName>
    <definedName name="is_int_exp_fnco" localSheetId="2">#REF!</definedName>
    <definedName name="is_int_exp_fnco" localSheetId="22">#REF!</definedName>
    <definedName name="is_int_exp_fnco" localSheetId="7">#REF!</definedName>
    <definedName name="is_int_exp_fnco" localSheetId="4">#REF!</definedName>
    <definedName name="is_int_exp_fnco" localSheetId="5">#REF!</definedName>
    <definedName name="is_int_exp_fnco" localSheetId="17">#REF!</definedName>
    <definedName name="is_int_exp_fnco" localSheetId="12">#REF!</definedName>
    <definedName name="is_int_exp_fnco" localSheetId="9">#REF!</definedName>
    <definedName name="is_int_exp_fnco" localSheetId="10">#REF!</definedName>
    <definedName name="is_int_exp_fnco">#REF!</definedName>
    <definedName name="is_int_exp_fsac" localSheetId="0">#REF!</definedName>
    <definedName name="is_int_exp_fsac" localSheetId="3">#REF!</definedName>
    <definedName name="is_int_exp_fsac" localSheetId="2">#REF!</definedName>
    <definedName name="is_int_exp_fsac" localSheetId="22">#REF!</definedName>
    <definedName name="is_int_exp_fsac" localSheetId="7">#REF!</definedName>
    <definedName name="is_int_exp_fsac" localSheetId="4">#REF!</definedName>
    <definedName name="is_int_exp_fsac" localSheetId="5">#REF!</definedName>
    <definedName name="is_int_exp_fsac" localSheetId="17">#REF!</definedName>
    <definedName name="is_int_exp_fsac" localSheetId="12">#REF!</definedName>
    <definedName name="is_int_exp_fsac" localSheetId="9">#REF!</definedName>
    <definedName name="is_int_exp_fsac" localSheetId="10">#REF!</definedName>
    <definedName name="is_int_exp_fsac">#REF!</definedName>
    <definedName name="is_int_exp_fsad" localSheetId="0">#REF!</definedName>
    <definedName name="is_int_exp_fsad" localSheetId="3">#REF!</definedName>
    <definedName name="is_int_exp_fsad" localSheetId="2">#REF!</definedName>
    <definedName name="is_int_exp_fsad">#REF!</definedName>
    <definedName name="is_int_exp_fser" localSheetId="0">#REF!</definedName>
    <definedName name="is_int_exp_fser" localSheetId="3">#REF!</definedName>
    <definedName name="is_int_exp_fser" localSheetId="2">#REF!</definedName>
    <definedName name="is_int_exp_fser" localSheetId="22">#REF!</definedName>
    <definedName name="is_int_exp_fser" localSheetId="7">#REF!</definedName>
    <definedName name="is_int_exp_fser" localSheetId="4">#REF!</definedName>
    <definedName name="is_int_exp_fser" localSheetId="5">#REF!</definedName>
    <definedName name="is_int_exp_fser" localSheetId="17">#REF!</definedName>
    <definedName name="is_int_exp_fser" localSheetId="12">#REF!</definedName>
    <definedName name="is_int_exp_fser" localSheetId="9">#REF!</definedName>
    <definedName name="is_int_exp_fser" localSheetId="10">#REF!</definedName>
    <definedName name="is_int_exp_fser">#REF!</definedName>
    <definedName name="is_int_exp_fstp" localSheetId="0">#REF!</definedName>
    <definedName name="is_int_exp_fstp" localSheetId="3">#REF!</definedName>
    <definedName name="is_int_exp_fstp" localSheetId="2">#REF!</definedName>
    <definedName name="is_int_exp_fstp" localSheetId="22">#REF!</definedName>
    <definedName name="is_int_exp_fstp" localSheetId="7">#REF!</definedName>
    <definedName name="is_int_exp_fstp" localSheetId="4">#REF!</definedName>
    <definedName name="is_int_exp_fstp" localSheetId="5">#REF!</definedName>
    <definedName name="is_int_exp_fstp" localSheetId="17">#REF!</definedName>
    <definedName name="is_int_exp_fstp" localSheetId="12">#REF!</definedName>
    <definedName name="is_int_exp_fstp" localSheetId="9">#REF!</definedName>
    <definedName name="is_int_exp_fstp" localSheetId="10">#REF!</definedName>
    <definedName name="is_int_exp_fstp">#REF!</definedName>
    <definedName name="is_int_exp_gadd" localSheetId="0">#REF!</definedName>
    <definedName name="is_int_exp_gadd" localSheetId="3">#REF!</definedName>
    <definedName name="is_int_exp_gadd" localSheetId="2">#REF!</definedName>
    <definedName name="is_int_exp_gadd" localSheetId="22">#REF!</definedName>
    <definedName name="is_int_exp_gadd" localSheetId="7">#REF!</definedName>
    <definedName name="is_int_exp_gadd" localSheetId="4">#REF!</definedName>
    <definedName name="is_int_exp_gadd" localSheetId="5">#REF!</definedName>
    <definedName name="is_int_exp_gadd" localSheetId="17">#REF!</definedName>
    <definedName name="is_int_exp_gadd" localSheetId="12">#REF!</definedName>
    <definedName name="is_int_exp_gadd" localSheetId="9">#REF!</definedName>
    <definedName name="is_int_exp_gadd" localSheetId="10">#REF!</definedName>
    <definedName name="is_int_exp_gadd">#REF!</definedName>
    <definedName name="is_int_exp_gadi" localSheetId="0">#REF!</definedName>
    <definedName name="is_int_exp_gadi" localSheetId="3">#REF!</definedName>
    <definedName name="is_int_exp_gadi" localSheetId="2">#REF!</definedName>
    <definedName name="is_int_exp_gadi" localSheetId="22">#REF!</definedName>
    <definedName name="is_int_exp_gadi" localSheetId="7">#REF!</definedName>
    <definedName name="is_int_exp_gadi" localSheetId="4">#REF!</definedName>
    <definedName name="is_int_exp_gadi" localSheetId="5">#REF!</definedName>
    <definedName name="is_int_exp_gadi" localSheetId="17">#REF!</definedName>
    <definedName name="is_int_exp_gadi" localSheetId="12">#REF!</definedName>
    <definedName name="is_int_exp_gadi" localSheetId="9">#REF!</definedName>
    <definedName name="is_int_exp_gadi" localSheetId="10">#REF!</definedName>
    <definedName name="is_int_exp_gadi">#REF!</definedName>
    <definedName name="is_int_exp_gadj" localSheetId="0">#REF!</definedName>
    <definedName name="is_int_exp_gadj" localSheetId="3">#REF!</definedName>
    <definedName name="is_int_exp_gadj" localSheetId="2">#REF!</definedName>
    <definedName name="is_int_exp_gadj">#REF!</definedName>
    <definedName name="is_int_exp_gov" localSheetId="0">#REF!</definedName>
    <definedName name="is_int_exp_gov" localSheetId="3">#REF!</definedName>
    <definedName name="is_int_exp_gov" localSheetId="2">#REF!</definedName>
    <definedName name="is_int_exp_gov">#REF!</definedName>
    <definedName name="is_int_exp_govd" localSheetId="0">#REF!</definedName>
    <definedName name="is_int_exp_govd" localSheetId="3">#REF!</definedName>
    <definedName name="is_int_exp_govd" localSheetId="2">#REF!</definedName>
    <definedName name="is_int_exp_govd" localSheetId="22">#REF!</definedName>
    <definedName name="is_int_exp_govd" localSheetId="7">#REF!</definedName>
    <definedName name="is_int_exp_govd" localSheetId="4">#REF!</definedName>
    <definedName name="is_int_exp_govd" localSheetId="5">#REF!</definedName>
    <definedName name="is_int_exp_govd" localSheetId="17">#REF!</definedName>
    <definedName name="is_int_exp_govd" localSheetId="12">#REF!</definedName>
    <definedName name="is_int_exp_govd" localSheetId="9">#REF!</definedName>
    <definedName name="is_int_exp_govd" localSheetId="10">#REF!</definedName>
    <definedName name="is_int_exp_govd">#REF!</definedName>
    <definedName name="is_int_exp_gove" localSheetId="0">#REF!</definedName>
    <definedName name="is_int_exp_gove" localSheetId="3">#REF!</definedName>
    <definedName name="is_int_exp_gove" localSheetId="2">#REF!</definedName>
    <definedName name="is_int_exp_gove" localSheetId="22">#REF!</definedName>
    <definedName name="is_int_exp_gove" localSheetId="7">#REF!</definedName>
    <definedName name="is_int_exp_gove" localSheetId="4">#REF!</definedName>
    <definedName name="is_int_exp_gove" localSheetId="5">#REF!</definedName>
    <definedName name="is_int_exp_gove" localSheetId="17">#REF!</definedName>
    <definedName name="is_int_exp_gove" localSheetId="12">#REF!</definedName>
    <definedName name="is_int_exp_gove" localSheetId="9">#REF!</definedName>
    <definedName name="is_int_exp_gove" localSheetId="10">#REF!</definedName>
    <definedName name="is_int_exp_gove">#REF!</definedName>
    <definedName name="is_int_exp_mali" localSheetId="0">#REF!</definedName>
    <definedName name="is_int_exp_mali" localSheetId="3">#REF!</definedName>
    <definedName name="is_int_exp_mali" localSheetId="2">#REF!</definedName>
    <definedName name="is_int_exp_mali" localSheetId="22">#REF!</definedName>
    <definedName name="is_int_exp_mali" localSheetId="7">#REF!</definedName>
    <definedName name="is_int_exp_mali" localSheetId="4">#REF!</definedName>
    <definedName name="is_int_exp_mali" localSheetId="5">#REF!</definedName>
    <definedName name="is_int_exp_mali" localSheetId="17">#REF!</definedName>
    <definedName name="is_int_exp_mali" localSheetId="12">#REF!</definedName>
    <definedName name="is_int_exp_mali" localSheetId="9">#REF!</definedName>
    <definedName name="is_int_exp_mali" localSheetId="10">#REF!</definedName>
    <definedName name="is_int_exp_mali">#REF!</definedName>
    <definedName name="is_int_exp_mwp" localSheetId="0">#REF!</definedName>
    <definedName name="is_int_exp_mwp" localSheetId="3">#REF!</definedName>
    <definedName name="is_int_exp_mwp" localSheetId="2">#REF!</definedName>
    <definedName name="is_int_exp_mwp" localSheetId="22">#REF!</definedName>
    <definedName name="is_int_exp_mwp" localSheetId="7">#REF!</definedName>
    <definedName name="is_int_exp_mwp" localSheetId="4">#REF!</definedName>
    <definedName name="is_int_exp_mwp" localSheetId="5">#REF!</definedName>
    <definedName name="is_int_exp_mwp" localSheetId="17">#REF!</definedName>
    <definedName name="is_int_exp_mwp" localSheetId="12">#REF!</definedName>
    <definedName name="is_int_exp_mwp" localSheetId="9">#REF!</definedName>
    <definedName name="is_int_exp_mwp" localSheetId="10">#REF!</definedName>
    <definedName name="is_int_exp_mwp">#REF!</definedName>
    <definedName name="is_int_exp_nep" localSheetId="0">#REF!</definedName>
    <definedName name="is_int_exp_nep" localSheetId="3">#REF!</definedName>
    <definedName name="is_int_exp_nep" localSheetId="2">#REF!</definedName>
    <definedName name="is_int_exp_nep" localSheetId="22">#REF!</definedName>
    <definedName name="is_int_exp_nep" localSheetId="7">#REF!</definedName>
    <definedName name="is_int_exp_nep" localSheetId="4">#REF!</definedName>
    <definedName name="is_int_exp_nep" localSheetId="5">#REF!</definedName>
    <definedName name="is_int_exp_nep" localSheetId="17">#REF!</definedName>
    <definedName name="is_int_exp_nep" localSheetId="12">#REF!</definedName>
    <definedName name="is_int_exp_nep" localSheetId="9">#REF!</definedName>
    <definedName name="is_int_exp_nep" localSheetId="10">#REF!</definedName>
    <definedName name="is_int_exp_nep">#REF!</definedName>
    <definedName name="is_int_exp_ngov" localSheetId="0">#REF!</definedName>
    <definedName name="is_int_exp_ngov" localSheetId="3">#REF!</definedName>
    <definedName name="is_int_exp_ngov" localSheetId="2">#REF!</definedName>
    <definedName name="is_int_exp_ngov">#REF!</definedName>
    <definedName name="is_int_exp_npl" localSheetId="0">#REF!</definedName>
    <definedName name="is_int_exp_npl" localSheetId="3">#REF!</definedName>
    <definedName name="is_int_exp_npl" localSheetId="2">#REF!</definedName>
    <definedName name="is_int_exp_npl" localSheetId="22">#REF!</definedName>
    <definedName name="is_int_exp_npl" localSheetId="7">#REF!</definedName>
    <definedName name="is_int_exp_npl" localSheetId="4">#REF!</definedName>
    <definedName name="is_int_exp_npl" localSheetId="5">#REF!</definedName>
    <definedName name="is_int_exp_npl" localSheetId="17">#REF!</definedName>
    <definedName name="is_int_exp_npl" localSheetId="12">#REF!</definedName>
    <definedName name="is_int_exp_npl" localSheetId="9">#REF!</definedName>
    <definedName name="is_int_exp_npl" localSheetId="10">#REF!</definedName>
    <definedName name="is_int_exp_npl">#REF!</definedName>
    <definedName name="is_int_exp_oper" localSheetId="0">#REF!</definedName>
    <definedName name="is_int_exp_oper" localSheetId="3">#REF!</definedName>
    <definedName name="is_int_exp_oper" localSheetId="2">#REF!</definedName>
    <definedName name="is_int_exp_oper" localSheetId="22">#REF!</definedName>
    <definedName name="is_int_exp_oper" localSheetId="7">#REF!</definedName>
    <definedName name="is_int_exp_oper" localSheetId="4">#REF!</definedName>
    <definedName name="is_int_exp_oper" localSheetId="5">#REF!</definedName>
    <definedName name="is_int_exp_oper" localSheetId="17">#REF!</definedName>
    <definedName name="is_int_exp_oper" localSheetId="12">#REF!</definedName>
    <definedName name="is_int_exp_oper" localSheetId="9">#REF!</definedName>
    <definedName name="is_int_exp_oper" localSheetId="10">#REF!</definedName>
    <definedName name="is_int_exp_oper">'[22]Income_Statement 2005-2011'!#REF!</definedName>
    <definedName name="is_int_exp_resm" localSheetId="0">#REF!</definedName>
    <definedName name="is_int_exp_resm" localSheetId="3">#REF!</definedName>
    <definedName name="is_int_exp_resm" localSheetId="2">#REF!</definedName>
    <definedName name="is_int_exp_resm" localSheetId="22">#REF!</definedName>
    <definedName name="is_int_exp_resm" localSheetId="7">#REF!</definedName>
    <definedName name="is_int_exp_resm" localSheetId="4">#REF!</definedName>
    <definedName name="is_int_exp_resm" localSheetId="5">#REF!</definedName>
    <definedName name="is_int_exp_resm" localSheetId="17">#REF!</definedName>
    <definedName name="is_int_exp_resm" localSheetId="12">#REF!</definedName>
    <definedName name="is_int_exp_resm" localSheetId="9">#REF!</definedName>
    <definedName name="is_int_exp_resm" localSheetId="10">#REF!</definedName>
    <definedName name="is_int_exp_resm">#REF!</definedName>
    <definedName name="is_int_exp_rgov" localSheetId="0">#REF!</definedName>
    <definedName name="is_int_exp_rgov" localSheetId="3">#REF!</definedName>
    <definedName name="is_int_exp_rgov" localSheetId="2">#REF!</definedName>
    <definedName name="is_int_exp_rgov">#REF!</definedName>
    <definedName name="is_int_exp_rmwp" localSheetId="0">#REF!</definedName>
    <definedName name="is_int_exp_rmwp" localSheetId="3">#REF!</definedName>
    <definedName name="is_int_exp_rmwp" localSheetId="2">#REF!</definedName>
    <definedName name="is_int_exp_rmwp" localSheetId="22">#REF!</definedName>
    <definedName name="is_int_exp_rmwp" localSheetId="7">#REF!</definedName>
    <definedName name="is_int_exp_rmwp" localSheetId="4">#REF!</definedName>
    <definedName name="is_int_exp_rmwp" localSheetId="5">#REF!</definedName>
    <definedName name="is_int_exp_rmwp" localSheetId="17">#REF!</definedName>
    <definedName name="is_int_exp_rmwp" localSheetId="12">#REF!</definedName>
    <definedName name="is_int_exp_rmwp" localSheetId="9">#REF!</definedName>
    <definedName name="is_int_exp_rmwp" localSheetId="10">#REF!</definedName>
    <definedName name="is_int_exp_rmwp">#REF!</definedName>
    <definedName name="is_int_exp_rode" localSheetId="0">#REF!</definedName>
    <definedName name="is_int_exp_rode" localSheetId="3">#REF!</definedName>
    <definedName name="is_int_exp_rode" localSheetId="2">#REF!</definedName>
    <definedName name="is_int_exp_rode" localSheetId="22">#REF!</definedName>
    <definedName name="is_int_exp_rode" localSheetId="7">#REF!</definedName>
    <definedName name="is_int_exp_rode" localSheetId="4">#REF!</definedName>
    <definedName name="is_int_exp_rode" localSheetId="5">#REF!</definedName>
    <definedName name="is_int_exp_rode" localSheetId="17">#REF!</definedName>
    <definedName name="is_int_exp_rode" localSheetId="12">#REF!</definedName>
    <definedName name="is_int_exp_rode" localSheetId="9">#REF!</definedName>
    <definedName name="is_int_exp_rode" localSheetId="10">#REF!</definedName>
    <definedName name="is_int_exp_rode">#REF!</definedName>
    <definedName name="is_int_exp_sols" localSheetId="0">#REF!</definedName>
    <definedName name="is_int_exp_sols" localSheetId="3">#REF!</definedName>
    <definedName name="is_int_exp_sols" localSheetId="2">#REF!</definedName>
    <definedName name="is_int_exp_sols">#REF!</definedName>
    <definedName name="is_int_exp_tam" localSheetId="0">#REF!</definedName>
    <definedName name="is_int_exp_tam" localSheetId="3">#REF!</definedName>
    <definedName name="is_int_exp_tam" localSheetId="2">#REF!</definedName>
    <definedName name="is_int_exp_tam" localSheetId="22">#REF!</definedName>
    <definedName name="is_int_exp_tam" localSheetId="7">#REF!</definedName>
    <definedName name="is_int_exp_tam" localSheetId="4">#REF!</definedName>
    <definedName name="is_int_exp_tam" localSheetId="5">#REF!</definedName>
    <definedName name="is_int_exp_tam" localSheetId="17">#REF!</definedName>
    <definedName name="is_int_exp_tam" localSheetId="12">#REF!</definedName>
    <definedName name="is_int_exp_tam" localSheetId="9">#REF!</definedName>
    <definedName name="is_int_exp_tam" localSheetId="10">#REF!</definedName>
    <definedName name="is_int_exp_tam">#REF!</definedName>
    <definedName name="is_int_exp_trea" localSheetId="0">#REF!</definedName>
    <definedName name="is_int_exp_trea" localSheetId="3">#REF!</definedName>
    <definedName name="is_int_exp_trea" localSheetId="2">#REF!</definedName>
    <definedName name="is_int_exp_trea">#REF!</definedName>
    <definedName name="is_int_exp_tsc" localSheetId="0">#REF!</definedName>
    <definedName name="is_int_exp_tsc" localSheetId="3">#REF!</definedName>
    <definedName name="is_int_exp_tsc" localSheetId="2">#REF!</definedName>
    <definedName name="is_int_exp_tsc" localSheetId="22">#REF!</definedName>
    <definedName name="is_int_exp_tsc" localSheetId="7">#REF!</definedName>
    <definedName name="is_int_exp_tsc" localSheetId="4">#REF!</definedName>
    <definedName name="is_int_exp_tsc" localSheetId="5">#REF!</definedName>
    <definedName name="is_int_exp_tsc" localSheetId="17">#REF!</definedName>
    <definedName name="is_int_exp_tsc" localSheetId="12">#REF!</definedName>
    <definedName name="is_int_exp_tsc" localSheetId="9">#REF!</definedName>
    <definedName name="is_int_exp_tsc" localSheetId="10">#REF!</definedName>
    <definedName name="is_int_exp_tsc">#REF!</definedName>
    <definedName name="is_int_exp_vent" localSheetId="0">#REF!</definedName>
    <definedName name="is_int_exp_vent" localSheetId="3">#REF!</definedName>
    <definedName name="is_int_exp_vent" localSheetId="2">#REF!</definedName>
    <definedName name="is_int_exp_vent" localSheetId="22">#REF!</definedName>
    <definedName name="is_int_exp_vent" localSheetId="7">#REF!</definedName>
    <definedName name="is_int_exp_vent" localSheetId="4">#REF!</definedName>
    <definedName name="is_int_exp_vent" localSheetId="5">#REF!</definedName>
    <definedName name="is_int_exp_vent" localSheetId="17">#REF!</definedName>
    <definedName name="is_int_exp_vent" localSheetId="12">#REF!</definedName>
    <definedName name="is_int_exp_vent" localSheetId="9">#REF!</definedName>
    <definedName name="is_int_exp_vent" localSheetId="10">#REF!</definedName>
    <definedName name="is_int_exp_vent">#REF!</definedName>
    <definedName name="is_int_exp_vfs" localSheetId="0">#REF!</definedName>
    <definedName name="is_int_exp_vfs" localSheetId="3">#REF!</definedName>
    <definedName name="is_int_exp_vfs" localSheetId="2">#REF!</definedName>
    <definedName name="is_int_exp_vfs" localSheetId="22">#REF!</definedName>
    <definedName name="is_int_exp_vfs" localSheetId="7">#REF!</definedName>
    <definedName name="is_int_exp_vfs" localSheetId="4">#REF!</definedName>
    <definedName name="is_int_exp_vfs" localSheetId="5">#REF!</definedName>
    <definedName name="is_int_exp_vfs" localSheetId="17">#REF!</definedName>
    <definedName name="is_int_exp_vfs" localSheetId="12">#REF!</definedName>
    <definedName name="is_int_exp_vfs" localSheetId="9">#REF!</definedName>
    <definedName name="is_int_exp_vfs" localSheetId="10">#REF!</definedName>
    <definedName name="is_int_exp_vfs">#REF!</definedName>
    <definedName name="is_int_exp_watr" localSheetId="0">#REF!</definedName>
    <definedName name="is_int_exp_watr" localSheetId="3">#REF!</definedName>
    <definedName name="is_int_exp_watr" localSheetId="2">#REF!</definedName>
    <definedName name="is_int_exp_watr" localSheetId="22">#REF!</definedName>
    <definedName name="is_int_exp_watr" localSheetId="7">#REF!</definedName>
    <definedName name="is_int_exp_watr" localSheetId="4">#REF!</definedName>
    <definedName name="is_int_exp_watr" localSheetId="5">#REF!</definedName>
    <definedName name="is_int_exp_watr" localSheetId="17">#REF!</definedName>
    <definedName name="is_int_exp_watr" localSheetId="12">#REF!</definedName>
    <definedName name="is_int_exp_watr" localSheetId="9">#REF!</definedName>
    <definedName name="is_int_exp_watr" localSheetId="10">#REF!</definedName>
    <definedName name="is_int_exp_watr">#REF!</definedName>
    <definedName name="is_int_exp_west" localSheetId="0">#REF!</definedName>
    <definedName name="is_int_exp_west" localSheetId="3">#REF!</definedName>
    <definedName name="is_int_exp_west" localSheetId="2">#REF!</definedName>
    <definedName name="is_int_exp_west">#REF!</definedName>
    <definedName name="is_int_exp_wolv" localSheetId="0">#REF!</definedName>
    <definedName name="is_int_exp_wolv" localSheetId="3">#REF!</definedName>
    <definedName name="is_int_exp_wolv" localSheetId="2">#REF!</definedName>
    <definedName name="is_int_exp_wolv" localSheetId="22">#REF!</definedName>
    <definedName name="is_int_exp_wolv" localSheetId="7">#REF!</definedName>
    <definedName name="is_int_exp_wolv" localSheetId="4">#REF!</definedName>
    <definedName name="is_int_exp_wolv" localSheetId="5">#REF!</definedName>
    <definedName name="is_int_exp_wolv" localSheetId="17">#REF!</definedName>
    <definedName name="is_int_exp_wolv" localSheetId="12">#REF!</definedName>
    <definedName name="is_int_exp_wolv" localSheetId="9">#REF!</definedName>
    <definedName name="is_int_exp_wolv" localSheetId="10">#REF!</definedName>
    <definedName name="is_int_exp_wolv">#REF!</definedName>
    <definedName name="is_int_inc_oper" localSheetId="0">#REF!</definedName>
    <definedName name="is_int_inc_oper" localSheetId="3">#REF!</definedName>
    <definedName name="is_int_inc_oper" localSheetId="2">#REF!</definedName>
    <definedName name="is_int_inc_oper" localSheetId="22">#REF!</definedName>
    <definedName name="is_int_inc_oper" localSheetId="7">#REF!</definedName>
    <definedName name="is_int_inc_oper" localSheetId="4">#REF!</definedName>
    <definedName name="is_int_inc_oper" localSheetId="5">#REF!</definedName>
    <definedName name="is_int_inc_oper" localSheetId="17">#REF!</definedName>
    <definedName name="is_int_inc_oper" localSheetId="12">#REF!</definedName>
    <definedName name="is_int_inc_oper" localSheetId="9">#REF!</definedName>
    <definedName name="is_int_inc_oper" localSheetId="10">#REF!</definedName>
    <definedName name="is_int_inc_oper">'[22]Income_Statement 2005-2011'!#REF!</definedName>
    <definedName name="is_int_incpost_CM1DC" localSheetId="0">#REF!</definedName>
    <definedName name="is_int_incpost_CM1DC" localSheetId="3">#REF!</definedName>
    <definedName name="is_int_incpost_CM1DC" localSheetId="2">#REF!</definedName>
    <definedName name="is_int_incpost_CM1DC" localSheetId="22">#REF!</definedName>
    <definedName name="is_int_incpost_CM1DC" localSheetId="7">#REF!</definedName>
    <definedName name="is_int_incpost_CM1DC" localSheetId="4">#REF!</definedName>
    <definedName name="is_int_incpost_CM1DC" localSheetId="5">#REF!</definedName>
    <definedName name="is_int_incpost_CM1DC" localSheetId="17">#REF!</definedName>
    <definedName name="is_int_incpost_CM1DC" localSheetId="12">#REF!</definedName>
    <definedName name="is_int_incpost_CM1DC" localSheetId="9">#REF!</definedName>
    <definedName name="is_int_incpost_CM1DC" localSheetId="10">#REF!</definedName>
    <definedName name="is_int_incpost_CM1DC">#REF!</definedName>
    <definedName name="is_int_incpost_CM1DE" localSheetId="0">#REF!</definedName>
    <definedName name="is_int_incpost_CM1DE" localSheetId="3">#REF!</definedName>
    <definedName name="is_int_incpost_CM1DE" localSheetId="2">#REF!</definedName>
    <definedName name="is_int_incpost_CM1DE" localSheetId="22">#REF!</definedName>
    <definedName name="is_int_incpost_CM1DE" localSheetId="7">#REF!</definedName>
    <definedName name="is_int_incpost_CM1DE" localSheetId="4">#REF!</definedName>
    <definedName name="is_int_incpost_CM1DE" localSheetId="5">#REF!</definedName>
    <definedName name="is_int_incpost_CM1DE" localSheetId="17">#REF!</definedName>
    <definedName name="is_int_incpost_CM1DE" localSheetId="12">#REF!</definedName>
    <definedName name="is_int_incpost_CM1DE" localSheetId="9">#REF!</definedName>
    <definedName name="is_int_incpost_CM1DE" localSheetId="10">#REF!</definedName>
    <definedName name="is_int_incpost_CM1DE">#REF!</definedName>
    <definedName name="is_int_incpost_CM1EL" localSheetId="0">#REF!</definedName>
    <definedName name="is_int_incpost_CM1EL" localSheetId="3">#REF!</definedName>
    <definedName name="is_int_incpost_CM1EL" localSheetId="2">#REF!</definedName>
    <definedName name="is_int_incpost_CM1EL" localSheetId="22">#REF!</definedName>
    <definedName name="is_int_incpost_CM1EL" localSheetId="7">#REF!</definedName>
    <definedName name="is_int_incpost_CM1EL" localSheetId="4">#REF!</definedName>
    <definedName name="is_int_incpost_CM1EL" localSheetId="5">#REF!</definedName>
    <definedName name="is_int_incpost_CM1EL" localSheetId="17">#REF!</definedName>
    <definedName name="is_int_incpost_CM1EL" localSheetId="12">#REF!</definedName>
    <definedName name="is_int_incpost_CM1EL" localSheetId="9">#REF!</definedName>
    <definedName name="is_int_incpost_CM1EL" localSheetId="10">#REF!</definedName>
    <definedName name="is_int_incpost_CM1EL">#REF!</definedName>
    <definedName name="is_int_incpost_CM1NE" localSheetId="0">#REF!</definedName>
    <definedName name="is_int_incpost_CM1NE" localSheetId="3">#REF!</definedName>
    <definedName name="is_int_incpost_CM1NE" localSheetId="2">#REF!</definedName>
    <definedName name="is_int_incpost_CM1NE" localSheetId="22">#REF!</definedName>
    <definedName name="is_int_incpost_CM1NE" localSheetId="7">#REF!</definedName>
    <definedName name="is_int_incpost_CM1NE" localSheetId="4">#REF!</definedName>
    <definedName name="is_int_incpost_CM1NE" localSheetId="5">#REF!</definedName>
    <definedName name="is_int_incpost_CM1NE" localSheetId="17">#REF!</definedName>
    <definedName name="is_int_incpost_CM1NE" localSheetId="12">#REF!</definedName>
    <definedName name="is_int_incpost_CM1NE" localSheetId="9">#REF!</definedName>
    <definedName name="is_int_incpost_CM1NE" localSheetId="10">#REF!</definedName>
    <definedName name="is_int_incpost_CM1NE">#REF!</definedName>
    <definedName name="is_int_incpost_CM2DC" localSheetId="0">#REF!</definedName>
    <definedName name="is_int_incpost_CM2DC" localSheetId="3">#REF!</definedName>
    <definedName name="is_int_incpost_CM2DC" localSheetId="2">#REF!</definedName>
    <definedName name="is_int_incpost_CM2DC" localSheetId="22">#REF!</definedName>
    <definedName name="is_int_incpost_CM2DC" localSheetId="7">#REF!</definedName>
    <definedName name="is_int_incpost_CM2DC" localSheetId="4">#REF!</definedName>
    <definedName name="is_int_incpost_CM2DC" localSheetId="5">#REF!</definedName>
    <definedName name="is_int_incpost_CM2DC" localSheetId="17">#REF!</definedName>
    <definedName name="is_int_incpost_CM2DC" localSheetId="12">#REF!</definedName>
    <definedName name="is_int_incpost_CM2DC" localSheetId="9">#REF!</definedName>
    <definedName name="is_int_incpost_CM2DC" localSheetId="10">#REF!</definedName>
    <definedName name="is_int_incpost_CM2DC">#REF!</definedName>
    <definedName name="is_int_incpost_CM2DE" localSheetId="0">#REF!</definedName>
    <definedName name="is_int_incpost_CM2DE" localSheetId="3">#REF!</definedName>
    <definedName name="is_int_incpost_CM2DE" localSheetId="2">#REF!</definedName>
    <definedName name="is_int_incpost_CM2DE" localSheetId="22">#REF!</definedName>
    <definedName name="is_int_incpost_CM2DE" localSheetId="7">#REF!</definedName>
    <definedName name="is_int_incpost_CM2DE" localSheetId="4">#REF!</definedName>
    <definedName name="is_int_incpost_CM2DE" localSheetId="5">#REF!</definedName>
    <definedName name="is_int_incpost_CM2DE" localSheetId="17">#REF!</definedName>
    <definedName name="is_int_incpost_CM2DE" localSheetId="12">#REF!</definedName>
    <definedName name="is_int_incpost_CM2DE" localSheetId="9">#REF!</definedName>
    <definedName name="is_int_incpost_CM2DE" localSheetId="10">#REF!</definedName>
    <definedName name="is_int_incpost_CM2DE">#REF!</definedName>
    <definedName name="is_int_incpost_CM2EL" localSheetId="0">#REF!</definedName>
    <definedName name="is_int_incpost_CM2EL" localSheetId="3">#REF!</definedName>
    <definedName name="is_int_incpost_CM2EL" localSheetId="2">#REF!</definedName>
    <definedName name="is_int_incpost_CM2EL" localSheetId="22">#REF!</definedName>
    <definedName name="is_int_incpost_CM2EL" localSheetId="7">#REF!</definedName>
    <definedName name="is_int_incpost_CM2EL" localSheetId="4">#REF!</definedName>
    <definedName name="is_int_incpost_CM2EL" localSheetId="5">#REF!</definedName>
    <definedName name="is_int_incpost_CM2EL" localSheetId="17">#REF!</definedName>
    <definedName name="is_int_incpost_CM2EL" localSheetId="12">#REF!</definedName>
    <definedName name="is_int_incpost_CM2EL" localSheetId="9">#REF!</definedName>
    <definedName name="is_int_incpost_CM2EL" localSheetId="10">#REF!</definedName>
    <definedName name="is_int_incpost_CM2EL">#REF!</definedName>
    <definedName name="is_int_incpost_CM2NE" localSheetId="0">#REF!</definedName>
    <definedName name="is_int_incpost_CM2NE" localSheetId="3">#REF!</definedName>
    <definedName name="is_int_incpost_CM2NE" localSheetId="2">#REF!</definedName>
    <definedName name="is_int_incpost_CM2NE">#REF!</definedName>
    <definedName name="is_int_incpost_CM3DC" localSheetId="0">#REF!</definedName>
    <definedName name="is_int_incpost_CM3DC" localSheetId="3">#REF!</definedName>
    <definedName name="is_int_incpost_CM3DC" localSheetId="2">#REF!</definedName>
    <definedName name="is_int_incpost_CM3DC" localSheetId="22">#REF!</definedName>
    <definedName name="is_int_incpost_CM3DC" localSheetId="7">#REF!</definedName>
    <definedName name="is_int_incpost_CM3DC" localSheetId="4">#REF!</definedName>
    <definedName name="is_int_incpost_CM3DC" localSheetId="5">#REF!</definedName>
    <definedName name="is_int_incpost_CM3DC" localSheetId="17">#REF!</definedName>
    <definedName name="is_int_incpost_CM3DC" localSheetId="12">#REF!</definedName>
    <definedName name="is_int_incpost_CM3DC" localSheetId="9">#REF!</definedName>
    <definedName name="is_int_incpost_CM3DC" localSheetId="10">#REF!</definedName>
    <definedName name="is_int_incpost_CM3DC">#REF!</definedName>
    <definedName name="is_int_incpost_CM3DE" localSheetId="0">#REF!</definedName>
    <definedName name="is_int_incpost_CM3DE" localSheetId="3">#REF!</definedName>
    <definedName name="is_int_incpost_CM3DE" localSheetId="2">#REF!</definedName>
    <definedName name="is_int_incpost_CM3DE" localSheetId="22">#REF!</definedName>
    <definedName name="is_int_incpost_CM3DE" localSheetId="7">#REF!</definedName>
    <definedName name="is_int_incpost_CM3DE" localSheetId="4">#REF!</definedName>
    <definedName name="is_int_incpost_CM3DE" localSheetId="5">#REF!</definedName>
    <definedName name="is_int_incpost_CM3DE" localSheetId="17">#REF!</definedName>
    <definedName name="is_int_incpost_CM3DE" localSheetId="12">#REF!</definedName>
    <definedName name="is_int_incpost_CM3DE" localSheetId="9">#REF!</definedName>
    <definedName name="is_int_incpost_CM3DE" localSheetId="10">#REF!</definedName>
    <definedName name="is_int_incpost_CM3DE">#REF!</definedName>
    <definedName name="is_int_incpost_CM3EL" localSheetId="0">#REF!</definedName>
    <definedName name="is_int_incpost_CM3EL" localSheetId="3">#REF!</definedName>
    <definedName name="is_int_incpost_CM3EL" localSheetId="2">#REF!</definedName>
    <definedName name="is_int_incpost_CM3EL" localSheetId="22">#REF!</definedName>
    <definedName name="is_int_incpost_CM3EL" localSheetId="7">#REF!</definedName>
    <definedName name="is_int_incpost_CM3EL" localSheetId="4">#REF!</definedName>
    <definedName name="is_int_incpost_CM3EL" localSheetId="5">#REF!</definedName>
    <definedName name="is_int_incpost_CM3EL" localSheetId="17">#REF!</definedName>
    <definedName name="is_int_incpost_CM3EL" localSheetId="12">#REF!</definedName>
    <definedName name="is_int_incpost_CM3EL" localSheetId="9">#REF!</definedName>
    <definedName name="is_int_incpost_CM3EL" localSheetId="10">#REF!</definedName>
    <definedName name="is_int_incpost_CM3EL">#REF!</definedName>
    <definedName name="is_int_incpost_CM3NE" localSheetId="0">#REF!</definedName>
    <definedName name="is_int_incpost_CM3NE" localSheetId="3">#REF!</definedName>
    <definedName name="is_int_incpost_CM3NE" localSheetId="2">#REF!</definedName>
    <definedName name="is_int_incpost_CM3NE">#REF!</definedName>
    <definedName name="is_int_incpost_CM4DC" localSheetId="0">#REF!</definedName>
    <definedName name="is_int_incpost_CM4DC" localSheetId="3">#REF!</definedName>
    <definedName name="is_int_incpost_CM4DC" localSheetId="2">#REF!</definedName>
    <definedName name="is_int_incpost_CM4DC" localSheetId="22">#REF!</definedName>
    <definedName name="is_int_incpost_CM4DC" localSheetId="7">#REF!</definedName>
    <definedName name="is_int_incpost_CM4DC" localSheetId="4">#REF!</definedName>
    <definedName name="is_int_incpost_CM4DC" localSheetId="5">#REF!</definedName>
    <definedName name="is_int_incpost_CM4DC" localSheetId="17">#REF!</definedName>
    <definedName name="is_int_incpost_CM4DC" localSheetId="12">#REF!</definedName>
    <definedName name="is_int_incpost_CM4DC" localSheetId="9">#REF!</definedName>
    <definedName name="is_int_incpost_CM4DC" localSheetId="10">#REF!</definedName>
    <definedName name="is_int_incpost_CM4DC">#REF!</definedName>
    <definedName name="is_int_incpost_CM4DE" localSheetId="0">#REF!</definedName>
    <definedName name="is_int_incpost_CM4DE" localSheetId="3">#REF!</definedName>
    <definedName name="is_int_incpost_CM4DE" localSheetId="2">#REF!</definedName>
    <definedName name="is_int_incpost_CM4DE" localSheetId="22">#REF!</definedName>
    <definedName name="is_int_incpost_CM4DE" localSheetId="7">#REF!</definedName>
    <definedName name="is_int_incpost_CM4DE" localSheetId="4">#REF!</definedName>
    <definedName name="is_int_incpost_CM4DE" localSheetId="5">#REF!</definedName>
    <definedName name="is_int_incpost_CM4DE" localSheetId="17">#REF!</definedName>
    <definedName name="is_int_incpost_CM4DE" localSheetId="12">#REF!</definedName>
    <definedName name="is_int_incpost_CM4DE" localSheetId="9">#REF!</definedName>
    <definedName name="is_int_incpost_CM4DE" localSheetId="10">#REF!</definedName>
    <definedName name="is_int_incpost_CM4DE">#REF!</definedName>
    <definedName name="is_int_incpost_CM4EL" localSheetId="0">#REF!</definedName>
    <definedName name="is_int_incpost_CM4EL" localSheetId="3">#REF!</definedName>
    <definedName name="is_int_incpost_CM4EL" localSheetId="2">#REF!</definedName>
    <definedName name="is_int_incpost_CM4EL" localSheetId="22">#REF!</definedName>
    <definedName name="is_int_incpost_CM4EL" localSheetId="7">#REF!</definedName>
    <definedName name="is_int_incpost_CM4EL" localSheetId="4">#REF!</definedName>
    <definedName name="is_int_incpost_CM4EL" localSheetId="5">#REF!</definedName>
    <definedName name="is_int_incpost_CM4EL" localSheetId="17">#REF!</definedName>
    <definedName name="is_int_incpost_CM4EL" localSheetId="12">#REF!</definedName>
    <definedName name="is_int_incpost_CM4EL" localSheetId="9">#REF!</definedName>
    <definedName name="is_int_incpost_CM4EL" localSheetId="10">#REF!</definedName>
    <definedName name="is_int_incpost_CM4EL">#REF!</definedName>
    <definedName name="is_int_incpost_CM4NE" localSheetId="0">#REF!</definedName>
    <definedName name="is_int_incpost_CM4NE" localSheetId="3">#REF!</definedName>
    <definedName name="is_int_incpost_CM4NE" localSheetId="2">#REF!</definedName>
    <definedName name="is_int_incpost_CM4NE">#REF!</definedName>
    <definedName name="is_int_incpost_CM5DC" localSheetId="0">#REF!</definedName>
    <definedName name="is_int_incpost_CM5DC" localSheetId="3">#REF!</definedName>
    <definedName name="is_int_incpost_CM5DC" localSheetId="2">#REF!</definedName>
    <definedName name="is_int_incpost_CM5DC" localSheetId="22">#REF!</definedName>
    <definedName name="is_int_incpost_CM5DC" localSheetId="7">#REF!</definedName>
    <definedName name="is_int_incpost_CM5DC" localSheetId="4">#REF!</definedName>
    <definedName name="is_int_incpost_CM5DC" localSheetId="5">#REF!</definedName>
    <definedName name="is_int_incpost_CM5DC" localSheetId="17">#REF!</definedName>
    <definedName name="is_int_incpost_CM5DC" localSheetId="12">#REF!</definedName>
    <definedName name="is_int_incpost_CM5DC" localSheetId="9">#REF!</definedName>
    <definedName name="is_int_incpost_CM5DC" localSheetId="10">#REF!</definedName>
    <definedName name="is_int_incpost_CM5DC">#REF!</definedName>
    <definedName name="is_int_incpost_CM5DE" localSheetId="0">#REF!</definedName>
    <definedName name="is_int_incpost_CM5DE" localSheetId="3">#REF!</definedName>
    <definedName name="is_int_incpost_CM5DE" localSheetId="2">#REF!</definedName>
    <definedName name="is_int_incpost_CM5DE" localSheetId="22">#REF!</definedName>
    <definedName name="is_int_incpost_CM5DE" localSheetId="7">#REF!</definedName>
    <definedName name="is_int_incpost_CM5DE" localSheetId="4">#REF!</definedName>
    <definedName name="is_int_incpost_CM5DE" localSheetId="5">#REF!</definedName>
    <definedName name="is_int_incpost_CM5DE" localSheetId="17">#REF!</definedName>
    <definedName name="is_int_incpost_CM5DE" localSheetId="12">#REF!</definedName>
    <definedName name="is_int_incpost_CM5DE" localSheetId="9">#REF!</definedName>
    <definedName name="is_int_incpost_CM5DE" localSheetId="10">#REF!</definedName>
    <definedName name="is_int_incpost_CM5DE">#REF!</definedName>
    <definedName name="is_int_incpost_CMDCC" localSheetId="0">#REF!</definedName>
    <definedName name="is_int_incpost_CMDCC" localSheetId="3">#REF!</definedName>
    <definedName name="is_int_incpost_CMDCC" localSheetId="2">#REF!</definedName>
    <definedName name="is_int_incpost_CMDCC" localSheetId="22">#REF!</definedName>
    <definedName name="is_int_incpost_CMDCC" localSheetId="7">#REF!</definedName>
    <definedName name="is_int_incpost_CMDCC" localSheetId="4">#REF!</definedName>
    <definedName name="is_int_incpost_CMDCC" localSheetId="5">#REF!</definedName>
    <definedName name="is_int_incpost_CMDCC" localSheetId="17">#REF!</definedName>
    <definedName name="is_int_incpost_CMDCC" localSheetId="12">#REF!</definedName>
    <definedName name="is_int_incpost_CMDCC" localSheetId="9">#REF!</definedName>
    <definedName name="is_int_incpost_CMDCC" localSheetId="10">#REF!</definedName>
    <definedName name="is_int_incpost_CMDCC">#REF!</definedName>
    <definedName name="is_int_incpost_CMDEC" localSheetId="0">#REF!</definedName>
    <definedName name="is_int_incpost_CMDEC" localSheetId="3">#REF!</definedName>
    <definedName name="is_int_incpost_CMDEC" localSheetId="2">#REF!</definedName>
    <definedName name="is_int_incpost_CMDEC" localSheetId="22">#REF!</definedName>
    <definedName name="is_int_incpost_CMDEC" localSheetId="7">#REF!</definedName>
    <definedName name="is_int_incpost_CMDEC" localSheetId="4">#REF!</definedName>
    <definedName name="is_int_incpost_CMDEC" localSheetId="5">#REF!</definedName>
    <definedName name="is_int_incpost_CMDEC" localSheetId="17">#REF!</definedName>
    <definedName name="is_int_incpost_CMDEC" localSheetId="12">#REF!</definedName>
    <definedName name="is_int_incpost_CMDEC" localSheetId="9">#REF!</definedName>
    <definedName name="is_int_incpost_CMDEC" localSheetId="10">#REF!</definedName>
    <definedName name="is_int_incpost_CMDEC">#REF!</definedName>
    <definedName name="is_int_incpost_CMDEG" localSheetId="0">#REF!</definedName>
    <definedName name="is_int_incpost_CMDEG" localSheetId="3">#REF!</definedName>
    <definedName name="is_int_incpost_CMDEG" localSheetId="2">#REF!</definedName>
    <definedName name="is_int_incpost_CMDEG">#REF!</definedName>
    <definedName name="is_int_incpost_CMELE" localSheetId="0">#REF!</definedName>
    <definedName name="is_int_incpost_CMELE" localSheetId="3">#REF!</definedName>
    <definedName name="is_int_incpost_CMELE" localSheetId="2">#REF!</definedName>
    <definedName name="is_int_incpost_CMELE" localSheetId="22">#REF!</definedName>
    <definedName name="is_int_incpost_CMELE" localSheetId="7">#REF!</definedName>
    <definedName name="is_int_incpost_CMELE" localSheetId="4">#REF!</definedName>
    <definedName name="is_int_incpost_CMELE" localSheetId="5">#REF!</definedName>
    <definedName name="is_int_incpost_CMELE" localSheetId="17">#REF!</definedName>
    <definedName name="is_int_incpost_CMELE" localSheetId="12">#REF!</definedName>
    <definedName name="is_int_incpost_CMELE" localSheetId="9">#REF!</definedName>
    <definedName name="is_int_incpost_CMELE" localSheetId="10">#REF!</definedName>
    <definedName name="is_int_incpost_CMELE">#REF!</definedName>
    <definedName name="is_int_incpost_CMNEP" localSheetId="0">#REF!</definedName>
    <definedName name="is_int_incpost_CMNEP" localSheetId="3">#REF!</definedName>
    <definedName name="is_int_incpost_CMNEP" localSheetId="2">#REF!</definedName>
    <definedName name="is_int_incpost_CMNEP" localSheetId="22">#REF!</definedName>
    <definedName name="is_int_incpost_CMNEP" localSheetId="7">#REF!</definedName>
    <definedName name="is_int_incpost_CMNEP" localSheetId="4">#REF!</definedName>
    <definedName name="is_int_incpost_CMNEP" localSheetId="5">#REF!</definedName>
    <definedName name="is_int_incpost_CMNEP" localSheetId="17">#REF!</definedName>
    <definedName name="is_int_incpost_CMNEP" localSheetId="12">#REF!</definedName>
    <definedName name="is_int_incpost_CMNEP" localSheetId="9">#REF!</definedName>
    <definedName name="is_int_incpost_CMNEP" localSheetId="10">#REF!</definedName>
    <definedName name="is_int_incpost_CMNEP">#REF!</definedName>
    <definedName name="is_ltd_amt" localSheetId="0">#REF!</definedName>
    <definedName name="is_ltd_amt" localSheetId="3">#REF!</definedName>
    <definedName name="is_ltd_amt" localSheetId="2">#REF!</definedName>
    <definedName name="is_ltd_amt" localSheetId="22">#REF!</definedName>
    <definedName name="is_ltd_amt" localSheetId="7">#REF!</definedName>
    <definedName name="is_ltd_amt" localSheetId="4">#REF!</definedName>
    <definedName name="is_ltd_amt" localSheetId="5">#REF!</definedName>
    <definedName name="is_ltd_amt" localSheetId="17">#REF!</definedName>
    <definedName name="is_ltd_amt" localSheetId="12">#REF!</definedName>
    <definedName name="is_ltd_amt" localSheetId="9">#REF!</definedName>
    <definedName name="is_ltd_amt" localSheetId="10">#REF!</definedName>
    <definedName name="is_ltd_amt">#REF!</definedName>
    <definedName name="is_ltd_int" localSheetId="0">#REF!</definedName>
    <definedName name="is_ltd_int" localSheetId="3">#REF!</definedName>
    <definedName name="is_ltd_int" localSheetId="2">#REF!</definedName>
    <definedName name="is_ltd_int" localSheetId="22">#REF!</definedName>
    <definedName name="is_ltd_int" localSheetId="7">#REF!</definedName>
    <definedName name="is_ltd_int" localSheetId="4">#REF!</definedName>
    <definedName name="is_ltd_int" localSheetId="5">#REF!</definedName>
    <definedName name="is_ltd_int" localSheetId="17">#REF!</definedName>
    <definedName name="is_ltd_int" localSheetId="12">#REF!</definedName>
    <definedName name="is_ltd_int" localSheetId="9">#REF!</definedName>
    <definedName name="is_ltd_int" localSheetId="10">#REF!</definedName>
    <definedName name="is_ltd_int">#REF!</definedName>
    <definedName name="is_minint" localSheetId="0">#REF!</definedName>
    <definedName name="is_minint" localSheetId="3">#REF!</definedName>
    <definedName name="is_minint" localSheetId="2">#REF!</definedName>
    <definedName name="is_minint" localSheetId="22">#REF!</definedName>
    <definedName name="is_minint" localSheetId="7">#REF!</definedName>
    <definedName name="is_minint" localSheetId="4">#REF!</definedName>
    <definedName name="is_minint" localSheetId="5">#REF!</definedName>
    <definedName name="is_minint" localSheetId="17">#REF!</definedName>
    <definedName name="is_minint" localSheetId="12">#REF!</definedName>
    <definedName name="is_minint" localSheetId="9">#REF!</definedName>
    <definedName name="is_minint" localSheetId="10">#REF!</definedName>
    <definedName name="is_minint">#REF!</definedName>
    <definedName name="is_minint_0" localSheetId="0">#REF!</definedName>
    <definedName name="is_minint_0" localSheetId="3">#REF!</definedName>
    <definedName name="is_minint_0" localSheetId="2">#REF!</definedName>
    <definedName name="is_minint_0" localSheetId="22">#REF!</definedName>
    <definedName name="is_minint_0" localSheetId="7">#REF!</definedName>
    <definedName name="is_minint_0" localSheetId="4">#REF!</definedName>
    <definedName name="is_minint_0" localSheetId="5">#REF!</definedName>
    <definedName name="is_minint_0" localSheetId="17">#REF!</definedName>
    <definedName name="is_minint_0" localSheetId="12">#REF!</definedName>
    <definedName name="is_minint_0" localSheetId="9">#REF!</definedName>
    <definedName name="is_minint_0" localSheetId="10">#REF!</definedName>
    <definedName name="is_minint_0">#REF!</definedName>
    <definedName name="is_minint_ambr" localSheetId="0">#REF!</definedName>
    <definedName name="is_minint_ambr" localSheetId="3">#REF!</definedName>
    <definedName name="is_minint_ambr" localSheetId="2">#REF!</definedName>
    <definedName name="is_minint_ambr" localSheetId="22">#REF!</definedName>
    <definedName name="is_minint_ambr" localSheetId="7">#REF!</definedName>
    <definedName name="is_minint_ambr" localSheetId="4">#REF!</definedName>
    <definedName name="is_minint_ambr" localSheetId="5">#REF!</definedName>
    <definedName name="is_minint_ambr" localSheetId="17">#REF!</definedName>
    <definedName name="is_minint_ambr" localSheetId="12">#REF!</definedName>
    <definedName name="is_minint_ambr" localSheetId="9">#REF!</definedName>
    <definedName name="is_minint_ambr" localSheetId="10">#REF!</definedName>
    <definedName name="is_minint_ambr">#REF!</definedName>
    <definedName name="is_minint_asst" localSheetId="0">#REF!</definedName>
    <definedName name="is_minint_asst" localSheetId="3">#REF!</definedName>
    <definedName name="is_minint_asst" localSheetId="2">#REF!</definedName>
    <definedName name="is_minint_asst" localSheetId="22">#REF!</definedName>
    <definedName name="is_minint_asst" localSheetId="7">#REF!</definedName>
    <definedName name="is_minint_asst" localSheetId="4">#REF!</definedName>
    <definedName name="is_minint_asst" localSheetId="5">#REF!</definedName>
    <definedName name="is_minint_asst" localSheetId="17">#REF!</definedName>
    <definedName name="is_minint_asst" localSheetId="12">#REF!</definedName>
    <definedName name="is_minint_asst" localSheetId="9">#REF!</definedName>
    <definedName name="is_minint_asst" localSheetId="10">#REF!</definedName>
    <definedName name="is_minint_asst">#REF!</definedName>
    <definedName name="is_minint_capx" localSheetId="0">#REF!</definedName>
    <definedName name="is_minint_capx" localSheetId="3">#REF!</definedName>
    <definedName name="is_minint_capx" localSheetId="2">#REF!</definedName>
    <definedName name="is_minint_capx" localSheetId="22">#REF!</definedName>
    <definedName name="is_minint_capx" localSheetId="7">#REF!</definedName>
    <definedName name="is_minint_capx" localSheetId="4">#REF!</definedName>
    <definedName name="is_minint_capx" localSheetId="5">#REF!</definedName>
    <definedName name="is_minint_capx" localSheetId="17">#REF!</definedName>
    <definedName name="is_minint_capx" localSheetId="12">#REF!</definedName>
    <definedName name="is_minint_capx" localSheetId="9">#REF!</definedName>
    <definedName name="is_minint_capx" localSheetId="10">#REF!</definedName>
    <definedName name="is_minint_capx">#REF!</definedName>
    <definedName name="is_minint_CM1DC" localSheetId="0">#REF!</definedName>
    <definedName name="is_minint_CM1DC" localSheetId="3">#REF!</definedName>
    <definedName name="is_minint_CM1DC" localSheetId="2">#REF!</definedName>
    <definedName name="is_minint_CM1DC" localSheetId="22">#REF!</definedName>
    <definedName name="is_minint_CM1DC" localSheetId="7">#REF!</definedName>
    <definedName name="is_minint_CM1DC" localSheetId="4">#REF!</definedName>
    <definedName name="is_minint_CM1DC" localSheetId="5">#REF!</definedName>
    <definedName name="is_minint_CM1DC" localSheetId="17">#REF!</definedName>
    <definedName name="is_minint_CM1DC" localSheetId="12">#REF!</definedName>
    <definedName name="is_minint_CM1DC" localSheetId="9">#REF!</definedName>
    <definedName name="is_minint_CM1DC" localSheetId="10">#REF!</definedName>
    <definedName name="is_minint_CM1DC">#REF!</definedName>
    <definedName name="is_minint_CM1DE" localSheetId="0">#REF!</definedName>
    <definedName name="is_minint_CM1DE" localSheetId="3">#REF!</definedName>
    <definedName name="is_minint_CM1DE" localSheetId="2">#REF!</definedName>
    <definedName name="is_minint_CM1DE" localSheetId="22">#REF!</definedName>
    <definedName name="is_minint_CM1DE" localSheetId="7">#REF!</definedName>
    <definedName name="is_minint_CM1DE" localSheetId="4">#REF!</definedName>
    <definedName name="is_minint_CM1DE" localSheetId="5">#REF!</definedName>
    <definedName name="is_minint_CM1DE" localSheetId="17">#REF!</definedName>
    <definedName name="is_minint_CM1DE" localSheetId="12">#REF!</definedName>
    <definedName name="is_minint_CM1DE" localSheetId="9">#REF!</definedName>
    <definedName name="is_minint_CM1DE" localSheetId="10">#REF!</definedName>
    <definedName name="is_minint_CM1DE">#REF!</definedName>
    <definedName name="is_minint_CM1EL" localSheetId="0">#REF!</definedName>
    <definedName name="is_minint_CM1EL" localSheetId="3">#REF!</definedName>
    <definedName name="is_minint_CM1EL" localSheetId="2">#REF!</definedName>
    <definedName name="is_minint_CM1EL" localSheetId="22">#REF!</definedName>
    <definedName name="is_minint_CM1EL" localSheetId="7">#REF!</definedName>
    <definedName name="is_minint_CM1EL" localSheetId="4">#REF!</definedName>
    <definedName name="is_minint_CM1EL" localSheetId="5">#REF!</definedName>
    <definedName name="is_minint_CM1EL" localSheetId="17">#REF!</definedName>
    <definedName name="is_minint_CM1EL" localSheetId="12">#REF!</definedName>
    <definedName name="is_minint_CM1EL" localSheetId="9">#REF!</definedName>
    <definedName name="is_minint_CM1EL" localSheetId="10">#REF!</definedName>
    <definedName name="is_minint_CM1EL">#REF!</definedName>
    <definedName name="is_minint_CM1NE" localSheetId="0">#REF!</definedName>
    <definedName name="is_minint_CM1NE" localSheetId="3">#REF!</definedName>
    <definedName name="is_minint_CM1NE" localSheetId="2">#REF!</definedName>
    <definedName name="is_minint_CM1NE">#REF!</definedName>
    <definedName name="is_minint_CM2DC" localSheetId="0">#REF!</definedName>
    <definedName name="is_minint_CM2DC" localSheetId="3">#REF!</definedName>
    <definedName name="is_minint_CM2DC" localSheetId="2">#REF!</definedName>
    <definedName name="is_minint_CM2DC" localSheetId="22">#REF!</definedName>
    <definedName name="is_minint_CM2DC" localSheetId="7">#REF!</definedName>
    <definedName name="is_minint_CM2DC" localSheetId="4">#REF!</definedName>
    <definedName name="is_minint_CM2DC" localSheetId="5">#REF!</definedName>
    <definedName name="is_minint_CM2DC" localSheetId="17">#REF!</definedName>
    <definedName name="is_minint_CM2DC" localSheetId="12">#REF!</definedName>
    <definedName name="is_minint_CM2DC" localSheetId="9">#REF!</definedName>
    <definedName name="is_minint_CM2DC" localSheetId="10">#REF!</definedName>
    <definedName name="is_minint_CM2DC">#REF!</definedName>
    <definedName name="is_minint_CM2DE" localSheetId="0">#REF!</definedName>
    <definedName name="is_minint_CM2DE" localSheetId="3">#REF!</definedName>
    <definedName name="is_minint_CM2DE" localSheetId="2">#REF!</definedName>
    <definedName name="is_minint_CM2DE" localSheetId="22">#REF!</definedName>
    <definedName name="is_minint_CM2DE" localSheetId="7">#REF!</definedName>
    <definedName name="is_minint_CM2DE" localSheetId="4">#REF!</definedName>
    <definedName name="is_minint_CM2DE" localSheetId="5">#REF!</definedName>
    <definedName name="is_minint_CM2DE" localSheetId="17">#REF!</definedName>
    <definedName name="is_minint_CM2DE" localSheetId="12">#REF!</definedName>
    <definedName name="is_minint_CM2DE" localSheetId="9">#REF!</definedName>
    <definedName name="is_minint_CM2DE" localSheetId="10">#REF!</definedName>
    <definedName name="is_minint_CM2DE">#REF!</definedName>
    <definedName name="is_minint_CM2EL" localSheetId="0">#REF!</definedName>
    <definedName name="is_minint_CM2EL" localSheetId="3">#REF!</definedName>
    <definedName name="is_minint_CM2EL" localSheetId="2">#REF!</definedName>
    <definedName name="is_minint_CM2EL" localSheetId="22">#REF!</definedName>
    <definedName name="is_minint_CM2EL" localSheetId="7">#REF!</definedName>
    <definedName name="is_minint_CM2EL" localSheetId="4">#REF!</definedName>
    <definedName name="is_minint_CM2EL" localSheetId="5">#REF!</definedName>
    <definedName name="is_minint_CM2EL" localSheetId="17">#REF!</definedName>
    <definedName name="is_minint_CM2EL" localSheetId="12">#REF!</definedName>
    <definedName name="is_minint_CM2EL" localSheetId="9">#REF!</definedName>
    <definedName name="is_minint_CM2EL" localSheetId="10">#REF!</definedName>
    <definedName name="is_minint_CM2EL">#REF!</definedName>
    <definedName name="is_minint_CM2NE" localSheetId="0">#REF!</definedName>
    <definedName name="is_minint_CM2NE" localSheetId="3">#REF!</definedName>
    <definedName name="is_minint_CM2NE" localSheetId="2">#REF!</definedName>
    <definedName name="is_minint_CM2NE">#REF!</definedName>
    <definedName name="is_minint_CM3DC" localSheetId="0">#REF!</definedName>
    <definedName name="is_minint_CM3DC" localSheetId="3">#REF!</definedName>
    <definedName name="is_minint_CM3DC" localSheetId="2">#REF!</definedName>
    <definedName name="is_minint_CM3DC" localSheetId="22">#REF!</definedName>
    <definedName name="is_minint_CM3DC" localSheetId="7">#REF!</definedName>
    <definedName name="is_minint_CM3DC" localSheetId="4">#REF!</definedName>
    <definedName name="is_minint_CM3DC" localSheetId="5">#REF!</definedName>
    <definedName name="is_minint_CM3DC" localSheetId="17">#REF!</definedName>
    <definedName name="is_minint_CM3DC" localSheetId="12">#REF!</definedName>
    <definedName name="is_minint_CM3DC" localSheetId="9">#REF!</definedName>
    <definedName name="is_minint_CM3DC" localSheetId="10">#REF!</definedName>
    <definedName name="is_minint_CM3DC">#REF!</definedName>
    <definedName name="is_minint_CM3DE" localSheetId="0">#REF!</definedName>
    <definedName name="is_minint_CM3DE" localSheetId="3">#REF!</definedName>
    <definedName name="is_minint_CM3DE" localSheetId="2">#REF!</definedName>
    <definedName name="is_minint_CM3DE" localSheetId="22">#REF!</definedName>
    <definedName name="is_minint_CM3DE" localSheetId="7">#REF!</definedName>
    <definedName name="is_minint_CM3DE" localSheetId="4">#REF!</definedName>
    <definedName name="is_minint_CM3DE" localSheetId="5">#REF!</definedName>
    <definedName name="is_minint_CM3DE" localSheetId="17">#REF!</definedName>
    <definedName name="is_minint_CM3DE" localSheetId="12">#REF!</definedName>
    <definedName name="is_minint_CM3DE" localSheetId="9">#REF!</definedName>
    <definedName name="is_minint_CM3DE" localSheetId="10">#REF!</definedName>
    <definedName name="is_minint_CM3DE">#REF!</definedName>
    <definedName name="is_minint_CM3EL" localSheetId="0">#REF!</definedName>
    <definedName name="is_minint_CM3EL" localSheetId="3">#REF!</definedName>
    <definedName name="is_minint_CM3EL" localSheetId="2">#REF!</definedName>
    <definedName name="is_minint_CM3EL" localSheetId="22">#REF!</definedName>
    <definedName name="is_minint_CM3EL" localSheetId="7">#REF!</definedName>
    <definedName name="is_minint_CM3EL" localSheetId="4">#REF!</definedName>
    <definedName name="is_minint_CM3EL" localSheetId="5">#REF!</definedName>
    <definedName name="is_minint_CM3EL" localSheetId="17">#REF!</definedName>
    <definedName name="is_minint_CM3EL" localSheetId="12">#REF!</definedName>
    <definedName name="is_minint_CM3EL" localSheetId="9">#REF!</definedName>
    <definedName name="is_minint_CM3EL" localSheetId="10">#REF!</definedName>
    <definedName name="is_minint_CM3EL">#REF!</definedName>
    <definedName name="is_minint_CM3NE" localSheetId="0">#REF!</definedName>
    <definedName name="is_minint_CM3NE" localSheetId="3">#REF!</definedName>
    <definedName name="is_minint_CM3NE" localSheetId="2">#REF!</definedName>
    <definedName name="is_minint_CM3NE">#REF!</definedName>
    <definedName name="is_minint_CM4DC" localSheetId="0">#REF!</definedName>
    <definedName name="is_minint_CM4DC" localSheetId="3">#REF!</definedName>
    <definedName name="is_minint_CM4DC" localSheetId="2">#REF!</definedName>
    <definedName name="is_minint_CM4DC" localSheetId="22">#REF!</definedName>
    <definedName name="is_minint_CM4DC" localSheetId="7">#REF!</definedName>
    <definedName name="is_minint_CM4DC" localSheetId="4">#REF!</definedName>
    <definedName name="is_minint_CM4DC" localSheetId="5">#REF!</definedName>
    <definedName name="is_minint_CM4DC" localSheetId="17">#REF!</definedName>
    <definedName name="is_minint_CM4DC" localSheetId="12">#REF!</definedName>
    <definedName name="is_minint_CM4DC" localSheetId="9">#REF!</definedName>
    <definedName name="is_minint_CM4DC" localSheetId="10">#REF!</definedName>
    <definedName name="is_minint_CM4DC">#REF!</definedName>
    <definedName name="is_minint_CM4DE" localSheetId="0">#REF!</definedName>
    <definedName name="is_minint_CM4DE" localSheetId="3">#REF!</definedName>
    <definedName name="is_minint_CM4DE" localSheetId="2">#REF!</definedName>
    <definedName name="is_minint_CM4DE" localSheetId="22">#REF!</definedName>
    <definedName name="is_minint_CM4DE" localSheetId="7">#REF!</definedName>
    <definedName name="is_minint_CM4DE" localSheetId="4">#REF!</definedName>
    <definedName name="is_minint_CM4DE" localSheetId="5">#REF!</definedName>
    <definedName name="is_minint_CM4DE" localSheetId="17">#REF!</definedName>
    <definedName name="is_minint_CM4DE" localSheetId="12">#REF!</definedName>
    <definedName name="is_minint_CM4DE" localSheetId="9">#REF!</definedName>
    <definedName name="is_minint_CM4DE" localSheetId="10">#REF!</definedName>
    <definedName name="is_minint_CM4DE">#REF!</definedName>
    <definedName name="is_minint_CM4EL" localSheetId="0">#REF!</definedName>
    <definedName name="is_minint_CM4EL" localSheetId="3">#REF!</definedName>
    <definedName name="is_minint_CM4EL" localSheetId="2">#REF!</definedName>
    <definedName name="is_minint_CM4EL" localSheetId="22">#REF!</definedName>
    <definedName name="is_minint_CM4EL" localSheetId="7">#REF!</definedName>
    <definedName name="is_minint_CM4EL" localSheetId="4">#REF!</definedName>
    <definedName name="is_minint_CM4EL" localSheetId="5">#REF!</definedName>
    <definedName name="is_minint_CM4EL" localSheetId="17">#REF!</definedName>
    <definedName name="is_minint_CM4EL" localSheetId="12">#REF!</definedName>
    <definedName name="is_minint_CM4EL" localSheetId="9">#REF!</definedName>
    <definedName name="is_minint_CM4EL" localSheetId="10">#REF!</definedName>
    <definedName name="is_minint_CM4EL">#REF!</definedName>
    <definedName name="is_minint_CM4NE" localSheetId="0">#REF!</definedName>
    <definedName name="is_minint_CM4NE" localSheetId="3">#REF!</definedName>
    <definedName name="is_minint_CM4NE" localSheetId="2">#REF!</definedName>
    <definedName name="is_minint_CM4NE">#REF!</definedName>
    <definedName name="is_minint_CM5DC" localSheetId="0">#REF!</definedName>
    <definedName name="is_minint_CM5DC" localSheetId="3">#REF!</definedName>
    <definedName name="is_minint_CM5DC" localSheetId="2">#REF!</definedName>
    <definedName name="is_minint_CM5DC" localSheetId="22">#REF!</definedName>
    <definedName name="is_minint_CM5DC" localSheetId="7">#REF!</definedName>
    <definedName name="is_minint_CM5DC" localSheetId="4">#REF!</definedName>
    <definedName name="is_minint_CM5DC" localSheetId="5">#REF!</definedName>
    <definedName name="is_minint_CM5DC" localSheetId="17">#REF!</definedName>
    <definedName name="is_minint_CM5DC" localSheetId="12">#REF!</definedName>
    <definedName name="is_minint_CM5DC" localSheetId="9">#REF!</definedName>
    <definedName name="is_minint_CM5DC" localSheetId="10">#REF!</definedName>
    <definedName name="is_minint_CM5DC">#REF!</definedName>
    <definedName name="is_minint_CM5DE" localSheetId="0">#REF!</definedName>
    <definedName name="is_minint_CM5DE" localSheetId="3">#REF!</definedName>
    <definedName name="is_minint_CM5DE" localSheetId="2">#REF!</definedName>
    <definedName name="is_minint_CM5DE" localSheetId="22">#REF!</definedName>
    <definedName name="is_minint_CM5DE" localSheetId="7">#REF!</definedName>
    <definedName name="is_minint_CM5DE" localSheetId="4">#REF!</definedName>
    <definedName name="is_minint_CM5DE" localSheetId="5">#REF!</definedName>
    <definedName name="is_minint_CM5DE" localSheetId="17">#REF!</definedName>
    <definedName name="is_minint_CM5DE" localSheetId="12">#REF!</definedName>
    <definedName name="is_minint_CM5DE" localSheetId="9">#REF!</definedName>
    <definedName name="is_minint_CM5DE" localSheetId="10">#REF!</definedName>
    <definedName name="is_minint_CM5DE">#REF!</definedName>
    <definedName name="is_minint_CMDCC" localSheetId="0">#REF!</definedName>
    <definedName name="is_minint_CMDCC" localSheetId="3">#REF!</definedName>
    <definedName name="is_minint_CMDCC" localSheetId="2">#REF!</definedName>
    <definedName name="is_minint_CMDCC" localSheetId="22">#REF!</definedName>
    <definedName name="is_minint_CMDCC" localSheetId="7">#REF!</definedName>
    <definedName name="is_minint_CMDCC" localSheetId="4">#REF!</definedName>
    <definedName name="is_minint_CMDCC" localSheetId="5">#REF!</definedName>
    <definedName name="is_minint_CMDCC" localSheetId="17">#REF!</definedName>
    <definedName name="is_minint_CMDCC" localSheetId="12">#REF!</definedName>
    <definedName name="is_minint_CMDCC" localSheetId="9">#REF!</definedName>
    <definedName name="is_minint_CMDCC" localSheetId="10">#REF!</definedName>
    <definedName name="is_minint_CMDCC">#REF!</definedName>
    <definedName name="is_minint_CMDEC" localSheetId="0">#REF!</definedName>
    <definedName name="is_minint_CMDEC" localSheetId="3">#REF!</definedName>
    <definedName name="is_minint_CMDEC" localSheetId="2">#REF!</definedName>
    <definedName name="is_minint_CMDEC" localSheetId="22">#REF!</definedName>
    <definedName name="is_minint_CMDEC" localSheetId="7">#REF!</definedName>
    <definedName name="is_minint_CMDEC" localSheetId="4">#REF!</definedName>
    <definedName name="is_minint_CMDEC" localSheetId="5">#REF!</definedName>
    <definedName name="is_minint_CMDEC" localSheetId="17">#REF!</definedName>
    <definedName name="is_minint_CMDEC" localSheetId="12">#REF!</definedName>
    <definedName name="is_minint_CMDEC" localSheetId="9">#REF!</definedName>
    <definedName name="is_minint_CMDEC" localSheetId="10">#REF!</definedName>
    <definedName name="is_minint_CMDEC">#REF!</definedName>
    <definedName name="is_minint_CMDEG" localSheetId="0">#REF!</definedName>
    <definedName name="is_minint_CMDEG" localSheetId="3">#REF!</definedName>
    <definedName name="is_minint_CMDEG" localSheetId="2">#REF!</definedName>
    <definedName name="is_minint_CMDEG">#REF!</definedName>
    <definedName name="is_minint_CMELE" localSheetId="0">#REF!</definedName>
    <definedName name="is_minint_CMELE" localSheetId="3">#REF!</definedName>
    <definedName name="is_minint_CMELE" localSheetId="2">#REF!</definedName>
    <definedName name="is_minint_CMELE" localSheetId="22">#REF!</definedName>
    <definedName name="is_minint_CMELE" localSheetId="7">#REF!</definedName>
    <definedName name="is_minint_CMELE" localSheetId="4">#REF!</definedName>
    <definedName name="is_minint_CMELE" localSheetId="5">#REF!</definedName>
    <definedName name="is_minint_CMELE" localSheetId="17">#REF!</definedName>
    <definedName name="is_minint_CMELE" localSheetId="12">#REF!</definedName>
    <definedName name="is_minint_CMELE" localSheetId="9">#REF!</definedName>
    <definedName name="is_minint_CMELE" localSheetId="10">#REF!</definedName>
    <definedName name="is_minint_CMELE">#REF!</definedName>
    <definedName name="is_minint_CMNEP" localSheetId="0">#REF!</definedName>
    <definedName name="is_minint_CMNEP" localSheetId="3">#REF!</definedName>
    <definedName name="is_minint_CMNEP" localSheetId="2">#REF!</definedName>
    <definedName name="is_minint_CMNEP" localSheetId="22">#REF!</definedName>
    <definedName name="is_minint_CMNEP" localSheetId="7">#REF!</definedName>
    <definedName name="is_minint_CMNEP" localSheetId="4">#REF!</definedName>
    <definedName name="is_minint_CMNEP" localSheetId="5">#REF!</definedName>
    <definedName name="is_minint_CMNEP" localSheetId="17">#REF!</definedName>
    <definedName name="is_minint_CMNEP" localSheetId="12">#REF!</definedName>
    <definedName name="is_minint_CMNEP" localSheetId="9">#REF!</definedName>
    <definedName name="is_minint_CMNEP" localSheetId="10">#REF!</definedName>
    <definedName name="is_minint_CMNEP">#REF!</definedName>
    <definedName name="is_minint_corp" localSheetId="0">#REF!</definedName>
    <definedName name="is_minint_corp" localSheetId="3">#REF!</definedName>
    <definedName name="is_minint_corp" localSheetId="2">#REF!</definedName>
    <definedName name="is_minint_corp" localSheetId="22">#REF!</definedName>
    <definedName name="is_minint_corp" localSheetId="7">#REF!</definedName>
    <definedName name="is_minint_corp" localSheetId="4">#REF!</definedName>
    <definedName name="is_minint_corp" localSheetId="5">#REF!</definedName>
    <definedName name="is_minint_corp" localSheetId="17">#REF!</definedName>
    <definedName name="is_minint_corp" localSheetId="12">#REF!</definedName>
    <definedName name="is_minint_corp" localSheetId="9">#REF!</definedName>
    <definedName name="is_minint_corp" localSheetId="10">#REF!</definedName>
    <definedName name="is_minint_corp">#REF!</definedName>
    <definedName name="is_minint_cres" localSheetId="0">#REF!</definedName>
    <definedName name="is_minint_cres" localSheetId="3">#REF!</definedName>
    <definedName name="is_minint_cres" localSheetId="2">#REF!</definedName>
    <definedName name="is_minint_cres" localSheetId="22">#REF!</definedName>
    <definedName name="is_minint_cres" localSheetId="7">#REF!</definedName>
    <definedName name="is_minint_cres" localSheetId="4">#REF!</definedName>
    <definedName name="is_minint_cres" localSheetId="5">#REF!</definedName>
    <definedName name="is_minint_cres" localSheetId="17">#REF!</definedName>
    <definedName name="is_minint_cres" localSheetId="12">#REF!</definedName>
    <definedName name="is_minint_cres" localSheetId="9">#REF!</definedName>
    <definedName name="is_minint_cres" localSheetId="10">#REF!</definedName>
    <definedName name="is_minint_cres">#REF!</definedName>
    <definedName name="is_minint_crmw" localSheetId="0">#REF!</definedName>
    <definedName name="is_minint_crmw" localSheetId="3">#REF!</definedName>
    <definedName name="is_minint_crmw" localSheetId="2">#REF!</definedName>
    <definedName name="is_minint_crmw">#REF!</definedName>
    <definedName name="is_minint_dadj" localSheetId="0">#REF!</definedName>
    <definedName name="is_minint_dadj" localSheetId="3">#REF!</definedName>
    <definedName name="is_minint_dadj" localSheetId="2">#REF!</definedName>
    <definedName name="is_minint_dadj">#REF!</definedName>
    <definedName name="is_minint_dcc" localSheetId="0">#REF!</definedName>
    <definedName name="is_minint_dcc" localSheetId="3">#REF!</definedName>
    <definedName name="is_minint_dcc" localSheetId="2">#REF!</definedName>
    <definedName name="is_minint_dcc" localSheetId="22">#REF!</definedName>
    <definedName name="is_minint_dcc" localSheetId="7">#REF!</definedName>
    <definedName name="is_minint_dcc" localSheetId="4">#REF!</definedName>
    <definedName name="is_minint_dcc" localSheetId="5">#REF!</definedName>
    <definedName name="is_minint_dcc" localSheetId="17">#REF!</definedName>
    <definedName name="is_minint_dcc" localSheetId="12">#REF!</definedName>
    <definedName name="is_minint_dcc" localSheetId="9">#REF!</definedName>
    <definedName name="is_minint_dcc" localSheetId="10">#REF!</definedName>
    <definedName name="is_minint_dcc">#REF!</definedName>
    <definedName name="is_minint_dccw" localSheetId="0">#REF!</definedName>
    <definedName name="is_minint_dccw" localSheetId="3">#REF!</definedName>
    <definedName name="is_minint_dccw" localSheetId="2">#REF!</definedName>
    <definedName name="is_minint_dccw">#REF!</definedName>
    <definedName name="is_minint_dcom" localSheetId="0">#REF!</definedName>
    <definedName name="is_minint_dcom" localSheetId="3">#REF!</definedName>
    <definedName name="is_minint_dcom" localSheetId="2">#REF!</definedName>
    <definedName name="is_minint_dcom" localSheetId="22">#REF!</definedName>
    <definedName name="is_minint_dcom" localSheetId="7">#REF!</definedName>
    <definedName name="is_minint_dcom" localSheetId="4">#REF!</definedName>
    <definedName name="is_minint_dcom" localSheetId="5">#REF!</definedName>
    <definedName name="is_minint_dcom" localSheetId="17">#REF!</definedName>
    <definedName name="is_minint_dcom" localSheetId="12">#REF!</definedName>
    <definedName name="is_minint_dcom" localSheetId="9">#REF!</definedName>
    <definedName name="is_minint_dcom" localSheetId="10">#REF!</definedName>
    <definedName name="is_minint_dcom">#REF!</definedName>
    <definedName name="is_minint_degw" localSheetId="0">#REF!</definedName>
    <definedName name="is_minint_degw" localSheetId="3">#REF!</definedName>
    <definedName name="is_minint_degw" localSheetId="2">#REF!</definedName>
    <definedName name="is_minint_degw">#REF!</definedName>
    <definedName name="is_minint_deiw" localSheetId="0">#REF!</definedName>
    <definedName name="is_minint_deiw" localSheetId="3">#REF!</definedName>
    <definedName name="is_minint_deiw" localSheetId="2">#REF!</definedName>
    <definedName name="is_minint_deiw">#REF!</definedName>
    <definedName name="is_minint_denw" localSheetId="0">#REF!</definedName>
    <definedName name="is_minint_denw" localSheetId="3">#REF!</definedName>
    <definedName name="is_minint_denw" localSheetId="2">#REF!</definedName>
    <definedName name="is_minint_denw">#REF!</definedName>
    <definedName name="is_minint_desi" localSheetId="0">#REF!</definedName>
    <definedName name="is_minint_desi" localSheetId="3">#REF!</definedName>
    <definedName name="is_minint_desi" localSheetId="2">#REF!</definedName>
    <definedName name="is_minint_desi" localSheetId="22">#REF!</definedName>
    <definedName name="is_minint_desi" localSheetId="7">#REF!</definedName>
    <definedName name="is_minint_desi" localSheetId="4">#REF!</definedName>
    <definedName name="is_minint_desi" localSheetId="5">#REF!</definedName>
    <definedName name="is_minint_desi" localSheetId="17">#REF!</definedName>
    <definedName name="is_minint_desi" localSheetId="12">#REF!</definedName>
    <definedName name="is_minint_desi" localSheetId="9">#REF!</definedName>
    <definedName name="is_minint_desi" localSheetId="10">#REF!</definedName>
    <definedName name="is_minint_desi">#REF!</definedName>
    <definedName name="is_minint_dess" localSheetId="0">#REF!</definedName>
    <definedName name="is_minint_dess" localSheetId="3">#REF!</definedName>
    <definedName name="is_minint_dess" localSheetId="2">#REF!</definedName>
    <definedName name="is_minint_dess">#REF!</definedName>
    <definedName name="is_minint_dfd" localSheetId="0">#REF!</definedName>
    <definedName name="is_minint_dfd" localSheetId="3">#REF!</definedName>
    <definedName name="is_minint_dfd" localSheetId="2">#REF!</definedName>
    <definedName name="is_minint_dfd" localSheetId="22">#REF!</definedName>
    <definedName name="is_minint_dfd" localSheetId="7">#REF!</definedName>
    <definedName name="is_minint_dfd" localSheetId="4">#REF!</definedName>
    <definedName name="is_minint_dfd" localSheetId="5">#REF!</definedName>
    <definedName name="is_minint_dfd" localSheetId="17">#REF!</definedName>
    <definedName name="is_minint_dfd" localSheetId="12">#REF!</definedName>
    <definedName name="is_minint_dfd" localSheetId="9">#REF!</definedName>
    <definedName name="is_minint_dfd" localSheetId="10">#REF!</definedName>
    <definedName name="is_minint_dfd">#REF!</definedName>
    <definedName name="is_minint_dgov" localSheetId="0">#REF!</definedName>
    <definedName name="is_minint_dgov" localSheetId="3">#REF!</definedName>
    <definedName name="is_minint_dgov" localSheetId="2">#REF!</definedName>
    <definedName name="is_minint_dgov">#REF!</definedName>
    <definedName name="is_minint_div_CM1DC" localSheetId="0">#REF!</definedName>
    <definedName name="is_minint_div_CM1DC" localSheetId="3">#REF!</definedName>
    <definedName name="is_minint_div_CM1DC" localSheetId="2">#REF!</definedName>
    <definedName name="is_minint_div_CM1DC">#REF!</definedName>
    <definedName name="is_minint_div_CM1DE" localSheetId="0">#REF!</definedName>
    <definedName name="is_minint_div_CM1DE" localSheetId="3">#REF!</definedName>
    <definedName name="is_minint_div_CM1DE" localSheetId="2">#REF!</definedName>
    <definedName name="is_minint_div_CM1DE">#REF!</definedName>
    <definedName name="is_minint_div_CM4DC" localSheetId="0">#REF!</definedName>
    <definedName name="is_minint_div_CM4DC" localSheetId="3">#REF!</definedName>
    <definedName name="is_minint_div_CM4DC" localSheetId="2">#REF!</definedName>
    <definedName name="is_minint_div_CM4DC">#REF!</definedName>
    <definedName name="is_minint_div_CM4DE" localSheetId="0">#REF!</definedName>
    <definedName name="is_minint_div_CM4DE" localSheetId="3">#REF!</definedName>
    <definedName name="is_minint_div_CM4DE" localSheetId="2">#REF!</definedName>
    <definedName name="is_minint_div_CM4DE">#REF!</definedName>
    <definedName name="is_minint_div_CMDCC" localSheetId="0">#REF!</definedName>
    <definedName name="is_minint_div_CMDCC" localSheetId="3">#REF!</definedName>
    <definedName name="is_minint_div_CMDCC" localSheetId="2">#REF!</definedName>
    <definedName name="is_minint_div_CMDCC" localSheetId="22">#REF!</definedName>
    <definedName name="is_minint_div_CMDCC" localSheetId="7">#REF!</definedName>
    <definedName name="is_minint_div_CMDCC" localSheetId="4">#REF!</definedName>
    <definedName name="is_minint_div_CMDCC" localSheetId="5">#REF!</definedName>
    <definedName name="is_minint_div_CMDCC" localSheetId="17">#REF!</definedName>
    <definedName name="is_minint_div_CMDCC" localSheetId="12">#REF!</definedName>
    <definedName name="is_minint_div_CMDCC" localSheetId="9">#REF!</definedName>
    <definedName name="is_minint_div_CMDCC" localSheetId="10">#REF!</definedName>
    <definedName name="is_minint_div_CMDCC">#REF!</definedName>
    <definedName name="is_minint_div_CMDEC" localSheetId="0">#REF!</definedName>
    <definedName name="is_minint_div_CMDEC" localSheetId="3">#REF!</definedName>
    <definedName name="is_minint_div_CMDEC" localSheetId="2">#REF!</definedName>
    <definedName name="is_minint_div_CMDEC" localSheetId="22">#REF!</definedName>
    <definedName name="is_minint_div_CMDEC" localSheetId="7">#REF!</definedName>
    <definedName name="is_minint_div_CMDEC" localSheetId="4">#REF!</definedName>
    <definedName name="is_minint_div_CMDEC" localSheetId="5">#REF!</definedName>
    <definedName name="is_minint_div_CMDEC" localSheetId="17">#REF!</definedName>
    <definedName name="is_minint_div_CMDEC" localSheetId="12">#REF!</definedName>
    <definedName name="is_minint_div_CMDEC" localSheetId="9">#REF!</definedName>
    <definedName name="is_minint_div_CMDEC" localSheetId="10">#REF!</definedName>
    <definedName name="is_minint_div_CMDEC">#REF!</definedName>
    <definedName name="is_minint_div_CMDEG" localSheetId="0">#REF!</definedName>
    <definedName name="is_minint_div_CMDEG" localSheetId="3">#REF!</definedName>
    <definedName name="is_minint_div_CMDEG" localSheetId="2">#REF!</definedName>
    <definedName name="is_minint_div_CMDEG" localSheetId="22">#REF!</definedName>
    <definedName name="is_minint_div_CMDEG" localSheetId="7">#REF!</definedName>
    <definedName name="is_minint_div_CMDEG" localSheetId="4">#REF!</definedName>
    <definedName name="is_minint_div_CMDEG" localSheetId="5">#REF!</definedName>
    <definedName name="is_minint_div_CMDEG" localSheetId="17">#REF!</definedName>
    <definedName name="is_minint_div_CMDEG" localSheetId="12">#REF!</definedName>
    <definedName name="is_minint_div_CMDEG" localSheetId="9">#REF!</definedName>
    <definedName name="is_minint_div_CMDEG" localSheetId="10">#REF!</definedName>
    <definedName name="is_minint_div_CMDEG">#REF!</definedName>
    <definedName name="is_minint_div_cres" localSheetId="0">#REF!</definedName>
    <definedName name="is_minint_div_cres" localSheetId="3">#REF!</definedName>
    <definedName name="is_minint_div_cres" localSheetId="2">#REF!</definedName>
    <definedName name="is_minint_div_cres" localSheetId="22">#REF!</definedName>
    <definedName name="is_minint_div_cres" localSheetId="7">#REF!</definedName>
    <definedName name="is_minint_div_cres" localSheetId="4">#REF!</definedName>
    <definedName name="is_minint_div_cres" localSheetId="5">#REF!</definedName>
    <definedName name="is_minint_div_cres" localSheetId="17">#REF!</definedName>
    <definedName name="is_minint_div_cres" localSheetId="12">#REF!</definedName>
    <definedName name="is_minint_div_cres" localSheetId="9">#REF!</definedName>
    <definedName name="is_minint_div_cres" localSheetId="10">#REF!</definedName>
    <definedName name="is_minint_div_cres">#REF!</definedName>
    <definedName name="is_minint_div_crmw" localSheetId="0">#REF!</definedName>
    <definedName name="is_minint_div_crmw" localSheetId="3">#REF!</definedName>
    <definedName name="is_minint_div_crmw" localSheetId="2">#REF!</definedName>
    <definedName name="is_minint_div_crmw" localSheetId="22">#REF!</definedName>
    <definedName name="is_minint_div_crmw" localSheetId="7">#REF!</definedName>
    <definedName name="is_minint_div_crmw" localSheetId="4">#REF!</definedName>
    <definedName name="is_minint_div_crmw" localSheetId="5">#REF!</definedName>
    <definedName name="is_minint_div_crmw" localSheetId="17">#REF!</definedName>
    <definedName name="is_minint_div_crmw" localSheetId="12">#REF!</definedName>
    <definedName name="is_minint_div_crmw" localSheetId="9">#REF!</definedName>
    <definedName name="is_minint_div_crmw" localSheetId="10">#REF!</definedName>
    <definedName name="is_minint_div_crmw">#REF!</definedName>
    <definedName name="is_minint_div_dccw" localSheetId="0">#REF!</definedName>
    <definedName name="is_minint_div_dccw" localSheetId="3">#REF!</definedName>
    <definedName name="is_minint_div_dccw" localSheetId="2">#REF!</definedName>
    <definedName name="is_minint_div_dccw" localSheetId="22">#REF!</definedName>
    <definedName name="is_minint_div_dccw" localSheetId="7">#REF!</definedName>
    <definedName name="is_minint_div_dccw" localSheetId="4">#REF!</definedName>
    <definedName name="is_minint_div_dccw" localSheetId="5">#REF!</definedName>
    <definedName name="is_minint_div_dccw" localSheetId="17">#REF!</definedName>
    <definedName name="is_minint_div_dccw" localSheetId="12">#REF!</definedName>
    <definedName name="is_minint_div_dccw" localSheetId="9">#REF!</definedName>
    <definedName name="is_minint_div_dccw" localSheetId="10">#REF!</definedName>
    <definedName name="is_minint_div_dccw">#REF!</definedName>
    <definedName name="is_minint_div_dcom" localSheetId="0">#REF!</definedName>
    <definedName name="is_minint_div_dcom" localSheetId="3">#REF!</definedName>
    <definedName name="is_minint_div_dcom" localSheetId="2">#REF!</definedName>
    <definedName name="is_minint_div_dcom" localSheetId="22">#REF!</definedName>
    <definedName name="is_minint_div_dcom" localSheetId="7">#REF!</definedName>
    <definedName name="is_minint_div_dcom" localSheetId="4">#REF!</definedName>
    <definedName name="is_minint_div_dcom" localSheetId="5">#REF!</definedName>
    <definedName name="is_minint_div_dcom" localSheetId="17">#REF!</definedName>
    <definedName name="is_minint_div_dcom" localSheetId="12">#REF!</definedName>
    <definedName name="is_minint_div_dcom" localSheetId="9">#REF!</definedName>
    <definedName name="is_minint_div_dcom" localSheetId="10">#REF!</definedName>
    <definedName name="is_minint_div_dcom">#REF!</definedName>
    <definedName name="is_minint_div_desi" localSheetId="0">#REF!</definedName>
    <definedName name="is_minint_div_desi" localSheetId="3">#REF!</definedName>
    <definedName name="is_minint_div_desi" localSheetId="2">#REF!</definedName>
    <definedName name="is_minint_div_desi" localSheetId="22">#REF!</definedName>
    <definedName name="is_minint_div_desi" localSheetId="7">#REF!</definedName>
    <definedName name="is_minint_div_desi" localSheetId="4">#REF!</definedName>
    <definedName name="is_minint_div_desi" localSheetId="5">#REF!</definedName>
    <definedName name="is_minint_div_desi" localSheetId="17">#REF!</definedName>
    <definedName name="is_minint_div_desi" localSheetId="12">#REF!</definedName>
    <definedName name="is_minint_div_desi" localSheetId="9">#REF!</definedName>
    <definedName name="is_minint_div_desi" localSheetId="10">#REF!</definedName>
    <definedName name="is_minint_div_desi">#REF!</definedName>
    <definedName name="is_minint_div_dfd" localSheetId="0">#REF!</definedName>
    <definedName name="is_minint_div_dfd" localSheetId="3">#REF!</definedName>
    <definedName name="is_minint_div_dfd" localSheetId="2">#REF!</definedName>
    <definedName name="is_minint_div_dfd" localSheetId="22">#REF!</definedName>
    <definedName name="is_minint_div_dfd" localSheetId="7">#REF!</definedName>
    <definedName name="is_minint_div_dfd" localSheetId="4">#REF!</definedName>
    <definedName name="is_minint_div_dfd" localSheetId="5">#REF!</definedName>
    <definedName name="is_minint_div_dfd" localSheetId="17">#REF!</definedName>
    <definedName name="is_minint_div_dfd" localSheetId="12">#REF!</definedName>
    <definedName name="is_minint_div_dfd" localSheetId="9">#REF!</definedName>
    <definedName name="is_minint_div_dfd" localSheetId="10">#REF!</definedName>
    <definedName name="is_minint_div_dfd">#REF!</definedName>
    <definedName name="is_minint_div_dnet" localSheetId="0">#REF!</definedName>
    <definedName name="is_minint_div_dnet" localSheetId="3">#REF!</definedName>
    <definedName name="is_minint_div_dnet" localSheetId="2">#REF!</definedName>
    <definedName name="is_minint_div_dnet" localSheetId="22">#REF!</definedName>
    <definedName name="is_minint_div_dnet" localSheetId="7">#REF!</definedName>
    <definedName name="is_minint_div_dnet" localSheetId="4">#REF!</definedName>
    <definedName name="is_minint_div_dnet" localSheetId="5">#REF!</definedName>
    <definedName name="is_minint_div_dnet" localSheetId="17">#REF!</definedName>
    <definedName name="is_minint_div_dnet" localSheetId="12">#REF!</definedName>
    <definedName name="is_minint_div_dnet" localSheetId="9">#REF!</definedName>
    <definedName name="is_minint_div_dnet" localSheetId="10">#REF!</definedName>
    <definedName name="is_minint_div_dnet">#REF!</definedName>
    <definedName name="is_minint_div_dpbg" localSheetId="0">#REF!</definedName>
    <definedName name="is_minint_div_dpbg" localSheetId="3">#REF!</definedName>
    <definedName name="is_minint_div_dpbg" localSheetId="2">#REF!</definedName>
    <definedName name="is_minint_div_dpbg" localSheetId="22">#REF!</definedName>
    <definedName name="is_minint_div_dpbg" localSheetId="7">#REF!</definedName>
    <definedName name="is_minint_div_dpbg" localSheetId="4">#REF!</definedName>
    <definedName name="is_minint_div_dpbg" localSheetId="5">#REF!</definedName>
    <definedName name="is_minint_div_dpbg" localSheetId="17">#REF!</definedName>
    <definedName name="is_minint_div_dpbg" localSheetId="12">#REF!</definedName>
    <definedName name="is_minint_div_dpbg" localSheetId="9">#REF!</definedName>
    <definedName name="is_minint_div_dpbg" localSheetId="10">#REF!</definedName>
    <definedName name="is_minint_div_dpbg">#REF!</definedName>
    <definedName name="is_minint_div_dsol" localSheetId="0">#REF!</definedName>
    <definedName name="is_minint_div_dsol" localSheetId="3">#REF!</definedName>
    <definedName name="is_minint_div_dsol" localSheetId="2">#REF!</definedName>
    <definedName name="is_minint_div_dsol" localSheetId="22">#REF!</definedName>
    <definedName name="is_minint_div_dsol" localSheetId="7">#REF!</definedName>
    <definedName name="is_minint_div_dsol" localSheetId="4">#REF!</definedName>
    <definedName name="is_minint_div_dsol" localSheetId="5">#REF!</definedName>
    <definedName name="is_minint_div_dsol" localSheetId="17">#REF!</definedName>
    <definedName name="is_minint_div_dsol" localSheetId="12">#REF!</definedName>
    <definedName name="is_minint_div_dsol" localSheetId="9">#REF!</definedName>
    <definedName name="is_minint_div_dsol" localSheetId="10">#REF!</definedName>
    <definedName name="is_minint_div_dsol">#REF!</definedName>
    <definedName name="is_minint_div_elec" localSheetId="0">#REF!</definedName>
    <definedName name="is_minint_div_elec" localSheetId="3">#REF!</definedName>
    <definedName name="is_minint_div_elec" localSheetId="2">#REF!</definedName>
    <definedName name="is_minint_div_elec" localSheetId="22">#REF!</definedName>
    <definedName name="is_minint_div_elec" localSheetId="7">#REF!</definedName>
    <definedName name="is_minint_div_elec" localSheetId="4">#REF!</definedName>
    <definedName name="is_minint_div_elec" localSheetId="5">#REF!</definedName>
    <definedName name="is_minint_div_elec" localSheetId="17">#REF!</definedName>
    <definedName name="is_minint_div_elec" localSheetId="12">#REF!</definedName>
    <definedName name="is_minint_div_elec" localSheetId="9">#REF!</definedName>
    <definedName name="is_minint_div_elec" localSheetId="10">#REF!</definedName>
    <definedName name="is_minint_div_elec">#REF!</definedName>
    <definedName name="is_minint_div_esvc" localSheetId="0">#REF!</definedName>
    <definedName name="is_minint_div_esvc" localSheetId="3">#REF!</definedName>
    <definedName name="is_minint_div_esvc" localSheetId="2">#REF!</definedName>
    <definedName name="is_minint_div_esvc" localSheetId="22">#REF!</definedName>
    <definedName name="is_minint_div_esvc" localSheetId="7">#REF!</definedName>
    <definedName name="is_minint_div_esvc" localSheetId="4">#REF!</definedName>
    <definedName name="is_minint_div_esvc" localSheetId="5">#REF!</definedName>
    <definedName name="is_minint_div_esvc" localSheetId="17">#REF!</definedName>
    <definedName name="is_minint_div_esvc" localSheetId="12">#REF!</definedName>
    <definedName name="is_minint_div_esvc" localSheetId="9">#REF!</definedName>
    <definedName name="is_minint_div_esvc" localSheetId="10">#REF!</definedName>
    <definedName name="is_minint_div_esvc">#REF!</definedName>
    <definedName name="is_minint_div_fnco" localSheetId="0">#REF!</definedName>
    <definedName name="is_minint_div_fnco" localSheetId="3">#REF!</definedName>
    <definedName name="is_minint_div_fnco" localSheetId="2">#REF!</definedName>
    <definedName name="is_minint_div_fnco" localSheetId="22">#REF!</definedName>
    <definedName name="is_minint_div_fnco" localSheetId="7">#REF!</definedName>
    <definedName name="is_minint_div_fnco" localSheetId="4">#REF!</definedName>
    <definedName name="is_minint_div_fnco" localSheetId="5">#REF!</definedName>
    <definedName name="is_minint_div_fnco" localSheetId="17">#REF!</definedName>
    <definedName name="is_minint_div_fnco" localSheetId="12">#REF!</definedName>
    <definedName name="is_minint_div_fnco" localSheetId="9">#REF!</definedName>
    <definedName name="is_minint_div_fnco" localSheetId="10">#REF!</definedName>
    <definedName name="is_minint_div_fnco">#REF!</definedName>
    <definedName name="is_minint_div_fsac" localSheetId="0">#REF!</definedName>
    <definedName name="is_minint_div_fsac" localSheetId="3">#REF!</definedName>
    <definedName name="is_minint_div_fsac" localSheetId="2">#REF!</definedName>
    <definedName name="is_minint_div_fsac" localSheetId="22">#REF!</definedName>
    <definedName name="is_minint_div_fsac" localSheetId="7">#REF!</definedName>
    <definedName name="is_minint_div_fsac" localSheetId="4">#REF!</definedName>
    <definedName name="is_minint_div_fsac" localSheetId="5">#REF!</definedName>
    <definedName name="is_minint_div_fsac" localSheetId="17">#REF!</definedName>
    <definedName name="is_minint_div_fsac" localSheetId="12">#REF!</definedName>
    <definedName name="is_minint_div_fsac" localSheetId="9">#REF!</definedName>
    <definedName name="is_minint_div_fsac" localSheetId="10">#REF!</definedName>
    <definedName name="is_minint_div_fsac">#REF!</definedName>
    <definedName name="is_minint_div_fstp" localSheetId="0">#REF!</definedName>
    <definedName name="is_minint_div_fstp" localSheetId="3">#REF!</definedName>
    <definedName name="is_minint_div_fstp" localSheetId="2">#REF!</definedName>
    <definedName name="is_minint_div_fstp" localSheetId="22">#REF!</definedName>
    <definedName name="is_minint_div_fstp" localSheetId="7">#REF!</definedName>
    <definedName name="is_minint_div_fstp" localSheetId="4">#REF!</definedName>
    <definedName name="is_minint_div_fstp" localSheetId="5">#REF!</definedName>
    <definedName name="is_minint_div_fstp" localSheetId="17">#REF!</definedName>
    <definedName name="is_minint_div_fstp" localSheetId="12">#REF!</definedName>
    <definedName name="is_minint_div_fstp" localSheetId="9">#REF!</definedName>
    <definedName name="is_minint_div_fstp" localSheetId="10">#REF!</definedName>
    <definedName name="is_minint_div_fstp">#REF!</definedName>
    <definedName name="is_minint_div_gadd" localSheetId="0">#REF!</definedName>
    <definedName name="is_minint_div_gadd" localSheetId="3">#REF!</definedName>
    <definedName name="is_minint_div_gadd" localSheetId="2">#REF!</definedName>
    <definedName name="is_minint_div_gadd" localSheetId="22">#REF!</definedName>
    <definedName name="is_minint_div_gadd" localSheetId="7">#REF!</definedName>
    <definedName name="is_minint_div_gadd" localSheetId="4">#REF!</definedName>
    <definedName name="is_minint_div_gadd" localSheetId="5">#REF!</definedName>
    <definedName name="is_minint_div_gadd" localSheetId="17">#REF!</definedName>
    <definedName name="is_minint_div_gadd" localSheetId="12">#REF!</definedName>
    <definedName name="is_minint_div_gadd" localSheetId="9">#REF!</definedName>
    <definedName name="is_minint_div_gadd" localSheetId="10">#REF!</definedName>
    <definedName name="is_minint_div_gadd">#REF!</definedName>
    <definedName name="is_minint_div_gadi" localSheetId="0">#REF!</definedName>
    <definedName name="is_minint_div_gadi" localSheetId="3">#REF!</definedName>
    <definedName name="is_minint_div_gadi" localSheetId="2">#REF!</definedName>
    <definedName name="is_minint_div_gadi" localSheetId="22">#REF!</definedName>
    <definedName name="is_minint_div_gadi" localSheetId="7">#REF!</definedName>
    <definedName name="is_minint_div_gadi" localSheetId="4">#REF!</definedName>
    <definedName name="is_minint_div_gadi" localSheetId="5">#REF!</definedName>
    <definedName name="is_minint_div_gadi" localSheetId="17">#REF!</definedName>
    <definedName name="is_minint_div_gadi" localSheetId="12">#REF!</definedName>
    <definedName name="is_minint_div_gadi" localSheetId="9">#REF!</definedName>
    <definedName name="is_minint_div_gadi" localSheetId="10">#REF!</definedName>
    <definedName name="is_minint_div_gadi">#REF!</definedName>
    <definedName name="is_minint_div_govd" localSheetId="0">#REF!</definedName>
    <definedName name="is_minint_div_govd" localSheetId="3">#REF!</definedName>
    <definedName name="is_minint_div_govd" localSheetId="2">#REF!</definedName>
    <definedName name="is_minint_div_govd" localSheetId="22">#REF!</definedName>
    <definedName name="is_minint_div_govd" localSheetId="7">#REF!</definedName>
    <definedName name="is_minint_div_govd" localSheetId="4">#REF!</definedName>
    <definedName name="is_minint_div_govd" localSheetId="5">#REF!</definedName>
    <definedName name="is_minint_div_govd" localSheetId="17">#REF!</definedName>
    <definedName name="is_minint_div_govd" localSheetId="12">#REF!</definedName>
    <definedName name="is_minint_div_govd" localSheetId="9">#REF!</definedName>
    <definedName name="is_minint_div_govd" localSheetId="10">#REF!</definedName>
    <definedName name="is_minint_div_govd">#REF!</definedName>
    <definedName name="is_minint_div_gove" localSheetId="0">#REF!</definedName>
    <definedName name="is_minint_div_gove" localSheetId="3">#REF!</definedName>
    <definedName name="is_minint_div_gove" localSheetId="2">#REF!</definedName>
    <definedName name="is_minint_div_gove" localSheetId="22">#REF!</definedName>
    <definedName name="is_minint_div_gove" localSheetId="7">#REF!</definedName>
    <definedName name="is_minint_div_gove" localSheetId="4">#REF!</definedName>
    <definedName name="is_minint_div_gove" localSheetId="5">#REF!</definedName>
    <definedName name="is_minint_div_gove" localSheetId="17">#REF!</definedName>
    <definedName name="is_minint_div_gove" localSheetId="12">#REF!</definedName>
    <definedName name="is_minint_div_gove" localSheetId="9">#REF!</definedName>
    <definedName name="is_minint_div_gove" localSheetId="10">#REF!</definedName>
    <definedName name="is_minint_div_gove">#REF!</definedName>
    <definedName name="is_minint_div_nep" localSheetId="0">#REF!</definedName>
    <definedName name="is_minint_div_nep" localSheetId="3">#REF!</definedName>
    <definedName name="is_minint_div_nep" localSheetId="2">#REF!</definedName>
    <definedName name="is_minint_div_nep" localSheetId="22">#REF!</definedName>
    <definedName name="is_minint_div_nep" localSheetId="7">#REF!</definedName>
    <definedName name="is_minint_div_nep" localSheetId="4">#REF!</definedName>
    <definedName name="is_minint_div_nep" localSheetId="5">#REF!</definedName>
    <definedName name="is_minint_div_nep" localSheetId="17">#REF!</definedName>
    <definedName name="is_minint_div_nep" localSheetId="12">#REF!</definedName>
    <definedName name="is_minint_div_nep" localSheetId="9">#REF!</definedName>
    <definedName name="is_minint_div_nep" localSheetId="10">#REF!</definedName>
    <definedName name="is_minint_div_nep">#REF!</definedName>
    <definedName name="is_minint_div_resm" localSheetId="0">#REF!</definedName>
    <definedName name="is_minint_div_resm" localSheetId="3">#REF!</definedName>
    <definedName name="is_minint_div_resm" localSheetId="2">#REF!</definedName>
    <definedName name="is_minint_div_resm" localSheetId="22">#REF!</definedName>
    <definedName name="is_minint_div_resm" localSheetId="7">#REF!</definedName>
    <definedName name="is_minint_div_resm" localSheetId="4">#REF!</definedName>
    <definedName name="is_minint_div_resm" localSheetId="5">#REF!</definedName>
    <definedName name="is_minint_div_resm" localSheetId="17">#REF!</definedName>
    <definedName name="is_minint_div_resm" localSheetId="12">#REF!</definedName>
    <definedName name="is_minint_div_resm" localSheetId="9">#REF!</definedName>
    <definedName name="is_minint_div_resm" localSheetId="10">#REF!</definedName>
    <definedName name="is_minint_div_resm">#REF!</definedName>
    <definedName name="is_minint_div_tam" localSheetId="0">#REF!</definedName>
    <definedName name="is_minint_div_tam" localSheetId="3">#REF!</definedName>
    <definedName name="is_minint_div_tam" localSheetId="2">#REF!</definedName>
    <definedName name="is_minint_div_tam" localSheetId="22">#REF!</definedName>
    <definedName name="is_minint_div_tam" localSheetId="7">#REF!</definedName>
    <definedName name="is_minint_div_tam" localSheetId="4">#REF!</definedName>
    <definedName name="is_minint_div_tam" localSheetId="5">#REF!</definedName>
    <definedName name="is_minint_div_tam" localSheetId="17">#REF!</definedName>
    <definedName name="is_minint_div_tam" localSheetId="12">#REF!</definedName>
    <definedName name="is_minint_div_tam" localSheetId="9">#REF!</definedName>
    <definedName name="is_minint_div_tam" localSheetId="10">#REF!</definedName>
    <definedName name="is_minint_div_tam">#REF!</definedName>
    <definedName name="is_minint_div_trea" localSheetId="0">#REF!</definedName>
    <definedName name="is_minint_div_trea" localSheetId="3">#REF!</definedName>
    <definedName name="is_minint_div_trea" localSheetId="2">#REF!</definedName>
    <definedName name="is_minint_div_trea">#REF!</definedName>
    <definedName name="is_minint_div_tsc" localSheetId="0">#REF!</definedName>
    <definedName name="is_minint_div_tsc" localSheetId="3">#REF!</definedName>
    <definedName name="is_minint_div_tsc" localSheetId="2">#REF!</definedName>
    <definedName name="is_minint_div_tsc" localSheetId="22">#REF!</definedName>
    <definedName name="is_minint_div_tsc" localSheetId="7">#REF!</definedName>
    <definedName name="is_minint_div_tsc" localSheetId="4">#REF!</definedName>
    <definedName name="is_minint_div_tsc" localSheetId="5">#REF!</definedName>
    <definedName name="is_minint_div_tsc" localSheetId="17">#REF!</definedName>
    <definedName name="is_minint_div_tsc" localSheetId="12">#REF!</definedName>
    <definedName name="is_minint_div_tsc" localSheetId="9">#REF!</definedName>
    <definedName name="is_minint_div_tsc" localSheetId="10">#REF!</definedName>
    <definedName name="is_minint_div_tsc">#REF!</definedName>
    <definedName name="is_minint_div_vent" localSheetId="0">#REF!</definedName>
    <definedName name="is_minint_div_vent" localSheetId="3">#REF!</definedName>
    <definedName name="is_minint_div_vent" localSheetId="2">#REF!</definedName>
    <definedName name="is_minint_div_vent" localSheetId="22">#REF!</definedName>
    <definedName name="is_minint_div_vent" localSheetId="7">#REF!</definedName>
    <definedName name="is_minint_div_vent" localSheetId="4">#REF!</definedName>
    <definedName name="is_minint_div_vent" localSheetId="5">#REF!</definedName>
    <definedName name="is_minint_div_vent" localSheetId="17">#REF!</definedName>
    <definedName name="is_minint_div_vent" localSheetId="12">#REF!</definedName>
    <definedName name="is_minint_div_vent" localSheetId="9">#REF!</definedName>
    <definedName name="is_minint_div_vent" localSheetId="10">#REF!</definedName>
    <definedName name="is_minint_div_vent">#REF!</definedName>
    <definedName name="is_minint_dnet" localSheetId="0">#REF!</definedName>
    <definedName name="is_minint_dnet" localSheetId="3">#REF!</definedName>
    <definedName name="is_minint_dnet" localSheetId="2">#REF!</definedName>
    <definedName name="is_minint_dnet" localSheetId="22">#REF!</definedName>
    <definedName name="is_minint_dnet" localSheetId="7">#REF!</definedName>
    <definedName name="is_minint_dnet" localSheetId="4">#REF!</definedName>
    <definedName name="is_minint_dnet" localSheetId="5">#REF!</definedName>
    <definedName name="is_minint_dnet" localSheetId="17">#REF!</definedName>
    <definedName name="is_minint_dnet" localSheetId="12">#REF!</definedName>
    <definedName name="is_minint_dnet" localSheetId="9">#REF!</definedName>
    <definedName name="is_minint_dnet" localSheetId="10">#REF!</definedName>
    <definedName name="is_minint_dnet">#REF!</definedName>
    <definedName name="is_minint_dpbg" localSheetId="0">#REF!</definedName>
    <definedName name="is_minint_dpbg" localSheetId="3">#REF!</definedName>
    <definedName name="is_minint_dpbg" localSheetId="2">#REF!</definedName>
    <definedName name="is_minint_dpbg" localSheetId="22">#REF!</definedName>
    <definedName name="is_minint_dpbg" localSheetId="7">#REF!</definedName>
    <definedName name="is_minint_dpbg" localSheetId="4">#REF!</definedName>
    <definedName name="is_minint_dpbg" localSheetId="5">#REF!</definedName>
    <definedName name="is_minint_dpbg" localSheetId="17">#REF!</definedName>
    <definedName name="is_minint_dpbg" localSheetId="12">#REF!</definedName>
    <definedName name="is_minint_dpbg" localSheetId="9">#REF!</definedName>
    <definedName name="is_minint_dpbg" localSheetId="10">#REF!</definedName>
    <definedName name="is_minint_dpbg">#REF!</definedName>
    <definedName name="is_minint_dsol" localSheetId="0">#REF!</definedName>
    <definedName name="is_minint_dsol" localSheetId="3">#REF!</definedName>
    <definedName name="is_minint_dsol" localSheetId="2">#REF!</definedName>
    <definedName name="is_minint_dsol" localSheetId="22">#REF!</definedName>
    <definedName name="is_minint_dsol" localSheetId="7">#REF!</definedName>
    <definedName name="is_minint_dsol" localSheetId="4">#REF!</definedName>
    <definedName name="is_minint_dsol" localSheetId="5">#REF!</definedName>
    <definedName name="is_minint_dsol" localSheetId="17">#REF!</definedName>
    <definedName name="is_minint_dsol" localSheetId="12">#REF!</definedName>
    <definedName name="is_minint_dsol" localSheetId="9">#REF!</definedName>
    <definedName name="is_minint_dsol" localSheetId="10">#REF!</definedName>
    <definedName name="is_minint_dsol">#REF!</definedName>
    <definedName name="is_minint_eadj" localSheetId="0">#REF!</definedName>
    <definedName name="is_minint_eadj" localSheetId="3">#REF!</definedName>
    <definedName name="is_minint_eadj" localSheetId="2">#REF!</definedName>
    <definedName name="is_minint_eadj">#REF!</definedName>
    <definedName name="is_minint_egov" localSheetId="0">#REF!</definedName>
    <definedName name="is_minint_egov" localSheetId="3">#REF!</definedName>
    <definedName name="is_minint_egov" localSheetId="2">#REF!</definedName>
    <definedName name="is_minint_egov">#REF!</definedName>
    <definedName name="is_minint_elec" localSheetId="0">#REF!</definedName>
    <definedName name="is_minint_elec" localSheetId="3">#REF!</definedName>
    <definedName name="is_minint_elec" localSheetId="2">#REF!</definedName>
    <definedName name="is_minint_elec" localSheetId="22">#REF!</definedName>
    <definedName name="is_minint_elec" localSheetId="7">#REF!</definedName>
    <definedName name="is_minint_elec" localSheetId="4">#REF!</definedName>
    <definedName name="is_minint_elec" localSheetId="5">#REF!</definedName>
    <definedName name="is_minint_elec" localSheetId="17">#REF!</definedName>
    <definedName name="is_minint_elec" localSheetId="12">#REF!</definedName>
    <definedName name="is_minint_elec" localSheetId="9">#REF!</definedName>
    <definedName name="is_minint_elec" localSheetId="10">#REF!</definedName>
    <definedName name="is_minint_elec">#REF!</definedName>
    <definedName name="is_minint_eso" localSheetId="0">#REF!</definedName>
    <definedName name="is_minint_eso" localSheetId="3">#REF!</definedName>
    <definedName name="is_minint_eso" localSheetId="2">#REF!</definedName>
    <definedName name="is_minint_eso" localSheetId="22">#REF!</definedName>
    <definedName name="is_minint_eso" localSheetId="7">#REF!</definedName>
    <definedName name="is_minint_eso" localSheetId="4">#REF!</definedName>
    <definedName name="is_minint_eso" localSheetId="5">#REF!</definedName>
    <definedName name="is_minint_eso" localSheetId="17">#REF!</definedName>
    <definedName name="is_minint_eso" localSheetId="12">#REF!</definedName>
    <definedName name="is_minint_eso" localSheetId="9">#REF!</definedName>
    <definedName name="is_minint_eso" localSheetId="10">#REF!</definedName>
    <definedName name="is_minint_eso">#REF!</definedName>
    <definedName name="is_minint_esvc" localSheetId="0">#REF!</definedName>
    <definedName name="is_minint_esvc" localSheetId="3">#REF!</definedName>
    <definedName name="is_minint_esvc" localSheetId="2">#REF!</definedName>
    <definedName name="is_minint_esvc" localSheetId="22">#REF!</definedName>
    <definedName name="is_minint_esvc" localSheetId="7">#REF!</definedName>
    <definedName name="is_minint_esvc" localSheetId="4">#REF!</definedName>
    <definedName name="is_minint_esvc" localSheetId="5">#REF!</definedName>
    <definedName name="is_minint_esvc" localSheetId="17">#REF!</definedName>
    <definedName name="is_minint_esvc" localSheetId="12">#REF!</definedName>
    <definedName name="is_minint_esvc" localSheetId="9">#REF!</definedName>
    <definedName name="is_minint_esvc" localSheetId="10">#REF!</definedName>
    <definedName name="is_minint_esvc">#REF!</definedName>
    <definedName name="is_minint_etrn" localSheetId="0">#REF!</definedName>
    <definedName name="is_minint_etrn" localSheetId="3">#REF!</definedName>
    <definedName name="is_minint_etrn" localSheetId="2">#REF!</definedName>
    <definedName name="is_minint_etrn">#REF!</definedName>
    <definedName name="is_minint_fnco" localSheetId="0">#REF!</definedName>
    <definedName name="is_minint_fnco" localSheetId="3">#REF!</definedName>
    <definedName name="is_minint_fnco" localSheetId="2">#REF!</definedName>
    <definedName name="is_minint_fnco" localSheetId="22">#REF!</definedName>
    <definedName name="is_minint_fnco" localSheetId="7">#REF!</definedName>
    <definedName name="is_minint_fnco" localSheetId="4">#REF!</definedName>
    <definedName name="is_minint_fnco" localSheetId="5">#REF!</definedName>
    <definedName name="is_minint_fnco" localSheetId="17">#REF!</definedName>
    <definedName name="is_minint_fnco" localSheetId="12">#REF!</definedName>
    <definedName name="is_minint_fnco" localSheetId="9">#REF!</definedName>
    <definedName name="is_minint_fnco" localSheetId="10">#REF!</definedName>
    <definedName name="is_minint_fnco">#REF!</definedName>
    <definedName name="is_minint_fsac" localSheetId="0">#REF!</definedName>
    <definedName name="is_minint_fsac" localSheetId="3">#REF!</definedName>
    <definedName name="is_minint_fsac" localSheetId="2">#REF!</definedName>
    <definedName name="is_minint_fsac" localSheetId="22">#REF!</definedName>
    <definedName name="is_minint_fsac" localSheetId="7">#REF!</definedName>
    <definedName name="is_minint_fsac" localSheetId="4">#REF!</definedName>
    <definedName name="is_minint_fsac" localSheetId="5">#REF!</definedName>
    <definedName name="is_minint_fsac" localSheetId="17">#REF!</definedName>
    <definedName name="is_minint_fsac" localSheetId="12">#REF!</definedName>
    <definedName name="is_minint_fsac" localSheetId="9">#REF!</definedName>
    <definedName name="is_minint_fsac" localSheetId="10">#REF!</definedName>
    <definedName name="is_minint_fsac">#REF!</definedName>
    <definedName name="is_minint_fsad" localSheetId="0">#REF!</definedName>
    <definedName name="is_minint_fsad" localSheetId="3">#REF!</definedName>
    <definedName name="is_minint_fsad" localSheetId="2">#REF!</definedName>
    <definedName name="is_minint_fsad">#REF!</definedName>
    <definedName name="is_minint_fser" localSheetId="0">#REF!</definedName>
    <definedName name="is_minint_fser" localSheetId="3">#REF!</definedName>
    <definedName name="is_minint_fser" localSheetId="2">#REF!</definedName>
    <definedName name="is_minint_fser" localSheetId="22">#REF!</definedName>
    <definedName name="is_minint_fser" localSheetId="7">#REF!</definedName>
    <definedName name="is_minint_fser" localSheetId="4">#REF!</definedName>
    <definedName name="is_minint_fser" localSheetId="5">#REF!</definedName>
    <definedName name="is_minint_fser" localSheetId="17">#REF!</definedName>
    <definedName name="is_minint_fser" localSheetId="12">#REF!</definedName>
    <definedName name="is_minint_fser" localSheetId="9">#REF!</definedName>
    <definedName name="is_minint_fser" localSheetId="10">#REF!</definedName>
    <definedName name="is_minint_fser">#REF!</definedName>
    <definedName name="is_minint_fstp" localSheetId="0">#REF!</definedName>
    <definedName name="is_minint_fstp" localSheetId="3">#REF!</definedName>
    <definedName name="is_minint_fstp" localSheetId="2">#REF!</definedName>
    <definedName name="is_minint_fstp" localSheetId="22">#REF!</definedName>
    <definedName name="is_minint_fstp" localSheetId="7">#REF!</definedName>
    <definedName name="is_minint_fstp" localSheetId="4">#REF!</definedName>
    <definedName name="is_minint_fstp" localSheetId="5">#REF!</definedName>
    <definedName name="is_minint_fstp" localSheetId="17">#REF!</definedName>
    <definedName name="is_minint_fstp" localSheetId="12">#REF!</definedName>
    <definedName name="is_minint_fstp" localSheetId="9">#REF!</definedName>
    <definedName name="is_minint_fstp" localSheetId="10">#REF!</definedName>
    <definedName name="is_minint_fstp">#REF!</definedName>
    <definedName name="is_minint_gadd" localSheetId="0">#REF!</definedName>
    <definedName name="is_minint_gadd" localSheetId="3">#REF!</definedName>
    <definedName name="is_minint_gadd" localSheetId="2">#REF!</definedName>
    <definedName name="is_minint_gadd" localSheetId="22">#REF!</definedName>
    <definedName name="is_minint_gadd" localSheetId="7">#REF!</definedName>
    <definedName name="is_minint_gadd" localSheetId="4">#REF!</definedName>
    <definedName name="is_minint_gadd" localSheetId="5">#REF!</definedName>
    <definedName name="is_minint_gadd" localSheetId="17">#REF!</definedName>
    <definedName name="is_minint_gadd" localSheetId="12">#REF!</definedName>
    <definedName name="is_minint_gadd" localSheetId="9">#REF!</definedName>
    <definedName name="is_minint_gadd" localSheetId="10">#REF!</definedName>
    <definedName name="is_minint_gadd">#REF!</definedName>
    <definedName name="is_minint_gadi" localSheetId="0">#REF!</definedName>
    <definedName name="is_minint_gadi" localSheetId="3">#REF!</definedName>
    <definedName name="is_minint_gadi" localSheetId="2">#REF!</definedName>
    <definedName name="is_minint_gadi" localSheetId="22">#REF!</definedName>
    <definedName name="is_minint_gadi" localSheetId="7">#REF!</definedName>
    <definedName name="is_minint_gadi" localSheetId="4">#REF!</definedName>
    <definedName name="is_minint_gadi" localSheetId="5">#REF!</definedName>
    <definedName name="is_minint_gadi" localSheetId="17">#REF!</definedName>
    <definedName name="is_minint_gadi" localSheetId="12">#REF!</definedName>
    <definedName name="is_minint_gadi" localSheetId="9">#REF!</definedName>
    <definedName name="is_minint_gadi" localSheetId="10">#REF!</definedName>
    <definedName name="is_minint_gadi">#REF!</definedName>
    <definedName name="is_minint_gadj" localSheetId="0">#REF!</definedName>
    <definedName name="is_minint_gadj" localSheetId="3">#REF!</definedName>
    <definedName name="is_minint_gadj" localSheetId="2">#REF!</definedName>
    <definedName name="is_minint_gadj">#REF!</definedName>
    <definedName name="is_minint_gov" localSheetId="0">#REF!</definedName>
    <definedName name="is_minint_gov" localSheetId="3">#REF!</definedName>
    <definedName name="is_minint_gov" localSheetId="2">#REF!</definedName>
    <definedName name="is_minint_gov">#REF!</definedName>
    <definedName name="is_minint_govd" localSheetId="0">#REF!</definedName>
    <definedName name="is_minint_govd" localSheetId="3">#REF!</definedName>
    <definedName name="is_minint_govd" localSheetId="2">#REF!</definedName>
    <definedName name="is_minint_govd">#REF!</definedName>
    <definedName name="is_minint_gove" localSheetId="0">#REF!</definedName>
    <definedName name="is_minint_gove" localSheetId="3">#REF!</definedName>
    <definedName name="is_minint_gove" localSheetId="2">#REF!</definedName>
    <definedName name="is_minint_gove">#REF!</definedName>
    <definedName name="is_minint_int_0" localSheetId="0">#REF!</definedName>
    <definedName name="is_minint_int_0" localSheetId="3">#REF!</definedName>
    <definedName name="is_minint_int_0" localSheetId="2">#REF!</definedName>
    <definedName name="is_minint_int_0" localSheetId="22">#REF!</definedName>
    <definedName name="is_minint_int_0" localSheetId="7">#REF!</definedName>
    <definedName name="is_minint_int_0" localSheetId="4">#REF!</definedName>
    <definedName name="is_minint_int_0" localSheetId="5">#REF!</definedName>
    <definedName name="is_minint_int_0" localSheetId="17">#REF!</definedName>
    <definedName name="is_minint_int_0" localSheetId="12">#REF!</definedName>
    <definedName name="is_minint_int_0" localSheetId="9">#REF!</definedName>
    <definedName name="is_minint_int_0" localSheetId="10">#REF!</definedName>
    <definedName name="is_minint_int_0">#REF!</definedName>
    <definedName name="is_minint_int_ambr" localSheetId="0">#REF!</definedName>
    <definedName name="is_minint_int_ambr" localSheetId="3">#REF!</definedName>
    <definedName name="is_minint_int_ambr" localSheetId="2">#REF!</definedName>
    <definedName name="is_minint_int_ambr" localSheetId="22">#REF!</definedName>
    <definedName name="is_minint_int_ambr" localSheetId="7">#REF!</definedName>
    <definedName name="is_minint_int_ambr" localSheetId="4">#REF!</definedName>
    <definedName name="is_minint_int_ambr" localSheetId="5">#REF!</definedName>
    <definedName name="is_minint_int_ambr" localSheetId="17">#REF!</definedName>
    <definedName name="is_minint_int_ambr" localSheetId="12">#REF!</definedName>
    <definedName name="is_minint_int_ambr" localSheetId="9">#REF!</definedName>
    <definedName name="is_minint_int_ambr" localSheetId="10">#REF!</definedName>
    <definedName name="is_minint_int_ambr">#REF!</definedName>
    <definedName name="is_minint_int_asst" localSheetId="0">#REF!</definedName>
    <definedName name="is_minint_int_asst" localSheetId="3">#REF!</definedName>
    <definedName name="is_minint_int_asst" localSheetId="2">#REF!</definedName>
    <definedName name="is_minint_int_asst" localSheetId="22">#REF!</definedName>
    <definedName name="is_minint_int_asst" localSheetId="7">#REF!</definedName>
    <definedName name="is_minint_int_asst" localSheetId="4">#REF!</definedName>
    <definedName name="is_minint_int_asst" localSheetId="5">#REF!</definedName>
    <definedName name="is_minint_int_asst" localSheetId="17">#REF!</definedName>
    <definedName name="is_minint_int_asst" localSheetId="12">#REF!</definedName>
    <definedName name="is_minint_int_asst" localSheetId="9">#REF!</definedName>
    <definedName name="is_minint_int_asst" localSheetId="10">#REF!</definedName>
    <definedName name="is_minint_int_asst">#REF!</definedName>
    <definedName name="is_minint_int_capx" localSheetId="0">#REF!</definedName>
    <definedName name="is_minint_int_capx" localSheetId="3">#REF!</definedName>
    <definedName name="is_minint_int_capx" localSheetId="2">#REF!</definedName>
    <definedName name="is_minint_int_capx" localSheetId="22">#REF!</definedName>
    <definedName name="is_minint_int_capx" localSheetId="7">#REF!</definedName>
    <definedName name="is_minint_int_capx" localSheetId="4">#REF!</definedName>
    <definedName name="is_minint_int_capx" localSheetId="5">#REF!</definedName>
    <definedName name="is_minint_int_capx" localSheetId="17">#REF!</definedName>
    <definedName name="is_minint_int_capx" localSheetId="12">#REF!</definedName>
    <definedName name="is_minint_int_capx" localSheetId="9">#REF!</definedName>
    <definedName name="is_minint_int_capx" localSheetId="10">#REF!</definedName>
    <definedName name="is_minint_int_capx">#REF!</definedName>
    <definedName name="is_minint_int_CM1DC" localSheetId="0">#REF!</definedName>
    <definedName name="is_minint_int_CM1DC" localSheetId="3">#REF!</definedName>
    <definedName name="is_minint_int_CM1DC" localSheetId="2">#REF!</definedName>
    <definedName name="is_minint_int_CM1DC">#REF!</definedName>
    <definedName name="is_minint_int_CM1DE" localSheetId="0">#REF!</definedName>
    <definedName name="is_minint_int_CM1DE" localSheetId="3">#REF!</definedName>
    <definedName name="is_minint_int_CM1DE" localSheetId="2">#REF!</definedName>
    <definedName name="is_minint_int_CM1DE">#REF!</definedName>
    <definedName name="is_minint_int_CM1EL" localSheetId="0">#REF!</definedName>
    <definedName name="is_minint_int_CM1EL" localSheetId="3">#REF!</definedName>
    <definedName name="is_minint_int_CM1EL" localSheetId="2">#REF!</definedName>
    <definedName name="is_minint_int_CM1EL">#REF!</definedName>
    <definedName name="is_minint_int_CM1NE" localSheetId="0">#REF!</definedName>
    <definedName name="is_minint_int_CM1NE" localSheetId="3">#REF!</definedName>
    <definedName name="is_minint_int_CM1NE" localSheetId="2">#REF!</definedName>
    <definedName name="is_minint_int_CM1NE">#REF!</definedName>
    <definedName name="is_minint_int_CM2DC" localSheetId="0">#REF!</definedName>
    <definedName name="is_minint_int_CM2DC" localSheetId="3">#REF!</definedName>
    <definedName name="is_minint_int_CM2DC" localSheetId="2">#REF!</definedName>
    <definedName name="is_minint_int_CM2DC">#REF!</definedName>
    <definedName name="is_minint_int_CM2DE" localSheetId="0">#REF!</definedName>
    <definedName name="is_minint_int_CM2DE" localSheetId="3">#REF!</definedName>
    <definedName name="is_minint_int_CM2DE" localSheetId="2">#REF!</definedName>
    <definedName name="is_minint_int_CM2DE">#REF!</definedName>
    <definedName name="is_minint_int_CM2EL" localSheetId="0">#REF!</definedName>
    <definedName name="is_minint_int_CM2EL" localSheetId="3">#REF!</definedName>
    <definedName name="is_minint_int_CM2EL" localSheetId="2">#REF!</definedName>
    <definedName name="is_minint_int_CM2EL">#REF!</definedName>
    <definedName name="is_minint_int_CM2NE" localSheetId="0">#REF!</definedName>
    <definedName name="is_minint_int_CM2NE" localSheetId="3">#REF!</definedName>
    <definedName name="is_minint_int_CM2NE" localSheetId="2">#REF!</definedName>
    <definedName name="is_minint_int_CM2NE">#REF!</definedName>
    <definedName name="is_minint_int_CM3DC" localSheetId="0">#REF!</definedName>
    <definedName name="is_minint_int_CM3DC" localSheetId="3">#REF!</definedName>
    <definedName name="is_minint_int_CM3DC" localSheetId="2">#REF!</definedName>
    <definedName name="is_minint_int_CM3DC" localSheetId="22">#REF!</definedName>
    <definedName name="is_minint_int_CM3DC" localSheetId="7">#REF!</definedName>
    <definedName name="is_minint_int_CM3DC" localSheetId="4">#REF!</definedName>
    <definedName name="is_minint_int_CM3DC" localSheetId="5">#REF!</definedName>
    <definedName name="is_minint_int_CM3DC" localSheetId="17">#REF!</definedName>
    <definedName name="is_minint_int_CM3DC" localSheetId="12">#REF!</definedName>
    <definedName name="is_minint_int_CM3DC" localSheetId="9">#REF!</definedName>
    <definedName name="is_minint_int_CM3DC" localSheetId="10">#REF!</definedName>
    <definedName name="is_minint_int_CM3DC">#REF!</definedName>
    <definedName name="is_minint_int_CM3DE" localSheetId="0">#REF!</definedName>
    <definedName name="is_minint_int_CM3DE" localSheetId="3">#REF!</definedName>
    <definedName name="is_minint_int_CM3DE" localSheetId="2">#REF!</definedName>
    <definedName name="is_minint_int_CM3DE" localSheetId="22">#REF!</definedName>
    <definedName name="is_minint_int_CM3DE" localSheetId="7">#REF!</definedName>
    <definedName name="is_minint_int_CM3DE" localSheetId="4">#REF!</definedName>
    <definedName name="is_minint_int_CM3DE" localSheetId="5">#REF!</definedName>
    <definedName name="is_minint_int_CM3DE" localSheetId="17">#REF!</definedName>
    <definedName name="is_minint_int_CM3DE" localSheetId="12">#REF!</definedName>
    <definedName name="is_minint_int_CM3DE" localSheetId="9">#REF!</definedName>
    <definedName name="is_minint_int_CM3DE" localSheetId="10">#REF!</definedName>
    <definedName name="is_minint_int_CM3DE">#REF!</definedName>
    <definedName name="is_minint_int_CM3EL" localSheetId="0">#REF!</definedName>
    <definedName name="is_minint_int_CM3EL" localSheetId="3">#REF!</definedName>
    <definedName name="is_minint_int_CM3EL" localSheetId="2">#REF!</definedName>
    <definedName name="is_minint_int_CM3EL" localSheetId="22">#REF!</definedName>
    <definedName name="is_minint_int_CM3EL" localSheetId="7">#REF!</definedName>
    <definedName name="is_minint_int_CM3EL" localSheetId="4">#REF!</definedName>
    <definedName name="is_minint_int_CM3EL" localSheetId="5">#REF!</definedName>
    <definedName name="is_minint_int_CM3EL" localSheetId="17">#REF!</definedName>
    <definedName name="is_minint_int_CM3EL" localSheetId="12">#REF!</definedName>
    <definedName name="is_minint_int_CM3EL" localSheetId="9">#REF!</definedName>
    <definedName name="is_minint_int_CM3EL" localSheetId="10">#REF!</definedName>
    <definedName name="is_minint_int_CM3EL">#REF!</definedName>
    <definedName name="is_minint_int_CM3NE" localSheetId="0">#REF!</definedName>
    <definedName name="is_minint_int_CM3NE" localSheetId="3">#REF!</definedName>
    <definedName name="is_minint_int_CM3NE" localSheetId="2">#REF!</definedName>
    <definedName name="is_minint_int_CM3NE">#REF!</definedName>
    <definedName name="is_minint_int_CM4DC" localSheetId="0">#REF!</definedName>
    <definedName name="is_minint_int_CM4DC" localSheetId="3">#REF!</definedName>
    <definedName name="is_minint_int_CM4DC" localSheetId="2">#REF!</definedName>
    <definedName name="is_minint_int_CM4DC" localSheetId="22">#REF!</definedName>
    <definedName name="is_minint_int_CM4DC" localSheetId="7">#REF!</definedName>
    <definedName name="is_minint_int_CM4DC" localSheetId="4">#REF!</definedName>
    <definedName name="is_minint_int_CM4DC" localSheetId="5">#REF!</definedName>
    <definedName name="is_minint_int_CM4DC" localSheetId="17">#REF!</definedName>
    <definedName name="is_minint_int_CM4DC" localSheetId="12">#REF!</definedName>
    <definedName name="is_minint_int_CM4DC" localSheetId="9">#REF!</definedName>
    <definedName name="is_minint_int_CM4DC" localSheetId="10">#REF!</definedName>
    <definedName name="is_minint_int_CM4DC">#REF!</definedName>
    <definedName name="is_minint_int_CM4DE" localSheetId="0">#REF!</definedName>
    <definedName name="is_minint_int_CM4DE" localSheetId="3">#REF!</definedName>
    <definedName name="is_minint_int_CM4DE" localSheetId="2">#REF!</definedName>
    <definedName name="is_minint_int_CM4DE" localSheetId="22">#REF!</definedName>
    <definedName name="is_minint_int_CM4DE" localSheetId="7">#REF!</definedName>
    <definedName name="is_minint_int_CM4DE" localSheetId="4">#REF!</definedName>
    <definedName name="is_minint_int_CM4DE" localSheetId="5">#REF!</definedName>
    <definedName name="is_minint_int_CM4DE" localSheetId="17">#REF!</definedName>
    <definedName name="is_minint_int_CM4DE" localSheetId="12">#REF!</definedName>
    <definedName name="is_minint_int_CM4DE" localSheetId="9">#REF!</definedName>
    <definedName name="is_minint_int_CM4DE" localSheetId="10">#REF!</definedName>
    <definedName name="is_minint_int_CM4DE">#REF!</definedName>
    <definedName name="is_minint_int_CM4EL" localSheetId="0">#REF!</definedName>
    <definedName name="is_minint_int_CM4EL" localSheetId="3">#REF!</definedName>
    <definedName name="is_minint_int_CM4EL" localSheetId="2">#REF!</definedName>
    <definedName name="is_minint_int_CM4EL" localSheetId="22">#REF!</definedName>
    <definedName name="is_minint_int_CM4EL" localSheetId="7">#REF!</definedName>
    <definedName name="is_minint_int_CM4EL" localSheetId="4">#REF!</definedName>
    <definedName name="is_minint_int_CM4EL" localSheetId="5">#REF!</definedName>
    <definedName name="is_minint_int_CM4EL" localSheetId="17">#REF!</definedName>
    <definedName name="is_minint_int_CM4EL" localSheetId="12">#REF!</definedName>
    <definedName name="is_minint_int_CM4EL" localSheetId="9">#REF!</definedName>
    <definedName name="is_minint_int_CM4EL" localSheetId="10">#REF!</definedName>
    <definedName name="is_minint_int_CM4EL">#REF!</definedName>
    <definedName name="is_minint_int_CM4NE" localSheetId="0">#REF!</definedName>
    <definedName name="is_minint_int_CM4NE" localSheetId="3">#REF!</definedName>
    <definedName name="is_minint_int_CM4NE" localSheetId="2">#REF!</definedName>
    <definedName name="is_minint_int_CM4NE">#REF!</definedName>
    <definedName name="is_minint_int_CM5DC" localSheetId="0">#REF!</definedName>
    <definedName name="is_minint_int_CM5DC" localSheetId="3">#REF!</definedName>
    <definedName name="is_minint_int_CM5DC" localSheetId="2">#REF!</definedName>
    <definedName name="is_minint_int_CM5DC" localSheetId="22">#REF!</definedName>
    <definedName name="is_minint_int_CM5DC" localSheetId="7">#REF!</definedName>
    <definedName name="is_minint_int_CM5DC" localSheetId="4">#REF!</definedName>
    <definedName name="is_minint_int_CM5DC" localSheetId="5">#REF!</definedName>
    <definedName name="is_minint_int_CM5DC" localSheetId="17">#REF!</definedName>
    <definedName name="is_minint_int_CM5DC" localSheetId="12">#REF!</definedName>
    <definedName name="is_minint_int_CM5DC" localSheetId="9">#REF!</definedName>
    <definedName name="is_minint_int_CM5DC" localSheetId="10">#REF!</definedName>
    <definedName name="is_minint_int_CM5DC">#REF!</definedName>
    <definedName name="is_minint_int_CM5DE" localSheetId="0">#REF!</definedName>
    <definedName name="is_minint_int_CM5DE" localSheetId="3">#REF!</definedName>
    <definedName name="is_minint_int_CM5DE" localSheetId="2">#REF!</definedName>
    <definedName name="is_minint_int_CM5DE" localSheetId="22">#REF!</definedName>
    <definedName name="is_minint_int_CM5DE" localSheetId="7">#REF!</definedName>
    <definedName name="is_minint_int_CM5DE" localSheetId="4">#REF!</definedName>
    <definedName name="is_minint_int_CM5DE" localSheetId="5">#REF!</definedName>
    <definedName name="is_minint_int_CM5DE" localSheetId="17">#REF!</definedName>
    <definedName name="is_minint_int_CM5DE" localSheetId="12">#REF!</definedName>
    <definedName name="is_minint_int_CM5DE" localSheetId="9">#REF!</definedName>
    <definedName name="is_minint_int_CM5DE" localSheetId="10">#REF!</definedName>
    <definedName name="is_minint_int_CM5DE">#REF!</definedName>
    <definedName name="is_minint_int_CMDCC" localSheetId="0">#REF!</definedName>
    <definedName name="is_minint_int_CMDCC" localSheetId="3">#REF!</definedName>
    <definedName name="is_minint_int_CMDCC" localSheetId="2">#REF!</definedName>
    <definedName name="is_minint_int_CMDCC" localSheetId="22">#REF!</definedName>
    <definedName name="is_minint_int_CMDCC" localSheetId="7">#REF!</definedName>
    <definedName name="is_minint_int_CMDCC" localSheetId="4">#REF!</definedName>
    <definedName name="is_minint_int_CMDCC" localSheetId="5">#REF!</definedName>
    <definedName name="is_minint_int_CMDCC" localSheetId="17">#REF!</definedName>
    <definedName name="is_minint_int_CMDCC" localSheetId="12">#REF!</definedName>
    <definedName name="is_minint_int_CMDCC" localSheetId="9">#REF!</definedName>
    <definedName name="is_minint_int_CMDCC" localSheetId="10">#REF!</definedName>
    <definedName name="is_minint_int_CMDCC">#REF!</definedName>
    <definedName name="is_minint_int_CMDEC" localSheetId="0">#REF!</definedName>
    <definedName name="is_minint_int_CMDEC" localSheetId="3">#REF!</definedName>
    <definedName name="is_minint_int_CMDEC" localSheetId="2">#REF!</definedName>
    <definedName name="is_minint_int_CMDEC" localSheetId="22">#REF!</definedName>
    <definedName name="is_minint_int_CMDEC" localSheetId="7">#REF!</definedName>
    <definedName name="is_minint_int_CMDEC" localSheetId="4">#REF!</definedName>
    <definedName name="is_minint_int_CMDEC" localSheetId="5">#REF!</definedName>
    <definedName name="is_minint_int_CMDEC" localSheetId="17">#REF!</definedName>
    <definedName name="is_minint_int_CMDEC" localSheetId="12">#REF!</definedName>
    <definedName name="is_minint_int_CMDEC" localSheetId="9">#REF!</definedName>
    <definedName name="is_minint_int_CMDEC" localSheetId="10">#REF!</definedName>
    <definedName name="is_minint_int_CMDEC">#REF!</definedName>
    <definedName name="is_minint_int_CMDEG" localSheetId="0">#REF!</definedName>
    <definedName name="is_minint_int_CMDEG" localSheetId="3">#REF!</definedName>
    <definedName name="is_minint_int_CMDEG" localSheetId="2">#REF!</definedName>
    <definedName name="is_minint_int_CMDEG" localSheetId="22">#REF!</definedName>
    <definedName name="is_minint_int_CMDEG" localSheetId="7">#REF!</definedName>
    <definedName name="is_minint_int_CMDEG" localSheetId="4">#REF!</definedName>
    <definedName name="is_minint_int_CMDEG" localSheetId="5">#REF!</definedName>
    <definedName name="is_minint_int_CMDEG" localSheetId="17">#REF!</definedName>
    <definedName name="is_minint_int_CMDEG" localSheetId="12">#REF!</definedName>
    <definedName name="is_minint_int_CMDEG" localSheetId="9">#REF!</definedName>
    <definedName name="is_minint_int_CMDEG" localSheetId="10">#REF!</definedName>
    <definedName name="is_minint_int_CMDEG">#REF!</definedName>
    <definedName name="is_minint_int_CMELE" localSheetId="0">#REF!</definedName>
    <definedName name="is_minint_int_CMELE" localSheetId="3">#REF!</definedName>
    <definedName name="is_minint_int_CMELE" localSheetId="2">#REF!</definedName>
    <definedName name="is_minint_int_CMELE" localSheetId="22">#REF!</definedName>
    <definedName name="is_minint_int_CMELE" localSheetId="7">#REF!</definedName>
    <definedName name="is_minint_int_CMELE" localSheetId="4">#REF!</definedName>
    <definedName name="is_minint_int_CMELE" localSheetId="5">#REF!</definedName>
    <definedName name="is_minint_int_CMELE" localSheetId="17">#REF!</definedName>
    <definedName name="is_minint_int_CMELE" localSheetId="12">#REF!</definedName>
    <definedName name="is_minint_int_CMELE" localSheetId="9">#REF!</definedName>
    <definedName name="is_minint_int_CMELE" localSheetId="10">#REF!</definedName>
    <definedName name="is_minint_int_CMELE">#REF!</definedName>
    <definedName name="is_minint_int_CMNEP" localSheetId="0">#REF!</definedName>
    <definedName name="is_minint_int_CMNEP" localSheetId="3">#REF!</definedName>
    <definedName name="is_minint_int_CMNEP" localSheetId="2">#REF!</definedName>
    <definedName name="is_minint_int_CMNEP" localSheetId="22">#REF!</definedName>
    <definedName name="is_minint_int_CMNEP" localSheetId="7">#REF!</definedName>
    <definedName name="is_minint_int_CMNEP" localSheetId="4">#REF!</definedName>
    <definedName name="is_minint_int_CMNEP" localSheetId="5">#REF!</definedName>
    <definedName name="is_minint_int_CMNEP" localSheetId="17">#REF!</definedName>
    <definedName name="is_minint_int_CMNEP" localSheetId="12">#REF!</definedName>
    <definedName name="is_minint_int_CMNEP" localSheetId="9">#REF!</definedName>
    <definedName name="is_minint_int_CMNEP" localSheetId="10">#REF!</definedName>
    <definedName name="is_minint_int_CMNEP">#REF!</definedName>
    <definedName name="is_minint_int_corp" localSheetId="0">#REF!</definedName>
    <definedName name="is_minint_int_corp" localSheetId="3">#REF!</definedName>
    <definedName name="is_minint_int_corp" localSheetId="2">#REF!</definedName>
    <definedName name="is_minint_int_corp" localSheetId="22">#REF!</definedName>
    <definedName name="is_minint_int_corp" localSheetId="7">#REF!</definedName>
    <definedName name="is_minint_int_corp" localSheetId="4">#REF!</definedName>
    <definedName name="is_minint_int_corp" localSheetId="5">#REF!</definedName>
    <definedName name="is_minint_int_corp" localSheetId="17">#REF!</definedName>
    <definedName name="is_minint_int_corp" localSheetId="12">#REF!</definedName>
    <definedName name="is_minint_int_corp" localSheetId="9">#REF!</definedName>
    <definedName name="is_minint_int_corp" localSheetId="10">#REF!</definedName>
    <definedName name="is_minint_int_corp">#REF!</definedName>
    <definedName name="is_minint_int_cres" localSheetId="0">#REF!</definedName>
    <definedName name="is_minint_int_cres" localSheetId="3">#REF!</definedName>
    <definedName name="is_minint_int_cres" localSheetId="2">#REF!</definedName>
    <definedName name="is_minint_int_cres" localSheetId="22">#REF!</definedName>
    <definedName name="is_minint_int_cres" localSheetId="7">#REF!</definedName>
    <definedName name="is_minint_int_cres" localSheetId="4">#REF!</definedName>
    <definedName name="is_minint_int_cres" localSheetId="5">#REF!</definedName>
    <definedName name="is_minint_int_cres" localSheetId="17">#REF!</definedName>
    <definedName name="is_minint_int_cres" localSheetId="12">#REF!</definedName>
    <definedName name="is_minint_int_cres" localSheetId="9">#REF!</definedName>
    <definedName name="is_minint_int_cres" localSheetId="10">#REF!</definedName>
    <definedName name="is_minint_int_cres">#REF!</definedName>
    <definedName name="is_minint_int_crmw" localSheetId="0">#REF!</definedName>
    <definedName name="is_minint_int_crmw" localSheetId="3">#REF!</definedName>
    <definedName name="is_minint_int_crmw" localSheetId="2">#REF!</definedName>
    <definedName name="is_minint_int_crmw" localSheetId="22">#REF!</definedName>
    <definedName name="is_minint_int_crmw" localSheetId="7">#REF!</definedName>
    <definedName name="is_minint_int_crmw" localSheetId="4">#REF!</definedName>
    <definedName name="is_minint_int_crmw" localSheetId="5">#REF!</definedName>
    <definedName name="is_minint_int_crmw" localSheetId="17">#REF!</definedName>
    <definedName name="is_minint_int_crmw" localSheetId="12">#REF!</definedName>
    <definedName name="is_minint_int_crmw" localSheetId="9">#REF!</definedName>
    <definedName name="is_minint_int_crmw" localSheetId="10">#REF!</definedName>
    <definedName name="is_minint_int_crmw">#REF!</definedName>
    <definedName name="is_minint_int_dadj" localSheetId="0">#REF!</definedName>
    <definedName name="is_minint_int_dadj" localSheetId="3">#REF!</definedName>
    <definedName name="is_minint_int_dadj" localSheetId="2">#REF!</definedName>
    <definedName name="is_minint_int_dadj">#REF!</definedName>
    <definedName name="is_minint_int_dcc" localSheetId="0">#REF!</definedName>
    <definedName name="is_minint_int_dcc" localSheetId="3">#REF!</definedName>
    <definedName name="is_minint_int_dcc" localSheetId="2">#REF!</definedName>
    <definedName name="is_minint_int_dcc" localSheetId="22">#REF!</definedName>
    <definedName name="is_minint_int_dcc" localSheetId="7">#REF!</definedName>
    <definedName name="is_minint_int_dcc" localSheetId="4">#REF!</definedName>
    <definedName name="is_minint_int_dcc" localSheetId="5">#REF!</definedName>
    <definedName name="is_minint_int_dcc" localSheetId="17">#REF!</definedName>
    <definedName name="is_minint_int_dcc" localSheetId="12">#REF!</definedName>
    <definedName name="is_minint_int_dcc" localSheetId="9">#REF!</definedName>
    <definedName name="is_minint_int_dcc" localSheetId="10">#REF!</definedName>
    <definedName name="is_minint_int_dcc">#REF!</definedName>
    <definedName name="is_minint_int_dccw" localSheetId="0">#REF!</definedName>
    <definedName name="is_minint_int_dccw" localSheetId="3">#REF!</definedName>
    <definedName name="is_minint_int_dccw" localSheetId="2">#REF!</definedName>
    <definedName name="is_minint_int_dccw" localSheetId="22">#REF!</definedName>
    <definedName name="is_minint_int_dccw" localSheetId="7">#REF!</definedName>
    <definedName name="is_minint_int_dccw" localSheetId="4">#REF!</definedName>
    <definedName name="is_minint_int_dccw" localSheetId="5">#REF!</definedName>
    <definedName name="is_minint_int_dccw" localSheetId="17">#REF!</definedName>
    <definedName name="is_minint_int_dccw" localSheetId="12">#REF!</definedName>
    <definedName name="is_minint_int_dccw" localSheetId="9">#REF!</definedName>
    <definedName name="is_minint_int_dccw" localSheetId="10">#REF!</definedName>
    <definedName name="is_minint_int_dccw">#REF!</definedName>
    <definedName name="is_minint_int_dcom" localSheetId="0">#REF!</definedName>
    <definedName name="is_minint_int_dcom" localSheetId="3">#REF!</definedName>
    <definedName name="is_minint_int_dcom" localSheetId="2">#REF!</definedName>
    <definedName name="is_minint_int_dcom" localSheetId="22">#REF!</definedName>
    <definedName name="is_minint_int_dcom" localSheetId="7">#REF!</definedName>
    <definedName name="is_minint_int_dcom" localSheetId="4">#REF!</definedName>
    <definedName name="is_minint_int_dcom" localSheetId="5">#REF!</definedName>
    <definedName name="is_minint_int_dcom" localSheetId="17">#REF!</definedName>
    <definedName name="is_minint_int_dcom" localSheetId="12">#REF!</definedName>
    <definedName name="is_minint_int_dcom" localSheetId="9">#REF!</definedName>
    <definedName name="is_minint_int_dcom" localSheetId="10">#REF!</definedName>
    <definedName name="is_minint_int_dcom">#REF!</definedName>
    <definedName name="is_minint_int_degw" localSheetId="0">#REF!</definedName>
    <definedName name="is_minint_int_degw" localSheetId="3">#REF!</definedName>
    <definedName name="is_minint_int_degw" localSheetId="2">#REF!</definedName>
    <definedName name="is_minint_int_degw">#REF!</definedName>
    <definedName name="is_minint_int_deiw" localSheetId="0">#REF!</definedName>
    <definedName name="is_minint_int_deiw" localSheetId="3">#REF!</definedName>
    <definedName name="is_minint_int_deiw" localSheetId="2">#REF!</definedName>
    <definedName name="is_minint_int_deiw">#REF!</definedName>
    <definedName name="is_minint_int_denw" localSheetId="0">#REF!</definedName>
    <definedName name="is_minint_int_denw" localSheetId="3">#REF!</definedName>
    <definedName name="is_minint_int_denw" localSheetId="2">#REF!</definedName>
    <definedName name="is_minint_int_denw">#REF!</definedName>
    <definedName name="is_minint_int_desi" localSheetId="0">#REF!</definedName>
    <definedName name="is_minint_int_desi" localSheetId="3">#REF!</definedName>
    <definedName name="is_minint_int_desi" localSheetId="2">#REF!</definedName>
    <definedName name="is_minint_int_desi" localSheetId="22">#REF!</definedName>
    <definedName name="is_minint_int_desi" localSheetId="7">#REF!</definedName>
    <definedName name="is_minint_int_desi" localSheetId="4">#REF!</definedName>
    <definedName name="is_minint_int_desi" localSheetId="5">#REF!</definedName>
    <definedName name="is_minint_int_desi" localSheetId="17">#REF!</definedName>
    <definedName name="is_minint_int_desi" localSheetId="12">#REF!</definedName>
    <definedName name="is_minint_int_desi" localSheetId="9">#REF!</definedName>
    <definedName name="is_minint_int_desi" localSheetId="10">#REF!</definedName>
    <definedName name="is_minint_int_desi">#REF!</definedName>
    <definedName name="is_minint_int_dess" localSheetId="0">#REF!</definedName>
    <definedName name="is_minint_int_dess" localSheetId="3">#REF!</definedName>
    <definedName name="is_minint_int_dess" localSheetId="2">#REF!</definedName>
    <definedName name="is_minint_int_dess">#REF!</definedName>
    <definedName name="is_minint_int_dfd" localSheetId="0">#REF!</definedName>
    <definedName name="is_minint_int_dfd" localSheetId="3">#REF!</definedName>
    <definedName name="is_minint_int_dfd" localSheetId="2">#REF!</definedName>
    <definedName name="is_minint_int_dfd" localSheetId="22">#REF!</definedName>
    <definedName name="is_minint_int_dfd" localSheetId="7">#REF!</definedName>
    <definedName name="is_minint_int_dfd" localSheetId="4">#REF!</definedName>
    <definedName name="is_minint_int_dfd" localSheetId="5">#REF!</definedName>
    <definedName name="is_minint_int_dfd" localSheetId="17">#REF!</definedName>
    <definedName name="is_minint_int_dfd" localSheetId="12">#REF!</definedName>
    <definedName name="is_minint_int_dfd" localSheetId="9">#REF!</definedName>
    <definedName name="is_minint_int_dfd" localSheetId="10">#REF!</definedName>
    <definedName name="is_minint_int_dfd">#REF!</definedName>
    <definedName name="is_minint_int_dgov" localSheetId="0">#REF!</definedName>
    <definedName name="is_minint_int_dgov" localSheetId="3">#REF!</definedName>
    <definedName name="is_minint_int_dgov" localSheetId="2">#REF!</definedName>
    <definedName name="is_minint_int_dgov">#REF!</definedName>
    <definedName name="is_minint_int_dnet" localSheetId="0">#REF!</definedName>
    <definedName name="is_minint_int_dnet" localSheetId="3">#REF!</definedName>
    <definedName name="is_minint_int_dnet" localSheetId="2">#REF!</definedName>
    <definedName name="is_minint_int_dnet" localSheetId="22">#REF!</definedName>
    <definedName name="is_minint_int_dnet" localSheetId="7">#REF!</definedName>
    <definedName name="is_minint_int_dnet" localSheetId="4">#REF!</definedName>
    <definedName name="is_minint_int_dnet" localSheetId="5">#REF!</definedName>
    <definedName name="is_minint_int_dnet" localSheetId="17">#REF!</definedName>
    <definedName name="is_minint_int_dnet" localSheetId="12">#REF!</definedName>
    <definedName name="is_minint_int_dnet" localSheetId="9">#REF!</definedName>
    <definedName name="is_minint_int_dnet" localSheetId="10">#REF!</definedName>
    <definedName name="is_minint_int_dnet">#REF!</definedName>
    <definedName name="is_minint_int_dpbg" localSheetId="0">#REF!</definedName>
    <definedName name="is_minint_int_dpbg" localSheetId="3">#REF!</definedName>
    <definedName name="is_minint_int_dpbg" localSheetId="2">#REF!</definedName>
    <definedName name="is_minint_int_dpbg" localSheetId="22">#REF!</definedName>
    <definedName name="is_minint_int_dpbg" localSheetId="7">#REF!</definedName>
    <definedName name="is_minint_int_dpbg" localSheetId="4">#REF!</definedName>
    <definedName name="is_minint_int_dpbg" localSheetId="5">#REF!</definedName>
    <definedName name="is_minint_int_dpbg" localSheetId="17">#REF!</definedName>
    <definedName name="is_minint_int_dpbg" localSheetId="12">#REF!</definedName>
    <definedName name="is_minint_int_dpbg" localSheetId="9">#REF!</definedName>
    <definedName name="is_minint_int_dpbg" localSheetId="10">#REF!</definedName>
    <definedName name="is_minint_int_dpbg">#REF!</definedName>
    <definedName name="is_minint_int_dsol" localSheetId="0">#REF!</definedName>
    <definedName name="is_minint_int_dsol" localSheetId="3">#REF!</definedName>
    <definedName name="is_minint_int_dsol" localSheetId="2">#REF!</definedName>
    <definedName name="is_minint_int_dsol" localSheetId="22">#REF!</definedName>
    <definedName name="is_minint_int_dsol" localSheetId="7">#REF!</definedName>
    <definedName name="is_minint_int_dsol" localSheetId="4">#REF!</definedName>
    <definedName name="is_minint_int_dsol" localSheetId="5">#REF!</definedName>
    <definedName name="is_minint_int_dsol" localSheetId="17">#REF!</definedName>
    <definedName name="is_minint_int_dsol" localSheetId="12">#REF!</definedName>
    <definedName name="is_minint_int_dsol" localSheetId="9">#REF!</definedName>
    <definedName name="is_minint_int_dsol" localSheetId="10">#REF!</definedName>
    <definedName name="is_minint_int_dsol">#REF!</definedName>
    <definedName name="is_minint_int_eadj" localSheetId="0">#REF!</definedName>
    <definedName name="is_minint_int_eadj" localSheetId="3">#REF!</definedName>
    <definedName name="is_minint_int_eadj" localSheetId="2">#REF!</definedName>
    <definedName name="is_minint_int_eadj">#REF!</definedName>
    <definedName name="is_minint_int_egov" localSheetId="0">#REF!</definedName>
    <definedName name="is_minint_int_egov" localSheetId="3">#REF!</definedName>
    <definedName name="is_minint_int_egov" localSheetId="2">#REF!</definedName>
    <definedName name="is_minint_int_egov">#REF!</definedName>
    <definedName name="is_minint_int_elec" localSheetId="0">#REF!</definedName>
    <definedName name="is_minint_int_elec" localSheetId="3">#REF!</definedName>
    <definedName name="is_minint_int_elec" localSheetId="2">#REF!</definedName>
    <definedName name="is_minint_int_elec" localSheetId="22">#REF!</definedName>
    <definedName name="is_minint_int_elec" localSheetId="7">#REF!</definedName>
    <definedName name="is_minint_int_elec" localSheetId="4">#REF!</definedName>
    <definedName name="is_minint_int_elec" localSheetId="5">#REF!</definedName>
    <definedName name="is_minint_int_elec" localSheetId="17">#REF!</definedName>
    <definedName name="is_minint_int_elec" localSheetId="12">#REF!</definedName>
    <definedName name="is_minint_int_elec" localSheetId="9">#REF!</definedName>
    <definedName name="is_minint_int_elec" localSheetId="10">#REF!</definedName>
    <definedName name="is_minint_int_elec">#REF!</definedName>
    <definedName name="is_minint_int_esvc" localSheetId="0">#REF!</definedName>
    <definedName name="is_minint_int_esvc" localSheetId="3">#REF!</definedName>
    <definedName name="is_minint_int_esvc" localSheetId="2">#REF!</definedName>
    <definedName name="is_minint_int_esvc" localSheetId="22">#REF!</definedName>
    <definedName name="is_minint_int_esvc" localSheetId="7">#REF!</definedName>
    <definedName name="is_minint_int_esvc" localSheetId="4">#REF!</definedName>
    <definedName name="is_minint_int_esvc" localSheetId="5">#REF!</definedName>
    <definedName name="is_minint_int_esvc" localSheetId="17">#REF!</definedName>
    <definedName name="is_minint_int_esvc" localSheetId="12">#REF!</definedName>
    <definedName name="is_minint_int_esvc" localSheetId="9">#REF!</definedName>
    <definedName name="is_minint_int_esvc" localSheetId="10">#REF!</definedName>
    <definedName name="is_minint_int_esvc">#REF!</definedName>
    <definedName name="is_minint_int_fnco" localSheetId="0">#REF!</definedName>
    <definedName name="is_minint_int_fnco" localSheetId="3">#REF!</definedName>
    <definedName name="is_minint_int_fnco" localSheetId="2">#REF!</definedName>
    <definedName name="is_minint_int_fnco" localSheetId="22">#REF!</definedName>
    <definedName name="is_minint_int_fnco" localSheetId="7">#REF!</definedName>
    <definedName name="is_minint_int_fnco" localSheetId="4">#REF!</definedName>
    <definedName name="is_minint_int_fnco" localSheetId="5">#REF!</definedName>
    <definedName name="is_minint_int_fnco" localSheetId="17">#REF!</definedName>
    <definedName name="is_minint_int_fnco" localSheetId="12">#REF!</definedName>
    <definedName name="is_minint_int_fnco" localSheetId="9">#REF!</definedName>
    <definedName name="is_minint_int_fnco" localSheetId="10">#REF!</definedName>
    <definedName name="is_minint_int_fnco">#REF!</definedName>
    <definedName name="is_minint_int_fsac" localSheetId="0">#REF!</definedName>
    <definedName name="is_minint_int_fsac" localSheetId="3">#REF!</definedName>
    <definedName name="is_minint_int_fsac" localSheetId="2">#REF!</definedName>
    <definedName name="is_minint_int_fsac" localSheetId="22">#REF!</definedName>
    <definedName name="is_minint_int_fsac" localSheetId="7">#REF!</definedName>
    <definedName name="is_minint_int_fsac" localSheetId="4">#REF!</definedName>
    <definedName name="is_minint_int_fsac" localSheetId="5">#REF!</definedName>
    <definedName name="is_minint_int_fsac" localSheetId="17">#REF!</definedName>
    <definedName name="is_minint_int_fsac" localSheetId="12">#REF!</definedName>
    <definedName name="is_minint_int_fsac" localSheetId="9">#REF!</definedName>
    <definedName name="is_minint_int_fsac" localSheetId="10">#REF!</definedName>
    <definedName name="is_minint_int_fsac">#REF!</definedName>
    <definedName name="is_minint_int_fsad" localSheetId="0">#REF!</definedName>
    <definedName name="is_minint_int_fsad" localSheetId="3">#REF!</definedName>
    <definedName name="is_minint_int_fsad" localSheetId="2">#REF!</definedName>
    <definedName name="is_minint_int_fsad">#REF!</definedName>
    <definedName name="is_minint_int_fser" localSheetId="0">#REF!</definedName>
    <definedName name="is_minint_int_fser" localSheetId="3">#REF!</definedName>
    <definedName name="is_minint_int_fser" localSheetId="2">#REF!</definedName>
    <definedName name="is_minint_int_fser" localSheetId="22">#REF!</definedName>
    <definedName name="is_minint_int_fser" localSheetId="7">#REF!</definedName>
    <definedName name="is_minint_int_fser" localSheetId="4">#REF!</definedName>
    <definedName name="is_minint_int_fser" localSheetId="5">#REF!</definedName>
    <definedName name="is_minint_int_fser" localSheetId="17">#REF!</definedName>
    <definedName name="is_minint_int_fser" localSheetId="12">#REF!</definedName>
    <definedName name="is_minint_int_fser" localSheetId="9">#REF!</definedName>
    <definedName name="is_minint_int_fser" localSheetId="10">#REF!</definedName>
    <definedName name="is_minint_int_fser">#REF!</definedName>
    <definedName name="is_minint_int_fstp" localSheetId="0">#REF!</definedName>
    <definedName name="is_minint_int_fstp" localSheetId="3">#REF!</definedName>
    <definedName name="is_minint_int_fstp" localSheetId="2">#REF!</definedName>
    <definedName name="is_minint_int_fstp" localSheetId="22">#REF!</definedName>
    <definedName name="is_minint_int_fstp" localSheetId="7">#REF!</definedName>
    <definedName name="is_minint_int_fstp" localSheetId="4">#REF!</definedName>
    <definedName name="is_minint_int_fstp" localSheetId="5">#REF!</definedName>
    <definedName name="is_minint_int_fstp" localSheetId="17">#REF!</definedName>
    <definedName name="is_minint_int_fstp" localSheetId="12">#REF!</definedName>
    <definedName name="is_minint_int_fstp" localSheetId="9">#REF!</definedName>
    <definedName name="is_minint_int_fstp" localSheetId="10">#REF!</definedName>
    <definedName name="is_minint_int_fstp">#REF!</definedName>
    <definedName name="is_minint_int_gadd" localSheetId="0">#REF!</definedName>
    <definedName name="is_minint_int_gadd" localSheetId="3">#REF!</definedName>
    <definedName name="is_minint_int_gadd" localSheetId="2">#REF!</definedName>
    <definedName name="is_minint_int_gadd" localSheetId="22">#REF!</definedName>
    <definedName name="is_minint_int_gadd" localSheetId="7">#REF!</definedName>
    <definedName name="is_minint_int_gadd" localSheetId="4">#REF!</definedName>
    <definedName name="is_minint_int_gadd" localSheetId="5">#REF!</definedName>
    <definedName name="is_minint_int_gadd" localSheetId="17">#REF!</definedName>
    <definedName name="is_minint_int_gadd" localSheetId="12">#REF!</definedName>
    <definedName name="is_minint_int_gadd" localSheetId="9">#REF!</definedName>
    <definedName name="is_minint_int_gadd" localSheetId="10">#REF!</definedName>
    <definedName name="is_minint_int_gadd">#REF!</definedName>
    <definedName name="is_minint_int_gadi" localSheetId="0">#REF!</definedName>
    <definedName name="is_minint_int_gadi" localSheetId="3">#REF!</definedName>
    <definedName name="is_minint_int_gadi" localSheetId="2">#REF!</definedName>
    <definedName name="is_minint_int_gadi" localSheetId="22">#REF!</definedName>
    <definedName name="is_minint_int_gadi" localSheetId="7">#REF!</definedName>
    <definedName name="is_minint_int_gadi" localSheetId="4">#REF!</definedName>
    <definedName name="is_minint_int_gadi" localSheetId="5">#REF!</definedName>
    <definedName name="is_minint_int_gadi" localSheetId="17">#REF!</definedName>
    <definedName name="is_minint_int_gadi" localSheetId="12">#REF!</definedName>
    <definedName name="is_minint_int_gadi" localSheetId="9">#REF!</definedName>
    <definedName name="is_minint_int_gadi" localSheetId="10">#REF!</definedName>
    <definedName name="is_minint_int_gadi">#REF!</definedName>
    <definedName name="is_minint_int_gadj" localSheetId="0">#REF!</definedName>
    <definedName name="is_minint_int_gadj" localSheetId="3">#REF!</definedName>
    <definedName name="is_minint_int_gadj" localSheetId="2">#REF!</definedName>
    <definedName name="is_minint_int_gadj">#REF!</definedName>
    <definedName name="is_minint_int_gov" localSheetId="0">#REF!</definedName>
    <definedName name="is_minint_int_gov" localSheetId="3">#REF!</definedName>
    <definedName name="is_minint_int_gov" localSheetId="2">#REF!</definedName>
    <definedName name="is_minint_int_gov">#REF!</definedName>
    <definedName name="is_minint_int_govd" localSheetId="0">#REF!</definedName>
    <definedName name="is_minint_int_govd" localSheetId="3">#REF!</definedName>
    <definedName name="is_minint_int_govd" localSheetId="2">#REF!</definedName>
    <definedName name="is_minint_int_govd" localSheetId="22">#REF!</definedName>
    <definedName name="is_minint_int_govd" localSheetId="7">#REF!</definedName>
    <definedName name="is_minint_int_govd" localSheetId="4">#REF!</definedName>
    <definedName name="is_minint_int_govd" localSheetId="5">#REF!</definedName>
    <definedName name="is_minint_int_govd" localSheetId="17">#REF!</definedName>
    <definedName name="is_minint_int_govd" localSheetId="12">#REF!</definedName>
    <definedName name="is_minint_int_govd" localSheetId="9">#REF!</definedName>
    <definedName name="is_minint_int_govd" localSheetId="10">#REF!</definedName>
    <definedName name="is_minint_int_govd">#REF!</definedName>
    <definedName name="is_minint_int_gove" localSheetId="0">#REF!</definedName>
    <definedName name="is_minint_int_gove" localSheetId="3">#REF!</definedName>
    <definedName name="is_minint_int_gove" localSheetId="2">#REF!</definedName>
    <definedName name="is_minint_int_gove" localSheetId="22">#REF!</definedName>
    <definedName name="is_minint_int_gove" localSheetId="7">#REF!</definedName>
    <definedName name="is_minint_int_gove" localSheetId="4">#REF!</definedName>
    <definedName name="is_minint_int_gove" localSheetId="5">#REF!</definedName>
    <definedName name="is_minint_int_gove" localSheetId="17">#REF!</definedName>
    <definedName name="is_minint_int_gove" localSheetId="12">#REF!</definedName>
    <definedName name="is_minint_int_gove" localSheetId="9">#REF!</definedName>
    <definedName name="is_minint_int_gove" localSheetId="10">#REF!</definedName>
    <definedName name="is_minint_int_gove">#REF!</definedName>
    <definedName name="is_minint_int_mali" localSheetId="0">#REF!</definedName>
    <definedName name="is_minint_int_mali" localSheetId="3">#REF!</definedName>
    <definedName name="is_minint_int_mali" localSheetId="2">#REF!</definedName>
    <definedName name="is_minint_int_mali" localSheetId="22">#REF!</definedName>
    <definedName name="is_minint_int_mali" localSheetId="7">#REF!</definedName>
    <definedName name="is_minint_int_mali" localSheetId="4">#REF!</definedName>
    <definedName name="is_minint_int_mali" localSheetId="5">#REF!</definedName>
    <definedName name="is_minint_int_mali" localSheetId="17">#REF!</definedName>
    <definedName name="is_minint_int_mali" localSheetId="12">#REF!</definedName>
    <definedName name="is_minint_int_mali" localSheetId="9">#REF!</definedName>
    <definedName name="is_minint_int_mali" localSheetId="10">#REF!</definedName>
    <definedName name="is_minint_int_mali">#REF!</definedName>
    <definedName name="is_minint_int_nep" localSheetId="0">#REF!</definedName>
    <definedName name="is_minint_int_nep" localSheetId="3">#REF!</definedName>
    <definedName name="is_minint_int_nep" localSheetId="2">#REF!</definedName>
    <definedName name="is_minint_int_nep" localSheetId="22">#REF!</definedName>
    <definedName name="is_minint_int_nep" localSheetId="7">#REF!</definedName>
    <definedName name="is_minint_int_nep" localSheetId="4">#REF!</definedName>
    <definedName name="is_minint_int_nep" localSheetId="5">#REF!</definedName>
    <definedName name="is_minint_int_nep" localSheetId="17">#REF!</definedName>
    <definedName name="is_minint_int_nep" localSheetId="12">#REF!</definedName>
    <definedName name="is_minint_int_nep" localSheetId="9">#REF!</definedName>
    <definedName name="is_minint_int_nep" localSheetId="10">#REF!</definedName>
    <definedName name="is_minint_int_nep">#REF!</definedName>
    <definedName name="is_minint_int_ngov" localSheetId="0">#REF!</definedName>
    <definedName name="is_minint_int_ngov" localSheetId="3">#REF!</definedName>
    <definedName name="is_minint_int_ngov" localSheetId="2">#REF!</definedName>
    <definedName name="is_minint_int_ngov">#REF!</definedName>
    <definedName name="is_minint_int_npl" localSheetId="0">#REF!</definedName>
    <definedName name="is_minint_int_npl" localSheetId="3">#REF!</definedName>
    <definedName name="is_minint_int_npl" localSheetId="2">#REF!</definedName>
    <definedName name="is_minint_int_npl" localSheetId="22">#REF!</definedName>
    <definedName name="is_minint_int_npl" localSheetId="7">#REF!</definedName>
    <definedName name="is_minint_int_npl" localSheetId="4">#REF!</definedName>
    <definedName name="is_minint_int_npl" localSheetId="5">#REF!</definedName>
    <definedName name="is_minint_int_npl" localSheetId="17">#REF!</definedName>
    <definedName name="is_minint_int_npl" localSheetId="12">#REF!</definedName>
    <definedName name="is_minint_int_npl" localSheetId="9">#REF!</definedName>
    <definedName name="is_minint_int_npl" localSheetId="10">#REF!</definedName>
    <definedName name="is_minint_int_npl">#REF!</definedName>
    <definedName name="is_minint_int_resm" localSheetId="0">#REF!</definedName>
    <definedName name="is_minint_int_resm" localSheetId="3">#REF!</definedName>
    <definedName name="is_minint_int_resm" localSheetId="2">#REF!</definedName>
    <definedName name="is_minint_int_resm" localSheetId="22">#REF!</definedName>
    <definedName name="is_minint_int_resm" localSheetId="7">#REF!</definedName>
    <definedName name="is_minint_int_resm" localSheetId="4">#REF!</definedName>
    <definedName name="is_minint_int_resm" localSheetId="5">#REF!</definedName>
    <definedName name="is_minint_int_resm" localSheetId="17">#REF!</definedName>
    <definedName name="is_minint_int_resm" localSheetId="12">#REF!</definedName>
    <definedName name="is_minint_int_resm" localSheetId="9">#REF!</definedName>
    <definedName name="is_minint_int_resm" localSheetId="10">#REF!</definedName>
    <definedName name="is_minint_int_resm">#REF!</definedName>
    <definedName name="is_minint_int_rgov" localSheetId="0">#REF!</definedName>
    <definedName name="is_minint_int_rgov" localSheetId="3">#REF!</definedName>
    <definedName name="is_minint_int_rgov" localSheetId="2">#REF!</definedName>
    <definedName name="is_minint_int_rgov">#REF!</definedName>
    <definedName name="is_minint_int_sols" localSheetId="0">#REF!</definedName>
    <definedName name="is_minint_int_sols" localSheetId="3">#REF!</definedName>
    <definedName name="is_minint_int_sols" localSheetId="2">#REF!</definedName>
    <definedName name="is_minint_int_sols">#REF!</definedName>
    <definedName name="is_minint_int_tam" localSheetId="0">#REF!</definedName>
    <definedName name="is_minint_int_tam" localSheetId="3">#REF!</definedName>
    <definedName name="is_minint_int_tam" localSheetId="2">#REF!</definedName>
    <definedName name="is_minint_int_tam" localSheetId="22">#REF!</definedName>
    <definedName name="is_minint_int_tam" localSheetId="7">#REF!</definedName>
    <definedName name="is_minint_int_tam" localSheetId="4">#REF!</definedName>
    <definedName name="is_minint_int_tam" localSheetId="5">#REF!</definedName>
    <definedName name="is_minint_int_tam" localSheetId="17">#REF!</definedName>
    <definedName name="is_minint_int_tam" localSheetId="12">#REF!</definedName>
    <definedName name="is_minint_int_tam" localSheetId="9">#REF!</definedName>
    <definedName name="is_minint_int_tam" localSheetId="10">#REF!</definedName>
    <definedName name="is_minint_int_tam">#REF!</definedName>
    <definedName name="is_minint_int_trea" localSheetId="0">#REF!</definedName>
    <definedName name="is_minint_int_trea" localSheetId="3">#REF!</definedName>
    <definedName name="is_minint_int_trea" localSheetId="2">#REF!</definedName>
    <definedName name="is_minint_int_trea">#REF!</definedName>
    <definedName name="is_minint_int_tsc" localSheetId="0">#REF!</definedName>
    <definedName name="is_minint_int_tsc" localSheetId="3">#REF!</definedName>
    <definedName name="is_minint_int_tsc" localSheetId="2">#REF!</definedName>
    <definedName name="is_minint_int_tsc" localSheetId="22">#REF!</definedName>
    <definedName name="is_minint_int_tsc" localSheetId="7">#REF!</definedName>
    <definedName name="is_minint_int_tsc" localSheetId="4">#REF!</definedName>
    <definedName name="is_minint_int_tsc" localSheetId="5">#REF!</definedName>
    <definedName name="is_minint_int_tsc" localSheetId="17">#REF!</definedName>
    <definedName name="is_minint_int_tsc" localSheetId="12">#REF!</definedName>
    <definedName name="is_minint_int_tsc" localSheetId="9">#REF!</definedName>
    <definedName name="is_minint_int_tsc" localSheetId="10">#REF!</definedName>
    <definedName name="is_minint_int_tsc">#REF!</definedName>
    <definedName name="is_minint_int_vent" localSheetId="0">#REF!</definedName>
    <definedName name="is_minint_int_vent" localSheetId="3">#REF!</definedName>
    <definedName name="is_minint_int_vent" localSheetId="2">#REF!</definedName>
    <definedName name="is_minint_int_vent" localSheetId="22">#REF!</definedName>
    <definedName name="is_minint_int_vent" localSheetId="7">#REF!</definedName>
    <definedName name="is_minint_int_vent" localSheetId="4">#REF!</definedName>
    <definedName name="is_minint_int_vent" localSheetId="5">#REF!</definedName>
    <definedName name="is_minint_int_vent" localSheetId="17">#REF!</definedName>
    <definedName name="is_minint_int_vent" localSheetId="12">#REF!</definedName>
    <definedName name="is_minint_int_vent" localSheetId="9">#REF!</definedName>
    <definedName name="is_minint_int_vent" localSheetId="10">#REF!</definedName>
    <definedName name="is_minint_int_vent">#REF!</definedName>
    <definedName name="is_minint_int_vfs" localSheetId="0">#REF!</definedName>
    <definedName name="is_minint_int_vfs" localSheetId="3">#REF!</definedName>
    <definedName name="is_minint_int_vfs" localSheetId="2">#REF!</definedName>
    <definedName name="is_minint_int_vfs" localSheetId="22">#REF!</definedName>
    <definedName name="is_minint_int_vfs" localSheetId="7">#REF!</definedName>
    <definedName name="is_minint_int_vfs" localSheetId="4">#REF!</definedName>
    <definedName name="is_minint_int_vfs" localSheetId="5">#REF!</definedName>
    <definedName name="is_minint_int_vfs" localSheetId="17">#REF!</definedName>
    <definedName name="is_minint_int_vfs" localSheetId="12">#REF!</definedName>
    <definedName name="is_minint_int_vfs" localSheetId="9">#REF!</definedName>
    <definedName name="is_minint_int_vfs" localSheetId="10">#REF!</definedName>
    <definedName name="is_minint_int_vfs">#REF!</definedName>
    <definedName name="is_minint_int_watr" localSheetId="0">#REF!</definedName>
    <definedName name="is_minint_int_watr" localSheetId="3">#REF!</definedName>
    <definedName name="is_minint_int_watr" localSheetId="2">#REF!</definedName>
    <definedName name="is_minint_int_watr" localSheetId="22">#REF!</definedName>
    <definedName name="is_minint_int_watr" localSheetId="7">#REF!</definedName>
    <definedName name="is_minint_int_watr" localSheetId="4">#REF!</definedName>
    <definedName name="is_minint_int_watr" localSheetId="5">#REF!</definedName>
    <definedName name="is_minint_int_watr" localSheetId="17">#REF!</definedName>
    <definedName name="is_minint_int_watr" localSheetId="12">#REF!</definedName>
    <definedName name="is_minint_int_watr" localSheetId="9">#REF!</definedName>
    <definedName name="is_minint_int_watr" localSheetId="10">#REF!</definedName>
    <definedName name="is_minint_int_watr">#REF!</definedName>
    <definedName name="is_minint_int_west" localSheetId="0">#REF!</definedName>
    <definedName name="is_minint_int_west" localSheetId="3">#REF!</definedName>
    <definedName name="is_minint_int_west" localSheetId="2">#REF!</definedName>
    <definedName name="is_minint_int_west">#REF!</definedName>
    <definedName name="is_minint_mali" localSheetId="0">#REF!</definedName>
    <definedName name="is_minint_mali" localSheetId="3">#REF!</definedName>
    <definedName name="is_minint_mali" localSheetId="2">#REF!</definedName>
    <definedName name="is_minint_mali" localSheetId="22">#REF!</definedName>
    <definedName name="is_minint_mali" localSheetId="7">#REF!</definedName>
    <definedName name="is_minint_mali" localSheetId="4">#REF!</definedName>
    <definedName name="is_minint_mali" localSheetId="5">#REF!</definedName>
    <definedName name="is_minint_mali" localSheetId="17">#REF!</definedName>
    <definedName name="is_minint_mali" localSheetId="12">#REF!</definedName>
    <definedName name="is_minint_mali" localSheetId="9">#REF!</definedName>
    <definedName name="is_minint_mali" localSheetId="10">#REF!</definedName>
    <definedName name="is_minint_mali">#REF!</definedName>
    <definedName name="is_minint_mwp" localSheetId="0">#REF!</definedName>
    <definedName name="is_minint_mwp" localSheetId="3">#REF!</definedName>
    <definedName name="is_minint_mwp" localSheetId="2">#REF!</definedName>
    <definedName name="is_minint_mwp" localSheetId="22">#REF!</definedName>
    <definedName name="is_minint_mwp" localSheetId="7">#REF!</definedName>
    <definedName name="is_minint_mwp" localSheetId="4">#REF!</definedName>
    <definedName name="is_minint_mwp" localSheetId="5">#REF!</definedName>
    <definedName name="is_minint_mwp" localSheetId="17">#REF!</definedName>
    <definedName name="is_minint_mwp" localSheetId="12">#REF!</definedName>
    <definedName name="is_minint_mwp" localSheetId="9">#REF!</definedName>
    <definedName name="is_minint_mwp" localSheetId="10">#REF!</definedName>
    <definedName name="is_minint_mwp">#REF!</definedName>
    <definedName name="is_minint_nep" localSheetId="0">#REF!</definedName>
    <definedName name="is_minint_nep" localSheetId="3">#REF!</definedName>
    <definedName name="is_minint_nep" localSheetId="2">#REF!</definedName>
    <definedName name="is_minint_nep" localSheetId="22">#REF!</definedName>
    <definedName name="is_minint_nep" localSheetId="7">#REF!</definedName>
    <definedName name="is_minint_nep" localSheetId="4">#REF!</definedName>
    <definedName name="is_minint_nep" localSheetId="5">#REF!</definedName>
    <definedName name="is_minint_nep" localSheetId="17">#REF!</definedName>
    <definedName name="is_minint_nep" localSheetId="12">#REF!</definedName>
    <definedName name="is_minint_nep" localSheetId="9">#REF!</definedName>
    <definedName name="is_minint_nep" localSheetId="10">#REF!</definedName>
    <definedName name="is_minint_nep">#REF!</definedName>
    <definedName name="is_minint_ngov" localSheetId="0">#REF!</definedName>
    <definedName name="is_minint_ngov" localSheetId="3">#REF!</definedName>
    <definedName name="is_minint_ngov" localSheetId="2">#REF!</definedName>
    <definedName name="is_minint_ngov">#REF!</definedName>
    <definedName name="is_minint_npl" localSheetId="0">#REF!</definedName>
    <definedName name="is_minint_npl" localSheetId="3">#REF!</definedName>
    <definedName name="is_minint_npl" localSheetId="2">#REF!</definedName>
    <definedName name="is_minint_npl" localSheetId="22">#REF!</definedName>
    <definedName name="is_minint_npl" localSheetId="7">#REF!</definedName>
    <definedName name="is_minint_npl" localSheetId="4">#REF!</definedName>
    <definedName name="is_minint_npl" localSheetId="5">#REF!</definedName>
    <definedName name="is_minint_npl" localSheetId="17">#REF!</definedName>
    <definedName name="is_minint_npl" localSheetId="12">#REF!</definedName>
    <definedName name="is_minint_npl" localSheetId="9">#REF!</definedName>
    <definedName name="is_minint_npl" localSheetId="10">#REF!</definedName>
    <definedName name="is_minint_npl">#REF!</definedName>
    <definedName name="is_minint_quips_0" localSheetId="0">#REF!</definedName>
    <definedName name="is_minint_quips_0" localSheetId="3">#REF!</definedName>
    <definedName name="is_minint_quips_0" localSheetId="2">#REF!</definedName>
    <definedName name="is_minint_quips_0" localSheetId="22">#REF!</definedName>
    <definedName name="is_minint_quips_0" localSheetId="7">#REF!</definedName>
    <definedName name="is_minint_quips_0" localSheetId="4">#REF!</definedName>
    <definedName name="is_minint_quips_0" localSheetId="5">#REF!</definedName>
    <definedName name="is_minint_quips_0" localSheetId="17">#REF!</definedName>
    <definedName name="is_minint_quips_0" localSheetId="12">#REF!</definedName>
    <definedName name="is_minint_quips_0" localSheetId="9">#REF!</definedName>
    <definedName name="is_minint_quips_0" localSheetId="10">#REF!</definedName>
    <definedName name="is_minint_quips_0">#REF!</definedName>
    <definedName name="is_minint_quips_CM1DC" localSheetId="0">#REF!</definedName>
    <definedName name="is_minint_quips_CM1DC" localSheetId="3">#REF!</definedName>
    <definedName name="is_minint_quips_CM1DC" localSheetId="2">#REF!</definedName>
    <definedName name="is_minint_quips_CM1DC">#REF!</definedName>
    <definedName name="is_minint_quips_CM1DE" localSheetId="0">#REF!</definedName>
    <definedName name="is_minint_quips_CM1DE" localSheetId="3">#REF!</definedName>
    <definedName name="is_minint_quips_CM1DE" localSheetId="2">#REF!</definedName>
    <definedName name="is_minint_quips_CM1DE">#REF!</definedName>
    <definedName name="is_minint_quips_CM1EL" localSheetId="0">#REF!</definedName>
    <definedName name="is_minint_quips_CM1EL" localSheetId="3">#REF!</definedName>
    <definedName name="is_minint_quips_CM1EL" localSheetId="2">#REF!</definedName>
    <definedName name="is_minint_quips_CM1EL">#REF!</definedName>
    <definedName name="is_minint_quips_CM1NE" localSheetId="0">#REF!</definedName>
    <definedName name="is_minint_quips_CM1NE" localSheetId="3">#REF!</definedName>
    <definedName name="is_minint_quips_CM1NE" localSheetId="2">#REF!</definedName>
    <definedName name="is_minint_quips_CM1NE">#REF!</definedName>
    <definedName name="is_minint_quips_CM2DC" localSheetId="0">#REF!</definedName>
    <definedName name="is_minint_quips_CM2DC" localSheetId="3">#REF!</definedName>
    <definedName name="is_minint_quips_CM2DC" localSheetId="2">#REF!</definedName>
    <definedName name="is_minint_quips_CM2DC">#REF!</definedName>
    <definedName name="is_minint_quips_CM2DE" localSheetId="0">#REF!</definedName>
    <definedName name="is_minint_quips_CM2DE" localSheetId="3">#REF!</definedName>
    <definedName name="is_minint_quips_CM2DE" localSheetId="2">#REF!</definedName>
    <definedName name="is_minint_quips_CM2DE">#REF!</definedName>
    <definedName name="is_minint_quips_CM2EL" localSheetId="0">#REF!</definedName>
    <definedName name="is_minint_quips_CM2EL" localSheetId="3">#REF!</definedName>
    <definedName name="is_minint_quips_CM2EL" localSheetId="2">#REF!</definedName>
    <definedName name="is_minint_quips_CM2EL">#REF!</definedName>
    <definedName name="is_minint_quips_CM2NE" localSheetId="0">#REF!</definedName>
    <definedName name="is_minint_quips_CM2NE" localSheetId="3">#REF!</definedName>
    <definedName name="is_minint_quips_CM2NE" localSheetId="2">#REF!</definedName>
    <definedName name="is_minint_quips_CM2NE">#REF!</definedName>
    <definedName name="is_minint_quips_CM3DC" localSheetId="0">#REF!</definedName>
    <definedName name="is_minint_quips_CM3DC" localSheetId="3">#REF!</definedName>
    <definedName name="is_minint_quips_CM3DC" localSheetId="2">#REF!</definedName>
    <definedName name="is_minint_quips_CM3DC" localSheetId="22">#REF!</definedName>
    <definedName name="is_minint_quips_CM3DC" localSheetId="7">#REF!</definedName>
    <definedName name="is_minint_quips_CM3DC" localSheetId="4">#REF!</definedName>
    <definedName name="is_minint_quips_CM3DC" localSheetId="5">#REF!</definedName>
    <definedName name="is_minint_quips_CM3DC" localSheetId="17">#REF!</definedName>
    <definedName name="is_minint_quips_CM3DC" localSheetId="12">#REF!</definedName>
    <definedName name="is_minint_quips_CM3DC" localSheetId="9">#REF!</definedName>
    <definedName name="is_minint_quips_CM3DC" localSheetId="10">#REF!</definedName>
    <definedName name="is_minint_quips_CM3DC">#REF!</definedName>
    <definedName name="is_minint_quips_CM3DE" localSheetId="0">#REF!</definedName>
    <definedName name="is_minint_quips_CM3DE" localSheetId="3">#REF!</definedName>
    <definedName name="is_minint_quips_CM3DE" localSheetId="2">#REF!</definedName>
    <definedName name="is_minint_quips_CM3DE" localSheetId="22">#REF!</definedName>
    <definedName name="is_minint_quips_CM3DE" localSheetId="7">#REF!</definedName>
    <definedName name="is_minint_quips_CM3DE" localSheetId="4">#REF!</definedName>
    <definedName name="is_minint_quips_CM3DE" localSheetId="5">#REF!</definedName>
    <definedName name="is_minint_quips_CM3DE" localSheetId="17">#REF!</definedName>
    <definedName name="is_minint_quips_CM3DE" localSheetId="12">#REF!</definedName>
    <definedName name="is_minint_quips_CM3DE" localSheetId="9">#REF!</definedName>
    <definedName name="is_minint_quips_CM3DE" localSheetId="10">#REF!</definedName>
    <definedName name="is_minint_quips_CM3DE">#REF!</definedName>
    <definedName name="is_minint_quips_CM3EL" localSheetId="0">#REF!</definedName>
    <definedName name="is_minint_quips_CM3EL" localSheetId="3">#REF!</definedName>
    <definedName name="is_minint_quips_CM3EL" localSheetId="2">#REF!</definedName>
    <definedName name="is_minint_quips_CM3EL" localSheetId="22">#REF!</definedName>
    <definedName name="is_minint_quips_CM3EL" localSheetId="7">#REF!</definedName>
    <definedName name="is_minint_quips_CM3EL" localSheetId="4">#REF!</definedName>
    <definedName name="is_minint_quips_CM3EL" localSheetId="5">#REF!</definedName>
    <definedName name="is_minint_quips_CM3EL" localSheetId="17">#REF!</definedName>
    <definedName name="is_minint_quips_CM3EL" localSheetId="12">#REF!</definedName>
    <definedName name="is_minint_quips_CM3EL" localSheetId="9">#REF!</definedName>
    <definedName name="is_minint_quips_CM3EL" localSheetId="10">#REF!</definedName>
    <definedName name="is_minint_quips_CM3EL">#REF!</definedName>
    <definedName name="is_minint_quips_CM3NE" localSheetId="0">#REF!</definedName>
    <definedName name="is_minint_quips_CM3NE" localSheetId="3">#REF!</definedName>
    <definedName name="is_minint_quips_CM3NE" localSheetId="2">#REF!</definedName>
    <definedName name="is_minint_quips_CM3NE">#REF!</definedName>
    <definedName name="is_minint_quips_CM4DC" localSheetId="0">#REF!</definedName>
    <definedName name="is_minint_quips_CM4DC" localSheetId="3">#REF!</definedName>
    <definedName name="is_minint_quips_CM4DC" localSheetId="2">#REF!</definedName>
    <definedName name="is_minint_quips_CM4DC" localSheetId="22">#REF!</definedName>
    <definedName name="is_minint_quips_CM4DC" localSheetId="7">#REF!</definedName>
    <definedName name="is_minint_quips_CM4DC" localSheetId="4">#REF!</definedName>
    <definedName name="is_minint_quips_CM4DC" localSheetId="5">#REF!</definedName>
    <definedName name="is_minint_quips_CM4DC" localSheetId="17">#REF!</definedName>
    <definedName name="is_minint_quips_CM4DC" localSheetId="12">#REF!</definedName>
    <definedName name="is_minint_quips_CM4DC" localSheetId="9">#REF!</definedName>
    <definedName name="is_minint_quips_CM4DC" localSheetId="10">#REF!</definedName>
    <definedName name="is_minint_quips_CM4DC">#REF!</definedName>
    <definedName name="is_minint_quips_CM4DE" localSheetId="0">#REF!</definedName>
    <definedName name="is_minint_quips_CM4DE" localSheetId="3">#REF!</definedName>
    <definedName name="is_minint_quips_CM4DE" localSheetId="2">#REF!</definedName>
    <definedName name="is_minint_quips_CM4DE" localSheetId="22">#REF!</definedName>
    <definedName name="is_minint_quips_CM4DE" localSheetId="7">#REF!</definedName>
    <definedName name="is_minint_quips_CM4DE" localSheetId="4">#REF!</definedName>
    <definedName name="is_minint_quips_CM4DE" localSheetId="5">#REF!</definedName>
    <definedName name="is_minint_quips_CM4DE" localSheetId="17">#REF!</definedName>
    <definedName name="is_minint_quips_CM4DE" localSheetId="12">#REF!</definedName>
    <definedName name="is_minint_quips_CM4DE" localSheetId="9">#REF!</definedName>
    <definedName name="is_minint_quips_CM4DE" localSheetId="10">#REF!</definedName>
    <definedName name="is_minint_quips_CM4DE">#REF!</definedName>
    <definedName name="is_minint_quips_CM4EL" localSheetId="0">#REF!</definedName>
    <definedName name="is_minint_quips_CM4EL" localSheetId="3">#REF!</definedName>
    <definedName name="is_minint_quips_CM4EL" localSheetId="2">#REF!</definedName>
    <definedName name="is_minint_quips_CM4EL" localSheetId="22">#REF!</definedName>
    <definedName name="is_minint_quips_CM4EL" localSheetId="7">#REF!</definedName>
    <definedName name="is_minint_quips_CM4EL" localSheetId="4">#REF!</definedName>
    <definedName name="is_minint_quips_CM4EL" localSheetId="5">#REF!</definedName>
    <definedName name="is_minint_quips_CM4EL" localSheetId="17">#REF!</definedName>
    <definedName name="is_minint_quips_CM4EL" localSheetId="12">#REF!</definedName>
    <definedName name="is_minint_quips_CM4EL" localSheetId="9">#REF!</definedName>
    <definedName name="is_minint_quips_CM4EL" localSheetId="10">#REF!</definedName>
    <definedName name="is_minint_quips_CM4EL">#REF!</definedName>
    <definedName name="is_minint_quips_CM4NE" localSheetId="0">#REF!</definedName>
    <definedName name="is_minint_quips_CM4NE" localSheetId="3">#REF!</definedName>
    <definedName name="is_minint_quips_CM4NE" localSheetId="2">#REF!</definedName>
    <definedName name="is_minint_quips_CM4NE">#REF!</definedName>
    <definedName name="is_minint_quips_CM5DC" localSheetId="0">#REF!</definedName>
    <definedName name="is_minint_quips_CM5DC" localSheetId="3">#REF!</definedName>
    <definedName name="is_minint_quips_CM5DC" localSheetId="2">#REF!</definedName>
    <definedName name="is_minint_quips_CM5DC" localSheetId="22">#REF!</definedName>
    <definedName name="is_minint_quips_CM5DC" localSheetId="7">#REF!</definedName>
    <definedName name="is_minint_quips_CM5DC" localSheetId="4">#REF!</definedName>
    <definedName name="is_minint_quips_CM5DC" localSheetId="5">#REF!</definedName>
    <definedName name="is_minint_quips_CM5DC" localSheetId="17">#REF!</definedName>
    <definedName name="is_minint_quips_CM5DC" localSheetId="12">#REF!</definedName>
    <definedName name="is_minint_quips_CM5DC" localSheetId="9">#REF!</definedName>
    <definedName name="is_minint_quips_CM5DC" localSheetId="10">#REF!</definedName>
    <definedName name="is_minint_quips_CM5DC">#REF!</definedName>
    <definedName name="is_minint_quips_CM5DE" localSheetId="0">#REF!</definedName>
    <definedName name="is_minint_quips_CM5DE" localSheetId="3">#REF!</definedName>
    <definedName name="is_minint_quips_CM5DE" localSheetId="2">#REF!</definedName>
    <definedName name="is_minint_quips_CM5DE" localSheetId="22">#REF!</definedName>
    <definedName name="is_minint_quips_CM5DE" localSheetId="7">#REF!</definedName>
    <definedName name="is_minint_quips_CM5DE" localSheetId="4">#REF!</definedName>
    <definedName name="is_minint_quips_CM5DE" localSheetId="5">#REF!</definedName>
    <definedName name="is_minint_quips_CM5DE" localSheetId="17">#REF!</definedName>
    <definedName name="is_minint_quips_CM5DE" localSheetId="12">#REF!</definedName>
    <definedName name="is_minint_quips_CM5DE" localSheetId="9">#REF!</definedName>
    <definedName name="is_minint_quips_CM5DE" localSheetId="10">#REF!</definedName>
    <definedName name="is_minint_quips_CM5DE">#REF!</definedName>
    <definedName name="is_minint_quips_CMDCC" localSheetId="0">#REF!</definedName>
    <definedName name="is_minint_quips_CMDCC" localSheetId="3">#REF!</definedName>
    <definedName name="is_minint_quips_CMDCC" localSheetId="2">#REF!</definedName>
    <definedName name="is_minint_quips_CMDCC" localSheetId="22">#REF!</definedName>
    <definedName name="is_minint_quips_CMDCC" localSheetId="7">#REF!</definedName>
    <definedName name="is_minint_quips_CMDCC" localSheetId="4">#REF!</definedName>
    <definedName name="is_minint_quips_CMDCC" localSheetId="5">#REF!</definedName>
    <definedName name="is_minint_quips_CMDCC" localSheetId="17">#REF!</definedName>
    <definedName name="is_minint_quips_CMDCC" localSheetId="12">#REF!</definedName>
    <definedName name="is_minint_quips_CMDCC" localSheetId="9">#REF!</definedName>
    <definedName name="is_minint_quips_CMDCC" localSheetId="10">#REF!</definedName>
    <definedName name="is_minint_quips_CMDCC">#REF!</definedName>
    <definedName name="is_minint_quips_CMDEC" localSheetId="0">#REF!</definedName>
    <definedName name="is_minint_quips_CMDEC" localSheetId="3">#REF!</definedName>
    <definedName name="is_minint_quips_CMDEC" localSheetId="2">#REF!</definedName>
    <definedName name="is_minint_quips_CMDEC" localSheetId="22">#REF!</definedName>
    <definedName name="is_minint_quips_CMDEC" localSheetId="7">#REF!</definedName>
    <definedName name="is_minint_quips_CMDEC" localSheetId="4">#REF!</definedName>
    <definedName name="is_minint_quips_CMDEC" localSheetId="5">#REF!</definedName>
    <definedName name="is_minint_quips_CMDEC" localSheetId="17">#REF!</definedName>
    <definedName name="is_minint_quips_CMDEC" localSheetId="12">#REF!</definedName>
    <definedName name="is_minint_quips_CMDEC" localSheetId="9">#REF!</definedName>
    <definedName name="is_minint_quips_CMDEC" localSheetId="10">#REF!</definedName>
    <definedName name="is_minint_quips_CMDEC">#REF!</definedName>
    <definedName name="is_minint_quips_CMDEG" localSheetId="0">#REF!</definedName>
    <definedName name="is_minint_quips_CMDEG" localSheetId="3">#REF!</definedName>
    <definedName name="is_minint_quips_CMDEG" localSheetId="2">#REF!</definedName>
    <definedName name="is_minint_quips_CMDEG" localSheetId="22">#REF!</definedName>
    <definedName name="is_minint_quips_CMDEG" localSheetId="7">#REF!</definedName>
    <definedName name="is_minint_quips_CMDEG" localSheetId="4">#REF!</definedName>
    <definedName name="is_minint_quips_CMDEG" localSheetId="5">#REF!</definedName>
    <definedName name="is_minint_quips_CMDEG" localSheetId="17">#REF!</definedName>
    <definedName name="is_minint_quips_CMDEG" localSheetId="12">#REF!</definedName>
    <definedName name="is_minint_quips_CMDEG" localSheetId="9">#REF!</definedName>
    <definedName name="is_minint_quips_CMDEG" localSheetId="10">#REF!</definedName>
    <definedName name="is_minint_quips_CMDEG">#REF!</definedName>
    <definedName name="is_minint_quips_CMELE" localSheetId="0">#REF!</definedName>
    <definedName name="is_minint_quips_CMELE" localSheetId="3">#REF!</definedName>
    <definedName name="is_minint_quips_CMELE" localSheetId="2">#REF!</definedName>
    <definedName name="is_minint_quips_CMELE" localSheetId="22">#REF!</definedName>
    <definedName name="is_minint_quips_CMELE" localSheetId="7">#REF!</definedName>
    <definedName name="is_minint_quips_CMELE" localSheetId="4">#REF!</definedName>
    <definedName name="is_minint_quips_CMELE" localSheetId="5">#REF!</definedName>
    <definedName name="is_minint_quips_CMELE" localSheetId="17">#REF!</definedName>
    <definedName name="is_minint_quips_CMELE" localSheetId="12">#REF!</definedName>
    <definedName name="is_minint_quips_CMELE" localSheetId="9">#REF!</definedName>
    <definedName name="is_minint_quips_CMELE" localSheetId="10">#REF!</definedName>
    <definedName name="is_minint_quips_CMELE">#REF!</definedName>
    <definedName name="is_minint_quips_CMNEP" localSheetId="0">#REF!</definedName>
    <definedName name="is_minint_quips_CMNEP" localSheetId="3">#REF!</definedName>
    <definedName name="is_minint_quips_CMNEP" localSheetId="2">#REF!</definedName>
    <definedName name="is_minint_quips_CMNEP" localSheetId="22">#REF!</definedName>
    <definedName name="is_minint_quips_CMNEP" localSheetId="7">#REF!</definedName>
    <definedName name="is_minint_quips_CMNEP" localSheetId="4">#REF!</definedName>
    <definedName name="is_minint_quips_CMNEP" localSheetId="5">#REF!</definedName>
    <definedName name="is_minint_quips_CMNEP" localSheetId="17">#REF!</definedName>
    <definedName name="is_minint_quips_CMNEP" localSheetId="12">#REF!</definedName>
    <definedName name="is_minint_quips_CMNEP" localSheetId="9">#REF!</definedName>
    <definedName name="is_minint_quips_CMNEP" localSheetId="10">#REF!</definedName>
    <definedName name="is_minint_quips_CMNEP">#REF!</definedName>
    <definedName name="is_minint_quips_cres" localSheetId="0">#REF!</definedName>
    <definedName name="is_minint_quips_cres" localSheetId="3">#REF!</definedName>
    <definedName name="is_minint_quips_cres" localSheetId="2">#REF!</definedName>
    <definedName name="is_minint_quips_cres" localSheetId="22">#REF!</definedName>
    <definedName name="is_minint_quips_cres" localSheetId="7">#REF!</definedName>
    <definedName name="is_minint_quips_cres" localSheetId="4">#REF!</definedName>
    <definedName name="is_minint_quips_cres" localSheetId="5">#REF!</definedName>
    <definedName name="is_minint_quips_cres" localSheetId="17">#REF!</definedName>
    <definedName name="is_minint_quips_cres" localSheetId="12">#REF!</definedName>
    <definedName name="is_minint_quips_cres" localSheetId="9">#REF!</definedName>
    <definedName name="is_minint_quips_cres" localSheetId="10">#REF!</definedName>
    <definedName name="is_minint_quips_cres">#REF!</definedName>
    <definedName name="is_minint_quips_crmw" localSheetId="0">#REF!</definedName>
    <definedName name="is_minint_quips_crmw" localSheetId="3">#REF!</definedName>
    <definedName name="is_minint_quips_crmw" localSheetId="2">#REF!</definedName>
    <definedName name="is_minint_quips_crmw" localSheetId="22">#REF!</definedName>
    <definedName name="is_minint_quips_crmw" localSheetId="7">#REF!</definedName>
    <definedName name="is_minint_quips_crmw" localSheetId="4">#REF!</definedName>
    <definedName name="is_minint_quips_crmw" localSheetId="5">#REF!</definedName>
    <definedName name="is_minint_quips_crmw" localSheetId="17">#REF!</definedName>
    <definedName name="is_minint_quips_crmw" localSheetId="12">#REF!</definedName>
    <definedName name="is_minint_quips_crmw" localSheetId="9">#REF!</definedName>
    <definedName name="is_minint_quips_crmw" localSheetId="10">#REF!</definedName>
    <definedName name="is_minint_quips_crmw">#REF!</definedName>
    <definedName name="is_minint_quips_dadj" localSheetId="0">#REF!</definedName>
    <definedName name="is_minint_quips_dadj" localSheetId="3">#REF!</definedName>
    <definedName name="is_minint_quips_dadj" localSheetId="2">#REF!</definedName>
    <definedName name="is_minint_quips_dadj">#REF!</definedName>
    <definedName name="is_minint_quips_dcc" localSheetId="0">#REF!</definedName>
    <definedName name="is_minint_quips_dcc" localSheetId="3">#REF!</definedName>
    <definedName name="is_minint_quips_dcc" localSheetId="2">#REF!</definedName>
    <definedName name="is_minint_quips_dcc" localSheetId="22">#REF!</definedName>
    <definedName name="is_minint_quips_dcc" localSheetId="7">#REF!</definedName>
    <definedName name="is_minint_quips_dcc" localSheetId="4">#REF!</definedName>
    <definedName name="is_minint_quips_dcc" localSheetId="5">#REF!</definedName>
    <definedName name="is_minint_quips_dcc" localSheetId="17">#REF!</definedName>
    <definedName name="is_minint_quips_dcc" localSheetId="12">#REF!</definedName>
    <definedName name="is_minint_quips_dcc" localSheetId="9">#REF!</definedName>
    <definedName name="is_minint_quips_dcc" localSheetId="10">#REF!</definedName>
    <definedName name="is_minint_quips_dcc">#REF!</definedName>
    <definedName name="is_minint_quips_dccw" localSheetId="0">#REF!</definedName>
    <definedName name="is_minint_quips_dccw" localSheetId="3">#REF!</definedName>
    <definedName name="is_minint_quips_dccw" localSheetId="2">#REF!</definedName>
    <definedName name="is_minint_quips_dccw" localSheetId="22">#REF!</definedName>
    <definedName name="is_minint_quips_dccw" localSheetId="7">#REF!</definedName>
    <definedName name="is_minint_quips_dccw" localSheetId="4">#REF!</definedName>
    <definedName name="is_minint_quips_dccw" localSheetId="5">#REF!</definedName>
    <definedName name="is_minint_quips_dccw" localSheetId="17">#REF!</definedName>
    <definedName name="is_minint_quips_dccw" localSheetId="12">#REF!</definedName>
    <definedName name="is_minint_quips_dccw" localSheetId="9">#REF!</definedName>
    <definedName name="is_minint_quips_dccw" localSheetId="10">#REF!</definedName>
    <definedName name="is_minint_quips_dccw">#REF!</definedName>
    <definedName name="is_minint_quips_dcom" localSheetId="0">#REF!</definedName>
    <definedName name="is_minint_quips_dcom" localSheetId="3">#REF!</definedName>
    <definedName name="is_minint_quips_dcom" localSheetId="2">#REF!</definedName>
    <definedName name="is_minint_quips_dcom" localSheetId="22">#REF!</definedName>
    <definedName name="is_minint_quips_dcom" localSheetId="7">#REF!</definedName>
    <definedName name="is_minint_quips_dcom" localSheetId="4">#REF!</definedName>
    <definedName name="is_minint_quips_dcom" localSheetId="5">#REF!</definedName>
    <definedName name="is_minint_quips_dcom" localSheetId="17">#REF!</definedName>
    <definedName name="is_minint_quips_dcom" localSheetId="12">#REF!</definedName>
    <definedName name="is_minint_quips_dcom" localSheetId="9">#REF!</definedName>
    <definedName name="is_minint_quips_dcom" localSheetId="10">#REF!</definedName>
    <definedName name="is_minint_quips_dcom">#REF!</definedName>
    <definedName name="is_minint_quips_degw" localSheetId="0">#REF!</definedName>
    <definedName name="is_minint_quips_degw" localSheetId="3">#REF!</definedName>
    <definedName name="is_minint_quips_degw" localSheetId="2">#REF!</definedName>
    <definedName name="is_minint_quips_degw">#REF!</definedName>
    <definedName name="is_minint_quips_deiw" localSheetId="0">#REF!</definedName>
    <definedName name="is_minint_quips_deiw" localSheetId="3">#REF!</definedName>
    <definedName name="is_minint_quips_deiw" localSheetId="2">#REF!</definedName>
    <definedName name="is_minint_quips_deiw">#REF!</definedName>
    <definedName name="is_minint_quips_denw" localSheetId="0">#REF!</definedName>
    <definedName name="is_minint_quips_denw" localSheetId="3">#REF!</definedName>
    <definedName name="is_minint_quips_denw" localSheetId="2">#REF!</definedName>
    <definedName name="is_minint_quips_denw">#REF!</definedName>
    <definedName name="is_minint_quips_desi" localSheetId="0">#REF!</definedName>
    <definedName name="is_minint_quips_desi" localSheetId="3">#REF!</definedName>
    <definedName name="is_minint_quips_desi" localSheetId="2">#REF!</definedName>
    <definedName name="is_minint_quips_desi" localSheetId="22">#REF!</definedName>
    <definedName name="is_minint_quips_desi" localSheetId="7">#REF!</definedName>
    <definedName name="is_minint_quips_desi" localSheetId="4">#REF!</definedName>
    <definedName name="is_minint_quips_desi" localSheetId="5">#REF!</definedName>
    <definedName name="is_minint_quips_desi" localSheetId="17">#REF!</definedName>
    <definedName name="is_minint_quips_desi" localSheetId="12">#REF!</definedName>
    <definedName name="is_minint_quips_desi" localSheetId="9">#REF!</definedName>
    <definedName name="is_minint_quips_desi" localSheetId="10">#REF!</definedName>
    <definedName name="is_minint_quips_desi">#REF!</definedName>
    <definedName name="is_minint_quips_dfd" localSheetId="0">#REF!</definedName>
    <definedName name="is_minint_quips_dfd" localSheetId="3">#REF!</definedName>
    <definedName name="is_minint_quips_dfd" localSheetId="2">#REF!</definedName>
    <definedName name="is_minint_quips_dfd" localSheetId="22">#REF!</definedName>
    <definedName name="is_minint_quips_dfd" localSheetId="7">#REF!</definedName>
    <definedName name="is_minint_quips_dfd" localSheetId="4">#REF!</definedName>
    <definedName name="is_minint_quips_dfd" localSheetId="5">#REF!</definedName>
    <definedName name="is_minint_quips_dfd" localSheetId="17">#REF!</definedName>
    <definedName name="is_minint_quips_dfd" localSheetId="12">#REF!</definedName>
    <definedName name="is_minint_quips_dfd" localSheetId="9">#REF!</definedName>
    <definedName name="is_minint_quips_dfd" localSheetId="10">#REF!</definedName>
    <definedName name="is_minint_quips_dfd">#REF!</definedName>
    <definedName name="is_minint_quips_dgov" localSheetId="0">#REF!</definedName>
    <definedName name="is_minint_quips_dgov" localSheetId="3">#REF!</definedName>
    <definedName name="is_minint_quips_dgov" localSheetId="2">#REF!</definedName>
    <definedName name="is_minint_quips_dgov">#REF!</definedName>
    <definedName name="is_minint_quips_dnet" localSheetId="0">#REF!</definedName>
    <definedName name="is_minint_quips_dnet" localSheetId="3">#REF!</definedName>
    <definedName name="is_minint_quips_dnet" localSheetId="2">#REF!</definedName>
    <definedName name="is_minint_quips_dnet" localSheetId="22">#REF!</definedName>
    <definedName name="is_minint_quips_dnet" localSheetId="7">#REF!</definedName>
    <definedName name="is_minint_quips_dnet" localSheetId="4">#REF!</definedName>
    <definedName name="is_minint_quips_dnet" localSheetId="5">#REF!</definedName>
    <definedName name="is_minint_quips_dnet" localSheetId="17">#REF!</definedName>
    <definedName name="is_minint_quips_dnet" localSheetId="12">#REF!</definedName>
    <definedName name="is_minint_quips_dnet" localSheetId="9">#REF!</definedName>
    <definedName name="is_minint_quips_dnet" localSheetId="10">#REF!</definedName>
    <definedName name="is_minint_quips_dnet">#REF!</definedName>
    <definedName name="is_minint_quips_dpbg" localSheetId="0">#REF!</definedName>
    <definedName name="is_minint_quips_dpbg" localSheetId="3">#REF!</definedName>
    <definedName name="is_minint_quips_dpbg" localSheetId="2">#REF!</definedName>
    <definedName name="is_minint_quips_dpbg" localSheetId="22">#REF!</definedName>
    <definedName name="is_minint_quips_dpbg" localSheetId="7">#REF!</definedName>
    <definedName name="is_minint_quips_dpbg" localSheetId="4">#REF!</definedName>
    <definedName name="is_minint_quips_dpbg" localSheetId="5">#REF!</definedName>
    <definedName name="is_minint_quips_dpbg" localSheetId="17">#REF!</definedName>
    <definedName name="is_minint_quips_dpbg" localSheetId="12">#REF!</definedName>
    <definedName name="is_minint_quips_dpbg" localSheetId="9">#REF!</definedName>
    <definedName name="is_minint_quips_dpbg" localSheetId="10">#REF!</definedName>
    <definedName name="is_minint_quips_dpbg">#REF!</definedName>
    <definedName name="is_minint_quips_dsol" localSheetId="0">#REF!</definedName>
    <definedName name="is_minint_quips_dsol" localSheetId="3">#REF!</definedName>
    <definedName name="is_minint_quips_dsol" localSheetId="2">#REF!</definedName>
    <definedName name="is_minint_quips_dsol" localSheetId="22">#REF!</definedName>
    <definedName name="is_minint_quips_dsol" localSheetId="7">#REF!</definedName>
    <definedName name="is_minint_quips_dsol" localSheetId="4">#REF!</definedName>
    <definedName name="is_minint_quips_dsol" localSheetId="5">#REF!</definedName>
    <definedName name="is_minint_quips_dsol" localSheetId="17">#REF!</definedName>
    <definedName name="is_minint_quips_dsol" localSheetId="12">#REF!</definedName>
    <definedName name="is_minint_quips_dsol" localSheetId="9">#REF!</definedName>
    <definedName name="is_minint_quips_dsol" localSheetId="10">#REF!</definedName>
    <definedName name="is_minint_quips_dsol">#REF!</definedName>
    <definedName name="is_minint_quips_egov" localSheetId="0">#REF!</definedName>
    <definedName name="is_minint_quips_egov" localSheetId="3">#REF!</definedName>
    <definedName name="is_minint_quips_egov" localSheetId="2">#REF!</definedName>
    <definedName name="is_minint_quips_egov">#REF!</definedName>
    <definedName name="is_minint_quips_elec" localSheetId="0">#REF!</definedName>
    <definedName name="is_minint_quips_elec" localSheetId="3">#REF!</definedName>
    <definedName name="is_minint_quips_elec" localSheetId="2">#REF!</definedName>
    <definedName name="is_minint_quips_elec" localSheetId="22">#REF!</definedName>
    <definedName name="is_minint_quips_elec" localSheetId="7">#REF!</definedName>
    <definedName name="is_minint_quips_elec" localSheetId="4">#REF!</definedName>
    <definedName name="is_minint_quips_elec" localSheetId="5">#REF!</definedName>
    <definedName name="is_minint_quips_elec" localSheetId="17">#REF!</definedName>
    <definedName name="is_minint_quips_elec" localSheetId="12">#REF!</definedName>
    <definedName name="is_minint_quips_elec" localSheetId="9">#REF!</definedName>
    <definedName name="is_minint_quips_elec" localSheetId="10">#REF!</definedName>
    <definedName name="is_minint_quips_elec">#REF!</definedName>
    <definedName name="is_minint_quips_esvc" localSheetId="0">#REF!</definedName>
    <definedName name="is_minint_quips_esvc" localSheetId="3">#REF!</definedName>
    <definedName name="is_minint_quips_esvc" localSheetId="2">#REF!</definedName>
    <definedName name="is_minint_quips_esvc" localSheetId="22">#REF!</definedName>
    <definedName name="is_minint_quips_esvc" localSheetId="7">#REF!</definedName>
    <definedName name="is_minint_quips_esvc" localSheetId="4">#REF!</definedName>
    <definedName name="is_minint_quips_esvc" localSheetId="5">#REF!</definedName>
    <definedName name="is_minint_quips_esvc" localSheetId="17">#REF!</definedName>
    <definedName name="is_minint_quips_esvc" localSheetId="12">#REF!</definedName>
    <definedName name="is_minint_quips_esvc" localSheetId="9">#REF!</definedName>
    <definedName name="is_minint_quips_esvc" localSheetId="10">#REF!</definedName>
    <definedName name="is_minint_quips_esvc">#REF!</definedName>
    <definedName name="is_minint_quips_fnco" localSheetId="0">#REF!</definedName>
    <definedName name="is_minint_quips_fnco" localSheetId="3">#REF!</definedName>
    <definedName name="is_minint_quips_fnco" localSheetId="2">#REF!</definedName>
    <definedName name="is_minint_quips_fnco" localSheetId="22">#REF!</definedName>
    <definedName name="is_minint_quips_fnco" localSheetId="7">#REF!</definedName>
    <definedName name="is_minint_quips_fnco" localSheetId="4">#REF!</definedName>
    <definedName name="is_minint_quips_fnco" localSheetId="5">#REF!</definedName>
    <definedName name="is_minint_quips_fnco" localSheetId="17">#REF!</definedName>
    <definedName name="is_minint_quips_fnco" localSheetId="12">#REF!</definedName>
    <definedName name="is_minint_quips_fnco" localSheetId="9">#REF!</definedName>
    <definedName name="is_minint_quips_fnco" localSheetId="10">#REF!</definedName>
    <definedName name="is_minint_quips_fnco">#REF!</definedName>
    <definedName name="is_minint_quips_fsac" localSheetId="0">#REF!</definedName>
    <definedName name="is_minint_quips_fsac" localSheetId="3">#REF!</definedName>
    <definedName name="is_minint_quips_fsac" localSheetId="2">#REF!</definedName>
    <definedName name="is_minint_quips_fsac" localSheetId="22">#REF!</definedName>
    <definedName name="is_minint_quips_fsac" localSheetId="7">#REF!</definedName>
    <definedName name="is_minint_quips_fsac" localSheetId="4">#REF!</definedName>
    <definedName name="is_minint_quips_fsac" localSheetId="5">#REF!</definedName>
    <definedName name="is_minint_quips_fsac" localSheetId="17">#REF!</definedName>
    <definedName name="is_minint_quips_fsac" localSheetId="12">#REF!</definedName>
    <definedName name="is_minint_quips_fsac" localSheetId="9">#REF!</definedName>
    <definedName name="is_minint_quips_fsac" localSheetId="10">#REF!</definedName>
    <definedName name="is_minint_quips_fsac">#REF!</definedName>
    <definedName name="is_minint_quips_fsad" localSheetId="0">#REF!</definedName>
    <definedName name="is_minint_quips_fsad" localSheetId="3">#REF!</definedName>
    <definedName name="is_minint_quips_fsad" localSheetId="2">#REF!</definedName>
    <definedName name="is_minint_quips_fsad">#REF!</definedName>
    <definedName name="is_minint_quips_fser" localSheetId="0">#REF!</definedName>
    <definedName name="is_minint_quips_fser" localSheetId="3">#REF!</definedName>
    <definedName name="is_minint_quips_fser" localSheetId="2">#REF!</definedName>
    <definedName name="is_minint_quips_fser" localSheetId="22">#REF!</definedName>
    <definedName name="is_minint_quips_fser" localSheetId="7">#REF!</definedName>
    <definedName name="is_minint_quips_fser" localSheetId="4">#REF!</definedName>
    <definedName name="is_minint_quips_fser" localSheetId="5">#REF!</definedName>
    <definedName name="is_minint_quips_fser" localSheetId="17">#REF!</definedName>
    <definedName name="is_minint_quips_fser" localSheetId="12">#REF!</definedName>
    <definedName name="is_minint_quips_fser" localSheetId="9">#REF!</definedName>
    <definedName name="is_minint_quips_fser" localSheetId="10">#REF!</definedName>
    <definedName name="is_minint_quips_fser">#REF!</definedName>
    <definedName name="is_minint_quips_fstp" localSheetId="0">#REF!</definedName>
    <definedName name="is_minint_quips_fstp" localSheetId="3">#REF!</definedName>
    <definedName name="is_minint_quips_fstp" localSheetId="2">#REF!</definedName>
    <definedName name="is_minint_quips_fstp" localSheetId="22">#REF!</definedName>
    <definedName name="is_minint_quips_fstp" localSheetId="7">#REF!</definedName>
    <definedName name="is_minint_quips_fstp" localSheetId="4">#REF!</definedName>
    <definedName name="is_minint_quips_fstp" localSheetId="5">#REF!</definedName>
    <definedName name="is_minint_quips_fstp" localSheetId="17">#REF!</definedName>
    <definedName name="is_minint_quips_fstp" localSheetId="12">#REF!</definedName>
    <definedName name="is_minint_quips_fstp" localSheetId="9">#REF!</definedName>
    <definedName name="is_minint_quips_fstp" localSheetId="10">#REF!</definedName>
    <definedName name="is_minint_quips_fstp">#REF!</definedName>
    <definedName name="is_minint_quips_gadd" localSheetId="0">#REF!</definedName>
    <definedName name="is_minint_quips_gadd" localSheetId="3">#REF!</definedName>
    <definedName name="is_minint_quips_gadd" localSheetId="2">#REF!</definedName>
    <definedName name="is_minint_quips_gadd" localSheetId="22">#REF!</definedName>
    <definedName name="is_minint_quips_gadd" localSheetId="7">#REF!</definedName>
    <definedName name="is_minint_quips_gadd" localSheetId="4">#REF!</definedName>
    <definedName name="is_minint_quips_gadd" localSheetId="5">#REF!</definedName>
    <definedName name="is_minint_quips_gadd" localSheetId="17">#REF!</definedName>
    <definedName name="is_minint_quips_gadd" localSheetId="12">#REF!</definedName>
    <definedName name="is_minint_quips_gadd" localSheetId="9">#REF!</definedName>
    <definedName name="is_minint_quips_gadd" localSheetId="10">#REF!</definedName>
    <definedName name="is_minint_quips_gadd">#REF!</definedName>
    <definedName name="is_minint_quips_gadi" localSheetId="0">#REF!</definedName>
    <definedName name="is_minint_quips_gadi" localSheetId="3">#REF!</definedName>
    <definedName name="is_minint_quips_gadi" localSheetId="2">#REF!</definedName>
    <definedName name="is_minint_quips_gadi" localSheetId="22">#REF!</definedName>
    <definedName name="is_minint_quips_gadi" localSheetId="7">#REF!</definedName>
    <definedName name="is_minint_quips_gadi" localSheetId="4">#REF!</definedName>
    <definedName name="is_minint_quips_gadi" localSheetId="5">#REF!</definedName>
    <definedName name="is_minint_quips_gadi" localSheetId="17">#REF!</definedName>
    <definedName name="is_minint_quips_gadi" localSheetId="12">#REF!</definedName>
    <definedName name="is_minint_quips_gadi" localSheetId="9">#REF!</definedName>
    <definedName name="is_minint_quips_gadi" localSheetId="10">#REF!</definedName>
    <definedName name="is_minint_quips_gadi">#REF!</definedName>
    <definedName name="is_minint_quips_gadj" localSheetId="0">#REF!</definedName>
    <definedName name="is_minint_quips_gadj" localSheetId="3">#REF!</definedName>
    <definedName name="is_minint_quips_gadj" localSheetId="2">#REF!</definedName>
    <definedName name="is_minint_quips_gadj">#REF!</definedName>
    <definedName name="is_minint_quips_gov" localSheetId="0">#REF!</definedName>
    <definedName name="is_minint_quips_gov" localSheetId="3">#REF!</definedName>
    <definedName name="is_minint_quips_gov" localSheetId="2">#REF!</definedName>
    <definedName name="is_minint_quips_gov">#REF!</definedName>
    <definedName name="is_minint_quips_govd" localSheetId="0">#REF!</definedName>
    <definedName name="is_minint_quips_govd" localSheetId="3">#REF!</definedName>
    <definedName name="is_minint_quips_govd" localSheetId="2">#REF!</definedName>
    <definedName name="is_minint_quips_govd" localSheetId="22">#REF!</definedName>
    <definedName name="is_minint_quips_govd" localSheetId="7">#REF!</definedName>
    <definedName name="is_minint_quips_govd" localSheetId="4">#REF!</definedName>
    <definedName name="is_minint_quips_govd" localSheetId="5">#REF!</definedName>
    <definedName name="is_minint_quips_govd" localSheetId="17">#REF!</definedName>
    <definedName name="is_minint_quips_govd" localSheetId="12">#REF!</definedName>
    <definedName name="is_minint_quips_govd" localSheetId="9">#REF!</definedName>
    <definedName name="is_minint_quips_govd" localSheetId="10">#REF!</definedName>
    <definedName name="is_minint_quips_govd">#REF!</definedName>
    <definedName name="is_minint_quips_gove" localSheetId="0">#REF!</definedName>
    <definedName name="is_minint_quips_gove" localSheetId="3">#REF!</definedName>
    <definedName name="is_minint_quips_gove" localSheetId="2">#REF!</definedName>
    <definedName name="is_minint_quips_gove" localSheetId="22">#REF!</definedName>
    <definedName name="is_minint_quips_gove" localSheetId="7">#REF!</definedName>
    <definedName name="is_minint_quips_gove" localSheetId="4">#REF!</definedName>
    <definedName name="is_minint_quips_gove" localSheetId="5">#REF!</definedName>
    <definedName name="is_minint_quips_gove" localSheetId="17">#REF!</definedName>
    <definedName name="is_minint_quips_gove" localSheetId="12">#REF!</definedName>
    <definedName name="is_minint_quips_gove" localSheetId="9">#REF!</definedName>
    <definedName name="is_minint_quips_gove" localSheetId="10">#REF!</definedName>
    <definedName name="is_minint_quips_gove">#REF!</definedName>
    <definedName name="is_minint_quips_nep" localSheetId="0">#REF!</definedName>
    <definedName name="is_minint_quips_nep" localSheetId="3">#REF!</definedName>
    <definedName name="is_minint_quips_nep" localSheetId="2">#REF!</definedName>
    <definedName name="is_minint_quips_nep" localSheetId="22">#REF!</definedName>
    <definedName name="is_minint_quips_nep" localSheetId="7">#REF!</definedName>
    <definedName name="is_minint_quips_nep" localSheetId="4">#REF!</definedName>
    <definedName name="is_minint_quips_nep" localSheetId="5">#REF!</definedName>
    <definedName name="is_minint_quips_nep" localSheetId="17">#REF!</definedName>
    <definedName name="is_minint_quips_nep" localSheetId="12">#REF!</definedName>
    <definedName name="is_minint_quips_nep" localSheetId="9">#REF!</definedName>
    <definedName name="is_minint_quips_nep" localSheetId="10">#REF!</definedName>
    <definedName name="is_minint_quips_nep">#REF!</definedName>
    <definedName name="is_minint_quips_ngov" localSheetId="0">#REF!</definedName>
    <definedName name="is_minint_quips_ngov" localSheetId="3">#REF!</definedName>
    <definedName name="is_minint_quips_ngov" localSheetId="2">#REF!</definedName>
    <definedName name="is_minint_quips_ngov">#REF!</definedName>
    <definedName name="is_minint_quips_resm" localSheetId="0">#REF!</definedName>
    <definedName name="is_minint_quips_resm" localSheetId="3">#REF!</definedName>
    <definedName name="is_minint_quips_resm" localSheetId="2">#REF!</definedName>
    <definedName name="is_minint_quips_resm" localSheetId="22">#REF!</definedName>
    <definedName name="is_minint_quips_resm" localSheetId="7">#REF!</definedName>
    <definedName name="is_minint_quips_resm" localSheetId="4">#REF!</definedName>
    <definedName name="is_minint_quips_resm" localSheetId="5">#REF!</definedName>
    <definedName name="is_minint_quips_resm" localSheetId="17">#REF!</definedName>
    <definedName name="is_minint_quips_resm" localSheetId="12">#REF!</definedName>
    <definedName name="is_minint_quips_resm" localSheetId="9">#REF!</definedName>
    <definedName name="is_minint_quips_resm" localSheetId="10">#REF!</definedName>
    <definedName name="is_minint_quips_resm">#REF!</definedName>
    <definedName name="is_minint_quips_rgov" localSheetId="0">#REF!</definedName>
    <definedName name="is_minint_quips_rgov" localSheetId="3">#REF!</definedName>
    <definedName name="is_minint_quips_rgov" localSheetId="2">#REF!</definedName>
    <definedName name="is_minint_quips_rgov">#REF!</definedName>
    <definedName name="is_minint_quips_tam" localSheetId="0">#REF!</definedName>
    <definedName name="is_minint_quips_tam" localSheetId="3">#REF!</definedName>
    <definedName name="is_minint_quips_tam" localSheetId="2">#REF!</definedName>
    <definedName name="is_minint_quips_tam" localSheetId="22">#REF!</definedName>
    <definedName name="is_minint_quips_tam" localSheetId="7">#REF!</definedName>
    <definedName name="is_minint_quips_tam" localSheetId="4">#REF!</definedName>
    <definedName name="is_minint_quips_tam" localSheetId="5">#REF!</definedName>
    <definedName name="is_minint_quips_tam" localSheetId="17">#REF!</definedName>
    <definedName name="is_minint_quips_tam" localSheetId="12">#REF!</definedName>
    <definedName name="is_minint_quips_tam" localSheetId="9">#REF!</definedName>
    <definedName name="is_minint_quips_tam" localSheetId="10">#REF!</definedName>
    <definedName name="is_minint_quips_tam">#REF!</definedName>
    <definedName name="is_minint_quips_trea" localSheetId="0">#REF!</definedName>
    <definedName name="is_minint_quips_trea" localSheetId="3">#REF!</definedName>
    <definedName name="is_minint_quips_trea" localSheetId="2">#REF!</definedName>
    <definedName name="is_minint_quips_trea">#REF!</definedName>
    <definedName name="is_minint_quips_tsc" localSheetId="0">#REF!</definedName>
    <definedName name="is_minint_quips_tsc" localSheetId="3">#REF!</definedName>
    <definedName name="is_minint_quips_tsc" localSheetId="2">#REF!</definedName>
    <definedName name="is_minint_quips_tsc" localSheetId="22">#REF!</definedName>
    <definedName name="is_minint_quips_tsc" localSheetId="7">#REF!</definedName>
    <definedName name="is_minint_quips_tsc" localSheetId="4">#REF!</definedName>
    <definedName name="is_minint_quips_tsc" localSheetId="5">#REF!</definedName>
    <definedName name="is_minint_quips_tsc" localSheetId="17">#REF!</definedName>
    <definedName name="is_minint_quips_tsc" localSheetId="12">#REF!</definedName>
    <definedName name="is_minint_quips_tsc" localSheetId="9">#REF!</definedName>
    <definedName name="is_minint_quips_tsc" localSheetId="10">#REF!</definedName>
    <definedName name="is_minint_quips_tsc">#REF!</definedName>
    <definedName name="is_minint_quips_vent" localSheetId="0">#REF!</definedName>
    <definedName name="is_minint_quips_vent" localSheetId="3">#REF!</definedName>
    <definedName name="is_minint_quips_vent" localSheetId="2">#REF!</definedName>
    <definedName name="is_minint_quips_vent" localSheetId="22">#REF!</definedName>
    <definedName name="is_minint_quips_vent" localSheetId="7">#REF!</definedName>
    <definedName name="is_minint_quips_vent" localSheetId="4">#REF!</definedName>
    <definedName name="is_minint_quips_vent" localSheetId="5">#REF!</definedName>
    <definedName name="is_minint_quips_vent" localSheetId="17">#REF!</definedName>
    <definedName name="is_minint_quips_vent" localSheetId="12">#REF!</definedName>
    <definedName name="is_minint_quips_vent" localSheetId="9">#REF!</definedName>
    <definedName name="is_minint_quips_vent" localSheetId="10">#REF!</definedName>
    <definedName name="is_minint_quips_vent">#REF!</definedName>
    <definedName name="is_minint_quips_vfs" localSheetId="0">#REF!</definedName>
    <definedName name="is_minint_quips_vfs" localSheetId="3">#REF!</definedName>
    <definedName name="is_minint_quips_vfs" localSheetId="2">#REF!</definedName>
    <definedName name="is_minint_quips_vfs" localSheetId="22">#REF!</definedName>
    <definedName name="is_minint_quips_vfs" localSheetId="7">#REF!</definedName>
    <definedName name="is_minint_quips_vfs" localSheetId="4">#REF!</definedName>
    <definedName name="is_minint_quips_vfs" localSheetId="5">#REF!</definedName>
    <definedName name="is_minint_quips_vfs" localSheetId="17">#REF!</definedName>
    <definedName name="is_minint_quips_vfs" localSheetId="12">#REF!</definedName>
    <definedName name="is_minint_quips_vfs" localSheetId="9">#REF!</definedName>
    <definedName name="is_minint_quips_vfs" localSheetId="10">#REF!</definedName>
    <definedName name="is_minint_quips_vfs">#REF!</definedName>
    <definedName name="is_minint_quips_watr" localSheetId="0">#REF!</definedName>
    <definedName name="is_minint_quips_watr" localSheetId="3">#REF!</definedName>
    <definedName name="is_minint_quips_watr" localSheetId="2">#REF!</definedName>
    <definedName name="is_minint_quips_watr" localSheetId="22">#REF!</definedName>
    <definedName name="is_minint_quips_watr" localSheetId="7">#REF!</definedName>
    <definedName name="is_minint_quips_watr" localSheetId="4">#REF!</definedName>
    <definedName name="is_minint_quips_watr" localSheetId="5">#REF!</definedName>
    <definedName name="is_minint_quips_watr" localSheetId="17">#REF!</definedName>
    <definedName name="is_minint_quips_watr" localSheetId="12">#REF!</definedName>
    <definedName name="is_minint_quips_watr" localSheetId="9">#REF!</definedName>
    <definedName name="is_minint_quips_watr" localSheetId="10">#REF!</definedName>
    <definedName name="is_minint_quips_watr">#REF!</definedName>
    <definedName name="is_minint_quips_west" localSheetId="0">#REF!</definedName>
    <definedName name="is_minint_quips_west" localSheetId="3">#REF!</definedName>
    <definedName name="is_minint_quips_west" localSheetId="2">#REF!</definedName>
    <definedName name="is_minint_quips_west">#REF!</definedName>
    <definedName name="is_minint_resm" localSheetId="0">#REF!</definedName>
    <definedName name="is_minint_resm" localSheetId="3">#REF!</definedName>
    <definedName name="is_minint_resm" localSheetId="2">#REF!</definedName>
    <definedName name="is_minint_resm" localSheetId="22">#REF!</definedName>
    <definedName name="is_minint_resm" localSheetId="7">#REF!</definedName>
    <definedName name="is_minint_resm" localSheetId="4">#REF!</definedName>
    <definedName name="is_minint_resm" localSheetId="5">#REF!</definedName>
    <definedName name="is_minint_resm" localSheetId="17">#REF!</definedName>
    <definedName name="is_minint_resm" localSheetId="12">#REF!</definedName>
    <definedName name="is_minint_resm" localSheetId="9">#REF!</definedName>
    <definedName name="is_minint_resm" localSheetId="10">#REF!</definedName>
    <definedName name="is_minint_resm">#REF!</definedName>
    <definedName name="is_minint_rgov" localSheetId="0">#REF!</definedName>
    <definedName name="is_minint_rgov" localSheetId="3">#REF!</definedName>
    <definedName name="is_minint_rgov" localSheetId="2">#REF!</definedName>
    <definedName name="is_minint_rgov">#REF!</definedName>
    <definedName name="is_minint_rmwp" localSheetId="0">#REF!</definedName>
    <definedName name="is_minint_rmwp" localSheetId="3">#REF!</definedName>
    <definedName name="is_minint_rmwp" localSheetId="2">#REF!</definedName>
    <definedName name="is_minint_rmwp" localSheetId="22">#REF!</definedName>
    <definedName name="is_minint_rmwp" localSheetId="7">#REF!</definedName>
    <definedName name="is_minint_rmwp" localSheetId="4">#REF!</definedName>
    <definedName name="is_minint_rmwp" localSheetId="5">#REF!</definedName>
    <definedName name="is_minint_rmwp" localSheetId="17">#REF!</definedName>
    <definedName name="is_minint_rmwp" localSheetId="12">#REF!</definedName>
    <definedName name="is_minint_rmwp" localSheetId="9">#REF!</definedName>
    <definedName name="is_minint_rmwp" localSheetId="10">#REF!</definedName>
    <definedName name="is_minint_rmwp">#REF!</definedName>
    <definedName name="is_minint_rode" localSheetId="0">#REF!</definedName>
    <definedName name="is_minint_rode" localSheetId="3">#REF!</definedName>
    <definedName name="is_minint_rode" localSheetId="2">#REF!</definedName>
    <definedName name="is_minint_rode" localSheetId="22">#REF!</definedName>
    <definedName name="is_minint_rode" localSheetId="7">#REF!</definedName>
    <definedName name="is_minint_rode" localSheetId="4">#REF!</definedName>
    <definedName name="is_minint_rode" localSheetId="5">#REF!</definedName>
    <definedName name="is_minint_rode" localSheetId="17">#REF!</definedName>
    <definedName name="is_minint_rode" localSheetId="12">#REF!</definedName>
    <definedName name="is_minint_rode" localSheetId="9">#REF!</definedName>
    <definedName name="is_minint_rode" localSheetId="10">#REF!</definedName>
    <definedName name="is_minint_rode">#REF!</definedName>
    <definedName name="is_minint_sols" localSheetId="0">#REF!</definedName>
    <definedName name="is_minint_sols" localSheetId="3">#REF!</definedName>
    <definedName name="is_minint_sols" localSheetId="2">#REF!</definedName>
    <definedName name="is_minint_sols">#REF!</definedName>
    <definedName name="is_minint_tam" localSheetId="0">#REF!</definedName>
    <definedName name="is_minint_tam" localSheetId="3">#REF!</definedName>
    <definedName name="is_minint_tam" localSheetId="2">#REF!</definedName>
    <definedName name="is_minint_tam" localSheetId="22">#REF!</definedName>
    <definedName name="is_minint_tam" localSheetId="7">#REF!</definedName>
    <definedName name="is_minint_tam" localSheetId="4">#REF!</definedName>
    <definedName name="is_minint_tam" localSheetId="5">#REF!</definedName>
    <definedName name="is_minint_tam" localSheetId="17">#REF!</definedName>
    <definedName name="is_minint_tam" localSheetId="12">#REF!</definedName>
    <definedName name="is_minint_tam" localSheetId="9">#REF!</definedName>
    <definedName name="is_minint_tam" localSheetId="10">#REF!</definedName>
    <definedName name="is_minint_tam">#REF!</definedName>
    <definedName name="is_minint_tsc" localSheetId="0">#REF!</definedName>
    <definedName name="is_minint_tsc" localSheetId="3">#REF!</definedName>
    <definedName name="is_minint_tsc" localSheetId="2">#REF!</definedName>
    <definedName name="is_minint_tsc">#REF!</definedName>
    <definedName name="is_minint_vent" localSheetId="0">#REF!</definedName>
    <definedName name="is_minint_vent" localSheetId="3">#REF!</definedName>
    <definedName name="is_minint_vent" localSheetId="2">#REF!</definedName>
    <definedName name="is_minint_vent" localSheetId="22">#REF!</definedName>
    <definedName name="is_minint_vent" localSheetId="7">#REF!</definedName>
    <definedName name="is_minint_vent" localSheetId="4">#REF!</definedName>
    <definedName name="is_minint_vent" localSheetId="5">#REF!</definedName>
    <definedName name="is_minint_vent" localSheetId="17">#REF!</definedName>
    <definedName name="is_minint_vent" localSheetId="12">#REF!</definedName>
    <definedName name="is_minint_vent" localSheetId="9">#REF!</definedName>
    <definedName name="is_minint_vent" localSheetId="10">#REF!</definedName>
    <definedName name="is_minint_vent">#REF!</definedName>
    <definedName name="is_minint_vfs" localSheetId="0">#REF!</definedName>
    <definedName name="is_minint_vfs" localSheetId="3">#REF!</definedName>
    <definedName name="is_minint_vfs" localSheetId="2">#REF!</definedName>
    <definedName name="is_minint_vfs" localSheetId="22">#REF!</definedName>
    <definedName name="is_minint_vfs" localSheetId="7">#REF!</definedName>
    <definedName name="is_minint_vfs" localSheetId="4">#REF!</definedName>
    <definedName name="is_minint_vfs" localSheetId="5">#REF!</definedName>
    <definedName name="is_minint_vfs" localSheetId="17">#REF!</definedName>
    <definedName name="is_minint_vfs" localSheetId="12">#REF!</definedName>
    <definedName name="is_minint_vfs" localSheetId="9">#REF!</definedName>
    <definedName name="is_minint_vfs" localSheetId="10">#REF!</definedName>
    <definedName name="is_minint_vfs">#REF!</definedName>
    <definedName name="is_minint_vfs_CM1DC" localSheetId="0">#REF!</definedName>
    <definedName name="is_minint_vfs_CM1DC" localSheetId="3">#REF!</definedName>
    <definedName name="is_minint_vfs_CM1DC" localSheetId="2">#REF!</definedName>
    <definedName name="is_minint_vfs_CM1DC">#REF!</definedName>
    <definedName name="is_minint_vfs_CM1DE" localSheetId="0">#REF!</definedName>
    <definedName name="is_minint_vfs_CM1DE" localSheetId="3">#REF!</definedName>
    <definedName name="is_minint_vfs_CM1DE" localSheetId="2">#REF!</definedName>
    <definedName name="is_minint_vfs_CM1DE">#REF!</definedName>
    <definedName name="is_minint_vfs_CM1EL" localSheetId="0">#REF!</definedName>
    <definedName name="is_minint_vfs_CM1EL" localSheetId="3">#REF!</definedName>
    <definedName name="is_minint_vfs_CM1EL" localSheetId="2">#REF!</definedName>
    <definedName name="is_minint_vfs_CM1EL">#REF!</definedName>
    <definedName name="is_minint_vfs_CM4DC" localSheetId="0">#REF!</definedName>
    <definedName name="is_minint_vfs_CM4DC" localSheetId="3">#REF!</definedName>
    <definedName name="is_minint_vfs_CM4DC" localSheetId="2">#REF!</definedName>
    <definedName name="is_minint_vfs_CM4DC">#REF!</definedName>
    <definedName name="is_minint_vfs_CM4DE" localSheetId="0">#REF!</definedName>
    <definedName name="is_minint_vfs_CM4DE" localSheetId="3">#REF!</definedName>
    <definedName name="is_minint_vfs_CM4DE" localSheetId="2">#REF!</definedName>
    <definedName name="is_minint_vfs_CM4DE">#REF!</definedName>
    <definedName name="is_minint_vfs_CM4EL" localSheetId="0">#REF!</definedName>
    <definedName name="is_minint_vfs_CM4EL" localSheetId="3">#REF!</definedName>
    <definedName name="is_minint_vfs_CM4EL" localSheetId="2">#REF!</definedName>
    <definedName name="is_minint_vfs_CM4EL">#REF!</definedName>
    <definedName name="is_minint_vfs_CMDCC" localSheetId="0">#REF!</definedName>
    <definedName name="is_minint_vfs_CMDCC" localSheetId="3">#REF!</definedName>
    <definedName name="is_minint_vfs_CMDCC" localSheetId="2">#REF!</definedName>
    <definedName name="is_minint_vfs_CMDCC" localSheetId="22">#REF!</definedName>
    <definedName name="is_minint_vfs_CMDCC" localSheetId="7">#REF!</definedName>
    <definedName name="is_minint_vfs_CMDCC" localSheetId="4">#REF!</definedName>
    <definedName name="is_minint_vfs_CMDCC" localSheetId="5">#REF!</definedName>
    <definedName name="is_minint_vfs_CMDCC" localSheetId="17">#REF!</definedName>
    <definedName name="is_minint_vfs_CMDCC" localSheetId="12">#REF!</definedName>
    <definedName name="is_minint_vfs_CMDCC" localSheetId="9">#REF!</definedName>
    <definedName name="is_minint_vfs_CMDCC" localSheetId="10">#REF!</definedName>
    <definedName name="is_minint_vfs_CMDCC">#REF!</definedName>
    <definedName name="is_minint_vfs_CMDEC" localSheetId="0">#REF!</definedName>
    <definedName name="is_minint_vfs_CMDEC" localSheetId="3">#REF!</definedName>
    <definedName name="is_minint_vfs_CMDEC" localSheetId="2">#REF!</definedName>
    <definedName name="is_minint_vfs_CMDEC" localSheetId="22">#REF!</definedName>
    <definedName name="is_minint_vfs_CMDEC" localSheetId="7">#REF!</definedName>
    <definedName name="is_minint_vfs_CMDEC" localSheetId="4">#REF!</definedName>
    <definedName name="is_minint_vfs_CMDEC" localSheetId="5">#REF!</definedName>
    <definedName name="is_minint_vfs_CMDEC" localSheetId="17">#REF!</definedName>
    <definedName name="is_minint_vfs_CMDEC" localSheetId="12">#REF!</definedName>
    <definedName name="is_minint_vfs_CMDEC" localSheetId="9">#REF!</definedName>
    <definedName name="is_minint_vfs_CMDEC" localSheetId="10">#REF!</definedName>
    <definedName name="is_minint_vfs_CMDEC">#REF!</definedName>
    <definedName name="is_minint_vfs_CMDEG" localSheetId="0">#REF!</definedName>
    <definedName name="is_minint_vfs_CMDEG" localSheetId="3">#REF!</definedName>
    <definedName name="is_minint_vfs_CMDEG" localSheetId="2">#REF!</definedName>
    <definedName name="is_minint_vfs_CMDEG" localSheetId="22">#REF!</definedName>
    <definedName name="is_minint_vfs_CMDEG" localSheetId="7">#REF!</definedName>
    <definedName name="is_minint_vfs_CMDEG" localSheetId="4">#REF!</definedName>
    <definedName name="is_minint_vfs_CMDEG" localSheetId="5">#REF!</definedName>
    <definedName name="is_minint_vfs_CMDEG" localSheetId="17">#REF!</definedName>
    <definedName name="is_minint_vfs_CMDEG" localSheetId="12">#REF!</definedName>
    <definedName name="is_minint_vfs_CMDEG" localSheetId="9">#REF!</definedName>
    <definedName name="is_minint_vfs_CMDEG" localSheetId="10">#REF!</definedName>
    <definedName name="is_minint_vfs_CMDEG">#REF!</definedName>
    <definedName name="is_minint_vfs_CMELE" localSheetId="0">#REF!</definedName>
    <definedName name="is_minint_vfs_CMELE" localSheetId="3">#REF!</definedName>
    <definedName name="is_minint_vfs_CMELE" localSheetId="2">#REF!</definedName>
    <definedName name="is_minint_vfs_CMELE" localSheetId="22">#REF!</definedName>
    <definedName name="is_minint_vfs_CMELE" localSheetId="7">#REF!</definedName>
    <definedName name="is_minint_vfs_CMELE" localSheetId="4">#REF!</definedName>
    <definedName name="is_minint_vfs_CMELE" localSheetId="5">#REF!</definedName>
    <definedName name="is_minint_vfs_CMELE" localSheetId="17">#REF!</definedName>
    <definedName name="is_minint_vfs_CMELE" localSheetId="12">#REF!</definedName>
    <definedName name="is_minint_vfs_CMELE" localSheetId="9">#REF!</definedName>
    <definedName name="is_minint_vfs_CMELE" localSheetId="10">#REF!</definedName>
    <definedName name="is_minint_vfs_CMELE">#REF!</definedName>
    <definedName name="is_minint_vfs_CMNEP" localSheetId="0">#REF!</definedName>
    <definedName name="is_minint_vfs_CMNEP" localSheetId="3">#REF!</definedName>
    <definedName name="is_minint_vfs_CMNEP" localSheetId="2">#REF!</definedName>
    <definedName name="is_minint_vfs_CMNEP">#REF!</definedName>
    <definedName name="is_minint_vfs_cres" localSheetId="0">#REF!</definedName>
    <definedName name="is_minint_vfs_cres" localSheetId="3">#REF!</definedName>
    <definedName name="is_minint_vfs_cres" localSheetId="2">#REF!</definedName>
    <definedName name="is_minint_vfs_cres" localSheetId="22">#REF!</definedName>
    <definedName name="is_minint_vfs_cres" localSheetId="7">#REF!</definedName>
    <definedName name="is_minint_vfs_cres" localSheetId="4">#REF!</definedName>
    <definedName name="is_minint_vfs_cres" localSheetId="5">#REF!</definedName>
    <definedName name="is_minint_vfs_cres" localSheetId="17">#REF!</definedName>
    <definedName name="is_minint_vfs_cres" localSheetId="12">#REF!</definedName>
    <definedName name="is_minint_vfs_cres" localSheetId="9">#REF!</definedName>
    <definedName name="is_minint_vfs_cres" localSheetId="10">#REF!</definedName>
    <definedName name="is_minint_vfs_cres">#REF!</definedName>
    <definedName name="is_minint_vfs_crmw" localSheetId="0">#REF!</definedName>
    <definedName name="is_minint_vfs_crmw" localSheetId="3">#REF!</definedName>
    <definedName name="is_minint_vfs_crmw" localSheetId="2">#REF!</definedName>
    <definedName name="is_minint_vfs_crmw" localSheetId="22">#REF!</definedName>
    <definedName name="is_minint_vfs_crmw" localSheetId="7">#REF!</definedName>
    <definedName name="is_minint_vfs_crmw" localSheetId="4">#REF!</definedName>
    <definedName name="is_minint_vfs_crmw" localSheetId="5">#REF!</definedName>
    <definedName name="is_minint_vfs_crmw" localSheetId="17">#REF!</definedName>
    <definedName name="is_minint_vfs_crmw" localSheetId="12">#REF!</definedName>
    <definedName name="is_minint_vfs_crmw" localSheetId="9">#REF!</definedName>
    <definedName name="is_minint_vfs_crmw" localSheetId="10">#REF!</definedName>
    <definedName name="is_minint_vfs_crmw">#REF!</definedName>
    <definedName name="is_minint_vfs_dadj" localSheetId="0">#REF!</definedName>
    <definedName name="is_minint_vfs_dadj" localSheetId="3">#REF!</definedName>
    <definedName name="is_minint_vfs_dadj" localSheetId="2">#REF!</definedName>
    <definedName name="is_minint_vfs_dadj">#REF!</definedName>
    <definedName name="is_minint_vfs_dcc" localSheetId="0">#REF!</definedName>
    <definedName name="is_minint_vfs_dcc" localSheetId="3">#REF!</definedName>
    <definedName name="is_minint_vfs_dcc" localSheetId="2">#REF!</definedName>
    <definedName name="is_minint_vfs_dcc" localSheetId="22">#REF!</definedName>
    <definedName name="is_minint_vfs_dcc" localSheetId="7">#REF!</definedName>
    <definedName name="is_minint_vfs_dcc" localSheetId="4">#REF!</definedName>
    <definedName name="is_minint_vfs_dcc" localSheetId="5">#REF!</definedName>
    <definedName name="is_minint_vfs_dcc" localSheetId="17">#REF!</definedName>
    <definedName name="is_minint_vfs_dcc" localSheetId="12">#REF!</definedName>
    <definedName name="is_minint_vfs_dcc" localSheetId="9">#REF!</definedName>
    <definedName name="is_minint_vfs_dcc" localSheetId="10">#REF!</definedName>
    <definedName name="is_minint_vfs_dcc">#REF!</definedName>
    <definedName name="is_minint_vfs_dccw" localSheetId="0">#REF!</definedName>
    <definedName name="is_minint_vfs_dccw" localSheetId="3">#REF!</definedName>
    <definedName name="is_minint_vfs_dccw" localSheetId="2">#REF!</definedName>
    <definedName name="is_minint_vfs_dccw" localSheetId="22">#REF!</definedName>
    <definedName name="is_minint_vfs_dccw" localSheetId="7">#REF!</definedName>
    <definedName name="is_minint_vfs_dccw" localSheetId="4">#REF!</definedName>
    <definedName name="is_minint_vfs_dccw" localSheetId="5">#REF!</definedName>
    <definedName name="is_minint_vfs_dccw" localSheetId="17">#REF!</definedName>
    <definedName name="is_minint_vfs_dccw" localSheetId="12">#REF!</definedName>
    <definedName name="is_minint_vfs_dccw" localSheetId="9">#REF!</definedName>
    <definedName name="is_minint_vfs_dccw" localSheetId="10">#REF!</definedName>
    <definedName name="is_minint_vfs_dccw">#REF!</definedName>
    <definedName name="is_minint_vfs_dcom" localSheetId="0">#REF!</definedName>
    <definedName name="is_minint_vfs_dcom" localSheetId="3">#REF!</definedName>
    <definedName name="is_minint_vfs_dcom" localSheetId="2">#REF!</definedName>
    <definedName name="is_minint_vfs_dcom" localSheetId="22">#REF!</definedName>
    <definedName name="is_minint_vfs_dcom" localSheetId="7">#REF!</definedName>
    <definedName name="is_minint_vfs_dcom" localSheetId="4">#REF!</definedName>
    <definedName name="is_minint_vfs_dcom" localSheetId="5">#REF!</definedName>
    <definedName name="is_minint_vfs_dcom" localSheetId="17">#REF!</definedName>
    <definedName name="is_minint_vfs_dcom" localSheetId="12">#REF!</definedName>
    <definedName name="is_minint_vfs_dcom" localSheetId="9">#REF!</definedName>
    <definedName name="is_minint_vfs_dcom" localSheetId="10">#REF!</definedName>
    <definedName name="is_minint_vfs_dcom">#REF!</definedName>
    <definedName name="is_minint_vfs_desi" localSheetId="0">#REF!</definedName>
    <definedName name="is_minint_vfs_desi" localSheetId="3">#REF!</definedName>
    <definedName name="is_minint_vfs_desi" localSheetId="2">#REF!</definedName>
    <definedName name="is_minint_vfs_desi" localSheetId="22">#REF!</definedName>
    <definedName name="is_minint_vfs_desi" localSheetId="7">#REF!</definedName>
    <definedName name="is_minint_vfs_desi" localSheetId="4">#REF!</definedName>
    <definedName name="is_minint_vfs_desi" localSheetId="5">#REF!</definedName>
    <definedName name="is_minint_vfs_desi" localSheetId="17">#REF!</definedName>
    <definedName name="is_minint_vfs_desi" localSheetId="12">#REF!</definedName>
    <definedName name="is_minint_vfs_desi" localSheetId="9">#REF!</definedName>
    <definedName name="is_minint_vfs_desi" localSheetId="10">#REF!</definedName>
    <definedName name="is_minint_vfs_desi">#REF!</definedName>
    <definedName name="is_minint_vfs_dess" localSheetId="0">#REF!</definedName>
    <definedName name="is_minint_vfs_dess" localSheetId="3">#REF!</definedName>
    <definedName name="is_minint_vfs_dess" localSheetId="2">#REF!</definedName>
    <definedName name="is_minint_vfs_dess">#REF!</definedName>
    <definedName name="is_minint_vfs_dfd" localSheetId="0">#REF!</definedName>
    <definedName name="is_minint_vfs_dfd" localSheetId="3">#REF!</definedName>
    <definedName name="is_minint_vfs_dfd" localSheetId="2">#REF!</definedName>
    <definedName name="is_minint_vfs_dfd" localSheetId="22">#REF!</definedName>
    <definedName name="is_minint_vfs_dfd" localSheetId="7">#REF!</definedName>
    <definedName name="is_minint_vfs_dfd" localSheetId="4">#REF!</definedName>
    <definedName name="is_minint_vfs_dfd" localSheetId="5">#REF!</definedName>
    <definedName name="is_minint_vfs_dfd" localSheetId="17">#REF!</definedName>
    <definedName name="is_minint_vfs_dfd" localSheetId="12">#REF!</definedName>
    <definedName name="is_minint_vfs_dfd" localSheetId="9">#REF!</definedName>
    <definedName name="is_minint_vfs_dfd" localSheetId="10">#REF!</definedName>
    <definedName name="is_minint_vfs_dfd">#REF!</definedName>
    <definedName name="is_minint_vfs_dnet" localSheetId="0">#REF!</definedName>
    <definedName name="is_minint_vfs_dnet" localSheetId="3">#REF!</definedName>
    <definedName name="is_minint_vfs_dnet" localSheetId="2">#REF!</definedName>
    <definedName name="is_minint_vfs_dnet" localSheetId="22">#REF!</definedName>
    <definedName name="is_minint_vfs_dnet" localSheetId="7">#REF!</definedName>
    <definedName name="is_minint_vfs_dnet" localSheetId="4">#REF!</definedName>
    <definedName name="is_minint_vfs_dnet" localSheetId="5">#REF!</definedName>
    <definedName name="is_minint_vfs_dnet" localSheetId="17">#REF!</definedName>
    <definedName name="is_minint_vfs_dnet" localSheetId="12">#REF!</definedName>
    <definedName name="is_minint_vfs_dnet" localSheetId="9">#REF!</definedName>
    <definedName name="is_minint_vfs_dnet" localSheetId="10">#REF!</definedName>
    <definedName name="is_minint_vfs_dnet">#REF!</definedName>
    <definedName name="is_minint_vfs_dpbg" localSheetId="0">#REF!</definedName>
    <definedName name="is_minint_vfs_dpbg" localSheetId="3">#REF!</definedName>
    <definedName name="is_minint_vfs_dpbg" localSheetId="2">#REF!</definedName>
    <definedName name="is_minint_vfs_dpbg" localSheetId="22">#REF!</definedName>
    <definedName name="is_minint_vfs_dpbg" localSheetId="7">#REF!</definedName>
    <definedName name="is_minint_vfs_dpbg" localSheetId="4">#REF!</definedName>
    <definedName name="is_minint_vfs_dpbg" localSheetId="5">#REF!</definedName>
    <definedName name="is_minint_vfs_dpbg" localSheetId="17">#REF!</definedName>
    <definedName name="is_minint_vfs_dpbg" localSheetId="12">#REF!</definedName>
    <definedName name="is_minint_vfs_dpbg" localSheetId="9">#REF!</definedName>
    <definedName name="is_minint_vfs_dpbg" localSheetId="10">#REF!</definedName>
    <definedName name="is_minint_vfs_dpbg">#REF!</definedName>
    <definedName name="is_minint_vfs_dsol" localSheetId="0">#REF!</definedName>
    <definedName name="is_minint_vfs_dsol" localSheetId="3">#REF!</definedName>
    <definedName name="is_minint_vfs_dsol" localSheetId="2">#REF!</definedName>
    <definedName name="is_minint_vfs_dsol" localSheetId="22">#REF!</definedName>
    <definedName name="is_minint_vfs_dsol" localSheetId="7">#REF!</definedName>
    <definedName name="is_minint_vfs_dsol" localSheetId="4">#REF!</definedName>
    <definedName name="is_minint_vfs_dsol" localSheetId="5">#REF!</definedName>
    <definedName name="is_minint_vfs_dsol" localSheetId="17">#REF!</definedName>
    <definedName name="is_minint_vfs_dsol" localSheetId="12">#REF!</definedName>
    <definedName name="is_minint_vfs_dsol" localSheetId="9">#REF!</definedName>
    <definedName name="is_minint_vfs_dsol" localSheetId="10">#REF!</definedName>
    <definedName name="is_minint_vfs_dsol">#REF!</definedName>
    <definedName name="is_minint_vfs_elec" localSheetId="0">#REF!</definedName>
    <definedName name="is_minint_vfs_elec" localSheetId="3">#REF!</definedName>
    <definedName name="is_minint_vfs_elec" localSheetId="2">#REF!</definedName>
    <definedName name="is_minint_vfs_elec" localSheetId="22">#REF!</definedName>
    <definedName name="is_minint_vfs_elec" localSheetId="7">#REF!</definedName>
    <definedName name="is_minint_vfs_elec" localSheetId="4">#REF!</definedName>
    <definedName name="is_minint_vfs_elec" localSheetId="5">#REF!</definedName>
    <definedName name="is_minint_vfs_elec" localSheetId="17">#REF!</definedName>
    <definedName name="is_minint_vfs_elec" localSheetId="12">#REF!</definedName>
    <definedName name="is_minint_vfs_elec" localSheetId="9">#REF!</definedName>
    <definedName name="is_minint_vfs_elec" localSheetId="10">#REF!</definedName>
    <definedName name="is_minint_vfs_elec">#REF!</definedName>
    <definedName name="is_minint_vfs_esvc" localSheetId="0">#REF!</definedName>
    <definedName name="is_minint_vfs_esvc" localSheetId="3">#REF!</definedName>
    <definedName name="is_minint_vfs_esvc" localSheetId="2">#REF!</definedName>
    <definedName name="is_minint_vfs_esvc" localSheetId="22">#REF!</definedName>
    <definedName name="is_minint_vfs_esvc" localSheetId="7">#REF!</definedName>
    <definedName name="is_minint_vfs_esvc" localSheetId="4">#REF!</definedName>
    <definedName name="is_minint_vfs_esvc" localSheetId="5">#REF!</definedName>
    <definedName name="is_minint_vfs_esvc" localSheetId="17">#REF!</definedName>
    <definedName name="is_minint_vfs_esvc" localSheetId="12">#REF!</definedName>
    <definedName name="is_minint_vfs_esvc" localSheetId="9">#REF!</definedName>
    <definedName name="is_minint_vfs_esvc" localSheetId="10">#REF!</definedName>
    <definedName name="is_minint_vfs_esvc">#REF!</definedName>
    <definedName name="is_minint_vfs_fnco" localSheetId="0">#REF!</definedName>
    <definedName name="is_minint_vfs_fnco" localSheetId="3">#REF!</definedName>
    <definedName name="is_minint_vfs_fnco" localSheetId="2">#REF!</definedName>
    <definedName name="is_minint_vfs_fnco" localSheetId="22">#REF!</definedName>
    <definedName name="is_minint_vfs_fnco" localSheetId="7">#REF!</definedName>
    <definedName name="is_minint_vfs_fnco" localSheetId="4">#REF!</definedName>
    <definedName name="is_minint_vfs_fnco" localSheetId="5">#REF!</definedName>
    <definedName name="is_minint_vfs_fnco" localSheetId="17">#REF!</definedName>
    <definedName name="is_minint_vfs_fnco" localSheetId="12">#REF!</definedName>
    <definedName name="is_minint_vfs_fnco" localSheetId="9">#REF!</definedName>
    <definedName name="is_minint_vfs_fnco" localSheetId="10">#REF!</definedName>
    <definedName name="is_minint_vfs_fnco">#REF!</definedName>
    <definedName name="is_minint_vfs_fsac" localSheetId="0">#REF!</definedName>
    <definedName name="is_minint_vfs_fsac" localSheetId="3">#REF!</definedName>
    <definedName name="is_minint_vfs_fsac" localSheetId="2">#REF!</definedName>
    <definedName name="is_minint_vfs_fsac" localSheetId="22">#REF!</definedName>
    <definedName name="is_minint_vfs_fsac" localSheetId="7">#REF!</definedName>
    <definedName name="is_minint_vfs_fsac" localSheetId="4">#REF!</definedName>
    <definedName name="is_minint_vfs_fsac" localSheetId="5">#REF!</definedName>
    <definedName name="is_minint_vfs_fsac" localSheetId="17">#REF!</definedName>
    <definedName name="is_minint_vfs_fsac" localSheetId="12">#REF!</definedName>
    <definedName name="is_minint_vfs_fsac" localSheetId="9">#REF!</definedName>
    <definedName name="is_minint_vfs_fsac" localSheetId="10">#REF!</definedName>
    <definedName name="is_minint_vfs_fsac">#REF!</definedName>
    <definedName name="is_minint_vfs_fstp" localSheetId="0">#REF!</definedName>
    <definedName name="is_minint_vfs_fstp" localSheetId="3">#REF!</definedName>
    <definedName name="is_minint_vfs_fstp" localSheetId="2">#REF!</definedName>
    <definedName name="is_minint_vfs_fstp" localSheetId="22">#REF!</definedName>
    <definedName name="is_minint_vfs_fstp" localSheetId="7">#REF!</definedName>
    <definedName name="is_minint_vfs_fstp" localSheetId="4">#REF!</definedName>
    <definedName name="is_minint_vfs_fstp" localSheetId="5">#REF!</definedName>
    <definedName name="is_minint_vfs_fstp" localSheetId="17">#REF!</definedName>
    <definedName name="is_minint_vfs_fstp" localSheetId="12">#REF!</definedName>
    <definedName name="is_minint_vfs_fstp" localSheetId="9">#REF!</definedName>
    <definedName name="is_minint_vfs_fstp" localSheetId="10">#REF!</definedName>
    <definedName name="is_minint_vfs_fstp">#REF!</definedName>
    <definedName name="is_minint_vfs_gadd" localSheetId="0">#REF!</definedName>
    <definedName name="is_minint_vfs_gadd" localSheetId="3">#REF!</definedName>
    <definedName name="is_minint_vfs_gadd" localSheetId="2">#REF!</definedName>
    <definedName name="is_minint_vfs_gadd" localSheetId="22">#REF!</definedName>
    <definedName name="is_minint_vfs_gadd" localSheetId="7">#REF!</definedName>
    <definedName name="is_minint_vfs_gadd" localSheetId="4">#REF!</definedName>
    <definedName name="is_minint_vfs_gadd" localSheetId="5">#REF!</definedName>
    <definedName name="is_minint_vfs_gadd" localSheetId="17">#REF!</definedName>
    <definedName name="is_minint_vfs_gadd" localSheetId="12">#REF!</definedName>
    <definedName name="is_minint_vfs_gadd" localSheetId="9">#REF!</definedName>
    <definedName name="is_minint_vfs_gadd" localSheetId="10">#REF!</definedName>
    <definedName name="is_minint_vfs_gadd">#REF!</definedName>
    <definedName name="is_minint_vfs_gadi" localSheetId="0">#REF!</definedName>
    <definedName name="is_minint_vfs_gadi" localSheetId="3">#REF!</definedName>
    <definedName name="is_minint_vfs_gadi" localSheetId="2">#REF!</definedName>
    <definedName name="is_minint_vfs_gadi" localSheetId="22">#REF!</definedName>
    <definedName name="is_minint_vfs_gadi" localSheetId="7">#REF!</definedName>
    <definedName name="is_minint_vfs_gadi" localSheetId="4">#REF!</definedName>
    <definedName name="is_minint_vfs_gadi" localSheetId="5">#REF!</definedName>
    <definedName name="is_minint_vfs_gadi" localSheetId="17">#REF!</definedName>
    <definedName name="is_minint_vfs_gadi" localSheetId="12">#REF!</definedName>
    <definedName name="is_minint_vfs_gadi" localSheetId="9">#REF!</definedName>
    <definedName name="is_minint_vfs_gadi" localSheetId="10">#REF!</definedName>
    <definedName name="is_minint_vfs_gadi">#REF!</definedName>
    <definedName name="is_minint_vfs_govd" localSheetId="0">#REF!</definedName>
    <definedName name="is_minint_vfs_govd" localSheetId="3">#REF!</definedName>
    <definedName name="is_minint_vfs_govd" localSheetId="2">#REF!</definedName>
    <definedName name="is_minint_vfs_govd" localSheetId="22">#REF!</definedName>
    <definedName name="is_minint_vfs_govd" localSheetId="7">#REF!</definedName>
    <definedName name="is_minint_vfs_govd" localSheetId="4">#REF!</definedName>
    <definedName name="is_minint_vfs_govd" localSheetId="5">#REF!</definedName>
    <definedName name="is_minint_vfs_govd" localSheetId="17">#REF!</definedName>
    <definedName name="is_minint_vfs_govd" localSheetId="12">#REF!</definedName>
    <definedName name="is_minint_vfs_govd" localSheetId="9">#REF!</definedName>
    <definedName name="is_minint_vfs_govd" localSheetId="10">#REF!</definedName>
    <definedName name="is_minint_vfs_govd">#REF!</definedName>
    <definedName name="is_minint_vfs_gove" localSheetId="0">#REF!</definedName>
    <definedName name="is_minint_vfs_gove" localSheetId="3">#REF!</definedName>
    <definedName name="is_minint_vfs_gove" localSheetId="2">#REF!</definedName>
    <definedName name="is_minint_vfs_gove" localSheetId="22">#REF!</definedName>
    <definedName name="is_minint_vfs_gove" localSheetId="7">#REF!</definedName>
    <definedName name="is_minint_vfs_gove" localSheetId="4">#REF!</definedName>
    <definedName name="is_minint_vfs_gove" localSheetId="5">#REF!</definedName>
    <definedName name="is_minint_vfs_gove" localSheetId="17">#REF!</definedName>
    <definedName name="is_minint_vfs_gove" localSheetId="12">#REF!</definedName>
    <definedName name="is_minint_vfs_gove" localSheetId="9">#REF!</definedName>
    <definedName name="is_minint_vfs_gove" localSheetId="10">#REF!</definedName>
    <definedName name="is_minint_vfs_gove">#REF!</definedName>
    <definedName name="is_minint_vfs_nep" localSheetId="0">#REF!</definedName>
    <definedName name="is_minint_vfs_nep" localSheetId="3">#REF!</definedName>
    <definedName name="is_minint_vfs_nep" localSheetId="2">#REF!</definedName>
    <definedName name="is_minint_vfs_nep" localSheetId="22">#REF!</definedName>
    <definedName name="is_minint_vfs_nep" localSheetId="7">#REF!</definedName>
    <definedName name="is_minint_vfs_nep" localSheetId="4">#REF!</definedName>
    <definedName name="is_minint_vfs_nep" localSheetId="5">#REF!</definedName>
    <definedName name="is_minint_vfs_nep" localSheetId="17">#REF!</definedName>
    <definedName name="is_minint_vfs_nep" localSheetId="12">#REF!</definedName>
    <definedName name="is_minint_vfs_nep" localSheetId="9">#REF!</definedName>
    <definedName name="is_minint_vfs_nep" localSheetId="10">#REF!</definedName>
    <definedName name="is_minint_vfs_nep">#REF!</definedName>
    <definedName name="is_minint_vfs_resm" localSheetId="0">#REF!</definedName>
    <definedName name="is_minint_vfs_resm" localSheetId="3">#REF!</definedName>
    <definedName name="is_minint_vfs_resm" localSheetId="2">#REF!</definedName>
    <definedName name="is_minint_vfs_resm" localSheetId="22">#REF!</definedName>
    <definedName name="is_minint_vfs_resm" localSheetId="7">#REF!</definedName>
    <definedName name="is_minint_vfs_resm" localSheetId="4">#REF!</definedName>
    <definedName name="is_minint_vfs_resm" localSheetId="5">#REF!</definedName>
    <definedName name="is_minint_vfs_resm" localSheetId="17">#REF!</definedName>
    <definedName name="is_minint_vfs_resm" localSheetId="12">#REF!</definedName>
    <definedName name="is_minint_vfs_resm" localSheetId="9">#REF!</definedName>
    <definedName name="is_minint_vfs_resm" localSheetId="10">#REF!</definedName>
    <definedName name="is_minint_vfs_resm">#REF!</definedName>
    <definedName name="is_minint_vfs_sols" localSheetId="0">#REF!</definedName>
    <definedName name="is_minint_vfs_sols" localSheetId="3">#REF!</definedName>
    <definedName name="is_minint_vfs_sols" localSheetId="2">#REF!</definedName>
    <definedName name="is_minint_vfs_sols">#REF!</definedName>
    <definedName name="is_minint_vfs_tam" localSheetId="0">#REF!</definedName>
    <definedName name="is_minint_vfs_tam" localSheetId="3">#REF!</definedName>
    <definedName name="is_minint_vfs_tam" localSheetId="2">#REF!</definedName>
    <definedName name="is_minint_vfs_tam" localSheetId="22">#REF!</definedName>
    <definedName name="is_minint_vfs_tam" localSheetId="7">#REF!</definedName>
    <definedName name="is_minint_vfs_tam" localSheetId="4">#REF!</definedName>
    <definedName name="is_minint_vfs_tam" localSheetId="5">#REF!</definedName>
    <definedName name="is_minint_vfs_tam" localSheetId="17">#REF!</definedName>
    <definedName name="is_minint_vfs_tam" localSheetId="12">#REF!</definedName>
    <definedName name="is_minint_vfs_tam" localSheetId="9">#REF!</definedName>
    <definedName name="is_minint_vfs_tam" localSheetId="10">#REF!</definedName>
    <definedName name="is_minint_vfs_tam">#REF!</definedName>
    <definedName name="is_minint_vfs_trea" localSheetId="0">#REF!</definedName>
    <definedName name="is_minint_vfs_trea" localSheetId="3">#REF!</definedName>
    <definedName name="is_minint_vfs_trea" localSheetId="2">#REF!</definedName>
    <definedName name="is_minint_vfs_trea">#REF!</definedName>
    <definedName name="is_minint_vfs_tsc" localSheetId="0">#REF!</definedName>
    <definedName name="is_minint_vfs_tsc" localSheetId="3">#REF!</definedName>
    <definedName name="is_minint_vfs_tsc" localSheetId="2">#REF!</definedName>
    <definedName name="is_minint_vfs_tsc" localSheetId="22">#REF!</definedName>
    <definedName name="is_minint_vfs_tsc" localSheetId="7">#REF!</definedName>
    <definedName name="is_minint_vfs_tsc" localSheetId="4">#REF!</definedName>
    <definedName name="is_minint_vfs_tsc" localSheetId="5">#REF!</definedName>
    <definedName name="is_minint_vfs_tsc" localSheetId="17">#REF!</definedName>
    <definedName name="is_minint_vfs_tsc" localSheetId="12">#REF!</definedName>
    <definedName name="is_minint_vfs_tsc" localSheetId="9">#REF!</definedName>
    <definedName name="is_minint_vfs_tsc" localSheetId="10">#REF!</definedName>
    <definedName name="is_minint_vfs_tsc">#REF!</definedName>
    <definedName name="is_minint_vfs_vent" localSheetId="0">#REF!</definedName>
    <definedName name="is_minint_vfs_vent" localSheetId="3">#REF!</definedName>
    <definedName name="is_minint_vfs_vent" localSheetId="2">#REF!</definedName>
    <definedName name="is_minint_vfs_vent" localSheetId="22">#REF!</definedName>
    <definedName name="is_minint_vfs_vent" localSheetId="7">#REF!</definedName>
    <definedName name="is_minint_vfs_vent" localSheetId="4">#REF!</definedName>
    <definedName name="is_minint_vfs_vent" localSheetId="5">#REF!</definedName>
    <definedName name="is_minint_vfs_vent" localSheetId="17">#REF!</definedName>
    <definedName name="is_minint_vfs_vent" localSheetId="12">#REF!</definedName>
    <definedName name="is_minint_vfs_vent" localSheetId="9">#REF!</definedName>
    <definedName name="is_minint_vfs_vent" localSheetId="10">#REF!</definedName>
    <definedName name="is_minint_vfs_vent">#REF!</definedName>
    <definedName name="is_minint_watr" localSheetId="0">#REF!</definedName>
    <definedName name="is_minint_watr" localSheetId="3">#REF!</definedName>
    <definedName name="is_minint_watr" localSheetId="2">#REF!</definedName>
    <definedName name="is_minint_watr" localSheetId="22">#REF!</definedName>
    <definedName name="is_minint_watr" localSheetId="7">#REF!</definedName>
    <definedName name="is_minint_watr" localSheetId="4">#REF!</definedName>
    <definedName name="is_minint_watr" localSheetId="5">#REF!</definedName>
    <definedName name="is_minint_watr" localSheetId="17">#REF!</definedName>
    <definedName name="is_minint_watr" localSheetId="12">#REF!</definedName>
    <definedName name="is_minint_watr" localSheetId="9">#REF!</definedName>
    <definedName name="is_minint_watr" localSheetId="10">#REF!</definedName>
    <definedName name="is_minint_watr">#REF!</definedName>
    <definedName name="is_minint_west" localSheetId="0">#REF!</definedName>
    <definedName name="is_minint_west" localSheetId="3">#REF!</definedName>
    <definedName name="is_minint_west" localSheetId="2">#REF!</definedName>
    <definedName name="is_minint_west">#REF!</definedName>
    <definedName name="is_minint_wolv" localSheetId="0">#REF!</definedName>
    <definedName name="is_minint_wolv" localSheetId="3">#REF!</definedName>
    <definedName name="is_minint_wolv" localSheetId="2">#REF!</definedName>
    <definedName name="is_minint_wolv" localSheetId="22">#REF!</definedName>
    <definedName name="is_minint_wolv" localSheetId="7">#REF!</definedName>
    <definedName name="is_minint_wolv" localSheetId="4">#REF!</definedName>
    <definedName name="is_minint_wolv" localSheetId="5">#REF!</definedName>
    <definedName name="is_minint_wolv" localSheetId="17">#REF!</definedName>
    <definedName name="is_minint_wolv" localSheetId="12">#REF!</definedName>
    <definedName name="is_minint_wolv" localSheetId="9">#REF!</definedName>
    <definedName name="is_minint_wolv" localSheetId="10">#REF!</definedName>
    <definedName name="is_minint_wolv">#REF!</definedName>
    <definedName name="is_netincome" localSheetId="0">#REF!</definedName>
    <definedName name="is_netincome" localSheetId="3">#REF!</definedName>
    <definedName name="is_netincome" localSheetId="2">#REF!</definedName>
    <definedName name="is_netincome" localSheetId="22">#REF!</definedName>
    <definedName name="is_netincome" localSheetId="7">#REF!</definedName>
    <definedName name="is_netincome" localSheetId="4">#REF!</definedName>
    <definedName name="is_netincome" localSheetId="5">#REF!</definedName>
    <definedName name="is_netincome" localSheetId="17">#REF!</definedName>
    <definedName name="is_netincome" localSheetId="12">#REF!</definedName>
    <definedName name="is_netincome" localSheetId="9">#REF!</definedName>
    <definedName name="is_netincome" localSheetId="10">#REF!</definedName>
    <definedName name="is_netincome">#REF!</definedName>
    <definedName name="is_om" localSheetId="0">#REF!</definedName>
    <definedName name="is_om" localSheetId="3">#REF!</definedName>
    <definedName name="is_om" localSheetId="2">#REF!</definedName>
    <definedName name="is_om" localSheetId="22">#REF!</definedName>
    <definedName name="is_om" localSheetId="7">#REF!</definedName>
    <definedName name="is_om" localSheetId="4">#REF!</definedName>
    <definedName name="is_om" localSheetId="5">#REF!</definedName>
    <definedName name="is_om" localSheetId="17">#REF!</definedName>
    <definedName name="is_om" localSheetId="12">#REF!</definedName>
    <definedName name="is_om" localSheetId="9">#REF!</definedName>
    <definedName name="is_om" localSheetId="10">#REF!</definedName>
    <definedName name="is_om">#REF!</definedName>
    <definedName name="is_om_base" localSheetId="0">#REF!</definedName>
    <definedName name="is_om_base" localSheetId="3">#REF!</definedName>
    <definedName name="is_om_base" localSheetId="2">#REF!</definedName>
    <definedName name="is_om_base" localSheetId="22">#REF!</definedName>
    <definedName name="is_om_base" localSheetId="7">#REF!</definedName>
    <definedName name="is_om_base" localSheetId="4">#REF!</definedName>
    <definedName name="is_om_base" localSheetId="5">#REF!</definedName>
    <definedName name="is_om_base" localSheetId="17">#REF!</definedName>
    <definedName name="is_om_base" localSheetId="12">#REF!</definedName>
    <definedName name="is_om_base" localSheetId="9">#REF!</definedName>
    <definedName name="is_om_base" localSheetId="10">#REF!</definedName>
    <definedName name="is_om_base">#REF!</definedName>
    <definedName name="is_om_CM1DC" localSheetId="0">#REF!</definedName>
    <definedName name="is_om_CM1DC" localSheetId="3">#REF!</definedName>
    <definedName name="is_om_CM1DC" localSheetId="2">#REF!</definedName>
    <definedName name="is_om_CM1DC" localSheetId="22">#REF!</definedName>
    <definedName name="is_om_CM1DC" localSheetId="7">#REF!</definedName>
    <definedName name="is_om_CM1DC" localSheetId="4">#REF!</definedName>
    <definedName name="is_om_CM1DC" localSheetId="5">#REF!</definedName>
    <definedName name="is_om_CM1DC" localSheetId="17">#REF!</definedName>
    <definedName name="is_om_CM1DC" localSheetId="12">#REF!</definedName>
    <definedName name="is_om_CM1DC" localSheetId="9">#REF!</definedName>
    <definedName name="is_om_CM1DC" localSheetId="10">#REF!</definedName>
    <definedName name="is_om_CM1DC">#REF!</definedName>
    <definedName name="is_om_CM1DE" localSheetId="0">#REF!</definedName>
    <definedName name="is_om_CM1DE" localSheetId="3">#REF!</definedName>
    <definedName name="is_om_CM1DE" localSheetId="2">#REF!</definedName>
    <definedName name="is_om_CM1DE" localSheetId="22">#REF!</definedName>
    <definedName name="is_om_CM1DE" localSheetId="7">#REF!</definedName>
    <definedName name="is_om_CM1DE" localSheetId="4">#REF!</definedName>
    <definedName name="is_om_CM1DE" localSheetId="5">#REF!</definedName>
    <definedName name="is_om_CM1DE" localSheetId="17">#REF!</definedName>
    <definedName name="is_om_CM1DE" localSheetId="12">#REF!</definedName>
    <definedName name="is_om_CM1DE" localSheetId="9">#REF!</definedName>
    <definedName name="is_om_CM1DE" localSheetId="10">#REF!</definedName>
    <definedName name="is_om_CM1DE">#REF!</definedName>
    <definedName name="is_om_CM1EL" localSheetId="0">#REF!</definedName>
    <definedName name="is_om_CM1EL" localSheetId="3">#REF!</definedName>
    <definedName name="is_om_CM1EL" localSheetId="2">#REF!</definedName>
    <definedName name="is_om_CM1EL" localSheetId="22">#REF!</definedName>
    <definedName name="is_om_CM1EL" localSheetId="7">#REF!</definedName>
    <definedName name="is_om_CM1EL" localSheetId="4">#REF!</definedName>
    <definedName name="is_om_CM1EL" localSheetId="5">#REF!</definedName>
    <definedName name="is_om_CM1EL" localSheetId="17">#REF!</definedName>
    <definedName name="is_om_CM1EL" localSheetId="12">#REF!</definedName>
    <definedName name="is_om_CM1EL" localSheetId="9">#REF!</definedName>
    <definedName name="is_om_CM1EL" localSheetId="10">#REF!</definedName>
    <definedName name="is_om_CM1EL">#REF!</definedName>
    <definedName name="is_om_CM1NE" localSheetId="0">#REF!</definedName>
    <definedName name="is_om_CM1NE" localSheetId="3">#REF!</definedName>
    <definedName name="is_om_CM1NE" localSheetId="2">#REF!</definedName>
    <definedName name="is_om_CM1NE" localSheetId="22">#REF!</definedName>
    <definedName name="is_om_CM1NE" localSheetId="7">#REF!</definedName>
    <definedName name="is_om_CM1NE" localSheetId="4">#REF!</definedName>
    <definedName name="is_om_CM1NE" localSheetId="5">#REF!</definedName>
    <definedName name="is_om_CM1NE" localSheetId="17">#REF!</definedName>
    <definedName name="is_om_CM1NE" localSheetId="12">#REF!</definedName>
    <definedName name="is_om_CM1NE" localSheetId="9">#REF!</definedName>
    <definedName name="is_om_CM1NE" localSheetId="10">#REF!</definedName>
    <definedName name="is_om_CM1NE">#REF!</definedName>
    <definedName name="is_om_CMDCC" localSheetId="0">#REF!</definedName>
    <definedName name="is_om_CMDCC" localSheetId="3">#REF!</definedName>
    <definedName name="is_om_CMDCC" localSheetId="2">#REF!</definedName>
    <definedName name="is_om_CMDCC" localSheetId="22">#REF!</definedName>
    <definedName name="is_om_CMDCC" localSheetId="7">#REF!</definedName>
    <definedName name="is_om_CMDCC" localSheetId="4">#REF!</definedName>
    <definedName name="is_om_CMDCC" localSheetId="5">#REF!</definedName>
    <definedName name="is_om_CMDCC" localSheetId="17">#REF!</definedName>
    <definedName name="is_om_CMDCC" localSheetId="12">#REF!</definedName>
    <definedName name="is_om_CMDCC" localSheetId="9">#REF!</definedName>
    <definedName name="is_om_CMDCC" localSheetId="10">#REF!</definedName>
    <definedName name="is_om_CMDCC">#REF!</definedName>
    <definedName name="is_om_CMDEC" localSheetId="0">#REF!</definedName>
    <definedName name="is_om_CMDEC" localSheetId="3">#REF!</definedName>
    <definedName name="is_om_CMDEC" localSheetId="2">#REF!</definedName>
    <definedName name="is_om_CMDEC" localSheetId="22">#REF!</definedName>
    <definedName name="is_om_CMDEC" localSheetId="7">#REF!</definedName>
    <definedName name="is_om_CMDEC" localSheetId="4">#REF!</definedName>
    <definedName name="is_om_CMDEC" localSheetId="5">#REF!</definedName>
    <definedName name="is_om_CMDEC" localSheetId="17">#REF!</definedName>
    <definedName name="is_om_CMDEC" localSheetId="12">#REF!</definedName>
    <definedName name="is_om_CMDEC" localSheetId="9">#REF!</definedName>
    <definedName name="is_om_CMDEC" localSheetId="10">#REF!</definedName>
    <definedName name="is_om_CMDEC">#REF!</definedName>
    <definedName name="is_om_CMELE" localSheetId="0">#REF!</definedName>
    <definedName name="is_om_CMELE" localSheetId="3">#REF!</definedName>
    <definedName name="is_om_CMELE" localSheetId="2">#REF!</definedName>
    <definedName name="is_om_CMELE" localSheetId="22">#REF!</definedName>
    <definedName name="is_om_CMELE" localSheetId="7">#REF!</definedName>
    <definedName name="is_om_CMELE" localSheetId="4">#REF!</definedName>
    <definedName name="is_om_CMELE" localSheetId="5">#REF!</definedName>
    <definedName name="is_om_CMELE" localSheetId="17">#REF!</definedName>
    <definedName name="is_om_CMELE" localSheetId="12">#REF!</definedName>
    <definedName name="is_om_CMELE" localSheetId="9">#REF!</definedName>
    <definedName name="is_om_CMELE" localSheetId="10">#REF!</definedName>
    <definedName name="is_om_CMELE">#REF!</definedName>
    <definedName name="is_om_CMNEP" localSheetId="0">#REF!</definedName>
    <definedName name="is_om_CMNEP" localSheetId="3">#REF!</definedName>
    <definedName name="is_om_CMNEP" localSheetId="2">#REF!</definedName>
    <definedName name="is_om_CMNEP" localSheetId="22">#REF!</definedName>
    <definedName name="is_om_CMNEP" localSheetId="7">#REF!</definedName>
    <definedName name="is_om_CMNEP" localSheetId="4">#REF!</definedName>
    <definedName name="is_om_CMNEP" localSheetId="5">#REF!</definedName>
    <definedName name="is_om_CMNEP" localSheetId="17">#REF!</definedName>
    <definedName name="is_om_CMNEP" localSheetId="12">#REF!</definedName>
    <definedName name="is_om_CMNEP" localSheetId="9">#REF!</definedName>
    <definedName name="is_om_CMNEP" localSheetId="10">#REF!</definedName>
    <definedName name="is_om_CMNEP">#REF!</definedName>
    <definedName name="is_om_cres" localSheetId="0">#REF!</definedName>
    <definedName name="is_om_cres" localSheetId="3">#REF!</definedName>
    <definedName name="is_om_cres" localSheetId="2">#REF!</definedName>
    <definedName name="is_om_cres" localSheetId="22">#REF!</definedName>
    <definedName name="is_om_cres" localSheetId="7">#REF!</definedName>
    <definedName name="is_om_cres" localSheetId="4">#REF!</definedName>
    <definedName name="is_om_cres" localSheetId="5">#REF!</definedName>
    <definedName name="is_om_cres" localSheetId="17">#REF!</definedName>
    <definedName name="is_om_cres" localSheetId="12">#REF!</definedName>
    <definedName name="is_om_cres" localSheetId="9">#REF!</definedName>
    <definedName name="is_om_cres" localSheetId="10">#REF!</definedName>
    <definedName name="is_om_cres">#REF!</definedName>
    <definedName name="is_om_dcc" localSheetId="0">#REF!</definedName>
    <definedName name="is_om_dcc" localSheetId="3">#REF!</definedName>
    <definedName name="is_om_dcc" localSheetId="2">#REF!</definedName>
    <definedName name="is_om_dcc" localSheetId="22">#REF!</definedName>
    <definedName name="is_om_dcc" localSheetId="7">#REF!</definedName>
    <definedName name="is_om_dcc" localSheetId="4">#REF!</definedName>
    <definedName name="is_om_dcc" localSheetId="5">#REF!</definedName>
    <definedName name="is_om_dcc" localSheetId="17">#REF!</definedName>
    <definedName name="is_om_dcc" localSheetId="12">#REF!</definedName>
    <definedName name="is_om_dcc" localSheetId="9">#REF!</definedName>
    <definedName name="is_om_dcc" localSheetId="10">#REF!</definedName>
    <definedName name="is_om_dcc">#REF!</definedName>
    <definedName name="is_om_dcom" localSheetId="0">#REF!</definedName>
    <definedName name="is_om_dcom" localSheetId="3">#REF!</definedName>
    <definedName name="is_om_dcom" localSheetId="2">#REF!</definedName>
    <definedName name="is_om_dcom" localSheetId="22">#REF!</definedName>
    <definedName name="is_om_dcom" localSheetId="7">#REF!</definedName>
    <definedName name="is_om_dcom" localSheetId="4">#REF!</definedName>
    <definedName name="is_om_dcom" localSheetId="5">#REF!</definedName>
    <definedName name="is_om_dcom" localSheetId="17">#REF!</definedName>
    <definedName name="is_om_dcom" localSheetId="12">#REF!</definedName>
    <definedName name="is_om_dcom" localSheetId="9">#REF!</definedName>
    <definedName name="is_om_dcom" localSheetId="10">#REF!</definedName>
    <definedName name="is_om_dcom">#REF!</definedName>
    <definedName name="is_om_desi" localSheetId="0">#REF!</definedName>
    <definedName name="is_om_desi" localSheetId="3">#REF!</definedName>
    <definedName name="is_om_desi" localSheetId="2">#REF!</definedName>
    <definedName name="is_om_desi" localSheetId="22">#REF!</definedName>
    <definedName name="is_om_desi" localSheetId="7">#REF!</definedName>
    <definedName name="is_om_desi" localSheetId="4">#REF!</definedName>
    <definedName name="is_om_desi" localSheetId="5">#REF!</definedName>
    <definedName name="is_om_desi" localSheetId="17">#REF!</definedName>
    <definedName name="is_om_desi" localSheetId="12">#REF!</definedName>
    <definedName name="is_om_desi" localSheetId="9">#REF!</definedName>
    <definedName name="is_om_desi" localSheetId="10">#REF!</definedName>
    <definedName name="is_om_desi">#REF!</definedName>
    <definedName name="is_om_dfd" localSheetId="0">#REF!</definedName>
    <definedName name="is_om_dfd" localSheetId="3">#REF!</definedName>
    <definedName name="is_om_dfd" localSheetId="2">#REF!</definedName>
    <definedName name="is_om_dfd" localSheetId="22">#REF!</definedName>
    <definedName name="is_om_dfd" localSheetId="7">#REF!</definedName>
    <definedName name="is_om_dfd" localSheetId="4">#REF!</definedName>
    <definedName name="is_om_dfd" localSheetId="5">#REF!</definedName>
    <definedName name="is_om_dfd" localSheetId="17">#REF!</definedName>
    <definedName name="is_om_dfd" localSheetId="12">#REF!</definedName>
    <definedName name="is_om_dfd" localSheetId="9">#REF!</definedName>
    <definedName name="is_om_dfd" localSheetId="10">#REF!</definedName>
    <definedName name="is_om_dfd">#REF!</definedName>
    <definedName name="is_om_dnet" localSheetId="0">#REF!</definedName>
    <definedName name="is_om_dnet" localSheetId="3">#REF!</definedName>
    <definedName name="is_om_dnet" localSheetId="2">#REF!</definedName>
    <definedName name="is_om_dnet" localSheetId="22">#REF!</definedName>
    <definedName name="is_om_dnet" localSheetId="7">#REF!</definedName>
    <definedName name="is_om_dnet" localSheetId="4">#REF!</definedName>
    <definedName name="is_om_dnet" localSheetId="5">#REF!</definedName>
    <definedName name="is_om_dnet" localSheetId="17">#REF!</definedName>
    <definedName name="is_om_dnet" localSheetId="12">#REF!</definedName>
    <definedName name="is_om_dnet" localSheetId="9">#REF!</definedName>
    <definedName name="is_om_dnet" localSheetId="10">#REF!</definedName>
    <definedName name="is_om_dnet">#REF!</definedName>
    <definedName name="is_om_dpbg" localSheetId="0">#REF!</definedName>
    <definedName name="is_om_dpbg" localSheetId="3">#REF!</definedName>
    <definedName name="is_om_dpbg" localSheetId="2">#REF!</definedName>
    <definedName name="is_om_dpbg" localSheetId="22">#REF!</definedName>
    <definedName name="is_om_dpbg" localSheetId="7">#REF!</definedName>
    <definedName name="is_om_dpbg" localSheetId="4">#REF!</definedName>
    <definedName name="is_om_dpbg" localSheetId="5">#REF!</definedName>
    <definedName name="is_om_dpbg" localSheetId="17">#REF!</definedName>
    <definedName name="is_om_dpbg" localSheetId="12">#REF!</definedName>
    <definedName name="is_om_dpbg" localSheetId="9">#REF!</definedName>
    <definedName name="is_om_dpbg" localSheetId="10">#REF!</definedName>
    <definedName name="is_om_dpbg">#REF!</definedName>
    <definedName name="is_om_dsol" localSheetId="0">#REF!</definedName>
    <definedName name="is_om_dsol" localSheetId="3">#REF!</definedName>
    <definedName name="is_om_dsol" localSheetId="2">#REF!</definedName>
    <definedName name="is_om_dsol" localSheetId="22">#REF!</definedName>
    <definedName name="is_om_dsol" localSheetId="7">#REF!</definedName>
    <definedName name="is_om_dsol" localSheetId="4">#REF!</definedName>
    <definedName name="is_om_dsol" localSheetId="5">#REF!</definedName>
    <definedName name="is_om_dsol" localSheetId="17">#REF!</definedName>
    <definedName name="is_om_dsol" localSheetId="12">#REF!</definedName>
    <definedName name="is_om_dsol" localSheetId="9">#REF!</definedName>
    <definedName name="is_om_dsol" localSheetId="10">#REF!</definedName>
    <definedName name="is_om_dsol">#REF!</definedName>
    <definedName name="is_om_esvc" localSheetId="0">#REF!</definedName>
    <definedName name="is_om_esvc" localSheetId="3">#REF!</definedName>
    <definedName name="is_om_esvc" localSheetId="2">#REF!</definedName>
    <definedName name="is_om_esvc" localSheetId="22">#REF!</definedName>
    <definedName name="is_om_esvc" localSheetId="7">#REF!</definedName>
    <definedName name="is_om_esvc" localSheetId="4">#REF!</definedName>
    <definedName name="is_om_esvc" localSheetId="5">#REF!</definedName>
    <definedName name="is_om_esvc" localSheetId="17">#REF!</definedName>
    <definedName name="is_om_esvc" localSheetId="12">#REF!</definedName>
    <definedName name="is_om_esvc" localSheetId="9">#REF!</definedName>
    <definedName name="is_om_esvc" localSheetId="10">#REF!</definedName>
    <definedName name="is_om_esvc">#REF!</definedName>
    <definedName name="is_om_fnco" localSheetId="0">#REF!</definedName>
    <definedName name="is_om_fnco" localSheetId="3">#REF!</definedName>
    <definedName name="is_om_fnco" localSheetId="2">#REF!</definedName>
    <definedName name="is_om_fnco" localSheetId="22">#REF!</definedName>
    <definedName name="is_om_fnco" localSheetId="7">#REF!</definedName>
    <definedName name="is_om_fnco" localSheetId="4">#REF!</definedName>
    <definedName name="is_om_fnco" localSheetId="5">#REF!</definedName>
    <definedName name="is_om_fnco" localSheetId="17">#REF!</definedName>
    <definedName name="is_om_fnco" localSheetId="12">#REF!</definedName>
    <definedName name="is_om_fnco" localSheetId="9">#REF!</definedName>
    <definedName name="is_om_fnco" localSheetId="10">#REF!</definedName>
    <definedName name="is_om_fnco">#REF!</definedName>
    <definedName name="is_om_fsac" localSheetId="0">#REF!</definedName>
    <definedName name="is_om_fsac" localSheetId="3">#REF!</definedName>
    <definedName name="is_om_fsac" localSheetId="2">#REF!</definedName>
    <definedName name="is_om_fsac" localSheetId="22">#REF!</definedName>
    <definedName name="is_om_fsac" localSheetId="7">#REF!</definedName>
    <definedName name="is_om_fsac" localSheetId="4">#REF!</definedName>
    <definedName name="is_om_fsac" localSheetId="5">#REF!</definedName>
    <definedName name="is_om_fsac" localSheetId="17">#REF!</definedName>
    <definedName name="is_om_fsac" localSheetId="12">#REF!</definedName>
    <definedName name="is_om_fsac" localSheetId="9">#REF!</definedName>
    <definedName name="is_om_fsac" localSheetId="10">#REF!</definedName>
    <definedName name="is_om_fsac">#REF!</definedName>
    <definedName name="is_om_fser" localSheetId="0">#REF!</definedName>
    <definedName name="is_om_fser" localSheetId="3">#REF!</definedName>
    <definedName name="is_om_fser" localSheetId="2">#REF!</definedName>
    <definedName name="is_om_fser" localSheetId="22">#REF!</definedName>
    <definedName name="is_om_fser" localSheetId="7">#REF!</definedName>
    <definedName name="is_om_fser" localSheetId="4">#REF!</definedName>
    <definedName name="is_om_fser" localSheetId="5">#REF!</definedName>
    <definedName name="is_om_fser" localSheetId="17">#REF!</definedName>
    <definedName name="is_om_fser" localSheetId="12">#REF!</definedName>
    <definedName name="is_om_fser" localSheetId="9">#REF!</definedName>
    <definedName name="is_om_fser" localSheetId="10">#REF!</definedName>
    <definedName name="is_om_fser">#REF!</definedName>
    <definedName name="is_om_fstp" localSheetId="0">#REF!</definedName>
    <definedName name="is_om_fstp" localSheetId="3">#REF!</definedName>
    <definedName name="is_om_fstp" localSheetId="2">#REF!</definedName>
    <definedName name="is_om_fstp" localSheetId="22">#REF!</definedName>
    <definedName name="is_om_fstp" localSheetId="7">#REF!</definedName>
    <definedName name="is_om_fstp" localSheetId="4">#REF!</definedName>
    <definedName name="is_om_fstp" localSheetId="5">#REF!</definedName>
    <definedName name="is_om_fstp" localSheetId="17">#REF!</definedName>
    <definedName name="is_om_fstp" localSheetId="12">#REF!</definedName>
    <definedName name="is_om_fstp" localSheetId="9">#REF!</definedName>
    <definedName name="is_om_fstp" localSheetId="10">#REF!</definedName>
    <definedName name="is_om_fstp">#REF!</definedName>
    <definedName name="is_om_gadd" localSheetId="0">#REF!</definedName>
    <definedName name="is_om_gadd" localSheetId="3">#REF!</definedName>
    <definedName name="is_om_gadd" localSheetId="2">#REF!</definedName>
    <definedName name="is_om_gadd" localSheetId="22">#REF!</definedName>
    <definedName name="is_om_gadd" localSheetId="7">#REF!</definedName>
    <definedName name="is_om_gadd" localSheetId="4">#REF!</definedName>
    <definedName name="is_om_gadd" localSheetId="5">#REF!</definedName>
    <definedName name="is_om_gadd" localSheetId="17">#REF!</definedName>
    <definedName name="is_om_gadd" localSheetId="12">#REF!</definedName>
    <definedName name="is_om_gadd" localSheetId="9">#REF!</definedName>
    <definedName name="is_om_gadd" localSheetId="10">#REF!</definedName>
    <definedName name="is_om_gadd">#REF!</definedName>
    <definedName name="is_om_gadi" localSheetId="0">#REF!</definedName>
    <definedName name="is_om_gadi" localSheetId="3">#REF!</definedName>
    <definedName name="is_om_gadi" localSheetId="2">#REF!</definedName>
    <definedName name="is_om_gadi" localSheetId="22">#REF!</definedName>
    <definedName name="is_om_gadi" localSheetId="7">#REF!</definedName>
    <definedName name="is_om_gadi" localSheetId="4">#REF!</definedName>
    <definedName name="is_om_gadi" localSheetId="5">#REF!</definedName>
    <definedName name="is_om_gadi" localSheetId="17">#REF!</definedName>
    <definedName name="is_om_gadi" localSheetId="12">#REF!</definedName>
    <definedName name="is_om_gadi" localSheetId="9">#REF!</definedName>
    <definedName name="is_om_gadi" localSheetId="10">#REF!</definedName>
    <definedName name="is_om_gadi">#REF!</definedName>
    <definedName name="is_om_nep" localSheetId="0">#REF!</definedName>
    <definedName name="is_om_nep" localSheetId="3">#REF!</definedName>
    <definedName name="is_om_nep" localSheetId="2">#REF!</definedName>
    <definedName name="is_om_nep" localSheetId="22">#REF!</definedName>
    <definedName name="is_om_nep" localSheetId="7">#REF!</definedName>
    <definedName name="is_om_nep" localSheetId="4">#REF!</definedName>
    <definedName name="is_om_nep" localSheetId="5">#REF!</definedName>
    <definedName name="is_om_nep" localSheetId="17">#REF!</definedName>
    <definedName name="is_om_nep" localSheetId="12">#REF!</definedName>
    <definedName name="is_om_nep" localSheetId="9">#REF!</definedName>
    <definedName name="is_om_nep" localSheetId="10">#REF!</definedName>
    <definedName name="is_om_nep">#REF!</definedName>
    <definedName name="is_om_nonrecur" localSheetId="0">#REF!</definedName>
    <definedName name="is_om_nonrecur" localSheetId="3">#REF!</definedName>
    <definedName name="is_om_nonrecur" localSheetId="2">#REF!</definedName>
    <definedName name="is_om_nonrecur" localSheetId="22">#REF!</definedName>
    <definedName name="is_om_nonrecur" localSheetId="7">#REF!</definedName>
    <definedName name="is_om_nonrecur" localSheetId="4">#REF!</definedName>
    <definedName name="is_om_nonrecur" localSheetId="5">#REF!</definedName>
    <definedName name="is_om_nonrecur" localSheetId="17">#REF!</definedName>
    <definedName name="is_om_nonrecur" localSheetId="12">#REF!</definedName>
    <definedName name="is_om_nonrecur" localSheetId="9">#REF!</definedName>
    <definedName name="is_om_nonrecur" localSheetId="10">#REF!</definedName>
    <definedName name="is_om_nonrecur">'[22]Income_Statement 2005-2011'!#REF!</definedName>
    <definedName name="is_om_resm" localSheetId="0">#REF!</definedName>
    <definedName name="is_om_resm" localSheetId="3">#REF!</definedName>
    <definedName name="is_om_resm" localSheetId="2">#REF!</definedName>
    <definedName name="is_om_resm" localSheetId="22">#REF!</definedName>
    <definedName name="is_om_resm" localSheetId="7">#REF!</definedName>
    <definedName name="is_om_resm" localSheetId="4">#REF!</definedName>
    <definedName name="is_om_resm" localSheetId="5">#REF!</definedName>
    <definedName name="is_om_resm" localSheetId="17">#REF!</definedName>
    <definedName name="is_om_resm" localSheetId="12">#REF!</definedName>
    <definedName name="is_om_resm" localSheetId="9">#REF!</definedName>
    <definedName name="is_om_resm" localSheetId="10">#REF!</definedName>
    <definedName name="is_om_resm">#REF!</definedName>
    <definedName name="is_om_tam" localSheetId="0">#REF!</definedName>
    <definedName name="is_om_tam" localSheetId="3">#REF!</definedName>
    <definedName name="is_om_tam" localSheetId="2">#REF!</definedName>
    <definedName name="is_om_tam" localSheetId="22">#REF!</definedName>
    <definedName name="is_om_tam" localSheetId="7">#REF!</definedName>
    <definedName name="is_om_tam" localSheetId="4">#REF!</definedName>
    <definedName name="is_om_tam" localSheetId="5">#REF!</definedName>
    <definedName name="is_om_tam" localSheetId="17">#REF!</definedName>
    <definedName name="is_om_tam" localSheetId="12">#REF!</definedName>
    <definedName name="is_om_tam" localSheetId="9">#REF!</definedName>
    <definedName name="is_om_tam" localSheetId="10">#REF!</definedName>
    <definedName name="is_om_tam">#REF!</definedName>
    <definedName name="is_om_tsc" localSheetId="0">#REF!</definedName>
    <definedName name="is_om_tsc" localSheetId="3">#REF!</definedName>
    <definedName name="is_om_tsc" localSheetId="2">#REF!</definedName>
    <definedName name="is_om_tsc" localSheetId="22">#REF!</definedName>
    <definedName name="is_om_tsc" localSheetId="7">#REF!</definedName>
    <definedName name="is_om_tsc" localSheetId="4">#REF!</definedName>
    <definedName name="is_om_tsc" localSheetId="5">#REF!</definedName>
    <definedName name="is_om_tsc" localSheetId="17">#REF!</definedName>
    <definedName name="is_om_tsc" localSheetId="12">#REF!</definedName>
    <definedName name="is_om_tsc" localSheetId="9">#REF!</definedName>
    <definedName name="is_om_tsc" localSheetId="10">#REF!</definedName>
    <definedName name="is_om_tsc">#REF!</definedName>
    <definedName name="is_om_vent" localSheetId="0">#REF!</definedName>
    <definedName name="is_om_vent" localSheetId="3">#REF!</definedName>
    <definedName name="is_om_vent" localSheetId="2">#REF!</definedName>
    <definedName name="is_om_vent" localSheetId="22">#REF!</definedName>
    <definedName name="is_om_vent" localSheetId="7">#REF!</definedName>
    <definedName name="is_om_vent" localSheetId="4">#REF!</definedName>
    <definedName name="is_om_vent" localSheetId="5">#REF!</definedName>
    <definedName name="is_om_vent" localSheetId="17">#REF!</definedName>
    <definedName name="is_om_vent" localSheetId="12">#REF!</definedName>
    <definedName name="is_om_vent" localSheetId="9">#REF!</definedName>
    <definedName name="is_om_vent" localSheetId="10">#REF!</definedName>
    <definedName name="is_om_vent">#REF!</definedName>
    <definedName name="is_om_vfs" localSheetId="0">#REF!</definedName>
    <definedName name="is_om_vfs" localSheetId="3">#REF!</definedName>
    <definedName name="is_om_vfs" localSheetId="2">#REF!</definedName>
    <definedName name="is_om_vfs" localSheetId="22">#REF!</definedName>
    <definedName name="is_om_vfs" localSheetId="7">#REF!</definedName>
    <definedName name="is_om_vfs" localSheetId="4">#REF!</definedName>
    <definedName name="is_om_vfs" localSheetId="5">#REF!</definedName>
    <definedName name="is_om_vfs" localSheetId="17">#REF!</definedName>
    <definedName name="is_om_vfs" localSheetId="12">#REF!</definedName>
    <definedName name="is_om_vfs" localSheetId="9">#REF!</definedName>
    <definedName name="is_om_vfs" localSheetId="10">#REF!</definedName>
    <definedName name="is_om_vfs">#REF!</definedName>
    <definedName name="is_om_watr" localSheetId="0">#REF!</definedName>
    <definedName name="is_om_watr" localSheetId="3">#REF!</definedName>
    <definedName name="is_om_watr" localSheetId="2">#REF!</definedName>
    <definedName name="is_om_watr" localSheetId="22">#REF!</definedName>
    <definedName name="is_om_watr" localSheetId="7">#REF!</definedName>
    <definedName name="is_om_watr" localSheetId="4">#REF!</definedName>
    <definedName name="is_om_watr" localSheetId="5">#REF!</definedName>
    <definedName name="is_om_watr" localSheetId="17">#REF!</definedName>
    <definedName name="is_om_watr" localSheetId="12">#REF!</definedName>
    <definedName name="is_om_watr" localSheetId="9">#REF!</definedName>
    <definedName name="is_om_watr" localSheetId="10">#REF!</definedName>
    <definedName name="is_om_watr">#REF!</definedName>
    <definedName name="is_op_income" localSheetId="0">#REF!</definedName>
    <definedName name="is_op_income" localSheetId="3">#REF!</definedName>
    <definedName name="is_op_income" localSheetId="2">#REF!</definedName>
    <definedName name="is_op_income" localSheetId="22">#REF!</definedName>
    <definedName name="is_op_income" localSheetId="7">#REF!</definedName>
    <definedName name="is_op_income" localSheetId="4">#REF!</definedName>
    <definedName name="is_op_income" localSheetId="5">#REF!</definedName>
    <definedName name="is_op_income" localSheetId="17">#REF!</definedName>
    <definedName name="is_op_income" localSheetId="12">#REF!</definedName>
    <definedName name="is_op_income" localSheetId="9">#REF!</definedName>
    <definedName name="is_op_income" localSheetId="10">#REF!</definedName>
    <definedName name="is_op_income">#REF!</definedName>
    <definedName name="is_op_revenue" localSheetId="0">#REF!</definedName>
    <definedName name="is_op_revenue" localSheetId="3">#REF!</definedName>
    <definedName name="is_op_revenue" localSheetId="2">#REF!</definedName>
    <definedName name="is_op_revenue" localSheetId="22">#REF!</definedName>
    <definedName name="is_op_revenue" localSheetId="7">#REF!</definedName>
    <definedName name="is_op_revenue" localSheetId="4">#REF!</definedName>
    <definedName name="is_op_revenue" localSheetId="5">#REF!</definedName>
    <definedName name="is_op_revenue" localSheetId="17">#REF!</definedName>
    <definedName name="is_op_revenue" localSheetId="12">#REF!</definedName>
    <definedName name="is_op_revenue" localSheetId="9">#REF!</definedName>
    <definedName name="is_op_revenue" localSheetId="10">#REF!</definedName>
    <definedName name="is_op_revenue">#REF!</definedName>
    <definedName name="is_op_revenue_0" localSheetId="0">#REF!</definedName>
    <definedName name="is_op_revenue_0" localSheetId="3">#REF!</definedName>
    <definedName name="is_op_revenue_0" localSheetId="2">#REF!</definedName>
    <definedName name="is_op_revenue_0" localSheetId="22">#REF!</definedName>
    <definedName name="is_op_revenue_0" localSheetId="7">#REF!</definedName>
    <definedName name="is_op_revenue_0" localSheetId="4">#REF!</definedName>
    <definedName name="is_op_revenue_0" localSheetId="5">#REF!</definedName>
    <definedName name="is_op_revenue_0" localSheetId="17">#REF!</definedName>
    <definedName name="is_op_revenue_0" localSheetId="12">#REF!</definedName>
    <definedName name="is_op_revenue_0" localSheetId="9">#REF!</definedName>
    <definedName name="is_op_revenue_0" localSheetId="10">#REF!</definedName>
    <definedName name="is_op_revenue_0">#REF!</definedName>
    <definedName name="is_op_revenue_CM1DC" localSheetId="0">#REF!</definedName>
    <definedName name="is_op_revenue_CM1DC" localSheetId="3">#REF!</definedName>
    <definedName name="is_op_revenue_CM1DC" localSheetId="2">#REF!</definedName>
    <definedName name="is_op_revenue_CM1DC" localSheetId="22">#REF!</definedName>
    <definedName name="is_op_revenue_CM1DC" localSheetId="7">#REF!</definedName>
    <definedName name="is_op_revenue_CM1DC" localSheetId="4">#REF!</definedName>
    <definedName name="is_op_revenue_CM1DC" localSheetId="5">#REF!</definedName>
    <definedName name="is_op_revenue_CM1DC" localSheetId="17">#REF!</definedName>
    <definedName name="is_op_revenue_CM1DC" localSheetId="12">#REF!</definedName>
    <definedName name="is_op_revenue_CM1DC" localSheetId="9">#REF!</definedName>
    <definedName name="is_op_revenue_CM1DC" localSheetId="10">#REF!</definedName>
    <definedName name="is_op_revenue_CM1DC">#REF!</definedName>
    <definedName name="is_op_revenue_CM1DE" localSheetId="0">#REF!</definedName>
    <definedName name="is_op_revenue_CM1DE" localSheetId="3">#REF!</definedName>
    <definedName name="is_op_revenue_CM1DE" localSheetId="2">#REF!</definedName>
    <definedName name="is_op_revenue_CM1DE" localSheetId="22">#REF!</definedName>
    <definedName name="is_op_revenue_CM1DE" localSheetId="7">#REF!</definedName>
    <definedName name="is_op_revenue_CM1DE" localSheetId="4">#REF!</definedName>
    <definedName name="is_op_revenue_CM1DE" localSheetId="5">#REF!</definedName>
    <definedName name="is_op_revenue_CM1DE" localSheetId="17">#REF!</definedName>
    <definedName name="is_op_revenue_CM1DE" localSheetId="12">#REF!</definedName>
    <definedName name="is_op_revenue_CM1DE" localSheetId="9">#REF!</definedName>
    <definedName name="is_op_revenue_CM1DE" localSheetId="10">#REF!</definedName>
    <definedName name="is_op_revenue_CM1DE">#REF!</definedName>
    <definedName name="is_op_revenue_CM1EL" localSheetId="0">#REF!</definedName>
    <definedName name="is_op_revenue_CM1EL" localSheetId="3">#REF!</definedName>
    <definedName name="is_op_revenue_CM1EL" localSheetId="2">#REF!</definedName>
    <definedName name="is_op_revenue_CM1EL" localSheetId="22">#REF!</definedName>
    <definedName name="is_op_revenue_CM1EL" localSheetId="7">#REF!</definedName>
    <definedName name="is_op_revenue_CM1EL" localSheetId="4">#REF!</definedName>
    <definedName name="is_op_revenue_CM1EL" localSheetId="5">#REF!</definedName>
    <definedName name="is_op_revenue_CM1EL" localSheetId="17">#REF!</definedName>
    <definedName name="is_op_revenue_CM1EL" localSheetId="12">#REF!</definedName>
    <definedName name="is_op_revenue_CM1EL" localSheetId="9">#REF!</definedName>
    <definedName name="is_op_revenue_CM1EL" localSheetId="10">#REF!</definedName>
    <definedName name="is_op_revenue_CM1EL">#REF!</definedName>
    <definedName name="is_op_revenue_CM1NE" localSheetId="0">#REF!</definedName>
    <definedName name="is_op_revenue_CM1NE" localSheetId="3">#REF!</definedName>
    <definedName name="is_op_revenue_CM1NE" localSheetId="2">#REF!</definedName>
    <definedName name="is_op_revenue_CM1NE" localSheetId="22">#REF!</definedName>
    <definedName name="is_op_revenue_CM1NE" localSheetId="7">#REF!</definedName>
    <definedName name="is_op_revenue_CM1NE" localSheetId="4">#REF!</definedName>
    <definedName name="is_op_revenue_CM1NE" localSheetId="5">#REF!</definedName>
    <definedName name="is_op_revenue_CM1NE" localSheetId="17">#REF!</definedName>
    <definedName name="is_op_revenue_CM1NE" localSheetId="12">#REF!</definedName>
    <definedName name="is_op_revenue_CM1NE" localSheetId="9">#REF!</definedName>
    <definedName name="is_op_revenue_CM1NE" localSheetId="10">#REF!</definedName>
    <definedName name="is_op_revenue_CM1NE">#REF!</definedName>
    <definedName name="is_op_revenue_CM2DC" localSheetId="0">#REF!</definedName>
    <definedName name="is_op_revenue_CM2DC" localSheetId="3">#REF!</definedName>
    <definedName name="is_op_revenue_CM2DC" localSheetId="2">#REF!</definedName>
    <definedName name="is_op_revenue_CM2DC">#REF!</definedName>
    <definedName name="is_op_revenue_CM2DE" localSheetId="0">#REF!</definedName>
    <definedName name="is_op_revenue_CM2DE" localSheetId="3">#REF!</definedName>
    <definedName name="is_op_revenue_CM2DE" localSheetId="2">#REF!</definedName>
    <definedName name="is_op_revenue_CM2DE">#REF!</definedName>
    <definedName name="is_op_revenue_CM2EL" localSheetId="0">#REF!</definedName>
    <definedName name="is_op_revenue_CM2EL" localSheetId="3">#REF!</definedName>
    <definedName name="is_op_revenue_CM2EL" localSheetId="2">#REF!</definedName>
    <definedName name="is_op_revenue_CM2EL">#REF!</definedName>
    <definedName name="is_op_revenue_CM2NE" localSheetId="0">#REF!</definedName>
    <definedName name="is_op_revenue_CM2NE" localSheetId="3">#REF!</definedName>
    <definedName name="is_op_revenue_CM2NE" localSheetId="2">#REF!</definedName>
    <definedName name="is_op_revenue_CM2NE">#REF!</definedName>
    <definedName name="is_op_revenue_CM3DC" localSheetId="0">#REF!</definedName>
    <definedName name="is_op_revenue_CM3DC" localSheetId="3">#REF!</definedName>
    <definedName name="is_op_revenue_CM3DC" localSheetId="2">#REF!</definedName>
    <definedName name="is_op_revenue_CM3DC">#REF!</definedName>
    <definedName name="is_op_revenue_CM3DE" localSheetId="0">#REF!</definedName>
    <definedName name="is_op_revenue_CM3DE" localSheetId="3">#REF!</definedName>
    <definedName name="is_op_revenue_CM3DE" localSheetId="2">#REF!</definedName>
    <definedName name="is_op_revenue_CM3DE">#REF!</definedName>
    <definedName name="is_op_revenue_CM3EL" localSheetId="0">#REF!</definedName>
    <definedName name="is_op_revenue_CM3EL" localSheetId="3">#REF!</definedName>
    <definedName name="is_op_revenue_CM3EL" localSheetId="2">#REF!</definedName>
    <definedName name="is_op_revenue_CM3EL">#REF!</definedName>
    <definedName name="is_op_revenue_CM3NE" localSheetId="0">#REF!</definedName>
    <definedName name="is_op_revenue_CM3NE" localSheetId="3">#REF!</definedName>
    <definedName name="is_op_revenue_CM3NE" localSheetId="2">#REF!</definedName>
    <definedName name="is_op_revenue_CM3NE">#REF!</definedName>
    <definedName name="is_op_revenue_CM4DC" localSheetId="0">#REF!</definedName>
    <definedName name="is_op_revenue_CM4DC" localSheetId="3">#REF!</definedName>
    <definedName name="is_op_revenue_CM4DC" localSheetId="2">#REF!</definedName>
    <definedName name="is_op_revenue_CM4DC">#REF!</definedName>
    <definedName name="is_op_revenue_CM4DE" localSheetId="0">#REF!</definedName>
    <definedName name="is_op_revenue_CM4DE" localSheetId="3">#REF!</definedName>
    <definedName name="is_op_revenue_CM4DE" localSheetId="2">#REF!</definedName>
    <definedName name="is_op_revenue_CM4DE">#REF!</definedName>
    <definedName name="is_op_revenue_CM4EL" localSheetId="0">#REF!</definedName>
    <definedName name="is_op_revenue_CM4EL" localSheetId="3">#REF!</definedName>
    <definedName name="is_op_revenue_CM4EL" localSheetId="2">#REF!</definedName>
    <definedName name="is_op_revenue_CM4EL">#REF!</definedName>
    <definedName name="is_op_revenue_CM4NE" localSheetId="0">#REF!</definedName>
    <definedName name="is_op_revenue_CM4NE" localSheetId="3">#REF!</definedName>
    <definedName name="is_op_revenue_CM4NE" localSheetId="2">#REF!</definedName>
    <definedName name="is_op_revenue_CM4NE">#REF!</definedName>
    <definedName name="is_op_revenue_CMDCC" localSheetId="0">#REF!</definedName>
    <definedName name="is_op_revenue_CMDCC" localSheetId="3">#REF!</definedName>
    <definedName name="is_op_revenue_CMDCC" localSheetId="2">#REF!</definedName>
    <definedName name="is_op_revenue_CMDCC" localSheetId="22">#REF!</definedName>
    <definedName name="is_op_revenue_CMDCC" localSheetId="7">#REF!</definedName>
    <definedName name="is_op_revenue_CMDCC" localSheetId="4">#REF!</definedName>
    <definedName name="is_op_revenue_CMDCC" localSheetId="5">#REF!</definedName>
    <definedName name="is_op_revenue_CMDCC" localSheetId="17">#REF!</definedName>
    <definedName name="is_op_revenue_CMDCC" localSheetId="12">#REF!</definedName>
    <definedName name="is_op_revenue_CMDCC" localSheetId="9">#REF!</definedName>
    <definedName name="is_op_revenue_CMDCC" localSheetId="10">#REF!</definedName>
    <definedName name="is_op_revenue_CMDCC">#REF!</definedName>
    <definedName name="is_op_revenue_CMDEC" localSheetId="0">#REF!</definedName>
    <definedName name="is_op_revenue_CMDEC" localSheetId="3">#REF!</definedName>
    <definedName name="is_op_revenue_CMDEC" localSheetId="2">#REF!</definedName>
    <definedName name="is_op_revenue_CMDEC" localSheetId="22">#REF!</definedName>
    <definedName name="is_op_revenue_CMDEC" localSheetId="7">#REF!</definedName>
    <definedName name="is_op_revenue_CMDEC" localSheetId="4">#REF!</definedName>
    <definedName name="is_op_revenue_CMDEC" localSheetId="5">#REF!</definedName>
    <definedName name="is_op_revenue_CMDEC" localSheetId="17">#REF!</definedName>
    <definedName name="is_op_revenue_CMDEC" localSheetId="12">#REF!</definedName>
    <definedName name="is_op_revenue_CMDEC" localSheetId="9">#REF!</definedName>
    <definedName name="is_op_revenue_CMDEC" localSheetId="10">#REF!</definedName>
    <definedName name="is_op_revenue_CMDEC">#REF!</definedName>
    <definedName name="is_op_revenue_CMDEG" localSheetId="0">#REF!</definedName>
    <definedName name="is_op_revenue_CMDEG" localSheetId="3">#REF!</definedName>
    <definedName name="is_op_revenue_CMDEG" localSheetId="2">#REF!</definedName>
    <definedName name="is_op_revenue_CMDEG" localSheetId="22">#REF!</definedName>
    <definedName name="is_op_revenue_CMDEG" localSheetId="7">#REF!</definedName>
    <definedName name="is_op_revenue_CMDEG" localSheetId="4">#REF!</definedName>
    <definedName name="is_op_revenue_CMDEG" localSheetId="5">#REF!</definedName>
    <definedName name="is_op_revenue_CMDEG" localSheetId="17">#REF!</definedName>
    <definedName name="is_op_revenue_CMDEG" localSheetId="12">#REF!</definedName>
    <definedName name="is_op_revenue_CMDEG" localSheetId="9">#REF!</definedName>
    <definedName name="is_op_revenue_CMDEG" localSheetId="10">#REF!</definedName>
    <definedName name="is_op_revenue_CMDEG">#REF!</definedName>
    <definedName name="is_op_revenue_CMELE" localSheetId="0">#REF!</definedName>
    <definedName name="is_op_revenue_CMELE" localSheetId="3">#REF!</definedName>
    <definedName name="is_op_revenue_CMELE" localSheetId="2">#REF!</definedName>
    <definedName name="is_op_revenue_CMELE" localSheetId="22">#REF!</definedName>
    <definedName name="is_op_revenue_CMELE" localSheetId="7">#REF!</definedName>
    <definedName name="is_op_revenue_CMELE" localSheetId="4">#REF!</definedName>
    <definedName name="is_op_revenue_CMELE" localSheetId="5">#REF!</definedName>
    <definedName name="is_op_revenue_CMELE" localSheetId="17">#REF!</definedName>
    <definedName name="is_op_revenue_CMELE" localSheetId="12">#REF!</definedName>
    <definedName name="is_op_revenue_CMELE" localSheetId="9">#REF!</definedName>
    <definedName name="is_op_revenue_CMELE" localSheetId="10">#REF!</definedName>
    <definedName name="is_op_revenue_CMELE">#REF!</definedName>
    <definedName name="is_op_revenue_CMNEP" localSheetId="0">#REF!</definedName>
    <definedName name="is_op_revenue_CMNEP" localSheetId="3">#REF!</definedName>
    <definedName name="is_op_revenue_CMNEP" localSheetId="2">#REF!</definedName>
    <definedName name="is_op_revenue_CMNEP" localSheetId="22">#REF!</definedName>
    <definedName name="is_op_revenue_CMNEP" localSheetId="7">#REF!</definedName>
    <definedName name="is_op_revenue_CMNEP" localSheetId="4">#REF!</definedName>
    <definedName name="is_op_revenue_CMNEP" localSheetId="5">#REF!</definedName>
    <definedName name="is_op_revenue_CMNEP" localSheetId="17">#REF!</definedName>
    <definedName name="is_op_revenue_CMNEP" localSheetId="12">#REF!</definedName>
    <definedName name="is_op_revenue_CMNEP" localSheetId="9">#REF!</definedName>
    <definedName name="is_op_revenue_CMNEP" localSheetId="10">#REF!</definedName>
    <definedName name="is_op_revenue_CMNEP">#REF!</definedName>
    <definedName name="is_op_revenue_cres" localSheetId="0">#REF!</definedName>
    <definedName name="is_op_revenue_cres" localSheetId="3">#REF!</definedName>
    <definedName name="is_op_revenue_cres" localSheetId="2">#REF!</definedName>
    <definedName name="is_op_revenue_cres" localSheetId="22">#REF!</definedName>
    <definedName name="is_op_revenue_cres" localSheetId="7">#REF!</definedName>
    <definedName name="is_op_revenue_cres" localSheetId="4">#REF!</definedName>
    <definedName name="is_op_revenue_cres" localSheetId="5">#REF!</definedName>
    <definedName name="is_op_revenue_cres" localSheetId="17">#REF!</definedName>
    <definedName name="is_op_revenue_cres" localSheetId="12">#REF!</definedName>
    <definedName name="is_op_revenue_cres" localSheetId="9">#REF!</definedName>
    <definedName name="is_op_revenue_cres" localSheetId="10">#REF!</definedName>
    <definedName name="is_op_revenue_cres">#REF!</definedName>
    <definedName name="is_op_revenue_crmw" localSheetId="0">#REF!</definedName>
    <definedName name="is_op_revenue_crmw" localSheetId="3">#REF!</definedName>
    <definedName name="is_op_revenue_crmw" localSheetId="2">#REF!</definedName>
    <definedName name="is_op_revenue_crmw" localSheetId="22">#REF!</definedName>
    <definedName name="is_op_revenue_crmw" localSheetId="7">#REF!</definedName>
    <definedName name="is_op_revenue_crmw" localSheetId="4">#REF!</definedName>
    <definedName name="is_op_revenue_crmw" localSheetId="5">#REF!</definedName>
    <definedName name="is_op_revenue_crmw" localSheetId="17">#REF!</definedName>
    <definedName name="is_op_revenue_crmw" localSheetId="12">#REF!</definedName>
    <definedName name="is_op_revenue_crmw" localSheetId="9">#REF!</definedName>
    <definedName name="is_op_revenue_crmw" localSheetId="10">#REF!</definedName>
    <definedName name="is_op_revenue_crmw">#REF!</definedName>
    <definedName name="is_op_revenue_dadj" localSheetId="0">#REF!</definedName>
    <definedName name="is_op_revenue_dadj" localSheetId="3">#REF!</definedName>
    <definedName name="is_op_revenue_dadj" localSheetId="2">#REF!</definedName>
    <definedName name="is_op_revenue_dadj" localSheetId="22">#REF!</definedName>
    <definedName name="is_op_revenue_dadj" localSheetId="7">#REF!</definedName>
    <definedName name="is_op_revenue_dadj" localSheetId="4">#REF!</definedName>
    <definedName name="is_op_revenue_dadj" localSheetId="5">#REF!</definedName>
    <definedName name="is_op_revenue_dadj" localSheetId="17">#REF!</definedName>
    <definedName name="is_op_revenue_dadj" localSheetId="12">#REF!</definedName>
    <definedName name="is_op_revenue_dadj" localSheetId="9">#REF!</definedName>
    <definedName name="is_op_revenue_dadj" localSheetId="10">#REF!</definedName>
    <definedName name="is_op_revenue_dadj">#REF!</definedName>
    <definedName name="is_op_revenue_dcc" localSheetId="0">#REF!</definedName>
    <definedName name="is_op_revenue_dcc" localSheetId="3">#REF!</definedName>
    <definedName name="is_op_revenue_dcc" localSheetId="2">#REF!</definedName>
    <definedName name="is_op_revenue_dcc" localSheetId="22">#REF!</definedName>
    <definedName name="is_op_revenue_dcc" localSheetId="7">#REF!</definedName>
    <definedName name="is_op_revenue_dcc" localSheetId="4">#REF!</definedName>
    <definedName name="is_op_revenue_dcc" localSheetId="5">#REF!</definedName>
    <definedName name="is_op_revenue_dcc" localSheetId="17">#REF!</definedName>
    <definedName name="is_op_revenue_dcc" localSheetId="12">#REF!</definedName>
    <definedName name="is_op_revenue_dcc" localSheetId="9">#REF!</definedName>
    <definedName name="is_op_revenue_dcc" localSheetId="10">#REF!</definedName>
    <definedName name="is_op_revenue_dcc">#REF!</definedName>
    <definedName name="is_op_revenue_dccw" localSheetId="0">#REF!</definedName>
    <definedName name="is_op_revenue_dccw" localSheetId="3">#REF!</definedName>
    <definedName name="is_op_revenue_dccw" localSheetId="2">#REF!</definedName>
    <definedName name="is_op_revenue_dccw" localSheetId="22">#REF!</definedName>
    <definedName name="is_op_revenue_dccw" localSheetId="7">#REF!</definedName>
    <definedName name="is_op_revenue_dccw" localSheetId="4">#REF!</definedName>
    <definedName name="is_op_revenue_dccw" localSheetId="5">#REF!</definedName>
    <definedName name="is_op_revenue_dccw" localSheetId="17">#REF!</definedName>
    <definedName name="is_op_revenue_dccw" localSheetId="12">#REF!</definedName>
    <definedName name="is_op_revenue_dccw" localSheetId="9">#REF!</definedName>
    <definedName name="is_op_revenue_dccw" localSheetId="10">#REF!</definedName>
    <definedName name="is_op_revenue_dccw">#REF!</definedName>
    <definedName name="is_op_revenue_dcom" localSheetId="0">#REF!</definedName>
    <definedName name="is_op_revenue_dcom" localSheetId="3">#REF!</definedName>
    <definedName name="is_op_revenue_dcom" localSheetId="2">#REF!</definedName>
    <definedName name="is_op_revenue_dcom" localSheetId="22">#REF!</definedName>
    <definedName name="is_op_revenue_dcom" localSheetId="7">#REF!</definedName>
    <definedName name="is_op_revenue_dcom" localSheetId="4">#REF!</definedName>
    <definedName name="is_op_revenue_dcom" localSheetId="5">#REF!</definedName>
    <definedName name="is_op_revenue_dcom" localSheetId="17">#REF!</definedName>
    <definedName name="is_op_revenue_dcom" localSheetId="12">#REF!</definedName>
    <definedName name="is_op_revenue_dcom" localSheetId="9">#REF!</definedName>
    <definedName name="is_op_revenue_dcom" localSheetId="10">#REF!</definedName>
    <definedName name="is_op_revenue_dcom">#REF!</definedName>
    <definedName name="is_op_revenue_degw" localSheetId="0">#REF!</definedName>
    <definedName name="is_op_revenue_degw" localSheetId="3">#REF!</definedName>
    <definedName name="is_op_revenue_degw" localSheetId="2">#REF!</definedName>
    <definedName name="is_op_revenue_degw">#REF!</definedName>
    <definedName name="is_op_revenue_deiw" localSheetId="0">#REF!</definedName>
    <definedName name="is_op_revenue_deiw" localSheetId="3">#REF!</definedName>
    <definedName name="is_op_revenue_deiw" localSheetId="2">#REF!</definedName>
    <definedName name="is_op_revenue_deiw" localSheetId="22">#REF!</definedName>
    <definedName name="is_op_revenue_deiw" localSheetId="7">#REF!</definedName>
    <definedName name="is_op_revenue_deiw" localSheetId="4">#REF!</definedName>
    <definedName name="is_op_revenue_deiw" localSheetId="5">#REF!</definedName>
    <definedName name="is_op_revenue_deiw" localSheetId="17">#REF!</definedName>
    <definedName name="is_op_revenue_deiw" localSheetId="12">#REF!</definedName>
    <definedName name="is_op_revenue_deiw" localSheetId="9">#REF!</definedName>
    <definedName name="is_op_revenue_deiw" localSheetId="10">#REF!</definedName>
    <definedName name="is_op_revenue_deiw">#REF!</definedName>
    <definedName name="is_op_revenue_denw" localSheetId="0">#REF!</definedName>
    <definedName name="is_op_revenue_denw" localSheetId="3">#REF!</definedName>
    <definedName name="is_op_revenue_denw" localSheetId="2">#REF!</definedName>
    <definedName name="is_op_revenue_denw">#REF!</definedName>
    <definedName name="is_op_revenue_desi" localSheetId="0">#REF!</definedName>
    <definedName name="is_op_revenue_desi" localSheetId="3">#REF!</definedName>
    <definedName name="is_op_revenue_desi" localSheetId="2">#REF!</definedName>
    <definedName name="is_op_revenue_desi" localSheetId="22">#REF!</definedName>
    <definedName name="is_op_revenue_desi" localSheetId="7">#REF!</definedName>
    <definedName name="is_op_revenue_desi" localSheetId="4">#REF!</definedName>
    <definedName name="is_op_revenue_desi" localSheetId="5">#REF!</definedName>
    <definedName name="is_op_revenue_desi" localSheetId="17">#REF!</definedName>
    <definedName name="is_op_revenue_desi" localSheetId="12">#REF!</definedName>
    <definedName name="is_op_revenue_desi" localSheetId="9">#REF!</definedName>
    <definedName name="is_op_revenue_desi" localSheetId="10">#REF!</definedName>
    <definedName name="is_op_revenue_desi">#REF!</definedName>
    <definedName name="is_op_revenue_dess" localSheetId="0">#REF!</definedName>
    <definedName name="is_op_revenue_dess" localSheetId="3">#REF!</definedName>
    <definedName name="is_op_revenue_dess" localSheetId="2">#REF!</definedName>
    <definedName name="is_op_revenue_dess">#REF!</definedName>
    <definedName name="is_op_revenue_dfd" localSheetId="0">#REF!</definedName>
    <definedName name="is_op_revenue_dfd" localSheetId="3">#REF!</definedName>
    <definedName name="is_op_revenue_dfd" localSheetId="2">#REF!</definedName>
    <definedName name="is_op_revenue_dfd" localSheetId="22">#REF!</definedName>
    <definedName name="is_op_revenue_dfd" localSheetId="7">#REF!</definedName>
    <definedName name="is_op_revenue_dfd" localSheetId="4">#REF!</definedName>
    <definedName name="is_op_revenue_dfd" localSheetId="5">#REF!</definedName>
    <definedName name="is_op_revenue_dfd" localSheetId="17">#REF!</definedName>
    <definedName name="is_op_revenue_dfd" localSheetId="12">#REF!</definedName>
    <definedName name="is_op_revenue_dfd" localSheetId="9">#REF!</definedName>
    <definedName name="is_op_revenue_dfd" localSheetId="10">#REF!</definedName>
    <definedName name="is_op_revenue_dfd">#REF!</definedName>
    <definedName name="is_op_revenue_dgov" localSheetId="0">#REF!</definedName>
    <definedName name="is_op_revenue_dgov" localSheetId="3">#REF!</definedName>
    <definedName name="is_op_revenue_dgov" localSheetId="2">#REF!</definedName>
    <definedName name="is_op_revenue_dgov">#REF!</definedName>
    <definedName name="is_op_revenue_dnet" localSheetId="0">#REF!</definedName>
    <definedName name="is_op_revenue_dnet" localSheetId="3">#REF!</definedName>
    <definedName name="is_op_revenue_dnet" localSheetId="2">#REF!</definedName>
    <definedName name="is_op_revenue_dnet" localSheetId="22">#REF!</definedName>
    <definedName name="is_op_revenue_dnet" localSheetId="7">#REF!</definedName>
    <definedName name="is_op_revenue_dnet" localSheetId="4">#REF!</definedName>
    <definedName name="is_op_revenue_dnet" localSheetId="5">#REF!</definedName>
    <definedName name="is_op_revenue_dnet" localSheetId="17">#REF!</definedName>
    <definedName name="is_op_revenue_dnet" localSheetId="12">#REF!</definedName>
    <definedName name="is_op_revenue_dnet" localSheetId="9">#REF!</definedName>
    <definedName name="is_op_revenue_dnet" localSheetId="10">#REF!</definedName>
    <definedName name="is_op_revenue_dnet">#REF!</definedName>
    <definedName name="is_op_revenue_dpbg" localSheetId="0">#REF!</definedName>
    <definedName name="is_op_revenue_dpbg" localSheetId="3">#REF!</definedName>
    <definedName name="is_op_revenue_dpbg" localSheetId="2">#REF!</definedName>
    <definedName name="is_op_revenue_dpbg" localSheetId="22">#REF!</definedName>
    <definedName name="is_op_revenue_dpbg" localSheetId="7">#REF!</definedName>
    <definedName name="is_op_revenue_dpbg" localSheetId="4">#REF!</definedName>
    <definedName name="is_op_revenue_dpbg" localSheetId="5">#REF!</definedName>
    <definedName name="is_op_revenue_dpbg" localSheetId="17">#REF!</definedName>
    <definedName name="is_op_revenue_dpbg" localSheetId="12">#REF!</definedName>
    <definedName name="is_op_revenue_dpbg" localSheetId="9">#REF!</definedName>
    <definedName name="is_op_revenue_dpbg" localSheetId="10">#REF!</definedName>
    <definedName name="is_op_revenue_dpbg">#REF!</definedName>
    <definedName name="is_op_revenue_dsol" localSheetId="0">#REF!</definedName>
    <definedName name="is_op_revenue_dsol" localSheetId="3">#REF!</definedName>
    <definedName name="is_op_revenue_dsol" localSheetId="2">#REF!</definedName>
    <definedName name="is_op_revenue_dsol" localSheetId="22">#REF!</definedName>
    <definedName name="is_op_revenue_dsol" localSheetId="7">#REF!</definedName>
    <definedName name="is_op_revenue_dsol" localSheetId="4">#REF!</definedName>
    <definedName name="is_op_revenue_dsol" localSheetId="5">#REF!</definedName>
    <definedName name="is_op_revenue_dsol" localSheetId="17">#REF!</definedName>
    <definedName name="is_op_revenue_dsol" localSheetId="12">#REF!</definedName>
    <definedName name="is_op_revenue_dsol" localSheetId="9">#REF!</definedName>
    <definedName name="is_op_revenue_dsol" localSheetId="10">#REF!</definedName>
    <definedName name="is_op_revenue_dsol">#REF!</definedName>
    <definedName name="is_op_revenue_eadj" localSheetId="0">#REF!</definedName>
    <definedName name="is_op_revenue_eadj" localSheetId="3">#REF!</definedName>
    <definedName name="is_op_revenue_eadj" localSheetId="2">#REF!</definedName>
    <definedName name="is_op_revenue_eadj" localSheetId="22">#REF!</definedName>
    <definedName name="is_op_revenue_eadj" localSheetId="7">#REF!</definedName>
    <definedName name="is_op_revenue_eadj" localSheetId="4">#REF!</definedName>
    <definedName name="is_op_revenue_eadj" localSheetId="5">#REF!</definedName>
    <definedName name="is_op_revenue_eadj" localSheetId="17">#REF!</definedName>
    <definedName name="is_op_revenue_eadj" localSheetId="12">#REF!</definedName>
    <definedName name="is_op_revenue_eadj" localSheetId="9">#REF!</definedName>
    <definedName name="is_op_revenue_eadj" localSheetId="10">#REF!</definedName>
    <definedName name="is_op_revenue_eadj">#REF!</definedName>
    <definedName name="is_op_revenue_egov" localSheetId="0">#REF!</definedName>
    <definedName name="is_op_revenue_egov" localSheetId="3">#REF!</definedName>
    <definedName name="is_op_revenue_egov" localSheetId="2">#REF!</definedName>
    <definedName name="is_op_revenue_egov">#REF!</definedName>
    <definedName name="is_op_revenue_elec" localSheetId="0">#REF!</definedName>
    <definedName name="is_op_revenue_elec" localSheetId="3">#REF!</definedName>
    <definedName name="is_op_revenue_elec" localSheetId="2">#REF!</definedName>
    <definedName name="is_op_revenue_elec" localSheetId="22">#REF!</definedName>
    <definedName name="is_op_revenue_elec" localSheetId="7">#REF!</definedName>
    <definedName name="is_op_revenue_elec" localSheetId="4">#REF!</definedName>
    <definedName name="is_op_revenue_elec" localSheetId="5">#REF!</definedName>
    <definedName name="is_op_revenue_elec" localSheetId="17">#REF!</definedName>
    <definedName name="is_op_revenue_elec" localSheetId="12">#REF!</definedName>
    <definedName name="is_op_revenue_elec" localSheetId="9">#REF!</definedName>
    <definedName name="is_op_revenue_elec" localSheetId="10">#REF!</definedName>
    <definedName name="is_op_revenue_elec">#REF!</definedName>
    <definedName name="is_op_revenue_esvc" localSheetId="0">#REF!</definedName>
    <definedName name="is_op_revenue_esvc" localSheetId="3">#REF!</definedName>
    <definedName name="is_op_revenue_esvc" localSheetId="2">#REF!</definedName>
    <definedName name="is_op_revenue_esvc" localSheetId="22">#REF!</definedName>
    <definedName name="is_op_revenue_esvc" localSheetId="7">#REF!</definedName>
    <definedName name="is_op_revenue_esvc" localSheetId="4">#REF!</definedName>
    <definedName name="is_op_revenue_esvc" localSheetId="5">#REF!</definedName>
    <definedName name="is_op_revenue_esvc" localSheetId="17">#REF!</definedName>
    <definedName name="is_op_revenue_esvc" localSheetId="12">#REF!</definedName>
    <definedName name="is_op_revenue_esvc" localSheetId="9">#REF!</definedName>
    <definedName name="is_op_revenue_esvc" localSheetId="10">#REF!</definedName>
    <definedName name="is_op_revenue_esvc">#REF!</definedName>
    <definedName name="is_op_revenue_fnco" localSheetId="0">#REF!</definedName>
    <definedName name="is_op_revenue_fnco" localSheetId="3">#REF!</definedName>
    <definedName name="is_op_revenue_fnco" localSheetId="2">#REF!</definedName>
    <definedName name="is_op_revenue_fnco" localSheetId="22">#REF!</definedName>
    <definedName name="is_op_revenue_fnco" localSheetId="7">#REF!</definedName>
    <definedName name="is_op_revenue_fnco" localSheetId="4">#REF!</definedName>
    <definedName name="is_op_revenue_fnco" localSheetId="5">#REF!</definedName>
    <definedName name="is_op_revenue_fnco" localSheetId="17">#REF!</definedName>
    <definedName name="is_op_revenue_fnco" localSheetId="12">#REF!</definedName>
    <definedName name="is_op_revenue_fnco" localSheetId="9">#REF!</definedName>
    <definedName name="is_op_revenue_fnco" localSheetId="10">#REF!</definedName>
    <definedName name="is_op_revenue_fnco">#REF!</definedName>
    <definedName name="is_op_revenue_fsac" localSheetId="0">#REF!</definedName>
    <definedName name="is_op_revenue_fsac" localSheetId="3">#REF!</definedName>
    <definedName name="is_op_revenue_fsac" localSheetId="2">#REF!</definedName>
    <definedName name="is_op_revenue_fsac" localSheetId="22">#REF!</definedName>
    <definedName name="is_op_revenue_fsac" localSheetId="7">#REF!</definedName>
    <definedName name="is_op_revenue_fsac" localSheetId="4">#REF!</definedName>
    <definedName name="is_op_revenue_fsac" localSheetId="5">#REF!</definedName>
    <definedName name="is_op_revenue_fsac" localSheetId="17">#REF!</definedName>
    <definedName name="is_op_revenue_fsac" localSheetId="12">#REF!</definedName>
    <definedName name="is_op_revenue_fsac" localSheetId="9">#REF!</definedName>
    <definedName name="is_op_revenue_fsac" localSheetId="10">#REF!</definedName>
    <definedName name="is_op_revenue_fsac">#REF!</definedName>
    <definedName name="is_op_revenue_fsad" localSheetId="0">#REF!</definedName>
    <definedName name="is_op_revenue_fsad" localSheetId="3">#REF!</definedName>
    <definedName name="is_op_revenue_fsad" localSheetId="2">#REF!</definedName>
    <definedName name="is_op_revenue_fsad" localSheetId="22">#REF!</definedName>
    <definedName name="is_op_revenue_fsad" localSheetId="7">#REF!</definedName>
    <definedName name="is_op_revenue_fsad" localSheetId="4">#REF!</definedName>
    <definedName name="is_op_revenue_fsad" localSheetId="5">#REF!</definedName>
    <definedName name="is_op_revenue_fsad" localSheetId="17">#REF!</definedName>
    <definedName name="is_op_revenue_fsad" localSheetId="12">#REF!</definedName>
    <definedName name="is_op_revenue_fsad" localSheetId="9">#REF!</definedName>
    <definedName name="is_op_revenue_fsad" localSheetId="10">#REF!</definedName>
    <definedName name="is_op_revenue_fsad">#REF!</definedName>
    <definedName name="is_op_revenue_fser" localSheetId="0">#REF!</definedName>
    <definedName name="is_op_revenue_fser" localSheetId="3">#REF!</definedName>
    <definedName name="is_op_revenue_fser" localSheetId="2">#REF!</definedName>
    <definedName name="is_op_revenue_fser" localSheetId="22">#REF!</definedName>
    <definedName name="is_op_revenue_fser" localSheetId="7">#REF!</definedName>
    <definedName name="is_op_revenue_fser" localSheetId="4">#REF!</definedName>
    <definedName name="is_op_revenue_fser" localSheetId="5">#REF!</definedName>
    <definedName name="is_op_revenue_fser" localSheetId="17">#REF!</definedName>
    <definedName name="is_op_revenue_fser" localSheetId="12">#REF!</definedName>
    <definedName name="is_op_revenue_fser" localSheetId="9">#REF!</definedName>
    <definedName name="is_op_revenue_fser" localSheetId="10">#REF!</definedName>
    <definedName name="is_op_revenue_fser">#REF!</definedName>
    <definedName name="is_op_revenue_fstp" localSheetId="0">#REF!</definedName>
    <definedName name="is_op_revenue_fstp" localSheetId="3">#REF!</definedName>
    <definedName name="is_op_revenue_fstp" localSheetId="2">#REF!</definedName>
    <definedName name="is_op_revenue_fstp" localSheetId="22">#REF!</definedName>
    <definedName name="is_op_revenue_fstp" localSheetId="7">#REF!</definedName>
    <definedName name="is_op_revenue_fstp" localSheetId="4">#REF!</definedName>
    <definedName name="is_op_revenue_fstp" localSheetId="5">#REF!</definedName>
    <definedName name="is_op_revenue_fstp" localSheetId="17">#REF!</definedName>
    <definedName name="is_op_revenue_fstp" localSheetId="12">#REF!</definedName>
    <definedName name="is_op_revenue_fstp" localSheetId="9">#REF!</definedName>
    <definedName name="is_op_revenue_fstp" localSheetId="10">#REF!</definedName>
    <definedName name="is_op_revenue_fstp">#REF!</definedName>
    <definedName name="is_op_revenue_gadd" localSheetId="0">#REF!</definedName>
    <definedName name="is_op_revenue_gadd" localSheetId="3">#REF!</definedName>
    <definedName name="is_op_revenue_gadd" localSheetId="2">#REF!</definedName>
    <definedName name="is_op_revenue_gadd" localSheetId="22">#REF!</definedName>
    <definedName name="is_op_revenue_gadd" localSheetId="7">#REF!</definedName>
    <definedName name="is_op_revenue_gadd" localSheetId="4">#REF!</definedName>
    <definedName name="is_op_revenue_gadd" localSheetId="5">#REF!</definedName>
    <definedName name="is_op_revenue_gadd" localSheetId="17">#REF!</definedName>
    <definedName name="is_op_revenue_gadd" localSheetId="12">#REF!</definedName>
    <definedName name="is_op_revenue_gadd" localSheetId="9">#REF!</definedName>
    <definedName name="is_op_revenue_gadd" localSheetId="10">#REF!</definedName>
    <definedName name="is_op_revenue_gadd">#REF!</definedName>
    <definedName name="is_op_revenue_gadi" localSheetId="0">#REF!</definedName>
    <definedName name="is_op_revenue_gadi" localSheetId="3">#REF!</definedName>
    <definedName name="is_op_revenue_gadi" localSheetId="2">#REF!</definedName>
    <definedName name="is_op_revenue_gadi" localSheetId="22">#REF!</definedName>
    <definedName name="is_op_revenue_gadi" localSheetId="7">#REF!</definedName>
    <definedName name="is_op_revenue_gadi" localSheetId="4">#REF!</definedName>
    <definedName name="is_op_revenue_gadi" localSheetId="5">#REF!</definedName>
    <definedName name="is_op_revenue_gadi" localSheetId="17">#REF!</definedName>
    <definedName name="is_op_revenue_gadi" localSheetId="12">#REF!</definedName>
    <definedName name="is_op_revenue_gadi" localSheetId="9">#REF!</definedName>
    <definedName name="is_op_revenue_gadi" localSheetId="10">#REF!</definedName>
    <definedName name="is_op_revenue_gadi">#REF!</definedName>
    <definedName name="is_op_revenue_gadj" localSheetId="0">#REF!</definedName>
    <definedName name="is_op_revenue_gadj" localSheetId="3">#REF!</definedName>
    <definedName name="is_op_revenue_gadj" localSheetId="2">#REF!</definedName>
    <definedName name="is_op_revenue_gadj" localSheetId="22">#REF!</definedName>
    <definedName name="is_op_revenue_gadj" localSheetId="7">#REF!</definedName>
    <definedName name="is_op_revenue_gadj" localSheetId="4">#REF!</definedName>
    <definedName name="is_op_revenue_gadj" localSheetId="5">#REF!</definedName>
    <definedName name="is_op_revenue_gadj" localSheetId="17">#REF!</definedName>
    <definedName name="is_op_revenue_gadj" localSheetId="12">#REF!</definedName>
    <definedName name="is_op_revenue_gadj" localSheetId="9">#REF!</definedName>
    <definedName name="is_op_revenue_gadj" localSheetId="10">#REF!</definedName>
    <definedName name="is_op_revenue_gadj">#REF!</definedName>
    <definedName name="is_op_revenue_gov" localSheetId="0">#REF!</definedName>
    <definedName name="is_op_revenue_gov" localSheetId="3">#REF!</definedName>
    <definedName name="is_op_revenue_gov" localSheetId="2">#REF!</definedName>
    <definedName name="is_op_revenue_gov" localSheetId="22">#REF!</definedName>
    <definedName name="is_op_revenue_gov" localSheetId="7">#REF!</definedName>
    <definedName name="is_op_revenue_gov" localSheetId="4">#REF!</definedName>
    <definedName name="is_op_revenue_gov" localSheetId="5">#REF!</definedName>
    <definedName name="is_op_revenue_gov" localSheetId="17">#REF!</definedName>
    <definedName name="is_op_revenue_gov" localSheetId="12">#REF!</definedName>
    <definedName name="is_op_revenue_gov" localSheetId="9">#REF!</definedName>
    <definedName name="is_op_revenue_gov" localSheetId="10">#REF!</definedName>
    <definedName name="is_op_revenue_gov">#REF!</definedName>
    <definedName name="is_op_revenue_govd" localSheetId="0">#REF!</definedName>
    <definedName name="is_op_revenue_govd" localSheetId="3">#REF!</definedName>
    <definedName name="is_op_revenue_govd" localSheetId="2">#REF!</definedName>
    <definedName name="is_op_revenue_govd" localSheetId="22">#REF!</definedName>
    <definedName name="is_op_revenue_govd" localSheetId="7">#REF!</definedName>
    <definedName name="is_op_revenue_govd" localSheetId="4">#REF!</definedName>
    <definedName name="is_op_revenue_govd" localSheetId="5">#REF!</definedName>
    <definedName name="is_op_revenue_govd" localSheetId="17">#REF!</definedName>
    <definedName name="is_op_revenue_govd" localSheetId="12">#REF!</definedName>
    <definedName name="is_op_revenue_govd" localSheetId="9">#REF!</definedName>
    <definedName name="is_op_revenue_govd" localSheetId="10">#REF!</definedName>
    <definedName name="is_op_revenue_govd">#REF!</definedName>
    <definedName name="is_op_revenue_gove" localSheetId="0">#REF!</definedName>
    <definedName name="is_op_revenue_gove" localSheetId="3">#REF!</definedName>
    <definedName name="is_op_revenue_gove" localSheetId="2">#REF!</definedName>
    <definedName name="is_op_revenue_gove" localSheetId="22">#REF!</definedName>
    <definedName name="is_op_revenue_gove" localSheetId="7">#REF!</definedName>
    <definedName name="is_op_revenue_gove" localSheetId="4">#REF!</definedName>
    <definedName name="is_op_revenue_gove" localSheetId="5">#REF!</definedName>
    <definedName name="is_op_revenue_gove" localSheetId="17">#REF!</definedName>
    <definedName name="is_op_revenue_gove" localSheetId="12">#REF!</definedName>
    <definedName name="is_op_revenue_gove" localSheetId="9">#REF!</definedName>
    <definedName name="is_op_revenue_gove" localSheetId="10">#REF!</definedName>
    <definedName name="is_op_revenue_gove">#REF!</definedName>
    <definedName name="is_op_revenue_nep" localSheetId="0">#REF!</definedName>
    <definedName name="is_op_revenue_nep" localSheetId="3">#REF!</definedName>
    <definedName name="is_op_revenue_nep" localSheetId="2">#REF!</definedName>
    <definedName name="is_op_revenue_nep" localSheetId="22">#REF!</definedName>
    <definedName name="is_op_revenue_nep" localSheetId="7">#REF!</definedName>
    <definedName name="is_op_revenue_nep" localSheetId="4">#REF!</definedName>
    <definedName name="is_op_revenue_nep" localSheetId="5">#REF!</definedName>
    <definedName name="is_op_revenue_nep" localSheetId="17">#REF!</definedName>
    <definedName name="is_op_revenue_nep" localSheetId="12">#REF!</definedName>
    <definedName name="is_op_revenue_nep" localSheetId="9">#REF!</definedName>
    <definedName name="is_op_revenue_nep" localSheetId="10">#REF!</definedName>
    <definedName name="is_op_revenue_nep">#REF!</definedName>
    <definedName name="is_op_revenue_ngov" localSheetId="0">#REF!</definedName>
    <definedName name="is_op_revenue_ngov" localSheetId="3">#REF!</definedName>
    <definedName name="is_op_revenue_ngov" localSheetId="2">#REF!</definedName>
    <definedName name="is_op_revenue_ngov">#REF!</definedName>
    <definedName name="is_op_revenue_resm" localSheetId="0">#REF!</definedName>
    <definedName name="is_op_revenue_resm" localSheetId="3">#REF!</definedName>
    <definedName name="is_op_revenue_resm" localSheetId="2">#REF!</definedName>
    <definedName name="is_op_revenue_resm" localSheetId="22">#REF!</definedName>
    <definedName name="is_op_revenue_resm" localSheetId="7">#REF!</definedName>
    <definedName name="is_op_revenue_resm" localSheetId="4">#REF!</definedName>
    <definedName name="is_op_revenue_resm" localSheetId="5">#REF!</definedName>
    <definedName name="is_op_revenue_resm" localSheetId="17">#REF!</definedName>
    <definedName name="is_op_revenue_resm" localSheetId="12">#REF!</definedName>
    <definedName name="is_op_revenue_resm" localSheetId="9">#REF!</definedName>
    <definedName name="is_op_revenue_resm" localSheetId="10">#REF!</definedName>
    <definedName name="is_op_revenue_resm">#REF!</definedName>
    <definedName name="is_op_revenue_rgov" localSheetId="0">#REF!</definedName>
    <definedName name="is_op_revenue_rgov" localSheetId="3">#REF!</definedName>
    <definedName name="is_op_revenue_rgov" localSheetId="2">#REF!</definedName>
    <definedName name="is_op_revenue_rgov">#REF!</definedName>
    <definedName name="is_op_revenue_sols" localSheetId="0">#REF!</definedName>
    <definedName name="is_op_revenue_sols" localSheetId="3">#REF!</definedName>
    <definedName name="is_op_revenue_sols" localSheetId="2">#REF!</definedName>
    <definedName name="is_op_revenue_sols">#REF!</definedName>
    <definedName name="is_op_revenue_tam" localSheetId="0">#REF!</definedName>
    <definedName name="is_op_revenue_tam" localSheetId="3">#REF!</definedName>
    <definedName name="is_op_revenue_tam" localSheetId="2">#REF!</definedName>
    <definedName name="is_op_revenue_tam" localSheetId="22">#REF!</definedName>
    <definedName name="is_op_revenue_tam" localSheetId="7">#REF!</definedName>
    <definedName name="is_op_revenue_tam" localSheetId="4">#REF!</definedName>
    <definedName name="is_op_revenue_tam" localSheetId="5">#REF!</definedName>
    <definedName name="is_op_revenue_tam" localSheetId="17">#REF!</definedName>
    <definedName name="is_op_revenue_tam" localSheetId="12">#REF!</definedName>
    <definedName name="is_op_revenue_tam" localSheetId="9">#REF!</definedName>
    <definedName name="is_op_revenue_tam" localSheetId="10">#REF!</definedName>
    <definedName name="is_op_revenue_tam">#REF!</definedName>
    <definedName name="is_op_revenue_tsc" localSheetId="0">#REF!</definedName>
    <definedName name="is_op_revenue_tsc" localSheetId="3">#REF!</definedName>
    <definedName name="is_op_revenue_tsc" localSheetId="2">#REF!</definedName>
    <definedName name="is_op_revenue_tsc" localSheetId="22">#REF!</definedName>
    <definedName name="is_op_revenue_tsc" localSheetId="7">#REF!</definedName>
    <definedName name="is_op_revenue_tsc" localSheetId="4">#REF!</definedName>
    <definedName name="is_op_revenue_tsc" localSheetId="5">#REF!</definedName>
    <definedName name="is_op_revenue_tsc" localSheetId="17">#REF!</definedName>
    <definedName name="is_op_revenue_tsc" localSheetId="12">#REF!</definedName>
    <definedName name="is_op_revenue_tsc" localSheetId="9">#REF!</definedName>
    <definedName name="is_op_revenue_tsc" localSheetId="10">#REF!</definedName>
    <definedName name="is_op_revenue_tsc">#REF!</definedName>
    <definedName name="is_op_revenue_vent" localSheetId="0">#REF!</definedName>
    <definedName name="is_op_revenue_vent" localSheetId="3">#REF!</definedName>
    <definedName name="is_op_revenue_vent" localSheetId="2">#REF!</definedName>
    <definedName name="is_op_revenue_vent" localSheetId="22">#REF!</definedName>
    <definedName name="is_op_revenue_vent" localSheetId="7">#REF!</definedName>
    <definedName name="is_op_revenue_vent" localSheetId="4">#REF!</definedName>
    <definedName name="is_op_revenue_vent" localSheetId="5">#REF!</definedName>
    <definedName name="is_op_revenue_vent" localSheetId="17">#REF!</definedName>
    <definedName name="is_op_revenue_vent" localSheetId="12">#REF!</definedName>
    <definedName name="is_op_revenue_vent" localSheetId="9">#REF!</definedName>
    <definedName name="is_op_revenue_vent" localSheetId="10">#REF!</definedName>
    <definedName name="is_op_revenue_vent">#REF!</definedName>
    <definedName name="is_op_revenue_vfs" localSheetId="0">#REF!</definedName>
    <definedName name="is_op_revenue_vfs" localSheetId="3">#REF!</definedName>
    <definedName name="is_op_revenue_vfs" localSheetId="2">#REF!</definedName>
    <definedName name="is_op_revenue_vfs" localSheetId="22">#REF!</definedName>
    <definedName name="is_op_revenue_vfs" localSheetId="7">#REF!</definedName>
    <definedName name="is_op_revenue_vfs" localSheetId="4">#REF!</definedName>
    <definedName name="is_op_revenue_vfs" localSheetId="5">#REF!</definedName>
    <definedName name="is_op_revenue_vfs" localSheetId="17">#REF!</definedName>
    <definedName name="is_op_revenue_vfs" localSheetId="12">#REF!</definedName>
    <definedName name="is_op_revenue_vfs" localSheetId="9">#REF!</definedName>
    <definedName name="is_op_revenue_vfs" localSheetId="10">#REF!</definedName>
    <definedName name="is_op_revenue_vfs">#REF!</definedName>
    <definedName name="is_op_revenue_watr" localSheetId="0">#REF!</definedName>
    <definedName name="is_op_revenue_watr" localSheetId="3">#REF!</definedName>
    <definedName name="is_op_revenue_watr" localSheetId="2">#REF!</definedName>
    <definedName name="is_op_revenue_watr" localSheetId="22">#REF!</definedName>
    <definedName name="is_op_revenue_watr" localSheetId="7">#REF!</definedName>
    <definedName name="is_op_revenue_watr" localSheetId="4">#REF!</definedName>
    <definedName name="is_op_revenue_watr" localSheetId="5">#REF!</definedName>
    <definedName name="is_op_revenue_watr" localSheetId="17">#REF!</definedName>
    <definedName name="is_op_revenue_watr" localSheetId="12">#REF!</definedName>
    <definedName name="is_op_revenue_watr" localSheetId="9">#REF!</definedName>
    <definedName name="is_op_revenue_watr" localSheetId="10">#REF!</definedName>
    <definedName name="is_op_revenue_watr">#REF!</definedName>
    <definedName name="is_op_revenue_west" localSheetId="0">#REF!</definedName>
    <definedName name="is_op_revenue_west" localSheetId="3">#REF!</definedName>
    <definedName name="is_op_revenue_west" localSheetId="2">#REF!</definedName>
    <definedName name="is_op_revenue_west" localSheetId="22">#REF!</definedName>
    <definedName name="is_op_revenue_west" localSheetId="7">#REF!</definedName>
    <definedName name="is_op_revenue_west" localSheetId="4">#REF!</definedName>
    <definedName name="is_op_revenue_west" localSheetId="5">#REF!</definedName>
    <definedName name="is_op_revenue_west" localSheetId="17">#REF!</definedName>
    <definedName name="is_op_revenue_west" localSheetId="12">#REF!</definedName>
    <definedName name="is_op_revenue_west" localSheetId="9">#REF!</definedName>
    <definedName name="is_op_revenue_west" localSheetId="10">#REF!</definedName>
    <definedName name="is_op_revenue_west">#REF!</definedName>
    <definedName name="is_op_tax" localSheetId="0">#REF!</definedName>
    <definedName name="is_op_tax" localSheetId="3">#REF!</definedName>
    <definedName name="is_op_tax" localSheetId="2">#REF!</definedName>
    <definedName name="is_op_tax" localSheetId="22">#REF!</definedName>
    <definedName name="is_op_tax" localSheetId="7">#REF!</definedName>
    <definedName name="is_op_tax" localSheetId="4">#REF!</definedName>
    <definedName name="is_op_tax" localSheetId="5">#REF!</definedName>
    <definedName name="is_op_tax" localSheetId="17">#REF!</definedName>
    <definedName name="is_op_tax" localSheetId="12">#REF!</definedName>
    <definedName name="is_op_tax" localSheetId="9">#REF!</definedName>
    <definedName name="is_op_tax" localSheetId="10">#REF!</definedName>
    <definedName name="is_op_tax">#REF!</definedName>
    <definedName name="is_op_tax_APIP" localSheetId="0">#REF!</definedName>
    <definedName name="is_op_tax_APIP" localSheetId="3">#REF!</definedName>
    <definedName name="is_op_tax_APIP" localSheetId="2">#REF!</definedName>
    <definedName name="is_op_tax_APIP" localSheetId="22">#REF!</definedName>
    <definedName name="is_op_tax_APIP" localSheetId="7">#REF!</definedName>
    <definedName name="is_op_tax_APIP" localSheetId="4">#REF!</definedName>
    <definedName name="is_op_tax_APIP" localSheetId="5">#REF!</definedName>
    <definedName name="is_op_tax_APIP" localSheetId="17">#REF!</definedName>
    <definedName name="is_op_tax_APIP" localSheetId="12">#REF!</definedName>
    <definedName name="is_op_tax_APIP" localSheetId="9">#REF!</definedName>
    <definedName name="is_op_tax_APIP" localSheetId="10">#REF!</definedName>
    <definedName name="is_op_tax_APIP">#REF!</definedName>
    <definedName name="is_op_tax_CM1DC" localSheetId="0">#REF!</definedName>
    <definedName name="is_op_tax_CM1DC" localSheetId="3">#REF!</definedName>
    <definedName name="is_op_tax_CM1DC" localSheetId="2">#REF!</definedName>
    <definedName name="is_op_tax_CM1DC" localSheetId="22">#REF!</definedName>
    <definedName name="is_op_tax_CM1DC" localSheetId="7">#REF!</definedName>
    <definedName name="is_op_tax_CM1DC" localSheetId="4">#REF!</definedName>
    <definedName name="is_op_tax_CM1DC" localSheetId="5">#REF!</definedName>
    <definedName name="is_op_tax_CM1DC" localSheetId="17">#REF!</definedName>
    <definedName name="is_op_tax_CM1DC" localSheetId="12">#REF!</definedName>
    <definedName name="is_op_tax_CM1DC" localSheetId="9">#REF!</definedName>
    <definedName name="is_op_tax_CM1DC" localSheetId="10">#REF!</definedName>
    <definedName name="is_op_tax_CM1DC">#REF!</definedName>
    <definedName name="is_op_tax_CM1DE" localSheetId="0">#REF!</definedName>
    <definedName name="is_op_tax_CM1DE" localSheetId="3">#REF!</definedName>
    <definedName name="is_op_tax_CM1DE" localSheetId="2">#REF!</definedName>
    <definedName name="is_op_tax_CM1DE" localSheetId="22">#REF!</definedName>
    <definedName name="is_op_tax_CM1DE" localSheetId="7">#REF!</definedName>
    <definedName name="is_op_tax_CM1DE" localSheetId="4">#REF!</definedName>
    <definedName name="is_op_tax_CM1DE" localSheetId="5">#REF!</definedName>
    <definedName name="is_op_tax_CM1DE" localSheetId="17">#REF!</definedName>
    <definedName name="is_op_tax_CM1DE" localSheetId="12">#REF!</definedName>
    <definedName name="is_op_tax_CM1DE" localSheetId="9">#REF!</definedName>
    <definedName name="is_op_tax_CM1DE" localSheetId="10">#REF!</definedName>
    <definedName name="is_op_tax_CM1DE">#REF!</definedName>
    <definedName name="is_op_tax_CM1EL" localSheetId="0">#REF!</definedName>
    <definedName name="is_op_tax_CM1EL" localSheetId="3">#REF!</definedName>
    <definedName name="is_op_tax_CM1EL" localSheetId="2">#REF!</definedName>
    <definedName name="is_op_tax_CM1EL" localSheetId="22">#REF!</definedName>
    <definedName name="is_op_tax_CM1EL" localSheetId="7">#REF!</definedName>
    <definedName name="is_op_tax_CM1EL" localSheetId="4">#REF!</definedName>
    <definedName name="is_op_tax_CM1EL" localSheetId="5">#REF!</definedName>
    <definedName name="is_op_tax_CM1EL" localSheetId="17">#REF!</definedName>
    <definedName name="is_op_tax_CM1EL" localSheetId="12">#REF!</definedName>
    <definedName name="is_op_tax_CM1EL" localSheetId="9">#REF!</definedName>
    <definedName name="is_op_tax_CM1EL" localSheetId="10">#REF!</definedName>
    <definedName name="is_op_tax_CM1EL">#REF!</definedName>
    <definedName name="is_op_tax_CM1NE" localSheetId="0">#REF!</definedName>
    <definedName name="is_op_tax_CM1NE" localSheetId="3">#REF!</definedName>
    <definedName name="is_op_tax_CM1NE" localSheetId="2">#REF!</definedName>
    <definedName name="is_op_tax_CM1NE" localSheetId="22">#REF!</definedName>
    <definedName name="is_op_tax_CM1NE" localSheetId="7">#REF!</definedName>
    <definedName name="is_op_tax_CM1NE" localSheetId="4">#REF!</definedName>
    <definedName name="is_op_tax_CM1NE" localSheetId="5">#REF!</definedName>
    <definedName name="is_op_tax_CM1NE" localSheetId="17">#REF!</definedName>
    <definedName name="is_op_tax_CM1NE" localSheetId="12">#REF!</definedName>
    <definedName name="is_op_tax_CM1NE" localSheetId="9">#REF!</definedName>
    <definedName name="is_op_tax_CM1NE" localSheetId="10">#REF!</definedName>
    <definedName name="is_op_tax_CM1NE">#REF!</definedName>
    <definedName name="is_op_tax_CM2DC" localSheetId="0">#REF!</definedName>
    <definedName name="is_op_tax_CM2DC" localSheetId="3">#REF!</definedName>
    <definedName name="is_op_tax_CM2DC" localSheetId="2">#REF!</definedName>
    <definedName name="is_op_tax_CM2DC" localSheetId="22">#REF!</definedName>
    <definedName name="is_op_tax_CM2DC" localSheetId="7">#REF!</definedName>
    <definedName name="is_op_tax_CM2DC" localSheetId="4">#REF!</definedName>
    <definedName name="is_op_tax_CM2DC" localSheetId="5">#REF!</definedName>
    <definedName name="is_op_tax_CM2DC" localSheetId="17">#REF!</definedName>
    <definedName name="is_op_tax_CM2DC" localSheetId="12">#REF!</definedName>
    <definedName name="is_op_tax_CM2DC" localSheetId="9">#REF!</definedName>
    <definedName name="is_op_tax_CM2DC" localSheetId="10">#REF!</definedName>
    <definedName name="is_op_tax_CM2DC">#REF!</definedName>
    <definedName name="is_op_tax_CM2DE" localSheetId="0">#REF!</definedName>
    <definedName name="is_op_tax_CM2DE" localSheetId="3">#REF!</definedName>
    <definedName name="is_op_tax_CM2DE" localSheetId="2">#REF!</definedName>
    <definedName name="is_op_tax_CM2DE" localSheetId="22">#REF!</definedName>
    <definedName name="is_op_tax_CM2DE" localSheetId="7">#REF!</definedName>
    <definedName name="is_op_tax_CM2DE" localSheetId="4">#REF!</definedName>
    <definedName name="is_op_tax_CM2DE" localSheetId="5">#REF!</definedName>
    <definedName name="is_op_tax_CM2DE" localSheetId="17">#REF!</definedName>
    <definedName name="is_op_tax_CM2DE" localSheetId="12">#REF!</definedName>
    <definedName name="is_op_tax_CM2DE" localSheetId="9">#REF!</definedName>
    <definedName name="is_op_tax_CM2DE" localSheetId="10">#REF!</definedName>
    <definedName name="is_op_tax_CM2DE">#REF!</definedName>
    <definedName name="is_op_tax_CM2EL" localSheetId="0">#REF!</definedName>
    <definedName name="is_op_tax_CM2EL" localSheetId="3">#REF!</definedName>
    <definedName name="is_op_tax_CM2EL" localSheetId="2">#REF!</definedName>
    <definedName name="is_op_tax_CM2EL" localSheetId="22">#REF!</definedName>
    <definedName name="is_op_tax_CM2EL" localSheetId="7">#REF!</definedName>
    <definedName name="is_op_tax_CM2EL" localSheetId="4">#REF!</definedName>
    <definedName name="is_op_tax_CM2EL" localSheetId="5">#REF!</definedName>
    <definedName name="is_op_tax_CM2EL" localSheetId="17">#REF!</definedName>
    <definedName name="is_op_tax_CM2EL" localSheetId="12">#REF!</definedName>
    <definedName name="is_op_tax_CM2EL" localSheetId="9">#REF!</definedName>
    <definedName name="is_op_tax_CM2EL" localSheetId="10">#REF!</definedName>
    <definedName name="is_op_tax_CM2EL">#REF!</definedName>
    <definedName name="is_op_tax_CM2NE" localSheetId="0">#REF!</definedName>
    <definedName name="is_op_tax_CM2NE" localSheetId="3">#REF!</definedName>
    <definedName name="is_op_tax_CM2NE" localSheetId="2">#REF!</definedName>
    <definedName name="is_op_tax_CM2NE" localSheetId="22">#REF!</definedName>
    <definedName name="is_op_tax_CM2NE" localSheetId="7">#REF!</definedName>
    <definedName name="is_op_tax_CM2NE" localSheetId="4">#REF!</definedName>
    <definedName name="is_op_tax_CM2NE" localSheetId="5">#REF!</definedName>
    <definedName name="is_op_tax_CM2NE" localSheetId="17">#REF!</definedName>
    <definedName name="is_op_tax_CM2NE" localSheetId="12">#REF!</definedName>
    <definedName name="is_op_tax_CM2NE" localSheetId="9">#REF!</definedName>
    <definedName name="is_op_tax_CM2NE" localSheetId="10">#REF!</definedName>
    <definedName name="is_op_tax_CM2NE">#REF!</definedName>
    <definedName name="is_op_tax_CM3DC" localSheetId="0">#REF!</definedName>
    <definedName name="is_op_tax_CM3DC" localSheetId="3">#REF!</definedName>
    <definedName name="is_op_tax_CM3DC" localSheetId="2">#REF!</definedName>
    <definedName name="is_op_tax_CM3DC" localSheetId="22">#REF!</definedName>
    <definedName name="is_op_tax_CM3DC" localSheetId="7">#REF!</definedName>
    <definedName name="is_op_tax_CM3DC" localSheetId="4">#REF!</definedName>
    <definedName name="is_op_tax_CM3DC" localSheetId="5">#REF!</definedName>
    <definedName name="is_op_tax_CM3DC" localSheetId="17">#REF!</definedName>
    <definedName name="is_op_tax_CM3DC" localSheetId="12">#REF!</definedName>
    <definedName name="is_op_tax_CM3DC" localSheetId="9">#REF!</definedName>
    <definedName name="is_op_tax_CM3DC" localSheetId="10">#REF!</definedName>
    <definedName name="is_op_tax_CM3DC">#REF!</definedName>
    <definedName name="is_op_tax_CM3DE" localSheetId="0">#REF!</definedName>
    <definedName name="is_op_tax_CM3DE" localSheetId="3">#REF!</definedName>
    <definedName name="is_op_tax_CM3DE" localSheetId="2">#REF!</definedName>
    <definedName name="is_op_tax_CM3DE" localSheetId="22">#REF!</definedName>
    <definedName name="is_op_tax_CM3DE" localSheetId="7">#REF!</definedName>
    <definedName name="is_op_tax_CM3DE" localSheetId="4">#REF!</definedName>
    <definedName name="is_op_tax_CM3DE" localSheetId="5">#REF!</definedName>
    <definedName name="is_op_tax_CM3DE" localSheetId="17">#REF!</definedName>
    <definedName name="is_op_tax_CM3DE" localSheetId="12">#REF!</definedName>
    <definedName name="is_op_tax_CM3DE" localSheetId="9">#REF!</definedName>
    <definedName name="is_op_tax_CM3DE" localSheetId="10">#REF!</definedName>
    <definedName name="is_op_tax_CM3DE">#REF!</definedName>
    <definedName name="is_op_tax_CM3EL" localSheetId="0">#REF!</definedName>
    <definedName name="is_op_tax_CM3EL" localSheetId="3">#REF!</definedName>
    <definedName name="is_op_tax_CM3EL" localSheetId="2">#REF!</definedName>
    <definedName name="is_op_tax_CM3EL" localSheetId="22">#REF!</definedName>
    <definedName name="is_op_tax_CM3EL" localSheetId="7">#REF!</definedName>
    <definedName name="is_op_tax_CM3EL" localSheetId="4">#REF!</definedName>
    <definedName name="is_op_tax_CM3EL" localSheetId="5">#REF!</definedName>
    <definedName name="is_op_tax_CM3EL" localSheetId="17">#REF!</definedName>
    <definedName name="is_op_tax_CM3EL" localSheetId="12">#REF!</definedName>
    <definedName name="is_op_tax_CM3EL" localSheetId="9">#REF!</definedName>
    <definedName name="is_op_tax_CM3EL" localSheetId="10">#REF!</definedName>
    <definedName name="is_op_tax_CM3EL">#REF!</definedName>
    <definedName name="is_op_tax_CM3NE" localSheetId="0">#REF!</definedName>
    <definedName name="is_op_tax_CM3NE" localSheetId="3">#REF!</definedName>
    <definedName name="is_op_tax_CM3NE" localSheetId="2">#REF!</definedName>
    <definedName name="is_op_tax_CM3NE" localSheetId="22">#REF!</definedName>
    <definedName name="is_op_tax_CM3NE" localSheetId="7">#REF!</definedName>
    <definedName name="is_op_tax_CM3NE" localSheetId="4">#REF!</definedName>
    <definedName name="is_op_tax_CM3NE" localSheetId="5">#REF!</definedName>
    <definedName name="is_op_tax_CM3NE" localSheetId="17">#REF!</definedName>
    <definedName name="is_op_tax_CM3NE" localSheetId="12">#REF!</definedName>
    <definedName name="is_op_tax_CM3NE" localSheetId="9">#REF!</definedName>
    <definedName name="is_op_tax_CM3NE" localSheetId="10">#REF!</definedName>
    <definedName name="is_op_tax_CM3NE">#REF!</definedName>
    <definedName name="is_op_tax_CM4DC" localSheetId="0">#REF!</definedName>
    <definedName name="is_op_tax_CM4DC" localSheetId="3">#REF!</definedName>
    <definedName name="is_op_tax_CM4DC" localSheetId="2">#REF!</definedName>
    <definedName name="is_op_tax_CM4DC" localSheetId="22">#REF!</definedName>
    <definedName name="is_op_tax_CM4DC" localSheetId="7">#REF!</definedName>
    <definedName name="is_op_tax_CM4DC" localSheetId="4">#REF!</definedName>
    <definedName name="is_op_tax_CM4DC" localSheetId="5">#REF!</definedName>
    <definedName name="is_op_tax_CM4DC" localSheetId="17">#REF!</definedName>
    <definedName name="is_op_tax_CM4DC" localSheetId="12">#REF!</definedName>
    <definedName name="is_op_tax_CM4DC" localSheetId="9">#REF!</definedName>
    <definedName name="is_op_tax_CM4DC" localSheetId="10">#REF!</definedName>
    <definedName name="is_op_tax_CM4DC">#REF!</definedName>
    <definedName name="is_op_tax_CM4DE" localSheetId="0">#REF!</definedName>
    <definedName name="is_op_tax_CM4DE" localSheetId="3">#REF!</definedName>
    <definedName name="is_op_tax_CM4DE" localSheetId="2">#REF!</definedName>
    <definedName name="is_op_tax_CM4DE" localSheetId="22">#REF!</definedName>
    <definedName name="is_op_tax_CM4DE" localSheetId="7">#REF!</definedName>
    <definedName name="is_op_tax_CM4DE" localSheetId="4">#REF!</definedName>
    <definedName name="is_op_tax_CM4DE" localSheetId="5">#REF!</definedName>
    <definedName name="is_op_tax_CM4DE" localSheetId="17">#REF!</definedName>
    <definedName name="is_op_tax_CM4DE" localSheetId="12">#REF!</definedName>
    <definedName name="is_op_tax_CM4DE" localSheetId="9">#REF!</definedName>
    <definedName name="is_op_tax_CM4DE" localSheetId="10">#REF!</definedName>
    <definedName name="is_op_tax_CM4DE">#REF!</definedName>
    <definedName name="is_op_tax_CM4EL" localSheetId="0">#REF!</definedName>
    <definedName name="is_op_tax_CM4EL" localSheetId="3">#REF!</definedName>
    <definedName name="is_op_tax_CM4EL" localSheetId="2">#REF!</definedName>
    <definedName name="is_op_tax_CM4EL" localSheetId="22">#REF!</definedName>
    <definedName name="is_op_tax_CM4EL" localSheetId="7">#REF!</definedName>
    <definedName name="is_op_tax_CM4EL" localSheetId="4">#REF!</definedName>
    <definedName name="is_op_tax_CM4EL" localSheetId="5">#REF!</definedName>
    <definedName name="is_op_tax_CM4EL" localSheetId="17">#REF!</definedName>
    <definedName name="is_op_tax_CM4EL" localSheetId="12">#REF!</definedName>
    <definedName name="is_op_tax_CM4EL" localSheetId="9">#REF!</definedName>
    <definedName name="is_op_tax_CM4EL" localSheetId="10">#REF!</definedName>
    <definedName name="is_op_tax_CM4EL">#REF!</definedName>
    <definedName name="is_op_tax_CM4NE" localSheetId="0">#REF!</definedName>
    <definedName name="is_op_tax_CM4NE" localSheetId="3">#REF!</definedName>
    <definedName name="is_op_tax_CM4NE" localSheetId="2">#REF!</definedName>
    <definedName name="is_op_tax_CM4NE" localSheetId="22">#REF!</definedName>
    <definedName name="is_op_tax_CM4NE" localSheetId="7">#REF!</definedName>
    <definedName name="is_op_tax_CM4NE" localSheetId="4">#REF!</definedName>
    <definedName name="is_op_tax_CM4NE" localSheetId="5">#REF!</definedName>
    <definedName name="is_op_tax_CM4NE" localSheetId="17">#REF!</definedName>
    <definedName name="is_op_tax_CM4NE" localSheetId="12">#REF!</definedName>
    <definedName name="is_op_tax_CM4NE" localSheetId="9">#REF!</definedName>
    <definedName name="is_op_tax_CM4NE" localSheetId="10">#REF!</definedName>
    <definedName name="is_op_tax_CM4NE">#REF!</definedName>
    <definedName name="is_op_tax_cres" localSheetId="0">#REF!</definedName>
    <definedName name="is_op_tax_cres" localSheetId="3">#REF!</definedName>
    <definedName name="is_op_tax_cres" localSheetId="2">#REF!</definedName>
    <definedName name="is_op_tax_cres" localSheetId="22">#REF!</definedName>
    <definedName name="is_op_tax_cres" localSheetId="7">#REF!</definedName>
    <definedName name="is_op_tax_cres" localSheetId="4">#REF!</definedName>
    <definedName name="is_op_tax_cres" localSheetId="5">#REF!</definedName>
    <definedName name="is_op_tax_cres" localSheetId="17">#REF!</definedName>
    <definedName name="is_op_tax_cres" localSheetId="12">#REF!</definedName>
    <definedName name="is_op_tax_cres" localSheetId="9">#REF!</definedName>
    <definedName name="is_op_tax_cres" localSheetId="10">#REF!</definedName>
    <definedName name="is_op_tax_cres">#REF!</definedName>
    <definedName name="is_op_tax_DCC" localSheetId="0">#REF!</definedName>
    <definedName name="is_op_tax_DCC" localSheetId="3">#REF!</definedName>
    <definedName name="is_op_tax_DCC" localSheetId="2">#REF!</definedName>
    <definedName name="is_op_tax_DCC" localSheetId="22">#REF!</definedName>
    <definedName name="is_op_tax_DCC" localSheetId="7">#REF!</definedName>
    <definedName name="is_op_tax_DCC" localSheetId="4">#REF!</definedName>
    <definedName name="is_op_tax_DCC" localSheetId="5">#REF!</definedName>
    <definedName name="is_op_tax_DCC" localSheetId="17">#REF!</definedName>
    <definedName name="is_op_tax_DCC" localSheetId="12">#REF!</definedName>
    <definedName name="is_op_tax_DCC" localSheetId="9">#REF!</definedName>
    <definedName name="is_op_tax_DCC" localSheetId="10">#REF!</definedName>
    <definedName name="is_op_tax_DCC">#REF!</definedName>
    <definedName name="is_op_tax_dcom" localSheetId="0">#REF!</definedName>
    <definedName name="is_op_tax_dcom" localSheetId="3">#REF!</definedName>
    <definedName name="is_op_tax_dcom" localSheetId="2">#REF!</definedName>
    <definedName name="is_op_tax_dcom" localSheetId="22">#REF!</definedName>
    <definedName name="is_op_tax_dcom" localSheetId="7">#REF!</definedName>
    <definedName name="is_op_tax_dcom" localSheetId="4">#REF!</definedName>
    <definedName name="is_op_tax_dcom" localSheetId="5">#REF!</definedName>
    <definedName name="is_op_tax_dcom" localSheetId="17">#REF!</definedName>
    <definedName name="is_op_tax_dcom" localSheetId="12">#REF!</definedName>
    <definedName name="is_op_tax_dcom" localSheetId="9">#REF!</definedName>
    <definedName name="is_op_tax_dcom" localSheetId="10">#REF!</definedName>
    <definedName name="is_op_tax_dcom">#REF!</definedName>
    <definedName name="is_op_tax_desi" localSheetId="0">#REF!</definedName>
    <definedName name="is_op_tax_desi" localSheetId="3">#REF!</definedName>
    <definedName name="is_op_tax_desi" localSheetId="2">#REF!</definedName>
    <definedName name="is_op_tax_desi" localSheetId="22">#REF!</definedName>
    <definedName name="is_op_tax_desi" localSheetId="7">#REF!</definedName>
    <definedName name="is_op_tax_desi" localSheetId="4">#REF!</definedName>
    <definedName name="is_op_tax_desi" localSheetId="5">#REF!</definedName>
    <definedName name="is_op_tax_desi" localSheetId="17">#REF!</definedName>
    <definedName name="is_op_tax_desi" localSheetId="12">#REF!</definedName>
    <definedName name="is_op_tax_desi" localSheetId="9">#REF!</definedName>
    <definedName name="is_op_tax_desi" localSheetId="10">#REF!</definedName>
    <definedName name="is_op_tax_desi">#REF!</definedName>
    <definedName name="is_op_tax_dfd" localSheetId="0">#REF!</definedName>
    <definedName name="is_op_tax_dfd" localSheetId="3">#REF!</definedName>
    <definedName name="is_op_tax_dfd" localSheetId="2">#REF!</definedName>
    <definedName name="is_op_tax_dfd" localSheetId="22">#REF!</definedName>
    <definedName name="is_op_tax_dfd" localSheetId="7">#REF!</definedName>
    <definedName name="is_op_tax_dfd" localSheetId="4">#REF!</definedName>
    <definedName name="is_op_tax_dfd" localSheetId="5">#REF!</definedName>
    <definedName name="is_op_tax_dfd" localSheetId="17">#REF!</definedName>
    <definedName name="is_op_tax_dfd" localSheetId="12">#REF!</definedName>
    <definedName name="is_op_tax_dfd" localSheetId="9">#REF!</definedName>
    <definedName name="is_op_tax_dfd" localSheetId="10">#REF!</definedName>
    <definedName name="is_op_tax_dfd">#REF!</definedName>
    <definedName name="is_op_tax_dgov" localSheetId="0">#REF!</definedName>
    <definedName name="is_op_tax_dgov" localSheetId="3">#REF!</definedName>
    <definedName name="is_op_tax_dgov" localSheetId="2">#REF!</definedName>
    <definedName name="is_op_tax_dgov" localSheetId="22">#REF!</definedName>
    <definedName name="is_op_tax_dgov" localSheetId="7">#REF!</definedName>
    <definedName name="is_op_tax_dgov" localSheetId="4">#REF!</definedName>
    <definedName name="is_op_tax_dgov" localSheetId="5">#REF!</definedName>
    <definedName name="is_op_tax_dgov" localSheetId="17">#REF!</definedName>
    <definedName name="is_op_tax_dgov" localSheetId="12">#REF!</definedName>
    <definedName name="is_op_tax_dgov" localSheetId="9">#REF!</definedName>
    <definedName name="is_op_tax_dgov" localSheetId="10">#REF!</definedName>
    <definedName name="is_op_tax_dgov">#REF!</definedName>
    <definedName name="is_op_tax_dnet" localSheetId="0">#REF!</definedName>
    <definedName name="is_op_tax_dnet" localSheetId="3">#REF!</definedName>
    <definedName name="is_op_tax_dnet" localSheetId="2">#REF!</definedName>
    <definedName name="is_op_tax_dnet" localSheetId="22">#REF!</definedName>
    <definedName name="is_op_tax_dnet" localSheetId="7">#REF!</definedName>
    <definedName name="is_op_tax_dnet" localSheetId="4">#REF!</definedName>
    <definedName name="is_op_tax_dnet" localSheetId="5">#REF!</definedName>
    <definedName name="is_op_tax_dnet" localSheetId="17">#REF!</definedName>
    <definedName name="is_op_tax_dnet" localSheetId="12">#REF!</definedName>
    <definedName name="is_op_tax_dnet" localSheetId="9">#REF!</definedName>
    <definedName name="is_op_tax_dnet" localSheetId="10">#REF!</definedName>
    <definedName name="is_op_tax_dnet">#REF!</definedName>
    <definedName name="is_op_tax_DPBG" localSheetId="0">#REF!</definedName>
    <definedName name="is_op_tax_DPBG" localSheetId="3">#REF!</definedName>
    <definedName name="is_op_tax_DPBG" localSheetId="2">#REF!</definedName>
    <definedName name="is_op_tax_DPBG" localSheetId="22">#REF!</definedName>
    <definedName name="is_op_tax_DPBG" localSheetId="7">#REF!</definedName>
    <definedName name="is_op_tax_DPBG" localSheetId="4">#REF!</definedName>
    <definedName name="is_op_tax_DPBG" localSheetId="5">#REF!</definedName>
    <definedName name="is_op_tax_DPBG" localSheetId="17">#REF!</definedName>
    <definedName name="is_op_tax_DPBG" localSheetId="12">#REF!</definedName>
    <definedName name="is_op_tax_DPBG" localSheetId="9">#REF!</definedName>
    <definedName name="is_op_tax_DPBG" localSheetId="10">#REF!</definedName>
    <definedName name="is_op_tax_DPBG">#REF!</definedName>
    <definedName name="is_op_tax_dsol" localSheetId="0">#REF!</definedName>
    <definedName name="is_op_tax_dsol" localSheetId="3">#REF!</definedName>
    <definedName name="is_op_tax_dsol" localSheetId="2">#REF!</definedName>
    <definedName name="is_op_tax_dsol" localSheetId="22">#REF!</definedName>
    <definedName name="is_op_tax_dsol" localSheetId="7">#REF!</definedName>
    <definedName name="is_op_tax_dsol" localSheetId="4">#REF!</definedName>
    <definedName name="is_op_tax_dsol" localSheetId="5">#REF!</definedName>
    <definedName name="is_op_tax_dsol" localSheetId="17">#REF!</definedName>
    <definedName name="is_op_tax_dsol" localSheetId="12">#REF!</definedName>
    <definedName name="is_op_tax_dsol" localSheetId="9">#REF!</definedName>
    <definedName name="is_op_tax_dsol" localSheetId="10">#REF!</definedName>
    <definedName name="is_op_tax_dsol">#REF!</definedName>
    <definedName name="is_op_tax_egov" localSheetId="0">#REF!</definedName>
    <definedName name="is_op_tax_egov" localSheetId="3">#REF!</definedName>
    <definedName name="is_op_tax_egov" localSheetId="2">#REF!</definedName>
    <definedName name="is_op_tax_egov" localSheetId="22">#REF!</definedName>
    <definedName name="is_op_tax_egov" localSheetId="7">#REF!</definedName>
    <definedName name="is_op_tax_egov" localSheetId="4">#REF!</definedName>
    <definedName name="is_op_tax_egov" localSheetId="5">#REF!</definedName>
    <definedName name="is_op_tax_egov" localSheetId="17">#REF!</definedName>
    <definedName name="is_op_tax_egov" localSheetId="12">#REF!</definedName>
    <definedName name="is_op_tax_egov" localSheetId="9">#REF!</definedName>
    <definedName name="is_op_tax_egov" localSheetId="10">#REF!</definedName>
    <definedName name="is_op_tax_egov">#REF!</definedName>
    <definedName name="is_op_tax_elec" localSheetId="0">#REF!</definedName>
    <definedName name="is_op_tax_elec" localSheetId="3">#REF!</definedName>
    <definedName name="is_op_tax_elec" localSheetId="2">#REF!</definedName>
    <definedName name="is_op_tax_elec" localSheetId="22">#REF!</definedName>
    <definedName name="is_op_tax_elec" localSheetId="7">#REF!</definedName>
    <definedName name="is_op_tax_elec" localSheetId="4">#REF!</definedName>
    <definedName name="is_op_tax_elec" localSheetId="5">#REF!</definedName>
    <definedName name="is_op_tax_elec" localSheetId="17">#REF!</definedName>
    <definedName name="is_op_tax_elec" localSheetId="12">#REF!</definedName>
    <definedName name="is_op_tax_elec" localSheetId="9">#REF!</definedName>
    <definedName name="is_op_tax_elec" localSheetId="10">#REF!</definedName>
    <definedName name="is_op_tax_elec">#REF!</definedName>
    <definedName name="is_op_tax_esvc" localSheetId="0">#REF!</definedName>
    <definedName name="is_op_tax_esvc" localSheetId="3">#REF!</definedName>
    <definedName name="is_op_tax_esvc" localSheetId="2">#REF!</definedName>
    <definedName name="is_op_tax_esvc" localSheetId="22">#REF!</definedName>
    <definedName name="is_op_tax_esvc" localSheetId="7">#REF!</definedName>
    <definedName name="is_op_tax_esvc" localSheetId="4">#REF!</definedName>
    <definedName name="is_op_tax_esvc" localSheetId="5">#REF!</definedName>
    <definedName name="is_op_tax_esvc" localSheetId="17">#REF!</definedName>
    <definedName name="is_op_tax_esvc" localSheetId="12">#REF!</definedName>
    <definedName name="is_op_tax_esvc" localSheetId="9">#REF!</definedName>
    <definedName name="is_op_tax_esvc" localSheetId="10">#REF!</definedName>
    <definedName name="is_op_tax_esvc">#REF!</definedName>
    <definedName name="is_op_tax_fnco" localSheetId="0">#REF!</definedName>
    <definedName name="is_op_tax_fnco" localSheetId="3">#REF!</definedName>
    <definedName name="is_op_tax_fnco" localSheetId="2">#REF!</definedName>
    <definedName name="is_op_tax_fnco" localSheetId="22">#REF!</definedName>
    <definedName name="is_op_tax_fnco" localSheetId="7">#REF!</definedName>
    <definedName name="is_op_tax_fnco" localSheetId="4">#REF!</definedName>
    <definedName name="is_op_tax_fnco" localSheetId="5">#REF!</definedName>
    <definedName name="is_op_tax_fnco" localSheetId="17">#REF!</definedName>
    <definedName name="is_op_tax_fnco" localSheetId="12">#REF!</definedName>
    <definedName name="is_op_tax_fnco" localSheetId="9">#REF!</definedName>
    <definedName name="is_op_tax_fnco" localSheetId="10">#REF!</definedName>
    <definedName name="is_op_tax_fnco">#REF!</definedName>
    <definedName name="is_op_tax_fsac" localSheetId="0">#REF!</definedName>
    <definedName name="is_op_tax_fsac" localSheetId="3">#REF!</definedName>
    <definedName name="is_op_tax_fsac" localSheetId="2">#REF!</definedName>
    <definedName name="is_op_tax_fsac" localSheetId="22">#REF!</definedName>
    <definedName name="is_op_tax_fsac" localSheetId="7">#REF!</definedName>
    <definedName name="is_op_tax_fsac" localSheetId="4">#REF!</definedName>
    <definedName name="is_op_tax_fsac" localSheetId="5">#REF!</definedName>
    <definedName name="is_op_tax_fsac" localSheetId="17">#REF!</definedName>
    <definedName name="is_op_tax_fsac" localSheetId="12">#REF!</definedName>
    <definedName name="is_op_tax_fsac" localSheetId="9">#REF!</definedName>
    <definedName name="is_op_tax_fsac" localSheetId="10">#REF!</definedName>
    <definedName name="is_op_tax_fsac">#REF!</definedName>
    <definedName name="is_op_tax_fser" localSheetId="0">#REF!</definedName>
    <definedName name="is_op_tax_fser" localSheetId="3">#REF!</definedName>
    <definedName name="is_op_tax_fser" localSheetId="2">#REF!</definedName>
    <definedName name="is_op_tax_fser" localSheetId="22">#REF!</definedName>
    <definedName name="is_op_tax_fser" localSheetId="7">#REF!</definedName>
    <definedName name="is_op_tax_fser" localSheetId="4">#REF!</definedName>
    <definedName name="is_op_tax_fser" localSheetId="5">#REF!</definedName>
    <definedName name="is_op_tax_fser" localSheetId="17">#REF!</definedName>
    <definedName name="is_op_tax_fser" localSheetId="12">#REF!</definedName>
    <definedName name="is_op_tax_fser" localSheetId="9">#REF!</definedName>
    <definedName name="is_op_tax_fser" localSheetId="10">#REF!</definedName>
    <definedName name="is_op_tax_fser">#REF!</definedName>
    <definedName name="is_op_tax_fstp" localSheetId="0">#REF!</definedName>
    <definedName name="is_op_tax_fstp" localSheetId="3">#REF!</definedName>
    <definedName name="is_op_tax_fstp" localSheetId="2">#REF!</definedName>
    <definedName name="is_op_tax_fstp" localSheetId="22">#REF!</definedName>
    <definedName name="is_op_tax_fstp" localSheetId="7">#REF!</definedName>
    <definedName name="is_op_tax_fstp" localSheetId="4">#REF!</definedName>
    <definedName name="is_op_tax_fstp" localSheetId="5">#REF!</definedName>
    <definedName name="is_op_tax_fstp" localSheetId="17">#REF!</definedName>
    <definedName name="is_op_tax_fstp" localSheetId="12">#REF!</definedName>
    <definedName name="is_op_tax_fstp" localSheetId="9">#REF!</definedName>
    <definedName name="is_op_tax_fstp" localSheetId="10">#REF!</definedName>
    <definedName name="is_op_tax_fstp">#REF!</definedName>
    <definedName name="is_op_tax_gadd" localSheetId="0">#REF!</definedName>
    <definedName name="is_op_tax_gadd" localSheetId="3">#REF!</definedName>
    <definedName name="is_op_tax_gadd" localSheetId="2">#REF!</definedName>
    <definedName name="is_op_tax_gadd" localSheetId="22">#REF!</definedName>
    <definedName name="is_op_tax_gadd" localSheetId="7">#REF!</definedName>
    <definedName name="is_op_tax_gadd" localSheetId="4">#REF!</definedName>
    <definedName name="is_op_tax_gadd" localSheetId="5">#REF!</definedName>
    <definedName name="is_op_tax_gadd" localSheetId="17">#REF!</definedName>
    <definedName name="is_op_tax_gadd" localSheetId="12">#REF!</definedName>
    <definedName name="is_op_tax_gadd" localSheetId="9">#REF!</definedName>
    <definedName name="is_op_tax_gadd" localSheetId="10">#REF!</definedName>
    <definedName name="is_op_tax_gadd">#REF!</definedName>
    <definedName name="is_op_tax_gadi" localSheetId="0">#REF!</definedName>
    <definedName name="is_op_tax_gadi" localSheetId="3">#REF!</definedName>
    <definedName name="is_op_tax_gadi" localSheetId="2">#REF!</definedName>
    <definedName name="is_op_tax_gadi" localSheetId="22">#REF!</definedName>
    <definedName name="is_op_tax_gadi" localSheetId="7">#REF!</definedName>
    <definedName name="is_op_tax_gadi" localSheetId="4">#REF!</definedName>
    <definedName name="is_op_tax_gadi" localSheetId="5">#REF!</definedName>
    <definedName name="is_op_tax_gadi" localSheetId="17">#REF!</definedName>
    <definedName name="is_op_tax_gadi" localSheetId="12">#REF!</definedName>
    <definedName name="is_op_tax_gadi" localSheetId="9">#REF!</definedName>
    <definedName name="is_op_tax_gadi" localSheetId="10">#REF!</definedName>
    <definedName name="is_op_tax_gadi">#REF!</definedName>
    <definedName name="is_op_tax_gov" localSheetId="0">#REF!</definedName>
    <definedName name="is_op_tax_gov" localSheetId="3">#REF!</definedName>
    <definedName name="is_op_tax_gov" localSheetId="2">#REF!</definedName>
    <definedName name="is_op_tax_gov" localSheetId="22">#REF!</definedName>
    <definedName name="is_op_tax_gov" localSheetId="7">#REF!</definedName>
    <definedName name="is_op_tax_gov" localSheetId="4">#REF!</definedName>
    <definedName name="is_op_tax_gov" localSheetId="5">#REF!</definedName>
    <definedName name="is_op_tax_gov" localSheetId="17">#REF!</definedName>
    <definedName name="is_op_tax_gov" localSheetId="12">#REF!</definedName>
    <definedName name="is_op_tax_gov" localSheetId="9">#REF!</definedName>
    <definedName name="is_op_tax_gov" localSheetId="10">#REF!</definedName>
    <definedName name="is_op_tax_gov">#REF!</definedName>
    <definedName name="is_op_tax_nep" localSheetId="0">#REF!</definedName>
    <definedName name="is_op_tax_nep" localSheetId="3">#REF!</definedName>
    <definedName name="is_op_tax_nep" localSheetId="2">#REF!</definedName>
    <definedName name="is_op_tax_nep" localSheetId="22">#REF!</definedName>
    <definedName name="is_op_tax_nep" localSheetId="7">#REF!</definedName>
    <definedName name="is_op_tax_nep" localSheetId="4">#REF!</definedName>
    <definedName name="is_op_tax_nep" localSheetId="5">#REF!</definedName>
    <definedName name="is_op_tax_nep" localSheetId="17">#REF!</definedName>
    <definedName name="is_op_tax_nep" localSheetId="12">#REF!</definedName>
    <definedName name="is_op_tax_nep" localSheetId="9">#REF!</definedName>
    <definedName name="is_op_tax_nep" localSheetId="10">#REF!</definedName>
    <definedName name="is_op_tax_nep">#REF!</definedName>
    <definedName name="is_op_tax_ngov" localSheetId="0">#REF!</definedName>
    <definedName name="is_op_tax_ngov" localSheetId="3">#REF!</definedName>
    <definedName name="is_op_tax_ngov" localSheetId="2">#REF!</definedName>
    <definedName name="is_op_tax_ngov" localSheetId="22">#REF!</definedName>
    <definedName name="is_op_tax_ngov" localSheetId="7">#REF!</definedName>
    <definedName name="is_op_tax_ngov" localSheetId="4">#REF!</definedName>
    <definedName name="is_op_tax_ngov" localSheetId="5">#REF!</definedName>
    <definedName name="is_op_tax_ngov" localSheetId="17">#REF!</definedName>
    <definedName name="is_op_tax_ngov" localSheetId="12">#REF!</definedName>
    <definedName name="is_op_tax_ngov" localSheetId="9">#REF!</definedName>
    <definedName name="is_op_tax_ngov" localSheetId="10">#REF!</definedName>
    <definedName name="is_op_tax_ngov">#REF!</definedName>
    <definedName name="is_op_tax_resm" localSheetId="0">#REF!</definedName>
    <definedName name="is_op_tax_resm" localSheetId="3">#REF!</definedName>
    <definedName name="is_op_tax_resm" localSheetId="2">#REF!</definedName>
    <definedName name="is_op_tax_resm" localSheetId="22">#REF!</definedName>
    <definedName name="is_op_tax_resm" localSheetId="7">#REF!</definedName>
    <definedName name="is_op_tax_resm" localSheetId="4">#REF!</definedName>
    <definedName name="is_op_tax_resm" localSheetId="5">#REF!</definedName>
    <definedName name="is_op_tax_resm" localSheetId="17">#REF!</definedName>
    <definedName name="is_op_tax_resm" localSheetId="12">#REF!</definedName>
    <definedName name="is_op_tax_resm" localSheetId="9">#REF!</definedName>
    <definedName name="is_op_tax_resm" localSheetId="10">#REF!</definedName>
    <definedName name="is_op_tax_resm">#REF!</definedName>
    <definedName name="is_op_tax_rgov" localSheetId="0">#REF!</definedName>
    <definedName name="is_op_tax_rgov" localSheetId="3">#REF!</definedName>
    <definedName name="is_op_tax_rgov" localSheetId="2">#REF!</definedName>
    <definedName name="is_op_tax_rgov" localSheetId="22">#REF!</definedName>
    <definedName name="is_op_tax_rgov" localSheetId="7">#REF!</definedName>
    <definedName name="is_op_tax_rgov" localSheetId="4">#REF!</definedName>
    <definedName name="is_op_tax_rgov" localSheetId="5">#REF!</definedName>
    <definedName name="is_op_tax_rgov" localSheetId="17">#REF!</definedName>
    <definedName name="is_op_tax_rgov" localSheetId="12">#REF!</definedName>
    <definedName name="is_op_tax_rgov" localSheetId="9">#REF!</definedName>
    <definedName name="is_op_tax_rgov" localSheetId="10">#REF!</definedName>
    <definedName name="is_op_tax_rgov">#REF!</definedName>
    <definedName name="is_op_tax_tam" localSheetId="0">#REF!</definedName>
    <definedName name="is_op_tax_tam" localSheetId="3">#REF!</definedName>
    <definedName name="is_op_tax_tam" localSheetId="2">#REF!</definedName>
    <definedName name="is_op_tax_tam" localSheetId="22">#REF!</definedName>
    <definedName name="is_op_tax_tam" localSheetId="7">#REF!</definedName>
    <definedName name="is_op_tax_tam" localSheetId="4">#REF!</definedName>
    <definedName name="is_op_tax_tam" localSheetId="5">#REF!</definedName>
    <definedName name="is_op_tax_tam" localSheetId="17">#REF!</definedName>
    <definedName name="is_op_tax_tam" localSheetId="12">#REF!</definedName>
    <definedName name="is_op_tax_tam" localSheetId="9">#REF!</definedName>
    <definedName name="is_op_tax_tam" localSheetId="10">#REF!</definedName>
    <definedName name="is_op_tax_tam">#REF!</definedName>
    <definedName name="is_op_tax_tsc" localSheetId="0">#REF!</definedName>
    <definedName name="is_op_tax_tsc" localSheetId="3">#REF!</definedName>
    <definedName name="is_op_tax_tsc" localSheetId="2">#REF!</definedName>
    <definedName name="is_op_tax_tsc" localSheetId="22">#REF!</definedName>
    <definedName name="is_op_tax_tsc" localSheetId="7">#REF!</definedName>
    <definedName name="is_op_tax_tsc" localSheetId="4">#REF!</definedName>
    <definedName name="is_op_tax_tsc" localSheetId="5">#REF!</definedName>
    <definedName name="is_op_tax_tsc" localSheetId="17">#REF!</definedName>
    <definedName name="is_op_tax_tsc" localSheetId="12">#REF!</definedName>
    <definedName name="is_op_tax_tsc" localSheetId="9">#REF!</definedName>
    <definedName name="is_op_tax_tsc" localSheetId="10">#REF!</definedName>
    <definedName name="is_op_tax_tsc">#REF!</definedName>
    <definedName name="is_op_tax_vent" localSheetId="0">#REF!</definedName>
    <definedName name="is_op_tax_vent" localSheetId="3">#REF!</definedName>
    <definedName name="is_op_tax_vent" localSheetId="2">#REF!</definedName>
    <definedName name="is_op_tax_vent" localSheetId="22">#REF!</definedName>
    <definedName name="is_op_tax_vent" localSheetId="7">#REF!</definedName>
    <definedName name="is_op_tax_vent" localSheetId="4">#REF!</definedName>
    <definedName name="is_op_tax_vent" localSheetId="5">#REF!</definedName>
    <definedName name="is_op_tax_vent" localSheetId="17">#REF!</definedName>
    <definedName name="is_op_tax_vent" localSheetId="12">#REF!</definedName>
    <definedName name="is_op_tax_vent" localSheetId="9">#REF!</definedName>
    <definedName name="is_op_tax_vent" localSheetId="10">#REF!</definedName>
    <definedName name="is_op_tax_vent">#REF!</definedName>
    <definedName name="is_op_tax_vfs" localSheetId="0">#REF!</definedName>
    <definedName name="is_op_tax_vfs" localSheetId="3">#REF!</definedName>
    <definedName name="is_op_tax_vfs" localSheetId="2">#REF!</definedName>
    <definedName name="is_op_tax_vfs" localSheetId="22">#REF!</definedName>
    <definedName name="is_op_tax_vfs" localSheetId="7">#REF!</definedName>
    <definedName name="is_op_tax_vfs" localSheetId="4">#REF!</definedName>
    <definedName name="is_op_tax_vfs" localSheetId="5">#REF!</definedName>
    <definedName name="is_op_tax_vfs" localSheetId="17">#REF!</definedName>
    <definedName name="is_op_tax_vfs" localSheetId="12">#REF!</definedName>
    <definedName name="is_op_tax_vfs" localSheetId="9">#REF!</definedName>
    <definedName name="is_op_tax_vfs" localSheetId="10">#REF!</definedName>
    <definedName name="is_op_tax_vfs">#REF!</definedName>
    <definedName name="is_op_tax_watr" localSheetId="0">#REF!</definedName>
    <definedName name="is_op_tax_watr" localSheetId="3">#REF!</definedName>
    <definedName name="is_op_tax_watr" localSheetId="2">#REF!</definedName>
    <definedName name="is_op_tax_watr" localSheetId="22">#REF!</definedName>
    <definedName name="is_op_tax_watr" localSheetId="7">#REF!</definedName>
    <definedName name="is_op_tax_watr" localSheetId="4">#REF!</definedName>
    <definedName name="is_op_tax_watr" localSheetId="5">#REF!</definedName>
    <definedName name="is_op_tax_watr" localSheetId="17">#REF!</definedName>
    <definedName name="is_op_tax_watr" localSheetId="12">#REF!</definedName>
    <definedName name="is_op_tax_watr" localSheetId="9">#REF!</definedName>
    <definedName name="is_op_tax_watr" localSheetId="10">#REF!</definedName>
    <definedName name="is_op_tax_watr">#REF!</definedName>
    <definedName name="is_oth_op_rev" localSheetId="0">#REF!</definedName>
    <definedName name="is_oth_op_rev" localSheetId="3">#REF!</definedName>
    <definedName name="is_oth_op_rev" localSheetId="2">#REF!</definedName>
    <definedName name="is_oth_op_rev" localSheetId="22">#REF!</definedName>
    <definedName name="is_oth_op_rev" localSheetId="7">#REF!</definedName>
    <definedName name="is_oth_op_rev" localSheetId="4">#REF!</definedName>
    <definedName name="is_oth_op_rev" localSheetId="5">#REF!</definedName>
    <definedName name="is_oth_op_rev" localSheetId="17">#REF!</definedName>
    <definedName name="is_oth_op_rev" localSheetId="12">#REF!</definedName>
    <definedName name="is_oth_op_rev" localSheetId="9">#REF!</definedName>
    <definedName name="is_oth_op_rev" localSheetId="10">#REF!</definedName>
    <definedName name="is_oth_op_rev">#REF!</definedName>
    <definedName name="is_othernet" localSheetId="0">#REF!</definedName>
    <definedName name="is_othernet" localSheetId="3">#REF!</definedName>
    <definedName name="is_othernet" localSheetId="2">#REF!</definedName>
    <definedName name="is_othernet" localSheetId="22">#REF!</definedName>
    <definedName name="is_othernet" localSheetId="7">#REF!</definedName>
    <definedName name="is_othernet" localSheetId="4">#REF!</definedName>
    <definedName name="is_othernet" localSheetId="5">#REF!</definedName>
    <definedName name="is_othernet" localSheetId="17">#REF!</definedName>
    <definedName name="is_othernet" localSheetId="12">#REF!</definedName>
    <definedName name="is_othernet" localSheetId="9">#REF!</definedName>
    <definedName name="is_othernet" localSheetId="10">#REF!</definedName>
    <definedName name="is_othernet">#REF!</definedName>
    <definedName name="is_othint" localSheetId="0">#REF!</definedName>
    <definedName name="is_othint" localSheetId="3">#REF!</definedName>
    <definedName name="is_othint" localSheetId="2">#REF!</definedName>
    <definedName name="is_othint" localSheetId="22">#REF!</definedName>
    <definedName name="is_othint" localSheetId="7">#REF!</definedName>
    <definedName name="is_othint" localSheetId="4">#REF!</definedName>
    <definedName name="is_othint" localSheetId="5">#REF!</definedName>
    <definedName name="is_othint" localSheetId="17">#REF!</definedName>
    <definedName name="is_othint" localSheetId="12">#REF!</definedName>
    <definedName name="is_othint" localSheetId="9">#REF!</definedName>
    <definedName name="is_othint" localSheetId="10">#REF!</definedName>
    <definedName name="is_othint">'[22]Income_Statement 2005-2011'!#REF!</definedName>
    <definedName name="is_othint_inc_CM1DC" localSheetId="0">#REF!</definedName>
    <definedName name="is_othint_inc_CM1DC" localSheetId="3">#REF!</definedName>
    <definedName name="is_othint_inc_CM1DC" localSheetId="2">#REF!</definedName>
    <definedName name="is_othint_inc_CM1DC" localSheetId="22">#REF!</definedName>
    <definedName name="is_othint_inc_CM1DC" localSheetId="7">#REF!</definedName>
    <definedName name="is_othint_inc_CM1DC" localSheetId="4">#REF!</definedName>
    <definedName name="is_othint_inc_CM1DC" localSheetId="5">#REF!</definedName>
    <definedName name="is_othint_inc_CM1DC" localSheetId="17">#REF!</definedName>
    <definedName name="is_othint_inc_CM1DC" localSheetId="12">#REF!</definedName>
    <definedName name="is_othint_inc_CM1DC" localSheetId="9">#REF!</definedName>
    <definedName name="is_othint_inc_CM1DC" localSheetId="10">#REF!</definedName>
    <definedName name="is_othint_inc_CM1DC">#REF!</definedName>
    <definedName name="is_othint_inc_CM1DE" localSheetId="0">#REF!</definedName>
    <definedName name="is_othint_inc_CM1DE" localSheetId="3">#REF!</definedName>
    <definedName name="is_othint_inc_CM1DE" localSheetId="2">#REF!</definedName>
    <definedName name="is_othint_inc_CM1DE" localSheetId="22">#REF!</definedName>
    <definedName name="is_othint_inc_CM1DE" localSheetId="7">#REF!</definedName>
    <definedName name="is_othint_inc_CM1DE" localSheetId="4">#REF!</definedName>
    <definedName name="is_othint_inc_CM1DE" localSheetId="5">#REF!</definedName>
    <definedName name="is_othint_inc_CM1DE" localSheetId="17">#REF!</definedName>
    <definedName name="is_othint_inc_CM1DE" localSheetId="12">#REF!</definedName>
    <definedName name="is_othint_inc_CM1DE" localSheetId="9">#REF!</definedName>
    <definedName name="is_othint_inc_CM1DE" localSheetId="10">#REF!</definedName>
    <definedName name="is_othint_inc_CM1DE">#REF!</definedName>
    <definedName name="is_othint_inc_CM1EL" localSheetId="0">#REF!</definedName>
    <definedName name="is_othint_inc_CM1EL" localSheetId="3">#REF!</definedName>
    <definedName name="is_othint_inc_CM1EL" localSheetId="2">#REF!</definedName>
    <definedName name="is_othint_inc_CM1EL" localSheetId="22">#REF!</definedName>
    <definedName name="is_othint_inc_CM1EL" localSheetId="7">#REF!</definedName>
    <definedName name="is_othint_inc_CM1EL" localSheetId="4">#REF!</definedName>
    <definedName name="is_othint_inc_CM1EL" localSheetId="5">#REF!</definedName>
    <definedName name="is_othint_inc_CM1EL" localSheetId="17">#REF!</definedName>
    <definedName name="is_othint_inc_CM1EL" localSheetId="12">#REF!</definedName>
    <definedName name="is_othint_inc_CM1EL" localSheetId="9">#REF!</definedName>
    <definedName name="is_othint_inc_CM1EL" localSheetId="10">#REF!</definedName>
    <definedName name="is_othint_inc_CM1EL">#REF!</definedName>
    <definedName name="is_othint_inc_CM4DC" localSheetId="0">#REF!</definedName>
    <definedName name="is_othint_inc_CM4DC" localSheetId="3">#REF!</definedName>
    <definedName name="is_othint_inc_CM4DC" localSheetId="2">#REF!</definedName>
    <definedName name="is_othint_inc_CM4DC">#REF!</definedName>
    <definedName name="is_othint_inc_CM4DE" localSheetId="0">#REF!</definedName>
    <definedName name="is_othint_inc_CM4DE" localSheetId="3">#REF!</definedName>
    <definedName name="is_othint_inc_CM4DE" localSheetId="2">#REF!</definedName>
    <definedName name="is_othint_inc_CM4DE">#REF!</definedName>
    <definedName name="is_othint_inc_CM4EL" localSheetId="0">#REF!</definedName>
    <definedName name="is_othint_inc_CM4EL" localSheetId="3">#REF!</definedName>
    <definedName name="is_othint_inc_CM4EL" localSheetId="2">#REF!</definedName>
    <definedName name="is_othint_inc_CM4EL">#REF!</definedName>
    <definedName name="is_othint_inc_CMDCC" localSheetId="0">#REF!</definedName>
    <definedName name="is_othint_inc_CMDCC" localSheetId="3">#REF!</definedName>
    <definedName name="is_othint_inc_CMDCC" localSheetId="2">#REF!</definedName>
    <definedName name="is_othint_inc_CMDCC" localSheetId="22">#REF!</definedName>
    <definedName name="is_othint_inc_CMDCC" localSheetId="7">#REF!</definedName>
    <definedName name="is_othint_inc_CMDCC" localSheetId="4">#REF!</definedName>
    <definedName name="is_othint_inc_CMDCC" localSheetId="5">#REF!</definedName>
    <definedName name="is_othint_inc_CMDCC" localSheetId="17">#REF!</definedName>
    <definedName name="is_othint_inc_CMDCC" localSheetId="12">#REF!</definedName>
    <definedName name="is_othint_inc_CMDCC" localSheetId="9">#REF!</definedName>
    <definedName name="is_othint_inc_CMDCC" localSheetId="10">#REF!</definedName>
    <definedName name="is_othint_inc_CMDCC">#REF!</definedName>
    <definedName name="is_othint_inc_CMDEC" localSheetId="0">#REF!</definedName>
    <definedName name="is_othint_inc_CMDEC" localSheetId="3">#REF!</definedName>
    <definedName name="is_othint_inc_CMDEC" localSheetId="2">#REF!</definedName>
    <definedName name="is_othint_inc_CMDEC" localSheetId="22">#REF!</definedName>
    <definedName name="is_othint_inc_CMDEC" localSheetId="7">#REF!</definedName>
    <definedName name="is_othint_inc_CMDEC" localSheetId="4">#REF!</definedName>
    <definedName name="is_othint_inc_CMDEC" localSheetId="5">#REF!</definedName>
    <definedName name="is_othint_inc_CMDEC" localSheetId="17">#REF!</definedName>
    <definedName name="is_othint_inc_CMDEC" localSheetId="12">#REF!</definedName>
    <definedName name="is_othint_inc_CMDEC" localSheetId="9">#REF!</definedName>
    <definedName name="is_othint_inc_CMDEC" localSheetId="10">#REF!</definedName>
    <definedName name="is_othint_inc_CMDEC">#REF!</definedName>
    <definedName name="is_othint_inc_CMDEG" localSheetId="0">#REF!</definedName>
    <definedName name="is_othint_inc_CMDEG" localSheetId="3">#REF!</definedName>
    <definedName name="is_othint_inc_CMDEG" localSheetId="2">#REF!</definedName>
    <definedName name="is_othint_inc_CMDEG" localSheetId="22">#REF!</definedName>
    <definedName name="is_othint_inc_CMDEG" localSheetId="7">#REF!</definedName>
    <definedName name="is_othint_inc_CMDEG" localSheetId="4">#REF!</definedName>
    <definedName name="is_othint_inc_CMDEG" localSheetId="5">#REF!</definedName>
    <definedName name="is_othint_inc_CMDEG" localSheetId="17">#REF!</definedName>
    <definedName name="is_othint_inc_CMDEG" localSheetId="12">#REF!</definedName>
    <definedName name="is_othint_inc_CMDEG" localSheetId="9">#REF!</definedName>
    <definedName name="is_othint_inc_CMDEG" localSheetId="10">#REF!</definedName>
    <definedName name="is_othint_inc_CMDEG">#REF!</definedName>
    <definedName name="is_othint_inc_CMELE" localSheetId="0">#REF!</definedName>
    <definedName name="is_othint_inc_CMELE" localSheetId="3">#REF!</definedName>
    <definedName name="is_othint_inc_CMELE" localSheetId="2">#REF!</definedName>
    <definedName name="is_othint_inc_CMELE" localSheetId="22">#REF!</definedName>
    <definedName name="is_othint_inc_CMELE" localSheetId="7">#REF!</definedName>
    <definedName name="is_othint_inc_CMELE" localSheetId="4">#REF!</definedName>
    <definedName name="is_othint_inc_CMELE" localSheetId="5">#REF!</definedName>
    <definedName name="is_othint_inc_CMELE" localSheetId="17">#REF!</definedName>
    <definedName name="is_othint_inc_CMELE" localSheetId="12">#REF!</definedName>
    <definedName name="is_othint_inc_CMELE" localSheetId="9">#REF!</definedName>
    <definedName name="is_othint_inc_CMELE" localSheetId="10">#REF!</definedName>
    <definedName name="is_othint_inc_CMELE">#REF!</definedName>
    <definedName name="is_othint_inc_dcc" localSheetId="0">#REF!</definedName>
    <definedName name="is_othint_inc_dcc" localSheetId="3">#REF!</definedName>
    <definedName name="is_othint_inc_dcc" localSheetId="2">#REF!</definedName>
    <definedName name="is_othint_inc_dcc" localSheetId="22">#REF!</definedName>
    <definedName name="is_othint_inc_dcc" localSheetId="7">#REF!</definedName>
    <definedName name="is_othint_inc_dcc" localSheetId="4">#REF!</definedName>
    <definedName name="is_othint_inc_dcc" localSheetId="5">#REF!</definedName>
    <definedName name="is_othint_inc_dcc" localSheetId="17">#REF!</definedName>
    <definedName name="is_othint_inc_dcc" localSheetId="12">#REF!</definedName>
    <definedName name="is_othint_inc_dcc" localSheetId="9">#REF!</definedName>
    <definedName name="is_othint_inc_dcc" localSheetId="10">#REF!</definedName>
    <definedName name="is_othint_inc_dcc">#REF!</definedName>
    <definedName name="is_othint_inco" localSheetId="0">#REF!</definedName>
    <definedName name="is_othint_inco" localSheetId="3">#REF!</definedName>
    <definedName name="is_othint_inco" localSheetId="2">#REF!</definedName>
    <definedName name="is_othint_inco" localSheetId="22">#REF!</definedName>
    <definedName name="is_othint_inco" localSheetId="7">#REF!</definedName>
    <definedName name="is_othint_inco" localSheetId="4">#REF!</definedName>
    <definedName name="is_othint_inco" localSheetId="5">#REF!</definedName>
    <definedName name="is_othint_inco" localSheetId="17">#REF!</definedName>
    <definedName name="is_othint_inco" localSheetId="12">#REF!</definedName>
    <definedName name="is_othint_inco" localSheetId="9">#REF!</definedName>
    <definedName name="is_othint_inco" localSheetId="10">#REF!</definedName>
    <definedName name="is_othint_inco">#REF!</definedName>
    <definedName name="is_othint_nop" localSheetId="0">#REF!</definedName>
    <definedName name="is_othint_nop" localSheetId="3">#REF!</definedName>
    <definedName name="is_othint_nop" localSheetId="2">#REF!</definedName>
    <definedName name="is_othint_nop" localSheetId="22">#REF!</definedName>
    <definedName name="is_othint_nop" localSheetId="7">#REF!</definedName>
    <definedName name="is_othint_nop" localSheetId="4">#REF!</definedName>
    <definedName name="is_othint_nop" localSheetId="5">#REF!</definedName>
    <definedName name="is_othint_nop" localSheetId="17">#REF!</definedName>
    <definedName name="is_othint_nop" localSheetId="12">#REF!</definedName>
    <definedName name="is_othint_nop" localSheetId="9">#REF!</definedName>
    <definedName name="is_othint_nop" localSheetId="10">#REF!</definedName>
    <definedName name="is_othint_nop">'[22]Income_Statement 2005-2011'!#REF!</definedName>
    <definedName name="is_othint_pfin" localSheetId="0">[67]Income_Statement!#REF!</definedName>
    <definedName name="is_othint_pfin" localSheetId="3">[67]Income_Statement!#REF!</definedName>
    <definedName name="is_othint_pfin" localSheetId="2">[67]Income_Statement!#REF!</definedName>
    <definedName name="is_othint_pfin" localSheetId="22">[67]Income_Statement!#REF!</definedName>
    <definedName name="is_othint_pfin" localSheetId="7">[67]Income_Statement!#REF!</definedName>
    <definedName name="is_othint_pfin" localSheetId="4">[67]Income_Statement!#REF!</definedName>
    <definedName name="is_othint_pfin" localSheetId="5">[67]Income_Statement!#REF!</definedName>
    <definedName name="is_othint_pfin" localSheetId="17">[67]Income_Statement!#REF!</definedName>
    <definedName name="is_othint_pfin" localSheetId="12">[67]Income_Statement!#REF!</definedName>
    <definedName name="is_othint_pfin" localSheetId="9">[67]Income_Statement!#REF!</definedName>
    <definedName name="is_othint_pfin" localSheetId="10">[67]Income_Statement!#REF!</definedName>
    <definedName name="is_othint_pfin">[68]Income_Statement!#REF!</definedName>
    <definedName name="is_pfin_adj" localSheetId="0">#REF!</definedName>
    <definedName name="is_pfin_adj" localSheetId="3">#REF!</definedName>
    <definedName name="is_pfin_adj" localSheetId="2">#REF!</definedName>
    <definedName name="is_pfin_adj" localSheetId="22">#REF!</definedName>
    <definedName name="is_pfin_adj" localSheetId="7">#REF!</definedName>
    <definedName name="is_pfin_adj" localSheetId="4">#REF!</definedName>
    <definedName name="is_pfin_adj" localSheetId="5">#REF!</definedName>
    <definedName name="is_pfin_adj" localSheetId="17">#REF!</definedName>
    <definedName name="is_pfin_adj" localSheetId="12">#REF!</definedName>
    <definedName name="is_pfin_adj" localSheetId="9">#REF!</definedName>
    <definedName name="is_pfin_adj" localSheetId="10">#REF!</definedName>
    <definedName name="is_pfin_adj">[26]Income_Statement!#REF!</definedName>
    <definedName name="is_pfin_adj_ambr" localSheetId="0">#REF!</definedName>
    <definedName name="is_pfin_adj_ambr" localSheetId="3">#REF!</definedName>
    <definedName name="is_pfin_adj_ambr" localSheetId="2">#REF!</definedName>
    <definedName name="is_pfin_adj_ambr" localSheetId="22">#REF!</definedName>
    <definedName name="is_pfin_adj_ambr" localSheetId="7">#REF!</definedName>
    <definedName name="is_pfin_adj_ambr" localSheetId="4">#REF!</definedName>
    <definedName name="is_pfin_adj_ambr" localSheetId="5">#REF!</definedName>
    <definedName name="is_pfin_adj_ambr" localSheetId="17">#REF!</definedName>
    <definedName name="is_pfin_adj_ambr" localSheetId="12">#REF!</definedName>
    <definedName name="is_pfin_adj_ambr" localSheetId="9">#REF!</definedName>
    <definedName name="is_pfin_adj_ambr" localSheetId="10">#REF!</definedName>
    <definedName name="is_pfin_adj_ambr">#REF!</definedName>
    <definedName name="is_pfin_adj_asst" localSheetId="0">#REF!</definedName>
    <definedName name="is_pfin_adj_asst" localSheetId="3">#REF!</definedName>
    <definedName name="is_pfin_adj_asst" localSheetId="2">#REF!</definedName>
    <definedName name="is_pfin_adj_asst" localSheetId="22">#REF!</definedName>
    <definedName name="is_pfin_adj_asst" localSheetId="7">#REF!</definedName>
    <definedName name="is_pfin_adj_asst" localSheetId="4">#REF!</definedName>
    <definedName name="is_pfin_adj_asst" localSheetId="5">#REF!</definedName>
    <definedName name="is_pfin_adj_asst" localSheetId="17">#REF!</definedName>
    <definedName name="is_pfin_adj_asst" localSheetId="12">#REF!</definedName>
    <definedName name="is_pfin_adj_asst" localSheetId="9">#REF!</definedName>
    <definedName name="is_pfin_adj_asst" localSheetId="10">#REF!</definedName>
    <definedName name="is_pfin_adj_asst">#REF!</definedName>
    <definedName name="is_pfin_adj_capx" localSheetId="0">#REF!</definedName>
    <definedName name="is_pfin_adj_capx" localSheetId="3">#REF!</definedName>
    <definedName name="is_pfin_adj_capx" localSheetId="2">#REF!</definedName>
    <definedName name="is_pfin_adj_capx" localSheetId="22">#REF!</definedName>
    <definedName name="is_pfin_adj_capx" localSheetId="7">#REF!</definedName>
    <definedName name="is_pfin_adj_capx" localSheetId="4">#REF!</definedName>
    <definedName name="is_pfin_adj_capx" localSheetId="5">#REF!</definedName>
    <definedName name="is_pfin_adj_capx" localSheetId="17">#REF!</definedName>
    <definedName name="is_pfin_adj_capx" localSheetId="12">#REF!</definedName>
    <definedName name="is_pfin_adj_capx" localSheetId="9">#REF!</definedName>
    <definedName name="is_pfin_adj_capx" localSheetId="10">#REF!</definedName>
    <definedName name="is_pfin_adj_capx">#REF!</definedName>
    <definedName name="is_pfin_adj_CM1DC" localSheetId="0">#REF!</definedName>
    <definedName name="is_pfin_adj_CM1DC" localSheetId="3">#REF!</definedName>
    <definedName name="is_pfin_adj_CM1DC" localSheetId="2">#REF!</definedName>
    <definedName name="is_pfin_adj_CM1DC" localSheetId="22">#REF!</definedName>
    <definedName name="is_pfin_adj_CM1DC" localSheetId="7">#REF!</definedName>
    <definedName name="is_pfin_adj_CM1DC" localSheetId="4">#REF!</definedName>
    <definedName name="is_pfin_adj_CM1DC" localSheetId="5">#REF!</definedName>
    <definedName name="is_pfin_adj_CM1DC" localSheetId="17">#REF!</definedName>
    <definedName name="is_pfin_adj_CM1DC" localSheetId="12">#REF!</definedName>
    <definedName name="is_pfin_adj_CM1DC" localSheetId="9">#REF!</definedName>
    <definedName name="is_pfin_adj_CM1DC" localSheetId="10">#REF!</definedName>
    <definedName name="is_pfin_adj_CM1DC">#REF!</definedName>
    <definedName name="is_pfin_adj_CM1DE" localSheetId="0">#REF!</definedName>
    <definedName name="is_pfin_adj_CM1DE" localSheetId="3">#REF!</definedName>
    <definedName name="is_pfin_adj_CM1DE" localSheetId="2">#REF!</definedName>
    <definedName name="is_pfin_adj_CM1DE" localSheetId="22">#REF!</definedName>
    <definedName name="is_pfin_adj_CM1DE" localSheetId="7">#REF!</definedName>
    <definedName name="is_pfin_adj_CM1DE" localSheetId="4">#REF!</definedName>
    <definedName name="is_pfin_adj_CM1DE" localSheetId="5">#REF!</definedName>
    <definedName name="is_pfin_adj_CM1DE" localSheetId="17">#REF!</definedName>
    <definedName name="is_pfin_adj_CM1DE" localSheetId="12">#REF!</definedName>
    <definedName name="is_pfin_adj_CM1DE" localSheetId="9">#REF!</definedName>
    <definedName name="is_pfin_adj_CM1DE" localSheetId="10">#REF!</definedName>
    <definedName name="is_pfin_adj_CM1DE">#REF!</definedName>
    <definedName name="is_pfin_adj_CM1EL" localSheetId="0">#REF!</definedName>
    <definedName name="is_pfin_adj_CM1EL" localSheetId="3">#REF!</definedName>
    <definedName name="is_pfin_adj_CM1EL" localSheetId="2">#REF!</definedName>
    <definedName name="is_pfin_adj_CM1EL" localSheetId="22">#REF!</definedName>
    <definedName name="is_pfin_adj_CM1EL" localSheetId="7">#REF!</definedName>
    <definedName name="is_pfin_adj_CM1EL" localSheetId="4">#REF!</definedName>
    <definedName name="is_pfin_adj_CM1EL" localSheetId="5">#REF!</definedName>
    <definedName name="is_pfin_adj_CM1EL" localSheetId="17">#REF!</definedName>
    <definedName name="is_pfin_adj_CM1EL" localSheetId="12">#REF!</definedName>
    <definedName name="is_pfin_adj_CM1EL" localSheetId="9">#REF!</definedName>
    <definedName name="is_pfin_adj_CM1EL" localSheetId="10">#REF!</definedName>
    <definedName name="is_pfin_adj_CM1EL">#REF!</definedName>
    <definedName name="is_pfin_adj_CM1NE" localSheetId="0">#REF!</definedName>
    <definedName name="is_pfin_adj_CM1NE" localSheetId="3">#REF!</definedName>
    <definedName name="is_pfin_adj_CM1NE" localSheetId="2">#REF!</definedName>
    <definedName name="is_pfin_adj_CM1NE">#REF!</definedName>
    <definedName name="is_pfin_adj_CM2DC" localSheetId="0">#REF!</definedName>
    <definedName name="is_pfin_adj_CM2DC" localSheetId="3">#REF!</definedName>
    <definedName name="is_pfin_adj_CM2DC" localSheetId="2">#REF!</definedName>
    <definedName name="is_pfin_adj_CM2DC" localSheetId="22">#REF!</definedName>
    <definedName name="is_pfin_adj_CM2DC" localSheetId="7">#REF!</definedName>
    <definedName name="is_pfin_adj_CM2DC" localSheetId="4">#REF!</definedName>
    <definedName name="is_pfin_adj_CM2DC" localSheetId="5">#REF!</definedName>
    <definedName name="is_pfin_adj_CM2DC" localSheetId="17">#REF!</definedName>
    <definedName name="is_pfin_adj_CM2DC" localSheetId="12">#REF!</definedName>
    <definedName name="is_pfin_adj_CM2DC" localSheetId="9">#REF!</definedName>
    <definedName name="is_pfin_adj_CM2DC" localSheetId="10">#REF!</definedName>
    <definedName name="is_pfin_adj_CM2DC">#REF!</definedName>
    <definedName name="is_pfin_adj_CM2DE" localSheetId="0">#REF!</definedName>
    <definedName name="is_pfin_adj_CM2DE" localSheetId="3">#REF!</definedName>
    <definedName name="is_pfin_adj_CM2DE" localSheetId="2">#REF!</definedName>
    <definedName name="is_pfin_adj_CM2DE" localSheetId="22">#REF!</definedName>
    <definedName name="is_pfin_adj_CM2DE" localSheetId="7">#REF!</definedName>
    <definedName name="is_pfin_adj_CM2DE" localSheetId="4">#REF!</definedName>
    <definedName name="is_pfin_adj_CM2DE" localSheetId="5">#REF!</definedName>
    <definedName name="is_pfin_adj_CM2DE" localSheetId="17">#REF!</definedName>
    <definedName name="is_pfin_adj_CM2DE" localSheetId="12">#REF!</definedName>
    <definedName name="is_pfin_adj_CM2DE" localSheetId="9">#REF!</definedName>
    <definedName name="is_pfin_adj_CM2DE" localSheetId="10">#REF!</definedName>
    <definedName name="is_pfin_adj_CM2DE">#REF!</definedName>
    <definedName name="is_pfin_adj_CM2EL" localSheetId="0">#REF!</definedName>
    <definedName name="is_pfin_adj_CM2EL" localSheetId="3">#REF!</definedName>
    <definedName name="is_pfin_adj_CM2EL" localSheetId="2">#REF!</definedName>
    <definedName name="is_pfin_adj_CM2EL" localSheetId="22">#REF!</definedName>
    <definedName name="is_pfin_adj_CM2EL" localSheetId="7">#REF!</definedName>
    <definedName name="is_pfin_adj_CM2EL" localSheetId="4">#REF!</definedName>
    <definedName name="is_pfin_adj_CM2EL" localSheetId="5">#REF!</definedName>
    <definedName name="is_pfin_adj_CM2EL" localSheetId="17">#REF!</definedName>
    <definedName name="is_pfin_adj_CM2EL" localSheetId="12">#REF!</definedName>
    <definedName name="is_pfin_adj_CM2EL" localSheetId="9">#REF!</definedName>
    <definedName name="is_pfin_adj_CM2EL" localSheetId="10">#REF!</definedName>
    <definedName name="is_pfin_adj_CM2EL">#REF!</definedName>
    <definedName name="is_pfin_adj_CM2NE" localSheetId="0">#REF!</definedName>
    <definedName name="is_pfin_adj_CM2NE" localSheetId="3">#REF!</definedName>
    <definedName name="is_pfin_adj_CM2NE" localSheetId="2">#REF!</definedName>
    <definedName name="is_pfin_adj_CM2NE">#REF!</definedName>
    <definedName name="is_pfin_adj_CM3DC" localSheetId="0">#REF!</definedName>
    <definedName name="is_pfin_adj_CM3DC" localSheetId="3">#REF!</definedName>
    <definedName name="is_pfin_adj_CM3DC" localSheetId="2">#REF!</definedName>
    <definedName name="is_pfin_adj_CM3DC" localSheetId="22">#REF!</definedName>
    <definedName name="is_pfin_adj_CM3DC" localSheetId="7">#REF!</definedName>
    <definedName name="is_pfin_adj_CM3DC" localSheetId="4">#REF!</definedName>
    <definedName name="is_pfin_adj_CM3DC" localSheetId="5">#REF!</definedName>
    <definedName name="is_pfin_adj_CM3DC" localSheetId="17">#REF!</definedName>
    <definedName name="is_pfin_adj_CM3DC" localSheetId="12">#REF!</definedName>
    <definedName name="is_pfin_adj_CM3DC" localSheetId="9">#REF!</definedName>
    <definedName name="is_pfin_adj_CM3DC" localSheetId="10">#REF!</definedName>
    <definedName name="is_pfin_adj_CM3DC">#REF!</definedName>
    <definedName name="is_pfin_adj_CM3DE" localSheetId="0">#REF!</definedName>
    <definedName name="is_pfin_adj_CM3DE" localSheetId="3">#REF!</definedName>
    <definedName name="is_pfin_adj_CM3DE" localSheetId="2">#REF!</definedName>
    <definedName name="is_pfin_adj_CM3DE" localSheetId="22">#REF!</definedName>
    <definedName name="is_pfin_adj_CM3DE" localSheetId="7">#REF!</definedName>
    <definedName name="is_pfin_adj_CM3DE" localSheetId="4">#REF!</definedName>
    <definedName name="is_pfin_adj_CM3DE" localSheetId="5">#REF!</definedName>
    <definedName name="is_pfin_adj_CM3DE" localSheetId="17">#REF!</definedName>
    <definedName name="is_pfin_adj_CM3DE" localSheetId="12">#REF!</definedName>
    <definedName name="is_pfin_adj_CM3DE" localSheetId="9">#REF!</definedName>
    <definedName name="is_pfin_adj_CM3DE" localSheetId="10">#REF!</definedName>
    <definedName name="is_pfin_adj_CM3DE">#REF!</definedName>
    <definedName name="is_pfin_adj_CM3EL" localSheetId="0">#REF!</definedName>
    <definedName name="is_pfin_adj_CM3EL" localSheetId="3">#REF!</definedName>
    <definedName name="is_pfin_adj_CM3EL" localSheetId="2">#REF!</definedName>
    <definedName name="is_pfin_adj_CM3EL" localSheetId="22">#REF!</definedName>
    <definedName name="is_pfin_adj_CM3EL" localSheetId="7">#REF!</definedName>
    <definedName name="is_pfin_adj_CM3EL" localSheetId="4">#REF!</definedName>
    <definedName name="is_pfin_adj_CM3EL" localSheetId="5">#REF!</definedName>
    <definedName name="is_pfin_adj_CM3EL" localSheetId="17">#REF!</definedName>
    <definedName name="is_pfin_adj_CM3EL" localSheetId="12">#REF!</definedName>
    <definedName name="is_pfin_adj_CM3EL" localSheetId="9">#REF!</definedName>
    <definedName name="is_pfin_adj_CM3EL" localSheetId="10">#REF!</definedName>
    <definedName name="is_pfin_adj_CM3EL">#REF!</definedName>
    <definedName name="is_pfin_adj_CM3NE" localSheetId="0">#REF!</definedName>
    <definedName name="is_pfin_adj_CM3NE" localSheetId="3">#REF!</definedName>
    <definedName name="is_pfin_adj_CM3NE" localSheetId="2">#REF!</definedName>
    <definedName name="is_pfin_adj_CM3NE">#REF!</definedName>
    <definedName name="is_pfin_adj_CM4DC" localSheetId="0">#REF!</definedName>
    <definedName name="is_pfin_adj_CM4DC" localSheetId="3">#REF!</definedName>
    <definedName name="is_pfin_adj_CM4DC" localSheetId="2">#REF!</definedName>
    <definedName name="is_pfin_adj_CM4DC" localSheetId="22">#REF!</definedName>
    <definedName name="is_pfin_adj_CM4DC" localSheetId="7">#REF!</definedName>
    <definedName name="is_pfin_adj_CM4DC" localSheetId="4">#REF!</definedName>
    <definedName name="is_pfin_adj_CM4DC" localSheetId="5">#REF!</definedName>
    <definedName name="is_pfin_adj_CM4DC" localSheetId="17">#REF!</definedName>
    <definedName name="is_pfin_adj_CM4DC" localSheetId="12">#REF!</definedName>
    <definedName name="is_pfin_adj_CM4DC" localSheetId="9">#REF!</definedName>
    <definedName name="is_pfin_adj_CM4DC" localSheetId="10">#REF!</definedName>
    <definedName name="is_pfin_adj_CM4DC">#REF!</definedName>
    <definedName name="is_pfin_adj_CM4DE" localSheetId="0">#REF!</definedName>
    <definedName name="is_pfin_adj_CM4DE" localSheetId="3">#REF!</definedName>
    <definedName name="is_pfin_adj_CM4DE" localSheetId="2">#REF!</definedName>
    <definedName name="is_pfin_adj_CM4DE" localSheetId="22">#REF!</definedName>
    <definedName name="is_pfin_adj_CM4DE" localSheetId="7">#REF!</definedName>
    <definedName name="is_pfin_adj_CM4DE" localSheetId="4">#REF!</definedName>
    <definedName name="is_pfin_adj_CM4DE" localSheetId="5">#REF!</definedName>
    <definedName name="is_pfin_adj_CM4DE" localSheetId="17">#REF!</definedName>
    <definedName name="is_pfin_adj_CM4DE" localSheetId="12">#REF!</definedName>
    <definedName name="is_pfin_adj_CM4DE" localSheetId="9">#REF!</definedName>
    <definedName name="is_pfin_adj_CM4DE" localSheetId="10">#REF!</definedName>
    <definedName name="is_pfin_adj_CM4DE">#REF!</definedName>
    <definedName name="is_pfin_adj_CM4EL" localSheetId="0">#REF!</definedName>
    <definedName name="is_pfin_adj_CM4EL" localSheetId="3">#REF!</definedName>
    <definedName name="is_pfin_adj_CM4EL" localSheetId="2">#REF!</definedName>
    <definedName name="is_pfin_adj_CM4EL" localSheetId="22">#REF!</definedName>
    <definedName name="is_pfin_adj_CM4EL" localSheetId="7">#REF!</definedName>
    <definedName name="is_pfin_adj_CM4EL" localSheetId="4">#REF!</definedName>
    <definedName name="is_pfin_adj_CM4EL" localSheetId="5">#REF!</definedName>
    <definedName name="is_pfin_adj_CM4EL" localSheetId="17">#REF!</definedName>
    <definedName name="is_pfin_adj_CM4EL" localSheetId="12">#REF!</definedName>
    <definedName name="is_pfin_adj_CM4EL" localSheetId="9">#REF!</definedName>
    <definedName name="is_pfin_adj_CM4EL" localSheetId="10">#REF!</definedName>
    <definedName name="is_pfin_adj_CM4EL">#REF!</definedName>
    <definedName name="is_pfin_adj_CM4NE" localSheetId="0">#REF!</definedName>
    <definedName name="is_pfin_adj_CM4NE" localSheetId="3">#REF!</definedName>
    <definedName name="is_pfin_adj_CM4NE" localSheetId="2">#REF!</definedName>
    <definedName name="is_pfin_adj_CM4NE">#REF!</definedName>
    <definedName name="is_pfin_adj_CM5DC" localSheetId="0">#REF!</definedName>
    <definedName name="is_pfin_adj_CM5DC" localSheetId="3">#REF!</definedName>
    <definedName name="is_pfin_adj_CM5DC" localSheetId="2">#REF!</definedName>
    <definedName name="is_pfin_adj_CM5DC" localSheetId="22">#REF!</definedName>
    <definedName name="is_pfin_adj_CM5DC" localSheetId="7">#REF!</definedName>
    <definedName name="is_pfin_adj_CM5DC" localSheetId="4">#REF!</definedName>
    <definedName name="is_pfin_adj_CM5DC" localSheetId="5">#REF!</definedName>
    <definedName name="is_pfin_adj_CM5DC" localSheetId="17">#REF!</definedName>
    <definedName name="is_pfin_adj_CM5DC" localSheetId="12">#REF!</definedName>
    <definedName name="is_pfin_adj_CM5DC" localSheetId="9">#REF!</definedName>
    <definedName name="is_pfin_adj_CM5DC" localSheetId="10">#REF!</definedName>
    <definedName name="is_pfin_adj_CM5DC">#REF!</definedName>
    <definedName name="is_pfin_adj_CM5DE" localSheetId="0">#REF!</definedName>
    <definedName name="is_pfin_adj_CM5DE" localSheetId="3">#REF!</definedName>
    <definedName name="is_pfin_adj_CM5DE" localSheetId="2">#REF!</definedName>
    <definedName name="is_pfin_adj_CM5DE" localSheetId="22">#REF!</definedName>
    <definedName name="is_pfin_adj_CM5DE" localSheetId="7">#REF!</definedName>
    <definedName name="is_pfin_adj_CM5DE" localSheetId="4">#REF!</definedName>
    <definedName name="is_pfin_adj_CM5DE" localSheetId="5">#REF!</definedName>
    <definedName name="is_pfin_adj_CM5DE" localSheetId="17">#REF!</definedName>
    <definedName name="is_pfin_adj_CM5DE" localSheetId="12">#REF!</definedName>
    <definedName name="is_pfin_adj_CM5DE" localSheetId="9">#REF!</definedName>
    <definedName name="is_pfin_adj_CM5DE" localSheetId="10">#REF!</definedName>
    <definedName name="is_pfin_adj_CM5DE">#REF!</definedName>
    <definedName name="is_pfin_adj_CMDCC" localSheetId="0">#REF!</definedName>
    <definedName name="is_pfin_adj_CMDCC" localSheetId="3">#REF!</definedName>
    <definedName name="is_pfin_adj_CMDCC" localSheetId="2">#REF!</definedName>
    <definedName name="is_pfin_adj_CMDCC" localSheetId="22">#REF!</definedName>
    <definedName name="is_pfin_adj_CMDCC" localSheetId="7">#REF!</definedName>
    <definedName name="is_pfin_adj_CMDCC" localSheetId="4">#REF!</definedName>
    <definedName name="is_pfin_adj_CMDCC" localSheetId="5">#REF!</definedName>
    <definedName name="is_pfin_adj_CMDCC" localSheetId="17">#REF!</definedName>
    <definedName name="is_pfin_adj_CMDCC" localSheetId="12">#REF!</definedName>
    <definedName name="is_pfin_adj_CMDCC" localSheetId="9">#REF!</definedName>
    <definedName name="is_pfin_adj_CMDCC" localSheetId="10">#REF!</definedName>
    <definedName name="is_pfin_adj_CMDCC">#REF!</definedName>
    <definedName name="is_pfin_adj_CMDEC" localSheetId="0">#REF!</definedName>
    <definedName name="is_pfin_adj_CMDEC" localSheetId="3">#REF!</definedName>
    <definedName name="is_pfin_adj_CMDEC" localSheetId="2">#REF!</definedName>
    <definedName name="is_pfin_adj_CMDEC" localSheetId="22">#REF!</definedName>
    <definedName name="is_pfin_adj_CMDEC" localSheetId="7">#REF!</definedName>
    <definedName name="is_pfin_adj_CMDEC" localSheetId="4">#REF!</definedName>
    <definedName name="is_pfin_adj_CMDEC" localSheetId="5">#REF!</definedName>
    <definedName name="is_pfin_adj_CMDEC" localSheetId="17">#REF!</definedName>
    <definedName name="is_pfin_adj_CMDEC" localSheetId="12">#REF!</definedName>
    <definedName name="is_pfin_adj_CMDEC" localSheetId="9">#REF!</definedName>
    <definedName name="is_pfin_adj_CMDEC" localSheetId="10">#REF!</definedName>
    <definedName name="is_pfin_adj_CMDEC">#REF!</definedName>
    <definedName name="is_pfin_adj_CMELE" localSheetId="0">#REF!</definedName>
    <definedName name="is_pfin_adj_CMELE" localSheetId="3">#REF!</definedName>
    <definedName name="is_pfin_adj_CMELE" localSheetId="2">#REF!</definedName>
    <definedName name="is_pfin_adj_CMELE" localSheetId="22">#REF!</definedName>
    <definedName name="is_pfin_adj_CMELE" localSheetId="7">#REF!</definedName>
    <definedName name="is_pfin_adj_CMELE" localSheetId="4">#REF!</definedName>
    <definedName name="is_pfin_adj_CMELE" localSheetId="5">#REF!</definedName>
    <definedName name="is_pfin_adj_CMELE" localSheetId="17">#REF!</definedName>
    <definedName name="is_pfin_adj_CMELE" localSheetId="12">#REF!</definedName>
    <definedName name="is_pfin_adj_CMELE" localSheetId="9">#REF!</definedName>
    <definedName name="is_pfin_adj_CMELE" localSheetId="10">#REF!</definedName>
    <definedName name="is_pfin_adj_CMELE">#REF!</definedName>
    <definedName name="is_pfin_adj_CMNEP" localSheetId="0">#REF!</definedName>
    <definedName name="is_pfin_adj_CMNEP" localSheetId="3">#REF!</definedName>
    <definedName name="is_pfin_adj_CMNEP" localSheetId="2">#REF!</definedName>
    <definedName name="is_pfin_adj_CMNEP" localSheetId="22">#REF!</definedName>
    <definedName name="is_pfin_adj_CMNEP" localSheetId="7">#REF!</definedName>
    <definedName name="is_pfin_adj_CMNEP" localSheetId="4">#REF!</definedName>
    <definedName name="is_pfin_adj_CMNEP" localSheetId="5">#REF!</definedName>
    <definedName name="is_pfin_adj_CMNEP" localSheetId="17">#REF!</definedName>
    <definedName name="is_pfin_adj_CMNEP" localSheetId="12">#REF!</definedName>
    <definedName name="is_pfin_adj_CMNEP" localSheetId="9">#REF!</definedName>
    <definedName name="is_pfin_adj_CMNEP" localSheetId="10">#REF!</definedName>
    <definedName name="is_pfin_adj_CMNEP">#REF!</definedName>
    <definedName name="is_pfin_adj_corp" localSheetId="0">#REF!</definedName>
    <definedName name="is_pfin_adj_corp" localSheetId="3">#REF!</definedName>
    <definedName name="is_pfin_adj_corp" localSheetId="2">#REF!</definedName>
    <definedName name="is_pfin_adj_corp" localSheetId="22">#REF!</definedName>
    <definedName name="is_pfin_adj_corp" localSheetId="7">#REF!</definedName>
    <definedName name="is_pfin_adj_corp" localSheetId="4">#REF!</definedName>
    <definedName name="is_pfin_adj_corp" localSheetId="5">#REF!</definedName>
    <definedName name="is_pfin_adj_corp" localSheetId="17">#REF!</definedName>
    <definedName name="is_pfin_adj_corp" localSheetId="12">#REF!</definedName>
    <definedName name="is_pfin_adj_corp" localSheetId="9">#REF!</definedName>
    <definedName name="is_pfin_adj_corp" localSheetId="10">#REF!</definedName>
    <definedName name="is_pfin_adj_corp">#REF!</definedName>
    <definedName name="is_pfin_adj_cres" localSheetId="0">#REF!</definedName>
    <definedName name="is_pfin_adj_cres" localSheetId="3">#REF!</definedName>
    <definedName name="is_pfin_adj_cres" localSheetId="2">#REF!</definedName>
    <definedName name="is_pfin_adj_cres" localSheetId="22">#REF!</definedName>
    <definedName name="is_pfin_adj_cres" localSheetId="7">#REF!</definedName>
    <definedName name="is_pfin_adj_cres" localSheetId="4">#REF!</definedName>
    <definedName name="is_pfin_adj_cres" localSheetId="5">#REF!</definedName>
    <definedName name="is_pfin_adj_cres" localSheetId="17">#REF!</definedName>
    <definedName name="is_pfin_adj_cres" localSheetId="12">#REF!</definedName>
    <definedName name="is_pfin_adj_cres" localSheetId="9">#REF!</definedName>
    <definedName name="is_pfin_adj_cres" localSheetId="10">#REF!</definedName>
    <definedName name="is_pfin_adj_cres">#REF!</definedName>
    <definedName name="is_pfin_adj_dcc" localSheetId="0">#REF!</definedName>
    <definedName name="is_pfin_adj_dcc" localSheetId="3">#REF!</definedName>
    <definedName name="is_pfin_adj_dcc" localSheetId="2">#REF!</definedName>
    <definedName name="is_pfin_adj_dcc" localSheetId="22">#REF!</definedName>
    <definedName name="is_pfin_adj_dcc" localSheetId="7">#REF!</definedName>
    <definedName name="is_pfin_adj_dcc" localSheetId="4">#REF!</definedName>
    <definedName name="is_pfin_adj_dcc" localSheetId="5">#REF!</definedName>
    <definedName name="is_pfin_adj_dcc" localSheetId="17">#REF!</definedName>
    <definedName name="is_pfin_adj_dcc" localSheetId="12">#REF!</definedName>
    <definedName name="is_pfin_adj_dcc" localSheetId="9">#REF!</definedName>
    <definedName name="is_pfin_adj_dcc" localSheetId="10">#REF!</definedName>
    <definedName name="is_pfin_adj_dcc">#REF!</definedName>
    <definedName name="is_pfin_adj_dcom" localSheetId="0">#REF!</definedName>
    <definedName name="is_pfin_adj_dcom" localSheetId="3">#REF!</definedName>
    <definedName name="is_pfin_adj_dcom" localSheetId="2">#REF!</definedName>
    <definedName name="is_pfin_adj_dcom" localSheetId="22">#REF!</definedName>
    <definedName name="is_pfin_adj_dcom" localSheetId="7">#REF!</definedName>
    <definedName name="is_pfin_adj_dcom" localSheetId="4">#REF!</definedName>
    <definedName name="is_pfin_adj_dcom" localSheetId="5">#REF!</definedName>
    <definedName name="is_pfin_adj_dcom" localSheetId="17">#REF!</definedName>
    <definedName name="is_pfin_adj_dcom" localSheetId="12">#REF!</definedName>
    <definedName name="is_pfin_adj_dcom" localSheetId="9">#REF!</definedName>
    <definedName name="is_pfin_adj_dcom" localSheetId="10">#REF!</definedName>
    <definedName name="is_pfin_adj_dcom">#REF!</definedName>
    <definedName name="is_pfin_adj_desi" localSheetId="0">#REF!</definedName>
    <definedName name="is_pfin_adj_desi" localSheetId="3">#REF!</definedName>
    <definedName name="is_pfin_adj_desi" localSheetId="2">#REF!</definedName>
    <definedName name="is_pfin_adj_desi" localSheetId="22">#REF!</definedName>
    <definedName name="is_pfin_adj_desi" localSheetId="7">#REF!</definedName>
    <definedName name="is_pfin_adj_desi" localSheetId="4">#REF!</definedName>
    <definedName name="is_pfin_adj_desi" localSheetId="5">#REF!</definedName>
    <definedName name="is_pfin_adj_desi" localSheetId="17">#REF!</definedName>
    <definedName name="is_pfin_adj_desi" localSheetId="12">#REF!</definedName>
    <definedName name="is_pfin_adj_desi" localSheetId="9">#REF!</definedName>
    <definedName name="is_pfin_adj_desi" localSheetId="10">#REF!</definedName>
    <definedName name="is_pfin_adj_desi">#REF!</definedName>
    <definedName name="is_pfin_adj_dfd" localSheetId="0">#REF!</definedName>
    <definedName name="is_pfin_adj_dfd" localSheetId="3">#REF!</definedName>
    <definedName name="is_pfin_adj_dfd" localSheetId="2">#REF!</definedName>
    <definedName name="is_pfin_adj_dfd" localSheetId="22">#REF!</definedName>
    <definedName name="is_pfin_adj_dfd" localSheetId="7">#REF!</definedName>
    <definedName name="is_pfin_adj_dfd" localSheetId="4">#REF!</definedName>
    <definedName name="is_pfin_adj_dfd" localSheetId="5">#REF!</definedName>
    <definedName name="is_pfin_adj_dfd" localSheetId="17">#REF!</definedName>
    <definedName name="is_pfin_adj_dfd" localSheetId="12">#REF!</definedName>
    <definedName name="is_pfin_adj_dfd" localSheetId="9">#REF!</definedName>
    <definedName name="is_pfin_adj_dfd" localSheetId="10">#REF!</definedName>
    <definedName name="is_pfin_adj_dfd">#REF!</definedName>
    <definedName name="is_pfin_adj_dnet" localSheetId="0">#REF!</definedName>
    <definedName name="is_pfin_adj_dnet" localSheetId="3">#REF!</definedName>
    <definedName name="is_pfin_adj_dnet" localSheetId="2">#REF!</definedName>
    <definedName name="is_pfin_adj_dnet" localSheetId="22">#REF!</definedName>
    <definedName name="is_pfin_adj_dnet" localSheetId="7">#REF!</definedName>
    <definedName name="is_pfin_adj_dnet" localSheetId="4">#REF!</definedName>
    <definedName name="is_pfin_adj_dnet" localSheetId="5">#REF!</definedName>
    <definedName name="is_pfin_adj_dnet" localSheetId="17">#REF!</definedName>
    <definedName name="is_pfin_adj_dnet" localSheetId="12">#REF!</definedName>
    <definedName name="is_pfin_adj_dnet" localSheetId="9">#REF!</definedName>
    <definedName name="is_pfin_adj_dnet" localSheetId="10">#REF!</definedName>
    <definedName name="is_pfin_adj_dnet">#REF!</definedName>
    <definedName name="is_pfin_adj_dsol" localSheetId="0">#REF!</definedName>
    <definedName name="is_pfin_adj_dsol" localSheetId="3">#REF!</definedName>
    <definedName name="is_pfin_adj_dsol" localSheetId="2">#REF!</definedName>
    <definedName name="is_pfin_adj_dsol" localSheetId="22">#REF!</definedName>
    <definedName name="is_pfin_adj_dsol" localSheetId="7">#REF!</definedName>
    <definedName name="is_pfin_adj_dsol" localSheetId="4">#REF!</definedName>
    <definedName name="is_pfin_adj_dsol" localSheetId="5">#REF!</definedName>
    <definedName name="is_pfin_adj_dsol" localSheetId="17">#REF!</definedName>
    <definedName name="is_pfin_adj_dsol" localSheetId="12">#REF!</definedName>
    <definedName name="is_pfin_adj_dsol" localSheetId="9">#REF!</definedName>
    <definedName name="is_pfin_adj_dsol" localSheetId="10">#REF!</definedName>
    <definedName name="is_pfin_adj_dsol">#REF!</definedName>
    <definedName name="is_pfin_adj_eadj" localSheetId="0">#REF!</definedName>
    <definedName name="is_pfin_adj_eadj" localSheetId="3">#REF!</definedName>
    <definedName name="is_pfin_adj_eadj" localSheetId="2">#REF!</definedName>
    <definedName name="is_pfin_adj_eadj">#REF!</definedName>
    <definedName name="is_pfin_adj_elec" localSheetId="0">#REF!</definedName>
    <definedName name="is_pfin_adj_elec" localSheetId="3">#REF!</definedName>
    <definedName name="is_pfin_adj_elec" localSheetId="2">#REF!</definedName>
    <definedName name="is_pfin_adj_elec" localSheetId="22">#REF!</definedName>
    <definedName name="is_pfin_adj_elec" localSheetId="7">#REF!</definedName>
    <definedName name="is_pfin_adj_elec" localSheetId="4">#REF!</definedName>
    <definedName name="is_pfin_adj_elec" localSheetId="5">#REF!</definedName>
    <definedName name="is_pfin_adj_elec" localSheetId="17">#REF!</definedName>
    <definedName name="is_pfin_adj_elec" localSheetId="12">#REF!</definedName>
    <definedName name="is_pfin_adj_elec" localSheetId="9">#REF!</definedName>
    <definedName name="is_pfin_adj_elec" localSheetId="10">#REF!</definedName>
    <definedName name="is_pfin_adj_elec">#REF!</definedName>
    <definedName name="is_pfin_adj_esvc" localSheetId="0">#REF!</definedName>
    <definedName name="is_pfin_adj_esvc" localSheetId="3">#REF!</definedName>
    <definedName name="is_pfin_adj_esvc" localSheetId="2">#REF!</definedName>
    <definedName name="is_pfin_adj_esvc" localSheetId="22">#REF!</definedName>
    <definedName name="is_pfin_adj_esvc" localSheetId="7">#REF!</definedName>
    <definedName name="is_pfin_adj_esvc" localSheetId="4">#REF!</definedName>
    <definedName name="is_pfin_adj_esvc" localSheetId="5">#REF!</definedName>
    <definedName name="is_pfin_adj_esvc" localSheetId="17">#REF!</definedName>
    <definedName name="is_pfin_adj_esvc" localSheetId="12">#REF!</definedName>
    <definedName name="is_pfin_adj_esvc" localSheetId="9">#REF!</definedName>
    <definedName name="is_pfin_adj_esvc" localSheetId="10">#REF!</definedName>
    <definedName name="is_pfin_adj_esvc">#REF!</definedName>
    <definedName name="is_pfin_adj_fnco" localSheetId="0">#REF!</definedName>
    <definedName name="is_pfin_adj_fnco" localSheetId="3">#REF!</definedName>
    <definedName name="is_pfin_adj_fnco" localSheetId="2">#REF!</definedName>
    <definedName name="is_pfin_adj_fnco" localSheetId="22">#REF!</definedName>
    <definedName name="is_pfin_adj_fnco" localSheetId="7">#REF!</definedName>
    <definedName name="is_pfin_adj_fnco" localSheetId="4">#REF!</definedName>
    <definedName name="is_pfin_adj_fnco" localSheetId="5">#REF!</definedName>
    <definedName name="is_pfin_adj_fnco" localSheetId="17">#REF!</definedName>
    <definedName name="is_pfin_adj_fnco" localSheetId="12">#REF!</definedName>
    <definedName name="is_pfin_adj_fnco" localSheetId="9">#REF!</definedName>
    <definedName name="is_pfin_adj_fnco" localSheetId="10">#REF!</definedName>
    <definedName name="is_pfin_adj_fnco">#REF!</definedName>
    <definedName name="is_pfin_adj_fsac" localSheetId="0">#REF!</definedName>
    <definedName name="is_pfin_adj_fsac" localSheetId="3">#REF!</definedName>
    <definedName name="is_pfin_adj_fsac" localSheetId="2">#REF!</definedName>
    <definedName name="is_pfin_adj_fsac" localSheetId="22">#REF!</definedName>
    <definedName name="is_pfin_adj_fsac" localSheetId="7">#REF!</definedName>
    <definedName name="is_pfin_adj_fsac" localSheetId="4">#REF!</definedName>
    <definedName name="is_pfin_adj_fsac" localSheetId="5">#REF!</definedName>
    <definedName name="is_pfin_adj_fsac" localSheetId="17">#REF!</definedName>
    <definedName name="is_pfin_adj_fsac" localSheetId="12">#REF!</definedName>
    <definedName name="is_pfin_adj_fsac" localSheetId="9">#REF!</definedName>
    <definedName name="is_pfin_adj_fsac" localSheetId="10">#REF!</definedName>
    <definedName name="is_pfin_adj_fsac">#REF!</definedName>
    <definedName name="is_pfin_adj_fser" localSheetId="0">#REF!</definedName>
    <definedName name="is_pfin_adj_fser" localSheetId="3">#REF!</definedName>
    <definedName name="is_pfin_adj_fser" localSheetId="2">#REF!</definedName>
    <definedName name="is_pfin_adj_fser" localSheetId="22">#REF!</definedName>
    <definedName name="is_pfin_adj_fser" localSheetId="7">#REF!</definedName>
    <definedName name="is_pfin_adj_fser" localSheetId="4">#REF!</definedName>
    <definedName name="is_pfin_adj_fser" localSheetId="5">#REF!</definedName>
    <definedName name="is_pfin_adj_fser" localSheetId="17">#REF!</definedName>
    <definedName name="is_pfin_adj_fser" localSheetId="12">#REF!</definedName>
    <definedName name="is_pfin_adj_fser" localSheetId="9">#REF!</definedName>
    <definedName name="is_pfin_adj_fser" localSheetId="10">#REF!</definedName>
    <definedName name="is_pfin_adj_fser">#REF!</definedName>
    <definedName name="is_pfin_adj_fstp" localSheetId="0">#REF!</definedName>
    <definedName name="is_pfin_adj_fstp" localSheetId="3">#REF!</definedName>
    <definedName name="is_pfin_adj_fstp" localSheetId="2">#REF!</definedName>
    <definedName name="is_pfin_adj_fstp" localSheetId="22">#REF!</definedName>
    <definedName name="is_pfin_adj_fstp" localSheetId="7">#REF!</definedName>
    <definedName name="is_pfin_adj_fstp" localSheetId="4">#REF!</definedName>
    <definedName name="is_pfin_adj_fstp" localSheetId="5">#REF!</definedName>
    <definedName name="is_pfin_adj_fstp" localSheetId="17">#REF!</definedName>
    <definedName name="is_pfin_adj_fstp" localSheetId="12">#REF!</definedName>
    <definedName name="is_pfin_adj_fstp" localSheetId="9">#REF!</definedName>
    <definedName name="is_pfin_adj_fstp" localSheetId="10">#REF!</definedName>
    <definedName name="is_pfin_adj_fstp">#REF!</definedName>
    <definedName name="is_pfin_adj_GADD" localSheetId="0">#REF!</definedName>
    <definedName name="is_pfin_adj_GADD" localSheetId="3">#REF!</definedName>
    <definedName name="is_pfin_adj_GADD" localSheetId="2">#REF!</definedName>
    <definedName name="is_pfin_adj_GADD" localSheetId="22">#REF!</definedName>
    <definedName name="is_pfin_adj_GADD" localSheetId="7">#REF!</definedName>
    <definedName name="is_pfin_adj_GADD" localSheetId="4">#REF!</definedName>
    <definedName name="is_pfin_adj_GADD" localSheetId="5">#REF!</definedName>
    <definedName name="is_pfin_adj_GADD" localSheetId="17">#REF!</definedName>
    <definedName name="is_pfin_adj_GADD" localSheetId="12">#REF!</definedName>
    <definedName name="is_pfin_adj_GADD" localSheetId="9">#REF!</definedName>
    <definedName name="is_pfin_adj_GADD" localSheetId="10">#REF!</definedName>
    <definedName name="is_pfin_adj_GADD">#REF!</definedName>
    <definedName name="is_pfin_adj_GADI" localSheetId="0">#REF!</definedName>
    <definedName name="is_pfin_adj_GADI" localSheetId="3">#REF!</definedName>
    <definedName name="is_pfin_adj_GADI" localSheetId="2">#REF!</definedName>
    <definedName name="is_pfin_adj_GADI" localSheetId="22">#REF!</definedName>
    <definedName name="is_pfin_adj_GADI" localSheetId="7">#REF!</definedName>
    <definedName name="is_pfin_adj_GADI" localSheetId="4">#REF!</definedName>
    <definedName name="is_pfin_adj_GADI" localSheetId="5">#REF!</definedName>
    <definedName name="is_pfin_adj_GADI" localSheetId="17">#REF!</definedName>
    <definedName name="is_pfin_adj_GADI" localSheetId="12">#REF!</definedName>
    <definedName name="is_pfin_adj_GADI" localSheetId="9">#REF!</definedName>
    <definedName name="is_pfin_adj_GADI" localSheetId="10">#REF!</definedName>
    <definedName name="is_pfin_adj_GADI">#REF!</definedName>
    <definedName name="is_pfin_adj_mali" localSheetId="0">#REF!</definedName>
    <definedName name="is_pfin_adj_mali" localSheetId="3">#REF!</definedName>
    <definedName name="is_pfin_adj_mali" localSheetId="2">#REF!</definedName>
    <definedName name="is_pfin_adj_mali" localSheetId="22">#REF!</definedName>
    <definedName name="is_pfin_adj_mali" localSheetId="7">#REF!</definedName>
    <definedName name="is_pfin_adj_mali" localSheetId="4">#REF!</definedName>
    <definedName name="is_pfin_adj_mali" localSheetId="5">#REF!</definedName>
    <definedName name="is_pfin_adj_mali" localSheetId="17">#REF!</definedName>
    <definedName name="is_pfin_adj_mali" localSheetId="12">#REF!</definedName>
    <definedName name="is_pfin_adj_mali" localSheetId="9">#REF!</definedName>
    <definedName name="is_pfin_adj_mali" localSheetId="10">#REF!</definedName>
    <definedName name="is_pfin_adj_mali">#REF!</definedName>
    <definedName name="is_pfin_adj_MWP" localSheetId="0">#REF!</definedName>
    <definedName name="is_pfin_adj_MWP" localSheetId="3">#REF!</definedName>
    <definedName name="is_pfin_adj_MWP" localSheetId="2">#REF!</definedName>
    <definedName name="is_pfin_adj_MWP" localSheetId="22">#REF!</definedName>
    <definedName name="is_pfin_adj_MWP" localSheetId="7">#REF!</definedName>
    <definedName name="is_pfin_adj_MWP" localSheetId="4">#REF!</definedName>
    <definedName name="is_pfin_adj_MWP" localSheetId="5">#REF!</definedName>
    <definedName name="is_pfin_adj_MWP" localSheetId="17">#REF!</definedName>
    <definedName name="is_pfin_adj_MWP" localSheetId="12">#REF!</definedName>
    <definedName name="is_pfin_adj_MWP" localSheetId="9">#REF!</definedName>
    <definedName name="is_pfin_adj_MWP" localSheetId="10">#REF!</definedName>
    <definedName name="is_pfin_adj_MWP">#REF!</definedName>
    <definedName name="is_pfin_adj_NEP" localSheetId="0">#REF!</definedName>
    <definedName name="is_pfin_adj_NEP" localSheetId="3">#REF!</definedName>
    <definedName name="is_pfin_adj_NEP" localSheetId="2">#REF!</definedName>
    <definedName name="is_pfin_adj_NEP" localSheetId="22">#REF!</definedName>
    <definedName name="is_pfin_adj_NEP" localSheetId="7">#REF!</definedName>
    <definedName name="is_pfin_adj_NEP" localSheetId="4">#REF!</definedName>
    <definedName name="is_pfin_adj_NEP" localSheetId="5">#REF!</definedName>
    <definedName name="is_pfin_adj_NEP" localSheetId="17">#REF!</definedName>
    <definedName name="is_pfin_adj_NEP" localSheetId="12">#REF!</definedName>
    <definedName name="is_pfin_adj_NEP" localSheetId="9">#REF!</definedName>
    <definedName name="is_pfin_adj_NEP" localSheetId="10">#REF!</definedName>
    <definedName name="is_pfin_adj_NEP">#REF!</definedName>
    <definedName name="is_pfin_adj_new_ambr" localSheetId="0">#REF!</definedName>
    <definedName name="is_pfin_adj_new_ambr" localSheetId="3">#REF!</definedName>
    <definedName name="is_pfin_adj_new_ambr" localSheetId="2">#REF!</definedName>
    <definedName name="is_pfin_adj_new_ambr" localSheetId="22">#REF!</definedName>
    <definedName name="is_pfin_adj_new_ambr" localSheetId="7">#REF!</definedName>
    <definedName name="is_pfin_adj_new_ambr" localSheetId="4">#REF!</definedName>
    <definedName name="is_pfin_adj_new_ambr" localSheetId="5">#REF!</definedName>
    <definedName name="is_pfin_adj_new_ambr" localSheetId="17">#REF!</definedName>
    <definedName name="is_pfin_adj_new_ambr" localSheetId="12">#REF!</definedName>
    <definedName name="is_pfin_adj_new_ambr" localSheetId="9">#REF!</definedName>
    <definedName name="is_pfin_adj_new_ambr" localSheetId="10">#REF!</definedName>
    <definedName name="is_pfin_adj_new_ambr">#REF!</definedName>
    <definedName name="is_pfin_adj_new_asst" localSheetId="0">#REF!</definedName>
    <definedName name="is_pfin_adj_new_asst" localSheetId="3">#REF!</definedName>
    <definedName name="is_pfin_adj_new_asst" localSheetId="2">#REF!</definedName>
    <definedName name="is_pfin_adj_new_asst" localSheetId="22">#REF!</definedName>
    <definedName name="is_pfin_adj_new_asst" localSheetId="7">#REF!</definedName>
    <definedName name="is_pfin_adj_new_asst" localSheetId="4">#REF!</definedName>
    <definedName name="is_pfin_adj_new_asst" localSheetId="5">#REF!</definedName>
    <definedName name="is_pfin_adj_new_asst" localSheetId="17">#REF!</definedName>
    <definedName name="is_pfin_adj_new_asst" localSheetId="12">#REF!</definedName>
    <definedName name="is_pfin_adj_new_asst" localSheetId="9">#REF!</definedName>
    <definedName name="is_pfin_adj_new_asst" localSheetId="10">#REF!</definedName>
    <definedName name="is_pfin_adj_new_asst">#REF!</definedName>
    <definedName name="is_pfin_adj_new_capx" localSheetId="0">#REF!</definedName>
    <definedName name="is_pfin_adj_new_capx" localSheetId="3">#REF!</definedName>
    <definedName name="is_pfin_adj_new_capx" localSheetId="2">#REF!</definedName>
    <definedName name="is_pfin_adj_new_capx" localSheetId="22">#REF!</definedName>
    <definedName name="is_pfin_adj_new_capx" localSheetId="7">#REF!</definedName>
    <definedName name="is_pfin_adj_new_capx" localSheetId="4">#REF!</definedName>
    <definedName name="is_pfin_adj_new_capx" localSheetId="5">#REF!</definedName>
    <definedName name="is_pfin_adj_new_capx" localSheetId="17">#REF!</definedName>
    <definedName name="is_pfin_adj_new_capx" localSheetId="12">#REF!</definedName>
    <definedName name="is_pfin_adj_new_capx" localSheetId="9">#REF!</definedName>
    <definedName name="is_pfin_adj_new_capx" localSheetId="10">#REF!</definedName>
    <definedName name="is_pfin_adj_new_capx">#REF!</definedName>
    <definedName name="is_pfin_adj_new_CM1DC" localSheetId="0">#REF!</definedName>
    <definedName name="is_pfin_adj_new_CM1DC" localSheetId="3">#REF!</definedName>
    <definedName name="is_pfin_adj_new_CM1DC" localSheetId="2">#REF!</definedName>
    <definedName name="is_pfin_adj_new_CM1DC" localSheetId="22">#REF!</definedName>
    <definedName name="is_pfin_adj_new_CM1DC" localSheetId="7">#REF!</definedName>
    <definedName name="is_pfin_adj_new_CM1DC" localSheetId="4">#REF!</definedName>
    <definedName name="is_pfin_adj_new_CM1DC" localSheetId="5">#REF!</definedName>
    <definedName name="is_pfin_adj_new_CM1DC" localSheetId="17">#REF!</definedName>
    <definedName name="is_pfin_adj_new_CM1DC" localSheetId="12">#REF!</definedName>
    <definedName name="is_pfin_adj_new_CM1DC" localSheetId="9">#REF!</definedName>
    <definedName name="is_pfin_adj_new_CM1DC" localSheetId="10">#REF!</definedName>
    <definedName name="is_pfin_adj_new_CM1DC">#REF!</definedName>
    <definedName name="is_pfin_adj_new_CM1DE" localSheetId="0">#REF!</definedName>
    <definedName name="is_pfin_adj_new_CM1DE" localSheetId="3">#REF!</definedName>
    <definedName name="is_pfin_adj_new_CM1DE" localSheetId="2">#REF!</definedName>
    <definedName name="is_pfin_adj_new_CM1DE" localSheetId="22">#REF!</definedName>
    <definedName name="is_pfin_adj_new_CM1DE" localSheetId="7">#REF!</definedName>
    <definedName name="is_pfin_adj_new_CM1DE" localSheetId="4">#REF!</definedName>
    <definedName name="is_pfin_adj_new_CM1DE" localSheetId="5">#REF!</definedName>
    <definedName name="is_pfin_adj_new_CM1DE" localSheetId="17">#REF!</definedName>
    <definedName name="is_pfin_adj_new_CM1DE" localSheetId="12">#REF!</definedName>
    <definedName name="is_pfin_adj_new_CM1DE" localSheetId="9">#REF!</definedName>
    <definedName name="is_pfin_adj_new_CM1DE" localSheetId="10">#REF!</definedName>
    <definedName name="is_pfin_adj_new_CM1DE">#REF!</definedName>
    <definedName name="is_pfin_adj_new_CM1EL" localSheetId="0">#REF!</definedName>
    <definedName name="is_pfin_adj_new_CM1EL" localSheetId="3">#REF!</definedName>
    <definedName name="is_pfin_adj_new_CM1EL" localSheetId="2">#REF!</definedName>
    <definedName name="is_pfin_adj_new_CM1EL" localSheetId="22">#REF!</definedName>
    <definedName name="is_pfin_adj_new_CM1EL" localSheetId="7">#REF!</definedName>
    <definedName name="is_pfin_adj_new_CM1EL" localSheetId="4">#REF!</definedName>
    <definedName name="is_pfin_adj_new_CM1EL" localSheetId="5">#REF!</definedName>
    <definedName name="is_pfin_adj_new_CM1EL" localSheetId="17">#REF!</definedName>
    <definedName name="is_pfin_adj_new_CM1EL" localSheetId="12">#REF!</definedName>
    <definedName name="is_pfin_adj_new_CM1EL" localSheetId="9">#REF!</definedName>
    <definedName name="is_pfin_adj_new_CM1EL" localSheetId="10">#REF!</definedName>
    <definedName name="is_pfin_adj_new_CM1EL">#REF!</definedName>
    <definedName name="is_pfin_adj_new_CM1NE" localSheetId="0">#REF!</definedName>
    <definedName name="is_pfin_adj_new_CM1NE" localSheetId="3">#REF!</definedName>
    <definedName name="is_pfin_adj_new_CM1NE" localSheetId="2">#REF!</definedName>
    <definedName name="is_pfin_adj_new_CM1NE">#REF!</definedName>
    <definedName name="is_pfin_adj_new_CM2DC" localSheetId="0">#REF!</definedName>
    <definedName name="is_pfin_adj_new_CM2DC" localSheetId="3">#REF!</definedName>
    <definedName name="is_pfin_adj_new_CM2DC" localSheetId="2">#REF!</definedName>
    <definedName name="is_pfin_adj_new_CM2DC" localSheetId="22">#REF!</definedName>
    <definedName name="is_pfin_adj_new_CM2DC" localSheetId="7">#REF!</definedName>
    <definedName name="is_pfin_adj_new_CM2DC" localSheetId="4">#REF!</definedName>
    <definedName name="is_pfin_adj_new_CM2DC" localSheetId="5">#REF!</definedName>
    <definedName name="is_pfin_adj_new_CM2DC" localSheetId="17">#REF!</definedName>
    <definedName name="is_pfin_adj_new_CM2DC" localSheetId="12">#REF!</definedName>
    <definedName name="is_pfin_adj_new_CM2DC" localSheetId="9">#REF!</definedName>
    <definedName name="is_pfin_adj_new_CM2DC" localSheetId="10">#REF!</definedName>
    <definedName name="is_pfin_adj_new_CM2DC">#REF!</definedName>
    <definedName name="is_pfin_adj_new_CM2DE" localSheetId="0">#REF!</definedName>
    <definedName name="is_pfin_adj_new_CM2DE" localSheetId="3">#REF!</definedName>
    <definedName name="is_pfin_adj_new_CM2DE" localSheetId="2">#REF!</definedName>
    <definedName name="is_pfin_adj_new_CM2DE" localSheetId="22">#REF!</definedName>
    <definedName name="is_pfin_adj_new_CM2DE" localSheetId="7">#REF!</definedName>
    <definedName name="is_pfin_adj_new_CM2DE" localSheetId="4">#REF!</definedName>
    <definedName name="is_pfin_adj_new_CM2DE" localSheetId="5">#REF!</definedName>
    <definedName name="is_pfin_adj_new_CM2DE" localSheetId="17">#REF!</definedName>
    <definedName name="is_pfin_adj_new_CM2DE" localSheetId="12">#REF!</definedName>
    <definedName name="is_pfin_adj_new_CM2DE" localSheetId="9">#REF!</definedName>
    <definedName name="is_pfin_adj_new_CM2DE" localSheetId="10">#REF!</definedName>
    <definedName name="is_pfin_adj_new_CM2DE">#REF!</definedName>
    <definedName name="is_pfin_adj_new_CM2EL" localSheetId="0">#REF!</definedName>
    <definedName name="is_pfin_adj_new_CM2EL" localSheetId="3">#REF!</definedName>
    <definedName name="is_pfin_adj_new_CM2EL" localSheetId="2">#REF!</definedName>
    <definedName name="is_pfin_adj_new_CM2EL" localSheetId="22">#REF!</definedName>
    <definedName name="is_pfin_adj_new_CM2EL" localSheetId="7">#REF!</definedName>
    <definedName name="is_pfin_adj_new_CM2EL" localSheetId="4">#REF!</definedName>
    <definedName name="is_pfin_adj_new_CM2EL" localSheetId="5">#REF!</definedName>
    <definedName name="is_pfin_adj_new_CM2EL" localSheetId="17">#REF!</definedName>
    <definedName name="is_pfin_adj_new_CM2EL" localSheetId="12">#REF!</definedName>
    <definedName name="is_pfin_adj_new_CM2EL" localSheetId="9">#REF!</definedName>
    <definedName name="is_pfin_adj_new_CM2EL" localSheetId="10">#REF!</definedName>
    <definedName name="is_pfin_adj_new_CM2EL">#REF!</definedName>
    <definedName name="is_pfin_adj_new_CM2NE" localSheetId="0">#REF!</definedName>
    <definedName name="is_pfin_adj_new_CM2NE" localSheetId="3">#REF!</definedName>
    <definedName name="is_pfin_adj_new_CM2NE" localSheetId="2">#REF!</definedName>
    <definedName name="is_pfin_adj_new_CM2NE">#REF!</definedName>
    <definedName name="is_pfin_adj_new_CM3DC" localSheetId="0">#REF!</definedName>
    <definedName name="is_pfin_adj_new_CM3DC" localSheetId="3">#REF!</definedName>
    <definedName name="is_pfin_adj_new_CM3DC" localSheetId="2">#REF!</definedName>
    <definedName name="is_pfin_adj_new_CM3DC" localSheetId="22">#REF!</definedName>
    <definedName name="is_pfin_adj_new_CM3DC" localSheetId="7">#REF!</definedName>
    <definedName name="is_pfin_adj_new_CM3DC" localSheetId="4">#REF!</definedName>
    <definedName name="is_pfin_adj_new_CM3DC" localSheetId="5">#REF!</definedName>
    <definedName name="is_pfin_adj_new_CM3DC" localSheetId="17">#REF!</definedName>
    <definedName name="is_pfin_adj_new_CM3DC" localSheetId="12">#REF!</definedName>
    <definedName name="is_pfin_adj_new_CM3DC" localSheetId="9">#REF!</definedName>
    <definedName name="is_pfin_adj_new_CM3DC" localSheetId="10">#REF!</definedName>
    <definedName name="is_pfin_adj_new_CM3DC">#REF!</definedName>
    <definedName name="is_pfin_adj_new_CM3DE" localSheetId="0">#REF!</definedName>
    <definedName name="is_pfin_adj_new_CM3DE" localSheetId="3">#REF!</definedName>
    <definedName name="is_pfin_adj_new_CM3DE" localSheetId="2">#REF!</definedName>
    <definedName name="is_pfin_adj_new_CM3DE" localSheetId="22">#REF!</definedName>
    <definedName name="is_pfin_adj_new_CM3DE" localSheetId="7">#REF!</definedName>
    <definedName name="is_pfin_adj_new_CM3DE" localSheetId="4">#REF!</definedName>
    <definedName name="is_pfin_adj_new_CM3DE" localSheetId="5">#REF!</definedName>
    <definedName name="is_pfin_adj_new_CM3DE" localSheetId="17">#REF!</definedName>
    <definedName name="is_pfin_adj_new_CM3DE" localSheetId="12">#REF!</definedName>
    <definedName name="is_pfin_adj_new_CM3DE" localSheetId="9">#REF!</definedName>
    <definedName name="is_pfin_adj_new_CM3DE" localSheetId="10">#REF!</definedName>
    <definedName name="is_pfin_adj_new_CM3DE">#REF!</definedName>
    <definedName name="is_pfin_adj_new_CM3EL" localSheetId="0">#REF!</definedName>
    <definedName name="is_pfin_adj_new_CM3EL" localSheetId="3">#REF!</definedName>
    <definedName name="is_pfin_adj_new_CM3EL" localSheetId="2">#REF!</definedName>
    <definedName name="is_pfin_adj_new_CM3EL" localSheetId="22">#REF!</definedName>
    <definedName name="is_pfin_adj_new_CM3EL" localSheetId="7">#REF!</definedName>
    <definedName name="is_pfin_adj_new_CM3EL" localSheetId="4">#REF!</definedName>
    <definedName name="is_pfin_adj_new_CM3EL" localSheetId="5">#REF!</definedName>
    <definedName name="is_pfin_adj_new_CM3EL" localSheetId="17">#REF!</definedName>
    <definedName name="is_pfin_adj_new_CM3EL" localSheetId="12">#REF!</definedName>
    <definedName name="is_pfin_adj_new_CM3EL" localSheetId="9">#REF!</definedName>
    <definedName name="is_pfin_adj_new_CM3EL" localSheetId="10">#REF!</definedName>
    <definedName name="is_pfin_adj_new_CM3EL">#REF!</definedName>
    <definedName name="is_pfin_adj_new_CM3NE" localSheetId="0">#REF!</definedName>
    <definedName name="is_pfin_adj_new_CM3NE" localSheetId="3">#REF!</definedName>
    <definedName name="is_pfin_adj_new_CM3NE" localSheetId="2">#REF!</definedName>
    <definedName name="is_pfin_adj_new_CM3NE">#REF!</definedName>
    <definedName name="is_pfin_adj_new_CM4DC" localSheetId="0">#REF!</definedName>
    <definedName name="is_pfin_adj_new_CM4DC" localSheetId="3">#REF!</definedName>
    <definedName name="is_pfin_adj_new_CM4DC" localSheetId="2">#REF!</definedName>
    <definedName name="is_pfin_adj_new_CM4DC" localSheetId="22">#REF!</definedName>
    <definedName name="is_pfin_adj_new_CM4DC" localSheetId="7">#REF!</definedName>
    <definedName name="is_pfin_adj_new_CM4DC" localSheetId="4">#REF!</definedName>
    <definedName name="is_pfin_adj_new_CM4DC" localSheetId="5">#REF!</definedName>
    <definedName name="is_pfin_adj_new_CM4DC" localSheetId="17">#REF!</definedName>
    <definedName name="is_pfin_adj_new_CM4DC" localSheetId="12">#REF!</definedName>
    <definedName name="is_pfin_adj_new_CM4DC" localSheetId="9">#REF!</definedName>
    <definedName name="is_pfin_adj_new_CM4DC" localSheetId="10">#REF!</definedName>
    <definedName name="is_pfin_adj_new_CM4DC">#REF!</definedName>
    <definedName name="is_pfin_adj_new_CM4DE" localSheetId="0">#REF!</definedName>
    <definedName name="is_pfin_adj_new_CM4DE" localSheetId="3">#REF!</definedName>
    <definedName name="is_pfin_adj_new_CM4DE" localSheetId="2">#REF!</definedName>
    <definedName name="is_pfin_adj_new_CM4DE" localSheetId="22">#REF!</definedName>
    <definedName name="is_pfin_adj_new_CM4DE" localSheetId="7">#REF!</definedName>
    <definedName name="is_pfin_adj_new_CM4DE" localSheetId="4">#REF!</definedName>
    <definedName name="is_pfin_adj_new_CM4DE" localSheetId="5">#REF!</definedName>
    <definedName name="is_pfin_adj_new_CM4DE" localSheetId="17">#REF!</definedName>
    <definedName name="is_pfin_adj_new_CM4DE" localSheetId="12">#REF!</definedName>
    <definedName name="is_pfin_adj_new_CM4DE" localSheetId="9">#REF!</definedName>
    <definedName name="is_pfin_adj_new_CM4DE" localSheetId="10">#REF!</definedName>
    <definedName name="is_pfin_adj_new_CM4DE">#REF!</definedName>
    <definedName name="is_pfin_adj_new_CM4EL" localSheetId="0">#REF!</definedName>
    <definedName name="is_pfin_adj_new_CM4EL" localSheetId="3">#REF!</definedName>
    <definedName name="is_pfin_adj_new_CM4EL" localSheetId="2">#REF!</definedName>
    <definedName name="is_pfin_adj_new_CM4EL" localSheetId="22">#REF!</definedName>
    <definedName name="is_pfin_adj_new_CM4EL" localSheetId="7">#REF!</definedName>
    <definedName name="is_pfin_adj_new_CM4EL" localSheetId="4">#REF!</definedName>
    <definedName name="is_pfin_adj_new_CM4EL" localSheetId="5">#REF!</definedName>
    <definedName name="is_pfin_adj_new_CM4EL" localSheetId="17">#REF!</definedName>
    <definedName name="is_pfin_adj_new_CM4EL" localSheetId="12">#REF!</definedName>
    <definedName name="is_pfin_adj_new_CM4EL" localSheetId="9">#REF!</definedName>
    <definedName name="is_pfin_adj_new_CM4EL" localSheetId="10">#REF!</definedName>
    <definedName name="is_pfin_adj_new_CM4EL">#REF!</definedName>
    <definedName name="is_pfin_adj_new_CM4NE" localSheetId="0">#REF!</definedName>
    <definedName name="is_pfin_adj_new_CM4NE" localSheetId="3">#REF!</definedName>
    <definedName name="is_pfin_adj_new_CM4NE" localSheetId="2">#REF!</definedName>
    <definedName name="is_pfin_adj_new_CM4NE">#REF!</definedName>
    <definedName name="is_pfin_adj_new_CM5DC" localSheetId="0">#REF!</definedName>
    <definedName name="is_pfin_adj_new_CM5DC" localSheetId="3">#REF!</definedName>
    <definedName name="is_pfin_adj_new_CM5DC" localSheetId="2">#REF!</definedName>
    <definedName name="is_pfin_adj_new_CM5DC" localSheetId="22">#REF!</definedName>
    <definedName name="is_pfin_adj_new_CM5DC" localSheetId="7">#REF!</definedName>
    <definedName name="is_pfin_adj_new_CM5DC" localSheetId="4">#REF!</definedName>
    <definedName name="is_pfin_adj_new_CM5DC" localSheetId="5">#REF!</definedName>
    <definedName name="is_pfin_adj_new_CM5DC" localSheetId="17">#REF!</definedName>
    <definedName name="is_pfin_adj_new_CM5DC" localSheetId="12">#REF!</definedName>
    <definedName name="is_pfin_adj_new_CM5DC" localSheetId="9">#REF!</definedName>
    <definedName name="is_pfin_adj_new_CM5DC" localSheetId="10">#REF!</definedName>
    <definedName name="is_pfin_adj_new_CM5DC">#REF!</definedName>
    <definedName name="is_pfin_adj_new_CM5DE" localSheetId="0">#REF!</definedName>
    <definedName name="is_pfin_adj_new_CM5DE" localSheetId="3">#REF!</definedName>
    <definedName name="is_pfin_adj_new_CM5DE" localSheetId="2">#REF!</definedName>
    <definedName name="is_pfin_adj_new_CM5DE" localSheetId="22">#REF!</definedName>
    <definedName name="is_pfin_adj_new_CM5DE" localSheetId="7">#REF!</definedName>
    <definedName name="is_pfin_adj_new_CM5DE" localSheetId="4">#REF!</definedName>
    <definedName name="is_pfin_adj_new_CM5DE" localSheetId="5">#REF!</definedName>
    <definedName name="is_pfin_adj_new_CM5DE" localSheetId="17">#REF!</definedName>
    <definedName name="is_pfin_adj_new_CM5DE" localSheetId="12">#REF!</definedName>
    <definedName name="is_pfin_adj_new_CM5DE" localSheetId="9">#REF!</definedName>
    <definedName name="is_pfin_adj_new_CM5DE" localSheetId="10">#REF!</definedName>
    <definedName name="is_pfin_adj_new_CM5DE">#REF!</definedName>
    <definedName name="is_pfin_adj_new_CMDCC" localSheetId="0">#REF!</definedName>
    <definedName name="is_pfin_adj_new_CMDCC" localSheetId="3">#REF!</definedName>
    <definedName name="is_pfin_adj_new_CMDCC" localSheetId="2">#REF!</definedName>
    <definedName name="is_pfin_adj_new_CMDCC" localSheetId="22">#REF!</definedName>
    <definedName name="is_pfin_adj_new_CMDCC" localSheetId="7">#REF!</definedName>
    <definedName name="is_pfin_adj_new_CMDCC" localSheetId="4">#REF!</definedName>
    <definedName name="is_pfin_adj_new_CMDCC" localSheetId="5">#REF!</definedName>
    <definedName name="is_pfin_adj_new_CMDCC" localSheetId="17">#REF!</definedName>
    <definedName name="is_pfin_adj_new_CMDCC" localSheetId="12">#REF!</definedName>
    <definedName name="is_pfin_adj_new_CMDCC" localSheetId="9">#REF!</definedName>
    <definedName name="is_pfin_adj_new_CMDCC" localSheetId="10">#REF!</definedName>
    <definedName name="is_pfin_adj_new_CMDCC">#REF!</definedName>
    <definedName name="is_pfin_adj_new_CMDEC" localSheetId="0">#REF!</definedName>
    <definedName name="is_pfin_adj_new_CMDEC" localSheetId="3">#REF!</definedName>
    <definedName name="is_pfin_adj_new_CMDEC" localSheetId="2">#REF!</definedName>
    <definedName name="is_pfin_adj_new_CMDEC" localSheetId="22">#REF!</definedName>
    <definedName name="is_pfin_adj_new_CMDEC" localSheetId="7">#REF!</definedName>
    <definedName name="is_pfin_adj_new_CMDEC" localSheetId="4">#REF!</definedName>
    <definedName name="is_pfin_adj_new_CMDEC" localSheetId="5">#REF!</definedName>
    <definedName name="is_pfin_adj_new_CMDEC" localSheetId="17">#REF!</definedName>
    <definedName name="is_pfin_adj_new_CMDEC" localSheetId="12">#REF!</definedName>
    <definedName name="is_pfin_adj_new_CMDEC" localSheetId="9">#REF!</definedName>
    <definedName name="is_pfin_adj_new_CMDEC" localSheetId="10">#REF!</definedName>
    <definedName name="is_pfin_adj_new_CMDEC">#REF!</definedName>
    <definedName name="is_pfin_adj_new_CMELE" localSheetId="0">#REF!</definedName>
    <definedName name="is_pfin_adj_new_CMELE" localSheetId="3">#REF!</definedName>
    <definedName name="is_pfin_adj_new_CMELE" localSheetId="2">#REF!</definedName>
    <definedName name="is_pfin_adj_new_CMELE" localSheetId="22">#REF!</definedName>
    <definedName name="is_pfin_adj_new_CMELE" localSheetId="7">#REF!</definedName>
    <definedName name="is_pfin_adj_new_CMELE" localSheetId="4">#REF!</definedName>
    <definedName name="is_pfin_adj_new_CMELE" localSheetId="5">#REF!</definedName>
    <definedName name="is_pfin_adj_new_CMELE" localSheetId="17">#REF!</definedName>
    <definedName name="is_pfin_adj_new_CMELE" localSheetId="12">#REF!</definedName>
    <definedName name="is_pfin_adj_new_CMELE" localSheetId="9">#REF!</definedName>
    <definedName name="is_pfin_adj_new_CMELE" localSheetId="10">#REF!</definedName>
    <definedName name="is_pfin_adj_new_CMELE">#REF!</definedName>
    <definedName name="is_pfin_adj_new_CMNEP" localSheetId="0">#REF!</definedName>
    <definedName name="is_pfin_adj_new_CMNEP" localSheetId="3">#REF!</definedName>
    <definedName name="is_pfin_adj_new_CMNEP" localSheetId="2">#REF!</definedName>
    <definedName name="is_pfin_adj_new_CMNEP" localSheetId="22">#REF!</definedName>
    <definedName name="is_pfin_adj_new_CMNEP" localSheetId="7">#REF!</definedName>
    <definedName name="is_pfin_adj_new_CMNEP" localSheetId="4">#REF!</definedName>
    <definedName name="is_pfin_adj_new_CMNEP" localSheetId="5">#REF!</definedName>
    <definedName name="is_pfin_adj_new_CMNEP" localSheetId="17">#REF!</definedName>
    <definedName name="is_pfin_adj_new_CMNEP" localSheetId="12">#REF!</definedName>
    <definedName name="is_pfin_adj_new_CMNEP" localSheetId="9">#REF!</definedName>
    <definedName name="is_pfin_adj_new_CMNEP" localSheetId="10">#REF!</definedName>
    <definedName name="is_pfin_adj_new_CMNEP">#REF!</definedName>
    <definedName name="is_pfin_adj_new_corp" localSheetId="0">#REF!</definedName>
    <definedName name="is_pfin_adj_new_corp" localSheetId="3">#REF!</definedName>
    <definedName name="is_pfin_adj_new_corp" localSheetId="2">#REF!</definedName>
    <definedName name="is_pfin_adj_new_corp" localSheetId="22">#REF!</definedName>
    <definedName name="is_pfin_adj_new_corp" localSheetId="7">#REF!</definedName>
    <definedName name="is_pfin_adj_new_corp" localSheetId="4">#REF!</definedName>
    <definedName name="is_pfin_adj_new_corp" localSheetId="5">#REF!</definedName>
    <definedName name="is_pfin_adj_new_corp" localSheetId="17">#REF!</definedName>
    <definedName name="is_pfin_adj_new_corp" localSheetId="12">#REF!</definedName>
    <definedName name="is_pfin_adj_new_corp" localSheetId="9">#REF!</definedName>
    <definedName name="is_pfin_adj_new_corp" localSheetId="10">#REF!</definedName>
    <definedName name="is_pfin_adj_new_corp">#REF!</definedName>
    <definedName name="is_pfin_adj_new_cres" localSheetId="0">#REF!</definedName>
    <definedName name="is_pfin_adj_new_cres" localSheetId="3">#REF!</definedName>
    <definedName name="is_pfin_adj_new_cres" localSheetId="2">#REF!</definedName>
    <definedName name="is_pfin_adj_new_cres" localSheetId="22">#REF!</definedName>
    <definedName name="is_pfin_adj_new_cres" localSheetId="7">#REF!</definedName>
    <definedName name="is_pfin_adj_new_cres" localSheetId="4">#REF!</definedName>
    <definedName name="is_pfin_adj_new_cres" localSheetId="5">#REF!</definedName>
    <definedName name="is_pfin_adj_new_cres" localSheetId="17">#REF!</definedName>
    <definedName name="is_pfin_adj_new_cres" localSheetId="12">#REF!</definedName>
    <definedName name="is_pfin_adj_new_cres" localSheetId="9">#REF!</definedName>
    <definedName name="is_pfin_adj_new_cres" localSheetId="10">#REF!</definedName>
    <definedName name="is_pfin_adj_new_cres">#REF!</definedName>
    <definedName name="is_pfin_adj_new_dcc" localSheetId="0">#REF!</definedName>
    <definedName name="is_pfin_adj_new_dcc" localSheetId="3">#REF!</definedName>
    <definedName name="is_pfin_adj_new_dcc" localSheetId="2">#REF!</definedName>
    <definedName name="is_pfin_adj_new_dcc" localSheetId="22">#REF!</definedName>
    <definedName name="is_pfin_adj_new_dcc" localSheetId="7">#REF!</definedName>
    <definedName name="is_pfin_adj_new_dcc" localSheetId="4">#REF!</definedName>
    <definedName name="is_pfin_adj_new_dcc" localSheetId="5">#REF!</definedName>
    <definedName name="is_pfin_adj_new_dcc" localSheetId="17">#REF!</definedName>
    <definedName name="is_pfin_adj_new_dcc" localSheetId="12">#REF!</definedName>
    <definedName name="is_pfin_adj_new_dcc" localSheetId="9">#REF!</definedName>
    <definedName name="is_pfin_adj_new_dcc" localSheetId="10">#REF!</definedName>
    <definedName name="is_pfin_adj_new_dcc">#REF!</definedName>
    <definedName name="is_pfin_adj_new_dcom" localSheetId="0">#REF!</definedName>
    <definedName name="is_pfin_adj_new_dcom" localSheetId="3">#REF!</definedName>
    <definedName name="is_pfin_adj_new_dcom" localSheetId="2">#REF!</definedName>
    <definedName name="is_pfin_adj_new_dcom" localSheetId="22">#REF!</definedName>
    <definedName name="is_pfin_adj_new_dcom" localSheetId="7">#REF!</definedName>
    <definedName name="is_pfin_adj_new_dcom" localSheetId="4">#REF!</definedName>
    <definedName name="is_pfin_adj_new_dcom" localSheetId="5">#REF!</definedName>
    <definedName name="is_pfin_adj_new_dcom" localSheetId="17">#REF!</definedName>
    <definedName name="is_pfin_adj_new_dcom" localSheetId="12">#REF!</definedName>
    <definedName name="is_pfin_adj_new_dcom" localSheetId="9">#REF!</definedName>
    <definedName name="is_pfin_adj_new_dcom" localSheetId="10">#REF!</definedName>
    <definedName name="is_pfin_adj_new_dcom">#REF!</definedName>
    <definedName name="is_pfin_adj_new_desi" localSheetId="0">#REF!</definedName>
    <definedName name="is_pfin_adj_new_desi" localSheetId="3">#REF!</definedName>
    <definedName name="is_pfin_adj_new_desi" localSheetId="2">#REF!</definedName>
    <definedName name="is_pfin_adj_new_desi" localSheetId="22">#REF!</definedName>
    <definedName name="is_pfin_adj_new_desi" localSheetId="7">#REF!</definedName>
    <definedName name="is_pfin_adj_new_desi" localSheetId="4">#REF!</definedName>
    <definedName name="is_pfin_adj_new_desi" localSheetId="5">#REF!</definedName>
    <definedName name="is_pfin_adj_new_desi" localSheetId="17">#REF!</definedName>
    <definedName name="is_pfin_adj_new_desi" localSheetId="12">#REF!</definedName>
    <definedName name="is_pfin_adj_new_desi" localSheetId="9">#REF!</definedName>
    <definedName name="is_pfin_adj_new_desi" localSheetId="10">#REF!</definedName>
    <definedName name="is_pfin_adj_new_desi">#REF!</definedName>
    <definedName name="is_pfin_adj_new_dfd" localSheetId="0">#REF!</definedName>
    <definedName name="is_pfin_adj_new_dfd" localSheetId="3">#REF!</definedName>
    <definedName name="is_pfin_adj_new_dfd" localSheetId="2">#REF!</definedName>
    <definedName name="is_pfin_adj_new_dfd" localSheetId="22">#REF!</definedName>
    <definedName name="is_pfin_adj_new_dfd" localSheetId="7">#REF!</definedName>
    <definedName name="is_pfin_adj_new_dfd" localSheetId="4">#REF!</definedName>
    <definedName name="is_pfin_adj_new_dfd" localSheetId="5">#REF!</definedName>
    <definedName name="is_pfin_adj_new_dfd" localSheetId="17">#REF!</definedName>
    <definedName name="is_pfin_adj_new_dfd" localSheetId="12">#REF!</definedName>
    <definedName name="is_pfin_adj_new_dfd" localSheetId="9">#REF!</definedName>
    <definedName name="is_pfin_adj_new_dfd" localSheetId="10">#REF!</definedName>
    <definedName name="is_pfin_adj_new_dfd">#REF!</definedName>
    <definedName name="is_pfin_adj_new_dnet" localSheetId="0">#REF!</definedName>
    <definedName name="is_pfin_adj_new_dnet" localSheetId="3">#REF!</definedName>
    <definedName name="is_pfin_adj_new_dnet" localSheetId="2">#REF!</definedName>
    <definedName name="is_pfin_adj_new_dnet" localSheetId="22">#REF!</definedName>
    <definedName name="is_pfin_adj_new_dnet" localSheetId="7">#REF!</definedName>
    <definedName name="is_pfin_adj_new_dnet" localSheetId="4">#REF!</definedName>
    <definedName name="is_pfin_adj_new_dnet" localSheetId="5">#REF!</definedName>
    <definedName name="is_pfin_adj_new_dnet" localSheetId="17">#REF!</definedName>
    <definedName name="is_pfin_adj_new_dnet" localSheetId="12">#REF!</definedName>
    <definedName name="is_pfin_adj_new_dnet" localSheetId="9">#REF!</definedName>
    <definedName name="is_pfin_adj_new_dnet" localSheetId="10">#REF!</definedName>
    <definedName name="is_pfin_adj_new_dnet">#REF!</definedName>
    <definedName name="is_pfin_adj_new_dsol" localSheetId="0">#REF!</definedName>
    <definedName name="is_pfin_adj_new_dsol" localSheetId="3">#REF!</definedName>
    <definedName name="is_pfin_adj_new_dsol" localSheetId="2">#REF!</definedName>
    <definedName name="is_pfin_adj_new_dsol" localSheetId="22">#REF!</definedName>
    <definedName name="is_pfin_adj_new_dsol" localSheetId="7">#REF!</definedName>
    <definedName name="is_pfin_adj_new_dsol" localSheetId="4">#REF!</definedName>
    <definedName name="is_pfin_adj_new_dsol" localSheetId="5">#REF!</definedName>
    <definedName name="is_pfin_adj_new_dsol" localSheetId="17">#REF!</definedName>
    <definedName name="is_pfin_adj_new_dsol" localSheetId="12">#REF!</definedName>
    <definedName name="is_pfin_adj_new_dsol" localSheetId="9">#REF!</definedName>
    <definedName name="is_pfin_adj_new_dsol" localSheetId="10">#REF!</definedName>
    <definedName name="is_pfin_adj_new_dsol">#REF!</definedName>
    <definedName name="is_pfin_adj_new_eadj" localSheetId="0">#REF!</definedName>
    <definedName name="is_pfin_adj_new_eadj" localSheetId="3">#REF!</definedName>
    <definedName name="is_pfin_adj_new_eadj" localSheetId="2">#REF!</definedName>
    <definedName name="is_pfin_adj_new_eadj">#REF!</definedName>
    <definedName name="is_pfin_adj_new_elec" localSheetId="0">#REF!</definedName>
    <definedName name="is_pfin_adj_new_elec" localSheetId="3">#REF!</definedName>
    <definedName name="is_pfin_adj_new_elec" localSheetId="2">#REF!</definedName>
    <definedName name="is_pfin_adj_new_elec" localSheetId="22">#REF!</definedName>
    <definedName name="is_pfin_adj_new_elec" localSheetId="7">#REF!</definedName>
    <definedName name="is_pfin_adj_new_elec" localSheetId="4">#REF!</definedName>
    <definedName name="is_pfin_adj_new_elec" localSheetId="5">#REF!</definedName>
    <definedName name="is_pfin_adj_new_elec" localSheetId="17">#REF!</definedName>
    <definedName name="is_pfin_adj_new_elec" localSheetId="12">#REF!</definedName>
    <definedName name="is_pfin_adj_new_elec" localSheetId="9">#REF!</definedName>
    <definedName name="is_pfin_adj_new_elec" localSheetId="10">#REF!</definedName>
    <definedName name="is_pfin_adj_new_elec">#REF!</definedName>
    <definedName name="is_pfin_adj_new_esvc" localSheetId="0">#REF!</definedName>
    <definedName name="is_pfin_adj_new_esvc" localSheetId="3">#REF!</definedName>
    <definedName name="is_pfin_adj_new_esvc" localSheetId="2">#REF!</definedName>
    <definedName name="is_pfin_adj_new_esvc" localSheetId="22">#REF!</definedName>
    <definedName name="is_pfin_adj_new_esvc" localSheetId="7">#REF!</definedName>
    <definedName name="is_pfin_adj_new_esvc" localSheetId="4">#REF!</definedName>
    <definedName name="is_pfin_adj_new_esvc" localSheetId="5">#REF!</definedName>
    <definedName name="is_pfin_adj_new_esvc" localSheetId="17">#REF!</definedName>
    <definedName name="is_pfin_adj_new_esvc" localSheetId="12">#REF!</definedName>
    <definedName name="is_pfin_adj_new_esvc" localSheetId="9">#REF!</definedName>
    <definedName name="is_pfin_adj_new_esvc" localSheetId="10">#REF!</definedName>
    <definedName name="is_pfin_adj_new_esvc">#REF!</definedName>
    <definedName name="is_pfin_adj_new_fnco" localSheetId="0">#REF!</definedName>
    <definedName name="is_pfin_adj_new_fnco" localSheetId="3">#REF!</definedName>
    <definedName name="is_pfin_adj_new_fnco" localSheetId="2">#REF!</definedName>
    <definedName name="is_pfin_adj_new_fnco" localSheetId="22">#REF!</definedName>
    <definedName name="is_pfin_adj_new_fnco" localSheetId="7">#REF!</definedName>
    <definedName name="is_pfin_adj_new_fnco" localSheetId="4">#REF!</definedName>
    <definedName name="is_pfin_adj_new_fnco" localSheetId="5">#REF!</definedName>
    <definedName name="is_pfin_adj_new_fnco" localSheetId="17">#REF!</definedName>
    <definedName name="is_pfin_adj_new_fnco" localSheetId="12">#REF!</definedName>
    <definedName name="is_pfin_adj_new_fnco" localSheetId="9">#REF!</definedName>
    <definedName name="is_pfin_adj_new_fnco" localSheetId="10">#REF!</definedName>
    <definedName name="is_pfin_adj_new_fnco">#REF!</definedName>
    <definedName name="is_pfin_adj_new_fsac" localSheetId="0">#REF!</definedName>
    <definedName name="is_pfin_adj_new_fsac" localSheetId="3">#REF!</definedName>
    <definedName name="is_pfin_adj_new_fsac" localSheetId="2">#REF!</definedName>
    <definedName name="is_pfin_adj_new_fsac" localSheetId="22">#REF!</definedName>
    <definedName name="is_pfin_adj_new_fsac" localSheetId="7">#REF!</definedName>
    <definedName name="is_pfin_adj_new_fsac" localSheetId="4">#REF!</definedName>
    <definedName name="is_pfin_adj_new_fsac" localSheetId="5">#REF!</definedName>
    <definedName name="is_pfin_adj_new_fsac" localSheetId="17">#REF!</definedName>
    <definedName name="is_pfin_adj_new_fsac" localSheetId="12">#REF!</definedName>
    <definedName name="is_pfin_adj_new_fsac" localSheetId="9">#REF!</definedName>
    <definedName name="is_pfin_adj_new_fsac" localSheetId="10">#REF!</definedName>
    <definedName name="is_pfin_adj_new_fsac">#REF!</definedName>
    <definedName name="is_pfin_adj_new_fser" localSheetId="0">#REF!</definedName>
    <definedName name="is_pfin_adj_new_fser" localSheetId="3">#REF!</definedName>
    <definedName name="is_pfin_adj_new_fser" localSheetId="2">#REF!</definedName>
    <definedName name="is_pfin_adj_new_fser" localSheetId="22">#REF!</definedName>
    <definedName name="is_pfin_adj_new_fser" localSheetId="7">#REF!</definedName>
    <definedName name="is_pfin_adj_new_fser" localSheetId="4">#REF!</definedName>
    <definedName name="is_pfin_adj_new_fser" localSheetId="5">#REF!</definedName>
    <definedName name="is_pfin_adj_new_fser" localSheetId="17">#REF!</definedName>
    <definedName name="is_pfin_adj_new_fser" localSheetId="12">#REF!</definedName>
    <definedName name="is_pfin_adj_new_fser" localSheetId="9">#REF!</definedName>
    <definedName name="is_pfin_adj_new_fser" localSheetId="10">#REF!</definedName>
    <definedName name="is_pfin_adj_new_fser">#REF!</definedName>
    <definedName name="is_pfin_adj_new_fstp" localSheetId="0">#REF!</definedName>
    <definedName name="is_pfin_adj_new_fstp" localSheetId="3">#REF!</definedName>
    <definedName name="is_pfin_adj_new_fstp" localSheetId="2">#REF!</definedName>
    <definedName name="is_pfin_adj_new_fstp" localSheetId="22">#REF!</definedName>
    <definedName name="is_pfin_adj_new_fstp" localSheetId="7">#REF!</definedName>
    <definedName name="is_pfin_adj_new_fstp" localSheetId="4">#REF!</definedName>
    <definedName name="is_pfin_adj_new_fstp" localSheetId="5">#REF!</definedName>
    <definedName name="is_pfin_adj_new_fstp" localSheetId="17">#REF!</definedName>
    <definedName name="is_pfin_adj_new_fstp" localSheetId="12">#REF!</definedName>
    <definedName name="is_pfin_adj_new_fstp" localSheetId="9">#REF!</definedName>
    <definedName name="is_pfin_adj_new_fstp" localSheetId="10">#REF!</definedName>
    <definedName name="is_pfin_adj_new_fstp">#REF!</definedName>
    <definedName name="is_pfin_adj_new_gadd" localSheetId="0">#REF!</definedName>
    <definedName name="is_pfin_adj_new_gadd" localSheetId="3">#REF!</definedName>
    <definedName name="is_pfin_adj_new_gadd" localSheetId="2">#REF!</definedName>
    <definedName name="is_pfin_adj_new_gadd" localSheetId="22">#REF!</definedName>
    <definedName name="is_pfin_adj_new_gadd" localSheetId="7">#REF!</definedName>
    <definedName name="is_pfin_adj_new_gadd" localSheetId="4">#REF!</definedName>
    <definedName name="is_pfin_adj_new_gadd" localSheetId="5">#REF!</definedName>
    <definedName name="is_pfin_adj_new_gadd" localSheetId="17">#REF!</definedName>
    <definedName name="is_pfin_adj_new_gadd" localSheetId="12">#REF!</definedName>
    <definedName name="is_pfin_adj_new_gadd" localSheetId="9">#REF!</definedName>
    <definedName name="is_pfin_adj_new_gadd" localSheetId="10">#REF!</definedName>
    <definedName name="is_pfin_adj_new_gadd">#REF!</definedName>
    <definedName name="is_pfin_adj_new_gadi" localSheetId="0">#REF!</definedName>
    <definedName name="is_pfin_adj_new_gadi" localSheetId="3">#REF!</definedName>
    <definedName name="is_pfin_adj_new_gadi" localSheetId="2">#REF!</definedName>
    <definedName name="is_pfin_adj_new_gadi" localSheetId="22">#REF!</definedName>
    <definedName name="is_pfin_adj_new_gadi" localSheetId="7">#REF!</definedName>
    <definedName name="is_pfin_adj_new_gadi" localSheetId="4">#REF!</definedName>
    <definedName name="is_pfin_adj_new_gadi" localSheetId="5">#REF!</definedName>
    <definedName name="is_pfin_adj_new_gadi" localSheetId="17">#REF!</definedName>
    <definedName name="is_pfin_adj_new_gadi" localSheetId="12">#REF!</definedName>
    <definedName name="is_pfin_adj_new_gadi" localSheetId="9">#REF!</definedName>
    <definedName name="is_pfin_adj_new_gadi" localSheetId="10">#REF!</definedName>
    <definedName name="is_pfin_adj_new_gadi">#REF!</definedName>
    <definedName name="is_pfin_adj_new_mali" localSheetId="0">#REF!</definedName>
    <definedName name="is_pfin_adj_new_mali" localSheetId="3">#REF!</definedName>
    <definedName name="is_pfin_adj_new_mali" localSheetId="2">#REF!</definedName>
    <definedName name="is_pfin_adj_new_mali" localSheetId="22">#REF!</definedName>
    <definedName name="is_pfin_adj_new_mali" localSheetId="7">#REF!</definedName>
    <definedName name="is_pfin_adj_new_mali" localSheetId="4">#REF!</definedName>
    <definedName name="is_pfin_adj_new_mali" localSheetId="5">#REF!</definedName>
    <definedName name="is_pfin_adj_new_mali" localSheetId="17">#REF!</definedName>
    <definedName name="is_pfin_adj_new_mali" localSheetId="12">#REF!</definedName>
    <definedName name="is_pfin_adj_new_mali" localSheetId="9">#REF!</definedName>
    <definedName name="is_pfin_adj_new_mali" localSheetId="10">#REF!</definedName>
    <definedName name="is_pfin_adj_new_mali">#REF!</definedName>
    <definedName name="is_pfin_adj_new_nep" localSheetId="0">#REF!</definedName>
    <definedName name="is_pfin_adj_new_nep" localSheetId="3">#REF!</definedName>
    <definedName name="is_pfin_adj_new_nep" localSheetId="2">#REF!</definedName>
    <definedName name="is_pfin_adj_new_nep" localSheetId="22">#REF!</definedName>
    <definedName name="is_pfin_adj_new_nep" localSheetId="7">#REF!</definedName>
    <definedName name="is_pfin_adj_new_nep" localSheetId="4">#REF!</definedName>
    <definedName name="is_pfin_adj_new_nep" localSheetId="5">#REF!</definedName>
    <definedName name="is_pfin_adj_new_nep" localSheetId="17">#REF!</definedName>
    <definedName name="is_pfin_adj_new_nep" localSheetId="12">#REF!</definedName>
    <definedName name="is_pfin_adj_new_nep" localSheetId="9">#REF!</definedName>
    <definedName name="is_pfin_adj_new_nep" localSheetId="10">#REF!</definedName>
    <definedName name="is_pfin_adj_new_nep">#REF!</definedName>
    <definedName name="is_pfin_adj_new_npl" localSheetId="0">#REF!</definedName>
    <definedName name="is_pfin_adj_new_npl" localSheetId="3">#REF!</definedName>
    <definedName name="is_pfin_adj_new_npl" localSheetId="2">#REF!</definedName>
    <definedName name="is_pfin_adj_new_npl" localSheetId="22">#REF!</definedName>
    <definedName name="is_pfin_adj_new_npl" localSheetId="7">#REF!</definedName>
    <definedName name="is_pfin_adj_new_npl" localSheetId="4">#REF!</definedName>
    <definedName name="is_pfin_adj_new_npl" localSheetId="5">#REF!</definedName>
    <definedName name="is_pfin_adj_new_npl" localSheetId="17">#REF!</definedName>
    <definedName name="is_pfin_adj_new_npl" localSheetId="12">#REF!</definedName>
    <definedName name="is_pfin_adj_new_npl" localSheetId="9">#REF!</definedName>
    <definedName name="is_pfin_adj_new_npl" localSheetId="10">#REF!</definedName>
    <definedName name="is_pfin_adj_new_npl">#REF!</definedName>
    <definedName name="is_pfin_adj_new_resm" localSheetId="0">#REF!</definedName>
    <definedName name="is_pfin_adj_new_resm" localSheetId="3">#REF!</definedName>
    <definedName name="is_pfin_adj_new_resm" localSheetId="2">#REF!</definedName>
    <definedName name="is_pfin_adj_new_resm" localSheetId="22">#REF!</definedName>
    <definedName name="is_pfin_adj_new_resm" localSheetId="7">#REF!</definedName>
    <definedName name="is_pfin_adj_new_resm" localSheetId="4">#REF!</definedName>
    <definedName name="is_pfin_adj_new_resm" localSheetId="5">#REF!</definedName>
    <definedName name="is_pfin_adj_new_resm" localSheetId="17">#REF!</definedName>
    <definedName name="is_pfin_adj_new_resm" localSheetId="12">#REF!</definedName>
    <definedName name="is_pfin_adj_new_resm" localSheetId="9">#REF!</definedName>
    <definedName name="is_pfin_adj_new_resm" localSheetId="10">#REF!</definedName>
    <definedName name="is_pfin_adj_new_resm">#REF!</definedName>
    <definedName name="is_pfin_adj_new_tam" localSheetId="0">#REF!</definedName>
    <definedName name="is_pfin_adj_new_tam" localSheetId="3">#REF!</definedName>
    <definedName name="is_pfin_adj_new_tam" localSheetId="2">#REF!</definedName>
    <definedName name="is_pfin_adj_new_tam" localSheetId="22">#REF!</definedName>
    <definedName name="is_pfin_adj_new_tam" localSheetId="7">#REF!</definedName>
    <definedName name="is_pfin_adj_new_tam" localSheetId="4">#REF!</definedName>
    <definedName name="is_pfin_adj_new_tam" localSheetId="5">#REF!</definedName>
    <definedName name="is_pfin_adj_new_tam" localSheetId="17">#REF!</definedName>
    <definedName name="is_pfin_adj_new_tam" localSheetId="12">#REF!</definedName>
    <definedName name="is_pfin_adj_new_tam" localSheetId="9">#REF!</definedName>
    <definedName name="is_pfin_adj_new_tam" localSheetId="10">#REF!</definedName>
    <definedName name="is_pfin_adj_new_tam">#REF!</definedName>
    <definedName name="is_pfin_adj_new_vent" localSheetId="0">#REF!</definedName>
    <definedName name="is_pfin_adj_new_vent" localSheetId="3">#REF!</definedName>
    <definedName name="is_pfin_adj_new_vent" localSheetId="2">#REF!</definedName>
    <definedName name="is_pfin_adj_new_vent" localSheetId="22">#REF!</definedName>
    <definedName name="is_pfin_adj_new_vent" localSheetId="7">#REF!</definedName>
    <definedName name="is_pfin_adj_new_vent" localSheetId="4">#REF!</definedName>
    <definedName name="is_pfin_adj_new_vent" localSheetId="5">#REF!</definedName>
    <definedName name="is_pfin_adj_new_vent" localSheetId="17">#REF!</definedName>
    <definedName name="is_pfin_adj_new_vent" localSheetId="12">#REF!</definedName>
    <definedName name="is_pfin_adj_new_vent" localSheetId="9">#REF!</definedName>
    <definedName name="is_pfin_adj_new_vent" localSheetId="10">#REF!</definedName>
    <definedName name="is_pfin_adj_new_vent">#REF!</definedName>
    <definedName name="is_pfin_adj_new_watr" localSheetId="0">#REF!</definedName>
    <definedName name="is_pfin_adj_new_watr" localSheetId="3">#REF!</definedName>
    <definedName name="is_pfin_adj_new_watr" localSheetId="2">#REF!</definedName>
    <definedName name="is_pfin_adj_new_watr" localSheetId="22">#REF!</definedName>
    <definedName name="is_pfin_adj_new_watr" localSheetId="7">#REF!</definedName>
    <definedName name="is_pfin_adj_new_watr" localSheetId="4">#REF!</definedName>
    <definedName name="is_pfin_adj_new_watr" localSheetId="5">#REF!</definedName>
    <definedName name="is_pfin_adj_new_watr" localSheetId="17">#REF!</definedName>
    <definedName name="is_pfin_adj_new_watr" localSheetId="12">#REF!</definedName>
    <definedName name="is_pfin_adj_new_watr" localSheetId="9">#REF!</definedName>
    <definedName name="is_pfin_adj_new_watr" localSheetId="10">#REF!</definedName>
    <definedName name="is_pfin_adj_new_watr">#REF!</definedName>
    <definedName name="is_pfin_adj_npl" localSheetId="0">#REF!</definedName>
    <definedName name="is_pfin_adj_npl" localSheetId="3">#REF!</definedName>
    <definedName name="is_pfin_adj_npl" localSheetId="2">#REF!</definedName>
    <definedName name="is_pfin_adj_npl" localSheetId="22">#REF!</definedName>
    <definedName name="is_pfin_adj_npl" localSheetId="7">#REF!</definedName>
    <definedName name="is_pfin_adj_npl" localSheetId="4">#REF!</definedName>
    <definedName name="is_pfin_adj_npl" localSheetId="5">#REF!</definedName>
    <definedName name="is_pfin_adj_npl" localSheetId="17">#REF!</definedName>
    <definedName name="is_pfin_adj_npl" localSheetId="12">#REF!</definedName>
    <definedName name="is_pfin_adj_npl" localSheetId="9">#REF!</definedName>
    <definedName name="is_pfin_adj_npl" localSheetId="10">#REF!</definedName>
    <definedName name="is_pfin_adj_npl">#REF!</definedName>
    <definedName name="is_pfin_adj_resm" localSheetId="0">#REF!</definedName>
    <definedName name="is_pfin_adj_resm" localSheetId="3">#REF!</definedName>
    <definedName name="is_pfin_adj_resm" localSheetId="2">#REF!</definedName>
    <definedName name="is_pfin_adj_resm" localSheetId="22">#REF!</definedName>
    <definedName name="is_pfin_adj_resm" localSheetId="7">#REF!</definedName>
    <definedName name="is_pfin_adj_resm" localSheetId="4">#REF!</definedName>
    <definedName name="is_pfin_adj_resm" localSheetId="5">#REF!</definedName>
    <definedName name="is_pfin_adj_resm" localSheetId="17">#REF!</definedName>
    <definedName name="is_pfin_adj_resm" localSheetId="12">#REF!</definedName>
    <definedName name="is_pfin_adj_resm" localSheetId="9">#REF!</definedName>
    <definedName name="is_pfin_adj_resm" localSheetId="10">#REF!</definedName>
    <definedName name="is_pfin_adj_resm">#REF!</definedName>
    <definedName name="is_pfin_adj_rmwp" localSheetId="0">#REF!</definedName>
    <definedName name="is_pfin_adj_rmwp" localSheetId="3">#REF!</definedName>
    <definedName name="is_pfin_adj_rmwp" localSheetId="2">#REF!</definedName>
    <definedName name="is_pfin_adj_rmwp" localSheetId="22">#REF!</definedName>
    <definedName name="is_pfin_adj_rmwp" localSheetId="7">#REF!</definedName>
    <definedName name="is_pfin_adj_rmwp" localSheetId="4">#REF!</definedName>
    <definedName name="is_pfin_adj_rmwp" localSheetId="5">#REF!</definedName>
    <definedName name="is_pfin_adj_rmwp" localSheetId="17">#REF!</definedName>
    <definedName name="is_pfin_adj_rmwp" localSheetId="12">#REF!</definedName>
    <definedName name="is_pfin_adj_rmwp" localSheetId="9">#REF!</definedName>
    <definedName name="is_pfin_adj_rmwp" localSheetId="10">#REF!</definedName>
    <definedName name="is_pfin_adj_rmwp">#REF!</definedName>
    <definedName name="is_pfin_adj_rode" localSheetId="0">#REF!</definedName>
    <definedName name="is_pfin_adj_rode" localSheetId="3">#REF!</definedName>
    <definedName name="is_pfin_adj_rode" localSheetId="2">#REF!</definedName>
    <definedName name="is_pfin_adj_rode" localSheetId="22">#REF!</definedName>
    <definedName name="is_pfin_adj_rode" localSheetId="7">#REF!</definedName>
    <definedName name="is_pfin_adj_rode" localSheetId="4">#REF!</definedName>
    <definedName name="is_pfin_adj_rode" localSheetId="5">#REF!</definedName>
    <definedName name="is_pfin_adj_rode" localSheetId="17">#REF!</definedName>
    <definedName name="is_pfin_adj_rode" localSheetId="12">#REF!</definedName>
    <definedName name="is_pfin_adj_rode" localSheetId="9">#REF!</definedName>
    <definedName name="is_pfin_adj_rode" localSheetId="10">#REF!</definedName>
    <definedName name="is_pfin_adj_rode">#REF!</definedName>
    <definedName name="is_pfin_adj_tam" localSheetId="0">#REF!</definedName>
    <definedName name="is_pfin_adj_tam" localSheetId="3">#REF!</definedName>
    <definedName name="is_pfin_adj_tam" localSheetId="2">#REF!</definedName>
    <definedName name="is_pfin_adj_tam" localSheetId="22">#REF!</definedName>
    <definedName name="is_pfin_adj_tam" localSheetId="7">#REF!</definedName>
    <definedName name="is_pfin_adj_tam" localSheetId="4">#REF!</definedName>
    <definedName name="is_pfin_adj_tam" localSheetId="5">#REF!</definedName>
    <definedName name="is_pfin_adj_tam" localSheetId="17">#REF!</definedName>
    <definedName name="is_pfin_adj_tam" localSheetId="12">#REF!</definedName>
    <definedName name="is_pfin_adj_tam" localSheetId="9">#REF!</definedName>
    <definedName name="is_pfin_adj_tam" localSheetId="10">#REF!</definedName>
    <definedName name="is_pfin_adj_tam">#REF!</definedName>
    <definedName name="is_pfin_adj_vent" localSheetId="0">#REF!</definedName>
    <definedName name="is_pfin_adj_vent" localSheetId="3">#REF!</definedName>
    <definedName name="is_pfin_adj_vent" localSheetId="2">#REF!</definedName>
    <definedName name="is_pfin_adj_vent" localSheetId="22">#REF!</definedName>
    <definedName name="is_pfin_adj_vent" localSheetId="7">#REF!</definedName>
    <definedName name="is_pfin_adj_vent" localSheetId="4">#REF!</definedName>
    <definedName name="is_pfin_adj_vent" localSheetId="5">#REF!</definedName>
    <definedName name="is_pfin_adj_vent" localSheetId="17">#REF!</definedName>
    <definedName name="is_pfin_adj_vent" localSheetId="12">#REF!</definedName>
    <definedName name="is_pfin_adj_vent" localSheetId="9">#REF!</definedName>
    <definedName name="is_pfin_adj_vent" localSheetId="10">#REF!</definedName>
    <definedName name="is_pfin_adj_vent">#REF!</definedName>
    <definedName name="is_pfin_adj_watr" localSheetId="0">#REF!</definedName>
    <definedName name="is_pfin_adj_watr" localSheetId="3">#REF!</definedName>
    <definedName name="is_pfin_adj_watr" localSheetId="2">#REF!</definedName>
    <definedName name="is_pfin_adj_watr" localSheetId="22">#REF!</definedName>
    <definedName name="is_pfin_adj_watr" localSheetId="7">#REF!</definedName>
    <definedName name="is_pfin_adj_watr" localSheetId="4">#REF!</definedName>
    <definedName name="is_pfin_adj_watr" localSheetId="5">#REF!</definedName>
    <definedName name="is_pfin_adj_watr" localSheetId="17">#REF!</definedName>
    <definedName name="is_pfin_adj_watr" localSheetId="12">#REF!</definedName>
    <definedName name="is_pfin_adj_watr" localSheetId="9">#REF!</definedName>
    <definedName name="is_pfin_adj_watr" localSheetId="10">#REF!</definedName>
    <definedName name="is_pfin_adj_watr">#REF!</definedName>
    <definedName name="is_pfin_adj_wolv" localSheetId="0">#REF!</definedName>
    <definedName name="is_pfin_adj_wolv" localSheetId="3">#REF!</definedName>
    <definedName name="is_pfin_adj_wolv" localSheetId="2">#REF!</definedName>
    <definedName name="is_pfin_adj_wolv" localSheetId="22">#REF!</definedName>
    <definedName name="is_pfin_adj_wolv" localSheetId="7">#REF!</definedName>
    <definedName name="is_pfin_adj_wolv" localSheetId="4">#REF!</definedName>
    <definedName name="is_pfin_adj_wolv" localSheetId="5">#REF!</definedName>
    <definedName name="is_pfin_adj_wolv" localSheetId="17">#REF!</definedName>
    <definedName name="is_pfin_adj_wolv" localSheetId="12">#REF!</definedName>
    <definedName name="is_pfin_adj_wolv" localSheetId="9">#REF!</definedName>
    <definedName name="is_pfin_adj_wolv" localSheetId="10">#REF!</definedName>
    <definedName name="is_pfin_adj_wolv">#REF!</definedName>
    <definedName name="is_pfin_adj2">'[22]Income_Statement 2005-2011'!#REF!</definedName>
    <definedName name="is_pfin_gross" localSheetId="0">#REF!</definedName>
    <definedName name="is_pfin_gross" localSheetId="3">#REF!</definedName>
    <definedName name="is_pfin_gross" localSheetId="2">#REF!</definedName>
    <definedName name="is_pfin_gross" localSheetId="22">#REF!</definedName>
    <definedName name="is_pfin_gross" localSheetId="7">#REF!</definedName>
    <definedName name="is_pfin_gross" localSheetId="4">#REF!</definedName>
    <definedName name="is_pfin_gross" localSheetId="5">#REF!</definedName>
    <definedName name="is_pfin_gross" localSheetId="17">#REF!</definedName>
    <definedName name="is_pfin_gross" localSheetId="12">#REF!</definedName>
    <definedName name="is_pfin_gross" localSheetId="9">#REF!</definedName>
    <definedName name="is_pfin_gross" localSheetId="10">#REF!</definedName>
    <definedName name="is_pfin_gross">[26]Income_Statement!#REF!</definedName>
    <definedName name="is_pfin_gross2" localSheetId="0">'[22]Income_Statement 2005-2011'!#REF!</definedName>
    <definedName name="is_pfin_gross2" localSheetId="3">'[22]Income_Statement 2005-2011'!#REF!</definedName>
    <definedName name="is_pfin_gross2" localSheetId="2">'[22]Income_Statement 2005-2011'!#REF!</definedName>
    <definedName name="is_pfin_gross2" localSheetId="22">'[22]Income_Statement 2005-2011'!#REF!</definedName>
    <definedName name="is_pfin_gross2" localSheetId="7">'[22]Income_Statement 2005-2011'!#REF!</definedName>
    <definedName name="is_pfin_gross2" localSheetId="4">'[22]Income_Statement 2005-2011'!#REF!</definedName>
    <definedName name="is_pfin_gross2" localSheetId="5">'[22]Income_Statement 2005-2011'!#REF!</definedName>
    <definedName name="is_pfin_gross2" localSheetId="17">'[22]Income_Statement 2005-2011'!#REF!</definedName>
    <definedName name="is_pfin_gross2" localSheetId="12">'[22]Income_Statement 2005-2011'!#REF!</definedName>
    <definedName name="is_pfin_gross2" localSheetId="9">'[22]Income_Statement 2005-2011'!#REF!</definedName>
    <definedName name="is_pfin_gross2" localSheetId="10">'[22]Income_Statement 2005-2011'!#REF!</definedName>
    <definedName name="is_pfin_gross2">'[22]Income_Statement 2005-2011'!#REF!</definedName>
    <definedName name="is_pfs_div_0" localSheetId="0">#REF!</definedName>
    <definedName name="is_pfs_div_0" localSheetId="3">#REF!</definedName>
    <definedName name="is_pfs_div_0" localSheetId="2">#REF!</definedName>
    <definedName name="is_pfs_div_0" localSheetId="22">#REF!</definedName>
    <definedName name="is_pfs_div_0" localSheetId="7">#REF!</definedName>
    <definedName name="is_pfs_div_0" localSheetId="4">#REF!</definedName>
    <definedName name="is_pfs_div_0" localSheetId="5">#REF!</definedName>
    <definedName name="is_pfs_div_0" localSheetId="17">#REF!</definedName>
    <definedName name="is_pfs_div_0" localSheetId="12">#REF!</definedName>
    <definedName name="is_pfs_div_0" localSheetId="9">#REF!</definedName>
    <definedName name="is_pfs_div_0" localSheetId="10">#REF!</definedName>
    <definedName name="is_pfs_div_0">#REF!</definedName>
    <definedName name="is_pfs_div_CM1DC" localSheetId="0">#REF!</definedName>
    <definedName name="is_pfs_div_CM1DC" localSheetId="3">#REF!</definedName>
    <definedName name="is_pfs_div_CM1DC" localSheetId="2">#REF!</definedName>
    <definedName name="is_pfs_div_CM1DC" localSheetId="22">#REF!</definedName>
    <definedName name="is_pfs_div_CM1DC" localSheetId="7">#REF!</definedName>
    <definedName name="is_pfs_div_CM1DC" localSheetId="4">#REF!</definedName>
    <definedName name="is_pfs_div_CM1DC" localSheetId="5">#REF!</definedName>
    <definedName name="is_pfs_div_CM1DC" localSheetId="17">#REF!</definedName>
    <definedName name="is_pfs_div_CM1DC" localSheetId="12">#REF!</definedName>
    <definedName name="is_pfs_div_CM1DC" localSheetId="9">#REF!</definedName>
    <definedName name="is_pfs_div_CM1DC" localSheetId="10">#REF!</definedName>
    <definedName name="is_pfs_div_CM1DC">#REF!</definedName>
    <definedName name="is_pfs_div_CM1DE" localSheetId="0">#REF!</definedName>
    <definedName name="is_pfs_div_CM1DE" localSheetId="3">#REF!</definedName>
    <definedName name="is_pfs_div_CM1DE" localSheetId="2">#REF!</definedName>
    <definedName name="is_pfs_div_CM1DE" localSheetId="22">#REF!</definedName>
    <definedName name="is_pfs_div_CM1DE" localSheetId="7">#REF!</definedName>
    <definedName name="is_pfs_div_CM1DE" localSheetId="4">#REF!</definedName>
    <definedName name="is_pfs_div_CM1DE" localSheetId="5">#REF!</definedName>
    <definedName name="is_pfs_div_CM1DE" localSheetId="17">#REF!</definedName>
    <definedName name="is_pfs_div_CM1DE" localSheetId="12">#REF!</definedName>
    <definedName name="is_pfs_div_CM1DE" localSheetId="9">#REF!</definedName>
    <definedName name="is_pfs_div_CM1DE" localSheetId="10">#REF!</definedName>
    <definedName name="is_pfs_div_CM1DE">#REF!</definedName>
    <definedName name="is_pfs_div_CM1EL" localSheetId="0">#REF!</definedName>
    <definedName name="is_pfs_div_CM1EL" localSheetId="3">#REF!</definedName>
    <definedName name="is_pfs_div_CM1EL" localSheetId="2">#REF!</definedName>
    <definedName name="is_pfs_div_CM1EL" localSheetId="22">#REF!</definedName>
    <definedName name="is_pfs_div_CM1EL" localSheetId="7">#REF!</definedName>
    <definedName name="is_pfs_div_CM1EL" localSheetId="4">#REF!</definedName>
    <definedName name="is_pfs_div_CM1EL" localSheetId="5">#REF!</definedName>
    <definedName name="is_pfs_div_CM1EL" localSheetId="17">#REF!</definedName>
    <definedName name="is_pfs_div_CM1EL" localSheetId="12">#REF!</definedName>
    <definedName name="is_pfs_div_CM1EL" localSheetId="9">#REF!</definedName>
    <definedName name="is_pfs_div_CM1EL" localSheetId="10">#REF!</definedName>
    <definedName name="is_pfs_div_CM1EL">#REF!</definedName>
    <definedName name="is_pfs_div_CM1NE" localSheetId="0">#REF!</definedName>
    <definedName name="is_pfs_div_CM1NE" localSheetId="3">#REF!</definedName>
    <definedName name="is_pfs_div_CM1NE" localSheetId="2">#REF!</definedName>
    <definedName name="is_pfs_div_CM1NE">#REF!</definedName>
    <definedName name="is_pfs_div_CM2DC" localSheetId="0">#REF!</definedName>
    <definedName name="is_pfs_div_CM2DC" localSheetId="3">#REF!</definedName>
    <definedName name="is_pfs_div_CM2DC" localSheetId="2">#REF!</definedName>
    <definedName name="is_pfs_div_CM2DC" localSheetId="22">#REF!</definedName>
    <definedName name="is_pfs_div_CM2DC" localSheetId="7">#REF!</definedName>
    <definedName name="is_pfs_div_CM2DC" localSheetId="4">#REF!</definedName>
    <definedName name="is_pfs_div_CM2DC" localSheetId="5">#REF!</definedName>
    <definedName name="is_pfs_div_CM2DC" localSheetId="17">#REF!</definedName>
    <definedName name="is_pfs_div_CM2DC" localSheetId="12">#REF!</definedName>
    <definedName name="is_pfs_div_CM2DC" localSheetId="9">#REF!</definedName>
    <definedName name="is_pfs_div_CM2DC" localSheetId="10">#REF!</definedName>
    <definedName name="is_pfs_div_CM2DC">#REF!</definedName>
    <definedName name="is_pfs_div_CM2DE" localSheetId="0">#REF!</definedName>
    <definedName name="is_pfs_div_CM2DE" localSheetId="3">#REF!</definedName>
    <definedName name="is_pfs_div_CM2DE" localSheetId="2">#REF!</definedName>
    <definedName name="is_pfs_div_CM2DE" localSheetId="22">#REF!</definedName>
    <definedName name="is_pfs_div_CM2DE" localSheetId="7">#REF!</definedName>
    <definedName name="is_pfs_div_CM2DE" localSheetId="4">#REF!</definedName>
    <definedName name="is_pfs_div_CM2DE" localSheetId="5">#REF!</definedName>
    <definedName name="is_pfs_div_CM2DE" localSheetId="17">#REF!</definedName>
    <definedName name="is_pfs_div_CM2DE" localSheetId="12">#REF!</definedName>
    <definedName name="is_pfs_div_CM2DE" localSheetId="9">#REF!</definedName>
    <definedName name="is_pfs_div_CM2DE" localSheetId="10">#REF!</definedName>
    <definedName name="is_pfs_div_CM2DE">#REF!</definedName>
    <definedName name="is_pfs_div_CM2EL" localSheetId="0">#REF!</definedName>
    <definedName name="is_pfs_div_CM2EL" localSheetId="3">#REF!</definedName>
    <definedName name="is_pfs_div_CM2EL" localSheetId="2">#REF!</definedName>
    <definedName name="is_pfs_div_CM2EL" localSheetId="22">#REF!</definedName>
    <definedName name="is_pfs_div_CM2EL" localSheetId="7">#REF!</definedName>
    <definedName name="is_pfs_div_CM2EL" localSheetId="4">#REF!</definedName>
    <definedName name="is_pfs_div_CM2EL" localSheetId="5">#REF!</definedName>
    <definedName name="is_pfs_div_CM2EL" localSheetId="17">#REF!</definedName>
    <definedName name="is_pfs_div_CM2EL" localSheetId="12">#REF!</definedName>
    <definedName name="is_pfs_div_CM2EL" localSheetId="9">#REF!</definedName>
    <definedName name="is_pfs_div_CM2EL" localSheetId="10">#REF!</definedName>
    <definedName name="is_pfs_div_CM2EL">#REF!</definedName>
    <definedName name="is_pfs_div_CM2NE" localSheetId="0">#REF!</definedName>
    <definedName name="is_pfs_div_CM2NE" localSheetId="3">#REF!</definedName>
    <definedName name="is_pfs_div_CM2NE" localSheetId="2">#REF!</definedName>
    <definedName name="is_pfs_div_CM2NE">#REF!</definedName>
    <definedName name="is_pfs_div_CM3DC" localSheetId="0">#REF!</definedName>
    <definedName name="is_pfs_div_CM3DC" localSheetId="3">#REF!</definedName>
    <definedName name="is_pfs_div_CM3DC" localSheetId="2">#REF!</definedName>
    <definedName name="is_pfs_div_CM3DC" localSheetId="22">#REF!</definedName>
    <definedName name="is_pfs_div_CM3DC" localSheetId="7">#REF!</definedName>
    <definedName name="is_pfs_div_CM3DC" localSheetId="4">#REF!</definedName>
    <definedName name="is_pfs_div_CM3DC" localSheetId="5">#REF!</definedName>
    <definedName name="is_pfs_div_CM3DC" localSheetId="17">#REF!</definedName>
    <definedName name="is_pfs_div_CM3DC" localSheetId="12">#REF!</definedName>
    <definedName name="is_pfs_div_CM3DC" localSheetId="9">#REF!</definedName>
    <definedName name="is_pfs_div_CM3DC" localSheetId="10">#REF!</definedName>
    <definedName name="is_pfs_div_CM3DC">#REF!</definedName>
    <definedName name="is_pfs_div_CM3DE" localSheetId="0">#REF!</definedName>
    <definedName name="is_pfs_div_CM3DE" localSheetId="3">#REF!</definedName>
    <definedName name="is_pfs_div_CM3DE" localSheetId="2">#REF!</definedName>
    <definedName name="is_pfs_div_CM3DE" localSheetId="22">#REF!</definedName>
    <definedName name="is_pfs_div_CM3DE" localSheetId="7">#REF!</definedName>
    <definedName name="is_pfs_div_CM3DE" localSheetId="4">#REF!</definedName>
    <definedName name="is_pfs_div_CM3DE" localSheetId="5">#REF!</definedName>
    <definedName name="is_pfs_div_CM3DE" localSheetId="17">#REF!</definedName>
    <definedName name="is_pfs_div_CM3DE" localSheetId="12">#REF!</definedName>
    <definedName name="is_pfs_div_CM3DE" localSheetId="9">#REF!</definedName>
    <definedName name="is_pfs_div_CM3DE" localSheetId="10">#REF!</definedName>
    <definedName name="is_pfs_div_CM3DE">#REF!</definedName>
    <definedName name="is_pfs_div_CM3EL" localSheetId="0">#REF!</definedName>
    <definedName name="is_pfs_div_CM3EL" localSheetId="3">#REF!</definedName>
    <definedName name="is_pfs_div_CM3EL" localSheetId="2">#REF!</definedName>
    <definedName name="is_pfs_div_CM3EL" localSheetId="22">#REF!</definedName>
    <definedName name="is_pfs_div_CM3EL" localSheetId="7">#REF!</definedName>
    <definedName name="is_pfs_div_CM3EL" localSheetId="4">#REF!</definedName>
    <definedName name="is_pfs_div_CM3EL" localSheetId="5">#REF!</definedName>
    <definedName name="is_pfs_div_CM3EL" localSheetId="17">#REF!</definedName>
    <definedName name="is_pfs_div_CM3EL" localSheetId="12">#REF!</definedName>
    <definedName name="is_pfs_div_CM3EL" localSheetId="9">#REF!</definedName>
    <definedName name="is_pfs_div_CM3EL" localSheetId="10">#REF!</definedName>
    <definedName name="is_pfs_div_CM3EL">#REF!</definedName>
    <definedName name="is_pfs_div_CM3NE" localSheetId="0">#REF!</definedName>
    <definedName name="is_pfs_div_CM3NE" localSheetId="3">#REF!</definedName>
    <definedName name="is_pfs_div_CM3NE" localSheetId="2">#REF!</definedName>
    <definedName name="is_pfs_div_CM3NE">#REF!</definedName>
    <definedName name="is_pfs_div_CM4DC" localSheetId="0">#REF!</definedName>
    <definedName name="is_pfs_div_CM4DC" localSheetId="3">#REF!</definedName>
    <definedName name="is_pfs_div_CM4DC" localSheetId="2">#REF!</definedName>
    <definedName name="is_pfs_div_CM4DC" localSheetId="22">#REF!</definedName>
    <definedName name="is_pfs_div_CM4DC" localSheetId="7">#REF!</definedName>
    <definedName name="is_pfs_div_CM4DC" localSheetId="4">#REF!</definedName>
    <definedName name="is_pfs_div_CM4DC" localSheetId="5">#REF!</definedName>
    <definedName name="is_pfs_div_CM4DC" localSheetId="17">#REF!</definedName>
    <definedName name="is_pfs_div_CM4DC" localSheetId="12">#REF!</definedName>
    <definedName name="is_pfs_div_CM4DC" localSheetId="9">#REF!</definedName>
    <definedName name="is_pfs_div_CM4DC" localSheetId="10">#REF!</definedName>
    <definedName name="is_pfs_div_CM4DC">#REF!</definedName>
    <definedName name="is_pfs_div_CM4DE" localSheetId="0">#REF!</definedName>
    <definedName name="is_pfs_div_CM4DE" localSheetId="3">#REF!</definedName>
    <definedName name="is_pfs_div_CM4DE" localSheetId="2">#REF!</definedName>
    <definedName name="is_pfs_div_CM4DE" localSheetId="22">#REF!</definedName>
    <definedName name="is_pfs_div_CM4DE" localSheetId="7">#REF!</definedName>
    <definedName name="is_pfs_div_CM4DE" localSheetId="4">#REF!</definedName>
    <definedName name="is_pfs_div_CM4DE" localSheetId="5">#REF!</definedName>
    <definedName name="is_pfs_div_CM4DE" localSheetId="17">#REF!</definedName>
    <definedName name="is_pfs_div_CM4DE" localSheetId="12">#REF!</definedName>
    <definedName name="is_pfs_div_CM4DE" localSheetId="9">#REF!</definedName>
    <definedName name="is_pfs_div_CM4DE" localSheetId="10">#REF!</definedName>
    <definedName name="is_pfs_div_CM4DE">#REF!</definedName>
    <definedName name="is_pfs_div_CM4EL" localSheetId="0">#REF!</definedName>
    <definedName name="is_pfs_div_CM4EL" localSheetId="3">#REF!</definedName>
    <definedName name="is_pfs_div_CM4EL" localSheetId="2">#REF!</definedName>
    <definedName name="is_pfs_div_CM4EL" localSheetId="22">#REF!</definedName>
    <definedName name="is_pfs_div_CM4EL" localSheetId="7">#REF!</definedName>
    <definedName name="is_pfs_div_CM4EL" localSheetId="4">#REF!</definedName>
    <definedName name="is_pfs_div_CM4EL" localSheetId="5">#REF!</definedName>
    <definedName name="is_pfs_div_CM4EL" localSheetId="17">#REF!</definedName>
    <definedName name="is_pfs_div_CM4EL" localSheetId="12">#REF!</definedName>
    <definedName name="is_pfs_div_CM4EL" localSheetId="9">#REF!</definedName>
    <definedName name="is_pfs_div_CM4EL" localSheetId="10">#REF!</definedName>
    <definedName name="is_pfs_div_CM4EL">#REF!</definedName>
    <definedName name="is_pfs_div_CM4NE" localSheetId="0">#REF!</definedName>
    <definedName name="is_pfs_div_CM4NE" localSheetId="3">#REF!</definedName>
    <definedName name="is_pfs_div_CM4NE" localSheetId="2">#REF!</definedName>
    <definedName name="is_pfs_div_CM4NE">#REF!</definedName>
    <definedName name="is_pfs_div_CM5DC" localSheetId="0">#REF!</definedName>
    <definedName name="is_pfs_div_CM5DC" localSheetId="3">#REF!</definedName>
    <definedName name="is_pfs_div_CM5DC" localSheetId="2">#REF!</definedName>
    <definedName name="is_pfs_div_CM5DC" localSheetId="22">#REF!</definedName>
    <definedName name="is_pfs_div_CM5DC" localSheetId="7">#REF!</definedName>
    <definedName name="is_pfs_div_CM5DC" localSheetId="4">#REF!</definedName>
    <definedName name="is_pfs_div_CM5DC" localSheetId="5">#REF!</definedName>
    <definedName name="is_pfs_div_CM5DC" localSheetId="17">#REF!</definedName>
    <definedName name="is_pfs_div_CM5DC" localSheetId="12">#REF!</definedName>
    <definedName name="is_pfs_div_CM5DC" localSheetId="9">#REF!</definedName>
    <definedName name="is_pfs_div_CM5DC" localSheetId="10">#REF!</definedName>
    <definedName name="is_pfs_div_CM5DC">#REF!</definedName>
    <definedName name="is_pfs_div_CM5DE" localSheetId="0">#REF!</definedName>
    <definedName name="is_pfs_div_CM5DE" localSheetId="3">#REF!</definedName>
    <definedName name="is_pfs_div_CM5DE" localSheetId="2">#REF!</definedName>
    <definedName name="is_pfs_div_CM5DE" localSheetId="22">#REF!</definedName>
    <definedName name="is_pfs_div_CM5DE" localSheetId="7">#REF!</definedName>
    <definedName name="is_pfs_div_CM5DE" localSheetId="4">#REF!</definedName>
    <definedName name="is_pfs_div_CM5DE" localSheetId="5">#REF!</definedName>
    <definedName name="is_pfs_div_CM5DE" localSheetId="17">#REF!</definedName>
    <definedName name="is_pfs_div_CM5DE" localSheetId="12">#REF!</definedName>
    <definedName name="is_pfs_div_CM5DE" localSheetId="9">#REF!</definedName>
    <definedName name="is_pfs_div_CM5DE" localSheetId="10">#REF!</definedName>
    <definedName name="is_pfs_div_CM5DE">#REF!</definedName>
    <definedName name="is_pfs_div_CMDCC" localSheetId="0">#REF!</definedName>
    <definedName name="is_pfs_div_CMDCC" localSheetId="3">#REF!</definedName>
    <definedName name="is_pfs_div_CMDCC" localSheetId="2">#REF!</definedName>
    <definedName name="is_pfs_div_CMDCC" localSheetId="22">#REF!</definedName>
    <definedName name="is_pfs_div_CMDCC" localSheetId="7">#REF!</definedName>
    <definedName name="is_pfs_div_CMDCC" localSheetId="4">#REF!</definedName>
    <definedName name="is_pfs_div_CMDCC" localSheetId="5">#REF!</definedName>
    <definedName name="is_pfs_div_CMDCC" localSheetId="17">#REF!</definedName>
    <definedName name="is_pfs_div_CMDCC" localSheetId="12">#REF!</definedName>
    <definedName name="is_pfs_div_CMDCC" localSheetId="9">#REF!</definedName>
    <definedName name="is_pfs_div_CMDCC" localSheetId="10">#REF!</definedName>
    <definedName name="is_pfs_div_CMDCC">#REF!</definedName>
    <definedName name="is_pfs_div_CMDEC" localSheetId="0">#REF!</definedName>
    <definedName name="is_pfs_div_CMDEC" localSheetId="3">#REF!</definedName>
    <definedName name="is_pfs_div_CMDEC" localSheetId="2">#REF!</definedName>
    <definedName name="is_pfs_div_CMDEC" localSheetId="22">#REF!</definedName>
    <definedName name="is_pfs_div_CMDEC" localSheetId="7">#REF!</definedName>
    <definedName name="is_pfs_div_CMDEC" localSheetId="4">#REF!</definedName>
    <definedName name="is_pfs_div_CMDEC" localSheetId="5">#REF!</definedName>
    <definedName name="is_pfs_div_CMDEC" localSheetId="17">#REF!</definedName>
    <definedName name="is_pfs_div_CMDEC" localSheetId="12">#REF!</definedName>
    <definedName name="is_pfs_div_CMDEC" localSheetId="9">#REF!</definedName>
    <definedName name="is_pfs_div_CMDEC" localSheetId="10">#REF!</definedName>
    <definedName name="is_pfs_div_CMDEC">#REF!</definedName>
    <definedName name="is_pfs_div_CMDEG" localSheetId="0">#REF!</definedName>
    <definedName name="is_pfs_div_CMDEG" localSheetId="3">#REF!</definedName>
    <definedName name="is_pfs_div_CMDEG" localSheetId="2">#REF!</definedName>
    <definedName name="is_pfs_div_CMDEG">#REF!</definedName>
    <definedName name="is_pfs_div_CMELE" localSheetId="0">#REF!</definedName>
    <definedName name="is_pfs_div_CMELE" localSheetId="3">#REF!</definedName>
    <definedName name="is_pfs_div_CMELE" localSheetId="2">#REF!</definedName>
    <definedName name="is_pfs_div_CMELE" localSheetId="22">#REF!</definedName>
    <definedName name="is_pfs_div_CMELE" localSheetId="7">#REF!</definedName>
    <definedName name="is_pfs_div_CMELE" localSheetId="4">#REF!</definedName>
    <definedName name="is_pfs_div_CMELE" localSheetId="5">#REF!</definedName>
    <definedName name="is_pfs_div_CMELE" localSheetId="17">#REF!</definedName>
    <definedName name="is_pfs_div_CMELE" localSheetId="12">#REF!</definedName>
    <definedName name="is_pfs_div_CMELE" localSheetId="9">#REF!</definedName>
    <definedName name="is_pfs_div_CMELE" localSheetId="10">#REF!</definedName>
    <definedName name="is_pfs_div_CMELE">#REF!</definedName>
    <definedName name="is_pfs_div_CMNEP" localSheetId="0">#REF!</definedName>
    <definedName name="is_pfs_div_CMNEP" localSheetId="3">#REF!</definedName>
    <definedName name="is_pfs_div_CMNEP" localSheetId="2">#REF!</definedName>
    <definedName name="is_pfs_div_CMNEP" localSheetId="22">#REF!</definedName>
    <definedName name="is_pfs_div_CMNEP" localSheetId="7">#REF!</definedName>
    <definedName name="is_pfs_div_CMNEP" localSheetId="4">#REF!</definedName>
    <definedName name="is_pfs_div_CMNEP" localSheetId="5">#REF!</definedName>
    <definedName name="is_pfs_div_CMNEP" localSheetId="17">#REF!</definedName>
    <definedName name="is_pfs_div_CMNEP" localSheetId="12">#REF!</definedName>
    <definedName name="is_pfs_div_CMNEP" localSheetId="9">#REF!</definedName>
    <definedName name="is_pfs_div_CMNEP" localSheetId="10">#REF!</definedName>
    <definedName name="is_pfs_div_CMNEP">#REF!</definedName>
    <definedName name="is_pfs_div_cres" localSheetId="0">#REF!</definedName>
    <definedName name="is_pfs_div_cres" localSheetId="3">#REF!</definedName>
    <definedName name="is_pfs_div_cres" localSheetId="2">#REF!</definedName>
    <definedName name="is_pfs_div_cres" localSheetId="22">#REF!</definedName>
    <definedName name="is_pfs_div_cres" localSheetId="7">#REF!</definedName>
    <definedName name="is_pfs_div_cres" localSheetId="4">#REF!</definedName>
    <definedName name="is_pfs_div_cres" localSheetId="5">#REF!</definedName>
    <definedName name="is_pfs_div_cres" localSheetId="17">#REF!</definedName>
    <definedName name="is_pfs_div_cres" localSheetId="12">#REF!</definedName>
    <definedName name="is_pfs_div_cres" localSheetId="9">#REF!</definedName>
    <definedName name="is_pfs_div_cres" localSheetId="10">#REF!</definedName>
    <definedName name="is_pfs_div_cres">#REF!</definedName>
    <definedName name="is_pfs_div_crmw" localSheetId="0">#REF!</definedName>
    <definedName name="is_pfs_div_crmw" localSheetId="3">#REF!</definedName>
    <definedName name="is_pfs_div_crmw" localSheetId="2">#REF!</definedName>
    <definedName name="is_pfs_div_crmw">#REF!</definedName>
    <definedName name="is_pfs_div_dadj" localSheetId="0">#REF!</definedName>
    <definedName name="is_pfs_div_dadj" localSheetId="3">#REF!</definedName>
    <definedName name="is_pfs_div_dadj" localSheetId="2">#REF!</definedName>
    <definedName name="is_pfs_div_dadj">#REF!</definedName>
    <definedName name="is_pfs_div_dcc" localSheetId="0">#REF!</definedName>
    <definedName name="is_pfs_div_dcc" localSheetId="3">#REF!</definedName>
    <definedName name="is_pfs_div_dcc" localSheetId="2">#REF!</definedName>
    <definedName name="is_pfs_div_dcc" localSheetId="22">#REF!</definedName>
    <definedName name="is_pfs_div_dcc" localSheetId="7">#REF!</definedName>
    <definedName name="is_pfs_div_dcc" localSheetId="4">#REF!</definedName>
    <definedName name="is_pfs_div_dcc" localSheetId="5">#REF!</definedName>
    <definedName name="is_pfs_div_dcc" localSheetId="17">#REF!</definedName>
    <definedName name="is_pfs_div_dcc" localSheetId="12">#REF!</definedName>
    <definedName name="is_pfs_div_dcc" localSheetId="9">#REF!</definedName>
    <definedName name="is_pfs_div_dcc" localSheetId="10">#REF!</definedName>
    <definedName name="is_pfs_div_dcc">#REF!</definedName>
    <definedName name="is_pfs_div_dccw" localSheetId="0">#REF!</definedName>
    <definedName name="is_pfs_div_dccw" localSheetId="3">#REF!</definedName>
    <definedName name="is_pfs_div_dccw" localSheetId="2">#REF!</definedName>
    <definedName name="is_pfs_div_dccw">#REF!</definedName>
    <definedName name="is_pfs_div_dcom" localSheetId="0">#REF!</definedName>
    <definedName name="is_pfs_div_dcom" localSheetId="3">#REF!</definedName>
    <definedName name="is_pfs_div_dcom" localSheetId="2">#REF!</definedName>
    <definedName name="is_pfs_div_dcom" localSheetId="22">#REF!</definedName>
    <definedName name="is_pfs_div_dcom" localSheetId="7">#REF!</definedName>
    <definedName name="is_pfs_div_dcom" localSheetId="4">#REF!</definedName>
    <definedName name="is_pfs_div_dcom" localSheetId="5">#REF!</definedName>
    <definedName name="is_pfs_div_dcom" localSheetId="17">#REF!</definedName>
    <definedName name="is_pfs_div_dcom" localSheetId="12">#REF!</definedName>
    <definedName name="is_pfs_div_dcom" localSheetId="9">#REF!</definedName>
    <definedName name="is_pfs_div_dcom" localSheetId="10">#REF!</definedName>
    <definedName name="is_pfs_div_dcom">#REF!</definedName>
    <definedName name="is_pfs_div_degw" localSheetId="0">#REF!</definedName>
    <definedName name="is_pfs_div_degw" localSheetId="3">#REF!</definedName>
    <definedName name="is_pfs_div_degw" localSheetId="2">#REF!</definedName>
    <definedName name="is_pfs_div_degw">#REF!</definedName>
    <definedName name="is_pfs_div_deiw" localSheetId="0">#REF!</definedName>
    <definedName name="is_pfs_div_deiw" localSheetId="3">#REF!</definedName>
    <definedName name="is_pfs_div_deiw" localSheetId="2">#REF!</definedName>
    <definedName name="is_pfs_div_deiw">#REF!</definedName>
    <definedName name="is_pfs_div_denw" localSheetId="0">#REF!</definedName>
    <definedName name="is_pfs_div_denw" localSheetId="3">#REF!</definedName>
    <definedName name="is_pfs_div_denw" localSheetId="2">#REF!</definedName>
    <definedName name="is_pfs_div_denw">#REF!</definedName>
    <definedName name="is_pfs_div_desi" localSheetId="0">#REF!</definedName>
    <definedName name="is_pfs_div_desi" localSheetId="3">#REF!</definedName>
    <definedName name="is_pfs_div_desi" localSheetId="2">#REF!</definedName>
    <definedName name="is_pfs_div_desi" localSheetId="22">#REF!</definedName>
    <definedName name="is_pfs_div_desi" localSheetId="7">#REF!</definedName>
    <definedName name="is_pfs_div_desi" localSheetId="4">#REF!</definedName>
    <definedName name="is_pfs_div_desi" localSheetId="5">#REF!</definedName>
    <definedName name="is_pfs_div_desi" localSheetId="17">#REF!</definedName>
    <definedName name="is_pfs_div_desi" localSheetId="12">#REF!</definedName>
    <definedName name="is_pfs_div_desi" localSheetId="9">#REF!</definedName>
    <definedName name="is_pfs_div_desi" localSheetId="10">#REF!</definedName>
    <definedName name="is_pfs_div_desi">#REF!</definedName>
    <definedName name="is_pfs_div_dess" localSheetId="0">#REF!</definedName>
    <definedName name="is_pfs_div_dess" localSheetId="3">#REF!</definedName>
    <definedName name="is_pfs_div_dess" localSheetId="2">#REF!</definedName>
    <definedName name="is_pfs_div_dess">#REF!</definedName>
    <definedName name="is_pfs_div_dfd" localSheetId="0">#REF!</definedName>
    <definedName name="is_pfs_div_dfd" localSheetId="3">#REF!</definedName>
    <definedName name="is_pfs_div_dfd" localSheetId="2">#REF!</definedName>
    <definedName name="is_pfs_div_dfd" localSheetId="22">#REF!</definedName>
    <definedName name="is_pfs_div_dfd" localSheetId="7">#REF!</definedName>
    <definedName name="is_pfs_div_dfd" localSheetId="4">#REF!</definedName>
    <definedName name="is_pfs_div_dfd" localSheetId="5">#REF!</definedName>
    <definedName name="is_pfs_div_dfd" localSheetId="17">#REF!</definedName>
    <definedName name="is_pfs_div_dfd" localSheetId="12">#REF!</definedName>
    <definedName name="is_pfs_div_dfd" localSheetId="9">#REF!</definedName>
    <definedName name="is_pfs_div_dfd" localSheetId="10">#REF!</definedName>
    <definedName name="is_pfs_div_dfd">#REF!</definedName>
    <definedName name="is_pfs_div_dgov" localSheetId="0">#REF!</definedName>
    <definedName name="is_pfs_div_dgov" localSheetId="3">#REF!</definedName>
    <definedName name="is_pfs_div_dgov" localSheetId="2">#REF!</definedName>
    <definedName name="is_pfs_div_dgov">#REF!</definedName>
    <definedName name="is_pfs_div_dnet" localSheetId="0">#REF!</definedName>
    <definedName name="is_pfs_div_dnet" localSheetId="3">#REF!</definedName>
    <definedName name="is_pfs_div_dnet" localSheetId="2">#REF!</definedName>
    <definedName name="is_pfs_div_dnet" localSheetId="22">#REF!</definedName>
    <definedName name="is_pfs_div_dnet" localSheetId="7">#REF!</definedName>
    <definedName name="is_pfs_div_dnet" localSheetId="4">#REF!</definedName>
    <definedName name="is_pfs_div_dnet" localSheetId="5">#REF!</definedName>
    <definedName name="is_pfs_div_dnet" localSheetId="17">#REF!</definedName>
    <definedName name="is_pfs_div_dnet" localSheetId="12">#REF!</definedName>
    <definedName name="is_pfs_div_dnet" localSheetId="9">#REF!</definedName>
    <definedName name="is_pfs_div_dnet" localSheetId="10">#REF!</definedName>
    <definedName name="is_pfs_div_dnet">#REF!</definedName>
    <definedName name="is_pfs_div_dpbg" localSheetId="0">#REF!</definedName>
    <definedName name="is_pfs_div_dpbg" localSheetId="3">#REF!</definedName>
    <definedName name="is_pfs_div_dpbg" localSheetId="2">#REF!</definedName>
    <definedName name="is_pfs_div_dpbg" localSheetId="22">#REF!</definedName>
    <definedName name="is_pfs_div_dpbg" localSheetId="7">#REF!</definedName>
    <definedName name="is_pfs_div_dpbg" localSheetId="4">#REF!</definedName>
    <definedName name="is_pfs_div_dpbg" localSheetId="5">#REF!</definedName>
    <definedName name="is_pfs_div_dpbg" localSheetId="17">#REF!</definedName>
    <definedName name="is_pfs_div_dpbg" localSheetId="12">#REF!</definedName>
    <definedName name="is_pfs_div_dpbg" localSheetId="9">#REF!</definedName>
    <definedName name="is_pfs_div_dpbg" localSheetId="10">#REF!</definedName>
    <definedName name="is_pfs_div_dpbg">#REF!</definedName>
    <definedName name="is_pfs_div_dsol" localSheetId="0">#REF!</definedName>
    <definedName name="is_pfs_div_dsol" localSheetId="3">#REF!</definedName>
    <definedName name="is_pfs_div_dsol" localSheetId="2">#REF!</definedName>
    <definedName name="is_pfs_div_dsol" localSheetId="22">#REF!</definedName>
    <definedName name="is_pfs_div_dsol" localSheetId="7">#REF!</definedName>
    <definedName name="is_pfs_div_dsol" localSheetId="4">#REF!</definedName>
    <definedName name="is_pfs_div_dsol" localSheetId="5">#REF!</definedName>
    <definedName name="is_pfs_div_dsol" localSheetId="17">#REF!</definedName>
    <definedName name="is_pfs_div_dsol" localSheetId="12">#REF!</definedName>
    <definedName name="is_pfs_div_dsol" localSheetId="9">#REF!</definedName>
    <definedName name="is_pfs_div_dsol" localSheetId="10">#REF!</definedName>
    <definedName name="is_pfs_div_dsol">#REF!</definedName>
    <definedName name="is_pfs_div_egov" localSheetId="0">#REF!</definedName>
    <definedName name="is_pfs_div_egov" localSheetId="3">#REF!</definedName>
    <definedName name="is_pfs_div_egov" localSheetId="2">#REF!</definedName>
    <definedName name="is_pfs_div_egov">#REF!</definedName>
    <definedName name="is_pfs_div_elec" localSheetId="0">#REF!</definedName>
    <definedName name="is_pfs_div_elec" localSheetId="3">#REF!</definedName>
    <definedName name="is_pfs_div_elec" localSheetId="2">#REF!</definedName>
    <definedName name="is_pfs_div_elec">#REF!</definedName>
    <definedName name="is_pfs_div_esvc" localSheetId="0">#REF!</definedName>
    <definedName name="is_pfs_div_esvc" localSheetId="3">#REF!</definedName>
    <definedName name="is_pfs_div_esvc" localSheetId="2">#REF!</definedName>
    <definedName name="is_pfs_div_esvc">#REF!</definedName>
    <definedName name="is_pfs_div_fnco" localSheetId="0">#REF!</definedName>
    <definedName name="is_pfs_div_fnco" localSheetId="3">#REF!</definedName>
    <definedName name="is_pfs_div_fnco" localSheetId="2">#REF!</definedName>
    <definedName name="is_pfs_div_fnco" localSheetId="22">#REF!</definedName>
    <definedName name="is_pfs_div_fnco" localSheetId="7">#REF!</definedName>
    <definedName name="is_pfs_div_fnco" localSheetId="4">#REF!</definedName>
    <definedName name="is_pfs_div_fnco" localSheetId="5">#REF!</definedName>
    <definedName name="is_pfs_div_fnco" localSheetId="17">#REF!</definedName>
    <definedName name="is_pfs_div_fnco" localSheetId="12">#REF!</definedName>
    <definedName name="is_pfs_div_fnco" localSheetId="9">#REF!</definedName>
    <definedName name="is_pfs_div_fnco" localSheetId="10">#REF!</definedName>
    <definedName name="is_pfs_div_fnco">#REF!</definedName>
    <definedName name="is_pfs_div_fsac" localSheetId="0">#REF!</definedName>
    <definedName name="is_pfs_div_fsac" localSheetId="3">#REF!</definedName>
    <definedName name="is_pfs_div_fsac" localSheetId="2">#REF!</definedName>
    <definedName name="is_pfs_div_fsac" localSheetId="22">#REF!</definedName>
    <definedName name="is_pfs_div_fsac" localSheetId="7">#REF!</definedName>
    <definedName name="is_pfs_div_fsac" localSheetId="4">#REF!</definedName>
    <definedName name="is_pfs_div_fsac" localSheetId="5">#REF!</definedName>
    <definedName name="is_pfs_div_fsac" localSheetId="17">#REF!</definedName>
    <definedName name="is_pfs_div_fsac" localSheetId="12">#REF!</definedName>
    <definedName name="is_pfs_div_fsac" localSheetId="9">#REF!</definedName>
    <definedName name="is_pfs_div_fsac" localSheetId="10">#REF!</definedName>
    <definedName name="is_pfs_div_fsac">#REF!</definedName>
    <definedName name="is_pfs_div_fsad" localSheetId="0">#REF!</definedName>
    <definedName name="is_pfs_div_fsad" localSheetId="3">#REF!</definedName>
    <definedName name="is_pfs_div_fsad" localSheetId="2">#REF!</definedName>
    <definedName name="is_pfs_div_fsad">#REF!</definedName>
    <definedName name="is_pfs_div_fser" localSheetId="0">#REF!</definedName>
    <definedName name="is_pfs_div_fser" localSheetId="3">#REF!</definedName>
    <definedName name="is_pfs_div_fser" localSheetId="2">#REF!</definedName>
    <definedName name="is_pfs_div_fser" localSheetId="22">#REF!</definedName>
    <definedName name="is_pfs_div_fser" localSheetId="7">#REF!</definedName>
    <definedName name="is_pfs_div_fser" localSheetId="4">#REF!</definedName>
    <definedName name="is_pfs_div_fser" localSheetId="5">#REF!</definedName>
    <definedName name="is_pfs_div_fser" localSheetId="17">#REF!</definedName>
    <definedName name="is_pfs_div_fser" localSheetId="12">#REF!</definedName>
    <definedName name="is_pfs_div_fser" localSheetId="9">#REF!</definedName>
    <definedName name="is_pfs_div_fser" localSheetId="10">#REF!</definedName>
    <definedName name="is_pfs_div_fser">#REF!</definedName>
    <definedName name="is_pfs_div_fstp" localSheetId="0">#REF!</definedName>
    <definedName name="is_pfs_div_fstp" localSheetId="3">#REF!</definedName>
    <definedName name="is_pfs_div_fstp" localSheetId="2">#REF!</definedName>
    <definedName name="is_pfs_div_fstp" localSheetId="22">#REF!</definedName>
    <definedName name="is_pfs_div_fstp" localSheetId="7">#REF!</definedName>
    <definedName name="is_pfs_div_fstp" localSheetId="4">#REF!</definedName>
    <definedName name="is_pfs_div_fstp" localSheetId="5">#REF!</definedName>
    <definedName name="is_pfs_div_fstp" localSheetId="17">#REF!</definedName>
    <definedName name="is_pfs_div_fstp" localSheetId="12">#REF!</definedName>
    <definedName name="is_pfs_div_fstp" localSheetId="9">#REF!</definedName>
    <definedName name="is_pfs_div_fstp" localSheetId="10">#REF!</definedName>
    <definedName name="is_pfs_div_fstp">#REF!</definedName>
    <definedName name="is_pfs_div_gadd" localSheetId="0">#REF!</definedName>
    <definedName name="is_pfs_div_gadd" localSheetId="3">#REF!</definedName>
    <definedName name="is_pfs_div_gadd" localSheetId="2">#REF!</definedName>
    <definedName name="is_pfs_div_gadd" localSheetId="22">#REF!</definedName>
    <definedName name="is_pfs_div_gadd" localSheetId="7">#REF!</definedName>
    <definedName name="is_pfs_div_gadd" localSheetId="4">#REF!</definedName>
    <definedName name="is_pfs_div_gadd" localSheetId="5">#REF!</definedName>
    <definedName name="is_pfs_div_gadd" localSheetId="17">#REF!</definedName>
    <definedName name="is_pfs_div_gadd" localSheetId="12">#REF!</definedName>
    <definedName name="is_pfs_div_gadd" localSheetId="9">#REF!</definedName>
    <definedName name="is_pfs_div_gadd" localSheetId="10">#REF!</definedName>
    <definedName name="is_pfs_div_gadd">#REF!</definedName>
    <definedName name="is_pfs_div_gadi" localSheetId="0">#REF!</definedName>
    <definedName name="is_pfs_div_gadi" localSheetId="3">#REF!</definedName>
    <definedName name="is_pfs_div_gadi" localSheetId="2">#REF!</definedName>
    <definedName name="is_pfs_div_gadi" localSheetId="22">#REF!</definedName>
    <definedName name="is_pfs_div_gadi" localSheetId="7">#REF!</definedName>
    <definedName name="is_pfs_div_gadi" localSheetId="4">#REF!</definedName>
    <definedName name="is_pfs_div_gadi" localSheetId="5">#REF!</definedName>
    <definedName name="is_pfs_div_gadi" localSheetId="17">#REF!</definedName>
    <definedName name="is_pfs_div_gadi" localSheetId="12">#REF!</definedName>
    <definedName name="is_pfs_div_gadi" localSheetId="9">#REF!</definedName>
    <definedName name="is_pfs_div_gadi" localSheetId="10">#REF!</definedName>
    <definedName name="is_pfs_div_gadi">#REF!</definedName>
    <definedName name="is_pfs_div_gadj" localSheetId="0">#REF!</definedName>
    <definedName name="is_pfs_div_gadj" localSheetId="3">#REF!</definedName>
    <definedName name="is_pfs_div_gadj" localSheetId="2">#REF!</definedName>
    <definedName name="is_pfs_div_gadj">#REF!</definedName>
    <definedName name="is_pfs_div_gov" localSheetId="0">#REF!</definedName>
    <definedName name="is_pfs_div_gov" localSheetId="3">#REF!</definedName>
    <definedName name="is_pfs_div_gov" localSheetId="2">#REF!</definedName>
    <definedName name="is_pfs_div_gov">#REF!</definedName>
    <definedName name="is_pfs_div_govd" localSheetId="0">#REF!</definedName>
    <definedName name="is_pfs_div_govd" localSheetId="3">#REF!</definedName>
    <definedName name="is_pfs_div_govd" localSheetId="2">#REF!</definedName>
    <definedName name="is_pfs_div_govd">#REF!</definedName>
    <definedName name="is_pfs_div_gove" localSheetId="0">#REF!</definedName>
    <definedName name="is_pfs_div_gove" localSheetId="3">#REF!</definedName>
    <definedName name="is_pfs_div_gove" localSheetId="2">#REF!</definedName>
    <definedName name="is_pfs_div_gove">#REF!</definedName>
    <definedName name="is_pfs_div_nep" localSheetId="0">#REF!</definedName>
    <definedName name="is_pfs_div_nep" localSheetId="3">#REF!</definedName>
    <definedName name="is_pfs_div_nep" localSheetId="2">#REF!</definedName>
    <definedName name="is_pfs_div_nep" localSheetId="22">#REF!</definedName>
    <definedName name="is_pfs_div_nep" localSheetId="7">#REF!</definedName>
    <definedName name="is_pfs_div_nep" localSheetId="4">#REF!</definedName>
    <definedName name="is_pfs_div_nep" localSheetId="5">#REF!</definedName>
    <definedName name="is_pfs_div_nep" localSheetId="17">#REF!</definedName>
    <definedName name="is_pfs_div_nep" localSheetId="12">#REF!</definedName>
    <definedName name="is_pfs_div_nep" localSheetId="9">#REF!</definedName>
    <definedName name="is_pfs_div_nep" localSheetId="10">#REF!</definedName>
    <definedName name="is_pfs_div_nep">#REF!</definedName>
    <definedName name="is_pfs_div_ngov" localSheetId="0">#REF!</definedName>
    <definedName name="is_pfs_div_ngov" localSheetId="3">#REF!</definedName>
    <definedName name="is_pfs_div_ngov" localSheetId="2">#REF!</definedName>
    <definedName name="is_pfs_div_ngov">#REF!</definedName>
    <definedName name="is_pfs_div_resm" localSheetId="0">#REF!</definedName>
    <definedName name="is_pfs_div_resm" localSheetId="3">#REF!</definedName>
    <definedName name="is_pfs_div_resm" localSheetId="2">#REF!</definedName>
    <definedName name="is_pfs_div_resm" localSheetId="22">#REF!</definedName>
    <definedName name="is_pfs_div_resm" localSheetId="7">#REF!</definedName>
    <definedName name="is_pfs_div_resm" localSheetId="4">#REF!</definedName>
    <definedName name="is_pfs_div_resm" localSheetId="5">#REF!</definedName>
    <definedName name="is_pfs_div_resm" localSheetId="17">#REF!</definedName>
    <definedName name="is_pfs_div_resm" localSheetId="12">#REF!</definedName>
    <definedName name="is_pfs_div_resm" localSheetId="9">#REF!</definedName>
    <definedName name="is_pfs_div_resm" localSheetId="10">#REF!</definedName>
    <definedName name="is_pfs_div_resm">#REF!</definedName>
    <definedName name="is_pfs_div_rgov" localSheetId="0">#REF!</definedName>
    <definedName name="is_pfs_div_rgov" localSheetId="3">#REF!</definedName>
    <definedName name="is_pfs_div_rgov" localSheetId="2">#REF!</definedName>
    <definedName name="is_pfs_div_rgov">#REF!</definedName>
    <definedName name="is_pfs_div_sols" localSheetId="0">#REF!</definedName>
    <definedName name="is_pfs_div_sols" localSheetId="3">#REF!</definedName>
    <definedName name="is_pfs_div_sols" localSheetId="2">#REF!</definedName>
    <definedName name="is_pfs_div_sols">#REF!</definedName>
    <definedName name="is_pfs_div_tam" localSheetId="0">#REF!</definedName>
    <definedName name="is_pfs_div_tam" localSheetId="3">#REF!</definedName>
    <definedName name="is_pfs_div_tam" localSheetId="2">#REF!</definedName>
    <definedName name="is_pfs_div_tam" localSheetId="22">#REF!</definedName>
    <definedName name="is_pfs_div_tam" localSheetId="7">#REF!</definedName>
    <definedName name="is_pfs_div_tam" localSheetId="4">#REF!</definedName>
    <definedName name="is_pfs_div_tam" localSheetId="5">#REF!</definedName>
    <definedName name="is_pfs_div_tam" localSheetId="17">#REF!</definedName>
    <definedName name="is_pfs_div_tam" localSheetId="12">#REF!</definedName>
    <definedName name="is_pfs_div_tam" localSheetId="9">#REF!</definedName>
    <definedName name="is_pfs_div_tam" localSheetId="10">#REF!</definedName>
    <definedName name="is_pfs_div_tam">#REF!</definedName>
    <definedName name="is_pfs_div_tsc" localSheetId="0">#REF!</definedName>
    <definedName name="is_pfs_div_tsc" localSheetId="3">#REF!</definedName>
    <definedName name="is_pfs_div_tsc" localSheetId="2">#REF!</definedName>
    <definedName name="is_pfs_div_tsc">#REF!</definedName>
    <definedName name="is_pfs_div_vent" localSheetId="0">#REF!</definedName>
    <definedName name="is_pfs_div_vent" localSheetId="3">#REF!</definedName>
    <definedName name="is_pfs_div_vent" localSheetId="2">#REF!</definedName>
    <definedName name="is_pfs_div_vent" localSheetId="22">#REF!</definedName>
    <definedName name="is_pfs_div_vent" localSheetId="7">#REF!</definedName>
    <definedName name="is_pfs_div_vent" localSheetId="4">#REF!</definedName>
    <definedName name="is_pfs_div_vent" localSheetId="5">#REF!</definedName>
    <definedName name="is_pfs_div_vent" localSheetId="17">#REF!</definedName>
    <definedName name="is_pfs_div_vent" localSheetId="12">#REF!</definedName>
    <definedName name="is_pfs_div_vent" localSheetId="9">#REF!</definedName>
    <definedName name="is_pfs_div_vent" localSheetId="10">#REF!</definedName>
    <definedName name="is_pfs_div_vent">#REF!</definedName>
    <definedName name="is_pfs_div_vfs" localSheetId="0">#REF!</definedName>
    <definedName name="is_pfs_div_vfs" localSheetId="3">#REF!</definedName>
    <definedName name="is_pfs_div_vfs" localSheetId="2">#REF!</definedName>
    <definedName name="is_pfs_div_vfs" localSheetId="22">#REF!</definedName>
    <definedName name="is_pfs_div_vfs" localSheetId="7">#REF!</definedName>
    <definedName name="is_pfs_div_vfs" localSheetId="4">#REF!</definedName>
    <definedName name="is_pfs_div_vfs" localSheetId="5">#REF!</definedName>
    <definedName name="is_pfs_div_vfs" localSheetId="17">#REF!</definedName>
    <definedName name="is_pfs_div_vfs" localSheetId="12">#REF!</definedName>
    <definedName name="is_pfs_div_vfs" localSheetId="9">#REF!</definedName>
    <definedName name="is_pfs_div_vfs" localSheetId="10">#REF!</definedName>
    <definedName name="is_pfs_div_vfs">#REF!</definedName>
    <definedName name="is_pfs_div_watr" localSheetId="0">#REF!</definedName>
    <definedName name="is_pfs_div_watr" localSheetId="3">#REF!</definedName>
    <definedName name="is_pfs_div_watr" localSheetId="2">#REF!</definedName>
    <definedName name="is_pfs_div_watr" localSheetId="22">#REF!</definedName>
    <definedName name="is_pfs_div_watr" localSheetId="7">#REF!</definedName>
    <definedName name="is_pfs_div_watr" localSheetId="4">#REF!</definedName>
    <definedName name="is_pfs_div_watr" localSheetId="5">#REF!</definedName>
    <definedName name="is_pfs_div_watr" localSheetId="17">#REF!</definedName>
    <definedName name="is_pfs_div_watr" localSheetId="12">#REF!</definedName>
    <definedName name="is_pfs_div_watr" localSheetId="9">#REF!</definedName>
    <definedName name="is_pfs_div_watr" localSheetId="10">#REF!</definedName>
    <definedName name="is_pfs_div_watr">#REF!</definedName>
    <definedName name="is_pfs_div_west" localSheetId="0">#REF!</definedName>
    <definedName name="is_pfs_div_west" localSheetId="3">#REF!</definedName>
    <definedName name="is_pfs_div_west" localSheetId="2">#REF!</definedName>
    <definedName name="is_pfs_div_west">#REF!</definedName>
    <definedName name="is_pp_net" localSheetId="0">#REF!</definedName>
    <definedName name="is_pp_net" localSheetId="3">#REF!</definedName>
    <definedName name="is_pp_net" localSheetId="2">#REF!</definedName>
    <definedName name="is_pp_net" localSheetId="22">#REF!</definedName>
    <definedName name="is_pp_net" localSheetId="7">#REF!</definedName>
    <definedName name="is_pp_net" localSheetId="4">#REF!</definedName>
    <definedName name="is_pp_net" localSheetId="5">#REF!</definedName>
    <definedName name="is_pp_net" localSheetId="17">#REF!</definedName>
    <definedName name="is_pp_net" localSheetId="12">#REF!</definedName>
    <definedName name="is_pp_net" localSheetId="9">#REF!</definedName>
    <definedName name="is_pp_net" localSheetId="10">#REF!</definedName>
    <definedName name="is_pp_net">'[22]Income_Statement 2005-2011'!#REF!</definedName>
    <definedName name="is_pp_net_CM1DC" localSheetId="0">#REF!</definedName>
    <definedName name="is_pp_net_CM1DC" localSheetId="3">#REF!</definedName>
    <definedName name="is_pp_net_CM1DC" localSheetId="2">#REF!</definedName>
    <definedName name="is_pp_net_CM1DC" localSheetId="22">#REF!</definedName>
    <definedName name="is_pp_net_CM1DC" localSheetId="7">#REF!</definedName>
    <definedName name="is_pp_net_CM1DC" localSheetId="4">#REF!</definedName>
    <definedName name="is_pp_net_CM1DC" localSheetId="5">#REF!</definedName>
    <definedName name="is_pp_net_CM1DC" localSheetId="17">#REF!</definedName>
    <definedName name="is_pp_net_CM1DC" localSheetId="12">#REF!</definedName>
    <definedName name="is_pp_net_CM1DC" localSheetId="9">#REF!</definedName>
    <definedName name="is_pp_net_CM1DC" localSheetId="10">#REF!</definedName>
    <definedName name="is_pp_net_CM1DC">#REF!</definedName>
    <definedName name="is_pp_net_CM1DE" localSheetId="0">#REF!</definedName>
    <definedName name="is_pp_net_CM1DE" localSheetId="3">#REF!</definedName>
    <definedName name="is_pp_net_CM1DE" localSheetId="2">#REF!</definedName>
    <definedName name="is_pp_net_CM1DE" localSheetId="22">#REF!</definedName>
    <definedName name="is_pp_net_CM1DE" localSheetId="7">#REF!</definedName>
    <definedName name="is_pp_net_CM1DE" localSheetId="4">#REF!</definedName>
    <definedName name="is_pp_net_CM1DE" localSheetId="5">#REF!</definedName>
    <definedName name="is_pp_net_CM1DE" localSheetId="17">#REF!</definedName>
    <definedName name="is_pp_net_CM1DE" localSheetId="12">#REF!</definedName>
    <definedName name="is_pp_net_CM1DE" localSheetId="9">#REF!</definedName>
    <definedName name="is_pp_net_CM1DE" localSheetId="10">#REF!</definedName>
    <definedName name="is_pp_net_CM1DE">#REF!</definedName>
    <definedName name="is_pp_net_CM1EL" localSheetId="0">#REF!</definedName>
    <definedName name="is_pp_net_CM1EL" localSheetId="3">#REF!</definedName>
    <definedName name="is_pp_net_CM1EL" localSheetId="2">#REF!</definedName>
    <definedName name="is_pp_net_CM1EL" localSheetId="22">#REF!</definedName>
    <definedName name="is_pp_net_CM1EL" localSheetId="7">#REF!</definedName>
    <definedName name="is_pp_net_CM1EL" localSheetId="4">#REF!</definedName>
    <definedName name="is_pp_net_CM1EL" localSheetId="5">#REF!</definedName>
    <definedName name="is_pp_net_CM1EL" localSheetId="17">#REF!</definedName>
    <definedName name="is_pp_net_CM1EL" localSheetId="12">#REF!</definedName>
    <definedName name="is_pp_net_CM1EL" localSheetId="9">#REF!</definedName>
    <definedName name="is_pp_net_CM1EL" localSheetId="10">#REF!</definedName>
    <definedName name="is_pp_net_CM1EL">#REF!</definedName>
    <definedName name="is_pp_net_CM1NE" localSheetId="0">#REF!</definedName>
    <definedName name="is_pp_net_CM1NE" localSheetId="3">#REF!</definedName>
    <definedName name="is_pp_net_CM1NE" localSheetId="2">#REF!</definedName>
    <definedName name="is_pp_net_CM1NE" localSheetId="22">#REF!</definedName>
    <definedName name="is_pp_net_CM1NE" localSheetId="7">#REF!</definedName>
    <definedName name="is_pp_net_CM1NE" localSheetId="4">#REF!</definedName>
    <definedName name="is_pp_net_CM1NE" localSheetId="5">#REF!</definedName>
    <definedName name="is_pp_net_CM1NE" localSheetId="17">#REF!</definedName>
    <definedName name="is_pp_net_CM1NE" localSheetId="12">#REF!</definedName>
    <definedName name="is_pp_net_CM1NE" localSheetId="9">#REF!</definedName>
    <definedName name="is_pp_net_CM1NE" localSheetId="10">#REF!</definedName>
    <definedName name="is_pp_net_CM1NE">#REF!</definedName>
    <definedName name="is_pp_net_cres" localSheetId="0">#REF!</definedName>
    <definedName name="is_pp_net_cres" localSheetId="3">#REF!</definedName>
    <definedName name="is_pp_net_cres" localSheetId="2">#REF!</definedName>
    <definedName name="is_pp_net_cres" localSheetId="22">#REF!</definedName>
    <definedName name="is_pp_net_cres" localSheetId="7">#REF!</definedName>
    <definedName name="is_pp_net_cres" localSheetId="4">#REF!</definedName>
    <definedName name="is_pp_net_cres" localSheetId="5">#REF!</definedName>
    <definedName name="is_pp_net_cres" localSheetId="17">#REF!</definedName>
    <definedName name="is_pp_net_cres" localSheetId="12">#REF!</definedName>
    <definedName name="is_pp_net_cres" localSheetId="9">#REF!</definedName>
    <definedName name="is_pp_net_cres" localSheetId="10">#REF!</definedName>
    <definedName name="is_pp_net_cres">#REF!</definedName>
    <definedName name="is_pp_net_dcc" localSheetId="0">#REF!</definedName>
    <definedName name="is_pp_net_dcc" localSheetId="3">#REF!</definedName>
    <definedName name="is_pp_net_dcc" localSheetId="2">#REF!</definedName>
    <definedName name="is_pp_net_dcc" localSheetId="22">#REF!</definedName>
    <definedName name="is_pp_net_dcc" localSheetId="7">#REF!</definedName>
    <definedName name="is_pp_net_dcc" localSheetId="4">#REF!</definedName>
    <definedName name="is_pp_net_dcc" localSheetId="5">#REF!</definedName>
    <definedName name="is_pp_net_dcc" localSheetId="17">#REF!</definedName>
    <definedName name="is_pp_net_dcc" localSheetId="12">#REF!</definedName>
    <definedName name="is_pp_net_dcc" localSheetId="9">#REF!</definedName>
    <definedName name="is_pp_net_dcc" localSheetId="10">#REF!</definedName>
    <definedName name="is_pp_net_dcc">#REF!</definedName>
    <definedName name="is_pp_net_dcom" localSheetId="0">#REF!</definedName>
    <definedName name="is_pp_net_dcom" localSheetId="3">#REF!</definedName>
    <definedName name="is_pp_net_dcom" localSheetId="2">#REF!</definedName>
    <definedName name="is_pp_net_dcom" localSheetId="22">#REF!</definedName>
    <definedName name="is_pp_net_dcom" localSheetId="7">#REF!</definedName>
    <definedName name="is_pp_net_dcom" localSheetId="4">#REF!</definedName>
    <definedName name="is_pp_net_dcom" localSheetId="5">#REF!</definedName>
    <definedName name="is_pp_net_dcom" localSheetId="17">#REF!</definedName>
    <definedName name="is_pp_net_dcom" localSheetId="12">#REF!</definedName>
    <definedName name="is_pp_net_dcom" localSheetId="9">#REF!</definedName>
    <definedName name="is_pp_net_dcom" localSheetId="10">#REF!</definedName>
    <definedName name="is_pp_net_dcom">#REF!</definedName>
    <definedName name="is_pp_net_desi" localSheetId="0">#REF!</definedName>
    <definedName name="is_pp_net_desi" localSheetId="3">#REF!</definedName>
    <definedName name="is_pp_net_desi" localSheetId="2">#REF!</definedName>
    <definedName name="is_pp_net_desi" localSheetId="22">#REF!</definedName>
    <definedName name="is_pp_net_desi" localSheetId="7">#REF!</definedName>
    <definedName name="is_pp_net_desi" localSheetId="4">#REF!</definedName>
    <definedName name="is_pp_net_desi" localSheetId="5">#REF!</definedName>
    <definedName name="is_pp_net_desi" localSheetId="17">#REF!</definedName>
    <definedName name="is_pp_net_desi" localSheetId="12">#REF!</definedName>
    <definedName name="is_pp_net_desi" localSheetId="9">#REF!</definedName>
    <definedName name="is_pp_net_desi" localSheetId="10">#REF!</definedName>
    <definedName name="is_pp_net_desi">#REF!</definedName>
    <definedName name="is_pp_net_dfd" localSheetId="0">#REF!</definedName>
    <definedName name="is_pp_net_dfd" localSheetId="3">#REF!</definedName>
    <definedName name="is_pp_net_dfd" localSheetId="2">#REF!</definedName>
    <definedName name="is_pp_net_dfd" localSheetId="22">#REF!</definedName>
    <definedName name="is_pp_net_dfd" localSheetId="7">#REF!</definedName>
    <definedName name="is_pp_net_dfd" localSheetId="4">#REF!</definedName>
    <definedName name="is_pp_net_dfd" localSheetId="5">#REF!</definedName>
    <definedName name="is_pp_net_dfd" localSheetId="17">#REF!</definedName>
    <definedName name="is_pp_net_dfd" localSheetId="12">#REF!</definedName>
    <definedName name="is_pp_net_dfd" localSheetId="9">#REF!</definedName>
    <definedName name="is_pp_net_dfd" localSheetId="10">#REF!</definedName>
    <definedName name="is_pp_net_dfd">#REF!</definedName>
    <definedName name="is_pp_net_dnet" localSheetId="0">#REF!</definedName>
    <definedName name="is_pp_net_dnet" localSheetId="3">#REF!</definedName>
    <definedName name="is_pp_net_dnet" localSheetId="2">#REF!</definedName>
    <definedName name="is_pp_net_dnet" localSheetId="22">#REF!</definedName>
    <definedName name="is_pp_net_dnet" localSheetId="7">#REF!</definedName>
    <definedName name="is_pp_net_dnet" localSheetId="4">#REF!</definedName>
    <definedName name="is_pp_net_dnet" localSheetId="5">#REF!</definedName>
    <definedName name="is_pp_net_dnet" localSheetId="17">#REF!</definedName>
    <definedName name="is_pp_net_dnet" localSheetId="12">#REF!</definedName>
    <definedName name="is_pp_net_dnet" localSheetId="9">#REF!</definedName>
    <definedName name="is_pp_net_dnet" localSheetId="10">#REF!</definedName>
    <definedName name="is_pp_net_dnet">#REF!</definedName>
    <definedName name="is_pp_net_dpbg" localSheetId="0">#REF!</definedName>
    <definedName name="is_pp_net_dpbg" localSheetId="3">#REF!</definedName>
    <definedName name="is_pp_net_dpbg" localSheetId="2">#REF!</definedName>
    <definedName name="is_pp_net_dpbg" localSheetId="22">#REF!</definedName>
    <definedName name="is_pp_net_dpbg" localSheetId="7">#REF!</definedName>
    <definedName name="is_pp_net_dpbg" localSheetId="4">#REF!</definedName>
    <definedName name="is_pp_net_dpbg" localSheetId="5">#REF!</definedName>
    <definedName name="is_pp_net_dpbg" localSheetId="17">#REF!</definedName>
    <definedName name="is_pp_net_dpbg" localSheetId="12">#REF!</definedName>
    <definedName name="is_pp_net_dpbg" localSheetId="9">#REF!</definedName>
    <definedName name="is_pp_net_dpbg" localSheetId="10">#REF!</definedName>
    <definedName name="is_pp_net_dpbg">#REF!</definedName>
    <definedName name="is_pp_net_dsol" localSheetId="0">#REF!</definedName>
    <definedName name="is_pp_net_dsol" localSheetId="3">#REF!</definedName>
    <definedName name="is_pp_net_dsol" localSheetId="2">#REF!</definedName>
    <definedName name="is_pp_net_dsol" localSheetId="22">#REF!</definedName>
    <definedName name="is_pp_net_dsol" localSheetId="7">#REF!</definedName>
    <definedName name="is_pp_net_dsol" localSheetId="4">#REF!</definedName>
    <definedName name="is_pp_net_dsol" localSheetId="5">#REF!</definedName>
    <definedName name="is_pp_net_dsol" localSheetId="17">#REF!</definedName>
    <definedName name="is_pp_net_dsol" localSheetId="12">#REF!</definedName>
    <definedName name="is_pp_net_dsol" localSheetId="9">#REF!</definedName>
    <definedName name="is_pp_net_dsol" localSheetId="10">#REF!</definedName>
    <definedName name="is_pp_net_dsol">#REF!</definedName>
    <definedName name="is_pp_net_esvc" localSheetId="0">#REF!</definedName>
    <definedName name="is_pp_net_esvc" localSheetId="3">#REF!</definedName>
    <definedName name="is_pp_net_esvc" localSheetId="2">#REF!</definedName>
    <definedName name="is_pp_net_esvc" localSheetId="22">#REF!</definedName>
    <definedName name="is_pp_net_esvc" localSheetId="7">#REF!</definedName>
    <definedName name="is_pp_net_esvc" localSheetId="4">#REF!</definedName>
    <definedName name="is_pp_net_esvc" localSheetId="5">#REF!</definedName>
    <definedName name="is_pp_net_esvc" localSheetId="17">#REF!</definedName>
    <definedName name="is_pp_net_esvc" localSheetId="12">#REF!</definedName>
    <definedName name="is_pp_net_esvc" localSheetId="9">#REF!</definedName>
    <definedName name="is_pp_net_esvc" localSheetId="10">#REF!</definedName>
    <definedName name="is_pp_net_esvc">#REF!</definedName>
    <definedName name="is_pp_net_fnco" localSheetId="0">#REF!</definedName>
    <definedName name="is_pp_net_fnco" localSheetId="3">#REF!</definedName>
    <definedName name="is_pp_net_fnco" localSheetId="2">#REF!</definedName>
    <definedName name="is_pp_net_fnco" localSheetId="22">#REF!</definedName>
    <definedName name="is_pp_net_fnco" localSheetId="7">#REF!</definedName>
    <definedName name="is_pp_net_fnco" localSheetId="4">#REF!</definedName>
    <definedName name="is_pp_net_fnco" localSheetId="5">#REF!</definedName>
    <definedName name="is_pp_net_fnco" localSheetId="17">#REF!</definedName>
    <definedName name="is_pp_net_fnco" localSheetId="12">#REF!</definedName>
    <definedName name="is_pp_net_fnco" localSheetId="9">#REF!</definedName>
    <definedName name="is_pp_net_fnco" localSheetId="10">#REF!</definedName>
    <definedName name="is_pp_net_fnco">#REF!</definedName>
    <definedName name="is_pp_net_fsac" localSheetId="0">#REF!</definedName>
    <definedName name="is_pp_net_fsac" localSheetId="3">#REF!</definedName>
    <definedName name="is_pp_net_fsac" localSheetId="2">#REF!</definedName>
    <definedName name="is_pp_net_fsac" localSheetId="22">#REF!</definedName>
    <definedName name="is_pp_net_fsac" localSheetId="7">#REF!</definedName>
    <definedName name="is_pp_net_fsac" localSheetId="4">#REF!</definedName>
    <definedName name="is_pp_net_fsac" localSheetId="5">#REF!</definedName>
    <definedName name="is_pp_net_fsac" localSheetId="17">#REF!</definedName>
    <definedName name="is_pp_net_fsac" localSheetId="12">#REF!</definedName>
    <definedName name="is_pp_net_fsac" localSheetId="9">#REF!</definedName>
    <definedName name="is_pp_net_fsac" localSheetId="10">#REF!</definedName>
    <definedName name="is_pp_net_fsac">#REF!</definedName>
    <definedName name="is_pp_net_fser" localSheetId="0">#REF!</definedName>
    <definedName name="is_pp_net_fser" localSheetId="3">#REF!</definedName>
    <definedName name="is_pp_net_fser" localSheetId="2">#REF!</definedName>
    <definedName name="is_pp_net_fser" localSheetId="22">#REF!</definedName>
    <definedName name="is_pp_net_fser" localSheetId="7">#REF!</definedName>
    <definedName name="is_pp_net_fser" localSheetId="4">#REF!</definedName>
    <definedName name="is_pp_net_fser" localSheetId="5">#REF!</definedName>
    <definedName name="is_pp_net_fser" localSheetId="17">#REF!</definedName>
    <definedName name="is_pp_net_fser" localSheetId="12">#REF!</definedName>
    <definedName name="is_pp_net_fser" localSheetId="9">#REF!</definedName>
    <definedName name="is_pp_net_fser" localSheetId="10">#REF!</definedName>
    <definedName name="is_pp_net_fser">#REF!</definedName>
    <definedName name="is_pp_net_fstp" localSheetId="0">#REF!</definedName>
    <definedName name="is_pp_net_fstp" localSheetId="3">#REF!</definedName>
    <definedName name="is_pp_net_fstp" localSheetId="2">#REF!</definedName>
    <definedName name="is_pp_net_fstp" localSheetId="22">#REF!</definedName>
    <definedName name="is_pp_net_fstp" localSheetId="7">#REF!</definedName>
    <definedName name="is_pp_net_fstp" localSheetId="4">#REF!</definedName>
    <definedName name="is_pp_net_fstp" localSheetId="5">#REF!</definedName>
    <definedName name="is_pp_net_fstp" localSheetId="17">#REF!</definedName>
    <definedName name="is_pp_net_fstp" localSheetId="12">#REF!</definedName>
    <definedName name="is_pp_net_fstp" localSheetId="9">#REF!</definedName>
    <definedName name="is_pp_net_fstp" localSheetId="10">#REF!</definedName>
    <definedName name="is_pp_net_fstp">#REF!</definedName>
    <definedName name="is_pp_net_gadd" localSheetId="0">#REF!</definedName>
    <definedName name="is_pp_net_gadd" localSheetId="3">#REF!</definedName>
    <definedName name="is_pp_net_gadd" localSheetId="2">#REF!</definedName>
    <definedName name="is_pp_net_gadd" localSheetId="22">#REF!</definedName>
    <definedName name="is_pp_net_gadd" localSheetId="7">#REF!</definedName>
    <definedName name="is_pp_net_gadd" localSheetId="4">#REF!</definedName>
    <definedName name="is_pp_net_gadd" localSheetId="5">#REF!</definedName>
    <definedName name="is_pp_net_gadd" localSheetId="17">#REF!</definedName>
    <definedName name="is_pp_net_gadd" localSheetId="12">#REF!</definedName>
    <definedName name="is_pp_net_gadd" localSheetId="9">#REF!</definedName>
    <definedName name="is_pp_net_gadd" localSheetId="10">#REF!</definedName>
    <definedName name="is_pp_net_gadd">#REF!</definedName>
    <definedName name="is_pp_net_gadi" localSheetId="0">#REF!</definedName>
    <definedName name="is_pp_net_gadi" localSheetId="3">#REF!</definedName>
    <definedName name="is_pp_net_gadi" localSheetId="2">#REF!</definedName>
    <definedName name="is_pp_net_gadi" localSheetId="22">#REF!</definedName>
    <definedName name="is_pp_net_gadi" localSheetId="7">#REF!</definedName>
    <definedName name="is_pp_net_gadi" localSheetId="4">#REF!</definedName>
    <definedName name="is_pp_net_gadi" localSheetId="5">#REF!</definedName>
    <definedName name="is_pp_net_gadi" localSheetId="17">#REF!</definedName>
    <definedName name="is_pp_net_gadi" localSheetId="12">#REF!</definedName>
    <definedName name="is_pp_net_gadi" localSheetId="9">#REF!</definedName>
    <definedName name="is_pp_net_gadi" localSheetId="10">#REF!</definedName>
    <definedName name="is_pp_net_gadi">#REF!</definedName>
    <definedName name="is_pp_net_nep" localSheetId="0">#REF!</definedName>
    <definedName name="is_pp_net_nep" localSheetId="3">#REF!</definedName>
    <definedName name="is_pp_net_nep" localSheetId="2">#REF!</definedName>
    <definedName name="is_pp_net_nep" localSheetId="22">#REF!</definedName>
    <definedName name="is_pp_net_nep" localSheetId="7">#REF!</definedName>
    <definedName name="is_pp_net_nep" localSheetId="4">#REF!</definedName>
    <definedName name="is_pp_net_nep" localSheetId="5">#REF!</definedName>
    <definedName name="is_pp_net_nep" localSheetId="17">#REF!</definedName>
    <definedName name="is_pp_net_nep" localSheetId="12">#REF!</definedName>
    <definedName name="is_pp_net_nep" localSheetId="9">#REF!</definedName>
    <definedName name="is_pp_net_nep" localSheetId="10">#REF!</definedName>
    <definedName name="is_pp_net_nep">#REF!</definedName>
    <definedName name="is_pp_net_resm" localSheetId="0">#REF!</definedName>
    <definedName name="is_pp_net_resm" localSheetId="3">#REF!</definedName>
    <definedName name="is_pp_net_resm" localSheetId="2">#REF!</definedName>
    <definedName name="is_pp_net_resm" localSheetId="22">#REF!</definedName>
    <definedName name="is_pp_net_resm" localSheetId="7">#REF!</definedName>
    <definedName name="is_pp_net_resm" localSheetId="4">#REF!</definedName>
    <definedName name="is_pp_net_resm" localSheetId="5">#REF!</definedName>
    <definedName name="is_pp_net_resm" localSheetId="17">#REF!</definedName>
    <definedName name="is_pp_net_resm" localSheetId="12">#REF!</definedName>
    <definedName name="is_pp_net_resm" localSheetId="9">#REF!</definedName>
    <definedName name="is_pp_net_resm" localSheetId="10">#REF!</definedName>
    <definedName name="is_pp_net_resm">#REF!</definedName>
    <definedName name="is_pp_net_tam" localSheetId="0">#REF!</definedName>
    <definedName name="is_pp_net_tam" localSheetId="3">#REF!</definedName>
    <definedName name="is_pp_net_tam" localSheetId="2">#REF!</definedName>
    <definedName name="is_pp_net_tam" localSheetId="22">#REF!</definedName>
    <definedName name="is_pp_net_tam" localSheetId="7">#REF!</definedName>
    <definedName name="is_pp_net_tam" localSheetId="4">#REF!</definedName>
    <definedName name="is_pp_net_tam" localSheetId="5">#REF!</definedName>
    <definedName name="is_pp_net_tam" localSheetId="17">#REF!</definedName>
    <definedName name="is_pp_net_tam" localSheetId="12">#REF!</definedName>
    <definedName name="is_pp_net_tam" localSheetId="9">#REF!</definedName>
    <definedName name="is_pp_net_tam" localSheetId="10">#REF!</definedName>
    <definedName name="is_pp_net_tam">#REF!</definedName>
    <definedName name="is_pp_net_tsc" localSheetId="0">#REF!</definedName>
    <definedName name="is_pp_net_tsc" localSheetId="3">#REF!</definedName>
    <definedName name="is_pp_net_tsc" localSheetId="2">#REF!</definedName>
    <definedName name="is_pp_net_tsc" localSheetId="22">#REF!</definedName>
    <definedName name="is_pp_net_tsc" localSheetId="7">#REF!</definedName>
    <definedName name="is_pp_net_tsc" localSheetId="4">#REF!</definedName>
    <definedName name="is_pp_net_tsc" localSheetId="5">#REF!</definedName>
    <definedName name="is_pp_net_tsc" localSheetId="17">#REF!</definedName>
    <definedName name="is_pp_net_tsc" localSheetId="12">#REF!</definedName>
    <definedName name="is_pp_net_tsc" localSheetId="9">#REF!</definedName>
    <definedName name="is_pp_net_tsc" localSheetId="10">#REF!</definedName>
    <definedName name="is_pp_net_tsc">#REF!</definedName>
    <definedName name="is_pp_net_vent" localSheetId="0">#REF!</definedName>
    <definedName name="is_pp_net_vent" localSheetId="3">#REF!</definedName>
    <definedName name="is_pp_net_vent" localSheetId="2">#REF!</definedName>
    <definedName name="is_pp_net_vent" localSheetId="22">#REF!</definedName>
    <definedName name="is_pp_net_vent" localSheetId="7">#REF!</definedName>
    <definedName name="is_pp_net_vent" localSheetId="4">#REF!</definedName>
    <definedName name="is_pp_net_vent" localSheetId="5">#REF!</definedName>
    <definedName name="is_pp_net_vent" localSheetId="17">#REF!</definedName>
    <definedName name="is_pp_net_vent" localSheetId="12">#REF!</definedName>
    <definedName name="is_pp_net_vent" localSheetId="9">#REF!</definedName>
    <definedName name="is_pp_net_vent" localSheetId="10">#REF!</definedName>
    <definedName name="is_pp_net_vent">#REF!</definedName>
    <definedName name="is_pp_net_vfs" localSheetId="0">#REF!</definedName>
    <definedName name="is_pp_net_vfs" localSheetId="3">#REF!</definedName>
    <definedName name="is_pp_net_vfs" localSheetId="2">#REF!</definedName>
    <definedName name="is_pp_net_vfs" localSheetId="22">#REF!</definedName>
    <definedName name="is_pp_net_vfs" localSheetId="7">#REF!</definedName>
    <definedName name="is_pp_net_vfs" localSheetId="4">#REF!</definedName>
    <definedName name="is_pp_net_vfs" localSheetId="5">#REF!</definedName>
    <definedName name="is_pp_net_vfs" localSheetId="17">#REF!</definedName>
    <definedName name="is_pp_net_vfs" localSheetId="12">#REF!</definedName>
    <definedName name="is_pp_net_vfs" localSheetId="9">#REF!</definedName>
    <definedName name="is_pp_net_vfs" localSheetId="10">#REF!</definedName>
    <definedName name="is_pp_net_vfs">#REF!</definedName>
    <definedName name="is_pp_net_watr" localSheetId="0">#REF!</definedName>
    <definedName name="is_pp_net_watr" localSheetId="3">#REF!</definedName>
    <definedName name="is_pp_net_watr" localSheetId="2">#REF!</definedName>
    <definedName name="is_pp_net_watr" localSheetId="22">#REF!</definedName>
    <definedName name="is_pp_net_watr" localSheetId="7">#REF!</definedName>
    <definedName name="is_pp_net_watr" localSheetId="4">#REF!</definedName>
    <definedName name="is_pp_net_watr" localSheetId="5">#REF!</definedName>
    <definedName name="is_pp_net_watr" localSheetId="17">#REF!</definedName>
    <definedName name="is_pp_net_watr" localSheetId="12">#REF!</definedName>
    <definedName name="is_pp_net_watr" localSheetId="9">#REF!</definedName>
    <definedName name="is_pp_net_watr" localSheetId="10">#REF!</definedName>
    <definedName name="is_pp_net_watr">#REF!</definedName>
    <definedName name="is_rev_elec" localSheetId="0">#REF!</definedName>
    <definedName name="is_rev_elec" localSheetId="3">#REF!</definedName>
    <definedName name="is_rev_elec" localSheetId="2">#REF!</definedName>
    <definedName name="is_rev_elec" localSheetId="22">#REF!</definedName>
    <definedName name="is_rev_elec" localSheetId="7">#REF!</definedName>
    <definedName name="is_rev_elec" localSheetId="4">#REF!</definedName>
    <definedName name="is_rev_elec" localSheetId="5">#REF!</definedName>
    <definedName name="is_rev_elec" localSheetId="17">#REF!</definedName>
    <definedName name="is_rev_elec" localSheetId="12">#REF!</definedName>
    <definedName name="is_rev_elec" localSheetId="9">#REF!</definedName>
    <definedName name="is_rev_elec" localSheetId="10">#REF!</definedName>
    <definedName name="is_rev_elec">'[22]Income_Statement 2005-2011'!#REF!</definedName>
    <definedName name="is_rev_gas" localSheetId="0">#REF!</definedName>
    <definedName name="is_rev_gas" localSheetId="3">#REF!</definedName>
    <definedName name="is_rev_gas" localSheetId="2">#REF!</definedName>
    <definedName name="is_rev_gas" localSheetId="22">#REF!</definedName>
    <definedName name="is_rev_gas" localSheetId="7">#REF!</definedName>
    <definedName name="is_rev_gas" localSheetId="4">#REF!</definedName>
    <definedName name="is_rev_gas" localSheetId="5">#REF!</definedName>
    <definedName name="is_rev_gas" localSheetId="17">#REF!</definedName>
    <definedName name="is_rev_gas" localSheetId="12">#REF!</definedName>
    <definedName name="is_rev_gas" localSheetId="9">#REF!</definedName>
    <definedName name="is_rev_gas" localSheetId="10">#REF!</definedName>
    <definedName name="is_rev_gas">#REF!</definedName>
    <definedName name="is_rev_oth" localSheetId="0">#REF!</definedName>
    <definedName name="is_rev_oth" localSheetId="3">#REF!</definedName>
    <definedName name="is_rev_oth" localSheetId="2">#REF!</definedName>
    <definedName name="is_rev_oth" localSheetId="22">#REF!</definedName>
    <definedName name="is_rev_oth" localSheetId="7">#REF!</definedName>
    <definedName name="is_rev_oth" localSheetId="4">#REF!</definedName>
    <definedName name="is_rev_oth" localSheetId="5">#REF!</definedName>
    <definedName name="is_rev_oth" localSheetId="17">#REF!</definedName>
    <definedName name="is_rev_oth" localSheetId="12">#REF!</definedName>
    <definedName name="is_rev_oth" localSheetId="9">#REF!</definedName>
    <definedName name="is_rev_oth" localSheetId="10">#REF!</definedName>
    <definedName name="is_rev_oth">'[22]Income_Statement 2005-2011'!#REF!</definedName>
    <definedName name="is_rev_oth_cm" localSheetId="0">#REF!</definedName>
    <definedName name="is_rev_oth_cm" localSheetId="3">#REF!</definedName>
    <definedName name="is_rev_oth_cm" localSheetId="2">#REF!</definedName>
    <definedName name="is_rev_oth_cm" localSheetId="22">#REF!</definedName>
    <definedName name="is_rev_oth_cm" localSheetId="7">#REF!</definedName>
    <definedName name="is_rev_oth_cm" localSheetId="4">#REF!</definedName>
    <definedName name="is_rev_oth_cm" localSheetId="5">#REF!</definedName>
    <definedName name="is_rev_oth_cm" localSheetId="17">#REF!</definedName>
    <definedName name="is_rev_oth_cm" localSheetId="12">#REF!</definedName>
    <definedName name="is_rev_oth_cm" localSheetId="9">#REF!</definedName>
    <definedName name="is_rev_oth_cm" localSheetId="10">#REF!</definedName>
    <definedName name="is_rev_oth_cm">'[22]Income_Statement 2005-2011'!#REF!</definedName>
    <definedName name="is_rev_oth_gad" localSheetId="0">#REF!</definedName>
    <definedName name="is_rev_oth_gad" localSheetId="3">#REF!</definedName>
    <definedName name="is_rev_oth_gad" localSheetId="2">#REF!</definedName>
    <definedName name="is_rev_oth_gad" localSheetId="22">#REF!</definedName>
    <definedName name="is_rev_oth_gad" localSheetId="7">#REF!</definedName>
    <definedName name="is_rev_oth_gad" localSheetId="4">#REF!</definedName>
    <definedName name="is_rev_oth_gad" localSheetId="5">#REF!</definedName>
    <definedName name="is_rev_oth_gad" localSheetId="17">#REF!</definedName>
    <definedName name="is_rev_oth_gad" localSheetId="12">#REF!</definedName>
    <definedName name="is_rev_oth_gad" localSheetId="9">#REF!</definedName>
    <definedName name="is_rev_oth_gad" localSheetId="10">#REF!</definedName>
    <definedName name="is_rev_oth_gad">[26]Income_Statement!#REF!</definedName>
    <definedName name="is_rev_oth_gad2" localSheetId="0">'[22]Income_Statement 2005-2011'!#REF!</definedName>
    <definedName name="is_rev_oth_gad2" localSheetId="3">'[22]Income_Statement 2005-2011'!#REF!</definedName>
    <definedName name="is_rev_oth_gad2" localSheetId="2">'[22]Income_Statement 2005-2011'!#REF!</definedName>
    <definedName name="is_rev_oth_gad2" localSheetId="22">'[22]Income_Statement 2005-2011'!#REF!</definedName>
    <definedName name="is_rev_oth_gad2" localSheetId="7">'[22]Income_Statement 2005-2011'!#REF!</definedName>
    <definedName name="is_rev_oth_gad2" localSheetId="4">'[22]Income_Statement 2005-2011'!#REF!</definedName>
    <definedName name="is_rev_oth_gad2" localSheetId="5">'[22]Income_Statement 2005-2011'!#REF!</definedName>
    <definedName name="is_rev_oth_gad2" localSheetId="17">'[22]Income_Statement 2005-2011'!#REF!</definedName>
    <definedName name="is_rev_oth_gad2" localSheetId="12">'[22]Income_Statement 2005-2011'!#REF!</definedName>
    <definedName name="is_rev_oth_gad2" localSheetId="9">'[22]Income_Statement 2005-2011'!#REF!</definedName>
    <definedName name="is_rev_oth_gad2" localSheetId="10">'[22]Income_Statement 2005-2011'!#REF!</definedName>
    <definedName name="is_rev_oth_gad2">'[22]Income_Statement 2005-2011'!#REF!</definedName>
    <definedName name="is_rev_oth_or" localSheetId="0">#REF!</definedName>
    <definedName name="is_rev_oth_or" localSheetId="3">#REF!</definedName>
    <definedName name="is_rev_oth_or" localSheetId="2">#REF!</definedName>
    <definedName name="is_rev_oth_or" localSheetId="22">#REF!</definedName>
    <definedName name="is_rev_oth_or" localSheetId="7">#REF!</definedName>
    <definedName name="is_rev_oth_or" localSheetId="4">#REF!</definedName>
    <definedName name="is_rev_oth_or" localSheetId="5">#REF!</definedName>
    <definedName name="is_rev_oth_or" localSheetId="17">#REF!</definedName>
    <definedName name="is_rev_oth_or" localSheetId="12">#REF!</definedName>
    <definedName name="is_rev_oth_or" localSheetId="9">#REF!</definedName>
    <definedName name="is_rev_oth_or" localSheetId="10">#REF!</definedName>
    <definedName name="is_rev_oth_or">'[22]Income_Statement 2005-2011'!#REF!</definedName>
    <definedName name="is_rev_oth_pfin" localSheetId="0">[67]Income_Statement!#REF!</definedName>
    <definedName name="is_rev_oth_pfin" localSheetId="3">[67]Income_Statement!#REF!</definedName>
    <definedName name="is_rev_oth_pfin" localSheetId="2">[67]Income_Statement!#REF!</definedName>
    <definedName name="is_rev_oth_pfin" localSheetId="22">[67]Income_Statement!#REF!</definedName>
    <definedName name="is_rev_oth_pfin" localSheetId="7">[67]Income_Statement!#REF!</definedName>
    <definedName name="is_rev_oth_pfin" localSheetId="4">[67]Income_Statement!#REF!</definedName>
    <definedName name="is_rev_oth_pfin" localSheetId="5">[67]Income_Statement!#REF!</definedName>
    <definedName name="is_rev_oth_pfin" localSheetId="17">[67]Income_Statement!#REF!</definedName>
    <definedName name="is_rev_oth_pfin" localSheetId="12">[67]Income_Statement!#REF!</definedName>
    <definedName name="is_rev_oth_pfin" localSheetId="9">[67]Income_Statement!#REF!</definedName>
    <definedName name="is_rev_oth_pfin" localSheetId="10">[67]Income_Statement!#REF!</definedName>
    <definedName name="is_rev_oth_pfin">[68]Income_Statement!#REF!</definedName>
    <definedName name="is_subs_total" localSheetId="0">#REF!</definedName>
    <definedName name="is_subs_total" localSheetId="3">#REF!</definedName>
    <definedName name="is_subs_total" localSheetId="2">#REF!</definedName>
    <definedName name="is_subs_total" localSheetId="22">#REF!</definedName>
    <definedName name="is_subs_total" localSheetId="7">#REF!</definedName>
    <definedName name="is_subs_total" localSheetId="4">#REF!</definedName>
    <definedName name="is_subs_total" localSheetId="5">#REF!</definedName>
    <definedName name="is_subs_total" localSheetId="17">#REF!</definedName>
    <definedName name="is_subs_total" localSheetId="12">#REF!</definedName>
    <definedName name="is_subs_total" localSheetId="9">#REF!</definedName>
    <definedName name="is_subs_total" localSheetId="10">#REF!</definedName>
    <definedName name="is_subs_total">#REF!</definedName>
    <definedName name="is_tax_cur" localSheetId="0">#REF!</definedName>
    <definedName name="is_tax_cur" localSheetId="3">#REF!</definedName>
    <definedName name="is_tax_cur" localSheetId="2">#REF!</definedName>
    <definedName name="is_tax_cur" localSheetId="22">#REF!</definedName>
    <definedName name="is_tax_cur" localSheetId="7">#REF!</definedName>
    <definedName name="is_tax_cur" localSheetId="4">#REF!</definedName>
    <definedName name="is_tax_cur" localSheetId="5">#REF!</definedName>
    <definedName name="is_tax_cur" localSheetId="17">#REF!</definedName>
    <definedName name="is_tax_cur" localSheetId="12">#REF!</definedName>
    <definedName name="is_tax_cur" localSheetId="9">#REF!</definedName>
    <definedName name="is_tax_cur" localSheetId="10">#REF!</definedName>
    <definedName name="is_tax_cur">#REF!</definedName>
    <definedName name="is_tax_cur_CMDCC" localSheetId="0">#REF!</definedName>
    <definedName name="is_tax_cur_CMDCC" localSheetId="3">#REF!</definedName>
    <definedName name="is_tax_cur_CMDCC" localSheetId="2">#REF!</definedName>
    <definedName name="is_tax_cur_CMDCC">#REF!</definedName>
    <definedName name="is_tax_cur_CMDEC" localSheetId="0">#REF!</definedName>
    <definedName name="is_tax_cur_CMDEC" localSheetId="3">#REF!</definedName>
    <definedName name="is_tax_cur_CMDEC" localSheetId="2">#REF!</definedName>
    <definedName name="is_tax_cur_CMDEC">#REF!</definedName>
    <definedName name="is_tax_cur_CMDEG" localSheetId="0">#REF!</definedName>
    <definedName name="is_tax_cur_CMDEG" localSheetId="3">#REF!</definedName>
    <definedName name="is_tax_cur_CMDEG" localSheetId="2">#REF!</definedName>
    <definedName name="is_tax_cur_CMDEG">#REF!</definedName>
    <definedName name="is_tax_cur_CMELE" localSheetId="0">#REF!</definedName>
    <definedName name="is_tax_cur_CMELE" localSheetId="3">#REF!</definedName>
    <definedName name="is_tax_cur_CMELE" localSheetId="2">#REF!</definedName>
    <definedName name="is_tax_cur_CMELE">#REF!</definedName>
    <definedName name="is_tax_cur_cres" localSheetId="0">#REF!</definedName>
    <definedName name="is_tax_cur_cres" localSheetId="3">#REF!</definedName>
    <definedName name="is_tax_cur_cres" localSheetId="2">#REF!</definedName>
    <definedName name="is_tax_cur_cres">#REF!</definedName>
    <definedName name="is_tax_cur_crmw" localSheetId="0">#REF!</definedName>
    <definedName name="is_tax_cur_crmw" localSheetId="3">#REF!</definedName>
    <definedName name="is_tax_cur_crmw" localSheetId="2">#REF!</definedName>
    <definedName name="is_tax_cur_crmw">#REF!</definedName>
    <definedName name="is_tax_cur_dcc" localSheetId="0">#REF!</definedName>
    <definedName name="is_tax_cur_dcc" localSheetId="3">#REF!</definedName>
    <definedName name="is_tax_cur_dcc" localSheetId="2">#REF!</definedName>
    <definedName name="is_tax_cur_dcc">#REF!</definedName>
    <definedName name="is_tax_cur_dccw" localSheetId="0">#REF!</definedName>
    <definedName name="is_tax_cur_dccw" localSheetId="3">#REF!</definedName>
    <definedName name="is_tax_cur_dccw" localSheetId="2">#REF!</definedName>
    <definedName name="is_tax_cur_dccw">#REF!</definedName>
    <definedName name="is_tax_cur_dcom" localSheetId="0">#REF!</definedName>
    <definedName name="is_tax_cur_dcom" localSheetId="3">#REF!</definedName>
    <definedName name="is_tax_cur_dcom" localSheetId="2">#REF!</definedName>
    <definedName name="is_tax_cur_dcom">#REF!</definedName>
    <definedName name="is_tax_cur_desi" localSheetId="0">#REF!</definedName>
    <definedName name="is_tax_cur_desi" localSheetId="3">#REF!</definedName>
    <definedName name="is_tax_cur_desi" localSheetId="2">#REF!</definedName>
    <definedName name="is_tax_cur_desi">#REF!</definedName>
    <definedName name="is_tax_cur_dfd" localSheetId="0">#REF!</definedName>
    <definedName name="is_tax_cur_dfd" localSheetId="3">#REF!</definedName>
    <definedName name="is_tax_cur_dfd" localSheetId="2">#REF!</definedName>
    <definedName name="is_tax_cur_dfd">#REF!</definedName>
    <definedName name="is_tax_cur_dnet" localSheetId="0">#REF!</definedName>
    <definedName name="is_tax_cur_dnet" localSheetId="3">#REF!</definedName>
    <definedName name="is_tax_cur_dnet" localSheetId="2">#REF!</definedName>
    <definedName name="is_tax_cur_dnet">#REF!</definedName>
    <definedName name="is_tax_cur_dpbg" localSheetId="0">#REF!</definedName>
    <definedName name="is_tax_cur_dpbg" localSheetId="3">#REF!</definedName>
    <definedName name="is_tax_cur_dpbg" localSheetId="2">#REF!</definedName>
    <definedName name="is_tax_cur_dpbg">#REF!</definedName>
    <definedName name="is_tax_cur_dsol" localSheetId="0">#REF!</definedName>
    <definedName name="is_tax_cur_dsol" localSheetId="3">#REF!</definedName>
    <definedName name="is_tax_cur_dsol" localSheetId="2">#REF!</definedName>
    <definedName name="is_tax_cur_dsol">#REF!</definedName>
    <definedName name="is_tax_cur_elec" localSheetId="0">#REF!</definedName>
    <definedName name="is_tax_cur_elec" localSheetId="3">#REF!</definedName>
    <definedName name="is_tax_cur_elec" localSheetId="2">#REF!</definedName>
    <definedName name="is_tax_cur_elec">#REF!</definedName>
    <definedName name="is_tax_cur_esvc" localSheetId="0">#REF!</definedName>
    <definedName name="is_tax_cur_esvc" localSheetId="3">#REF!</definedName>
    <definedName name="is_tax_cur_esvc" localSheetId="2">#REF!</definedName>
    <definedName name="is_tax_cur_esvc">#REF!</definedName>
    <definedName name="is_tax_cur_fnco" localSheetId="0">#REF!</definedName>
    <definedName name="is_tax_cur_fnco" localSheetId="3">#REF!</definedName>
    <definedName name="is_tax_cur_fnco" localSheetId="2">#REF!</definedName>
    <definedName name="is_tax_cur_fnco">#REF!</definedName>
    <definedName name="is_tax_cur_fsac" localSheetId="0">#REF!</definedName>
    <definedName name="is_tax_cur_fsac" localSheetId="3">#REF!</definedName>
    <definedName name="is_tax_cur_fsac" localSheetId="2">#REF!</definedName>
    <definedName name="is_tax_cur_fsac">#REF!</definedName>
    <definedName name="is_tax_cur_fstp" localSheetId="0">#REF!</definedName>
    <definedName name="is_tax_cur_fstp" localSheetId="3">#REF!</definedName>
    <definedName name="is_tax_cur_fstp" localSheetId="2">#REF!</definedName>
    <definedName name="is_tax_cur_fstp">#REF!</definedName>
    <definedName name="is_tax_cur_gadd" localSheetId="0">#REF!</definedName>
    <definedName name="is_tax_cur_gadd" localSheetId="3">#REF!</definedName>
    <definedName name="is_tax_cur_gadd" localSheetId="2">#REF!</definedName>
    <definedName name="is_tax_cur_gadd">#REF!</definedName>
    <definedName name="is_tax_cur_gadi" localSheetId="0">#REF!</definedName>
    <definedName name="is_tax_cur_gadi" localSheetId="3">#REF!</definedName>
    <definedName name="is_tax_cur_gadi" localSheetId="2">#REF!</definedName>
    <definedName name="is_tax_cur_gadi">#REF!</definedName>
    <definedName name="is_tax_cur_govd" localSheetId="0">#REF!</definedName>
    <definedName name="is_tax_cur_govd" localSheetId="3">#REF!</definedName>
    <definedName name="is_tax_cur_govd" localSheetId="2">#REF!</definedName>
    <definedName name="is_tax_cur_govd">#REF!</definedName>
    <definedName name="is_tax_cur_gove" localSheetId="0">#REF!</definedName>
    <definedName name="is_tax_cur_gove" localSheetId="3">#REF!</definedName>
    <definedName name="is_tax_cur_gove" localSheetId="2">#REF!</definedName>
    <definedName name="is_tax_cur_gove">#REF!</definedName>
    <definedName name="is_tax_cur_nep" localSheetId="0">#REF!</definedName>
    <definedName name="is_tax_cur_nep" localSheetId="3">#REF!</definedName>
    <definedName name="is_tax_cur_nep" localSheetId="2">#REF!</definedName>
    <definedName name="is_tax_cur_nep">#REF!</definedName>
    <definedName name="is_tax_cur_resm" localSheetId="0">#REF!</definedName>
    <definedName name="is_tax_cur_resm" localSheetId="3">#REF!</definedName>
    <definedName name="is_tax_cur_resm" localSheetId="2">#REF!</definedName>
    <definedName name="is_tax_cur_resm">#REF!</definedName>
    <definedName name="is_tax_cur_tam" localSheetId="0">#REF!</definedName>
    <definedName name="is_tax_cur_tam" localSheetId="3">#REF!</definedName>
    <definedName name="is_tax_cur_tam" localSheetId="2">#REF!</definedName>
    <definedName name="is_tax_cur_tam">#REF!</definedName>
    <definedName name="is_tax_cur_trea" localSheetId="0">#REF!</definedName>
    <definedName name="is_tax_cur_trea" localSheetId="3">#REF!</definedName>
    <definedName name="is_tax_cur_trea" localSheetId="2">#REF!</definedName>
    <definedName name="is_tax_cur_trea">#REF!</definedName>
    <definedName name="is_tax_cur_tsc" localSheetId="0">#REF!</definedName>
    <definedName name="is_tax_cur_tsc" localSheetId="3">#REF!</definedName>
    <definedName name="is_tax_cur_tsc" localSheetId="2">#REF!</definedName>
    <definedName name="is_tax_cur_tsc">#REF!</definedName>
    <definedName name="is_tax_cur_vent" localSheetId="0">#REF!</definedName>
    <definedName name="is_tax_cur_vent" localSheetId="3">#REF!</definedName>
    <definedName name="is_tax_cur_vent" localSheetId="2">#REF!</definedName>
    <definedName name="is_tax_cur_vent">#REF!</definedName>
    <definedName name="is_tax_cur_watr" localSheetId="0">#REF!</definedName>
    <definedName name="is_tax_cur_watr" localSheetId="3">#REF!</definedName>
    <definedName name="is_tax_cur_watr" localSheetId="2">#REF!</definedName>
    <definedName name="is_tax_cur_watr">#REF!</definedName>
    <definedName name="is_tax_def" localSheetId="0">#REF!</definedName>
    <definedName name="is_tax_def" localSheetId="3">#REF!</definedName>
    <definedName name="is_tax_def" localSheetId="2">#REF!</definedName>
    <definedName name="is_tax_def" localSheetId="22">#REF!</definedName>
    <definedName name="is_tax_def" localSheetId="7">#REF!</definedName>
    <definedName name="is_tax_def" localSheetId="4">#REF!</definedName>
    <definedName name="is_tax_def" localSheetId="5">#REF!</definedName>
    <definedName name="is_tax_def" localSheetId="17">#REF!</definedName>
    <definedName name="is_tax_def" localSheetId="12">#REF!</definedName>
    <definedName name="is_tax_def" localSheetId="9">#REF!</definedName>
    <definedName name="is_tax_def" localSheetId="10">#REF!</definedName>
    <definedName name="is_tax_def">#REF!</definedName>
    <definedName name="is_tax_def_CMDCC" localSheetId="0">#REF!</definedName>
    <definedName name="is_tax_def_CMDCC" localSheetId="3">#REF!</definedName>
    <definedName name="is_tax_def_CMDCC" localSheetId="2">#REF!</definedName>
    <definedName name="is_tax_def_CMDCC" localSheetId="22">#REF!</definedName>
    <definedName name="is_tax_def_CMDCC" localSheetId="7">#REF!</definedName>
    <definedName name="is_tax_def_CMDCC" localSheetId="4">#REF!</definedName>
    <definedName name="is_tax_def_CMDCC" localSheetId="5">#REF!</definedName>
    <definedName name="is_tax_def_CMDCC" localSheetId="17">#REF!</definedName>
    <definedName name="is_tax_def_CMDCC" localSheetId="12">#REF!</definedName>
    <definedName name="is_tax_def_CMDCC" localSheetId="9">#REF!</definedName>
    <definedName name="is_tax_def_CMDCC" localSheetId="10">#REF!</definedName>
    <definedName name="is_tax_def_CMDCC">#REF!</definedName>
    <definedName name="is_tax_def_CMDEC" localSheetId="0">#REF!</definedName>
    <definedName name="is_tax_def_CMDEC" localSheetId="3">#REF!</definedName>
    <definedName name="is_tax_def_CMDEC" localSheetId="2">#REF!</definedName>
    <definedName name="is_tax_def_CMDEC" localSheetId="22">#REF!</definedName>
    <definedName name="is_tax_def_CMDEC" localSheetId="7">#REF!</definedName>
    <definedName name="is_tax_def_CMDEC" localSheetId="4">#REF!</definedName>
    <definedName name="is_tax_def_CMDEC" localSheetId="5">#REF!</definedName>
    <definedName name="is_tax_def_CMDEC" localSheetId="17">#REF!</definedName>
    <definedName name="is_tax_def_CMDEC" localSheetId="12">#REF!</definedName>
    <definedName name="is_tax_def_CMDEC" localSheetId="9">#REF!</definedName>
    <definedName name="is_tax_def_CMDEC" localSheetId="10">#REF!</definedName>
    <definedName name="is_tax_def_CMDEC">#REF!</definedName>
    <definedName name="is_tax_def_CMDEG" localSheetId="0">#REF!</definedName>
    <definedName name="is_tax_def_CMDEG" localSheetId="3">#REF!</definedName>
    <definedName name="is_tax_def_CMDEG" localSheetId="2">#REF!</definedName>
    <definedName name="is_tax_def_CMDEG" localSheetId="22">#REF!</definedName>
    <definedName name="is_tax_def_CMDEG" localSheetId="7">#REF!</definedName>
    <definedName name="is_tax_def_CMDEG" localSheetId="4">#REF!</definedName>
    <definedName name="is_tax_def_CMDEG" localSheetId="5">#REF!</definedName>
    <definedName name="is_tax_def_CMDEG" localSheetId="17">#REF!</definedName>
    <definedName name="is_tax_def_CMDEG" localSheetId="12">#REF!</definedName>
    <definedName name="is_tax_def_CMDEG" localSheetId="9">#REF!</definedName>
    <definedName name="is_tax_def_CMDEG" localSheetId="10">#REF!</definedName>
    <definedName name="is_tax_def_CMDEG">#REF!</definedName>
    <definedName name="is_tax_def_CMELE" localSheetId="0">#REF!</definedName>
    <definedName name="is_tax_def_CMELE" localSheetId="3">#REF!</definedName>
    <definedName name="is_tax_def_CMELE" localSheetId="2">#REF!</definedName>
    <definedName name="is_tax_def_CMELE" localSheetId="22">#REF!</definedName>
    <definedName name="is_tax_def_CMELE" localSheetId="7">#REF!</definedName>
    <definedName name="is_tax_def_CMELE" localSheetId="4">#REF!</definedName>
    <definedName name="is_tax_def_CMELE" localSheetId="5">#REF!</definedName>
    <definedName name="is_tax_def_CMELE" localSheetId="17">#REF!</definedName>
    <definedName name="is_tax_def_CMELE" localSheetId="12">#REF!</definedName>
    <definedName name="is_tax_def_CMELE" localSheetId="9">#REF!</definedName>
    <definedName name="is_tax_def_CMELE" localSheetId="10">#REF!</definedName>
    <definedName name="is_tax_def_CMELE">#REF!</definedName>
    <definedName name="is_tax_def_cres" localSheetId="0">#REF!</definedName>
    <definedName name="is_tax_def_cres" localSheetId="3">#REF!</definedName>
    <definedName name="is_tax_def_cres" localSheetId="2">#REF!</definedName>
    <definedName name="is_tax_def_cres" localSheetId="22">#REF!</definedName>
    <definedName name="is_tax_def_cres" localSheetId="7">#REF!</definedName>
    <definedName name="is_tax_def_cres" localSheetId="4">#REF!</definedName>
    <definedName name="is_tax_def_cres" localSheetId="5">#REF!</definedName>
    <definedName name="is_tax_def_cres" localSheetId="17">#REF!</definedName>
    <definedName name="is_tax_def_cres" localSheetId="12">#REF!</definedName>
    <definedName name="is_tax_def_cres" localSheetId="9">#REF!</definedName>
    <definedName name="is_tax_def_cres" localSheetId="10">#REF!</definedName>
    <definedName name="is_tax_def_cres">#REF!</definedName>
    <definedName name="is_tax_def_crmw" localSheetId="0">#REF!</definedName>
    <definedName name="is_tax_def_crmw" localSheetId="3">#REF!</definedName>
    <definedName name="is_tax_def_crmw" localSheetId="2">#REF!</definedName>
    <definedName name="is_tax_def_crmw" localSheetId="22">#REF!</definedName>
    <definedName name="is_tax_def_crmw" localSheetId="7">#REF!</definedName>
    <definedName name="is_tax_def_crmw" localSheetId="4">#REF!</definedName>
    <definedName name="is_tax_def_crmw" localSheetId="5">#REF!</definedName>
    <definedName name="is_tax_def_crmw" localSheetId="17">#REF!</definedName>
    <definedName name="is_tax_def_crmw" localSheetId="12">#REF!</definedName>
    <definedName name="is_tax_def_crmw" localSheetId="9">#REF!</definedName>
    <definedName name="is_tax_def_crmw" localSheetId="10">#REF!</definedName>
    <definedName name="is_tax_def_crmw">#REF!</definedName>
    <definedName name="is_tax_def_dcc" localSheetId="0">#REF!</definedName>
    <definedName name="is_tax_def_dcc" localSheetId="3">#REF!</definedName>
    <definedName name="is_tax_def_dcc" localSheetId="2">#REF!</definedName>
    <definedName name="is_tax_def_dcc" localSheetId="22">#REF!</definedName>
    <definedName name="is_tax_def_dcc" localSheetId="7">#REF!</definedName>
    <definedName name="is_tax_def_dcc" localSheetId="4">#REF!</definedName>
    <definedName name="is_tax_def_dcc" localSheetId="5">#REF!</definedName>
    <definedName name="is_tax_def_dcc" localSheetId="17">#REF!</definedName>
    <definedName name="is_tax_def_dcc" localSheetId="12">#REF!</definedName>
    <definedName name="is_tax_def_dcc" localSheetId="9">#REF!</definedName>
    <definedName name="is_tax_def_dcc" localSheetId="10">#REF!</definedName>
    <definedName name="is_tax_def_dcc">#REF!</definedName>
    <definedName name="is_tax_def_dccw" localSheetId="0">#REF!</definedName>
    <definedName name="is_tax_def_dccw" localSheetId="3">#REF!</definedName>
    <definedName name="is_tax_def_dccw" localSheetId="2">#REF!</definedName>
    <definedName name="is_tax_def_dccw" localSheetId="22">#REF!</definedName>
    <definedName name="is_tax_def_dccw" localSheetId="7">#REF!</definedName>
    <definedName name="is_tax_def_dccw" localSheetId="4">#REF!</definedName>
    <definedName name="is_tax_def_dccw" localSheetId="5">#REF!</definedName>
    <definedName name="is_tax_def_dccw" localSheetId="17">#REF!</definedName>
    <definedName name="is_tax_def_dccw" localSheetId="12">#REF!</definedName>
    <definedName name="is_tax_def_dccw" localSheetId="9">#REF!</definedName>
    <definedName name="is_tax_def_dccw" localSheetId="10">#REF!</definedName>
    <definedName name="is_tax_def_dccw">#REF!</definedName>
    <definedName name="is_tax_def_dcom" localSheetId="0">#REF!</definedName>
    <definedName name="is_tax_def_dcom" localSheetId="3">#REF!</definedName>
    <definedName name="is_tax_def_dcom" localSheetId="2">#REF!</definedName>
    <definedName name="is_tax_def_dcom" localSheetId="22">#REF!</definedName>
    <definedName name="is_tax_def_dcom" localSheetId="7">#REF!</definedName>
    <definedName name="is_tax_def_dcom" localSheetId="4">#REF!</definedName>
    <definedName name="is_tax_def_dcom" localSheetId="5">#REF!</definedName>
    <definedName name="is_tax_def_dcom" localSheetId="17">#REF!</definedName>
    <definedName name="is_tax_def_dcom" localSheetId="12">#REF!</definedName>
    <definedName name="is_tax_def_dcom" localSheetId="9">#REF!</definedName>
    <definedName name="is_tax_def_dcom" localSheetId="10">#REF!</definedName>
    <definedName name="is_tax_def_dcom">#REF!</definedName>
    <definedName name="is_tax_def_desi" localSheetId="0">#REF!</definedName>
    <definedName name="is_tax_def_desi" localSheetId="3">#REF!</definedName>
    <definedName name="is_tax_def_desi" localSheetId="2">#REF!</definedName>
    <definedName name="is_tax_def_desi" localSheetId="22">#REF!</definedName>
    <definedName name="is_tax_def_desi" localSheetId="7">#REF!</definedName>
    <definedName name="is_tax_def_desi" localSheetId="4">#REF!</definedName>
    <definedName name="is_tax_def_desi" localSheetId="5">#REF!</definedName>
    <definedName name="is_tax_def_desi" localSheetId="17">#REF!</definedName>
    <definedName name="is_tax_def_desi" localSheetId="12">#REF!</definedName>
    <definedName name="is_tax_def_desi" localSheetId="9">#REF!</definedName>
    <definedName name="is_tax_def_desi" localSheetId="10">#REF!</definedName>
    <definedName name="is_tax_def_desi">#REF!</definedName>
    <definedName name="is_tax_def_dfd" localSheetId="0">#REF!</definedName>
    <definedName name="is_tax_def_dfd" localSheetId="3">#REF!</definedName>
    <definedName name="is_tax_def_dfd" localSheetId="2">#REF!</definedName>
    <definedName name="is_tax_def_dfd" localSheetId="22">#REF!</definedName>
    <definedName name="is_tax_def_dfd" localSheetId="7">#REF!</definedName>
    <definedName name="is_tax_def_dfd" localSheetId="4">#REF!</definedName>
    <definedName name="is_tax_def_dfd" localSheetId="5">#REF!</definedName>
    <definedName name="is_tax_def_dfd" localSheetId="17">#REF!</definedName>
    <definedName name="is_tax_def_dfd" localSheetId="12">#REF!</definedName>
    <definedName name="is_tax_def_dfd" localSheetId="9">#REF!</definedName>
    <definedName name="is_tax_def_dfd" localSheetId="10">#REF!</definedName>
    <definedName name="is_tax_def_dfd">#REF!</definedName>
    <definedName name="is_tax_def_dnet" localSheetId="0">#REF!</definedName>
    <definedName name="is_tax_def_dnet" localSheetId="3">#REF!</definedName>
    <definedName name="is_tax_def_dnet" localSheetId="2">#REF!</definedName>
    <definedName name="is_tax_def_dnet" localSheetId="22">#REF!</definedName>
    <definedName name="is_tax_def_dnet" localSheetId="7">#REF!</definedName>
    <definedName name="is_tax_def_dnet" localSheetId="4">#REF!</definedName>
    <definedName name="is_tax_def_dnet" localSheetId="5">#REF!</definedName>
    <definedName name="is_tax_def_dnet" localSheetId="17">#REF!</definedName>
    <definedName name="is_tax_def_dnet" localSheetId="12">#REF!</definedName>
    <definedName name="is_tax_def_dnet" localSheetId="9">#REF!</definedName>
    <definedName name="is_tax_def_dnet" localSheetId="10">#REF!</definedName>
    <definedName name="is_tax_def_dnet">#REF!</definedName>
    <definedName name="is_tax_def_dpbg" localSheetId="0">#REF!</definedName>
    <definedName name="is_tax_def_dpbg" localSheetId="3">#REF!</definedName>
    <definedName name="is_tax_def_dpbg" localSheetId="2">#REF!</definedName>
    <definedName name="is_tax_def_dpbg" localSheetId="22">#REF!</definedName>
    <definedName name="is_tax_def_dpbg" localSheetId="7">#REF!</definedName>
    <definedName name="is_tax_def_dpbg" localSheetId="4">#REF!</definedName>
    <definedName name="is_tax_def_dpbg" localSheetId="5">#REF!</definedName>
    <definedName name="is_tax_def_dpbg" localSheetId="17">#REF!</definedName>
    <definedName name="is_tax_def_dpbg" localSheetId="12">#REF!</definedName>
    <definedName name="is_tax_def_dpbg" localSheetId="9">#REF!</definedName>
    <definedName name="is_tax_def_dpbg" localSheetId="10">#REF!</definedName>
    <definedName name="is_tax_def_dpbg">#REF!</definedName>
    <definedName name="is_tax_def_dsol" localSheetId="0">#REF!</definedName>
    <definedName name="is_tax_def_dsol" localSheetId="3">#REF!</definedName>
    <definedName name="is_tax_def_dsol" localSheetId="2">#REF!</definedName>
    <definedName name="is_tax_def_dsol" localSheetId="22">#REF!</definedName>
    <definedName name="is_tax_def_dsol" localSheetId="7">#REF!</definedName>
    <definedName name="is_tax_def_dsol" localSheetId="4">#REF!</definedName>
    <definedName name="is_tax_def_dsol" localSheetId="5">#REF!</definedName>
    <definedName name="is_tax_def_dsol" localSheetId="17">#REF!</definedName>
    <definedName name="is_tax_def_dsol" localSheetId="12">#REF!</definedName>
    <definedName name="is_tax_def_dsol" localSheetId="9">#REF!</definedName>
    <definedName name="is_tax_def_dsol" localSheetId="10">#REF!</definedName>
    <definedName name="is_tax_def_dsol">#REF!</definedName>
    <definedName name="is_tax_def_elec" localSheetId="0">#REF!</definedName>
    <definedName name="is_tax_def_elec" localSheetId="3">#REF!</definedName>
    <definedName name="is_tax_def_elec" localSheetId="2">#REF!</definedName>
    <definedName name="is_tax_def_elec" localSheetId="22">#REF!</definedName>
    <definedName name="is_tax_def_elec" localSheetId="7">#REF!</definedName>
    <definedName name="is_tax_def_elec" localSheetId="4">#REF!</definedName>
    <definedName name="is_tax_def_elec" localSheetId="5">#REF!</definedName>
    <definedName name="is_tax_def_elec" localSheetId="17">#REF!</definedName>
    <definedName name="is_tax_def_elec" localSheetId="12">#REF!</definedName>
    <definedName name="is_tax_def_elec" localSheetId="9">#REF!</definedName>
    <definedName name="is_tax_def_elec" localSheetId="10">#REF!</definedName>
    <definedName name="is_tax_def_elec">#REF!</definedName>
    <definedName name="is_tax_def_esvc" localSheetId="0">#REF!</definedName>
    <definedName name="is_tax_def_esvc" localSheetId="3">#REF!</definedName>
    <definedName name="is_tax_def_esvc" localSheetId="2">#REF!</definedName>
    <definedName name="is_tax_def_esvc" localSheetId="22">#REF!</definedName>
    <definedName name="is_tax_def_esvc" localSheetId="7">#REF!</definedName>
    <definedName name="is_tax_def_esvc" localSheetId="4">#REF!</definedName>
    <definedName name="is_tax_def_esvc" localSheetId="5">#REF!</definedName>
    <definedName name="is_tax_def_esvc" localSheetId="17">#REF!</definedName>
    <definedName name="is_tax_def_esvc" localSheetId="12">#REF!</definedName>
    <definedName name="is_tax_def_esvc" localSheetId="9">#REF!</definedName>
    <definedName name="is_tax_def_esvc" localSheetId="10">#REF!</definedName>
    <definedName name="is_tax_def_esvc">#REF!</definedName>
    <definedName name="is_tax_def_fnco" localSheetId="0">#REF!</definedName>
    <definedName name="is_tax_def_fnco" localSheetId="3">#REF!</definedName>
    <definedName name="is_tax_def_fnco" localSheetId="2">#REF!</definedName>
    <definedName name="is_tax_def_fnco" localSheetId="22">#REF!</definedName>
    <definedName name="is_tax_def_fnco" localSheetId="7">#REF!</definedName>
    <definedName name="is_tax_def_fnco" localSheetId="4">#REF!</definedName>
    <definedName name="is_tax_def_fnco" localSheetId="5">#REF!</definedName>
    <definedName name="is_tax_def_fnco" localSheetId="17">#REF!</definedName>
    <definedName name="is_tax_def_fnco" localSheetId="12">#REF!</definedName>
    <definedName name="is_tax_def_fnco" localSheetId="9">#REF!</definedName>
    <definedName name="is_tax_def_fnco" localSheetId="10">#REF!</definedName>
    <definedName name="is_tax_def_fnco">#REF!</definedName>
    <definedName name="is_tax_def_fsac" localSheetId="0">#REF!</definedName>
    <definedName name="is_tax_def_fsac" localSheetId="3">#REF!</definedName>
    <definedName name="is_tax_def_fsac" localSheetId="2">#REF!</definedName>
    <definedName name="is_tax_def_fsac" localSheetId="22">#REF!</definedName>
    <definedName name="is_tax_def_fsac" localSheetId="7">#REF!</definedName>
    <definedName name="is_tax_def_fsac" localSheetId="4">#REF!</definedName>
    <definedName name="is_tax_def_fsac" localSheetId="5">#REF!</definedName>
    <definedName name="is_tax_def_fsac" localSheetId="17">#REF!</definedName>
    <definedName name="is_tax_def_fsac" localSheetId="12">#REF!</definedName>
    <definedName name="is_tax_def_fsac" localSheetId="9">#REF!</definedName>
    <definedName name="is_tax_def_fsac" localSheetId="10">#REF!</definedName>
    <definedName name="is_tax_def_fsac">#REF!</definedName>
    <definedName name="is_tax_def_fstp" localSheetId="0">#REF!</definedName>
    <definedName name="is_tax_def_fstp" localSheetId="3">#REF!</definedName>
    <definedName name="is_tax_def_fstp" localSheetId="2">#REF!</definedName>
    <definedName name="is_tax_def_fstp" localSheetId="22">#REF!</definedName>
    <definedName name="is_tax_def_fstp" localSheetId="7">#REF!</definedName>
    <definedName name="is_tax_def_fstp" localSheetId="4">#REF!</definedName>
    <definedName name="is_tax_def_fstp" localSheetId="5">#REF!</definedName>
    <definedName name="is_tax_def_fstp" localSheetId="17">#REF!</definedName>
    <definedName name="is_tax_def_fstp" localSheetId="12">#REF!</definedName>
    <definedName name="is_tax_def_fstp" localSheetId="9">#REF!</definedName>
    <definedName name="is_tax_def_fstp" localSheetId="10">#REF!</definedName>
    <definedName name="is_tax_def_fstp">#REF!</definedName>
    <definedName name="is_tax_def_gadd" localSheetId="0">#REF!</definedName>
    <definedName name="is_tax_def_gadd" localSheetId="3">#REF!</definedName>
    <definedName name="is_tax_def_gadd" localSheetId="2">#REF!</definedName>
    <definedName name="is_tax_def_gadd" localSheetId="22">#REF!</definedName>
    <definedName name="is_tax_def_gadd" localSheetId="7">#REF!</definedName>
    <definedName name="is_tax_def_gadd" localSheetId="4">#REF!</definedName>
    <definedName name="is_tax_def_gadd" localSheetId="5">#REF!</definedName>
    <definedName name="is_tax_def_gadd" localSheetId="17">#REF!</definedName>
    <definedName name="is_tax_def_gadd" localSheetId="12">#REF!</definedName>
    <definedName name="is_tax_def_gadd" localSheetId="9">#REF!</definedName>
    <definedName name="is_tax_def_gadd" localSheetId="10">#REF!</definedName>
    <definedName name="is_tax_def_gadd">#REF!</definedName>
    <definedName name="is_tax_def_gadi" localSheetId="0">#REF!</definedName>
    <definedName name="is_tax_def_gadi" localSheetId="3">#REF!</definedName>
    <definedName name="is_tax_def_gadi" localSheetId="2">#REF!</definedName>
    <definedName name="is_tax_def_gadi" localSheetId="22">#REF!</definedName>
    <definedName name="is_tax_def_gadi" localSheetId="7">#REF!</definedName>
    <definedName name="is_tax_def_gadi" localSheetId="4">#REF!</definedName>
    <definedName name="is_tax_def_gadi" localSheetId="5">#REF!</definedName>
    <definedName name="is_tax_def_gadi" localSheetId="17">#REF!</definedName>
    <definedName name="is_tax_def_gadi" localSheetId="12">#REF!</definedName>
    <definedName name="is_tax_def_gadi" localSheetId="9">#REF!</definedName>
    <definedName name="is_tax_def_gadi" localSheetId="10">#REF!</definedName>
    <definedName name="is_tax_def_gadi">#REF!</definedName>
    <definedName name="is_tax_def_govd" localSheetId="0">#REF!</definedName>
    <definedName name="is_tax_def_govd" localSheetId="3">#REF!</definedName>
    <definedName name="is_tax_def_govd" localSheetId="2">#REF!</definedName>
    <definedName name="is_tax_def_govd" localSheetId="22">#REF!</definedName>
    <definedName name="is_tax_def_govd" localSheetId="7">#REF!</definedName>
    <definedName name="is_tax_def_govd" localSheetId="4">#REF!</definedName>
    <definedName name="is_tax_def_govd" localSheetId="5">#REF!</definedName>
    <definedName name="is_tax_def_govd" localSheetId="17">#REF!</definedName>
    <definedName name="is_tax_def_govd" localSheetId="12">#REF!</definedName>
    <definedName name="is_tax_def_govd" localSheetId="9">#REF!</definedName>
    <definedName name="is_tax_def_govd" localSheetId="10">#REF!</definedName>
    <definedName name="is_tax_def_govd">#REF!</definedName>
    <definedName name="is_tax_def_gove" localSheetId="0">#REF!</definedName>
    <definedName name="is_tax_def_gove" localSheetId="3">#REF!</definedName>
    <definedName name="is_tax_def_gove" localSheetId="2">#REF!</definedName>
    <definedName name="is_tax_def_gove" localSheetId="22">#REF!</definedName>
    <definedName name="is_tax_def_gove" localSheetId="7">#REF!</definedName>
    <definedName name="is_tax_def_gove" localSheetId="4">#REF!</definedName>
    <definedName name="is_tax_def_gove" localSheetId="5">#REF!</definedName>
    <definedName name="is_tax_def_gove" localSheetId="17">#REF!</definedName>
    <definedName name="is_tax_def_gove" localSheetId="12">#REF!</definedName>
    <definedName name="is_tax_def_gove" localSheetId="9">#REF!</definedName>
    <definedName name="is_tax_def_gove" localSheetId="10">#REF!</definedName>
    <definedName name="is_tax_def_gove">#REF!</definedName>
    <definedName name="is_tax_def_nep" localSheetId="0">#REF!</definedName>
    <definedName name="is_tax_def_nep" localSheetId="3">#REF!</definedName>
    <definedName name="is_tax_def_nep" localSheetId="2">#REF!</definedName>
    <definedName name="is_tax_def_nep" localSheetId="22">#REF!</definedName>
    <definedName name="is_tax_def_nep" localSheetId="7">#REF!</definedName>
    <definedName name="is_tax_def_nep" localSheetId="4">#REF!</definedName>
    <definedName name="is_tax_def_nep" localSheetId="5">#REF!</definedName>
    <definedName name="is_tax_def_nep" localSheetId="17">#REF!</definedName>
    <definedName name="is_tax_def_nep" localSheetId="12">#REF!</definedName>
    <definedName name="is_tax_def_nep" localSheetId="9">#REF!</definedName>
    <definedName name="is_tax_def_nep" localSheetId="10">#REF!</definedName>
    <definedName name="is_tax_def_nep">#REF!</definedName>
    <definedName name="is_tax_def_resm" localSheetId="0">#REF!</definedName>
    <definedName name="is_tax_def_resm" localSheetId="3">#REF!</definedName>
    <definedName name="is_tax_def_resm" localSheetId="2">#REF!</definedName>
    <definedName name="is_tax_def_resm" localSheetId="22">#REF!</definedName>
    <definedName name="is_tax_def_resm" localSheetId="7">#REF!</definedName>
    <definedName name="is_tax_def_resm" localSheetId="4">#REF!</definedName>
    <definedName name="is_tax_def_resm" localSheetId="5">#REF!</definedName>
    <definedName name="is_tax_def_resm" localSheetId="17">#REF!</definedName>
    <definedName name="is_tax_def_resm" localSheetId="12">#REF!</definedName>
    <definedName name="is_tax_def_resm" localSheetId="9">#REF!</definedName>
    <definedName name="is_tax_def_resm" localSheetId="10">#REF!</definedName>
    <definedName name="is_tax_def_resm">#REF!</definedName>
    <definedName name="is_tax_def_tam" localSheetId="0">#REF!</definedName>
    <definedName name="is_tax_def_tam" localSheetId="3">#REF!</definedName>
    <definedName name="is_tax_def_tam" localSheetId="2">#REF!</definedName>
    <definedName name="is_tax_def_tam" localSheetId="22">#REF!</definedName>
    <definedName name="is_tax_def_tam" localSheetId="7">#REF!</definedName>
    <definedName name="is_tax_def_tam" localSheetId="4">#REF!</definedName>
    <definedName name="is_tax_def_tam" localSheetId="5">#REF!</definedName>
    <definedName name="is_tax_def_tam" localSheetId="17">#REF!</definedName>
    <definedName name="is_tax_def_tam" localSheetId="12">#REF!</definedName>
    <definedName name="is_tax_def_tam" localSheetId="9">#REF!</definedName>
    <definedName name="is_tax_def_tam" localSheetId="10">#REF!</definedName>
    <definedName name="is_tax_def_tam">#REF!</definedName>
    <definedName name="is_tax_def_tsc" localSheetId="0">#REF!</definedName>
    <definedName name="is_tax_def_tsc" localSheetId="3">#REF!</definedName>
    <definedName name="is_tax_def_tsc" localSheetId="2">#REF!</definedName>
    <definedName name="is_tax_def_tsc" localSheetId="22">#REF!</definedName>
    <definedName name="is_tax_def_tsc" localSheetId="7">#REF!</definedName>
    <definedName name="is_tax_def_tsc" localSheetId="4">#REF!</definedName>
    <definedName name="is_tax_def_tsc" localSheetId="5">#REF!</definedName>
    <definedName name="is_tax_def_tsc" localSheetId="17">#REF!</definedName>
    <definedName name="is_tax_def_tsc" localSheetId="12">#REF!</definedName>
    <definedName name="is_tax_def_tsc" localSheetId="9">#REF!</definedName>
    <definedName name="is_tax_def_tsc" localSheetId="10">#REF!</definedName>
    <definedName name="is_tax_def_tsc">#REF!</definedName>
    <definedName name="is_tax_def_vent" localSheetId="0">#REF!</definedName>
    <definedName name="is_tax_def_vent" localSheetId="3">#REF!</definedName>
    <definedName name="is_tax_def_vent" localSheetId="2">#REF!</definedName>
    <definedName name="is_tax_def_vent" localSheetId="22">#REF!</definedName>
    <definedName name="is_tax_def_vent" localSheetId="7">#REF!</definedName>
    <definedName name="is_tax_def_vent" localSheetId="4">#REF!</definedName>
    <definedName name="is_tax_def_vent" localSheetId="5">#REF!</definedName>
    <definedName name="is_tax_def_vent" localSheetId="17">#REF!</definedName>
    <definedName name="is_tax_def_vent" localSheetId="12">#REF!</definedName>
    <definedName name="is_tax_def_vent" localSheetId="9">#REF!</definedName>
    <definedName name="is_tax_def_vent" localSheetId="10">#REF!</definedName>
    <definedName name="is_tax_def_vent">#REF!</definedName>
    <definedName name="is_tax_itc" localSheetId="0">#REF!</definedName>
    <definedName name="is_tax_itc" localSheetId="3">#REF!</definedName>
    <definedName name="is_tax_itc" localSheetId="2">#REF!</definedName>
    <definedName name="is_tax_itc" localSheetId="22">#REF!</definedName>
    <definedName name="is_tax_itc" localSheetId="7">#REF!</definedName>
    <definedName name="is_tax_itc" localSheetId="4">#REF!</definedName>
    <definedName name="is_tax_itc" localSheetId="5">#REF!</definedName>
    <definedName name="is_tax_itc" localSheetId="17">#REF!</definedName>
    <definedName name="is_tax_itc" localSheetId="12">#REF!</definedName>
    <definedName name="is_tax_itc" localSheetId="9">#REF!</definedName>
    <definedName name="is_tax_itc" localSheetId="10">#REF!</definedName>
    <definedName name="is_tax_itc">#REF!</definedName>
    <definedName name="is_tax_itc_CMDCC" localSheetId="0">#REF!</definedName>
    <definedName name="is_tax_itc_CMDCC" localSheetId="3">#REF!</definedName>
    <definedName name="is_tax_itc_CMDCC" localSheetId="2">#REF!</definedName>
    <definedName name="is_tax_itc_CMDCC">#REF!</definedName>
    <definedName name="is_tax_itc_CMDEC" localSheetId="0">#REF!</definedName>
    <definedName name="is_tax_itc_CMDEC" localSheetId="3">#REF!</definedName>
    <definedName name="is_tax_itc_CMDEC" localSheetId="2">#REF!</definedName>
    <definedName name="is_tax_itc_CMDEC">#REF!</definedName>
    <definedName name="is_tax_itc_CMDEG" localSheetId="0">#REF!</definedName>
    <definedName name="is_tax_itc_CMDEG" localSheetId="3">#REF!</definedName>
    <definedName name="is_tax_itc_CMDEG" localSheetId="2">#REF!</definedName>
    <definedName name="is_tax_itc_CMDEG">#REF!</definedName>
    <definedName name="is_tax_itc_CMELE" localSheetId="0">#REF!</definedName>
    <definedName name="is_tax_itc_CMELE" localSheetId="3">#REF!</definedName>
    <definedName name="is_tax_itc_CMELE" localSheetId="2">#REF!</definedName>
    <definedName name="is_tax_itc_CMELE">#REF!</definedName>
    <definedName name="is_tax_itc_cres" localSheetId="0">#REF!</definedName>
    <definedName name="is_tax_itc_cres" localSheetId="3">#REF!</definedName>
    <definedName name="is_tax_itc_cres" localSheetId="2">#REF!</definedName>
    <definedName name="is_tax_itc_cres">#REF!</definedName>
    <definedName name="is_tax_itc_crmw" localSheetId="0">#REF!</definedName>
    <definedName name="is_tax_itc_crmw" localSheetId="3">#REF!</definedName>
    <definedName name="is_tax_itc_crmw" localSheetId="2">#REF!</definedName>
    <definedName name="is_tax_itc_crmw">#REF!</definedName>
    <definedName name="is_tax_itc_dcc" localSheetId="0">#REF!</definedName>
    <definedName name="is_tax_itc_dcc" localSheetId="3">#REF!</definedName>
    <definedName name="is_tax_itc_dcc" localSheetId="2">#REF!</definedName>
    <definedName name="is_tax_itc_dcc">#REF!</definedName>
    <definedName name="is_tax_itc_dccw" localSheetId="0">#REF!</definedName>
    <definedName name="is_tax_itc_dccw" localSheetId="3">#REF!</definedName>
    <definedName name="is_tax_itc_dccw" localSheetId="2">#REF!</definedName>
    <definedName name="is_tax_itc_dccw">#REF!</definedName>
    <definedName name="is_tax_itc_dcom" localSheetId="0">#REF!</definedName>
    <definedName name="is_tax_itc_dcom" localSheetId="3">#REF!</definedName>
    <definedName name="is_tax_itc_dcom" localSheetId="2">#REF!</definedName>
    <definedName name="is_tax_itc_dcom">#REF!</definedName>
    <definedName name="is_tax_itc_desi" localSheetId="0">#REF!</definedName>
    <definedName name="is_tax_itc_desi" localSheetId="3">#REF!</definedName>
    <definedName name="is_tax_itc_desi" localSheetId="2">#REF!</definedName>
    <definedName name="is_tax_itc_desi">#REF!</definedName>
    <definedName name="is_tax_itc_dfd" localSheetId="0">#REF!</definedName>
    <definedName name="is_tax_itc_dfd" localSheetId="3">#REF!</definedName>
    <definedName name="is_tax_itc_dfd" localSheetId="2">#REF!</definedName>
    <definedName name="is_tax_itc_dfd">#REF!</definedName>
    <definedName name="is_tax_itc_dnet" localSheetId="0">#REF!</definedName>
    <definedName name="is_tax_itc_dnet" localSheetId="3">#REF!</definedName>
    <definedName name="is_tax_itc_dnet" localSheetId="2">#REF!</definedName>
    <definedName name="is_tax_itc_dnet">#REF!</definedName>
    <definedName name="is_tax_itc_dpbg" localSheetId="0">#REF!</definedName>
    <definedName name="is_tax_itc_dpbg" localSheetId="3">#REF!</definedName>
    <definedName name="is_tax_itc_dpbg" localSheetId="2">#REF!</definedName>
    <definedName name="is_tax_itc_dpbg">#REF!</definedName>
    <definedName name="is_tax_itc_dsol" localSheetId="0">#REF!</definedName>
    <definedName name="is_tax_itc_dsol" localSheetId="3">#REF!</definedName>
    <definedName name="is_tax_itc_dsol" localSheetId="2">#REF!</definedName>
    <definedName name="is_tax_itc_dsol">#REF!</definedName>
    <definedName name="is_tax_itc_elec" localSheetId="0">#REF!</definedName>
    <definedName name="is_tax_itc_elec" localSheetId="3">#REF!</definedName>
    <definedName name="is_tax_itc_elec" localSheetId="2">#REF!</definedName>
    <definedName name="is_tax_itc_elec">#REF!</definedName>
    <definedName name="is_tax_itc_esvc" localSheetId="0">#REF!</definedName>
    <definedName name="is_tax_itc_esvc" localSheetId="3">#REF!</definedName>
    <definedName name="is_tax_itc_esvc" localSheetId="2">#REF!</definedName>
    <definedName name="is_tax_itc_esvc">#REF!</definedName>
    <definedName name="is_tax_itc_fnco" localSheetId="0">#REF!</definedName>
    <definedName name="is_tax_itc_fnco" localSheetId="3">#REF!</definedName>
    <definedName name="is_tax_itc_fnco" localSheetId="2">#REF!</definedName>
    <definedName name="is_tax_itc_fnco">#REF!</definedName>
    <definedName name="is_tax_itc_fsac" localSheetId="0">#REF!</definedName>
    <definedName name="is_tax_itc_fsac" localSheetId="3">#REF!</definedName>
    <definedName name="is_tax_itc_fsac" localSheetId="2">#REF!</definedName>
    <definedName name="is_tax_itc_fsac">#REF!</definedName>
    <definedName name="is_tax_itc_fstp" localSheetId="0">#REF!</definedName>
    <definedName name="is_tax_itc_fstp" localSheetId="3">#REF!</definedName>
    <definedName name="is_tax_itc_fstp" localSheetId="2">#REF!</definedName>
    <definedName name="is_tax_itc_fstp">#REF!</definedName>
    <definedName name="is_tax_itc_gadd" localSheetId="0">#REF!</definedName>
    <definedName name="is_tax_itc_gadd" localSheetId="3">#REF!</definedName>
    <definedName name="is_tax_itc_gadd" localSheetId="2">#REF!</definedName>
    <definedName name="is_tax_itc_gadd">#REF!</definedName>
    <definedName name="is_tax_itc_gadi" localSheetId="0">#REF!</definedName>
    <definedName name="is_tax_itc_gadi" localSheetId="3">#REF!</definedName>
    <definedName name="is_tax_itc_gadi" localSheetId="2">#REF!</definedName>
    <definedName name="is_tax_itc_gadi">#REF!</definedName>
    <definedName name="is_tax_itc_govd" localSheetId="0">#REF!</definedName>
    <definedName name="is_tax_itc_govd" localSheetId="3">#REF!</definedName>
    <definedName name="is_tax_itc_govd" localSheetId="2">#REF!</definedName>
    <definedName name="is_tax_itc_govd">#REF!</definedName>
    <definedName name="is_tax_itc_gove" localSheetId="0">#REF!</definedName>
    <definedName name="is_tax_itc_gove" localSheetId="3">#REF!</definedName>
    <definedName name="is_tax_itc_gove" localSheetId="2">#REF!</definedName>
    <definedName name="is_tax_itc_gove">#REF!</definedName>
    <definedName name="is_tax_itc_nep" localSheetId="0">#REF!</definedName>
    <definedName name="is_tax_itc_nep" localSheetId="3">#REF!</definedName>
    <definedName name="is_tax_itc_nep" localSheetId="2">#REF!</definedName>
    <definedName name="is_tax_itc_nep">#REF!</definedName>
    <definedName name="is_tax_itc_resm" localSheetId="0">#REF!</definedName>
    <definedName name="is_tax_itc_resm" localSheetId="3">#REF!</definedName>
    <definedName name="is_tax_itc_resm" localSheetId="2">#REF!</definedName>
    <definedName name="is_tax_itc_resm">#REF!</definedName>
    <definedName name="is_tax_itc_tam" localSheetId="0">#REF!</definedName>
    <definedName name="is_tax_itc_tam" localSheetId="3">#REF!</definedName>
    <definedName name="is_tax_itc_tam" localSheetId="2">#REF!</definedName>
    <definedName name="is_tax_itc_tam">#REF!</definedName>
    <definedName name="is_tax_itc_trea" localSheetId="0">#REF!</definedName>
    <definedName name="is_tax_itc_trea" localSheetId="3">#REF!</definedName>
    <definedName name="is_tax_itc_trea" localSheetId="2">#REF!</definedName>
    <definedName name="is_tax_itc_trea">#REF!</definedName>
    <definedName name="is_tax_itc_tsc" localSheetId="0">#REF!</definedName>
    <definedName name="is_tax_itc_tsc" localSheetId="3">#REF!</definedName>
    <definedName name="is_tax_itc_tsc" localSheetId="2">#REF!</definedName>
    <definedName name="is_tax_itc_tsc">#REF!</definedName>
    <definedName name="is_tax_itc_vent" localSheetId="0">#REF!</definedName>
    <definedName name="is_tax_itc_vent" localSheetId="3">#REF!</definedName>
    <definedName name="is_tax_itc_vent" localSheetId="2">#REF!</definedName>
    <definedName name="is_tax_itc_vent">#REF!</definedName>
    <definedName name="is_tot_inc_taxes" localSheetId="0">#REF!</definedName>
    <definedName name="is_tot_inc_taxes" localSheetId="3">#REF!</definedName>
    <definedName name="is_tot_inc_taxes" localSheetId="2">#REF!</definedName>
    <definedName name="is_tot_inc_taxes" localSheetId="22">#REF!</definedName>
    <definedName name="is_tot_inc_taxes" localSheetId="7">#REF!</definedName>
    <definedName name="is_tot_inc_taxes" localSheetId="4">#REF!</definedName>
    <definedName name="is_tot_inc_taxes" localSheetId="5">#REF!</definedName>
    <definedName name="is_tot_inc_taxes" localSheetId="17">#REF!</definedName>
    <definedName name="is_tot_inc_taxes" localSheetId="12">#REF!</definedName>
    <definedName name="is_tot_inc_taxes" localSheetId="9">#REF!</definedName>
    <definedName name="is_tot_inc_taxes" localSheetId="10">#REF!</definedName>
    <definedName name="is_tot_inc_taxes">#REF!</definedName>
    <definedName name="is_tot_oth_inc" localSheetId="0">#REF!</definedName>
    <definedName name="is_tot_oth_inc" localSheetId="3">#REF!</definedName>
    <definedName name="is_tot_oth_inc" localSheetId="2">#REF!</definedName>
    <definedName name="is_tot_oth_inc" localSheetId="22">#REF!</definedName>
    <definedName name="is_tot_oth_inc" localSheetId="7">#REF!</definedName>
    <definedName name="is_tot_oth_inc" localSheetId="4">#REF!</definedName>
    <definedName name="is_tot_oth_inc" localSheetId="5">#REF!</definedName>
    <definedName name="is_tot_oth_inc" localSheetId="17">#REF!</definedName>
    <definedName name="is_tot_oth_inc" localSheetId="12">#REF!</definedName>
    <definedName name="is_tot_oth_inc" localSheetId="9">#REF!</definedName>
    <definedName name="is_tot_oth_inc" localSheetId="10">#REF!</definedName>
    <definedName name="is_tot_oth_inc">#REF!</definedName>
    <definedName name="ISACTFEDCUR" localSheetId="0">[57]IS!$A$6:$C$181</definedName>
    <definedName name="ISACTFEDCUR" localSheetId="3">[57]IS!$A$6:$C$181</definedName>
    <definedName name="ISACTFEDCUR" localSheetId="2">[57]IS!$A$6:$C$181</definedName>
    <definedName name="ISACTFEDCUR" localSheetId="22">[57]IS!$A$6:$C$181</definedName>
    <definedName name="ISACTFEDCUR" localSheetId="7">[57]IS!$A$6:$C$181</definedName>
    <definedName name="ISACTFEDCUR" localSheetId="4">[57]IS!$A$6:$C$181</definedName>
    <definedName name="ISACTFEDCUR" localSheetId="5">[57]IS!$A$6:$C$181</definedName>
    <definedName name="ISACTFEDCUR" localSheetId="17">[57]IS!$A$6:$C$181</definedName>
    <definedName name="ISACTFEDCUR" localSheetId="12">[57]IS!$A$6:$C$181</definedName>
    <definedName name="ISACTFEDCUR" localSheetId="9">[57]IS!$A$6:$C$181</definedName>
    <definedName name="ISACTFEDCUR" localSheetId="10">[57]IS!$A$6:$C$181</definedName>
    <definedName name="ISACTFEDCUR">[58]IS!$A$6:$C$181</definedName>
    <definedName name="ISACTFORCUR" localSheetId="0">[62]IS!$A$6:$C$128</definedName>
    <definedName name="ISACTFORCUR" localSheetId="3">[62]IS!$A$6:$C$128</definedName>
    <definedName name="ISACTFORCUR" localSheetId="2">[62]IS!$A$6:$C$128</definedName>
    <definedName name="ISACTFORCUR" localSheetId="22">[62]IS!$A$6:$C$128</definedName>
    <definedName name="ISACTFORCUR" localSheetId="7">[62]IS!$A$6:$C$128</definedName>
    <definedName name="ISACTFORCUR" localSheetId="4">[62]IS!$A$6:$C$128</definedName>
    <definedName name="ISACTFORCUR" localSheetId="5">[62]IS!$A$6:$C$128</definedName>
    <definedName name="ISACTFORCUR" localSheetId="17">[62]IS!$A$6:$C$128</definedName>
    <definedName name="ISACTFORCUR" localSheetId="12">[62]IS!$A$6:$C$128</definedName>
    <definedName name="ISACTFORCUR" localSheetId="9">[62]IS!$A$6:$C$128</definedName>
    <definedName name="ISACTFORCUR" localSheetId="10">[62]IS!$A$6:$C$128</definedName>
    <definedName name="ISACTFORCUR">[63]IS!$A$6:$C$128</definedName>
    <definedName name="ISACTSTCUR" localSheetId="0">[69]IS!$A$6:$C$119</definedName>
    <definedName name="ISACTSTCUR" localSheetId="3">[69]IS!$A$6:$C$119</definedName>
    <definedName name="ISACTSTCUR" localSheetId="2">[69]IS!$A$6:$C$119</definedName>
    <definedName name="ISACTSTCUR" localSheetId="22">[69]IS!$A$6:$C$119</definedName>
    <definedName name="ISACTSTCUR" localSheetId="7">[69]IS!$A$6:$C$119</definedName>
    <definedName name="ISACTSTCUR" localSheetId="4">[69]IS!$A$6:$C$119</definedName>
    <definedName name="ISACTSTCUR" localSheetId="5">[69]IS!$A$6:$C$119</definedName>
    <definedName name="ISACTSTCUR" localSheetId="17">[69]IS!$A$6:$C$119</definedName>
    <definedName name="ISACTSTCUR" localSheetId="12">[69]IS!$A$6:$C$119</definedName>
    <definedName name="ISACTSTCUR" localSheetId="9">[69]IS!$A$6:$C$119</definedName>
    <definedName name="ISACTSTCUR" localSheetId="10">[69]IS!$A$6:$C$119</definedName>
    <definedName name="ISACTSTCUR">[70]IS!$A$6:$C$119</definedName>
    <definedName name="ISdate">[28]Dates!$A$4</definedName>
    <definedName name="ISDEFACT" localSheetId="0">[30]IS!$A$6:$C$185</definedName>
    <definedName name="ISDEFACT" localSheetId="3">[30]IS!$A$6:$C$185</definedName>
    <definedName name="ISDEFACT" localSheetId="2">[30]IS!$A$6:$C$185</definedName>
    <definedName name="ISDEFACT" localSheetId="22">[30]IS!$A$6:$C$185</definedName>
    <definedName name="ISDEFACT" localSheetId="7">[30]IS!$A$6:$C$185</definedName>
    <definedName name="ISDEFACT" localSheetId="4">[30]IS!$A$6:$C$185</definedName>
    <definedName name="ISDEFACT" localSheetId="5">[30]IS!$A$6:$C$185</definedName>
    <definedName name="ISDEFACT" localSheetId="17">[30]IS!$A$6:$C$185</definedName>
    <definedName name="ISDEFACT" localSheetId="12">[30]IS!$A$6:$C$185</definedName>
    <definedName name="ISDEFACT" localSheetId="9">[30]IS!$A$6:$C$185</definedName>
    <definedName name="ISDEFACT" localSheetId="10">[30]IS!$A$6:$C$185</definedName>
    <definedName name="ISDEFACT">[51]IS!$A$6:$C$185</definedName>
    <definedName name="ISSUM" localSheetId="0">#REF!</definedName>
    <definedName name="ISSUM" localSheetId="3">#REF!</definedName>
    <definedName name="ISSUM" localSheetId="2">#REF!</definedName>
    <definedName name="ISSUM" localSheetId="22">#REF!</definedName>
    <definedName name="ISSUM" localSheetId="7">#REF!</definedName>
    <definedName name="ISSUM" localSheetId="4">#REF!</definedName>
    <definedName name="ISSUM" localSheetId="5">#REF!</definedName>
    <definedName name="ISSUM" localSheetId="17">#REF!</definedName>
    <definedName name="ISSUM" localSheetId="12">#REF!</definedName>
    <definedName name="ISSUM" localSheetId="9">#REF!</definedName>
    <definedName name="ISSUM" localSheetId="10">#REF!</definedName>
    <definedName name="ISSUM">#REF!</definedName>
    <definedName name="ISTCL" localSheetId="0">[2]Trafalgar!#REF!</definedName>
    <definedName name="ISTCL" localSheetId="3">[2]Trafalgar!#REF!</definedName>
    <definedName name="ISTCL" localSheetId="2">[2]Trafalgar!#REF!</definedName>
    <definedName name="ISTCL" localSheetId="22">[2]Trafalgar!#REF!</definedName>
    <definedName name="ISTCL" localSheetId="7">[2]Trafalgar!#REF!</definedName>
    <definedName name="ISTCL" localSheetId="4">[2]Trafalgar!#REF!</definedName>
    <definedName name="ISTCL" localSheetId="5">[2]Trafalgar!#REF!</definedName>
    <definedName name="ISTCL" localSheetId="17">[2]Trafalgar!#REF!</definedName>
    <definedName name="ISTCL" localSheetId="12">[2]Trafalgar!#REF!</definedName>
    <definedName name="ISTCL" localSheetId="9">[2]Trafalgar!#REF!</definedName>
    <definedName name="ISTCL" localSheetId="10">[2]Trafalgar!#REF!</definedName>
    <definedName name="ISTCL">[2]Trafalgar!#REF!</definedName>
    <definedName name="ISTCLP" localSheetId="0">[2]Trafalgar!#REF!</definedName>
    <definedName name="ISTCLP" localSheetId="3">[2]Trafalgar!#REF!</definedName>
    <definedName name="ISTCLP" localSheetId="2">[2]Trafalgar!#REF!</definedName>
    <definedName name="ISTCLP" localSheetId="22">[2]Trafalgar!#REF!</definedName>
    <definedName name="ISTCLP" localSheetId="7">[2]Trafalgar!#REF!</definedName>
    <definedName name="ISTCLP" localSheetId="4">[2]Trafalgar!#REF!</definedName>
    <definedName name="ISTCLP" localSheetId="5">[2]Trafalgar!#REF!</definedName>
    <definedName name="ISTCLP" localSheetId="17">[2]Trafalgar!#REF!</definedName>
    <definedName name="ISTCLP" localSheetId="12">[2]Trafalgar!#REF!</definedName>
    <definedName name="ISTCLP" localSheetId="9">[2]Trafalgar!#REF!</definedName>
    <definedName name="ISTCLP" localSheetId="10">[2]Trafalgar!#REF!</definedName>
    <definedName name="ISTCLP">[2]Trafalgar!#REF!</definedName>
    <definedName name="IT" localSheetId="0">#REF!</definedName>
    <definedName name="IT" localSheetId="3">#REF!</definedName>
    <definedName name="IT" localSheetId="2">#REF!</definedName>
    <definedName name="IT" localSheetId="22">#REF!</definedName>
    <definedName name="IT" localSheetId="7">#REF!</definedName>
    <definedName name="IT" localSheetId="4">#REF!</definedName>
    <definedName name="IT" localSheetId="5">#REF!</definedName>
    <definedName name="IT" localSheetId="17">#REF!</definedName>
    <definedName name="IT" localSheetId="12">#REF!</definedName>
    <definedName name="IT" localSheetId="9">#REF!</definedName>
    <definedName name="IT" localSheetId="10">#REF!</definedName>
    <definedName name="it">#REF!</definedName>
    <definedName name="ITC" localSheetId="0">#REF!</definedName>
    <definedName name="ITC" localSheetId="3">#REF!</definedName>
    <definedName name="ITC" localSheetId="2">#REF!</definedName>
    <definedName name="ITC" localSheetId="22">#REF!</definedName>
    <definedName name="ITC" localSheetId="7">#REF!</definedName>
    <definedName name="ITC" localSheetId="4">#REF!</definedName>
    <definedName name="ITC" localSheetId="5">#REF!</definedName>
    <definedName name="ITC" localSheetId="17">#REF!</definedName>
    <definedName name="ITC" localSheetId="12">#REF!</definedName>
    <definedName name="ITC" localSheetId="9">#REF!</definedName>
    <definedName name="ITC" localSheetId="10">#REF!</definedName>
    <definedName name="ITC">#REF!</definedName>
    <definedName name="Item" localSheetId="0">#REF!</definedName>
    <definedName name="Item" localSheetId="3">#REF!</definedName>
    <definedName name="Item" localSheetId="2">#REF!</definedName>
    <definedName name="Item">#REF!</definedName>
    <definedName name="J607_">[71]Journal!#REF!</definedName>
    <definedName name="jan" localSheetId="0">#REF!</definedName>
    <definedName name="jan" localSheetId="3">#REF!</definedName>
    <definedName name="jan" localSheetId="2">#REF!</definedName>
    <definedName name="jan" localSheetId="22">#REF!</definedName>
    <definedName name="jan" localSheetId="7">#REF!</definedName>
    <definedName name="jan" localSheetId="4">#REF!</definedName>
    <definedName name="jan" localSheetId="5">#REF!</definedName>
    <definedName name="jan" localSheetId="17">#REF!</definedName>
    <definedName name="jan" localSheetId="12">#REF!</definedName>
    <definedName name="jan" localSheetId="9">#REF!</definedName>
    <definedName name="jan" localSheetId="10">#REF!</definedName>
    <definedName name="jan">#REF!</definedName>
    <definedName name="Jan_Y1" localSheetId="0">#REF!</definedName>
    <definedName name="Jan_Y1" localSheetId="3">#REF!</definedName>
    <definedName name="Jan_Y1" localSheetId="2">#REF!</definedName>
    <definedName name="Jan_Y1" localSheetId="22">#REF!</definedName>
    <definedName name="Jan_Y1" localSheetId="7">#REF!</definedName>
    <definedName name="Jan_Y1" localSheetId="4">#REF!</definedName>
    <definedName name="Jan_Y1" localSheetId="5">#REF!</definedName>
    <definedName name="Jan_Y1" localSheetId="17">#REF!</definedName>
    <definedName name="Jan_Y1" localSheetId="12">#REF!</definedName>
    <definedName name="Jan_Y1" localSheetId="9">#REF!</definedName>
    <definedName name="Jan_Y1" localSheetId="10">#REF!</definedName>
    <definedName name="Jan_Y1">'[22]Income_Statement 2005-2011'!#REF!</definedName>
    <definedName name="Jan_Y2" localSheetId="0">#REF!</definedName>
    <definedName name="Jan_Y2" localSheetId="3">#REF!</definedName>
    <definedName name="Jan_Y2" localSheetId="2">#REF!</definedName>
    <definedName name="Jan_Y2" localSheetId="22">#REF!</definedName>
    <definedName name="Jan_Y2" localSheetId="7">#REF!</definedName>
    <definedName name="Jan_Y2" localSheetId="4">#REF!</definedName>
    <definedName name="Jan_Y2" localSheetId="5">#REF!</definedName>
    <definedName name="Jan_Y2" localSheetId="17">#REF!</definedName>
    <definedName name="Jan_Y2" localSheetId="12">#REF!</definedName>
    <definedName name="Jan_Y2" localSheetId="9">#REF!</definedName>
    <definedName name="Jan_Y2" localSheetId="10">#REF!</definedName>
    <definedName name="Jan_Y2">'[22]Income_Statement 2005-2011'!#REF!</definedName>
    <definedName name="Jan_Y3" localSheetId="0">#REF!</definedName>
    <definedName name="Jan_Y3" localSheetId="3">#REF!</definedName>
    <definedName name="Jan_Y3" localSheetId="2">#REF!</definedName>
    <definedName name="Jan_Y3" localSheetId="22">#REF!</definedName>
    <definedName name="Jan_Y3" localSheetId="7">#REF!</definedName>
    <definedName name="Jan_Y3" localSheetId="4">#REF!</definedName>
    <definedName name="Jan_Y3" localSheetId="5">#REF!</definedName>
    <definedName name="Jan_Y3" localSheetId="17">#REF!</definedName>
    <definedName name="Jan_Y3" localSheetId="12">#REF!</definedName>
    <definedName name="Jan_Y3" localSheetId="9">#REF!</definedName>
    <definedName name="Jan_Y3" localSheetId="10">#REF!</definedName>
    <definedName name="Jan_Y3">#REF!</definedName>
    <definedName name="jan3rate">[23]Instructions!$G$12</definedName>
    <definedName name="janbud" localSheetId="0">#REF!</definedName>
    <definedName name="janbud" localSheetId="3">#REF!</definedName>
    <definedName name="janbud" localSheetId="2">#REF!</definedName>
    <definedName name="janbud" localSheetId="22">#REF!</definedName>
    <definedName name="janbud" localSheetId="7">#REF!</definedName>
    <definedName name="janbud" localSheetId="4">#REF!</definedName>
    <definedName name="janbud" localSheetId="5">#REF!</definedName>
    <definedName name="janbud" localSheetId="17">#REF!</definedName>
    <definedName name="janbud" localSheetId="12">#REF!</definedName>
    <definedName name="janbud" localSheetId="9">#REF!</definedName>
    <definedName name="janbud" localSheetId="10">#REF!</definedName>
    <definedName name="janbud">#REF!</definedName>
    <definedName name="janrate">[23]Instructions!$C$12</definedName>
    <definedName name="jh">36731.3668144675</definedName>
    <definedName name="Joan_Reynolds" localSheetId="0">#REF!</definedName>
    <definedName name="Joan_Reynolds" localSheetId="3">#REF!</definedName>
    <definedName name="Joan_Reynolds" localSheetId="2">#REF!</definedName>
    <definedName name="Joan_Reynolds" localSheetId="22">#REF!</definedName>
    <definedName name="Joan_Reynolds" localSheetId="7">#REF!</definedName>
    <definedName name="Joan_Reynolds" localSheetId="4">#REF!</definedName>
    <definedName name="Joan_Reynolds" localSheetId="5">#REF!</definedName>
    <definedName name="Joan_Reynolds" localSheetId="17">#REF!</definedName>
    <definedName name="Joan_Reynolds" localSheetId="12">#REF!</definedName>
    <definedName name="Joan_Reynolds" localSheetId="9">#REF!</definedName>
    <definedName name="Joan_Reynolds" localSheetId="10">#REF!</definedName>
    <definedName name="Joan_Reynolds">#REF!</definedName>
    <definedName name="JOHNCITY" localSheetId="0">#REF!</definedName>
    <definedName name="JOHNCITY" localSheetId="3">#REF!</definedName>
    <definedName name="JOHNCITY" localSheetId="2">#REF!</definedName>
    <definedName name="JOHNCITY" localSheetId="22">#REF!</definedName>
    <definedName name="JOHNCITY" localSheetId="7">#REF!</definedName>
    <definedName name="JOHNCITY" localSheetId="4">#REF!</definedName>
    <definedName name="JOHNCITY" localSheetId="5">#REF!</definedName>
    <definedName name="JOHNCITY" localSheetId="17">#REF!</definedName>
    <definedName name="JOHNCITY" localSheetId="12">#REF!</definedName>
    <definedName name="JOHNCITY" localSheetId="9">#REF!</definedName>
    <definedName name="JOHNCITY" localSheetId="10">#REF!</definedName>
    <definedName name="JOHNCITY">#REF!</definedName>
    <definedName name="JournalID">[31]Input!$C$8</definedName>
    <definedName name="jul" localSheetId="0">#REF!</definedName>
    <definedName name="jul" localSheetId="3">#REF!</definedName>
    <definedName name="jul" localSheetId="2">#REF!</definedName>
    <definedName name="jul" localSheetId="22">#REF!</definedName>
    <definedName name="jul" localSheetId="7">#REF!</definedName>
    <definedName name="jul" localSheetId="4">#REF!</definedName>
    <definedName name="jul" localSheetId="5">#REF!</definedName>
    <definedName name="jul" localSheetId="17">#REF!</definedName>
    <definedName name="jul" localSheetId="12">#REF!</definedName>
    <definedName name="jul" localSheetId="9">#REF!</definedName>
    <definedName name="jul" localSheetId="10">#REF!</definedName>
    <definedName name="jul">#REF!</definedName>
    <definedName name="Jul_Y1" localSheetId="0">#REF!</definedName>
    <definedName name="Jul_Y1" localSheetId="3">#REF!</definedName>
    <definedName name="Jul_Y1" localSheetId="2">#REF!</definedName>
    <definedName name="Jul_Y1" localSheetId="22">#REF!</definedName>
    <definedName name="Jul_Y1" localSheetId="7">#REF!</definedName>
    <definedName name="Jul_Y1" localSheetId="4">#REF!</definedName>
    <definedName name="Jul_Y1" localSheetId="5">#REF!</definedName>
    <definedName name="Jul_Y1" localSheetId="17">#REF!</definedName>
    <definedName name="Jul_Y1" localSheetId="12">#REF!</definedName>
    <definedName name="Jul_Y1" localSheetId="9">#REF!</definedName>
    <definedName name="Jul_Y1" localSheetId="10">#REF!</definedName>
    <definedName name="Jul_Y1">'[22]Income_Statement 2005-2011'!#REF!</definedName>
    <definedName name="Jul_Y2" localSheetId="0">#REF!</definedName>
    <definedName name="Jul_Y2" localSheetId="3">#REF!</definedName>
    <definedName name="Jul_Y2" localSheetId="2">#REF!</definedName>
    <definedName name="Jul_Y2" localSheetId="22">#REF!</definedName>
    <definedName name="Jul_Y2" localSheetId="7">#REF!</definedName>
    <definedName name="Jul_Y2" localSheetId="4">#REF!</definedName>
    <definedName name="Jul_Y2" localSheetId="5">#REF!</definedName>
    <definedName name="Jul_Y2" localSheetId="17">#REF!</definedName>
    <definedName name="Jul_Y2" localSheetId="12">#REF!</definedName>
    <definedName name="Jul_Y2" localSheetId="9">#REF!</definedName>
    <definedName name="Jul_Y2" localSheetId="10">#REF!</definedName>
    <definedName name="Jul_Y2">'[22]Income_Statement 2005-2011'!#REF!</definedName>
    <definedName name="Jul_Y3" localSheetId="0">#REF!</definedName>
    <definedName name="Jul_Y3" localSheetId="3">#REF!</definedName>
    <definedName name="Jul_Y3" localSheetId="2">#REF!</definedName>
    <definedName name="Jul_Y3" localSheetId="22">#REF!</definedName>
    <definedName name="Jul_Y3" localSheetId="7">#REF!</definedName>
    <definedName name="Jul_Y3" localSheetId="4">#REF!</definedName>
    <definedName name="Jul_Y3" localSheetId="5">#REF!</definedName>
    <definedName name="Jul_Y3" localSheetId="17">#REF!</definedName>
    <definedName name="Jul_Y3" localSheetId="12">#REF!</definedName>
    <definedName name="Jul_Y3" localSheetId="9">#REF!</definedName>
    <definedName name="Jul_Y3" localSheetId="10">#REF!</definedName>
    <definedName name="Jul_Y3">#REF!</definedName>
    <definedName name="jul3rate">[23]Instructions!$G$18</definedName>
    <definedName name="julbud" localSheetId="0">#REF!</definedName>
    <definedName name="julbud" localSheetId="3">#REF!</definedName>
    <definedName name="julbud" localSheetId="2">#REF!</definedName>
    <definedName name="julbud" localSheetId="22">#REF!</definedName>
    <definedName name="julbud" localSheetId="7">#REF!</definedName>
    <definedName name="julbud" localSheetId="4">#REF!</definedName>
    <definedName name="julbud" localSheetId="5">#REF!</definedName>
    <definedName name="julbud" localSheetId="17">#REF!</definedName>
    <definedName name="julbud" localSheetId="12">#REF!</definedName>
    <definedName name="julbud" localSheetId="9">#REF!</definedName>
    <definedName name="julbud" localSheetId="10">#REF!</definedName>
    <definedName name="julbud">#REF!</definedName>
    <definedName name="Julie_Boisvert" localSheetId="0">#REF!</definedName>
    <definedName name="Julie_Boisvert" localSheetId="3">#REF!</definedName>
    <definedName name="Julie_Boisvert" localSheetId="2">#REF!</definedName>
    <definedName name="Julie_Boisvert" localSheetId="22">#REF!</definedName>
    <definedName name="Julie_Boisvert" localSheetId="7">#REF!</definedName>
    <definedName name="Julie_Boisvert" localSheetId="4">#REF!</definedName>
    <definedName name="Julie_Boisvert" localSheetId="5">#REF!</definedName>
    <definedName name="Julie_Boisvert" localSheetId="17">#REF!</definedName>
    <definedName name="Julie_Boisvert" localSheetId="12">#REF!</definedName>
    <definedName name="Julie_Boisvert" localSheetId="9">#REF!</definedName>
    <definedName name="Julie_Boisvert" localSheetId="10">#REF!</definedName>
    <definedName name="Julie_Boisvert">#REF!</definedName>
    <definedName name="julrate">[23]Instructions!$C$18</definedName>
    <definedName name="jun" localSheetId="0">#REF!</definedName>
    <definedName name="jun" localSheetId="3">#REF!</definedName>
    <definedName name="jun" localSheetId="2">#REF!</definedName>
    <definedName name="jun" localSheetId="22">#REF!</definedName>
    <definedName name="jun" localSheetId="7">#REF!</definedName>
    <definedName name="jun" localSheetId="4">#REF!</definedName>
    <definedName name="jun" localSheetId="5">#REF!</definedName>
    <definedName name="jun" localSheetId="17">#REF!</definedName>
    <definedName name="jun" localSheetId="12">#REF!</definedName>
    <definedName name="jun" localSheetId="9">#REF!</definedName>
    <definedName name="jun" localSheetId="10">#REF!</definedName>
    <definedName name="jun">#REF!</definedName>
    <definedName name="Jun_Y1" localSheetId="0">#REF!</definedName>
    <definedName name="Jun_Y1" localSheetId="3">#REF!</definedName>
    <definedName name="Jun_Y1" localSheetId="2">#REF!</definedName>
    <definedName name="Jun_Y1" localSheetId="22">#REF!</definedName>
    <definedName name="Jun_Y1" localSheetId="7">#REF!</definedName>
    <definedName name="Jun_Y1" localSheetId="4">#REF!</definedName>
    <definedName name="Jun_Y1" localSheetId="5">#REF!</definedName>
    <definedName name="Jun_Y1" localSheetId="17">#REF!</definedName>
    <definedName name="Jun_Y1" localSheetId="12">#REF!</definedName>
    <definedName name="Jun_Y1" localSheetId="9">#REF!</definedName>
    <definedName name="Jun_Y1" localSheetId="10">#REF!</definedName>
    <definedName name="Jun_Y1">'[22]Income_Statement 2005-2011'!#REF!</definedName>
    <definedName name="Jun_Y2" localSheetId="0">#REF!</definedName>
    <definedName name="Jun_Y2" localSheetId="3">#REF!</definedName>
    <definedName name="Jun_Y2" localSheetId="2">#REF!</definedName>
    <definedName name="Jun_Y2" localSheetId="22">#REF!</definedName>
    <definedName name="Jun_Y2" localSheetId="7">#REF!</definedName>
    <definedName name="Jun_Y2" localSheetId="4">#REF!</definedName>
    <definedName name="Jun_Y2" localSheetId="5">#REF!</definedName>
    <definedName name="Jun_Y2" localSheetId="17">#REF!</definedName>
    <definedName name="Jun_Y2" localSheetId="12">#REF!</definedName>
    <definedName name="Jun_Y2" localSheetId="9">#REF!</definedName>
    <definedName name="Jun_Y2" localSheetId="10">#REF!</definedName>
    <definedName name="Jun_Y2">'[22]Income_Statement 2005-2011'!#REF!</definedName>
    <definedName name="Jun_Y3" localSheetId="0">#REF!</definedName>
    <definedName name="Jun_Y3" localSheetId="3">#REF!</definedName>
    <definedName name="Jun_Y3" localSheetId="2">#REF!</definedName>
    <definedName name="Jun_Y3" localSheetId="22">#REF!</definedName>
    <definedName name="Jun_Y3" localSheetId="7">#REF!</definedName>
    <definedName name="Jun_Y3" localSheetId="4">#REF!</definedName>
    <definedName name="Jun_Y3" localSheetId="5">#REF!</definedName>
    <definedName name="Jun_Y3" localSheetId="17">#REF!</definedName>
    <definedName name="Jun_Y3" localSheetId="12">#REF!</definedName>
    <definedName name="Jun_Y3" localSheetId="9">#REF!</definedName>
    <definedName name="Jun_Y3" localSheetId="10">#REF!</definedName>
    <definedName name="Jun_Y3">#REF!</definedName>
    <definedName name="jun3rate">[23]Instructions!$G$17</definedName>
    <definedName name="junbud" localSheetId="0">#REF!</definedName>
    <definedName name="junbud" localSheetId="3">#REF!</definedName>
    <definedName name="junbud" localSheetId="2">#REF!</definedName>
    <definedName name="junbud" localSheetId="22">#REF!</definedName>
    <definedName name="junbud" localSheetId="7">#REF!</definedName>
    <definedName name="junbud" localSheetId="4">#REF!</definedName>
    <definedName name="junbud" localSheetId="5">#REF!</definedName>
    <definedName name="junbud" localSheetId="17">#REF!</definedName>
    <definedName name="junbud" localSheetId="12">#REF!</definedName>
    <definedName name="junbud" localSheetId="9">#REF!</definedName>
    <definedName name="junbud" localSheetId="10">#REF!</definedName>
    <definedName name="junbud">#REF!</definedName>
    <definedName name="JUNEPAGE">'[18]Duke Energy SEC FC 13 A-1'!$Z$76:$AT$120</definedName>
    <definedName name="JUNEWORKSHEET">'[18]Duke Energy SEC FC 13 A-1'!$A$78:$X$115</definedName>
    <definedName name="junrate">[23]Instructions!$C$17</definedName>
    <definedName name="KEEPUSA_II" localSheetId="0">#REF!</definedName>
    <definedName name="KEEPUSA_II" localSheetId="3">#REF!</definedName>
    <definedName name="KEEPUSA_II" localSheetId="2">#REF!</definedName>
    <definedName name="KEEPUSA_II" localSheetId="22">#REF!</definedName>
    <definedName name="KEEPUSA_II" localSheetId="7">#REF!</definedName>
    <definedName name="KEEPUSA_II" localSheetId="4">#REF!</definedName>
    <definedName name="KEEPUSA_II" localSheetId="5">#REF!</definedName>
    <definedName name="KEEPUSA_II" localSheetId="17">#REF!</definedName>
    <definedName name="KEEPUSA_II" localSheetId="12">#REF!</definedName>
    <definedName name="KEEPUSA_II" localSheetId="9">#REF!</definedName>
    <definedName name="KEEPUSA_II" localSheetId="10">#REF!</definedName>
    <definedName name="KEEPUSA_II">#REF!</definedName>
    <definedName name="Kevin_Duggan" localSheetId="0">#REF!</definedName>
    <definedName name="Kevin_Duggan" localSheetId="3">#REF!</definedName>
    <definedName name="Kevin_Duggan" localSheetId="2">#REF!</definedName>
    <definedName name="Kevin_Duggan" localSheetId="22">#REF!</definedName>
    <definedName name="Kevin_Duggan" localSheetId="7">#REF!</definedName>
    <definedName name="Kevin_Duggan" localSheetId="4">#REF!</definedName>
    <definedName name="Kevin_Duggan" localSheetId="5">#REF!</definedName>
    <definedName name="Kevin_Duggan" localSheetId="17">#REF!</definedName>
    <definedName name="Kevin_Duggan" localSheetId="12">#REF!</definedName>
    <definedName name="Kevin_Duggan" localSheetId="9">#REF!</definedName>
    <definedName name="Kevin_Duggan" localSheetId="10">#REF!</definedName>
    <definedName name="Kevin_Duggan">#REF!</definedName>
    <definedName name="Kim_Lau" localSheetId="0">#REF!</definedName>
    <definedName name="Kim_Lau" localSheetId="3">#REF!</definedName>
    <definedName name="Kim_Lau" localSheetId="2">#REF!</definedName>
    <definedName name="Kim_Lau" localSheetId="22">#REF!</definedName>
    <definedName name="Kim_Lau" localSheetId="7">#REF!</definedName>
    <definedName name="Kim_Lau" localSheetId="4">#REF!</definedName>
    <definedName name="Kim_Lau" localSheetId="5">#REF!</definedName>
    <definedName name="Kim_Lau" localSheetId="17">#REF!</definedName>
    <definedName name="Kim_Lau" localSheetId="12">#REF!</definedName>
    <definedName name="Kim_Lau" localSheetId="9">#REF!</definedName>
    <definedName name="Kim_Lau" localSheetId="10">#REF!</definedName>
    <definedName name="Kim_Lau">#REF!</definedName>
    <definedName name="Kitchen_supplies" localSheetId="0">#REF!</definedName>
    <definedName name="Kitchen_supplies" localSheetId="3">#REF!</definedName>
    <definedName name="Kitchen_supplies" localSheetId="2">#REF!</definedName>
    <definedName name="Kitchen_supplies" localSheetId="22">#REF!</definedName>
    <definedName name="Kitchen_supplies" localSheetId="7">#REF!</definedName>
    <definedName name="Kitchen_supplies" localSheetId="4">#REF!</definedName>
    <definedName name="Kitchen_supplies" localSheetId="5">#REF!</definedName>
    <definedName name="Kitchen_supplies" localSheetId="17">#REF!</definedName>
    <definedName name="Kitchen_supplies" localSheetId="12">#REF!</definedName>
    <definedName name="Kitchen_supplies" localSheetId="9">#REF!</definedName>
    <definedName name="Kitchen_supplies" localSheetId="10">#REF!</definedName>
    <definedName name="Kitchen_supplies">#REF!</definedName>
    <definedName name="kjb">36734.3045148148</definedName>
    <definedName name="KPA" localSheetId="0">#REF!</definedName>
    <definedName name="KPA" localSheetId="3">#REF!</definedName>
    <definedName name="KPA" localSheetId="2">#REF!</definedName>
    <definedName name="KPA" localSheetId="22">#REF!</definedName>
    <definedName name="KPA" localSheetId="7">#REF!</definedName>
    <definedName name="KPA" localSheetId="4">#REF!</definedName>
    <definedName name="KPA" localSheetId="5">#REF!</definedName>
    <definedName name="KPA" localSheetId="17">#REF!</definedName>
    <definedName name="KPA" localSheetId="12">#REF!</definedName>
    <definedName name="KPA" localSheetId="9">#REF!</definedName>
    <definedName name="KPA" localSheetId="10">#REF!</definedName>
    <definedName name="KPA">#REF!</definedName>
    <definedName name="KPUCREV" localSheetId="0">#REF!</definedName>
    <definedName name="KPUCREV" localSheetId="3">#REF!</definedName>
    <definedName name="KPUCREV" localSheetId="2">#REF!</definedName>
    <definedName name="KPUCREV" localSheetId="22">#REF!</definedName>
    <definedName name="KPUCREV" localSheetId="7">#REF!</definedName>
    <definedName name="KPUCREV" localSheetId="4">#REF!</definedName>
    <definedName name="KPUCREV" localSheetId="5">#REF!</definedName>
    <definedName name="KPUCREV" localSheetId="17">#REF!</definedName>
    <definedName name="KPUCREV" localSheetId="12">#REF!</definedName>
    <definedName name="KPUCREV" localSheetId="9">#REF!</definedName>
    <definedName name="KPUCREV" localSheetId="10">#REF!</definedName>
    <definedName name="KPUCREV">#REF!</definedName>
    <definedName name="KPUCSTOR" localSheetId="0">#REF!</definedName>
    <definedName name="KPUCSTOR" localSheetId="3">#REF!</definedName>
    <definedName name="KPUCSTOR" localSheetId="2">#REF!</definedName>
    <definedName name="KPUCSTOR">#REF!</definedName>
    <definedName name="KPUCTRAN" localSheetId="0">#REF!</definedName>
    <definedName name="KPUCTRAN" localSheetId="3">#REF!</definedName>
    <definedName name="KPUCTRAN" localSheetId="2">#REF!</definedName>
    <definedName name="KPUCTRAN">#REF!</definedName>
    <definedName name="Lab_Services" localSheetId="0">#REF!</definedName>
    <definedName name="Lab_Services" localSheetId="3">#REF!</definedName>
    <definedName name="Lab_Services" localSheetId="2">#REF!</definedName>
    <definedName name="Lab_Services" localSheetId="22">#REF!</definedName>
    <definedName name="Lab_Services" localSheetId="7">#REF!</definedName>
    <definedName name="Lab_Services" localSheetId="4">#REF!</definedName>
    <definedName name="Lab_Services" localSheetId="5">#REF!</definedName>
    <definedName name="Lab_Services" localSheetId="17">#REF!</definedName>
    <definedName name="Lab_Services" localSheetId="12">#REF!</definedName>
    <definedName name="Lab_Services" localSheetId="9">#REF!</definedName>
    <definedName name="Lab_Services" localSheetId="10">#REF!</definedName>
    <definedName name="Lab_Services">#REF!</definedName>
    <definedName name="Lab_supplies" localSheetId="0">#REF!</definedName>
    <definedName name="Lab_supplies" localSheetId="3">#REF!</definedName>
    <definedName name="Lab_supplies" localSheetId="2">#REF!</definedName>
    <definedName name="Lab_supplies" localSheetId="22">#REF!</definedName>
    <definedName name="Lab_supplies" localSheetId="7">#REF!</definedName>
    <definedName name="Lab_supplies" localSheetId="4">#REF!</definedName>
    <definedName name="Lab_supplies" localSheetId="5">#REF!</definedName>
    <definedName name="Lab_supplies" localSheetId="17">#REF!</definedName>
    <definedName name="Lab_supplies" localSheetId="12">#REF!</definedName>
    <definedName name="Lab_supplies" localSheetId="9">#REF!</definedName>
    <definedName name="Lab_supplies" localSheetId="10">#REF!</definedName>
    <definedName name="Lab_supplies">#REF!</definedName>
    <definedName name="LABOR" localSheetId="0">#REF!</definedName>
    <definedName name="LABOR" localSheetId="3">#REF!</definedName>
    <definedName name="LABOR" localSheetId="2">#REF!</definedName>
    <definedName name="LABOR">#REF!</definedName>
    <definedName name="Land_during_construction" localSheetId="0">#REF!</definedName>
    <definedName name="Land_during_construction" localSheetId="3">#REF!</definedName>
    <definedName name="Land_during_construction" localSheetId="2">#REF!</definedName>
    <definedName name="Land_during_construction" localSheetId="22">#REF!</definedName>
    <definedName name="Land_during_construction" localSheetId="7">#REF!</definedName>
    <definedName name="Land_during_construction" localSheetId="4">#REF!</definedName>
    <definedName name="Land_during_construction" localSheetId="5">#REF!</definedName>
    <definedName name="Land_during_construction" localSheetId="17">#REF!</definedName>
    <definedName name="Land_during_construction" localSheetId="12">#REF!</definedName>
    <definedName name="Land_during_construction" localSheetId="9">#REF!</definedName>
    <definedName name="Land_during_construction" localSheetId="10">#REF!</definedName>
    <definedName name="Land_during_construction">#REF!</definedName>
    <definedName name="Landscaping" localSheetId="0">#REF!</definedName>
    <definedName name="Landscaping" localSheetId="3">#REF!</definedName>
    <definedName name="Landscaping" localSheetId="2">#REF!</definedName>
    <definedName name="Landscaping" localSheetId="22">#REF!</definedName>
    <definedName name="Landscaping" localSheetId="7">#REF!</definedName>
    <definedName name="Landscaping" localSheetId="4">#REF!</definedName>
    <definedName name="Landscaping" localSheetId="5">#REF!</definedName>
    <definedName name="Landscaping" localSheetId="17">#REF!</definedName>
    <definedName name="Landscaping" localSheetId="12">#REF!</definedName>
    <definedName name="Landscaping" localSheetId="9">#REF!</definedName>
    <definedName name="Landscaping" localSheetId="10">#REF!</definedName>
    <definedName name="Landscaping">#REF!</definedName>
    <definedName name="Large_corporation_tax" localSheetId="0">#REF!</definedName>
    <definedName name="Large_corporation_tax" localSheetId="3">#REF!</definedName>
    <definedName name="Large_corporation_tax" localSheetId="2">#REF!</definedName>
    <definedName name="Large_corporation_tax" localSheetId="22">#REF!</definedName>
    <definedName name="Large_corporation_tax" localSheetId="7">#REF!</definedName>
    <definedName name="Large_corporation_tax" localSheetId="4">#REF!</definedName>
    <definedName name="Large_corporation_tax" localSheetId="5">#REF!</definedName>
    <definedName name="Large_corporation_tax" localSheetId="17">#REF!</definedName>
    <definedName name="Large_corporation_tax" localSheetId="12">#REF!</definedName>
    <definedName name="Large_corporation_tax" localSheetId="9">#REF!</definedName>
    <definedName name="Large_corporation_tax" localSheetId="10">#REF!</definedName>
    <definedName name="Large_corporation_tax">#REF!</definedName>
    <definedName name="Ledger">[31]Input!$C$14</definedName>
    <definedName name="Legal_Dept._EBIT" localSheetId="0">#REF!</definedName>
    <definedName name="Legal_Dept._EBIT" localSheetId="3">#REF!</definedName>
    <definedName name="Legal_Dept._EBIT" localSheetId="2">#REF!</definedName>
    <definedName name="Legal_Dept._EBIT" localSheetId="22">#REF!</definedName>
    <definedName name="Legal_Dept._EBIT" localSheetId="7">#REF!</definedName>
    <definedName name="Legal_Dept._EBIT" localSheetId="4">#REF!</definedName>
    <definedName name="Legal_Dept._EBIT" localSheetId="5">#REF!</definedName>
    <definedName name="Legal_Dept._EBIT" localSheetId="17">#REF!</definedName>
    <definedName name="Legal_Dept._EBIT" localSheetId="12">#REF!</definedName>
    <definedName name="Legal_Dept._EBIT" localSheetId="9">#REF!</definedName>
    <definedName name="Legal_Dept._EBIT" localSheetId="10">#REF!</definedName>
    <definedName name="Legal_Dept._EBIT">#REF!</definedName>
    <definedName name="Legal_fees" localSheetId="0">#REF!</definedName>
    <definedName name="Legal_fees" localSheetId="3">#REF!</definedName>
    <definedName name="Legal_fees" localSheetId="2">#REF!</definedName>
    <definedName name="Legal_fees" localSheetId="22">#REF!</definedName>
    <definedName name="Legal_fees" localSheetId="7">#REF!</definedName>
    <definedName name="Legal_fees" localSheetId="4">#REF!</definedName>
    <definedName name="Legal_fees" localSheetId="5">#REF!</definedName>
    <definedName name="Legal_fees" localSheetId="17">#REF!</definedName>
    <definedName name="Legal_fees" localSheetId="12">#REF!</definedName>
    <definedName name="Legal_fees" localSheetId="9">#REF!</definedName>
    <definedName name="Legal_fees" localSheetId="10">#REF!</definedName>
    <definedName name="Legal_fees">#REF!</definedName>
    <definedName name="Legal_fees__general" localSheetId="0">#REF!</definedName>
    <definedName name="Legal_fees__general" localSheetId="3">#REF!</definedName>
    <definedName name="Legal_fees__general" localSheetId="2">#REF!</definedName>
    <definedName name="Legal_fees__general" localSheetId="22">#REF!</definedName>
    <definedName name="Legal_fees__general" localSheetId="7">#REF!</definedName>
    <definedName name="Legal_fees__general" localSheetId="4">#REF!</definedName>
    <definedName name="Legal_fees__general" localSheetId="5">#REF!</definedName>
    <definedName name="Legal_fees__general" localSheetId="17">#REF!</definedName>
    <definedName name="Legal_fees__general" localSheetId="12">#REF!</definedName>
    <definedName name="Legal_fees__general" localSheetId="9">#REF!</definedName>
    <definedName name="Legal_fees__general" localSheetId="10">#REF!</definedName>
    <definedName name="Legal_fees__general">#REF!</definedName>
    <definedName name="Lendor_coordinator" localSheetId="0">#REF!</definedName>
    <definedName name="Lendor_coordinator" localSheetId="3">#REF!</definedName>
    <definedName name="Lendor_coordinator" localSheetId="2">#REF!</definedName>
    <definedName name="Lendor_coordinator" localSheetId="22">#REF!</definedName>
    <definedName name="Lendor_coordinator" localSheetId="7">#REF!</definedName>
    <definedName name="Lendor_coordinator" localSheetId="4">#REF!</definedName>
    <definedName name="Lendor_coordinator" localSheetId="5">#REF!</definedName>
    <definedName name="Lendor_coordinator" localSheetId="17">#REF!</definedName>
    <definedName name="Lendor_coordinator" localSheetId="12">#REF!</definedName>
    <definedName name="Lendor_coordinator" localSheetId="9">#REF!</definedName>
    <definedName name="Lendor_coordinator" localSheetId="10">#REF!</definedName>
    <definedName name="Lendor_coordinator">#REF!</definedName>
    <definedName name="LIAB" localSheetId="0">#REF!</definedName>
    <definedName name="LIAB" localSheetId="3">#REF!</definedName>
    <definedName name="LIAB" localSheetId="2">#REF!</definedName>
    <definedName name="LIAB">#REF!</definedName>
    <definedName name="LINDA1" localSheetId="0">#REF!</definedName>
    <definedName name="LINDA1" localSheetId="3">#REF!</definedName>
    <definedName name="LINDA1" localSheetId="2">#REF!</definedName>
    <definedName name="LINDA1">#REF!</definedName>
    <definedName name="LINDA2" localSheetId="0">#REF!</definedName>
    <definedName name="LINDA2" localSheetId="3">#REF!</definedName>
    <definedName name="LINDA2" localSheetId="2">#REF!</definedName>
    <definedName name="LINDA2">#REF!</definedName>
    <definedName name="LIQUID" localSheetId="0">#REF!</definedName>
    <definedName name="LIQUID" localSheetId="3">#REF!</definedName>
    <definedName name="LIQUID" localSheetId="2">#REF!</definedName>
    <definedName name="LIQUID">#REF!</definedName>
    <definedName name="LOAD" localSheetId="0">#REF!</definedName>
    <definedName name="LOAD" localSheetId="3">#REF!</definedName>
    <definedName name="LOAD" localSheetId="2">#REF!</definedName>
    <definedName name="LOAD">#REF!</definedName>
    <definedName name="Loan_commitment" localSheetId="0">#REF!</definedName>
    <definedName name="Loan_commitment" localSheetId="3">#REF!</definedName>
    <definedName name="Loan_commitment" localSheetId="2">#REF!</definedName>
    <definedName name="Loan_commitment" localSheetId="22">#REF!</definedName>
    <definedName name="Loan_commitment" localSheetId="7">#REF!</definedName>
    <definedName name="Loan_commitment" localSheetId="4">#REF!</definedName>
    <definedName name="Loan_commitment" localSheetId="5">#REF!</definedName>
    <definedName name="Loan_commitment" localSheetId="17">#REF!</definedName>
    <definedName name="Loan_commitment" localSheetId="12">#REF!</definedName>
    <definedName name="Loan_commitment" localSheetId="9">#REF!</definedName>
    <definedName name="Loan_commitment" localSheetId="10">#REF!</definedName>
    <definedName name="Loan_commitment">#REF!</definedName>
    <definedName name="Loan_participation" localSheetId="0">#REF!</definedName>
    <definedName name="Loan_participation" localSheetId="3">#REF!</definedName>
    <definedName name="Loan_participation" localSheetId="2">#REF!</definedName>
    <definedName name="Loan_participation" localSheetId="22">#REF!</definedName>
    <definedName name="Loan_participation" localSheetId="7">#REF!</definedName>
    <definedName name="Loan_participation" localSheetId="4">#REF!</definedName>
    <definedName name="Loan_participation" localSheetId="5">#REF!</definedName>
    <definedName name="Loan_participation" localSheetId="17">#REF!</definedName>
    <definedName name="Loan_participation" localSheetId="12">#REF!</definedName>
    <definedName name="Loan_participation" localSheetId="9">#REF!</definedName>
    <definedName name="Loan_participation" localSheetId="10">#REF!</definedName>
    <definedName name="Loan_participation">#REF!</definedName>
    <definedName name="Lock_out_OHS_E" localSheetId="0">#REF!</definedName>
    <definedName name="Lock_out_OHS_E" localSheetId="3">#REF!</definedName>
    <definedName name="Lock_out_OHS_E" localSheetId="2">#REF!</definedName>
    <definedName name="Lock_out_OHS_E" localSheetId="22">#REF!</definedName>
    <definedName name="Lock_out_OHS_E" localSheetId="7">#REF!</definedName>
    <definedName name="Lock_out_OHS_E" localSheetId="4">#REF!</definedName>
    <definedName name="Lock_out_OHS_E" localSheetId="5">#REF!</definedName>
    <definedName name="Lock_out_OHS_E" localSheetId="17">#REF!</definedName>
    <definedName name="Lock_out_OHS_E" localSheetId="12">#REF!</definedName>
    <definedName name="Lock_out_OHS_E" localSheetId="9">#REF!</definedName>
    <definedName name="Lock_out_OHS_E" localSheetId="10">#REF!</definedName>
    <definedName name="Lock_out_OHS_E">#REF!</definedName>
    <definedName name="LOCKSEND" localSheetId="0">#REF!</definedName>
    <definedName name="LOCKSEND" localSheetId="3">#REF!</definedName>
    <definedName name="LOCKSEND" localSheetId="2">#REF!</definedName>
    <definedName name="LOCKSEND">#REF!</definedName>
    <definedName name="Long_Term_Debt_Issues_99_03_Fcst___DCC" localSheetId="0">#REF!</definedName>
    <definedName name="Long_Term_Debt_Issues_99_03_Fcst___DCC" localSheetId="3">#REF!</definedName>
    <definedName name="Long_Term_Debt_Issues_99_03_Fcst___DCC" localSheetId="2">#REF!</definedName>
    <definedName name="Long_Term_Debt_Issues_99_03_Fcst___DCC">#REF!</definedName>
    <definedName name="Long_Term_Debt_Issues_99_03_Fcst___ELEC" localSheetId="0">#REF!</definedName>
    <definedName name="Long_Term_Debt_Issues_99_03_Fcst___ELEC" localSheetId="3">#REF!</definedName>
    <definedName name="Long_Term_Debt_Issues_99_03_Fcst___ELEC" localSheetId="2">#REF!</definedName>
    <definedName name="Long_Term_Debt_Issues_99_03_Fcst___ELEC">#REF!</definedName>
    <definedName name="lookup" localSheetId="0">#REF!</definedName>
    <definedName name="lookup" localSheetId="3">#REF!</definedName>
    <definedName name="lookup" localSheetId="2">#REF!</definedName>
    <definedName name="lookup">#REF!</definedName>
    <definedName name="LT_PEC">[19]PEC_1520!#REF!</definedName>
    <definedName name="LT_TETCO">[19]PEC_1520!#REF!</definedName>
    <definedName name="LT_TGC">[19]PEC_1520!#REF!</definedName>
    <definedName name="LTREC">[19]PEC_1520!#REF!</definedName>
    <definedName name="Lubricants" localSheetId="0">#REF!</definedName>
    <definedName name="Lubricants" localSheetId="3">#REF!</definedName>
    <definedName name="Lubricants" localSheetId="2">#REF!</definedName>
    <definedName name="Lubricants" localSheetId="22">#REF!</definedName>
    <definedName name="Lubricants" localSheetId="7">#REF!</definedName>
    <definedName name="Lubricants" localSheetId="4">#REF!</definedName>
    <definedName name="Lubricants" localSheetId="5">#REF!</definedName>
    <definedName name="Lubricants" localSheetId="17">#REF!</definedName>
    <definedName name="Lubricants" localSheetId="12">#REF!</definedName>
    <definedName name="Lubricants" localSheetId="9">#REF!</definedName>
    <definedName name="Lubricants" localSheetId="10">#REF!</definedName>
    <definedName name="Lubricants">#REF!</definedName>
    <definedName name="LYN" localSheetId="0">#REF!</definedName>
    <definedName name="LYN" localSheetId="3">#REF!</definedName>
    <definedName name="LYN" localSheetId="2">#REF!</definedName>
    <definedName name="LYN" localSheetId="22">#REF!</definedName>
    <definedName name="LYN" localSheetId="7">#REF!</definedName>
    <definedName name="LYN" localSheetId="4">#REF!</definedName>
    <definedName name="LYN" localSheetId="5">#REF!</definedName>
    <definedName name="LYN" localSheetId="17">#REF!</definedName>
    <definedName name="LYN" localSheetId="12">#REF!</definedName>
    <definedName name="LYN" localSheetId="9">#REF!</definedName>
    <definedName name="LYN" localSheetId="10">#REF!</definedName>
    <definedName name="LYN">#REF!</definedName>
    <definedName name="M12REV" localSheetId="0">#REF!</definedName>
    <definedName name="M12REV" localSheetId="3">#REF!</definedName>
    <definedName name="M12REV" localSheetId="2">#REF!</definedName>
    <definedName name="M12REV">#REF!</definedName>
    <definedName name="M13REV" localSheetId="0">#REF!</definedName>
    <definedName name="M13REV" localSheetId="3">#REF!</definedName>
    <definedName name="M13REV" localSheetId="2">#REF!</definedName>
    <definedName name="M13REV">#REF!</definedName>
    <definedName name="M15REV" localSheetId="0">#REF!</definedName>
    <definedName name="M15REV" localSheetId="3">#REF!</definedName>
    <definedName name="M15REV" localSheetId="2">#REF!</definedName>
    <definedName name="M15REV">#REF!</definedName>
    <definedName name="MACROS" localSheetId="23">#REF!</definedName>
    <definedName name="MACROS" localSheetId="24">#REF!</definedName>
    <definedName name="MACROS" localSheetId="0">#REF!</definedName>
    <definedName name="MACROS" localSheetId="3">#REF!</definedName>
    <definedName name="MACROS" localSheetId="2">#REF!</definedName>
    <definedName name="MACROS">#REF!</definedName>
    <definedName name="MAINLINE" localSheetId="0">#REF!</definedName>
    <definedName name="MAINLINE" localSheetId="3">#REF!</definedName>
    <definedName name="MAINLINE" localSheetId="2">#REF!</definedName>
    <definedName name="MAINLINE">#REF!</definedName>
    <definedName name="Maintenance" localSheetId="0">#REF!</definedName>
    <definedName name="Maintenance" localSheetId="3">#REF!</definedName>
    <definedName name="Maintenance" localSheetId="2">#REF!</definedName>
    <definedName name="Maintenance" localSheetId="22">#REF!</definedName>
    <definedName name="Maintenance" localSheetId="7">#REF!</definedName>
    <definedName name="Maintenance" localSheetId="4">#REF!</definedName>
    <definedName name="Maintenance" localSheetId="5">#REF!</definedName>
    <definedName name="Maintenance" localSheetId="17">#REF!</definedName>
    <definedName name="Maintenance" localSheetId="12">#REF!</definedName>
    <definedName name="Maintenance" localSheetId="9">#REF!</definedName>
    <definedName name="Maintenance" localSheetId="10">#REF!</definedName>
    <definedName name="Maintenance">#REF!</definedName>
    <definedName name="MANUF" localSheetId="0">#REF!</definedName>
    <definedName name="MANUF" localSheetId="3">#REF!</definedName>
    <definedName name="MANUF" localSheetId="2">#REF!</definedName>
    <definedName name="MANUF">#REF!</definedName>
    <definedName name="mar" localSheetId="0">#REF!</definedName>
    <definedName name="mar" localSheetId="3">#REF!</definedName>
    <definedName name="mar" localSheetId="2">#REF!</definedName>
    <definedName name="mar">#REF!</definedName>
    <definedName name="Mar_Y1" localSheetId="0">#REF!</definedName>
    <definedName name="Mar_Y1" localSheetId="3">#REF!</definedName>
    <definedName name="Mar_Y1" localSheetId="2">#REF!</definedName>
    <definedName name="Mar_Y1" localSheetId="22">#REF!</definedName>
    <definedName name="Mar_Y1" localSheetId="7">#REF!</definedName>
    <definedName name="Mar_Y1" localSheetId="4">#REF!</definedName>
    <definedName name="Mar_Y1" localSheetId="5">#REF!</definedName>
    <definedName name="Mar_Y1" localSheetId="17">#REF!</definedName>
    <definedName name="Mar_Y1" localSheetId="12">#REF!</definedName>
    <definedName name="Mar_Y1" localSheetId="9">#REF!</definedName>
    <definedName name="Mar_Y1" localSheetId="10">#REF!</definedName>
    <definedName name="Mar_Y1">'[22]Income_Statement 2005-2011'!#REF!</definedName>
    <definedName name="Mar_Y2" localSheetId="0">#REF!</definedName>
    <definedName name="Mar_Y2" localSheetId="3">#REF!</definedName>
    <definedName name="Mar_Y2" localSheetId="2">#REF!</definedName>
    <definedName name="Mar_Y2" localSheetId="22">#REF!</definedName>
    <definedName name="Mar_Y2" localSheetId="7">#REF!</definedName>
    <definedName name="Mar_Y2" localSheetId="4">#REF!</definedName>
    <definedName name="Mar_Y2" localSheetId="5">#REF!</definedName>
    <definedName name="Mar_Y2" localSheetId="17">#REF!</definedName>
    <definedName name="Mar_Y2" localSheetId="12">#REF!</definedName>
    <definedName name="Mar_Y2" localSheetId="9">#REF!</definedName>
    <definedName name="Mar_Y2" localSheetId="10">#REF!</definedName>
    <definedName name="Mar_Y2">'[22]Income_Statement 2005-2011'!#REF!</definedName>
    <definedName name="Mar_Y3" localSheetId="0">#REF!</definedName>
    <definedName name="Mar_Y3" localSheetId="3">#REF!</definedName>
    <definedName name="Mar_Y3" localSheetId="2">#REF!</definedName>
    <definedName name="Mar_Y3" localSheetId="22">#REF!</definedName>
    <definedName name="Mar_Y3" localSheetId="7">#REF!</definedName>
    <definedName name="Mar_Y3" localSheetId="4">#REF!</definedName>
    <definedName name="Mar_Y3" localSheetId="5">#REF!</definedName>
    <definedName name="Mar_Y3" localSheetId="17">#REF!</definedName>
    <definedName name="Mar_Y3" localSheetId="12">#REF!</definedName>
    <definedName name="Mar_Y3" localSheetId="9">#REF!</definedName>
    <definedName name="Mar_Y3" localSheetId="10">#REF!</definedName>
    <definedName name="Mar_Y3">#REF!</definedName>
    <definedName name="mar3rate">[23]Instructions!$G$14</definedName>
    <definedName name="marbud" localSheetId="0">#REF!</definedName>
    <definedName name="marbud" localSheetId="3">#REF!</definedName>
    <definedName name="marbud" localSheetId="2">#REF!</definedName>
    <definedName name="marbud" localSheetId="22">#REF!</definedName>
    <definedName name="marbud" localSheetId="7">#REF!</definedName>
    <definedName name="marbud" localSheetId="4">#REF!</definedName>
    <definedName name="marbud" localSheetId="5">#REF!</definedName>
    <definedName name="marbud" localSheetId="17">#REF!</definedName>
    <definedName name="marbud" localSheetId="12">#REF!</definedName>
    <definedName name="marbud" localSheetId="9">#REF!</definedName>
    <definedName name="marbud" localSheetId="10">#REF!</definedName>
    <definedName name="marbud">#REF!</definedName>
    <definedName name="MARCH_PAGE">'[18]Duke Energy SEC FC 13 A-1'!$Z$5:$AN$47</definedName>
    <definedName name="MARCHWORKSHEET">'[18]Duke Energy SEC FC 13 A-1'!$A$6:$J$38</definedName>
    <definedName name="marrate">[23]Instructions!$C$14</definedName>
    <definedName name="may" localSheetId="0">#REF!</definedName>
    <definedName name="may" localSheetId="3">#REF!</definedName>
    <definedName name="may" localSheetId="2">#REF!</definedName>
    <definedName name="may" localSheetId="22">#REF!</definedName>
    <definedName name="may" localSheetId="7">#REF!</definedName>
    <definedName name="may" localSheetId="4">#REF!</definedName>
    <definedName name="may" localSheetId="5">#REF!</definedName>
    <definedName name="may" localSheetId="17">#REF!</definedName>
    <definedName name="may" localSheetId="12">#REF!</definedName>
    <definedName name="may" localSheetId="9">#REF!</definedName>
    <definedName name="may" localSheetId="10">#REF!</definedName>
    <definedName name="may">#REF!</definedName>
    <definedName name="May_Y1" localSheetId="0">#REF!</definedName>
    <definedName name="May_Y1" localSheetId="3">#REF!</definedName>
    <definedName name="May_Y1" localSheetId="2">#REF!</definedName>
    <definedName name="May_Y1" localSheetId="22">#REF!</definedName>
    <definedName name="May_Y1" localSheetId="7">#REF!</definedName>
    <definedName name="May_Y1" localSheetId="4">#REF!</definedName>
    <definedName name="May_Y1" localSheetId="5">#REF!</definedName>
    <definedName name="May_Y1" localSheetId="17">#REF!</definedName>
    <definedName name="May_Y1" localSheetId="12">#REF!</definedName>
    <definedName name="May_Y1" localSheetId="9">#REF!</definedName>
    <definedName name="May_Y1" localSheetId="10">#REF!</definedName>
    <definedName name="May_Y1">'[22]Income_Statement 2005-2011'!#REF!</definedName>
    <definedName name="May_Y2" localSheetId="0">#REF!</definedName>
    <definedName name="May_Y2" localSheetId="3">#REF!</definedName>
    <definedName name="May_Y2" localSheetId="2">#REF!</definedName>
    <definedName name="May_Y2" localSheetId="22">#REF!</definedName>
    <definedName name="May_Y2" localSheetId="7">#REF!</definedName>
    <definedName name="May_Y2" localSheetId="4">#REF!</definedName>
    <definedName name="May_Y2" localSheetId="5">#REF!</definedName>
    <definedName name="May_Y2" localSheetId="17">#REF!</definedName>
    <definedName name="May_Y2" localSheetId="12">#REF!</definedName>
    <definedName name="May_Y2" localSheetId="9">#REF!</definedName>
    <definedName name="May_Y2" localSheetId="10">#REF!</definedName>
    <definedName name="May_Y2">'[22]Income_Statement 2005-2011'!#REF!</definedName>
    <definedName name="May_Y3" localSheetId="0">#REF!</definedName>
    <definedName name="May_Y3" localSheetId="3">#REF!</definedName>
    <definedName name="May_Y3" localSheetId="2">#REF!</definedName>
    <definedName name="May_Y3" localSheetId="22">#REF!</definedName>
    <definedName name="May_Y3" localSheetId="7">#REF!</definedName>
    <definedName name="May_Y3" localSheetId="4">#REF!</definedName>
    <definedName name="May_Y3" localSheetId="5">#REF!</definedName>
    <definedName name="May_Y3" localSheetId="17">#REF!</definedName>
    <definedName name="May_Y3" localSheetId="12">#REF!</definedName>
    <definedName name="May_Y3" localSheetId="9">#REF!</definedName>
    <definedName name="May_Y3" localSheetId="10">#REF!</definedName>
    <definedName name="May_Y3">#REF!</definedName>
    <definedName name="may3rate">[23]Instructions!$G$16</definedName>
    <definedName name="maybud" localSheetId="0">#REF!</definedName>
    <definedName name="maybud" localSheetId="3">#REF!</definedName>
    <definedName name="maybud" localSheetId="2">#REF!</definedName>
    <definedName name="maybud" localSheetId="22">#REF!</definedName>
    <definedName name="maybud" localSheetId="7">#REF!</definedName>
    <definedName name="maybud" localSheetId="4">#REF!</definedName>
    <definedName name="maybud" localSheetId="5">#REF!</definedName>
    <definedName name="maybud" localSheetId="17">#REF!</definedName>
    <definedName name="maybud" localSheetId="12">#REF!</definedName>
    <definedName name="maybud" localSheetId="9">#REF!</definedName>
    <definedName name="maybud" localSheetId="10">#REF!</definedName>
    <definedName name="maybud">#REF!</definedName>
    <definedName name="mayrate">[23]Instructions!$C$16</definedName>
    <definedName name="Meals___entertainment___Canada" localSheetId="0">#REF!</definedName>
    <definedName name="Meals___entertainment___Canada" localSheetId="3">#REF!</definedName>
    <definedName name="Meals___entertainment___Canada" localSheetId="2">#REF!</definedName>
    <definedName name="Meals___entertainment___Canada" localSheetId="22">#REF!</definedName>
    <definedName name="Meals___entertainment___Canada" localSheetId="7">#REF!</definedName>
    <definedName name="Meals___entertainment___Canada" localSheetId="4">#REF!</definedName>
    <definedName name="Meals___entertainment___Canada" localSheetId="5">#REF!</definedName>
    <definedName name="Meals___entertainment___Canada" localSheetId="17">#REF!</definedName>
    <definedName name="Meals___entertainment___Canada" localSheetId="12">#REF!</definedName>
    <definedName name="Meals___entertainment___Canada" localSheetId="9">#REF!</definedName>
    <definedName name="Meals___entertainment___Canada" localSheetId="10">#REF!</definedName>
    <definedName name="Meals___entertainment___Canada">#REF!</definedName>
    <definedName name="Membership_Dues" localSheetId="0">#REF!</definedName>
    <definedName name="Membership_Dues" localSheetId="3">#REF!</definedName>
    <definedName name="Membership_Dues" localSheetId="2">#REF!</definedName>
    <definedName name="Membership_Dues" localSheetId="22">#REF!</definedName>
    <definedName name="Membership_Dues" localSheetId="7">#REF!</definedName>
    <definedName name="Membership_Dues" localSheetId="4">#REF!</definedName>
    <definedName name="Membership_Dues" localSheetId="5">#REF!</definedName>
    <definedName name="Membership_Dues" localSheetId="17">#REF!</definedName>
    <definedName name="Membership_Dues" localSheetId="12">#REF!</definedName>
    <definedName name="Membership_Dues" localSheetId="9">#REF!</definedName>
    <definedName name="Membership_Dues" localSheetId="10">#REF!</definedName>
    <definedName name="Membership_Dues">#REF!</definedName>
    <definedName name="menu_inputs" localSheetId="0">#REF!</definedName>
    <definedName name="menu_inputs" localSheetId="3">#REF!</definedName>
    <definedName name="menu_inputs" localSheetId="2">#REF!</definedName>
    <definedName name="menu_inputs" localSheetId="22">#REF!</definedName>
    <definedName name="menu_inputs" localSheetId="7">#REF!</definedName>
    <definedName name="menu_inputs" localSheetId="4">#REF!</definedName>
    <definedName name="menu_inputs" localSheetId="5">#REF!</definedName>
    <definedName name="menu_inputs" localSheetId="17">#REF!</definedName>
    <definedName name="menu_inputs" localSheetId="12">#REF!</definedName>
    <definedName name="menu_inputs" localSheetId="9">#REF!</definedName>
    <definedName name="menu_inputs" localSheetId="10">#REF!</definedName>
    <definedName name="menu_inputs">[32]Databases!$B$6:$C$31</definedName>
    <definedName name="menu_inputs2" localSheetId="0">#REF!</definedName>
    <definedName name="menu_inputs2" localSheetId="3">#REF!</definedName>
    <definedName name="menu_inputs2" localSheetId="2">#REF!</definedName>
    <definedName name="menu_inputs2" localSheetId="22">#REF!</definedName>
    <definedName name="menu_inputs2" localSheetId="7">#REF!</definedName>
    <definedName name="menu_inputs2" localSheetId="4">#REF!</definedName>
    <definedName name="menu_inputs2" localSheetId="5">#REF!</definedName>
    <definedName name="menu_inputs2" localSheetId="17">#REF!</definedName>
    <definedName name="menu_inputs2" localSheetId="12">#REF!</definedName>
    <definedName name="menu_inputs2" localSheetId="9">#REF!</definedName>
    <definedName name="menu_inputs2" localSheetId="10">#REF!</definedName>
    <definedName name="menu_inputs2">#REF!</definedName>
    <definedName name="menu_select" localSheetId="0">#REF!</definedName>
    <definedName name="menu_select" localSheetId="3">#REF!</definedName>
    <definedName name="menu_select" localSheetId="2">#REF!</definedName>
    <definedName name="menu_select" localSheetId="22">#REF!</definedName>
    <definedName name="menu_select" localSheetId="7">#REF!</definedName>
    <definedName name="menu_select" localSheetId="4">#REF!</definedName>
    <definedName name="menu_select" localSheetId="5">#REF!</definedName>
    <definedName name="menu_select" localSheetId="17">#REF!</definedName>
    <definedName name="menu_select" localSheetId="12">#REF!</definedName>
    <definedName name="menu_select" localSheetId="9">#REF!</definedName>
    <definedName name="menu_select" localSheetId="10">#REF!</definedName>
    <definedName name="menu_select">[32]Databases!$B$3</definedName>
    <definedName name="menu_select2" localSheetId="0">#REF!</definedName>
    <definedName name="menu_select2" localSheetId="3">#REF!</definedName>
    <definedName name="menu_select2" localSheetId="2">#REF!</definedName>
    <definedName name="menu_select2" localSheetId="22">#REF!</definedName>
    <definedName name="menu_select2" localSheetId="7">#REF!</definedName>
    <definedName name="menu_select2" localSheetId="4">#REF!</definedName>
    <definedName name="menu_select2" localSheetId="5">#REF!</definedName>
    <definedName name="menu_select2" localSheetId="17">#REF!</definedName>
    <definedName name="menu_select2" localSheetId="12">#REF!</definedName>
    <definedName name="menu_select2" localSheetId="9">#REF!</definedName>
    <definedName name="menu_select2" localSheetId="10">#REF!</definedName>
    <definedName name="menu_select2">#REF!</definedName>
    <definedName name="MERCH_CUR_RPT" localSheetId="0">[44]Merch_ESTI_IS!#REF!</definedName>
    <definedName name="MERCH_CUR_RPT" localSheetId="3">[44]Merch_ESTI_IS!#REF!</definedName>
    <definedName name="MERCH_CUR_RPT" localSheetId="2">[44]Merch_ESTI_IS!#REF!</definedName>
    <definedName name="MERCH_CUR_RPT" localSheetId="22">[44]Merch_ESTI_IS!#REF!</definedName>
    <definedName name="MERCH_CUR_RPT" localSheetId="7">[44]Merch_ESTI_IS!#REF!</definedName>
    <definedName name="MERCH_CUR_RPT" localSheetId="4">[44]Merch_ESTI_IS!#REF!</definedName>
    <definedName name="MERCH_CUR_RPT" localSheetId="5">[44]Merch_ESTI_IS!#REF!</definedName>
    <definedName name="MERCH_CUR_RPT" localSheetId="17">[44]Merch_ESTI_IS!#REF!</definedName>
    <definedName name="MERCH_CUR_RPT" localSheetId="12">[44]Merch_ESTI_IS!#REF!</definedName>
    <definedName name="MERCH_CUR_RPT" localSheetId="9">[44]Merch_ESTI_IS!#REF!</definedName>
    <definedName name="MERCH_CUR_RPT" localSheetId="10">[44]Merch_ESTI_IS!#REF!</definedName>
    <definedName name="MERCH_CUR_RPT">[44]Merch_ESTI_IS!#REF!</definedName>
    <definedName name="MERCH_PRIOR_ACT" localSheetId="0">[44]Merch_ESTI_IS!#REF!</definedName>
    <definedName name="MERCH_PRIOR_ACT" localSheetId="3">[44]Merch_ESTI_IS!#REF!</definedName>
    <definedName name="MERCH_PRIOR_ACT" localSheetId="2">[44]Merch_ESTI_IS!#REF!</definedName>
    <definedName name="MERCH_PRIOR_ACT" localSheetId="22">[44]Merch_ESTI_IS!#REF!</definedName>
    <definedName name="MERCH_PRIOR_ACT" localSheetId="7">[44]Merch_ESTI_IS!#REF!</definedName>
    <definedName name="MERCH_PRIOR_ACT" localSheetId="4">[44]Merch_ESTI_IS!#REF!</definedName>
    <definedName name="MERCH_PRIOR_ACT" localSheetId="5">[44]Merch_ESTI_IS!#REF!</definedName>
    <definedName name="MERCH_PRIOR_ACT" localSheetId="17">[44]Merch_ESTI_IS!#REF!</definedName>
    <definedName name="MERCH_PRIOR_ACT" localSheetId="12">[44]Merch_ESTI_IS!#REF!</definedName>
    <definedName name="MERCH_PRIOR_ACT" localSheetId="9">[44]Merch_ESTI_IS!#REF!</definedName>
    <definedName name="MERCH_PRIOR_ACT" localSheetId="10">[44]Merch_ESTI_IS!#REF!</definedName>
    <definedName name="MERCH_PRIOR_ACT">[44]Merch_ESTI_IS!#REF!</definedName>
    <definedName name="MERCH_PRIOR_RPT">[44]Merch_ESTI_IS!#REF!</definedName>
    <definedName name="MEWarning" hidden="1">1</definedName>
    <definedName name="mgtcm" localSheetId="0">#REF!</definedName>
    <definedName name="mgtcm" localSheetId="3">#REF!</definedName>
    <definedName name="mgtcm" localSheetId="2">#REF!</definedName>
    <definedName name="mgtcm">#REF!</definedName>
    <definedName name="MgtRpt_CF" localSheetId="0">#REF!</definedName>
    <definedName name="MgtRpt_CF" localSheetId="3">#REF!</definedName>
    <definedName name="MgtRpt_CF" localSheetId="2">#REF!</definedName>
    <definedName name="MgtRpt_CF">#REF!</definedName>
    <definedName name="MgtRpt_EBIT" localSheetId="0">#REF!</definedName>
    <definedName name="MgtRpt_EBIT" localSheetId="3">#REF!</definedName>
    <definedName name="MgtRpt_EBIT" localSheetId="2">#REF!</definedName>
    <definedName name="MgtRpt_EBIT">#REF!</definedName>
    <definedName name="mgtytd" localSheetId="0">#REF!</definedName>
    <definedName name="mgtytd" localSheetId="3">#REF!</definedName>
    <definedName name="mgtytd" localSheetId="2">#REF!</definedName>
    <definedName name="mgtytd">#REF!</definedName>
    <definedName name="Midwest_Pipelines_EBIT" localSheetId="0">#REF!</definedName>
    <definedName name="Midwest_Pipelines_EBIT" localSheetId="3">#REF!</definedName>
    <definedName name="Midwest_Pipelines_EBIT" localSheetId="2">#REF!</definedName>
    <definedName name="Midwest_Pipelines_EBIT" localSheetId="22">#REF!</definedName>
    <definedName name="Midwest_Pipelines_EBIT" localSheetId="7">#REF!</definedName>
    <definedName name="Midwest_Pipelines_EBIT" localSheetId="4">#REF!</definedName>
    <definedName name="Midwest_Pipelines_EBIT" localSheetId="5">#REF!</definedName>
    <definedName name="Midwest_Pipelines_EBIT" localSheetId="17">#REF!</definedName>
    <definedName name="Midwest_Pipelines_EBIT" localSheetId="12">#REF!</definedName>
    <definedName name="Midwest_Pipelines_EBIT" localSheetId="9">#REF!</definedName>
    <definedName name="Midwest_Pipelines_EBIT" localSheetId="10">#REF!</definedName>
    <definedName name="Midwest_Pipelines_EBIT">#REF!</definedName>
    <definedName name="Mill_Benefits" localSheetId="0">#REF!</definedName>
    <definedName name="Mill_Benefits" localSheetId="3">#REF!</definedName>
    <definedName name="Mill_Benefits" localSheetId="2">#REF!</definedName>
    <definedName name="Mill_Benefits" localSheetId="22">#REF!</definedName>
    <definedName name="Mill_Benefits" localSheetId="7">#REF!</definedName>
    <definedName name="Mill_Benefits" localSheetId="4">#REF!</definedName>
    <definedName name="Mill_Benefits" localSheetId="5">#REF!</definedName>
    <definedName name="Mill_Benefits" localSheetId="17">#REF!</definedName>
    <definedName name="Mill_Benefits" localSheetId="12">#REF!</definedName>
    <definedName name="Mill_Benefits" localSheetId="9">#REF!</definedName>
    <definedName name="Mill_Benefits" localSheetId="10">#REF!</definedName>
    <definedName name="Mill_Benefits">#REF!</definedName>
    <definedName name="min_int_ebit_detail" localSheetId="0">#REF!</definedName>
    <definedName name="min_int_ebit_detail" localSheetId="3">#REF!</definedName>
    <definedName name="min_int_ebit_detail" localSheetId="2">#REF!</definedName>
    <definedName name="min_int_ebit_detail" localSheetId="22">#REF!</definedName>
    <definedName name="min_int_ebit_detail" localSheetId="7">#REF!</definedName>
    <definedName name="min_int_ebit_detail" localSheetId="4">#REF!</definedName>
    <definedName name="min_int_ebit_detail" localSheetId="5">#REF!</definedName>
    <definedName name="min_int_ebit_detail" localSheetId="17">#REF!</definedName>
    <definedName name="min_int_ebit_detail" localSheetId="12">#REF!</definedName>
    <definedName name="min_int_ebit_detail" localSheetId="9">#REF!</definedName>
    <definedName name="min_int_ebit_detail" localSheetId="10">#REF!</definedName>
    <definedName name="min_int_ebit_detail">'[22]Income_Statement 2005-2011'!#REF!</definedName>
    <definedName name="min_int_int_detail" localSheetId="0">#REF!</definedName>
    <definedName name="min_int_int_detail" localSheetId="3">#REF!</definedName>
    <definedName name="min_int_int_detail" localSheetId="2">#REF!</definedName>
    <definedName name="min_int_int_detail" localSheetId="22">#REF!</definedName>
    <definedName name="min_int_int_detail" localSheetId="7">#REF!</definedName>
    <definedName name="min_int_int_detail" localSheetId="4">#REF!</definedName>
    <definedName name="min_int_int_detail" localSheetId="5">#REF!</definedName>
    <definedName name="min_int_int_detail" localSheetId="17">#REF!</definedName>
    <definedName name="min_int_int_detail" localSheetId="12">#REF!</definedName>
    <definedName name="min_int_int_detail" localSheetId="9">#REF!</definedName>
    <definedName name="min_int_int_detail" localSheetId="10">#REF!</definedName>
    <definedName name="min_int_int_detail">'[22]Income_Statement 2005-2011'!#REF!</definedName>
    <definedName name="Minority_interest_activity" localSheetId="0">#REF!</definedName>
    <definedName name="Minority_interest_activity" localSheetId="3">#REF!</definedName>
    <definedName name="Minority_interest_activity" localSheetId="2">#REF!</definedName>
    <definedName name="Minority_interest_activity" localSheetId="22">#REF!</definedName>
    <definedName name="Minority_interest_activity" localSheetId="7">#REF!</definedName>
    <definedName name="Minority_interest_activity" localSheetId="4">#REF!</definedName>
    <definedName name="Minority_interest_activity" localSheetId="5">#REF!</definedName>
    <definedName name="Minority_interest_activity" localSheetId="17">#REF!</definedName>
    <definedName name="Minority_interest_activity" localSheetId="12">#REF!</definedName>
    <definedName name="Minority_interest_activity" localSheetId="9">#REF!</definedName>
    <definedName name="Minority_interest_activity" localSheetId="10">#REF!</definedName>
    <definedName name="Minority_interest_activity">#REF!</definedName>
    <definedName name="Minority_Interest_DCC" localSheetId="0">#REF!</definedName>
    <definedName name="Minority_Interest_DCC" localSheetId="3">#REF!</definedName>
    <definedName name="Minority_Interest_DCC" localSheetId="2">#REF!</definedName>
    <definedName name="Minority_Interest_DCC" localSheetId="22">#REF!</definedName>
    <definedName name="Minority_Interest_DCC" localSheetId="7">#REF!</definedName>
    <definedName name="Minority_Interest_DCC" localSheetId="4">#REF!</definedName>
    <definedName name="Minority_Interest_DCC" localSheetId="5">#REF!</definedName>
    <definedName name="Minority_Interest_DCC" localSheetId="17">#REF!</definedName>
    <definedName name="Minority_Interest_DCC" localSheetId="12">#REF!</definedName>
    <definedName name="Minority_Interest_DCC" localSheetId="9">#REF!</definedName>
    <definedName name="Minority_Interest_DCC" localSheetId="10">#REF!</definedName>
    <definedName name="Minority_Interest_DCC">#REF!</definedName>
    <definedName name="Minority_Interest_DEC" localSheetId="0">#REF!</definedName>
    <definedName name="Minority_Interest_DEC" localSheetId="3">#REF!</definedName>
    <definedName name="Minority_Interest_DEC" localSheetId="2">#REF!</definedName>
    <definedName name="Minority_Interest_DEC" localSheetId="22">#REF!</definedName>
    <definedName name="Minority_Interest_DEC" localSheetId="7">#REF!</definedName>
    <definedName name="Minority_Interest_DEC" localSheetId="4">#REF!</definedName>
    <definedName name="Minority_Interest_DEC" localSheetId="5">#REF!</definedName>
    <definedName name="Minority_Interest_DEC" localSheetId="17">#REF!</definedName>
    <definedName name="Minority_Interest_DEC" localSheetId="12">#REF!</definedName>
    <definedName name="Minority_Interest_DEC" localSheetId="9">#REF!</definedName>
    <definedName name="Minority_Interest_DEC" localSheetId="10">#REF!</definedName>
    <definedName name="Minority_Interest_DEC">#REF!</definedName>
    <definedName name="Minority_Interest_ELEC" localSheetId="0">#REF!</definedName>
    <definedName name="Minority_Interest_ELEC" localSheetId="3">#REF!</definedName>
    <definedName name="Minority_Interest_ELEC" localSheetId="2">#REF!</definedName>
    <definedName name="Minority_Interest_ELEC">#REF!</definedName>
    <definedName name="Misc._contracts_and_leases" localSheetId="0">#REF!</definedName>
    <definedName name="Misc._contracts_and_leases" localSheetId="3">#REF!</definedName>
    <definedName name="Misc._contracts_and_leases" localSheetId="2">#REF!</definedName>
    <definedName name="Misc._contracts_and_leases" localSheetId="22">#REF!</definedName>
    <definedName name="Misc._contracts_and_leases" localSheetId="7">#REF!</definedName>
    <definedName name="Misc._contracts_and_leases" localSheetId="4">#REF!</definedName>
    <definedName name="Misc._contracts_and_leases" localSheetId="5">#REF!</definedName>
    <definedName name="Misc._contracts_and_leases" localSheetId="17">#REF!</definedName>
    <definedName name="Misc._contracts_and_leases" localSheetId="12">#REF!</definedName>
    <definedName name="Misc._contracts_and_leases" localSheetId="9">#REF!</definedName>
    <definedName name="Misc._contracts_and_leases" localSheetId="10">#REF!</definedName>
    <definedName name="Misc._contracts_and_leases">#REF!</definedName>
    <definedName name="Miscellaneous" localSheetId="0">#REF!</definedName>
    <definedName name="Miscellaneous" localSheetId="3">#REF!</definedName>
    <definedName name="Miscellaneous" localSheetId="2">#REF!</definedName>
    <definedName name="Miscellaneous" localSheetId="22">#REF!</definedName>
    <definedName name="Miscellaneous" localSheetId="7">#REF!</definedName>
    <definedName name="Miscellaneous" localSheetId="4">#REF!</definedName>
    <definedName name="Miscellaneous" localSheetId="5">#REF!</definedName>
    <definedName name="Miscellaneous" localSheetId="17">#REF!</definedName>
    <definedName name="Miscellaneous" localSheetId="12">#REF!</definedName>
    <definedName name="Miscellaneous" localSheetId="9">#REF!</definedName>
    <definedName name="Miscellaneous" localSheetId="10">#REF!</definedName>
    <definedName name="Miscellaneous">#REF!</definedName>
    <definedName name="Miscellaneous_A" localSheetId="0">#REF!</definedName>
    <definedName name="Miscellaneous_A" localSheetId="3">#REF!</definedName>
    <definedName name="Miscellaneous_A" localSheetId="2">#REF!</definedName>
    <definedName name="Miscellaneous_A" localSheetId="22">#REF!</definedName>
    <definedName name="Miscellaneous_A" localSheetId="7">#REF!</definedName>
    <definedName name="Miscellaneous_A" localSheetId="4">#REF!</definedName>
    <definedName name="Miscellaneous_A" localSheetId="5">#REF!</definedName>
    <definedName name="Miscellaneous_A" localSheetId="17">#REF!</definedName>
    <definedName name="Miscellaneous_A" localSheetId="12">#REF!</definedName>
    <definedName name="Miscellaneous_A" localSheetId="9">#REF!</definedName>
    <definedName name="Miscellaneous_A" localSheetId="10">#REF!</definedName>
    <definedName name="Miscellaneous_A">#REF!</definedName>
    <definedName name="Miscellaneous_B" localSheetId="0">#REF!</definedName>
    <definedName name="Miscellaneous_B" localSheetId="3">#REF!</definedName>
    <definedName name="Miscellaneous_B" localSheetId="2">#REF!</definedName>
    <definedName name="Miscellaneous_B" localSheetId="22">#REF!</definedName>
    <definedName name="Miscellaneous_B" localSheetId="7">#REF!</definedName>
    <definedName name="Miscellaneous_B" localSheetId="4">#REF!</definedName>
    <definedName name="Miscellaneous_B" localSheetId="5">#REF!</definedName>
    <definedName name="Miscellaneous_B" localSheetId="17">#REF!</definedName>
    <definedName name="Miscellaneous_B" localSheetId="12">#REF!</definedName>
    <definedName name="Miscellaneous_B" localSheetId="9">#REF!</definedName>
    <definedName name="Miscellaneous_B" localSheetId="10">#REF!</definedName>
    <definedName name="Miscellaneous_B">#REF!</definedName>
    <definedName name="MNMGMTINV" localSheetId="0">#REF!</definedName>
    <definedName name="MNMGMTINV" localSheetId="3">#REF!</definedName>
    <definedName name="MNMGMTINV" localSheetId="2">#REF!</definedName>
    <definedName name="MNMGMTINV" localSheetId="22">#REF!</definedName>
    <definedName name="MNMGMTINV" localSheetId="7">#REF!</definedName>
    <definedName name="MNMGMTINV" localSheetId="4">#REF!</definedName>
    <definedName name="MNMGMTINV" localSheetId="5">#REF!</definedName>
    <definedName name="MNMGMTINV" localSheetId="17">#REF!</definedName>
    <definedName name="MNMGMTINV" localSheetId="12">#REF!</definedName>
    <definedName name="MNMGMTINV" localSheetId="9">#REF!</definedName>
    <definedName name="MNMGMTINV" localSheetId="10">#REF!</definedName>
    <definedName name="MNMGMTINV">#REF!</definedName>
    <definedName name="MNMGMTLETTER" localSheetId="0">#REF!</definedName>
    <definedName name="MNMGMTLETTER" localSheetId="3">#REF!</definedName>
    <definedName name="MNMGMTLETTER" localSheetId="2">#REF!</definedName>
    <definedName name="MNMGMTLETTER" localSheetId="22">#REF!</definedName>
    <definedName name="MNMGMTLETTER" localSheetId="7">#REF!</definedName>
    <definedName name="MNMGMTLETTER" localSheetId="4">#REF!</definedName>
    <definedName name="MNMGMTLETTER" localSheetId="5">#REF!</definedName>
    <definedName name="MNMGMTLETTER" localSheetId="17">#REF!</definedName>
    <definedName name="MNMGMTLETTER" localSheetId="12">#REF!</definedName>
    <definedName name="MNMGMTLETTER" localSheetId="9">#REF!</definedName>
    <definedName name="MNMGMTLETTER" localSheetId="10">#REF!</definedName>
    <definedName name="MNMGMTLETTER">#REF!</definedName>
    <definedName name="Mobilation_management" localSheetId="0">#REF!</definedName>
    <definedName name="Mobilation_management" localSheetId="3">#REF!</definedName>
    <definedName name="Mobilation_management" localSheetId="2">#REF!</definedName>
    <definedName name="Mobilation_management" localSheetId="22">#REF!</definedName>
    <definedName name="Mobilation_management" localSheetId="7">#REF!</definedName>
    <definedName name="Mobilation_management" localSheetId="4">#REF!</definedName>
    <definedName name="Mobilation_management" localSheetId="5">#REF!</definedName>
    <definedName name="Mobilation_management" localSheetId="17">#REF!</definedName>
    <definedName name="Mobilation_management" localSheetId="12">#REF!</definedName>
    <definedName name="Mobilation_management" localSheetId="9">#REF!</definedName>
    <definedName name="Mobilation_management" localSheetId="10">#REF!</definedName>
    <definedName name="Mobilation_management">#REF!</definedName>
    <definedName name="MOBILINV" localSheetId="0">#REF!</definedName>
    <definedName name="MOBILINV" localSheetId="3">#REF!</definedName>
    <definedName name="MOBILINV" localSheetId="2">#REF!</definedName>
    <definedName name="MOBILINV" localSheetId="22">#REF!</definedName>
    <definedName name="MOBILINV" localSheetId="7">#REF!</definedName>
    <definedName name="MOBILINV" localSheetId="4">#REF!</definedName>
    <definedName name="MOBILINV" localSheetId="5">#REF!</definedName>
    <definedName name="MOBILINV" localSheetId="17">#REF!</definedName>
    <definedName name="MOBILINV" localSheetId="12">#REF!</definedName>
    <definedName name="MOBILINV" localSheetId="9">#REF!</definedName>
    <definedName name="MOBILINV" localSheetId="10">#REF!</definedName>
    <definedName name="MOBILINV">#REF!</definedName>
    <definedName name="MOBILLETTER" localSheetId="0">#REF!</definedName>
    <definedName name="MOBILLETTER" localSheetId="3">#REF!</definedName>
    <definedName name="MOBILLETTER" localSheetId="2">#REF!</definedName>
    <definedName name="MOBILLETTER" localSheetId="22">#REF!</definedName>
    <definedName name="MOBILLETTER" localSheetId="7">#REF!</definedName>
    <definedName name="MOBILLETTER" localSheetId="4">#REF!</definedName>
    <definedName name="MOBILLETTER" localSheetId="5">#REF!</definedName>
    <definedName name="MOBILLETTER" localSheetId="17">#REF!</definedName>
    <definedName name="MOBILLETTER" localSheetId="12">#REF!</definedName>
    <definedName name="MOBILLETTER" localSheetId="9">#REF!</definedName>
    <definedName name="MOBILLETTER" localSheetId="10">#REF!</definedName>
    <definedName name="MOBILLETTER">#REF!</definedName>
    <definedName name="Model_audit" localSheetId="0">#REF!</definedName>
    <definedName name="Model_audit" localSheetId="3">#REF!</definedName>
    <definedName name="Model_audit" localSheetId="2">#REF!</definedName>
    <definedName name="Model_audit" localSheetId="22">#REF!</definedName>
    <definedName name="Model_audit" localSheetId="7">#REF!</definedName>
    <definedName name="Model_audit" localSheetId="4">#REF!</definedName>
    <definedName name="Model_audit" localSheetId="5">#REF!</definedName>
    <definedName name="Model_audit" localSheetId="17">#REF!</definedName>
    <definedName name="Model_audit" localSheetId="12">#REF!</definedName>
    <definedName name="Model_audit" localSheetId="9">#REF!</definedName>
    <definedName name="Model_audit" localSheetId="10">#REF!</definedName>
    <definedName name="Model_audit">#REF!</definedName>
    <definedName name="Modelling" localSheetId="0">#REF!</definedName>
    <definedName name="Modelling" localSheetId="3">#REF!</definedName>
    <definedName name="Modelling" localSheetId="2">#REF!</definedName>
    <definedName name="Modelling" localSheetId="22">#REF!</definedName>
    <definedName name="Modelling" localSheetId="7">#REF!</definedName>
    <definedName name="Modelling" localSheetId="4">#REF!</definedName>
    <definedName name="Modelling" localSheetId="5">#REF!</definedName>
    <definedName name="Modelling" localSheetId="17">#REF!</definedName>
    <definedName name="Modelling" localSheetId="12">#REF!</definedName>
    <definedName name="Modelling" localSheetId="9">#REF!</definedName>
    <definedName name="Modelling" localSheetId="10">#REF!</definedName>
    <definedName name="Modelling">#REF!</definedName>
    <definedName name="Monitor_costs" localSheetId="0">#REF!</definedName>
    <definedName name="Monitor_costs" localSheetId="3">#REF!</definedName>
    <definedName name="Monitor_costs" localSheetId="2">#REF!</definedName>
    <definedName name="Monitor_costs" localSheetId="22">#REF!</definedName>
    <definedName name="Monitor_costs" localSheetId="7">#REF!</definedName>
    <definedName name="Monitor_costs" localSheetId="4">#REF!</definedName>
    <definedName name="Monitor_costs" localSheetId="5">#REF!</definedName>
    <definedName name="Monitor_costs" localSheetId="17">#REF!</definedName>
    <definedName name="Monitor_costs" localSheetId="12">#REF!</definedName>
    <definedName name="Monitor_costs" localSheetId="9">#REF!</definedName>
    <definedName name="Monitor_costs" localSheetId="10">#REF!</definedName>
    <definedName name="Monitor_costs">#REF!</definedName>
    <definedName name="Month" localSheetId="0">#REF!</definedName>
    <definedName name="Month" localSheetId="3">#REF!</definedName>
    <definedName name="Month" localSheetId="2">#REF!</definedName>
    <definedName name="Month">#REF!</definedName>
    <definedName name="MOVE" localSheetId="0">#REF!</definedName>
    <definedName name="MOVE" localSheetId="3">#REF!</definedName>
    <definedName name="MOVE" localSheetId="2">#REF!</definedName>
    <definedName name="MOVE">#REF!</definedName>
    <definedName name="Moving" localSheetId="0">#REF!</definedName>
    <definedName name="Moving" localSheetId="3">#REF!</definedName>
    <definedName name="Moving" localSheetId="2">#REF!</definedName>
    <definedName name="Moving" localSheetId="22">#REF!</definedName>
    <definedName name="Moving" localSheetId="7">#REF!</definedName>
    <definedName name="Moving" localSheetId="4">#REF!</definedName>
    <definedName name="Moving" localSheetId="5">#REF!</definedName>
    <definedName name="Moving" localSheetId="17">#REF!</definedName>
    <definedName name="Moving" localSheetId="12">#REF!</definedName>
    <definedName name="Moving" localSheetId="9">#REF!</definedName>
    <definedName name="Moving" localSheetId="10">#REF!</definedName>
    <definedName name="Moving">#REF!</definedName>
    <definedName name="MthlyRep" localSheetId="0">#REF!</definedName>
    <definedName name="MthlyRep" localSheetId="3">#REF!</definedName>
    <definedName name="MthlyRep" localSheetId="2">#REF!</definedName>
    <definedName name="MthlyRep">#REF!</definedName>
    <definedName name="Municipal_Property_Tax" localSheetId="0">#REF!</definedName>
    <definedName name="Municipal_Property_Tax" localSheetId="3">#REF!</definedName>
    <definedName name="Municipal_Property_Tax" localSheetId="2">#REF!</definedName>
    <definedName name="Municipal_Property_Tax" localSheetId="22">#REF!</definedName>
    <definedName name="Municipal_Property_Tax" localSheetId="7">#REF!</definedName>
    <definedName name="Municipal_Property_Tax" localSheetId="4">#REF!</definedName>
    <definedName name="Municipal_Property_Tax" localSheetId="5">#REF!</definedName>
    <definedName name="Municipal_Property_Tax" localSheetId="17">#REF!</definedName>
    <definedName name="Municipal_Property_Tax" localSheetId="12">#REF!</definedName>
    <definedName name="Municipal_Property_Tax" localSheetId="9">#REF!</definedName>
    <definedName name="Municipal_Property_Tax" localSheetId="10">#REF!</definedName>
    <definedName name="Municipal_Property_Tax">#REF!</definedName>
    <definedName name="N___C" localSheetId="0">#REF!</definedName>
    <definedName name="N___C" localSheetId="3">#REF!</definedName>
    <definedName name="N___C" localSheetId="2">#REF!</definedName>
    <definedName name="N___C">#REF!</definedName>
    <definedName name="Nature" localSheetId="0">#REF!</definedName>
    <definedName name="Nature" localSheetId="3">#REF!</definedName>
    <definedName name="Nature" localSheetId="2">#REF!</definedName>
    <definedName name="Nature">#REF!</definedName>
    <definedName name="Net_Property__Plant_and_Equipment" localSheetId="0">#REF!</definedName>
    <definedName name="Net_Property__Plant_and_Equipment" localSheetId="3">#REF!</definedName>
    <definedName name="Net_Property__Plant_and_Equipment" localSheetId="2">#REF!</definedName>
    <definedName name="Net_Property__Plant_and_Equipment" localSheetId="22">#REF!</definedName>
    <definedName name="Net_Property__Plant_and_Equipment" localSheetId="7">#REF!</definedName>
    <definedName name="Net_Property__Plant_and_Equipment" localSheetId="4">#REF!</definedName>
    <definedName name="Net_Property__Plant_and_Equipment" localSheetId="5">#REF!</definedName>
    <definedName name="Net_Property__Plant_and_Equipment" localSheetId="17">#REF!</definedName>
    <definedName name="Net_Property__Plant_and_Equipment" localSheetId="12">#REF!</definedName>
    <definedName name="Net_Property__Plant_and_Equipment" localSheetId="9">#REF!</definedName>
    <definedName name="Net_Property__Plant_and_Equipment" localSheetId="10">#REF!</definedName>
    <definedName name="Net_Property__Plant_and_Equipment">#REF!</definedName>
    <definedName name="NIBT" localSheetId="0">#REF!</definedName>
    <definedName name="NIBT" localSheetId="3">#REF!</definedName>
    <definedName name="NIBT" localSheetId="2">#REF!</definedName>
    <definedName name="NIBT">#REF!</definedName>
    <definedName name="Nigel_Philpot" localSheetId="0">#REF!</definedName>
    <definedName name="Nigel_Philpot" localSheetId="3">#REF!</definedName>
    <definedName name="Nigel_Philpot" localSheetId="2">#REF!</definedName>
    <definedName name="Nigel_Philpot" localSheetId="22">#REF!</definedName>
    <definedName name="Nigel_Philpot" localSheetId="7">#REF!</definedName>
    <definedName name="Nigel_Philpot" localSheetId="4">#REF!</definedName>
    <definedName name="Nigel_Philpot" localSheetId="5">#REF!</definedName>
    <definedName name="Nigel_Philpot" localSheetId="17">#REF!</definedName>
    <definedName name="Nigel_Philpot" localSheetId="12">#REF!</definedName>
    <definedName name="Nigel_Philpot" localSheetId="9">#REF!</definedName>
    <definedName name="Nigel_Philpot" localSheetId="10">#REF!</definedName>
    <definedName name="Nigel_Philpot">#REF!</definedName>
    <definedName name="non_cur_assets">"="</definedName>
    <definedName name="Non_Island_Costs" localSheetId="0">#REF!</definedName>
    <definedName name="Non_Island_Costs" localSheetId="3">#REF!</definedName>
    <definedName name="Non_Island_Costs" localSheetId="2">#REF!</definedName>
    <definedName name="Non_Island_Costs" localSheetId="22">#REF!</definedName>
    <definedName name="Non_Island_Costs" localSheetId="7">#REF!</definedName>
    <definedName name="Non_Island_Costs" localSheetId="4">#REF!</definedName>
    <definedName name="Non_Island_Costs" localSheetId="5">#REF!</definedName>
    <definedName name="Non_Island_Costs" localSheetId="17">#REF!</definedName>
    <definedName name="Non_Island_Costs" localSheetId="12">#REF!</definedName>
    <definedName name="Non_Island_Costs" localSheetId="9">#REF!</definedName>
    <definedName name="Non_Island_Costs" localSheetId="10">#REF!</definedName>
    <definedName name="Non_Island_Costs">#REF!</definedName>
    <definedName name="NOPHrs" localSheetId="0">#REF!</definedName>
    <definedName name="NOPHrs" localSheetId="3">#REF!</definedName>
    <definedName name="NOPHrs" localSheetId="2">#REF!</definedName>
    <definedName name="NOPHrs">#REF!</definedName>
    <definedName name="North_America_CAPX" localSheetId="0">#REF!</definedName>
    <definedName name="North_America_CAPX" localSheetId="3">#REF!</definedName>
    <definedName name="North_America_CAPX" localSheetId="2">#REF!</definedName>
    <definedName name="North_America_CAPX" localSheetId="22">#REF!</definedName>
    <definedName name="North_America_CAPX" localSheetId="7">#REF!</definedName>
    <definedName name="North_America_CAPX" localSheetId="4">#REF!</definedName>
    <definedName name="North_America_CAPX" localSheetId="5">#REF!</definedName>
    <definedName name="North_America_CAPX" localSheetId="17">#REF!</definedName>
    <definedName name="North_America_CAPX" localSheetId="12">#REF!</definedName>
    <definedName name="North_America_CAPX" localSheetId="9">#REF!</definedName>
    <definedName name="North_America_CAPX" localSheetId="10">#REF!</definedName>
    <definedName name="North_America_CAPX">#REF!</definedName>
    <definedName name="North_America_EBIT" localSheetId="0">#REF!</definedName>
    <definedName name="North_America_EBIT" localSheetId="3">#REF!</definedName>
    <definedName name="North_America_EBIT" localSheetId="2">#REF!</definedName>
    <definedName name="North_America_EBIT" localSheetId="22">#REF!</definedName>
    <definedName name="North_America_EBIT" localSheetId="7">#REF!</definedName>
    <definedName name="North_America_EBIT" localSheetId="4">#REF!</definedName>
    <definedName name="North_America_EBIT" localSheetId="5">#REF!</definedName>
    <definedName name="North_America_EBIT" localSheetId="17">#REF!</definedName>
    <definedName name="North_America_EBIT" localSheetId="12">#REF!</definedName>
    <definedName name="North_America_EBIT" localSheetId="9">#REF!</definedName>
    <definedName name="North_America_EBIT" localSheetId="10">#REF!</definedName>
    <definedName name="North_America_EBIT">#REF!</definedName>
    <definedName name="North_America_MAINT" localSheetId="0">#REF!</definedName>
    <definedName name="North_America_MAINT" localSheetId="3">#REF!</definedName>
    <definedName name="North_America_MAINT" localSheetId="2">#REF!</definedName>
    <definedName name="North_America_MAINT" localSheetId="22">#REF!</definedName>
    <definedName name="North_America_MAINT" localSheetId="7">#REF!</definedName>
    <definedName name="North_America_MAINT" localSheetId="4">#REF!</definedName>
    <definedName name="North_America_MAINT" localSheetId="5">#REF!</definedName>
    <definedName name="North_America_MAINT" localSheetId="17">#REF!</definedName>
    <definedName name="North_America_MAINT" localSheetId="12">#REF!</definedName>
    <definedName name="North_America_MAINT" localSheetId="9">#REF!</definedName>
    <definedName name="North_America_MAINT" localSheetId="10">#REF!</definedName>
    <definedName name="North_America_MAINT">#REF!</definedName>
    <definedName name="Northeast_Pipelines_EBIT" localSheetId="0">#REF!</definedName>
    <definedName name="Northeast_Pipelines_EBIT" localSheetId="3">#REF!</definedName>
    <definedName name="Northeast_Pipelines_EBIT" localSheetId="2">#REF!</definedName>
    <definedName name="Northeast_Pipelines_EBIT" localSheetId="22">#REF!</definedName>
    <definedName name="Northeast_Pipelines_EBIT" localSheetId="7">#REF!</definedName>
    <definedName name="Northeast_Pipelines_EBIT" localSheetId="4">#REF!</definedName>
    <definedName name="Northeast_Pipelines_EBIT" localSheetId="5">#REF!</definedName>
    <definedName name="Northeast_Pipelines_EBIT" localSheetId="17">#REF!</definedName>
    <definedName name="Northeast_Pipelines_EBIT" localSheetId="12">#REF!</definedName>
    <definedName name="Northeast_Pipelines_EBIT" localSheetId="9">#REF!</definedName>
    <definedName name="Northeast_Pipelines_EBIT" localSheetId="10">#REF!</definedName>
    <definedName name="Northeast_Pipelines_EBIT">#REF!</definedName>
    <definedName name="NOTES" localSheetId="0">#REF!</definedName>
    <definedName name="NOTES" localSheetId="3">#REF!</definedName>
    <definedName name="NOTES" localSheetId="2">#REF!</definedName>
    <definedName name="NOTES">#REF!</definedName>
    <definedName name="nov" localSheetId="23">[49]Other!#REF!</definedName>
    <definedName name="nov" localSheetId="24">[49]Other!#REF!</definedName>
    <definedName name="Nov" localSheetId="0">'[52]Forecast - Electric'!#REF!</definedName>
    <definedName name="Nov" localSheetId="3">'[52]Forecast - Electric'!#REF!</definedName>
    <definedName name="Nov" localSheetId="2">'[52]Forecast - Electric'!#REF!</definedName>
    <definedName name="Nov" localSheetId="22">'[52]Forecast - Electric'!#REF!</definedName>
    <definedName name="Nov" localSheetId="7">'[52]Forecast - Electric'!#REF!</definedName>
    <definedName name="Nov" localSheetId="4">'[52]Forecast - Electric'!#REF!</definedName>
    <definedName name="Nov" localSheetId="5">'[52]Forecast - Electric'!#REF!</definedName>
    <definedName name="Nov" localSheetId="17">'[52]Forecast - Electric'!#REF!</definedName>
    <definedName name="Nov" localSheetId="12">'[52]Forecast - Electric'!#REF!</definedName>
    <definedName name="Nov" localSheetId="9">'[52]Forecast - Electric'!#REF!</definedName>
    <definedName name="Nov" localSheetId="10">'[52]Forecast - Electric'!#REF!</definedName>
    <definedName name="Nov">'[52]Forecast - Electric'!#REF!</definedName>
    <definedName name="Nov_Y1" localSheetId="0">#REF!</definedName>
    <definedName name="Nov_Y1" localSheetId="3">#REF!</definedName>
    <definedName name="Nov_Y1" localSheetId="2">#REF!</definedName>
    <definedName name="Nov_Y1" localSheetId="22">#REF!</definedName>
    <definedName name="Nov_Y1" localSheetId="7">#REF!</definedName>
    <definedName name="Nov_Y1" localSheetId="4">#REF!</definedName>
    <definedName name="Nov_Y1" localSheetId="5">#REF!</definedName>
    <definedName name="Nov_Y1" localSheetId="17">#REF!</definedName>
    <definedName name="Nov_Y1" localSheetId="12">#REF!</definedName>
    <definedName name="Nov_Y1" localSheetId="9">#REF!</definedName>
    <definedName name="Nov_Y1" localSheetId="10">#REF!</definedName>
    <definedName name="Nov_Y1">'[22]Income_Statement 2005-2011'!#REF!</definedName>
    <definedName name="Nov_Y2" localSheetId="0">#REF!</definedName>
    <definedName name="Nov_Y2" localSheetId="3">#REF!</definedName>
    <definedName name="Nov_Y2" localSheetId="2">#REF!</definedName>
    <definedName name="Nov_Y2" localSheetId="22">#REF!</definedName>
    <definedName name="Nov_Y2" localSheetId="7">#REF!</definedName>
    <definedName name="Nov_Y2" localSheetId="4">#REF!</definedName>
    <definedName name="Nov_Y2" localSheetId="5">#REF!</definedName>
    <definedName name="Nov_Y2" localSheetId="17">#REF!</definedName>
    <definedName name="Nov_Y2" localSheetId="12">#REF!</definedName>
    <definedName name="Nov_Y2" localSheetId="9">#REF!</definedName>
    <definedName name="Nov_Y2" localSheetId="10">#REF!</definedName>
    <definedName name="Nov_Y2">'[22]Income_Statement 2005-2011'!#REF!</definedName>
    <definedName name="Nov_Y3" localSheetId="0">#REF!</definedName>
    <definedName name="Nov_Y3" localSheetId="3">#REF!</definedName>
    <definedName name="Nov_Y3" localSheetId="2">#REF!</definedName>
    <definedName name="Nov_Y3" localSheetId="22">#REF!</definedName>
    <definedName name="Nov_Y3" localSheetId="7">#REF!</definedName>
    <definedName name="Nov_Y3" localSheetId="4">#REF!</definedName>
    <definedName name="Nov_Y3" localSheetId="5">#REF!</definedName>
    <definedName name="Nov_Y3" localSheetId="17">#REF!</definedName>
    <definedName name="Nov_Y3" localSheetId="12">#REF!</definedName>
    <definedName name="Nov_Y3" localSheetId="9">#REF!</definedName>
    <definedName name="Nov_Y3" localSheetId="10">#REF!</definedName>
    <definedName name="Nov_Y3">#REF!</definedName>
    <definedName name="nov3rate">[23]Instructions!$G$22</definedName>
    <definedName name="novbud" localSheetId="0">#REF!</definedName>
    <definedName name="novbud" localSheetId="3">#REF!</definedName>
    <definedName name="novbud" localSheetId="2">#REF!</definedName>
    <definedName name="novbud" localSheetId="22">#REF!</definedName>
    <definedName name="novbud" localSheetId="7">#REF!</definedName>
    <definedName name="novbud" localSheetId="4">#REF!</definedName>
    <definedName name="novbud" localSheetId="5">#REF!</definedName>
    <definedName name="novbud" localSheetId="17">#REF!</definedName>
    <definedName name="novbud" localSheetId="12">#REF!</definedName>
    <definedName name="novbud" localSheetId="9">#REF!</definedName>
    <definedName name="novbud" localSheetId="10">#REF!</definedName>
    <definedName name="novbud">#REF!</definedName>
    <definedName name="NovD">'[52]Forecast - Ventures'!#REF!</definedName>
    <definedName name="NovE">'[52]Forecast - Electric'!#REF!</definedName>
    <definedName name="November">'[72]Invoice-PNGTS'!$A$1:$G$74</definedName>
    <definedName name="NovO">'[52]Forecast - Duke_Other'!#REF!</definedName>
    <definedName name="novrate">[23]Instructions!$C$22</definedName>
    <definedName name="NovS">'[52]Forecast - Eng_Serv'!#REF!</definedName>
    <definedName name="NovT">'[52]Forecast - Gas_Trans'!#REF!</definedName>
    <definedName name="NPHrs" localSheetId="0">#REF!</definedName>
    <definedName name="NPHrs" localSheetId="3">#REF!</definedName>
    <definedName name="NPHrs" localSheetId="2">#REF!</definedName>
    <definedName name="NPHrs" localSheetId="22">#REF!</definedName>
    <definedName name="NPHrs" localSheetId="7">#REF!</definedName>
    <definedName name="NPHrs" localSheetId="4">#REF!</definedName>
    <definedName name="NPHrs" localSheetId="5">#REF!</definedName>
    <definedName name="NPHrs" localSheetId="17">#REF!</definedName>
    <definedName name="NPHrs" localSheetId="12">#REF!</definedName>
    <definedName name="NPHrs" localSheetId="9">#REF!</definedName>
    <definedName name="NPHrs" localSheetId="10">#REF!</definedName>
    <definedName name="NPHrs">#REF!</definedName>
    <definedName name="npl_balance_sheet">'[44]NP&amp;L_ESTI_IS'!#REF!</definedName>
    <definedName name="NPL_CUR_RPT">'[44]NP&amp;L_ESTI_IS'!#REF!</definedName>
    <definedName name="NPL_PRIOR_ACT">'[44]NP&amp;L_ESTI_IS'!#REF!</definedName>
    <definedName name="NPL_PRIOR_RPT">'[44]NP&amp;L_ESTI_IS'!#REF!</definedName>
    <definedName name="nSFE">[27]Ref_dat!$N$3</definedName>
    <definedName name="Num_Rows" localSheetId="0">#REF!</definedName>
    <definedName name="Num_Rows" localSheetId="3">#REF!</definedName>
    <definedName name="Num_Rows" localSheetId="2">#REF!</definedName>
    <definedName name="Num_Rows" localSheetId="22">#REF!</definedName>
    <definedName name="Num_Rows" localSheetId="7">#REF!</definedName>
    <definedName name="Num_Rows" localSheetId="4">#REF!</definedName>
    <definedName name="Num_Rows" localSheetId="5">#REF!</definedName>
    <definedName name="Num_Rows" localSheetId="17">#REF!</definedName>
    <definedName name="Num_Rows" localSheetId="12">#REF!</definedName>
    <definedName name="Num_Rows" localSheetId="9">#REF!</definedName>
    <definedName name="Num_Rows" localSheetId="10">#REF!</definedName>
    <definedName name="Num_Rows">#REF!</definedName>
    <definedName name="NvsAnswerCol">"'[ZGLHOXZ1_Det_BS_USD_2003-08-31_BERMUDA.xls]BU names'!$A$4:$A$112"</definedName>
    <definedName name="NvsASD">"V2003-08-31"</definedName>
    <definedName name="NvsAutoDrillOk">"VN"</definedName>
    <definedName name="NvsElapsedTime">0.0000115740695036948</definedName>
    <definedName name="NvsEndTime" localSheetId="0">37326.3547640046</definedName>
    <definedName name="NvsEndTime" localSheetId="3">37326.3547640046</definedName>
    <definedName name="NvsEndTime" localSheetId="2">37326.3547640046</definedName>
    <definedName name="NvsEndTime" localSheetId="22">37326.3547640046</definedName>
    <definedName name="NvsEndTime" localSheetId="7">37326.3547640046</definedName>
    <definedName name="NvsEndTime" localSheetId="4">37326.3547640046</definedName>
    <definedName name="NvsEndTime" localSheetId="5">37326.3547640046</definedName>
    <definedName name="NvsEndTime" localSheetId="17">37326.3547640046</definedName>
    <definedName name="NvsEndTime" localSheetId="12">37326.3547640046</definedName>
    <definedName name="NvsEndTime" localSheetId="9">37326.3547640046</definedName>
    <definedName name="NvsEndTime" localSheetId="10">37326.3547640046</definedName>
    <definedName name="NvsEndTime">37882.3632523148</definedName>
    <definedName name="NvsInstLang">"VENG"</definedName>
    <definedName name="NvsInstSpec">"%,FBUSINESS_UNIT,TBU_CURRENCY_BASE,NBERMUDA,FCURRENCY_CD,VUSD"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"V2003-08-31"</definedName>
    <definedName name="NvsValTbl.ACCOUNT">"GL_ACCT_ALL_VW"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SCENARIO">"BD_SCENARIO_TBL"</definedName>
    <definedName name="O_M_agreement" localSheetId="0">#REF!</definedName>
    <definedName name="O_M_agreement" localSheetId="3">#REF!</definedName>
    <definedName name="O_M_agreement" localSheetId="2">#REF!</definedName>
    <definedName name="O_M_agreement" localSheetId="22">#REF!</definedName>
    <definedName name="O_M_agreement" localSheetId="7">#REF!</definedName>
    <definedName name="O_M_agreement" localSheetId="4">#REF!</definedName>
    <definedName name="O_M_agreement" localSheetId="5">#REF!</definedName>
    <definedName name="O_M_agreement" localSheetId="17">#REF!</definedName>
    <definedName name="O_M_agreement" localSheetId="12">#REF!</definedName>
    <definedName name="O_M_agreement" localSheetId="9">#REF!</definedName>
    <definedName name="O_M_agreement" localSheetId="10">#REF!</definedName>
    <definedName name="O_M_agreement">#REF!</definedName>
    <definedName name="Oct" localSheetId="0">'[52]Forecast - Electric'!#REF!</definedName>
    <definedName name="Oct" localSheetId="3">'[52]Forecast - Electric'!#REF!</definedName>
    <definedName name="Oct" localSheetId="2">'[52]Forecast - Electric'!#REF!</definedName>
    <definedName name="Oct" localSheetId="22">'[52]Forecast - Electric'!#REF!</definedName>
    <definedName name="Oct" localSheetId="7">'[52]Forecast - Electric'!#REF!</definedName>
    <definedName name="Oct" localSheetId="4">'[52]Forecast - Electric'!#REF!</definedName>
    <definedName name="Oct" localSheetId="5">'[52]Forecast - Electric'!#REF!</definedName>
    <definedName name="Oct" localSheetId="17">'[52]Forecast - Electric'!#REF!</definedName>
    <definedName name="Oct" localSheetId="12">'[52]Forecast - Electric'!#REF!</definedName>
    <definedName name="Oct" localSheetId="9">'[52]Forecast - Electric'!#REF!</definedName>
    <definedName name="Oct" localSheetId="10">'[52]Forecast - Electric'!#REF!</definedName>
    <definedName name="Oct">'[52]Forecast - Electric'!#REF!</definedName>
    <definedName name="Oct_Y1" localSheetId="0">#REF!</definedName>
    <definedName name="Oct_Y1" localSheetId="3">#REF!</definedName>
    <definedName name="Oct_Y1" localSheetId="2">#REF!</definedName>
    <definedName name="Oct_Y1" localSheetId="22">#REF!</definedName>
    <definedName name="Oct_Y1" localSheetId="7">#REF!</definedName>
    <definedName name="Oct_Y1" localSheetId="4">#REF!</definedName>
    <definedName name="Oct_Y1" localSheetId="5">#REF!</definedName>
    <definedName name="Oct_Y1" localSheetId="17">#REF!</definedName>
    <definedName name="Oct_Y1" localSheetId="12">#REF!</definedName>
    <definedName name="Oct_Y1" localSheetId="9">#REF!</definedName>
    <definedName name="Oct_Y1" localSheetId="10">#REF!</definedName>
    <definedName name="Oct_Y1">'[22]Income_Statement 2005-2011'!#REF!</definedName>
    <definedName name="Oct_Y2" localSheetId="0">#REF!</definedName>
    <definedName name="Oct_Y2" localSheetId="3">#REF!</definedName>
    <definedName name="Oct_Y2" localSheetId="2">#REF!</definedName>
    <definedName name="Oct_Y2" localSheetId="22">#REF!</definedName>
    <definedName name="Oct_Y2" localSheetId="7">#REF!</definedName>
    <definedName name="Oct_Y2" localSheetId="4">#REF!</definedName>
    <definedName name="Oct_Y2" localSheetId="5">#REF!</definedName>
    <definedName name="Oct_Y2" localSheetId="17">#REF!</definedName>
    <definedName name="Oct_Y2" localSheetId="12">#REF!</definedName>
    <definedName name="Oct_Y2" localSheetId="9">#REF!</definedName>
    <definedName name="Oct_Y2" localSheetId="10">#REF!</definedName>
    <definedName name="Oct_Y2">'[22]Income_Statement 2005-2011'!#REF!</definedName>
    <definedName name="Oct_Y3" localSheetId="0">#REF!</definedName>
    <definedName name="Oct_Y3" localSheetId="3">#REF!</definedName>
    <definedName name="Oct_Y3" localSheetId="2">#REF!</definedName>
    <definedName name="Oct_Y3" localSheetId="22">#REF!</definedName>
    <definedName name="Oct_Y3" localSheetId="7">#REF!</definedName>
    <definedName name="Oct_Y3" localSheetId="4">#REF!</definedName>
    <definedName name="Oct_Y3" localSheetId="5">#REF!</definedName>
    <definedName name="Oct_Y3" localSheetId="17">#REF!</definedName>
    <definedName name="Oct_Y3" localSheetId="12">#REF!</definedName>
    <definedName name="Oct_Y3" localSheetId="9">#REF!</definedName>
    <definedName name="Oct_Y3" localSheetId="10">#REF!</definedName>
    <definedName name="Oct_Y3">#REF!</definedName>
    <definedName name="oct3rate">[23]Instructions!$G$21</definedName>
    <definedName name="octbud" localSheetId="0">#REF!</definedName>
    <definedName name="octbud" localSheetId="3">#REF!</definedName>
    <definedName name="octbud" localSheetId="2">#REF!</definedName>
    <definedName name="octbud" localSheetId="22">#REF!</definedName>
    <definedName name="octbud" localSheetId="7">#REF!</definedName>
    <definedName name="octbud" localSheetId="4">#REF!</definedName>
    <definedName name="octbud" localSheetId="5">#REF!</definedName>
    <definedName name="octbud" localSheetId="17">#REF!</definedName>
    <definedName name="octbud" localSheetId="12">#REF!</definedName>
    <definedName name="octbud" localSheetId="9">#REF!</definedName>
    <definedName name="octbud" localSheetId="10">#REF!</definedName>
    <definedName name="octbud">#REF!</definedName>
    <definedName name="OctD">'[52]Forecast - Ventures'!#REF!</definedName>
    <definedName name="OctE">'[52]Forecast - Electric'!#REF!</definedName>
    <definedName name="OctO">'[52]Forecast - Duke_Other'!#REF!</definedName>
    <definedName name="octrate">[23]Instructions!$C$21</definedName>
    <definedName name="OctS">'[52]Forecast - Eng_Serv'!#REF!</definedName>
    <definedName name="OctT">'[52]Forecast - Gas_Trans'!#REF!</definedName>
    <definedName name="Off_Balance_Sheet_Financing_per_template___DCC" localSheetId="0">#REF!</definedName>
    <definedName name="Off_Balance_Sheet_Financing_per_template___DCC" localSheetId="3">#REF!</definedName>
    <definedName name="Off_Balance_Sheet_Financing_per_template___DCC" localSheetId="2">#REF!</definedName>
    <definedName name="Off_Balance_Sheet_Financing_per_template___DCC" localSheetId="22">#REF!</definedName>
    <definedName name="Off_Balance_Sheet_Financing_per_template___DCC" localSheetId="7">#REF!</definedName>
    <definedName name="Off_Balance_Sheet_Financing_per_template___DCC" localSheetId="4">#REF!</definedName>
    <definedName name="Off_Balance_Sheet_Financing_per_template___DCC" localSheetId="5">#REF!</definedName>
    <definedName name="Off_Balance_Sheet_Financing_per_template___DCC" localSheetId="17">#REF!</definedName>
    <definedName name="Off_Balance_Sheet_Financing_per_template___DCC" localSheetId="12">#REF!</definedName>
    <definedName name="Off_Balance_Sheet_Financing_per_template___DCC" localSheetId="9">#REF!</definedName>
    <definedName name="Off_Balance_Sheet_Financing_per_template___DCC" localSheetId="10">#REF!</definedName>
    <definedName name="Off_Balance_Sheet_Financing_per_template___DCC">#REF!</definedName>
    <definedName name="Off_Balance_Sheet_Financing_per_template___ELEC" localSheetId="0">#REF!</definedName>
    <definedName name="Off_Balance_Sheet_Financing_per_template___ELEC" localSheetId="3">#REF!</definedName>
    <definedName name="Off_Balance_Sheet_Financing_per_template___ELEC" localSheetId="2">#REF!</definedName>
    <definedName name="Off_Balance_Sheet_Financing_per_template___ELEC" localSheetId="22">#REF!</definedName>
    <definedName name="Off_Balance_Sheet_Financing_per_template___ELEC" localSheetId="7">#REF!</definedName>
    <definedName name="Off_Balance_Sheet_Financing_per_template___ELEC" localSheetId="4">#REF!</definedName>
    <definedName name="Off_Balance_Sheet_Financing_per_template___ELEC" localSheetId="5">#REF!</definedName>
    <definedName name="Off_Balance_Sheet_Financing_per_template___ELEC" localSheetId="17">#REF!</definedName>
    <definedName name="Off_Balance_Sheet_Financing_per_template___ELEC" localSheetId="12">#REF!</definedName>
    <definedName name="Off_Balance_Sheet_Financing_per_template___ELEC" localSheetId="9">#REF!</definedName>
    <definedName name="Off_Balance_Sheet_Financing_per_template___ELEC" localSheetId="10">#REF!</definedName>
    <definedName name="Off_Balance_Sheet_Financing_per_template___ELEC">#REF!</definedName>
    <definedName name="Off_Credit_Project_Financing___DCC" localSheetId="0">#REF!</definedName>
    <definedName name="Off_Credit_Project_Financing___DCC" localSheetId="3">#REF!</definedName>
    <definedName name="Off_Credit_Project_Financing___DCC" localSheetId="2">#REF!</definedName>
    <definedName name="Off_Credit_Project_Financing___DCC" localSheetId="22">#REF!</definedName>
    <definedName name="Off_Credit_Project_Financing___DCC" localSheetId="7">#REF!</definedName>
    <definedName name="Off_Credit_Project_Financing___DCC" localSheetId="4">#REF!</definedName>
    <definedName name="Off_Credit_Project_Financing___DCC" localSheetId="5">#REF!</definedName>
    <definedName name="Off_Credit_Project_Financing___DCC" localSheetId="17">#REF!</definedName>
    <definedName name="Off_Credit_Project_Financing___DCC" localSheetId="12">#REF!</definedName>
    <definedName name="Off_Credit_Project_Financing___DCC" localSheetId="9">#REF!</definedName>
    <definedName name="Off_Credit_Project_Financing___DCC" localSheetId="10">#REF!</definedName>
    <definedName name="Off_Credit_Project_Financing___DCC">#REF!</definedName>
    <definedName name="Off_Credit_Project_Financing___ELEC" localSheetId="0">#REF!</definedName>
    <definedName name="Off_Credit_Project_Financing___ELEC" localSheetId="3">#REF!</definedName>
    <definedName name="Off_Credit_Project_Financing___ELEC" localSheetId="2">#REF!</definedName>
    <definedName name="Off_Credit_Project_Financing___ELEC">#REF!</definedName>
    <definedName name="Office___Operating_expenses" localSheetId="0">#REF!</definedName>
    <definedName name="Office___Operating_expenses" localSheetId="3">#REF!</definedName>
    <definedName name="Office___Operating_expenses" localSheetId="2">#REF!</definedName>
    <definedName name="Office___Operating_expenses" localSheetId="22">#REF!</definedName>
    <definedName name="Office___Operating_expenses" localSheetId="7">#REF!</definedName>
    <definedName name="Office___Operating_expenses" localSheetId="4">#REF!</definedName>
    <definedName name="Office___Operating_expenses" localSheetId="5">#REF!</definedName>
    <definedName name="Office___Operating_expenses" localSheetId="17">#REF!</definedName>
    <definedName name="Office___Operating_expenses" localSheetId="12">#REF!</definedName>
    <definedName name="Office___Operating_expenses" localSheetId="9">#REF!</definedName>
    <definedName name="Office___Operating_expenses" localSheetId="10">#REF!</definedName>
    <definedName name="Office___Operating_expenses">#REF!</definedName>
    <definedName name="Office_Equipment_Maintenance" localSheetId="0">#REF!</definedName>
    <definedName name="Office_Equipment_Maintenance" localSheetId="3">#REF!</definedName>
    <definedName name="Office_Equipment_Maintenance" localSheetId="2">#REF!</definedName>
    <definedName name="Office_Equipment_Maintenance" localSheetId="22">#REF!</definedName>
    <definedName name="Office_Equipment_Maintenance" localSheetId="7">#REF!</definedName>
    <definedName name="Office_Equipment_Maintenance" localSheetId="4">#REF!</definedName>
    <definedName name="Office_Equipment_Maintenance" localSheetId="5">#REF!</definedName>
    <definedName name="Office_Equipment_Maintenance" localSheetId="17">#REF!</definedName>
    <definedName name="Office_Equipment_Maintenance" localSheetId="12">#REF!</definedName>
    <definedName name="Office_Equipment_Maintenance" localSheetId="9">#REF!</definedName>
    <definedName name="Office_Equipment_Maintenance" localSheetId="10">#REF!</definedName>
    <definedName name="Office_Equipment_Maintenance">#REF!</definedName>
    <definedName name="OFFPKREV" localSheetId="0">#REF!</definedName>
    <definedName name="OFFPKREV" localSheetId="3">#REF!</definedName>
    <definedName name="OFFPKREV" localSheetId="2">#REF!</definedName>
    <definedName name="OFFPKREV">#REF!</definedName>
    <definedName name="OLDet" localSheetId="0">#REF!</definedName>
    <definedName name="OLDet" localSheetId="3">#REF!</definedName>
    <definedName name="OLDet" localSheetId="2">#REF!</definedName>
    <definedName name="OLDet">#REF!</definedName>
    <definedName name="OLSum" localSheetId="0">#REF!</definedName>
    <definedName name="OLSum" localSheetId="3">#REF!</definedName>
    <definedName name="OLSum" localSheetId="2">#REF!</definedName>
    <definedName name="OLSum">#REF!</definedName>
    <definedName name="om_exp_detail" localSheetId="0">#REF!</definedName>
    <definedName name="om_exp_detail" localSheetId="3">#REF!</definedName>
    <definedName name="om_exp_detail" localSheetId="2">#REF!</definedName>
    <definedName name="om_exp_detail" localSheetId="22">#REF!</definedName>
    <definedName name="om_exp_detail" localSheetId="7">#REF!</definedName>
    <definedName name="om_exp_detail" localSheetId="4">#REF!</definedName>
    <definedName name="om_exp_detail" localSheetId="5">#REF!</definedName>
    <definedName name="om_exp_detail" localSheetId="17">#REF!</definedName>
    <definedName name="om_exp_detail" localSheetId="12">#REF!</definedName>
    <definedName name="om_exp_detail" localSheetId="9">#REF!</definedName>
    <definedName name="om_exp_detail" localSheetId="10">#REF!</definedName>
    <definedName name="om_exp_detail">'[22]Income_Statement 2005-2011'!#REF!</definedName>
    <definedName name="ONTARIO" localSheetId="23">#REF!</definedName>
    <definedName name="ONTARIO" localSheetId="24">#REF!</definedName>
    <definedName name="ONTARIO" localSheetId="0">#REF!</definedName>
    <definedName name="ONTARIO" localSheetId="3">#REF!</definedName>
    <definedName name="ONTARIO" localSheetId="2">#REF!</definedName>
    <definedName name="ONTARIO">#REF!</definedName>
    <definedName name="OPC" localSheetId="0">#REF!</definedName>
    <definedName name="OPC" localSheetId="3">#REF!</definedName>
    <definedName name="OPC" localSheetId="2">#REF!</definedName>
    <definedName name="OPC" localSheetId="22">#REF!</definedName>
    <definedName name="OPC" localSheetId="7">#REF!</definedName>
    <definedName name="OPC" localSheetId="4">#REF!</definedName>
    <definedName name="OPC" localSheetId="5">#REF!</definedName>
    <definedName name="OPC" localSheetId="17">#REF!</definedName>
    <definedName name="OPC" localSheetId="12">#REF!</definedName>
    <definedName name="OPC" localSheetId="9">#REF!</definedName>
    <definedName name="OPC" localSheetId="10">#REF!</definedName>
    <definedName name="OPC">#REF!</definedName>
    <definedName name="openPeriod">[73]Selections!$J$2</definedName>
    <definedName name="Operational_Spares" localSheetId="0">#REF!</definedName>
    <definedName name="Operational_Spares" localSheetId="3">#REF!</definedName>
    <definedName name="Operational_Spares" localSheetId="2">#REF!</definedName>
    <definedName name="Operational_Spares" localSheetId="22">#REF!</definedName>
    <definedName name="Operational_Spares" localSheetId="7">#REF!</definedName>
    <definedName name="Operational_Spares" localSheetId="4">#REF!</definedName>
    <definedName name="Operational_Spares" localSheetId="5">#REF!</definedName>
    <definedName name="Operational_Spares" localSheetId="17">#REF!</definedName>
    <definedName name="Operational_Spares" localSheetId="12">#REF!</definedName>
    <definedName name="Operational_Spares" localSheetId="9">#REF!</definedName>
    <definedName name="Operational_Spares" localSheetId="10">#REF!</definedName>
    <definedName name="Operational_Spares">#REF!</definedName>
    <definedName name="Operations" localSheetId="0">#REF!</definedName>
    <definedName name="Operations" localSheetId="3">#REF!</definedName>
    <definedName name="Operations" localSheetId="2">#REF!</definedName>
    <definedName name="Operations" localSheetId="22">#REF!</definedName>
    <definedName name="Operations" localSheetId="7">#REF!</definedName>
    <definedName name="Operations" localSheetId="4">#REF!</definedName>
    <definedName name="Operations" localSheetId="5">#REF!</definedName>
    <definedName name="Operations" localSheetId="17">#REF!</definedName>
    <definedName name="Operations" localSheetId="12">#REF!</definedName>
    <definedName name="Operations" localSheetId="9">#REF!</definedName>
    <definedName name="Operations" localSheetId="10">#REF!</definedName>
    <definedName name="Operations">#REF!</definedName>
    <definedName name="Operators__10" localSheetId="0">#REF!</definedName>
    <definedName name="Operators__10" localSheetId="3">#REF!</definedName>
    <definedName name="Operators__10" localSheetId="2">#REF!</definedName>
    <definedName name="Operators__10" localSheetId="22">#REF!</definedName>
    <definedName name="Operators__10" localSheetId="7">#REF!</definedName>
    <definedName name="Operators__10" localSheetId="4">#REF!</definedName>
    <definedName name="Operators__10" localSheetId="5">#REF!</definedName>
    <definedName name="Operators__10" localSheetId="17">#REF!</definedName>
    <definedName name="Operators__10" localSheetId="12">#REF!</definedName>
    <definedName name="Operators__10" localSheetId="9">#REF!</definedName>
    <definedName name="Operators__10" localSheetId="10">#REF!</definedName>
    <definedName name="Operators__10">#REF!</definedName>
    <definedName name="OPL" localSheetId="0">#REF!</definedName>
    <definedName name="OPL" localSheetId="3">#REF!</definedName>
    <definedName name="OPL" localSheetId="2">#REF!</definedName>
    <definedName name="OPL" localSheetId="22">#REF!</definedName>
    <definedName name="OPL" localSheetId="7">#REF!</definedName>
    <definedName name="OPL" localSheetId="4">#REF!</definedName>
    <definedName name="OPL" localSheetId="5">#REF!</definedName>
    <definedName name="OPL" localSheetId="17">#REF!</definedName>
    <definedName name="OPL" localSheetId="12">#REF!</definedName>
    <definedName name="OPL" localSheetId="9">#REF!</definedName>
    <definedName name="OPL" localSheetId="10">#REF!</definedName>
    <definedName name="OPL">#REF!</definedName>
    <definedName name="OPR" localSheetId="0">#REF!</definedName>
    <definedName name="OPR" localSheetId="3">#REF!</definedName>
    <definedName name="OPR" localSheetId="2">#REF!</definedName>
    <definedName name="OPR" localSheetId="22">#REF!</definedName>
    <definedName name="OPR" localSheetId="7">#REF!</definedName>
    <definedName name="OPR" localSheetId="4">#REF!</definedName>
    <definedName name="OPR" localSheetId="5">#REF!</definedName>
    <definedName name="OPR" localSheetId="17">#REF!</definedName>
    <definedName name="OPR" localSheetId="12">#REF!</definedName>
    <definedName name="OPR" localSheetId="9">#REF!</definedName>
    <definedName name="OPR" localSheetId="10">#REF!</definedName>
    <definedName name="OPR">#REF!</definedName>
    <definedName name="option_type_id">[27]Ref_dat!$Q$3:$Q$4</definedName>
    <definedName name="OptionType">[27]Ref_dat!$P$3:$P$4</definedName>
    <definedName name="OSLR" localSheetId="0">#REF!</definedName>
    <definedName name="OSLR" localSheetId="3">#REF!</definedName>
    <definedName name="OSLR" localSheetId="2">#REF!</definedName>
    <definedName name="OSLR" localSheetId="22">#REF!</definedName>
    <definedName name="OSLR" localSheetId="7">#REF!</definedName>
    <definedName name="OSLR" localSheetId="4">#REF!</definedName>
    <definedName name="OSLR" localSheetId="5">#REF!</definedName>
    <definedName name="OSLR" localSheetId="17">#REF!</definedName>
    <definedName name="OSLR" localSheetId="12">#REF!</definedName>
    <definedName name="OSLR" localSheetId="9">#REF!</definedName>
    <definedName name="OSLR" localSheetId="10">#REF!</definedName>
    <definedName name="OSLR">#REF!</definedName>
    <definedName name="OTHER" localSheetId="0">#REF!</definedName>
    <definedName name="OTHER" localSheetId="3">#REF!</definedName>
    <definedName name="OTHER" localSheetId="2">#REF!</definedName>
    <definedName name="OTHER" localSheetId="22">#REF!</definedName>
    <definedName name="OTHER" localSheetId="7">#REF!</definedName>
    <definedName name="OTHER" localSheetId="4">#REF!</definedName>
    <definedName name="OTHER" localSheetId="5">#REF!</definedName>
    <definedName name="OTHER" localSheetId="17">#REF!</definedName>
    <definedName name="OTHER" localSheetId="12">#REF!</definedName>
    <definedName name="OTHER" localSheetId="9">#REF!</definedName>
    <definedName name="OTHER" localSheetId="10">#REF!</definedName>
    <definedName name="Other">#REF!</definedName>
    <definedName name="Other__RMC_Allocation_CAPX" localSheetId="0">#REF!</definedName>
    <definedName name="Other__RMC_Allocation_CAPX" localSheetId="3">#REF!</definedName>
    <definedName name="Other__RMC_Allocation_CAPX" localSheetId="2">#REF!</definedName>
    <definedName name="Other__RMC_Allocation_CAPX" localSheetId="22">#REF!</definedName>
    <definedName name="Other__RMC_Allocation_CAPX" localSheetId="7">#REF!</definedName>
    <definedName name="Other__RMC_Allocation_CAPX" localSheetId="4">#REF!</definedName>
    <definedName name="Other__RMC_Allocation_CAPX" localSheetId="5">#REF!</definedName>
    <definedName name="Other__RMC_Allocation_CAPX" localSheetId="17">#REF!</definedName>
    <definedName name="Other__RMC_Allocation_CAPX" localSheetId="12">#REF!</definedName>
    <definedName name="Other__RMC_Allocation_CAPX" localSheetId="9">#REF!</definedName>
    <definedName name="Other__RMC_Allocation_CAPX" localSheetId="10">#REF!</definedName>
    <definedName name="Other__RMC_Allocation_CAPX">#REF!</definedName>
    <definedName name="Other__RMC_Allocation_EBIT" localSheetId="0">#REF!</definedName>
    <definedName name="Other__RMC_Allocation_EBIT" localSheetId="3">#REF!</definedName>
    <definedName name="Other__RMC_Allocation_EBIT" localSheetId="2">#REF!</definedName>
    <definedName name="Other__RMC_Allocation_EBIT" localSheetId="22">#REF!</definedName>
    <definedName name="Other__RMC_Allocation_EBIT" localSheetId="7">#REF!</definedName>
    <definedName name="Other__RMC_Allocation_EBIT" localSheetId="4">#REF!</definedName>
    <definedName name="Other__RMC_Allocation_EBIT" localSheetId="5">#REF!</definedName>
    <definedName name="Other__RMC_Allocation_EBIT" localSheetId="17">#REF!</definedName>
    <definedName name="Other__RMC_Allocation_EBIT" localSheetId="12">#REF!</definedName>
    <definedName name="Other__RMC_Allocation_EBIT" localSheetId="9">#REF!</definedName>
    <definedName name="Other__RMC_Allocation_EBIT" localSheetId="10">#REF!</definedName>
    <definedName name="Other__RMC_Allocation_EBIT">#REF!</definedName>
    <definedName name="Other__RMC_Allocation_MAINT" localSheetId="0">#REF!</definedName>
    <definedName name="Other__RMC_Allocation_MAINT" localSheetId="3">#REF!</definedName>
    <definedName name="Other__RMC_Allocation_MAINT" localSheetId="2">#REF!</definedName>
    <definedName name="Other__RMC_Allocation_MAINT" localSheetId="22">#REF!</definedName>
    <definedName name="Other__RMC_Allocation_MAINT" localSheetId="7">#REF!</definedName>
    <definedName name="Other__RMC_Allocation_MAINT" localSheetId="4">#REF!</definedName>
    <definedName name="Other__RMC_Allocation_MAINT" localSheetId="5">#REF!</definedName>
    <definedName name="Other__RMC_Allocation_MAINT" localSheetId="17">#REF!</definedName>
    <definedName name="Other__RMC_Allocation_MAINT" localSheetId="12">#REF!</definedName>
    <definedName name="Other__RMC_Allocation_MAINT" localSheetId="9">#REF!</definedName>
    <definedName name="Other__RMC_Allocation_MAINT" localSheetId="10">#REF!</definedName>
    <definedName name="Other__RMC_Allocation_MAINT">#REF!</definedName>
    <definedName name="Other_99_03_Fcst___DCC" localSheetId="0">#REF!</definedName>
    <definedName name="Other_99_03_Fcst___DCC" localSheetId="3">#REF!</definedName>
    <definedName name="Other_99_03_Fcst___DCC" localSheetId="2">#REF!</definedName>
    <definedName name="Other_99_03_Fcst___DCC" localSheetId="22">#REF!</definedName>
    <definedName name="Other_99_03_Fcst___DCC" localSheetId="7">#REF!</definedName>
    <definedName name="Other_99_03_Fcst___DCC" localSheetId="4">#REF!</definedName>
    <definedName name="Other_99_03_Fcst___DCC" localSheetId="5">#REF!</definedName>
    <definedName name="Other_99_03_Fcst___DCC" localSheetId="17">#REF!</definedName>
    <definedName name="Other_99_03_Fcst___DCC" localSheetId="12">#REF!</definedName>
    <definedName name="Other_99_03_Fcst___DCC" localSheetId="9">#REF!</definedName>
    <definedName name="Other_99_03_Fcst___DCC" localSheetId="10">#REF!</definedName>
    <definedName name="Other_99_03_Fcst___DCC">[38]CF!#REF!</definedName>
    <definedName name="Other_99_03_Fcst___ELEC" localSheetId="0">#REF!</definedName>
    <definedName name="Other_99_03_Fcst___ELEC" localSheetId="3">#REF!</definedName>
    <definedName name="Other_99_03_Fcst___ELEC" localSheetId="2">#REF!</definedName>
    <definedName name="Other_99_03_Fcst___ELEC" localSheetId="22">#REF!</definedName>
    <definedName name="Other_99_03_Fcst___ELEC" localSheetId="7">#REF!</definedName>
    <definedName name="Other_99_03_Fcst___ELEC" localSheetId="4">#REF!</definedName>
    <definedName name="Other_99_03_Fcst___ELEC" localSheetId="5">#REF!</definedName>
    <definedName name="Other_99_03_Fcst___ELEC" localSheetId="17">#REF!</definedName>
    <definedName name="Other_99_03_Fcst___ELEC" localSheetId="12">#REF!</definedName>
    <definedName name="Other_99_03_Fcst___ELEC" localSheetId="9">#REF!</definedName>
    <definedName name="Other_99_03_Fcst___ELEC" localSheetId="10">#REF!</definedName>
    <definedName name="Other_99_03_Fcst___ELEC">[38]CF!#REF!</definedName>
    <definedName name="Other_CAPX" localSheetId="0">#REF!</definedName>
    <definedName name="Other_CAPX" localSheetId="3">#REF!</definedName>
    <definedName name="Other_CAPX" localSheetId="2">#REF!</definedName>
    <definedName name="Other_CAPX" localSheetId="22">#REF!</definedName>
    <definedName name="Other_CAPX" localSheetId="7">#REF!</definedName>
    <definedName name="Other_CAPX" localSheetId="4">#REF!</definedName>
    <definedName name="Other_CAPX" localSheetId="5">#REF!</definedName>
    <definedName name="Other_CAPX" localSheetId="17">#REF!</definedName>
    <definedName name="Other_CAPX" localSheetId="12">#REF!</definedName>
    <definedName name="Other_CAPX" localSheetId="9">#REF!</definedName>
    <definedName name="Other_CAPX" localSheetId="10">#REF!</definedName>
    <definedName name="Other_CAPX">#REF!</definedName>
    <definedName name="Other_Costs" localSheetId="0">#REF!</definedName>
    <definedName name="Other_Costs" localSheetId="3">#REF!</definedName>
    <definedName name="Other_Costs" localSheetId="2">#REF!</definedName>
    <definedName name="Other_Costs" localSheetId="22">#REF!</definedName>
    <definedName name="Other_Costs" localSheetId="7">#REF!</definedName>
    <definedName name="Other_Costs" localSheetId="4">#REF!</definedName>
    <definedName name="Other_Costs" localSheetId="5">#REF!</definedName>
    <definedName name="Other_Costs" localSheetId="17">#REF!</definedName>
    <definedName name="Other_Costs" localSheetId="12">#REF!</definedName>
    <definedName name="Other_Costs" localSheetId="9">#REF!</definedName>
    <definedName name="Other_Costs" localSheetId="10">#REF!</definedName>
    <definedName name="Other_Costs">#REF!</definedName>
    <definedName name="Other_Debt_DCC" localSheetId="0">#REF!</definedName>
    <definedName name="Other_Debt_DCC" localSheetId="3">#REF!</definedName>
    <definedName name="Other_Debt_DCC" localSheetId="2">#REF!</definedName>
    <definedName name="Other_Debt_DCC">#REF!</definedName>
    <definedName name="Other_Debt_ELEC" localSheetId="0">#REF!</definedName>
    <definedName name="Other_Debt_ELEC" localSheetId="3">#REF!</definedName>
    <definedName name="Other_Debt_ELEC" localSheetId="2">#REF!</definedName>
    <definedName name="Other_Debt_ELEC">#REF!</definedName>
    <definedName name="Other_EBIT" localSheetId="0">#REF!</definedName>
    <definedName name="Other_EBIT" localSheetId="3">#REF!</definedName>
    <definedName name="Other_EBIT" localSheetId="2">#REF!</definedName>
    <definedName name="Other_EBIT" localSheetId="22">#REF!</definedName>
    <definedName name="Other_EBIT" localSheetId="7">#REF!</definedName>
    <definedName name="Other_EBIT" localSheetId="4">#REF!</definedName>
    <definedName name="Other_EBIT" localSheetId="5">#REF!</definedName>
    <definedName name="Other_EBIT" localSheetId="17">#REF!</definedName>
    <definedName name="Other_EBIT" localSheetId="12">#REF!</definedName>
    <definedName name="Other_EBIT" localSheetId="9">#REF!</definedName>
    <definedName name="Other_EBIT" localSheetId="10">#REF!</definedName>
    <definedName name="Other_EBIT">#REF!</definedName>
    <definedName name="Other_Equity_DCC" localSheetId="0">#REF!</definedName>
    <definedName name="Other_Equity_DCC" localSheetId="3">#REF!</definedName>
    <definedName name="Other_Equity_DCC" localSheetId="2">#REF!</definedName>
    <definedName name="Other_Equity_DCC">#REF!</definedName>
    <definedName name="Other_Equity_ELEC" localSheetId="0">#REF!</definedName>
    <definedName name="Other_Equity_ELEC" localSheetId="3">#REF!</definedName>
    <definedName name="Other_Equity_ELEC" localSheetId="2">#REF!</definedName>
    <definedName name="Other_Equity_ELEC">#REF!</definedName>
    <definedName name="other_inc_ded_detail" localSheetId="0">#REF!</definedName>
    <definedName name="other_inc_ded_detail" localSheetId="3">#REF!</definedName>
    <definedName name="other_inc_ded_detail" localSheetId="2">#REF!</definedName>
    <definedName name="other_inc_ded_detail" localSheetId="22">#REF!</definedName>
    <definedName name="other_inc_ded_detail" localSheetId="7">#REF!</definedName>
    <definedName name="other_inc_ded_detail" localSheetId="4">#REF!</definedName>
    <definedName name="other_inc_ded_detail" localSheetId="5">#REF!</definedName>
    <definedName name="other_inc_ded_detail" localSheetId="17">#REF!</definedName>
    <definedName name="other_inc_ded_detail" localSheetId="12">#REF!</definedName>
    <definedName name="other_inc_ded_detail" localSheetId="9">#REF!</definedName>
    <definedName name="other_inc_ded_detail" localSheetId="10">#REF!</definedName>
    <definedName name="other_inc_ded_detail">'[22]Income_Statement 2005-2011'!#REF!</definedName>
    <definedName name="other_invest_detail" localSheetId="0">#REF!</definedName>
    <definedName name="other_invest_detail" localSheetId="3">#REF!</definedName>
    <definedName name="other_invest_detail" localSheetId="2">#REF!</definedName>
    <definedName name="other_invest_detail" localSheetId="22">#REF!</definedName>
    <definedName name="other_invest_detail" localSheetId="7">#REF!</definedName>
    <definedName name="other_invest_detail" localSheetId="4">#REF!</definedName>
    <definedName name="other_invest_detail" localSheetId="5">#REF!</definedName>
    <definedName name="other_invest_detail" localSheetId="17">#REF!</definedName>
    <definedName name="other_invest_detail" localSheetId="12">#REF!</definedName>
    <definedName name="other_invest_detail" localSheetId="9">#REF!</definedName>
    <definedName name="other_invest_detail" localSheetId="10">#REF!</definedName>
    <definedName name="other_invest_detail">'[22]Cash_Flow 2005-2011'!#REF!</definedName>
    <definedName name="Other_MAINT" localSheetId="0">#REF!</definedName>
    <definedName name="Other_MAINT" localSheetId="3">#REF!</definedName>
    <definedName name="Other_MAINT" localSheetId="2">#REF!</definedName>
    <definedName name="Other_MAINT" localSheetId="22">#REF!</definedName>
    <definedName name="Other_MAINT" localSheetId="7">#REF!</definedName>
    <definedName name="Other_MAINT" localSheetId="4">#REF!</definedName>
    <definedName name="Other_MAINT" localSheetId="5">#REF!</definedName>
    <definedName name="Other_MAINT" localSheetId="17">#REF!</definedName>
    <definedName name="Other_MAINT" localSheetId="12">#REF!</definedName>
    <definedName name="Other_MAINT" localSheetId="9">#REF!</definedName>
    <definedName name="Other_MAINT" localSheetId="10">#REF!</definedName>
    <definedName name="Other_MAINT">#REF!</definedName>
    <definedName name="other_rev_detail" localSheetId="0">#REF!</definedName>
    <definedName name="other_rev_detail" localSheetId="3">#REF!</definedName>
    <definedName name="other_rev_detail" localSheetId="2">#REF!</definedName>
    <definedName name="other_rev_detail" localSheetId="22">#REF!</definedName>
    <definedName name="other_rev_detail" localSheetId="7">#REF!</definedName>
    <definedName name="other_rev_detail" localSheetId="4">#REF!</definedName>
    <definedName name="other_rev_detail" localSheetId="5">#REF!</definedName>
    <definedName name="other_rev_detail" localSheetId="17">#REF!</definedName>
    <definedName name="other_rev_detail" localSheetId="12">#REF!</definedName>
    <definedName name="other_rev_detail" localSheetId="9">#REF!</definedName>
    <definedName name="other_rev_detail" localSheetId="10">#REF!</definedName>
    <definedName name="other_rev_detail">'[22]Income_Statement 2005-2011'!#REF!</definedName>
    <definedName name="other2" localSheetId="23">#REF!</definedName>
    <definedName name="other2" localSheetId="24">#REF!</definedName>
    <definedName name="other2" localSheetId="0">#REF!</definedName>
    <definedName name="other2" localSheetId="3">#REF!</definedName>
    <definedName name="other2" localSheetId="2">#REF!</definedName>
    <definedName name="other2">#REF!</definedName>
    <definedName name="OTHM12REV" localSheetId="0">#REF!</definedName>
    <definedName name="OTHM12REV" localSheetId="3">#REF!</definedName>
    <definedName name="OTHM12REV" localSheetId="2">#REF!</definedName>
    <definedName name="OTHM12REV" localSheetId="22">#REF!</definedName>
    <definedName name="OTHM12REV" localSheetId="7">#REF!</definedName>
    <definedName name="OTHM12REV" localSheetId="4">#REF!</definedName>
    <definedName name="OTHM12REV" localSheetId="5">#REF!</definedName>
    <definedName name="OTHM12REV" localSheetId="17">#REF!</definedName>
    <definedName name="OTHM12REV" localSheetId="12">#REF!</definedName>
    <definedName name="OTHM12REV" localSheetId="9">#REF!</definedName>
    <definedName name="OTHM12REV" localSheetId="10">#REF!</definedName>
    <definedName name="OTHM12REV">#REF!</definedName>
    <definedName name="OUTACTUAL" localSheetId="0">#REF!</definedName>
    <definedName name="OUTACTUAL" localSheetId="3">#REF!</definedName>
    <definedName name="OUTACTUAL" localSheetId="2">#REF!</definedName>
    <definedName name="OUTACTUAL" localSheetId="22">#REF!</definedName>
    <definedName name="OUTACTUAL" localSheetId="7">#REF!</definedName>
    <definedName name="OUTACTUAL" localSheetId="4">#REF!</definedName>
    <definedName name="OUTACTUAL" localSheetId="5">#REF!</definedName>
    <definedName name="OUTACTUAL" localSheetId="17">#REF!</definedName>
    <definedName name="OUTACTUAL" localSheetId="12">#REF!</definedName>
    <definedName name="OUTACTUAL" localSheetId="9">#REF!</definedName>
    <definedName name="OUTACTUAL" localSheetId="10">#REF!</definedName>
    <definedName name="OUTACTUAL">#REF!</definedName>
    <definedName name="Outage_Page1">'[74]I-S '!$A$1:$K$44</definedName>
    <definedName name="Outage_Page2">'[74]I-S '!$A$47:$K$76</definedName>
    <definedName name="OUTLOOK" localSheetId="0">#REF!</definedName>
    <definedName name="OUTLOOK" localSheetId="3">#REF!</definedName>
    <definedName name="OUTLOOK" localSheetId="2">#REF!</definedName>
    <definedName name="OUTLOOK" localSheetId="22">#REF!</definedName>
    <definedName name="OUTLOOK" localSheetId="7">#REF!</definedName>
    <definedName name="OUTLOOK" localSheetId="4">#REF!</definedName>
    <definedName name="OUTLOOK" localSheetId="5">#REF!</definedName>
    <definedName name="OUTLOOK" localSheetId="17">#REF!</definedName>
    <definedName name="OUTLOOK" localSheetId="12">#REF!</definedName>
    <definedName name="OUTLOOK" localSheetId="9">#REF!</definedName>
    <definedName name="OUTLOOK" localSheetId="10">#REF!</definedName>
    <definedName name="OUTLOOK">#REF!</definedName>
    <definedName name="OVERRUN" localSheetId="0">#REF!</definedName>
    <definedName name="OVERRUN" localSheetId="3">#REF!</definedName>
    <definedName name="OVERRUN" localSheetId="2">#REF!</definedName>
    <definedName name="OVERRUN" localSheetId="22">#REF!</definedName>
    <definedName name="OVERRUN" localSheetId="7">#REF!</definedName>
    <definedName name="OVERRUN" localSheetId="4">#REF!</definedName>
    <definedName name="OVERRUN" localSheetId="5">#REF!</definedName>
    <definedName name="OVERRUN" localSheetId="17">#REF!</definedName>
    <definedName name="OVERRUN" localSheetId="12">#REF!</definedName>
    <definedName name="OVERRUN" localSheetId="9">#REF!</definedName>
    <definedName name="OVERRUN" localSheetId="10">#REF!</definedName>
    <definedName name="OVERRUN">#REF!</definedName>
    <definedName name="Overtime" localSheetId="0">#REF!</definedName>
    <definedName name="Overtime" localSheetId="3">#REF!</definedName>
    <definedName name="Overtime" localSheetId="2">#REF!</definedName>
    <definedName name="Overtime" localSheetId="22">#REF!</definedName>
    <definedName name="Overtime" localSheetId="7">#REF!</definedName>
    <definedName name="Overtime" localSheetId="4">#REF!</definedName>
    <definedName name="Overtime" localSheetId="5">#REF!</definedName>
    <definedName name="Overtime" localSheetId="17">#REF!</definedName>
    <definedName name="Overtime" localSheetId="12">#REF!</definedName>
    <definedName name="Overtime" localSheetId="9">#REF!</definedName>
    <definedName name="Overtime" localSheetId="10">#REF!</definedName>
    <definedName name="Overtime">#REF!</definedName>
    <definedName name="Owner_s_engineer_contract" localSheetId="0">#REF!</definedName>
    <definedName name="Owner_s_engineer_contract" localSheetId="3">#REF!</definedName>
    <definedName name="Owner_s_engineer_contract" localSheetId="2">#REF!</definedName>
    <definedName name="Owner_s_engineer_contract" localSheetId="22">#REF!</definedName>
    <definedName name="Owner_s_engineer_contract" localSheetId="7">#REF!</definedName>
    <definedName name="Owner_s_engineer_contract" localSheetId="4">#REF!</definedName>
    <definedName name="Owner_s_engineer_contract" localSheetId="5">#REF!</definedName>
    <definedName name="Owner_s_engineer_contract" localSheetId="17">#REF!</definedName>
    <definedName name="Owner_s_engineer_contract" localSheetId="12">#REF!</definedName>
    <definedName name="Owner_s_engineer_contract" localSheetId="9">#REF!</definedName>
    <definedName name="Owner_s_engineer_contract" localSheetId="10">#REF!</definedName>
    <definedName name="Owner_s_engineer_contract">#REF!</definedName>
    <definedName name="p_ships__holder_agreement" localSheetId="0">#REF!</definedName>
    <definedName name="p_ships__holder_agreement" localSheetId="3">#REF!</definedName>
    <definedName name="p_ships__holder_agreement" localSheetId="2">#REF!</definedName>
    <definedName name="p_ships__holder_agreement" localSheetId="22">#REF!</definedName>
    <definedName name="p_ships__holder_agreement" localSheetId="7">#REF!</definedName>
    <definedName name="p_ships__holder_agreement" localSheetId="4">#REF!</definedName>
    <definedName name="p_ships__holder_agreement" localSheetId="5">#REF!</definedName>
    <definedName name="p_ships__holder_agreement" localSheetId="17">#REF!</definedName>
    <definedName name="p_ships__holder_agreement" localSheetId="12">#REF!</definedName>
    <definedName name="p_ships__holder_agreement" localSheetId="9">#REF!</definedName>
    <definedName name="p_ships__holder_agreement" localSheetId="10">#REF!</definedName>
    <definedName name="p_ships__holder_agreement">#REF!</definedName>
    <definedName name="P2_" localSheetId="0">#REF!</definedName>
    <definedName name="P2_" localSheetId="3">#REF!</definedName>
    <definedName name="P2_" localSheetId="2">#REF!</definedName>
    <definedName name="P2_">#REF!</definedName>
    <definedName name="PAGE_BREAK1" localSheetId="0">#REF!</definedName>
    <definedName name="PAGE_BREAK1" localSheetId="3">#REF!</definedName>
    <definedName name="PAGE_BREAK1" localSheetId="2">#REF!</definedName>
    <definedName name="PAGE_BREAK1">#REF!</definedName>
    <definedName name="PAGE1" localSheetId="23">#REF!</definedName>
    <definedName name="PAGE1" localSheetId="24">#REF!</definedName>
    <definedName name="page1" localSheetId="0">'[74]I-S '!$A$3:$M$20</definedName>
    <definedName name="page1" localSheetId="3">'[74]I-S '!$A$3:$M$20</definedName>
    <definedName name="page1" localSheetId="2">'[74]I-S '!$A$3:$M$20</definedName>
    <definedName name="page1" localSheetId="22">'[74]I-S '!$A$3:$M$20</definedName>
    <definedName name="page1" localSheetId="7">'[74]I-S '!$A$3:$M$20</definedName>
    <definedName name="page1" localSheetId="4">'[74]I-S '!$A$3:$M$20</definedName>
    <definedName name="page1" localSheetId="5">'[74]I-S '!$A$3:$M$20</definedName>
    <definedName name="page1" localSheetId="17">'[74]I-S '!$A$3:$M$20</definedName>
    <definedName name="page1" localSheetId="12">'[74]I-S '!$A$3:$M$20</definedName>
    <definedName name="page1" localSheetId="9">'[74]I-S '!$A$3:$M$20</definedName>
    <definedName name="page1" localSheetId="10">'[74]I-S '!$A$3:$M$20</definedName>
    <definedName name="PAGE1">#REF!</definedName>
    <definedName name="page11">'[75]Property Rolls'!$A$5:$F$57</definedName>
    <definedName name="page12">'[75]Property Rolls'!$A$58:$F$114</definedName>
    <definedName name="page2" localSheetId="0">#REF!</definedName>
    <definedName name="page2" localSheetId="3">#REF!</definedName>
    <definedName name="page2" localSheetId="2">#REF!</definedName>
    <definedName name="page2" localSheetId="22">#REF!</definedName>
    <definedName name="page2" localSheetId="7">#REF!</definedName>
    <definedName name="page2" localSheetId="4">#REF!</definedName>
    <definedName name="page2" localSheetId="5">#REF!</definedName>
    <definedName name="page2" localSheetId="17">#REF!</definedName>
    <definedName name="page2" localSheetId="12">#REF!</definedName>
    <definedName name="page2" localSheetId="9">#REF!</definedName>
    <definedName name="page2" localSheetId="10">#REF!</definedName>
    <definedName name="PAGE2">#REF!</definedName>
    <definedName name="page3" localSheetId="0">#REF!</definedName>
    <definedName name="page3" localSheetId="3">#REF!</definedName>
    <definedName name="page3" localSheetId="2">#REF!</definedName>
    <definedName name="page3" localSheetId="22">#REF!</definedName>
    <definedName name="page3" localSheetId="7">#REF!</definedName>
    <definedName name="page3" localSheetId="4">#REF!</definedName>
    <definedName name="page3" localSheetId="5">#REF!</definedName>
    <definedName name="page3" localSheetId="17">#REF!</definedName>
    <definedName name="page3" localSheetId="12">#REF!</definedName>
    <definedName name="page3" localSheetId="9">#REF!</definedName>
    <definedName name="page3" localSheetId="10">#REF!</definedName>
    <definedName name="page3">[56]ASSETS!$A$1:$AF$36</definedName>
    <definedName name="page4" localSheetId="0">#REF!</definedName>
    <definedName name="page4" localSheetId="3">#REF!</definedName>
    <definedName name="page4" localSheetId="2">#REF!</definedName>
    <definedName name="page4" localSheetId="22">#REF!</definedName>
    <definedName name="page4" localSheetId="7">#REF!</definedName>
    <definedName name="page4" localSheetId="4">#REF!</definedName>
    <definedName name="page4" localSheetId="5">#REF!</definedName>
    <definedName name="page4" localSheetId="17">#REF!</definedName>
    <definedName name="page4" localSheetId="12">#REF!</definedName>
    <definedName name="page4" localSheetId="9">#REF!</definedName>
    <definedName name="page4" localSheetId="10">#REF!</definedName>
    <definedName name="page4">[56]ASSETS!$A$1:$N$22</definedName>
    <definedName name="PartialBarrier" localSheetId="0">Sheet1!PartialBarrier</definedName>
    <definedName name="PartialBarrier" localSheetId="3">'TVDA Combined 2020'!PartialBarrier</definedName>
    <definedName name="PartialBarrier" localSheetId="2">'TVDA Combined 2021'!PartialBarrier</definedName>
    <definedName name="PartialBarrier" localSheetId="22">'TVDA Support EGD (2019)'!PartialBarrier</definedName>
    <definedName name="PartialBarrier" localSheetId="7">'TVDA Support EGD (2020)'!PartialBarrier</definedName>
    <definedName name="PartialBarrier" localSheetId="4">'TVDA Support EGD (2021 CTA)'!PartialBarrier</definedName>
    <definedName name="PartialBarrier" localSheetId="5">'TVDA Support EGD (2021)'!PartialBarrier</definedName>
    <definedName name="PartialBarrier" localSheetId="17">'TVDA Support UGL (2019)'!PartialBarrier</definedName>
    <definedName name="PartialBarrier" localSheetId="12">'TVDA Support UGL (2020)'!PartialBarrier</definedName>
    <definedName name="PartialBarrier" localSheetId="9">'TVDA Support UGL (2021 CTA)'!PartialBarrier</definedName>
    <definedName name="PartialBarrier" localSheetId="10">'TVDA Support UGL (2021)'!PartialBarrier</definedName>
    <definedName name="PartialBarrier">'TVDA Combined 2020'!PartialBarrier</definedName>
    <definedName name="Pat_Saki" localSheetId="0">#REF!</definedName>
    <definedName name="Pat_Saki" localSheetId="3">#REF!</definedName>
    <definedName name="Pat_Saki" localSheetId="2">#REF!</definedName>
    <definedName name="Pat_Saki" localSheetId="22">#REF!</definedName>
    <definedName name="Pat_Saki" localSheetId="7">#REF!</definedName>
    <definedName name="Pat_Saki" localSheetId="4">#REF!</definedName>
    <definedName name="Pat_Saki" localSheetId="5">#REF!</definedName>
    <definedName name="Pat_Saki" localSheetId="17">#REF!</definedName>
    <definedName name="Pat_Saki" localSheetId="12">#REF!</definedName>
    <definedName name="Pat_Saki" localSheetId="9">#REF!</definedName>
    <definedName name="Pat_Saki" localSheetId="10">#REF!</definedName>
    <definedName name="Pat_Saki">#REF!</definedName>
    <definedName name="Paul_M." localSheetId="0">#REF!</definedName>
    <definedName name="Paul_M." localSheetId="3">#REF!</definedName>
    <definedName name="Paul_M." localSheetId="2">#REF!</definedName>
    <definedName name="Paul_M." localSheetId="22">#REF!</definedName>
    <definedName name="Paul_M." localSheetId="7">#REF!</definedName>
    <definedName name="Paul_M." localSheetId="4">#REF!</definedName>
    <definedName name="Paul_M." localSheetId="5">#REF!</definedName>
    <definedName name="Paul_M." localSheetId="17">#REF!</definedName>
    <definedName name="Paul_M." localSheetId="12">#REF!</definedName>
    <definedName name="Paul_M." localSheetId="9">#REF!</definedName>
    <definedName name="Paul_M." localSheetId="10">#REF!</definedName>
    <definedName name="Paul_M.">#REF!</definedName>
    <definedName name="PC_Support" localSheetId="0">#REF!</definedName>
    <definedName name="PC_Support" localSheetId="3">#REF!</definedName>
    <definedName name="PC_Support" localSheetId="2">#REF!</definedName>
    <definedName name="PC_Support" localSheetId="22">#REF!</definedName>
    <definedName name="PC_Support" localSheetId="7">#REF!</definedName>
    <definedName name="PC_Support" localSheetId="4">#REF!</definedName>
    <definedName name="PC_Support" localSheetId="5">#REF!</definedName>
    <definedName name="PC_Support" localSheetId="17">#REF!</definedName>
    <definedName name="PC_Support" localSheetId="12">#REF!</definedName>
    <definedName name="PC_Support" localSheetId="9">#REF!</definedName>
    <definedName name="PC_Support" localSheetId="10">#REF!</definedName>
    <definedName name="PC_Support">#REF!</definedName>
    <definedName name="PEAKREV" localSheetId="0">#REF!</definedName>
    <definedName name="PEAKREV" localSheetId="3">#REF!</definedName>
    <definedName name="PEAKREV" localSheetId="2">#REF!</definedName>
    <definedName name="PEAKREV">#REF!</definedName>
    <definedName name="PEC">[21]PEC_1520_NE!#REF!</definedName>
    <definedName name="pecdebt">'[48]Debt Detail'!#REF!</definedName>
    <definedName name="PED" localSheetId="0">#REF!</definedName>
    <definedName name="PED" localSheetId="3">#REF!</definedName>
    <definedName name="PED" localSheetId="2">#REF!</definedName>
    <definedName name="PED" localSheetId="22">#REF!</definedName>
    <definedName name="PED" localSheetId="7">#REF!</definedName>
    <definedName name="PED" localSheetId="4">#REF!</definedName>
    <definedName name="PED" localSheetId="5">#REF!</definedName>
    <definedName name="PED" localSheetId="17">#REF!</definedName>
    <definedName name="PED" localSheetId="12">#REF!</definedName>
    <definedName name="PED" localSheetId="9">#REF!</definedName>
    <definedName name="PED" localSheetId="10">#REF!</definedName>
    <definedName name="PED">#REF!</definedName>
    <definedName name="Penalty">[53]Lookup!$D$28:$D$29</definedName>
    <definedName name="PEPL">[21]PEC_1520_NE!#REF!</definedName>
    <definedName name="PEPL__Pan_Gathering___Co._10042" localSheetId="0">#REF!</definedName>
    <definedName name="PEPL__Pan_Gathering___Co._10042" localSheetId="3">#REF!</definedName>
    <definedName name="PEPL__Pan_Gathering___Co._10042" localSheetId="2">#REF!</definedName>
    <definedName name="PEPL__Pan_Gathering___Co._10042" localSheetId="22">#REF!</definedName>
    <definedName name="PEPL__Pan_Gathering___Co._10042" localSheetId="7">#REF!</definedName>
    <definedName name="PEPL__Pan_Gathering___Co._10042" localSheetId="4">#REF!</definedName>
    <definedName name="PEPL__Pan_Gathering___Co._10042" localSheetId="5">#REF!</definedName>
    <definedName name="PEPL__Pan_Gathering___Co._10042" localSheetId="17">#REF!</definedName>
    <definedName name="PEPL__Pan_Gathering___Co._10042" localSheetId="12">#REF!</definedName>
    <definedName name="PEPL__Pan_Gathering___Co._10042" localSheetId="9">#REF!</definedName>
    <definedName name="PEPL__Pan_Gathering___Co._10042" localSheetId="10">#REF!</definedName>
    <definedName name="PEPL__Pan_Gathering___Co._10042">#REF!</definedName>
    <definedName name="PER" localSheetId="0">#REF!</definedName>
    <definedName name="PER" localSheetId="3">#REF!</definedName>
    <definedName name="PER" localSheetId="2">#REF!</definedName>
    <definedName name="PER" localSheetId="22">#REF!</definedName>
    <definedName name="PER" localSheetId="7">#REF!</definedName>
    <definedName name="PER" localSheetId="4">#REF!</definedName>
    <definedName name="PER" localSheetId="5">#REF!</definedName>
    <definedName name="PER" localSheetId="17">#REF!</definedName>
    <definedName name="PER" localSheetId="12">#REF!</definedName>
    <definedName name="PER" localSheetId="9">#REF!</definedName>
    <definedName name="PER" localSheetId="10">#REF!</definedName>
    <definedName name="PER">#REF!</definedName>
    <definedName name="Performance_testing" localSheetId="0">#REF!</definedName>
    <definedName name="Performance_testing" localSheetId="3">#REF!</definedName>
    <definedName name="Performance_testing" localSheetId="2">#REF!</definedName>
    <definedName name="Performance_testing" localSheetId="22">#REF!</definedName>
    <definedName name="Performance_testing" localSheetId="7">#REF!</definedName>
    <definedName name="Performance_testing" localSheetId="4">#REF!</definedName>
    <definedName name="Performance_testing" localSheetId="5">#REF!</definedName>
    <definedName name="Performance_testing" localSheetId="17">#REF!</definedName>
    <definedName name="Performance_testing" localSheetId="12">#REF!</definedName>
    <definedName name="Performance_testing" localSheetId="9">#REF!</definedName>
    <definedName name="Performance_testing" localSheetId="10">#REF!</definedName>
    <definedName name="Performance_testing">#REF!</definedName>
    <definedName name="Period">[31]Input!$C$11</definedName>
    <definedName name="Permits___Fees" localSheetId="0">#REF!</definedName>
    <definedName name="Permits___Fees" localSheetId="3">#REF!</definedName>
    <definedName name="Permits___Fees" localSheetId="2">#REF!</definedName>
    <definedName name="Permits___Fees" localSheetId="22">#REF!</definedName>
    <definedName name="Permits___Fees" localSheetId="7">#REF!</definedName>
    <definedName name="Permits___Fees" localSheetId="4">#REF!</definedName>
    <definedName name="Permits___Fees" localSheetId="5">#REF!</definedName>
    <definedName name="Permits___Fees" localSheetId="17">#REF!</definedName>
    <definedName name="Permits___Fees" localSheetId="12">#REF!</definedName>
    <definedName name="Permits___Fees" localSheetId="9">#REF!</definedName>
    <definedName name="Permits___Fees" localSheetId="10">#REF!</definedName>
    <definedName name="Permits___Fees">#REF!</definedName>
    <definedName name="Permitting_and_environmental" localSheetId="0">#REF!</definedName>
    <definedName name="Permitting_and_environmental" localSheetId="3">#REF!</definedName>
    <definedName name="Permitting_and_environmental" localSheetId="2">#REF!</definedName>
    <definedName name="Permitting_and_environmental" localSheetId="22">#REF!</definedName>
    <definedName name="Permitting_and_environmental" localSheetId="7">#REF!</definedName>
    <definedName name="Permitting_and_environmental" localSheetId="4">#REF!</definedName>
    <definedName name="Permitting_and_environmental" localSheetId="5">#REF!</definedName>
    <definedName name="Permitting_and_environmental" localSheetId="17">#REF!</definedName>
    <definedName name="Permitting_and_environmental" localSheetId="12">#REF!</definedName>
    <definedName name="Permitting_and_environmental" localSheetId="9">#REF!</definedName>
    <definedName name="Permitting_and_environmental" localSheetId="10">#REF!</definedName>
    <definedName name="Permitting_and_environmental">#REF!</definedName>
    <definedName name="Peter_Besenovsky" localSheetId="0">#REF!</definedName>
    <definedName name="Peter_Besenovsky" localSheetId="3">#REF!</definedName>
    <definedName name="Peter_Besenovsky" localSheetId="2">#REF!</definedName>
    <definedName name="Peter_Besenovsky" localSheetId="22">#REF!</definedName>
    <definedName name="Peter_Besenovsky" localSheetId="7">#REF!</definedName>
    <definedName name="Peter_Besenovsky" localSheetId="4">#REF!</definedName>
    <definedName name="Peter_Besenovsky" localSheetId="5">#REF!</definedName>
    <definedName name="Peter_Besenovsky" localSheetId="17">#REF!</definedName>
    <definedName name="Peter_Besenovsky" localSheetId="12">#REF!</definedName>
    <definedName name="Peter_Besenovsky" localSheetId="9">#REF!</definedName>
    <definedName name="Peter_Besenovsky" localSheetId="10">#REF!</definedName>
    <definedName name="Peter_Besenovsky">#REF!</definedName>
    <definedName name="Peter_Jarvis" localSheetId="0">#REF!</definedName>
    <definedName name="Peter_Jarvis" localSheetId="3">#REF!</definedName>
    <definedName name="Peter_Jarvis" localSheetId="2">#REF!</definedName>
    <definedName name="Peter_Jarvis" localSheetId="22">#REF!</definedName>
    <definedName name="Peter_Jarvis" localSheetId="7">#REF!</definedName>
    <definedName name="Peter_Jarvis" localSheetId="4">#REF!</definedName>
    <definedName name="Peter_Jarvis" localSheetId="5">#REF!</definedName>
    <definedName name="Peter_Jarvis" localSheetId="17">#REF!</definedName>
    <definedName name="Peter_Jarvis" localSheetId="12">#REF!</definedName>
    <definedName name="Peter_Jarvis" localSheetId="9">#REF!</definedName>
    <definedName name="Peter_Jarvis" localSheetId="10">#REF!</definedName>
    <definedName name="Peter_Jarvis">#REF!</definedName>
    <definedName name="pettycash" localSheetId="0">#REF!</definedName>
    <definedName name="pettycash" localSheetId="3">#REF!</definedName>
    <definedName name="pettycash" localSheetId="2">#REF!</definedName>
    <definedName name="pettycash">#REF!</definedName>
    <definedName name="PG10D" localSheetId="0">#REF!</definedName>
    <definedName name="PG10D" localSheetId="3">#REF!</definedName>
    <definedName name="PG10D" localSheetId="2">#REF!</definedName>
    <definedName name="PG10D">#REF!</definedName>
    <definedName name="PG11D" localSheetId="0">#REF!</definedName>
    <definedName name="PG11D" localSheetId="3">#REF!</definedName>
    <definedName name="PG11D" localSheetId="2">#REF!</definedName>
    <definedName name="PG11D">#REF!</definedName>
    <definedName name="PG12D" localSheetId="0">#REF!</definedName>
    <definedName name="PG12D" localSheetId="3">#REF!</definedName>
    <definedName name="PG12D" localSheetId="2">#REF!</definedName>
    <definedName name="PG12D">#REF!</definedName>
    <definedName name="PG1D" localSheetId="0">#REF!</definedName>
    <definedName name="PG1D" localSheetId="3">#REF!</definedName>
    <definedName name="PG1D" localSheetId="2">#REF!</definedName>
    <definedName name="PG1D">#REF!</definedName>
    <definedName name="PG2D" localSheetId="0">#REF!</definedName>
    <definedName name="PG2D" localSheetId="3">#REF!</definedName>
    <definedName name="PG2D" localSheetId="2">#REF!</definedName>
    <definedName name="PG2D">#REF!</definedName>
    <definedName name="PG3D" localSheetId="0">#REF!</definedName>
    <definedName name="PG3D" localSheetId="3">#REF!</definedName>
    <definedName name="PG3D" localSheetId="2">#REF!</definedName>
    <definedName name="PG3D">#REF!</definedName>
    <definedName name="PG4D" localSheetId="0">#REF!</definedName>
    <definedName name="PG4D" localSheetId="3">#REF!</definedName>
    <definedName name="PG4D" localSheetId="2">#REF!</definedName>
    <definedName name="PG4D">#REF!</definedName>
    <definedName name="PG5D" localSheetId="0">#REF!</definedName>
    <definedName name="PG5D" localSheetId="3">#REF!</definedName>
    <definedName name="PG5D" localSheetId="2">#REF!</definedName>
    <definedName name="PG5D">#REF!</definedName>
    <definedName name="PG6D" localSheetId="0">#REF!</definedName>
    <definedName name="PG6D" localSheetId="3">#REF!</definedName>
    <definedName name="PG6D" localSheetId="2">#REF!</definedName>
    <definedName name="PG6D">#REF!</definedName>
    <definedName name="PG7D" localSheetId="0">#REF!</definedName>
    <definedName name="PG7D" localSheetId="3">#REF!</definedName>
    <definedName name="PG7D" localSheetId="2">#REF!</definedName>
    <definedName name="PG7D">#REF!</definedName>
    <definedName name="PG8D" localSheetId="0">#REF!</definedName>
    <definedName name="PG8D" localSheetId="3">#REF!</definedName>
    <definedName name="PG8D" localSheetId="2">#REF!</definedName>
    <definedName name="PG8D">#REF!</definedName>
    <definedName name="PG9D" localSheetId="0">#REF!</definedName>
    <definedName name="PG9D" localSheetId="3">#REF!</definedName>
    <definedName name="PG9D" localSheetId="2">#REF!</definedName>
    <definedName name="PG9D">#REF!</definedName>
    <definedName name="PGDT" localSheetId="0">#REF!</definedName>
    <definedName name="PGDT" localSheetId="3">#REF!</definedName>
    <definedName name="PGDT" localSheetId="2">#REF!</definedName>
    <definedName name="PGDT">#REF!</definedName>
    <definedName name="PGST" localSheetId="0">#REF!</definedName>
    <definedName name="PGST" localSheetId="3">#REF!</definedName>
    <definedName name="PGST" localSheetId="2">#REF!</definedName>
    <definedName name="PGST">#REF!</definedName>
    <definedName name="phil" localSheetId="0">#REF!</definedName>
    <definedName name="phil" localSheetId="3">#REF!</definedName>
    <definedName name="phil" localSheetId="2">#REF!</definedName>
    <definedName name="phil" localSheetId="22">#REF!</definedName>
    <definedName name="phil" localSheetId="7">#REF!</definedName>
    <definedName name="phil" localSheetId="4">#REF!</definedName>
    <definedName name="phil" localSheetId="5">#REF!</definedName>
    <definedName name="phil" localSheetId="17">#REF!</definedName>
    <definedName name="phil" localSheetId="12">#REF!</definedName>
    <definedName name="phil" localSheetId="9">#REF!</definedName>
    <definedName name="phil" localSheetId="10">#REF!</definedName>
    <definedName name="phil">[76]ROCE!#REF!</definedName>
    <definedName name="phil2" localSheetId="0">'[22]ROCE 2005-2011'!#REF!</definedName>
    <definedName name="phil2" localSheetId="3">'[22]ROCE 2005-2011'!#REF!</definedName>
    <definedName name="phil2" localSheetId="2">'[22]ROCE 2005-2011'!#REF!</definedName>
    <definedName name="phil2">'[22]ROCE 2005-2011'!#REF!</definedName>
    <definedName name="Pipelines_CAPX" localSheetId="0">#REF!</definedName>
    <definedName name="Pipelines_CAPX" localSheetId="3">#REF!</definedName>
    <definedName name="Pipelines_CAPX" localSheetId="2">#REF!</definedName>
    <definedName name="Pipelines_CAPX" localSheetId="22">#REF!</definedName>
    <definedName name="Pipelines_CAPX" localSheetId="7">#REF!</definedName>
    <definedName name="Pipelines_CAPX" localSheetId="4">#REF!</definedName>
    <definedName name="Pipelines_CAPX" localSheetId="5">#REF!</definedName>
    <definedName name="Pipelines_CAPX" localSheetId="17">#REF!</definedName>
    <definedName name="Pipelines_CAPX" localSheetId="12">#REF!</definedName>
    <definedName name="Pipelines_CAPX" localSheetId="9">#REF!</definedName>
    <definedName name="Pipelines_CAPX" localSheetId="10">#REF!</definedName>
    <definedName name="Pipelines_CAPX">#REF!</definedName>
    <definedName name="Pipelines_MAINT" localSheetId="0">#REF!</definedName>
    <definedName name="Pipelines_MAINT" localSheetId="3">#REF!</definedName>
    <definedName name="Pipelines_MAINT" localSheetId="2">#REF!</definedName>
    <definedName name="Pipelines_MAINT" localSheetId="22">#REF!</definedName>
    <definedName name="Pipelines_MAINT" localSheetId="7">#REF!</definedName>
    <definedName name="Pipelines_MAINT" localSheetId="4">#REF!</definedName>
    <definedName name="Pipelines_MAINT" localSheetId="5">#REF!</definedName>
    <definedName name="Pipelines_MAINT" localSheetId="17">#REF!</definedName>
    <definedName name="Pipelines_MAINT" localSheetId="12">#REF!</definedName>
    <definedName name="Pipelines_MAINT" localSheetId="9">#REF!</definedName>
    <definedName name="Pipelines_MAINT" localSheetId="10">#REF!</definedName>
    <definedName name="Pipelines_MAINT">#REF!</definedName>
    <definedName name="Plant_manager" localSheetId="0">#REF!</definedName>
    <definedName name="Plant_manager" localSheetId="3">#REF!</definedName>
    <definedName name="Plant_manager" localSheetId="2">#REF!</definedName>
    <definedName name="Plant_manager" localSheetId="22">#REF!</definedName>
    <definedName name="Plant_manager" localSheetId="7">#REF!</definedName>
    <definedName name="Plant_manager" localSheetId="4">#REF!</definedName>
    <definedName name="Plant_manager" localSheetId="5">#REF!</definedName>
    <definedName name="Plant_manager" localSheetId="17">#REF!</definedName>
    <definedName name="Plant_manager" localSheetId="12">#REF!</definedName>
    <definedName name="Plant_manager" localSheetId="9">#REF!</definedName>
    <definedName name="Plant_manager" localSheetId="10">#REF!</definedName>
    <definedName name="Plant_manager">#REF!</definedName>
    <definedName name="Pmth_Cash_Flow" localSheetId="0">#REF!</definedName>
    <definedName name="Pmth_Cash_Flow" localSheetId="3">#REF!</definedName>
    <definedName name="Pmth_Cash_Flow" localSheetId="2">#REF!</definedName>
    <definedName name="Pmth_Cash_Flow" localSheetId="22">#REF!</definedName>
    <definedName name="Pmth_Cash_Flow" localSheetId="7">#REF!</definedName>
    <definedName name="Pmth_Cash_Flow" localSheetId="4">#REF!</definedName>
    <definedName name="Pmth_Cash_Flow" localSheetId="5">#REF!</definedName>
    <definedName name="Pmth_Cash_Flow" localSheetId="17">#REF!</definedName>
    <definedName name="Pmth_Cash_Flow" localSheetId="12">#REF!</definedName>
    <definedName name="Pmth_Cash_Flow" localSheetId="9">#REF!</definedName>
    <definedName name="Pmth_Cash_Flow" localSheetId="10">#REF!</definedName>
    <definedName name="Pmth_Cash_Flow">#REF!</definedName>
    <definedName name="Pmth_Inc_Stmt" localSheetId="0">#REF!</definedName>
    <definedName name="Pmth_Inc_Stmt" localSheetId="3">#REF!</definedName>
    <definedName name="Pmth_Inc_Stmt" localSheetId="2">#REF!</definedName>
    <definedName name="Pmth_Inc_Stmt" localSheetId="22">#REF!</definedName>
    <definedName name="Pmth_Inc_Stmt" localSheetId="7">#REF!</definedName>
    <definedName name="Pmth_Inc_Stmt" localSheetId="4">#REF!</definedName>
    <definedName name="Pmth_Inc_Stmt" localSheetId="5">#REF!</definedName>
    <definedName name="Pmth_Inc_Stmt" localSheetId="17">#REF!</definedName>
    <definedName name="Pmth_Inc_Stmt" localSheetId="12">#REF!</definedName>
    <definedName name="Pmth_Inc_Stmt" localSheetId="9">#REF!</definedName>
    <definedName name="Pmth_Inc_Stmt" localSheetId="10">#REF!</definedName>
    <definedName name="Pmth_Inc_Stmt">'[41]Inc Stmt'!#REF!</definedName>
    <definedName name="Pmth_Inc_Stmt_Internal" localSheetId="0">#REF!</definedName>
    <definedName name="Pmth_Inc_Stmt_Internal" localSheetId="3">#REF!</definedName>
    <definedName name="Pmth_Inc_Stmt_Internal" localSheetId="2">#REF!</definedName>
    <definedName name="Pmth_Inc_Stmt_Internal" localSheetId="22">#REF!</definedName>
    <definedName name="Pmth_Inc_Stmt_Internal" localSheetId="7">#REF!</definedName>
    <definedName name="Pmth_Inc_Stmt_Internal" localSheetId="4">#REF!</definedName>
    <definedName name="Pmth_Inc_Stmt_Internal" localSheetId="5">#REF!</definedName>
    <definedName name="Pmth_Inc_Stmt_Internal" localSheetId="17">#REF!</definedName>
    <definedName name="Pmth_Inc_Stmt_Internal" localSheetId="12">#REF!</definedName>
    <definedName name="Pmth_Inc_Stmt_Internal" localSheetId="9">#REF!</definedName>
    <definedName name="Pmth_Inc_Stmt_Internal" localSheetId="10">#REF!</definedName>
    <definedName name="Pmth_Inc_Stmt_Internal">#REF!</definedName>
    <definedName name="Pmth_Inc_Stmt_Oth" localSheetId="0">[40]TAF!#REF!</definedName>
    <definedName name="Pmth_Inc_Stmt_Oth" localSheetId="3">[40]TAF!#REF!</definedName>
    <definedName name="Pmth_Inc_Stmt_Oth" localSheetId="2">[40]TAF!#REF!</definedName>
    <definedName name="Pmth_Inc_Stmt_Oth" localSheetId="22">[40]TAF!#REF!</definedName>
    <definedName name="Pmth_Inc_Stmt_Oth" localSheetId="7">[40]TAF!#REF!</definedName>
    <definedName name="Pmth_Inc_Stmt_Oth" localSheetId="4">[40]TAF!#REF!</definedName>
    <definedName name="Pmth_Inc_Stmt_Oth" localSheetId="5">[40]TAF!#REF!</definedName>
    <definedName name="Pmth_Inc_Stmt_Oth" localSheetId="17">[40]TAF!#REF!</definedName>
    <definedName name="Pmth_Inc_Stmt_Oth" localSheetId="12">[40]TAF!#REF!</definedName>
    <definedName name="Pmth_Inc_Stmt_Oth" localSheetId="9">[40]TAF!#REF!</definedName>
    <definedName name="Pmth_Inc_Stmt_Oth" localSheetId="10">[40]TAF!#REF!</definedName>
    <definedName name="Pmth_Inc_Stmt_Oth">'[41]Inc Stmt'!#REF!</definedName>
    <definedName name="Pmth_UGPP_Cash_Flow" localSheetId="0">#REF!</definedName>
    <definedName name="Pmth_UGPP_Cash_Flow" localSheetId="3">#REF!</definedName>
    <definedName name="Pmth_UGPP_Cash_Flow" localSheetId="2">#REF!</definedName>
    <definedName name="Pmth_UGPP_Cash_Flow" localSheetId="22">#REF!</definedName>
    <definedName name="Pmth_UGPP_Cash_Flow" localSheetId="7">#REF!</definedName>
    <definedName name="Pmth_UGPP_Cash_Flow" localSheetId="4">#REF!</definedName>
    <definedName name="Pmth_UGPP_Cash_Flow" localSheetId="5">#REF!</definedName>
    <definedName name="Pmth_UGPP_Cash_Flow" localSheetId="17">#REF!</definedName>
    <definedName name="Pmth_UGPP_Cash_Flow" localSheetId="12">#REF!</definedName>
    <definedName name="Pmth_UGPP_Cash_Flow" localSheetId="9">#REF!</definedName>
    <definedName name="Pmth_UGPP_Cash_Flow" localSheetId="10">#REF!</definedName>
    <definedName name="Pmth_UGPP_Cash_Flow">#REF!</definedName>
    <definedName name="Pmth_UGPP_Inc_Stmt" localSheetId="0">#REF!</definedName>
    <definedName name="Pmth_UGPP_Inc_Stmt" localSheetId="3">#REF!</definedName>
    <definedName name="Pmth_UGPP_Inc_Stmt" localSheetId="2">#REF!</definedName>
    <definedName name="Pmth_UGPP_Inc_Stmt" localSheetId="22">#REF!</definedName>
    <definedName name="Pmth_UGPP_Inc_Stmt" localSheetId="7">#REF!</definedName>
    <definedName name="Pmth_UGPP_Inc_Stmt" localSheetId="4">#REF!</definedName>
    <definedName name="Pmth_UGPP_Inc_Stmt" localSheetId="5">#REF!</definedName>
    <definedName name="Pmth_UGPP_Inc_Stmt" localSheetId="17">#REF!</definedName>
    <definedName name="Pmth_UGPP_Inc_Stmt" localSheetId="12">#REF!</definedName>
    <definedName name="Pmth_UGPP_Inc_Stmt" localSheetId="9">#REF!</definedName>
    <definedName name="Pmth_UGPP_Inc_Stmt" localSheetId="10">#REF!</definedName>
    <definedName name="Pmth_UGPP_Inc_Stmt">#REF!</definedName>
    <definedName name="Pollution" localSheetId="0">#REF!</definedName>
    <definedName name="Pollution" localSheetId="3">#REF!</definedName>
    <definedName name="Pollution" localSheetId="2">#REF!</definedName>
    <definedName name="Pollution" localSheetId="22">#REF!</definedName>
    <definedName name="Pollution" localSheetId="7">#REF!</definedName>
    <definedName name="Pollution" localSheetId="4">#REF!</definedName>
    <definedName name="Pollution" localSheetId="5">#REF!</definedName>
    <definedName name="Pollution" localSheetId="17">#REF!</definedName>
    <definedName name="Pollution" localSheetId="12">#REF!</definedName>
    <definedName name="Pollution" localSheetId="9">#REF!</definedName>
    <definedName name="Pollution" localSheetId="10">#REF!</definedName>
    <definedName name="Pollution">#REF!</definedName>
    <definedName name="portfolio_summary" localSheetId="0">#REF!</definedName>
    <definedName name="portfolio_summary" localSheetId="3">#REF!</definedName>
    <definedName name="portfolio_summary" localSheetId="2">#REF!</definedName>
    <definedName name="portfolio_summary">#REF!</definedName>
    <definedName name="POSITION" localSheetId="0">#REF!</definedName>
    <definedName name="POSITION" localSheetId="3">#REF!</definedName>
    <definedName name="POSITION" localSheetId="2">#REF!</definedName>
    <definedName name="POSITION">#REF!</definedName>
    <definedName name="Power_Island_Eqpt_Supply" localSheetId="0">#REF!</definedName>
    <definedName name="Power_Island_Eqpt_Supply" localSheetId="3">#REF!</definedName>
    <definedName name="Power_Island_Eqpt_Supply" localSheetId="2">#REF!</definedName>
    <definedName name="Power_Island_Eqpt_Supply" localSheetId="22">#REF!</definedName>
    <definedName name="Power_Island_Eqpt_Supply" localSheetId="7">#REF!</definedName>
    <definedName name="Power_Island_Eqpt_Supply" localSheetId="4">#REF!</definedName>
    <definedName name="Power_Island_Eqpt_Supply" localSheetId="5">#REF!</definedName>
    <definedName name="Power_Island_Eqpt_Supply" localSheetId="17">#REF!</definedName>
    <definedName name="Power_Island_Eqpt_Supply" localSheetId="12">#REF!</definedName>
    <definedName name="Power_Island_Eqpt_Supply" localSheetId="9">#REF!</definedName>
    <definedName name="Power_Island_Eqpt_Supply" localSheetId="10">#REF!</definedName>
    <definedName name="Power_Island_Eqpt_Supply">#REF!</definedName>
    <definedName name="PPE_Stmt" localSheetId="23">#REF!</definedName>
    <definedName name="PPE_Stmt" localSheetId="24">#REF!</definedName>
    <definedName name="PPE_Stmt" localSheetId="0">#REF!</definedName>
    <definedName name="PPE_Stmt" localSheetId="3">#REF!</definedName>
    <definedName name="PPE_Stmt" localSheetId="2">#REF!</definedName>
    <definedName name="PPE_Stmt">#REF!</definedName>
    <definedName name="preferred_activity" localSheetId="0">#REF!</definedName>
    <definedName name="preferred_activity" localSheetId="3">#REF!</definedName>
    <definedName name="preferred_activity" localSheetId="2">#REF!</definedName>
    <definedName name="preferred_activity">#REF!</definedName>
    <definedName name="Preferred_Dividends" localSheetId="0">#REF!</definedName>
    <definedName name="Preferred_Dividends" localSheetId="3">#REF!</definedName>
    <definedName name="Preferred_Dividends" localSheetId="2">#REF!</definedName>
    <definedName name="Preferred_Dividends">#REF!</definedName>
    <definedName name="PREMIUM" localSheetId="0">#REF!</definedName>
    <definedName name="PREMIUM" localSheetId="3">#REF!</definedName>
    <definedName name="PREMIUM" localSheetId="2">#REF!</definedName>
    <definedName name="PREMIUM">#REF!</definedName>
    <definedName name="PREMTX" localSheetId="0">#REF!</definedName>
    <definedName name="PREMTX" localSheetId="3">#REF!</definedName>
    <definedName name="PREMTX" localSheetId="2">#REF!</definedName>
    <definedName name="PREMTX">#REF!</definedName>
    <definedName name="Pretax_interest_coverage_DCC" localSheetId="0">#REF!</definedName>
    <definedName name="Pretax_interest_coverage_DCC" localSheetId="3">#REF!</definedName>
    <definedName name="Pretax_interest_coverage_DCC" localSheetId="2">#REF!</definedName>
    <definedName name="Pretax_interest_coverage_DCC">#REF!</definedName>
    <definedName name="Pretax_interest_coverage_DEC" localSheetId="0">#REF!</definedName>
    <definedName name="Pretax_interest_coverage_DEC" localSheetId="3">#REF!</definedName>
    <definedName name="Pretax_interest_coverage_DEC" localSheetId="2">#REF!</definedName>
    <definedName name="Pretax_interest_coverage_DEC">#REF!</definedName>
    <definedName name="Pretax_interest_coverage_DEC_sensitivity" localSheetId="0">#REF!</definedName>
    <definedName name="Pretax_interest_coverage_DEC_sensitivity" localSheetId="3">#REF!</definedName>
    <definedName name="Pretax_interest_coverage_DEC_sensitivity" localSheetId="2">#REF!</definedName>
    <definedName name="Pretax_interest_coverage_DEC_sensitivity">#REF!</definedName>
    <definedName name="PriceHrsTable" localSheetId="0">#REF!</definedName>
    <definedName name="PriceHrsTable" localSheetId="3">#REF!</definedName>
    <definedName name="PriceHrsTable" localSheetId="2">#REF!</definedName>
    <definedName name="PriceHrsTable">#REF!</definedName>
    <definedName name="Princ_Retirements">'[20]Amort. Debt'!$AL$32</definedName>
    <definedName name="Principal_Retirements_of_Amort._Debt___DCC" localSheetId="0">#REF!</definedName>
    <definedName name="Principal_Retirements_of_Amort._Debt___DCC" localSheetId="3">#REF!</definedName>
    <definedName name="Principal_Retirements_of_Amort._Debt___DCC" localSheetId="2">#REF!</definedName>
    <definedName name="Principal_Retirements_of_Amort._Debt___DCC" localSheetId="22">#REF!</definedName>
    <definedName name="Principal_Retirements_of_Amort._Debt___DCC" localSheetId="7">#REF!</definedName>
    <definedName name="Principal_Retirements_of_Amort._Debt___DCC" localSheetId="4">#REF!</definedName>
    <definedName name="Principal_Retirements_of_Amort._Debt___DCC" localSheetId="5">#REF!</definedName>
    <definedName name="Principal_Retirements_of_Amort._Debt___DCC" localSheetId="17">#REF!</definedName>
    <definedName name="Principal_Retirements_of_Amort._Debt___DCC" localSheetId="12">#REF!</definedName>
    <definedName name="Principal_Retirements_of_Amort._Debt___DCC" localSheetId="9">#REF!</definedName>
    <definedName name="Principal_Retirements_of_Amort._Debt___DCC" localSheetId="10">#REF!</definedName>
    <definedName name="Principal_Retirements_of_Amort._Debt___DCC">#REF!</definedName>
    <definedName name="Principle_repayments_amort_debt">'[20]Amort. Debt'!$AL$18</definedName>
    <definedName name="print">'[18]Duke Energy SEC FC 13 A-1'!$A$1:$N$44</definedName>
    <definedName name="_xlnm.Print_Area" localSheetId="0">Sheet1!$A$5:$X$158</definedName>
    <definedName name="_xlnm.Print_Area" localSheetId="3">'TVDA Combined 2020'!$A$6:$AB$122</definedName>
    <definedName name="_xlnm.Print_Area" localSheetId="2">'TVDA Combined 2021'!$A$6:$AB$147</definedName>
    <definedName name="_xlnm.Print_Area" localSheetId="22">'TVDA Support EGD (2019)'!$A$6:$V$69</definedName>
    <definedName name="_xlnm.Print_Area" localSheetId="7">'TVDA Support EGD (2020)'!$A$6:$V$99</definedName>
    <definedName name="_xlnm.Print_Area" localSheetId="4">'TVDA Support EGD (2021 CTA)'!$A$6:$X$129</definedName>
    <definedName name="_xlnm.Print_Area" localSheetId="5">'TVDA Support EGD (2021)'!$A$6:$V$129</definedName>
    <definedName name="_xlnm.Print_Area" localSheetId="17">'TVDA Support UGL (2019)'!$A$6:$V$71</definedName>
    <definedName name="_xlnm.Print_Area" localSheetId="12">'TVDA Support UGL (2020)'!$A$6:$V$101</definedName>
    <definedName name="_xlnm.Print_Area" localSheetId="9">'TVDA Support UGL (2021 CTA)'!$A$6:$X$131</definedName>
    <definedName name="_xlnm.Print_Area" localSheetId="10">'TVDA Support UGL (2021)'!$A$6:$V$131</definedName>
    <definedName name="Print_Area_MI" localSheetId="0">#REF!</definedName>
    <definedName name="Print_Area_MI" localSheetId="3">#REF!</definedName>
    <definedName name="Print_Area_MI" localSheetId="2">#REF!</definedName>
    <definedName name="Print_Area_MI" localSheetId="22">#REF!</definedName>
    <definedName name="Print_Area_MI" localSheetId="7">#REF!</definedName>
    <definedName name="Print_Area_MI" localSheetId="4">#REF!</definedName>
    <definedName name="Print_Area_MI" localSheetId="5">#REF!</definedName>
    <definedName name="Print_Area_MI" localSheetId="17">#REF!</definedName>
    <definedName name="Print_Area_MI" localSheetId="12">#REF!</definedName>
    <definedName name="Print_Area_MI" localSheetId="9">#REF!</definedName>
    <definedName name="Print_Area_MI" localSheetId="10">#REF!</definedName>
    <definedName name="Print_Area_MI">#REF!</definedName>
    <definedName name="print_federal" localSheetId="23">[77]!print_federal</definedName>
    <definedName name="print_federal" localSheetId="24">[77]!print_federal</definedName>
    <definedName name="print_federal" localSheetId="0">[78]!print_federal</definedName>
    <definedName name="print_federal" localSheetId="3">[78]!print_federal</definedName>
    <definedName name="print_federal" localSheetId="2">[78]!print_federal</definedName>
    <definedName name="print_federal" localSheetId="22">[78]!print_federal</definedName>
    <definedName name="print_federal" localSheetId="7">[78]!print_federal</definedName>
    <definedName name="print_federal" localSheetId="4">[78]!print_federal</definedName>
    <definedName name="print_federal" localSheetId="5">[78]!print_federal</definedName>
    <definedName name="print_federal" localSheetId="12">[78]!print_federal</definedName>
    <definedName name="print_federal" localSheetId="9">[78]!print_federal</definedName>
    <definedName name="print_federal" localSheetId="10">[78]!print_federal</definedName>
    <definedName name="print_federal">[78]!print_federal</definedName>
    <definedName name="print_ontario" localSheetId="23">[77]!print_ontario</definedName>
    <definedName name="print_ontario" localSheetId="24">[77]!print_ontario</definedName>
    <definedName name="print_ontario" localSheetId="0">[78]!print_ontario</definedName>
    <definedName name="print_ontario" localSheetId="3">[78]!print_ontario</definedName>
    <definedName name="print_ontario" localSheetId="2">[78]!print_ontario</definedName>
    <definedName name="print_ontario" localSheetId="22">[78]!print_ontario</definedName>
    <definedName name="print_ontario" localSheetId="7">[78]!print_ontario</definedName>
    <definedName name="print_ontario" localSheetId="4">[78]!print_ontario</definedName>
    <definedName name="print_ontario" localSheetId="5">[78]!print_ontario</definedName>
    <definedName name="print_ontario" localSheetId="12">[78]!print_ontario</definedName>
    <definedName name="print_ontario" localSheetId="9">[78]!print_ontario</definedName>
    <definedName name="print_ontario" localSheetId="10">[78]!print_ontario</definedName>
    <definedName name="print_ontario">[78]!print_ontario</definedName>
    <definedName name="print2">'[61]IR Earnings Drivers (QTR)'!$A$1:$P$155</definedName>
    <definedName name="print3" localSheetId="0">#REF!</definedName>
    <definedName name="print3" localSheetId="3">#REF!</definedName>
    <definedName name="print3" localSheetId="2">#REF!</definedName>
    <definedName name="print3" localSheetId="22">#REF!</definedName>
    <definedName name="print3" localSheetId="7">#REF!</definedName>
    <definedName name="print3" localSheetId="4">#REF!</definedName>
    <definedName name="print3" localSheetId="5">#REF!</definedName>
    <definedName name="print3" localSheetId="17">#REF!</definedName>
    <definedName name="print3" localSheetId="12">#REF!</definedName>
    <definedName name="print3" localSheetId="9">#REF!</definedName>
    <definedName name="print3" localSheetId="10">#REF!</definedName>
    <definedName name="print3">#REF!</definedName>
    <definedName name="print4">'[61]IR Earnings Drivers (QTR)'!$A$1:$Q$155</definedName>
    <definedName name="print5">'[61]Ongoing EPS - YTD'!$A$1:$O$44</definedName>
    <definedName name="PRINTIN" localSheetId="0">#REF!</definedName>
    <definedName name="PRINTIN" localSheetId="3">#REF!</definedName>
    <definedName name="PRINTIN" localSheetId="2">#REF!</definedName>
    <definedName name="PRINTIN" localSheetId="22">#REF!</definedName>
    <definedName name="PRINTIN" localSheetId="7">#REF!</definedName>
    <definedName name="PRINTIN" localSheetId="4">#REF!</definedName>
    <definedName name="PRINTIN" localSheetId="5">#REF!</definedName>
    <definedName name="PRINTIN" localSheetId="17">#REF!</definedName>
    <definedName name="PRINTIN" localSheetId="12">#REF!</definedName>
    <definedName name="PRINTIN" localSheetId="9">#REF!</definedName>
    <definedName name="PRINTIN" localSheetId="10">#REF!</definedName>
    <definedName name="PRINTIN">#REF!</definedName>
    <definedName name="PRINTITC" localSheetId="0">#REF!</definedName>
    <definedName name="PRINTITC" localSheetId="3">#REF!</definedName>
    <definedName name="PRINTITC" localSheetId="2">#REF!</definedName>
    <definedName name="PRINTITC" localSheetId="22">#REF!</definedName>
    <definedName name="PRINTITC" localSheetId="7">#REF!</definedName>
    <definedName name="PRINTITC" localSheetId="4">#REF!</definedName>
    <definedName name="PRINTITC" localSheetId="5">#REF!</definedName>
    <definedName name="PRINTITC" localSheetId="17">#REF!</definedName>
    <definedName name="PRINTITC" localSheetId="12">#REF!</definedName>
    <definedName name="PRINTITC" localSheetId="9">#REF!</definedName>
    <definedName name="PRINTITC" localSheetId="10">#REF!</definedName>
    <definedName name="PRINTITC">#REF!</definedName>
    <definedName name="PRINTOUT" localSheetId="0">#REF!</definedName>
    <definedName name="PRINTOUT" localSheetId="3">#REF!</definedName>
    <definedName name="PRINTOUT" localSheetId="2">#REF!</definedName>
    <definedName name="PRINTOUT">#REF!</definedName>
    <definedName name="PrintSelection">1</definedName>
    <definedName name="PRINTTAX" localSheetId="0">#REF!</definedName>
    <definedName name="PRINTTAX" localSheetId="3">#REF!</definedName>
    <definedName name="PRINTTAX" localSheetId="2">#REF!</definedName>
    <definedName name="PRINTTAX" localSheetId="22">#REF!</definedName>
    <definedName name="PRINTTAX" localSheetId="7">#REF!</definedName>
    <definedName name="PRINTTAX" localSheetId="4">#REF!</definedName>
    <definedName name="PRINTTAX" localSheetId="5">#REF!</definedName>
    <definedName name="PRINTTAX" localSheetId="17">#REF!</definedName>
    <definedName name="PRINTTAX" localSheetId="12">#REF!</definedName>
    <definedName name="PRINTTAX" localSheetId="9">#REF!</definedName>
    <definedName name="PRINTTAX" localSheetId="10">#REF!</definedName>
    <definedName name="PRINTTAX">#REF!</definedName>
    <definedName name="PROCEEDS" localSheetId="23">[79]!PROCEEDS</definedName>
    <definedName name="PROCEEDS" localSheetId="24">[79]!PROCEEDS</definedName>
    <definedName name="PROCEEDS" localSheetId="0">[80]!PROCEEDS</definedName>
    <definedName name="PROCEEDS" localSheetId="3">[80]!PROCEEDS</definedName>
    <definedName name="PROCEEDS" localSheetId="2">[80]!PROCEEDS</definedName>
    <definedName name="PROCEEDS" localSheetId="22">[80]!PROCEEDS</definedName>
    <definedName name="PROCEEDS" localSheetId="7">[80]!PROCEEDS</definedName>
    <definedName name="PROCEEDS" localSheetId="4">[80]!PROCEEDS</definedName>
    <definedName name="PROCEEDS" localSheetId="5">[80]!PROCEEDS</definedName>
    <definedName name="PROCEEDS" localSheetId="12">[80]!PROCEEDS</definedName>
    <definedName name="PROCEEDS" localSheetId="9">[80]!PROCEEDS</definedName>
    <definedName name="PROCEEDS" localSheetId="10">[80]!PROCEEDS</definedName>
    <definedName name="PROCEEDS">[80]!PROCEEDS</definedName>
    <definedName name="Professional_services" localSheetId="0">#REF!</definedName>
    <definedName name="Professional_services" localSheetId="3">#REF!</definedName>
    <definedName name="Professional_services" localSheetId="2">#REF!</definedName>
    <definedName name="Professional_services" localSheetId="22">#REF!</definedName>
    <definedName name="Professional_services" localSheetId="7">#REF!</definedName>
    <definedName name="Professional_services" localSheetId="4">#REF!</definedName>
    <definedName name="Professional_services" localSheetId="5">#REF!</definedName>
    <definedName name="Professional_services" localSheetId="17">#REF!</definedName>
    <definedName name="Professional_services" localSheetId="12">#REF!</definedName>
    <definedName name="Professional_services" localSheetId="9">#REF!</definedName>
    <definedName name="Professional_services" localSheetId="10">#REF!</definedName>
    <definedName name="Professional_services">#REF!</definedName>
    <definedName name="proj_ebits_non_pfin" localSheetId="0">#REF!</definedName>
    <definedName name="proj_ebits_non_pfin" localSheetId="3">#REF!</definedName>
    <definedName name="proj_ebits_non_pfin" localSheetId="2">#REF!</definedName>
    <definedName name="proj_ebits_non_pfin" localSheetId="22">#REF!</definedName>
    <definedName name="proj_ebits_non_pfin" localSheetId="7">#REF!</definedName>
    <definedName name="proj_ebits_non_pfin" localSheetId="4">#REF!</definedName>
    <definedName name="proj_ebits_non_pfin" localSheetId="5">#REF!</definedName>
    <definedName name="proj_ebits_non_pfin" localSheetId="17">#REF!</definedName>
    <definedName name="proj_ebits_non_pfin" localSheetId="12">#REF!</definedName>
    <definedName name="proj_ebits_non_pfin" localSheetId="9">#REF!</definedName>
    <definedName name="proj_ebits_non_pfin" localSheetId="10">#REF!</definedName>
    <definedName name="proj_ebits_non_pfin">'[22]Income_Statement 2005-2011'!#REF!</definedName>
    <definedName name="proj_ebits_pfin" localSheetId="0">#REF!</definedName>
    <definedName name="proj_ebits_pfin" localSheetId="3">#REF!</definedName>
    <definedName name="proj_ebits_pfin" localSheetId="2">#REF!</definedName>
    <definedName name="proj_ebits_pfin" localSheetId="22">#REF!</definedName>
    <definedName name="proj_ebits_pfin" localSheetId="7">#REF!</definedName>
    <definedName name="proj_ebits_pfin" localSheetId="4">#REF!</definedName>
    <definedName name="proj_ebits_pfin" localSheetId="5">#REF!</definedName>
    <definedName name="proj_ebits_pfin" localSheetId="17">#REF!</definedName>
    <definedName name="proj_ebits_pfin" localSheetId="12">#REF!</definedName>
    <definedName name="proj_ebits_pfin" localSheetId="9">#REF!</definedName>
    <definedName name="proj_ebits_pfin" localSheetId="10">#REF!</definedName>
    <definedName name="proj_ebits_pfin">[26]Income_Statement!#REF!</definedName>
    <definedName name="proj_ebits_pfin2" localSheetId="0">'[22]Income_Statement 2005-2011'!#REF!</definedName>
    <definedName name="proj_ebits_pfin2" localSheetId="3">'[22]Income_Statement 2005-2011'!#REF!</definedName>
    <definedName name="proj_ebits_pfin2" localSheetId="2">'[22]Income_Statement 2005-2011'!#REF!</definedName>
    <definedName name="proj_ebits_pfin2" localSheetId="22">'[22]Income_Statement 2005-2011'!#REF!</definedName>
    <definedName name="proj_ebits_pfin2" localSheetId="7">'[22]Income_Statement 2005-2011'!#REF!</definedName>
    <definedName name="proj_ebits_pfin2" localSheetId="4">'[22]Income_Statement 2005-2011'!#REF!</definedName>
    <definedName name="proj_ebits_pfin2" localSheetId="5">'[22]Income_Statement 2005-2011'!#REF!</definedName>
    <definedName name="proj_ebits_pfin2" localSheetId="17">'[22]Income_Statement 2005-2011'!#REF!</definedName>
    <definedName name="proj_ebits_pfin2" localSheetId="12">'[22]Income_Statement 2005-2011'!#REF!</definedName>
    <definedName name="proj_ebits_pfin2" localSheetId="9">'[22]Income_Statement 2005-2011'!#REF!</definedName>
    <definedName name="proj_ebits_pfin2" localSheetId="10">'[22]Income_Statement 2005-2011'!#REF!</definedName>
    <definedName name="proj_ebits_pfin2">'[22]Income_Statement 2005-2011'!#REF!</definedName>
    <definedName name="Project_Financing_99_03_Fcst___DCC" localSheetId="0">#REF!</definedName>
    <definedName name="Project_Financing_99_03_Fcst___DCC" localSheetId="3">#REF!</definedName>
    <definedName name="Project_Financing_99_03_Fcst___DCC" localSheetId="2">#REF!</definedName>
    <definedName name="Project_Financing_99_03_Fcst___DCC" localSheetId="22">#REF!</definedName>
    <definedName name="Project_Financing_99_03_Fcst___DCC" localSheetId="7">#REF!</definedName>
    <definedName name="Project_Financing_99_03_Fcst___DCC" localSheetId="4">#REF!</definedName>
    <definedName name="Project_Financing_99_03_Fcst___DCC" localSheetId="5">#REF!</definedName>
    <definedName name="Project_Financing_99_03_Fcst___DCC" localSheetId="17">#REF!</definedName>
    <definedName name="Project_Financing_99_03_Fcst___DCC" localSheetId="12">#REF!</definedName>
    <definedName name="Project_Financing_99_03_Fcst___DCC" localSheetId="9">#REF!</definedName>
    <definedName name="Project_Financing_99_03_Fcst___DCC" localSheetId="10">#REF!</definedName>
    <definedName name="Project_Financing_99_03_Fcst___DCC">#REF!</definedName>
    <definedName name="Project_Financing_interest___DCC" localSheetId="0">#REF!</definedName>
    <definedName name="Project_Financing_interest___DCC" localSheetId="3">#REF!</definedName>
    <definedName name="Project_Financing_interest___DCC" localSheetId="2">#REF!</definedName>
    <definedName name="Project_Financing_interest___DCC" localSheetId="22">#REF!</definedName>
    <definedName name="Project_Financing_interest___DCC" localSheetId="7">#REF!</definedName>
    <definedName name="Project_Financing_interest___DCC" localSheetId="4">#REF!</definedName>
    <definedName name="Project_Financing_interest___DCC" localSheetId="5">#REF!</definedName>
    <definedName name="Project_Financing_interest___DCC" localSheetId="17">#REF!</definedName>
    <definedName name="Project_Financing_interest___DCC" localSheetId="12">#REF!</definedName>
    <definedName name="Project_Financing_interest___DCC" localSheetId="9">#REF!</definedName>
    <definedName name="Project_Financing_interest___DCC" localSheetId="10">#REF!</definedName>
    <definedName name="Project_Financing_interest___DCC">#REF!</definedName>
    <definedName name="Project_Review" localSheetId="0">#REF!</definedName>
    <definedName name="Project_Review" localSheetId="3">#REF!</definedName>
    <definedName name="Project_Review" localSheetId="2">#REF!</definedName>
    <definedName name="Project_Review" localSheetId="22">#REF!</definedName>
    <definedName name="Project_Review" localSheetId="7">#REF!</definedName>
    <definedName name="Project_Review" localSheetId="4">#REF!</definedName>
    <definedName name="Project_Review" localSheetId="5">#REF!</definedName>
    <definedName name="Project_Review" localSheetId="17">#REF!</definedName>
    <definedName name="Project_Review" localSheetId="12">#REF!</definedName>
    <definedName name="Project_Review" localSheetId="9">#REF!</definedName>
    <definedName name="Project_Review" localSheetId="10">#REF!</definedName>
    <definedName name="Project_Review">#REF!</definedName>
    <definedName name="Project_team_salaries" localSheetId="0">#REF!</definedName>
    <definedName name="Project_team_salaries" localSheetId="3">#REF!</definedName>
    <definedName name="Project_team_salaries" localSheetId="2">#REF!</definedName>
    <definedName name="Project_team_salaries" localSheetId="22">#REF!</definedName>
    <definedName name="Project_team_salaries" localSheetId="7">#REF!</definedName>
    <definedName name="Project_team_salaries" localSheetId="4">#REF!</definedName>
    <definedName name="Project_team_salaries" localSheetId="5">#REF!</definedName>
    <definedName name="Project_team_salaries" localSheetId="17">#REF!</definedName>
    <definedName name="Project_team_salaries" localSheetId="12">#REF!</definedName>
    <definedName name="Project_team_salaries" localSheetId="9">#REF!</definedName>
    <definedName name="Project_team_salaries" localSheetId="10">#REF!</definedName>
    <definedName name="Project_team_salaries">#REF!</definedName>
    <definedName name="Prt_IS_Pages" localSheetId="0">#REF!</definedName>
    <definedName name="Prt_IS_Pages" localSheetId="3">#REF!</definedName>
    <definedName name="Prt_IS_Pages" localSheetId="2">#REF!</definedName>
    <definedName name="Prt_IS_Pages" localSheetId="22">#REF!</definedName>
    <definedName name="Prt_IS_Pages" localSheetId="7">#REF!</definedName>
    <definedName name="Prt_IS_Pages" localSheetId="4">#REF!</definedName>
    <definedName name="Prt_IS_Pages" localSheetId="5">#REF!</definedName>
    <definedName name="Prt_IS_Pages" localSheetId="17">#REF!</definedName>
    <definedName name="Prt_IS_Pages" localSheetId="12">#REF!</definedName>
    <definedName name="Prt_IS_Pages" localSheetId="9">#REF!</definedName>
    <definedName name="Prt_IS_Pages" localSheetId="10">#REF!</definedName>
    <definedName name="Prt_IS_Pages">#REF!</definedName>
    <definedName name="Prt_UGPP_BS_Wksht" localSheetId="0">#REF!</definedName>
    <definedName name="Prt_UGPP_BS_Wksht" localSheetId="3">#REF!</definedName>
    <definedName name="Prt_UGPP_BS_Wksht" localSheetId="2">#REF!</definedName>
    <definedName name="Prt_UGPP_BS_Wksht">#REF!</definedName>
    <definedName name="Prt_UGPP_IS_Wksht" localSheetId="0">#REF!</definedName>
    <definedName name="Prt_UGPP_IS_Wksht" localSheetId="3">#REF!</definedName>
    <definedName name="Prt_UGPP_IS_Wksht" localSheetId="2">#REF!</definedName>
    <definedName name="Prt_UGPP_IS_Wksht">#REF!</definedName>
    <definedName name="PRYR" localSheetId="0">#REF!</definedName>
    <definedName name="PRYR" localSheetId="3">#REF!</definedName>
    <definedName name="PRYR" localSheetId="2">#REF!</definedName>
    <definedName name="PRYR">#REF!</definedName>
    <definedName name="put_call_id">[27]Ref_dat!$O$3:$O$4</definedName>
    <definedName name="PY">[28]Dates!$A$7</definedName>
    <definedName name="q_data_cap" localSheetId="0">#REF!</definedName>
    <definedName name="q_data_cap" localSheetId="3">#REF!</definedName>
    <definedName name="q_data_cap" localSheetId="2">#REF!</definedName>
    <definedName name="q_data_cap" localSheetId="22">#REF!</definedName>
    <definedName name="q_data_cap" localSheetId="7">#REF!</definedName>
    <definedName name="q_data_cap" localSheetId="4">#REF!</definedName>
    <definedName name="q_data_cap" localSheetId="5">#REF!</definedName>
    <definedName name="q_data_cap" localSheetId="17">#REF!</definedName>
    <definedName name="q_data_cap" localSheetId="12">#REF!</definedName>
    <definedName name="q_data_cap" localSheetId="9">#REF!</definedName>
    <definedName name="q_data_cap" localSheetId="10">#REF!</definedName>
    <definedName name="q_data_cap">#REF!</definedName>
    <definedName name="qreport" localSheetId="0">#REF!</definedName>
    <definedName name="qreport" localSheetId="3">#REF!</definedName>
    <definedName name="qreport" localSheetId="2">#REF!</definedName>
    <definedName name="qreport" localSheetId="22">#REF!</definedName>
    <definedName name="qreport" localSheetId="7">#REF!</definedName>
    <definedName name="qreport" localSheetId="4">#REF!</definedName>
    <definedName name="qreport" localSheetId="5">#REF!</definedName>
    <definedName name="qreport" localSheetId="17">#REF!</definedName>
    <definedName name="qreport" localSheetId="12">#REF!</definedName>
    <definedName name="qreport" localSheetId="9">#REF!</definedName>
    <definedName name="qreport" localSheetId="10">#REF!</definedName>
    <definedName name="qreport">#REF!</definedName>
    <definedName name="Qtr" localSheetId="0">'[74]I-S '!$A$77:$K$92</definedName>
    <definedName name="Qtr" localSheetId="3">'[74]I-S '!$A$77:$K$92</definedName>
    <definedName name="Qtr" localSheetId="2">'[74]I-S '!$A$77:$K$92</definedName>
    <definedName name="Qtr" localSheetId="22">'[74]I-S '!$A$77:$K$92</definedName>
    <definedName name="Qtr" localSheetId="7">'[74]I-S '!$A$77:$K$92</definedName>
    <definedName name="Qtr" localSheetId="4">'[74]I-S '!$A$77:$K$92</definedName>
    <definedName name="Qtr" localSheetId="5">'[74]I-S '!$A$77:$K$92</definedName>
    <definedName name="Qtr" localSheetId="17">'[74]I-S '!$A$77:$K$92</definedName>
    <definedName name="Qtr" localSheetId="12">'[74]I-S '!$A$77:$K$92</definedName>
    <definedName name="Qtr" localSheetId="9">'[74]I-S '!$A$77:$K$92</definedName>
    <definedName name="Qtr" localSheetId="10">'[74]I-S '!$A$77:$K$92</definedName>
    <definedName name="Qtr">#REF!</definedName>
    <definedName name="qtrcore">'[61]Ongoing EPS - QTR'!$A$1:$L$56</definedName>
    <definedName name="qtronly" localSheetId="0">#REF!</definedName>
    <definedName name="qtronly" localSheetId="3">#REF!</definedName>
    <definedName name="qtronly" localSheetId="2">#REF!</definedName>
    <definedName name="qtronly" localSheetId="22">#REF!</definedName>
    <definedName name="qtronly" localSheetId="7">#REF!</definedName>
    <definedName name="qtronly" localSheetId="4">#REF!</definedName>
    <definedName name="qtronly" localSheetId="5">#REF!</definedName>
    <definedName name="qtronly" localSheetId="17">#REF!</definedName>
    <definedName name="qtronly" localSheetId="12">#REF!</definedName>
    <definedName name="qtronly" localSheetId="9">#REF!</definedName>
    <definedName name="qtronly" localSheetId="10">#REF!</definedName>
    <definedName name="qtronly">[56]ASSETS!$A$1:$I$67</definedName>
    <definedName name="Quarter">[81]Input!$B$5</definedName>
    <definedName name="Query1" localSheetId="0">#REF!</definedName>
    <definedName name="Query1" localSheetId="3">#REF!</definedName>
    <definedName name="Query1" localSheetId="2">#REF!</definedName>
    <definedName name="Query1" localSheetId="22">#REF!</definedName>
    <definedName name="Query1" localSheetId="7">#REF!</definedName>
    <definedName name="Query1" localSheetId="4">#REF!</definedName>
    <definedName name="Query1" localSheetId="5">#REF!</definedName>
    <definedName name="Query1" localSheetId="17">#REF!</definedName>
    <definedName name="Query1" localSheetId="12">#REF!</definedName>
    <definedName name="Query1" localSheetId="9">#REF!</definedName>
    <definedName name="Query1" localSheetId="10">#REF!</definedName>
    <definedName name="Query1">#REF!</definedName>
    <definedName name="QUIPS_Interest_DCC" localSheetId="0">#REF!</definedName>
    <definedName name="QUIPS_Interest_DCC" localSheetId="3">#REF!</definedName>
    <definedName name="QUIPS_Interest_DCC" localSheetId="2">#REF!</definedName>
    <definedName name="QUIPS_Interest_DCC" localSheetId="22">#REF!</definedName>
    <definedName name="QUIPS_Interest_DCC" localSheetId="7">#REF!</definedName>
    <definedName name="QUIPS_Interest_DCC" localSheetId="4">#REF!</definedName>
    <definedName name="QUIPS_Interest_DCC" localSheetId="5">#REF!</definedName>
    <definedName name="QUIPS_Interest_DCC" localSheetId="17">#REF!</definedName>
    <definedName name="QUIPS_Interest_DCC" localSheetId="12">#REF!</definedName>
    <definedName name="QUIPS_Interest_DCC" localSheetId="9">#REF!</definedName>
    <definedName name="QUIPS_Interest_DCC" localSheetId="10">#REF!</definedName>
    <definedName name="QUIPS_Interest_DCC">#REF!</definedName>
    <definedName name="QUIPS_Interest_ELEC" localSheetId="0">#REF!</definedName>
    <definedName name="QUIPS_Interest_ELEC" localSheetId="3">#REF!</definedName>
    <definedName name="QUIPS_Interest_ELEC" localSheetId="2">#REF!</definedName>
    <definedName name="QUIPS_Interest_ELEC">#REF!</definedName>
    <definedName name="rates">'[81]Tax Rates'!$E$6:$E$57</definedName>
    <definedName name="RATIOS" localSheetId="0">#REF!</definedName>
    <definedName name="RATIOS" localSheetId="3">#REF!</definedName>
    <definedName name="RATIOS" localSheetId="2">#REF!</definedName>
    <definedName name="RATIOS" localSheetId="22">#REF!</definedName>
    <definedName name="RATIOS" localSheetId="7">#REF!</definedName>
    <definedName name="RATIOS" localSheetId="4">#REF!</definedName>
    <definedName name="RATIOS" localSheetId="5">#REF!</definedName>
    <definedName name="RATIOS" localSheetId="17">#REF!</definedName>
    <definedName name="RATIOS" localSheetId="12">#REF!</definedName>
    <definedName name="RATIOS" localSheetId="9">#REF!</definedName>
    <definedName name="RATIOS" localSheetId="10">#REF!</definedName>
    <definedName name="RATIOS">#REF!</definedName>
    <definedName name="RawData" localSheetId="0">#REF!</definedName>
    <definedName name="RawData" localSheetId="3">#REF!</definedName>
    <definedName name="RawData" localSheetId="2">#REF!</definedName>
    <definedName name="RawData" localSheetId="22">#REF!</definedName>
    <definedName name="RawData" localSheetId="7">#REF!</definedName>
    <definedName name="RawData" localSheetId="4">#REF!</definedName>
    <definedName name="RawData" localSheetId="5">#REF!</definedName>
    <definedName name="RawData" localSheetId="17">#REF!</definedName>
    <definedName name="RawData" localSheetId="12">#REF!</definedName>
    <definedName name="RawData" localSheetId="9">#REF!</definedName>
    <definedName name="RawData" localSheetId="10">#REF!</definedName>
    <definedName name="RawData">#REF!</definedName>
    <definedName name="RawHeader" localSheetId="0">#REF!</definedName>
    <definedName name="RawHeader" localSheetId="3">#REF!</definedName>
    <definedName name="RawHeader" localSheetId="2">#REF!</definedName>
    <definedName name="RawHeader" localSheetId="22">#REF!</definedName>
    <definedName name="RawHeader" localSheetId="7">#REF!</definedName>
    <definedName name="RawHeader" localSheetId="4">#REF!</definedName>
    <definedName name="RawHeader" localSheetId="5">#REF!</definedName>
    <definedName name="RawHeader" localSheetId="17">#REF!</definedName>
    <definedName name="RawHeader" localSheetId="12">#REF!</definedName>
    <definedName name="RawHeader" localSheetId="9">#REF!</definedName>
    <definedName name="RawHeader" localSheetId="10">#REF!</definedName>
    <definedName name="RawHeader">#REF!</definedName>
    <definedName name="RBN" localSheetId="0">#REF!</definedName>
    <definedName name="RBN" localSheetId="3">#REF!</definedName>
    <definedName name="RBN" localSheetId="2">#REF!</definedName>
    <definedName name="RBN" localSheetId="22">#REF!</definedName>
    <definedName name="RBN" localSheetId="7">#REF!</definedName>
    <definedName name="RBN" localSheetId="4">#REF!</definedName>
    <definedName name="RBN" localSheetId="5">#REF!</definedName>
    <definedName name="RBN" localSheetId="17">#REF!</definedName>
    <definedName name="RBN" localSheetId="12">#REF!</definedName>
    <definedName name="RBN" localSheetId="9">#REF!</definedName>
    <definedName name="RBN" localSheetId="10">#REF!</definedName>
    <definedName name="RBN">#REF!</definedName>
    <definedName name="RBU" localSheetId="0">#REF!</definedName>
    <definedName name="RBU" localSheetId="3">#REF!</definedName>
    <definedName name="RBU" localSheetId="2">#REF!</definedName>
    <definedName name="RBU" localSheetId="22">#REF!</definedName>
    <definedName name="RBU" localSheetId="7">#REF!</definedName>
    <definedName name="RBU" localSheetId="4">#REF!</definedName>
    <definedName name="RBU" localSheetId="5">#REF!</definedName>
    <definedName name="RBU" localSheetId="17">#REF!</definedName>
    <definedName name="RBU" localSheetId="12">#REF!</definedName>
    <definedName name="RBU" localSheetId="9">#REF!</definedName>
    <definedName name="RBU" localSheetId="10">#REF!</definedName>
    <definedName name="RBU">#REF!</definedName>
    <definedName name="Real_estate_fees" localSheetId="0">#REF!</definedName>
    <definedName name="Real_estate_fees" localSheetId="3">#REF!</definedName>
    <definedName name="Real_estate_fees" localSheetId="2">#REF!</definedName>
    <definedName name="Real_estate_fees" localSheetId="22">#REF!</definedName>
    <definedName name="Real_estate_fees" localSheetId="7">#REF!</definedName>
    <definedName name="Real_estate_fees" localSheetId="4">#REF!</definedName>
    <definedName name="Real_estate_fees" localSheetId="5">#REF!</definedName>
    <definedName name="Real_estate_fees" localSheetId="17">#REF!</definedName>
    <definedName name="Real_estate_fees" localSheetId="12">#REF!</definedName>
    <definedName name="Real_estate_fees" localSheetId="9">#REF!</definedName>
    <definedName name="Real_estate_fees" localSheetId="10">#REF!</definedName>
    <definedName name="Real_estate_fees">#REF!</definedName>
    <definedName name="Receptionist" localSheetId="0">#REF!</definedName>
    <definedName name="Receptionist" localSheetId="3">#REF!</definedName>
    <definedName name="Receptionist" localSheetId="2">#REF!</definedName>
    <definedName name="Receptionist" localSheetId="22">#REF!</definedName>
    <definedName name="Receptionist" localSheetId="7">#REF!</definedName>
    <definedName name="Receptionist" localSheetId="4">#REF!</definedName>
    <definedName name="Receptionist" localSheetId="5">#REF!</definedName>
    <definedName name="Receptionist" localSheetId="17">#REF!</definedName>
    <definedName name="Receptionist" localSheetId="12">#REF!</definedName>
    <definedName name="Receptionist" localSheetId="9">#REF!</definedName>
    <definedName name="Receptionist" localSheetId="10">#REF!</definedName>
    <definedName name="Receptionist">#REF!</definedName>
    <definedName name="RECON" localSheetId="0">#REF!</definedName>
    <definedName name="RECON" localSheetId="3">#REF!</definedName>
    <definedName name="RECON" localSheetId="2">#REF!</definedName>
    <definedName name="RECON">#REF!</definedName>
    <definedName name="Recruiting___relocation" localSheetId="0">#REF!</definedName>
    <definedName name="Recruiting___relocation" localSheetId="3">#REF!</definedName>
    <definedName name="Recruiting___relocation" localSheetId="2">#REF!</definedName>
    <definedName name="Recruiting___relocation" localSheetId="22">#REF!</definedName>
    <definedName name="Recruiting___relocation" localSheetId="7">#REF!</definedName>
    <definedName name="Recruiting___relocation" localSheetId="4">#REF!</definedName>
    <definedName name="Recruiting___relocation" localSheetId="5">#REF!</definedName>
    <definedName name="Recruiting___relocation" localSheetId="17">#REF!</definedName>
    <definedName name="Recruiting___relocation" localSheetId="12">#REF!</definedName>
    <definedName name="Recruiting___relocation" localSheetId="9">#REF!</definedName>
    <definedName name="Recruiting___relocation" localSheetId="10">#REF!</definedName>
    <definedName name="Recruiting___relocation">#REF!</definedName>
    <definedName name="Ref_1" localSheetId="0">#REF!</definedName>
    <definedName name="Ref_1" localSheetId="3">#REF!</definedName>
    <definedName name="Ref_1" localSheetId="2">#REF!</definedName>
    <definedName name="Ref_1">#REF!</definedName>
    <definedName name="Ref_2" localSheetId="0">#REF!</definedName>
    <definedName name="Ref_2" localSheetId="3">#REF!</definedName>
    <definedName name="Ref_2" localSheetId="2">#REF!</definedName>
    <definedName name="Ref_2">#REF!</definedName>
    <definedName name="RefreshDateTime">[82]Configuration!$D$9</definedName>
    <definedName name="REGDEF" localSheetId="23">[79]!REGDEF</definedName>
    <definedName name="REGDEF" localSheetId="24">[79]!REGDEF</definedName>
    <definedName name="REGDEF" localSheetId="0">[80]!REGDEF</definedName>
    <definedName name="REGDEF" localSheetId="3">[80]!REGDEF</definedName>
    <definedName name="REGDEF" localSheetId="2">[80]!REGDEF</definedName>
    <definedName name="REGDEF" localSheetId="22">[80]!REGDEF</definedName>
    <definedName name="REGDEF" localSheetId="7">[80]!REGDEF</definedName>
    <definedName name="REGDEF" localSheetId="4">[80]!REGDEF</definedName>
    <definedName name="REGDEF" localSheetId="5">[80]!REGDEF</definedName>
    <definedName name="REGDEF" localSheetId="12">[80]!REGDEF</definedName>
    <definedName name="REGDEF" localSheetId="9">[80]!REGDEF</definedName>
    <definedName name="REGDEF" localSheetId="10">[80]!REGDEF</definedName>
    <definedName name="REGDEF">[80]!REGDEF</definedName>
    <definedName name="region_id">[27]Ref_dat!$F$3:$F$9</definedName>
    <definedName name="Rent_Incl._Utilities" localSheetId="0">#REF!</definedName>
    <definedName name="Rent_Incl._Utilities" localSheetId="3">#REF!</definedName>
    <definedName name="Rent_Incl._Utilities" localSheetId="2">#REF!</definedName>
    <definedName name="Rent_Incl._Utilities" localSheetId="22">#REF!</definedName>
    <definedName name="Rent_Incl._Utilities" localSheetId="7">#REF!</definedName>
    <definedName name="Rent_Incl._Utilities" localSheetId="4">#REF!</definedName>
    <definedName name="Rent_Incl._Utilities" localSheetId="5">#REF!</definedName>
    <definedName name="Rent_Incl._Utilities" localSheetId="17">#REF!</definedName>
    <definedName name="Rent_Incl._Utilities" localSheetId="12">#REF!</definedName>
    <definedName name="Rent_Incl._Utilities" localSheetId="9">#REF!</definedName>
    <definedName name="Rent_Incl._Utilities" localSheetId="10">#REF!</definedName>
    <definedName name="Rent_Incl._Utilities">#REF!</definedName>
    <definedName name="Replacement_cells" localSheetId="0">#REF!</definedName>
    <definedName name="Replacement_cells" localSheetId="3">#REF!</definedName>
    <definedName name="Replacement_cells" localSheetId="2">#REF!</definedName>
    <definedName name="Replacement_cells" localSheetId="22">#REF!</definedName>
    <definedName name="Replacement_cells" localSheetId="7">#REF!</definedName>
    <definedName name="Replacement_cells" localSheetId="4">#REF!</definedName>
    <definedName name="Replacement_cells" localSheetId="5">#REF!</definedName>
    <definedName name="Replacement_cells" localSheetId="17">#REF!</definedName>
    <definedName name="Replacement_cells" localSheetId="12">#REF!</definedName>
    <definedName name="Replacement_cells" localSheetId="9">#REF!</definedName>
    <definedName name="Replacement_cells" localSheetId="10">#REF!</definedName>
    <definedName name="Replacement_cells">#REF!</definedName>
    <definedName name="REPORT" localSheetId="0">#REF!</definedName>
    <definedName name="REPORT" localSheetId="3">#REF!</definedName>
    <definedName name="REPORT" localSheetId="2">#REF!</definedName>
    <definedName name="REPORT">#REF!</definedName>
    <definedName name="Report_Number" localSheetId="0">#REF!</definedName>
    <definedName name="Report_Number" localSheetId="3">#REF!</definedName>
    <definedName name="Report_Number" localSheetId="2">#REF!</definedName>
    <definedName name="Report_Number">#REF!</definedName>
    <definedName name="REPORTW" localSheetId="0">#REF!</definedName>
    <definedName name="REPORTW" localSheetId="3">#REF!</definedName>
    <definedName name="REPORTW" localSheetId="2">#REF!</definedName>
    <definedName name="REPORTW">#REF!</definedName>
    <definedName name="res" localSheetId="23">#REF!</definedName>
    <definedName name="res" localSheetId="24">#REF!</definedName>
    <definedName name="res" localSheetId="0">#REF!</definedName>
    <definedName name="res" localSheetId="3">#REF!</definedName>
    <definedName name="res" localSheetId="2">#REF!</definedName>
    <definedName name="res">#REF!</definedName>
    <definedName name="Resins___Dessicants" localSheetId="0">#REF!</definedName>
    <definedName name="Resins___Dessicants" localSheetId="3">#REF!</definedName>
    <definedName name="Resins___Dessicants" localSheetId="2">#REF!</definedName>
    <definedName name="Resins___Dessicants" localSheetId="22">#REF!</definedName>
    <definedName name="Resins___Dessicants" localSheetId="7">#REF!</definedName>
    <definedName name="Resins___Dessicants" localSheetId="4">#REF!</definedName>
    <definedName name="Resins___Dessicants" localSheetId="5">#REF!</definedName>
    <definedName name="Resins___Dessicants" localSheetId="17">#REF!</definedName>
    <definedName name="Resins___Dessicants" localSheetId="12">#REF!</definedName>
    <definedName name="Resins___Dessicants" localSheetId="9">#REF!</definedName>
    <definedName name="Resins___Dessicants" localSheetId="10">#REF!</definedName>
    <definedName name="Resins___Dessicants">#REF!</definedName>
    <definedName name="Resource_Management_CAPX" localSheetId="0">#REF!</definedName>
    <definedName name="Resource_Management_CAPX" localSheetId="3">#REF!</definedName>
    <definedName name="Resource_Management_CAPX" localSheetId="2">#REF!</definedName>
    <definedName name="Resource_Management_CAPX" localSheetId="22">#REF!</definedName>
    <definedName name="Resource_Management_CAPX" localSheetId="7">#REF!</definedName>
    <definedName name="Resource_Management_CAPX" localSheetId="4">#REF!</definedName>
    <definedName name="Resource_Management_CAPX" localSheetId="5">#REF!</definedName>
    <definedName name="Resource_Management_CAPX" localSheetId="17">#REF!</definedName>
    <definedName name="Resource_Management_CAPX" localSheetId="12">#REF!</definedName>
    <definedName name="Resource_Management_CAPX" localSheetId="9">#REF!</definedName>
    <definedName name="Resource_Management_CAPX" localSheetId="10">#REF!</definedName>
    <definedName name="Resource_Management_CAPX">#REF!</definedName>
    <definedName name="Resource_Management_EBIT" localSheetId="0">#REF!</definedName>
    <definedName name="Resource_Management_EBIT" localSheetId="3">#REF!</definedName>
    <definedName name="Resource_Management_EBIT" localSheetId="2">#REF!</definedName>
    <definedName name="Resource_Management_EBIT" localSheetId="22">#REF!</definedName>
    <definedName name="Resource_Management_EBIT" localSheetId="7">#REF!</definedName>
    <definedName name="Resource_Management_EBIT" localSheetId="4">#REF!</definedName>
    <definedName name="Resource_Management_EBIT" localSheetId="5">#REF!</definedName>
    <definedName name="Resource_Management_EBIT" localSheetId="17">#REF!</definedName>
    <definedName name="Resource_Management_EBIT" localSheetId="12">#REF!</definedName>
    <definedName name="Resource_Management_EBIT" localSheetId="9">#REF!</definedName>
    <definedName name="Resource_Management_EBIT" localSheetId="10">#REF!</definedName>
    <definedName name="Resource_Management_EBIT">#REF!</definedName>
    <definedName name="Resource_Management_MAINT" localSheetId="0">#REF!</definedName>
    <definedName name="Resource_Management_MAINT" localSheetId="3">#REF!</definedName>
    <definedName name="Resource_Management_MAINT" localSheetId="2">#REF!</definedName>
    <definedName name="Resource_Management_MAINT" localSheetId="22">#REF!</definedName>
    <definedName name="Resource_Management_MAINT" localSheetId="7">#REF!</definedName>
    <definedName name="Resource_Management_MAINT" localSheetId="4">#REF!</definedName>
    <definedName name="Resource_Management_MAINT" localSheetId="5">#REF!</definedName>
    <definedName name="Resource_Management_MAINT" localSheetId="17">#REF!</definedName>
    <definedName name="Resource_Management_MAINT" localSheetId="12">#REF!</definedName>
    <definedName name="Resource_Management_MAINT" localSheetId="9">#REF!</definedName>
    <definedName name="Resource_Management_MAINT" localSheetId="10">#REF!</definedName>
    <definedName name="Resource_Management_MAINT">#REF!</definedName>
    <definedName name="RESOURCES" localSheetId="0">#REF!</definedName>
    <definedName name="RESOURCES" localSheetId="3">#REF!</definedName>
    <definedName name="RESOURCES" localSheetId="2">#REF!</definedName>
    <definedName name="RESOURCES">#REF!</definedName>
    <definedName name="return_of_cap_detail" localSheetId="0">#REF!</definedName>
    <definedName name="return_of_cap_detail" localSheetId="3">#REF!</definedName>
    <definedName name="return_of_cap_detail" localSheetId="2">#REF!</definedName>
    <definedName name="return_of_cap_detail" localSheetId="22">#REF!</definedName>
    <definedName name="return_of_cap_detail" localSheetId="7">#REF!</definedName>
    <definedName name="return_of_cap_detail" localSheetId="4">#REF!</definedName>
    <definedName name="return_of_cap_detail" localSheetId="5">#REF!</definedName>
    <definedName name="return_of_cap_detail" localSheetId="17">#REF!</definedName>
    <definedName name="return_of_cap_detail" localSheetId="12">#REF!</definedName>
    <definedName name="return_of_cap_detail" localSheetId="9">#REF!</definedName>
    <definedName name="return_of_cap_detail" localSheetId="10">#REF!</definedName>
    <definedName name="return_of_cap_detail">'[22]Cash_Flow 2005-2011'!#REF!</definedName>
    <definedName name="Reversal">[53]Lookup!$D$32:$D$33</definedName>
    <definedName name="ReversalDate">[31]Input!$C$13</definedName>
    <definedName name="RevSum" localSheetId="0">#REF!</definedName>
    <definedName name="RevSum" localSheetId="3">#REF!</definedName>
    <definedName name="RevSum" localSheetId="2">#REF!</definedName>
    <definedName name="RevSum" localSheetId="22">#REF!</definedName>
    <definedName name="RevSum" localSheetId="7">#REF!</definedName>
    <definedName name="RevSum" localSheetId="4">#REF!</definedName>
    <definedName name="RevSum" localSheetId="5">#REF!</definedName>
    <definedName name="RevSum" localSheetId="17">#REF!</definedName>
    <definedName name="RevSum" localSheetId="12">#REF!</definedName>
    <definedName name="RevSum" localSheetId="9">#REF!</definedName>
    <definedName name="RevSum" localSheetId="10">#REF!</definedName>
    <definedName name="RevSum">#REF!</definedName>
    <definedName name="RFSelection">[73]Selections!$I$2</definedName>
    <definedName name="RGEREV" localSheetId="0">#REF!</definedName>
    <definedName name="RGEREV" localSheetId="3">#REF!</definedName>
    <definedName name="RGEREV" localSheetId="2">#REF!</definedName>
    <definedName name="RGEREV" localSheetId="22">#REF!</definedName>
    <definedName name="RGEREV" localSheetId="7">#REF!</definedName>
    <definedName name="RGEREV" localSheetId="4">#REF!</definedName>
    <definedName name="RGEREV" localSheetId="5">#REF!</definedName>
    <definedName name="RGEREV" localSheetId="17">#REF!</definedName>
    <definedName name="RGEREV" localSheetId="12">#REF!</definedName>
    <definedName name="RGEREV" localSheetId="9">#REF!</definedName>
    <definedName name="RGEREV" localSheetId="10">#REF!</definedName>
    <definedName name="RGEREV">#REF!</definedName>
    <definedName name="rick" localSheetId="0">#REF!</definedName>
    <definedName name="rick" localSheetId="3">#REF!</definedName>
    <definedName name="rick" localSheetId="2">#REF!</definedName>
    <definedName name="rick" localSheetId="22">#REF!</definedName>
    <definedName name="rick" localSheetId="7">#REF!</definedName>
    <definedName name="rick" localSheetId="4">#REF!</definedName>
    <definedName name="rick" localSheetId="5">#REF!</definedName>
    <definedName name="rick" localSheetId="17">#REF!</definedName>
    <definedName name="rick" localSheetId="12">#REF!</definedName>
    <definedName name="rick" localSheetId="9">#REF!</definedName>
    <definedName name="rick" localSheetId="10">#REF!</definedName>
    <definedName name="rick">[76]ROCE!#REF!</definedName>
    <definedName name="rick2" localSheetId="0">'[22]ROCE 2005-2011'!#REF!</definedName>
    <definedName name="rick2" localSheetId="3">'[22]ROCE 2005-2011'!#REF!</definedName>
    <definedName name="rick2" localSheetId="2">'[22]ROCE 2005-2011'!#REF!</definedName>
    <definedName name="rick2" localSheetId="22">'[22]ROCE 2005-2011'!#REF!</definedName>
    <definedName name="rick2" localSheetId="7">'[22]ROCE 2005-2011'!#REF!</definedName>
    <definedName name="rick2" localSheetId="4">'[22]ROCE 2005-2011'!#REF!</definedName>
    <definedName name="rick2" localSheetId="5">'[22]ROCE 2005-2011'!#REF!</definedName>
    <definedName name="rick2" localSheetId="17">'[22]ROCE 2005-2011'!#REF!</definedName>
    <definedName name="rick2" localSheetId="12">'[22]ROCE 2005-2011'!#REF!</definedName>
    <definedName name="rick2" localSheetId="9">'[22]ROCE 2005-2011'!#REF!</definedName>
    <definedName name="rick2" localSheetId="10">'[22]ROCE 2005-2011'!#REF!</definedName>
    <definedName name="rick2">'[22]ROCE 2005-2011'!#REF!</definedName>
    <definedName name="RicksPage" localSheetId="0">#REF!</definedName>
    <definedName name="RicksPage" localSheetId="3">#REF!</definedName>
    <definedName name="RicksPage" localSheetId="2">#REF!</definedName>
    <definedName name="RicksPage" localSheetId="22">#REF!</definedName>
    <definedName name="RicksPage" localSheetId="7">#REF!</definedName>
    <definedName name="RicksPage" localSheetId="4">#REF!</definedName>
    <definedName name="RicksPage" localSheetId="5">#REF!</definedName>
    <definedName name="RicksPage" localSheetId="17">#REF!</definedName>
    <definedName name="RicksPage" localSheetId="12">#REF!</definedName>
    <definedName name="RicksPage" localSheetId="9">#REF!</definedName>
    <definedName name="RicksPage" localSheetId="10">#REF!</definedName>
    <definedName name="RicksPage">#REF!</definedName>
    <definedName name="RID" localSheetId="0">#REF!</definedName>
    <definedName name="RID" localSheetId="3">#REF!</definedName>
    <definedName name="RID" localSheetId="2">#REF!</definedName>
    <definedName name="RID" localSheetId="22">#REF!</definedName>
    <definedName name="RID" localSheetId="7">#REF!</definedName>
    <definedName name="RID" localSheetId="4">#REF!</definedName>
    <definedName name="RID" localSheetId="5">#REF!</definedName>
    <definedName name="RID" localSheetId="17">#REF!</definedName>
    <definedName name="RID" localSheetId="12">#REF!</definedName>
    <definedName name="RID" localSheetId="9">#REF!</definedName>
    <definedName name="RID" localSheetId="10">#REF!</definedName>
    <definedName name="RID">#REF!</definedName>
    <definedName name="Risk" localSheetId="0">#REF!</definedName>
    <definedName name="Risk" localSheetId="3">#REF!</definedName>
    <definedName name="Risk" localSheetId="2">#REF!</definedName>
    <definedName name="Risk">#REF!</definedName>
    <definedName name="ROBIN" localSheetId="0">#REF!</definedName>
    <definedName name="ROBIN" localSheetId="3">#REF!</definedName>
    <definedName name="ROBIN" localSheetId="2">#REF!</definedName>
    <definedName name="ROBIN">#REF!</definedName>
    <definedName name="roce" localSheetId="0">#REF!</definedName>
    <definedName name="roce" localSheetId="3">#REF!</definedName>
    <definedName name="roce" localSheetId="2">#REF!</definedName>
    <definedName name="roce" localSheetId="22">#REF!</definedName>
    <definedName name="roce" localSheetId="7">#REF!</definedName>
    <definedName name="roce" localSheetId="4">#REF!</definedName>
    <definedName name="roce" localSheetId="5">#REF!</definedName>
    <definedName name="roce" localSheetId="17">#REF!</definedName>
    <definedName name="roce" localSheetId="12">#REF!</definedName>
    <definedName name="roce" localSheetId="9">#REF!</definedName>
    <definedName name="roce" localSheetId="10">#REF!</definedName>
    <definedName name="roce">#REF!</definedName>
    <definedName name="ROCE_Act" localSheetId="0">#REF!</definedName>
    <definedName name="ROCE_Act" localSheetId="3">#REF!</definedName>
    <definedName name="ROCE_Act" localSheetId="2">#REF!</definedName>
    <definedName name="ROCE_Act">#REF!</definedName>
    <definedName name="ROCE_Actual" localSheetId="0">#REF!</definedName>
    <definedName name="ROCE_Actual" localSheetId="3">#REF!</definedName>
    <definedName name="ROCE_Actual" localSheetId="2">#REF!</definedName>
    <definedName name="ROCE_Actual">#REF!</definedName>
    <definedName name="roce_avg_cap" localSheetId="0">#REF!</definedName>
    <definedName name="roce_avg_cap" localSheetId="3">#REF!</definedName>
    <definedName name="roce_avg_cap" localSheetId="2">#REF!</definedName>
    <definedName name="roce_avg_cap" localSheetId="22">#REF!</definedName>
    <definedName name="roce_avg_cap" localSheetId="7">#REF!</definedName>
    <definedName name="roce_avg_cap" localSheetId="4">#REF!</definedName>
    <definedName name="roce_avg_cap" localSheetId="5">#REF!</definedName>
    <definedName name="roce_avg_cap" localSheetId="17">#REF!</definedName>
    <definedName name="roce_avg_cap" localSheetId="12">#REF!</definedName>
    <definedName name="roce_avg_cap" localSheetId="9">#REF!</definedName>
    <definedName name="roce_avg_cap" localSheetId="10">#REF!</definedName>
    <definedName name="roce_avg_cap">#REF!</definedName>
    <definedName name="roce_avg_cap_CM4DC" localSheetId="0">#REF!</definedName>
    <definedName name="roce_avg_cap_CM4DC" localSheetId="3">#REF!</definedName>
    <definedName name="roce_avg_cap_CM4DC" localSheetId="2">#REF!</definedName>
    <definedName name="roce_avg_cap_CM4DC">#REF!</definedName>
    <definedName name="roce_avg_cap_CM4DE" localSheetId="0">#REF!</definedName>
    <definedName name="roce_avg_cap_CM4DE" localSheetId="3">#REF!</definedName>
    <definedName name="roce_avg_cap_CM4DE" localSheetId="2">#REF!</definedName>
    <definedName name="roce_avg_cap_CM4DE">#REF!</definedName>
    <definedName name="roce_avg_cap_CM4EL" localSheetId="0">#REF!</definedName>
    <definedName name="roce_avg_cap_CM4EL" localSheetId="3">#REF!</definedName>
    <definedName name="roce_avg_cap_CM4EL" localSheetId="2">#REF!</definedName>
    <definedName name="roce_avg_cap_CM4EL">#REF!</definedName>
    <definedName name="roce_avg_cap_CMDCC" localSheetId="0">#REF!</definedName>
    <definedName name="roce_avg_cap_CMDCC" localSheetId="3">#REF!</definedName>
    <definedName name="roce_avg_cap_CMDCC" localSheetId="2">#REF!</definedName>
    <definedName name="roce_avg_cap_CMDCC" localSheetId="22">#REF!</definedName>
    <definedName name="roce_avg_cap_CMDCC" localSheetId="7">#REF!</definedName>
    <definedName name="roce_avg_cap_CMDCC" localSheetId="4">#REF!</definedName>
    <definedName name="roce_avg_cap_CMDCC" localSheetId="5">#REF!</definedName>
    <definedName name="roce_avg_cap_CMDCC" localSheetId="17">#REF!</definedName>
    <definedName name="roce_avg_cap_CMDCC" localSheetId="12">#REF!</definedName>
    <definedName name="roce_avg_cap_CMDCC" localSheetId="9">#REF!</definedName>
    <definedName name="roce_avg_cap_CMDCC" localSheetId="10">#REF!</definedName>
    <definedName name="roce_avg_cap_CMDCC">#REF!</definedName>
    <definedName name="roce_avg_cap_CMDEC" localSheetId="0">#REF!</definedName>
    <definedName name="roce_avg_cap_CMDEC" localSheetId="3">#REF!</definedName>
    <definedName name="roce_avg_cap_CMDEC" localSheetId="2">#REF!</definedName>
    <definedName name="roce_avg_cap_CMDEC" localSheetId="22">#REF!</definedName>
    <definedName name="roce_avg_cap_CMDEC" localSheetId="7">#REF!</definedName>
    <definedName name="roce_avg_cap_CMDEC" localSheetId="4">#REF!</definedName>
    <definedName name="roce_avg_cap_CMDEC" localSheetId="5">#REF!</definedName>
    <definedName name="roce_avg_cap_CMDEC" localSheetId="17">#REF!</definedName>
    <definedName name="roce_avg_cap_CMDEC" localSheetId="12">#REF!</definedName>
    <definedName name="roce_avg_cap_CMDEC" localSheetId="9">#REF!</definedName>
    <definedName name="roce_avg_cap_CMDEC" localSheetId="10">#REF!</definedName>
    <definedName name="roce_avg_cap_CMDEC">#REF!</definedName>
    <definedName name="roce_avg_cap_CMDEG" localSheetId="0">#REF!</definedName>
    <definedName name="roce_avg_cap_CMDEG" localSheetId="3">#REF!</definedName>
    <definedName name="roce_avg_cap_CMDEG" localSheetId="2">#REF!</definedName>
    <definedName name="roce_avg_cap_CMDEG" localSheetId="22">#REF!</definedName>
    <definedName name="roce_avg_cap_CMDEG" localSheetId="7">#REF!</definedName>
    <definedName name="roce_avg_cap_CMDEG" localSheetId="4">#REF!</definedName>
    <definedName name="roce_avg_cap_CMDEG" localSheetId="5">#REF!</definedName>
    <definedName name="roce_avg_cap_CMDEG" localSheetId="17">#REF!</definedName>
    <definedName name="roce_avg_cap_CMDEG" localSheetId="12">#REF!</definedName>
    <definedName name="roce_avg_cap_CMDEG" localSheetId="9">#REF!</definedName>
    <definedName name="roce_avg_cap_CMDEG" localSheetId="10">#REF!</definedName>
    <definedName name="roce_avg_cap_CMDEG">#REF!</definedName>
    <definedName name="roce_avg_cap_CMELE" localSheetId="0">#REF!</definedName>
    <definedName name="roce_avg_cap_CMELE" localSheetId="3">#REF!</definedName>
    <definedName name="roce_avg_cap_CMELE" localSheetId="2">#REF!</definedName>
    <definedName name="roce_avg_cap_CMELE" localSheetId="22">#REF!</definedName>
    <definedName name="roce_avg_cap_CMELE" localSheetId="7">#REF!</definedName>
    <definedName name="roce_avg_cap_CMELE" localSheetId="4">#REF!</definedName>
    <definedName name="roce_avg_cap_CMELE" localSheetId="5">#REF!</definedName>
    <definedName name="roce_avg_cap_CMELE" localSheetId="17">#REF!</definedName>
    <definedName name="roce_avg_cap_CMELE" localSheetId="12">#REF!</definedName>
    <definedName name="roce_avg_cap_CMELE" localSheetId="9">#REF!</definedName>
    <definedName name="roce_avg_cap_CMELE" localSheetId="10">#REF!</definedName>
    <definedName name="roce_avg_cap_CMELE">#REF!</definedName>
    <definedName name="roce_avg_cap_cres" localSheetId="0">#REF!</definedName>
    <definedName name="roce_avg_cap_cres" localSheetId="3">#REF!</definedName>
    <definedName name="roce_avg_cap_cres" localSheetId="2">#REF!</definedName>
    <definedName name="roce_avg_cap_cres" localSheetId="22">#REF!</definedName>
    <definedName name="roce_avg_cap_cres" localSheetId="7">#REF!</definedName>
    <definedName name="roce_avg_cap_cres" localSheetId="4">#REF!</definedName>
    <definedName name="roce_avg_cap_cres" localSheetId="5">#REF!</definedName>
    <definedName name="roce_avg_cap_cres" localSheetId="17">#REF!</definedName>
    <definedName name="roce_avg_cap_cres" localSheetId="12">#REF!</definedName>
    <definedName name="roce_avg_cap_cres" localSheetId="9">#REF!</definedName>
    <definedName name="roce_avg_cap_cres" localSheetId="10">#REF!</definedName>
    <definedName name="roce_avg_cap_cres">#REF!</definedName>
    <definedName name="roce_avg_cap_crmw" localSheetId="0">#REF!</definedName>
    <definedName name="roce_avg_cap_crmw" localSheetId="3">#REF!</definedName>
    <definedName name="roce_avg_cap_crmw" localSheetId="2">#REF!</definedName>
    <definedName name="roce_avg_cap_crmw" localSheetId="22">#REF!</definedName>
    <definedName name="roce_avg_cap_crmw" localSheetId="7">#REF!</definedName>
    <definedName name="roce_avg_cap_crmw" localSheetId="4">#REF!</definedName>
    <definedName name="roce_avg_cap_crmw" localSheetId="5">#REF!</definedName>
    <definedName name="roce_avg_cap_crmw" localSheetId="17">#REF!</definedName>
    <definedName name="roce_avg_cap_crmw" localSheetId="12">#REF!</definedName>
    <definedName name="roce_avg_cap_crmw" localSheetId="9">#REF!</definedName>
    <definedName name="roce_avg_cap_crmw" localSheetId="10">#REF!</definedName>
    <definedName name="roce_avg_cap_crmw">#REF!</definedName>
    <definedName name="roce_avg_cap_dcc" localSheetId="0">#REF!</definedName>
    <definedName name="roce_avg_cap_dcc" localSheetId="3">#REF!</definedName>
    <definedName name="roce_avg_cap_dcc" localSheetId="2">#REF!</definedName>
    <definedName name="roce_avg_cap_dcc" localSheetId="22">#REF!</definedName>
    <definedName name="roce_avg_cap_dcc" localSheetId="7">#REF!</definedName>
    <definedName name="roce_avg_cap_dcc" localSheetId="4">#REF!</definedName>
    <definedName name="roce_avg_cap_dcc" localSheetId="5">#REF!</definedName>
    <definedName name="roce_avg_cap_dcc" localSheetId="17">#REF!</definedName>
    <definedName name="roce_avg_cap_dcc" localSheetId="12">#REF!</definedName>
    <definedName name="roce_avg_cap_dcc" localSheetId="9">#REF!</definedName>
    <definedName name="roce_avg_cap_dcc" localSheetId="10">#REF!</definedName>
    <definedName name="roce_avg_cap_dcc">#REF!</definedName>
    <definedName name="roce_avg_cap_dccw" localSheetId="0">#REF!</definedName>
    <definedName name="roce_avg_cap_dccw" localSheetId="3">#REF!</definedName>
    <definedName name="roce_avg_cap_dccw" localSheetId="2">#REF!</definedName>
    <definedName name="roce_avg_cap_dccw" localSheetId="22">#REF!</definedName>
    <definedName name="roce_avg_cap_dccw" localSheetId="7">#REF!</definedName>
    <definedName name="roce_avg_cap_dccw" localSheetId="4">#REF!</definedName>
    <definedName name="roce_avg_cap_dccw" localSheetId="5">#REF!</definedName>
    <definedName name="roce_avg_cap_dccw" localSheetId="17">#REF!</definedName>
    <definedName name="roce_avg_cap_dccw" localSheetId="12">#REF!</definedName>
    <definedName name="roce_avg_cap_dccw" localSheetId="9">#REF!</definedName>
    <definedName name="roce_avg_cap_dccw" localSheetId="10">#REF!</definedName>
    <definedName name="roce_avg_cap_dccw">#REF!</definedName>
    <definedName name="roce_avg_cap_dcom" localSheetId="0">#REF!</definedName>
    <definedName name="roce_avg_cap_dcom" localSheetId="3">#REF!</definedName>
    <definedName name="roce_avg_cap_dcom" localSheetId="2">#REF!</definedName>
    <definedName name="roce_avg_cap_dcom" localSheetId="22">#REF!</definedName>
    <definedName name="roce_avg_cap_dcom" localSheetId="7">#REF!</definedName>
    <definedName name="roce_avg_cap_dcom" localSheetId="4">#REF!</definedName>
    <definedName name="roce_avg_cap_dcom" localSheetId="5">#REF!</definedName>
    <definedName name="roce_avg_cap_dcom" localSheetId="17">#REF!</definedName>
    <definedName name="roce_avg_cap_dcom" localSheetId="12">#REF!</definedName>
    <definedName name="roce_avg_cap_dcom" localSheetId="9">#REF!</definedName>
    <definedName name="roce_avg_cap_dcom" localSheetId="10">#REF!</definedName>
    <definedName name="roce_avg_cap_dcom">#REF!</definedName>
    <definedName name="roce_avg_cap_desi" localSheetId="0">#REF!</definedName>
    <definedName name="roce_avg_cap_desi" localSheetId="3">#REF!</definedName>
    <definedName name="roce_avg_cap_desi" localSheetId="2">#REF!</definedName>
    <definedName name="roce_avg_cap_desi" localSheetId="22">#REF!</definedName>
    <definedName name="roce_avg_cap_desi" localSheetId="7">#REF!</definedName>
    <definedName name="roce_avg_cap_desi" localSheetId="4">#REF!</definedName>
    <definedName name="roce_avg_cap_desi" localSheetId="5">#REF!</definedName>
    <definedName name="roce_avg_cap_desi" localSheetId="17">#REF!</definedName>
    <definedName name="roce_avg_cap_desi" localSheetId="12">#REF!</definedName>
    <definedName name="roce_avg_cap_desi" localSheetId="9">#REF!</definedName>
    <definedName name="roce_avg_cap_desi" localSheetId="10">#REF!</definedName>
    <definedName name="roce_avg_cap_desi">#REF!</definedName>
    <definedName name="roce_avg_cap_dfd" localSheetId="0">#REF!</definedName>
    <definedName name="roce_avg_cap_dfd" localSheetId="3">#REF!</definedName>
    <definedName name="roce_avg_cap_dfd" localSheetId="2">#REF!</definedName>
    <definedName name="roce_avg_cap_dfd" localSheetId="22">#REF!</definedName>
    <definedName name="roce_avg_cap_dfd" localSheetId="7">#REF!</definedName>
    <definedName name="roce_avg_cap_dfd" localSheetId="4">#REF!</definedName>
    <definedName name="roce_avg_cap_dfd" localSheetId="5">#REF!</definedName>
    <definedName name="roce_avg_cap_dfd" localSheetId="17">#REF!</definedName>
    <definedName name="roce_avg_cap_dfd" localSheetId="12">#REF!</definedName>
    <definedName name="roce_avg_cap_dfd" localSheetId="9">#REF!</definedName>
    <definedName name="roce_avg_cap_dfd" localSheetId="10">#REF!</definedName>
    <definedName name="roce_avg_cap_dfd">#REF!</definedName>
    <definedName name="roce_avg_cap_dnet" localSheetId="0">#REF!</definedName>
    <definedName name="roce_avg_cap_dnet" localSheetId="3">#REF!</definedName>
    <definedName name="roce_avg_cap_dnet" localSheetId="2">#REF!</definedName>
    <definedName name="roce_avg_cap_dnet" localSheetId="22">#REF!</definedName>
    <definedName name="roce_avg_cap_dnet" localSheetId="7">#REF!</definedName>
    <definedName name="roce_avg_cap_dnet" localSheetId="4">#REF!</definedName>
    <definedName name="roce_avg_cap_dnet" localSheetId="5">#REF!</definedName>
    <definedName name="roce_avg_cap_dnet" localSheetId="17">#REF!</definedName>
    <definedName name="roce_avg_cap_dnet" localSheetId="12">#REF!</definedName>
    <definedName name="roce_avg_cap_dnet" localSheetId="9">#REF!</definedName>
    <definedName name="roce_avg_cap_dnet" localSheetId="10">#REF!</definedName>
    <definedName name="roce_avg_cap_dnet">#REF!</definedName>
    <definedName name="roce_avg_cap_dpbg" localSheetId="0">#REF!</definedName>
    <definedName name="roce_avg_cap_dpbg" localSheetId="3">#REF!</definedName>
    <definedName name="roce_avg_cap_dpbg" localSheetId="2">#REF!</definedName>
    <definedName name="roce_avg_cap_dpbg" localSheetId="22">#REF!</definedName>
    <definedName name="roce_avg_cap_dpbg" localSheetId="7">#REF!</definedName>
    <definedName name="roce_avg_cap_dpbg" localSheetId="4">#REF!</definedName>
    <definedName name="roce_avg_cap_dpbg" localSheetId="5">#REF!</definedName>
    <definedName name="roce_avg_cap_dpbg" localSheetId="17">#REF!</definedName>
    <definedName name="roce_avg_cap_dpbg" localSheetId="12">#REF!</definedName>
    <definedName name="roce_avg_cap_dpbg" localSheetId="9">#REF!</definedName>
    <definedName name="roce_avg_cap_dpbg" localSheetId="10">#REF!</definedName>
    <definedName name="roce_avg_cap_dpbg">#REF!</definedName>
    <definedName name="roce_avg_cap_dsol" localSheetId="0">#REF!</definedName>
    <definedName name="roce_avg_cap_dsol" localSheetId="3">#REF!</definedName>
    <definedName name="roce_avg_cap_dsol" localSheetId="2">#REF!</definedName>
    <definedName name="roce_avg_cap_dsol" localSheetId="22">#REF!</definedName>
    <definedName name="roce_avg_cap_dsol" localSheetId="7">#REF!</definedName>
    <definedName name="roce_avg_cap_dsol" localSheetId="4">#REF!</definedName>
    <definedName name="roce_avg_cap_dsol" localSheetId="5">#REF!</definedName>
    <definedName name="roce_avg_cap_dsol" localSheetId="17">#REF!</definedName>
    <definedName name="roce_avg_cap_dsol" localSheetId="12">#REF!</definedName>
    <definedName name="roce_avg_cap_dsol" localSheetId="9">#REF!</definedName>
    <definedName name="roce_avg_cap_dsol" localSheetId="10">#REF!</definedName>
    <definedName name="roce_avg_cap_dsol">#REF!</definedName>
    <definedName name="roce_avg_cap_elec" localSheetId="0">#REF!</definedName>
    <definedName name="roce_avg_cap_elec" localSheetId="3">#REF!</definedName>
    <definedName name="roce_avg_cap_elec" localSheetId="2">#REF!</definedName>
    <definedName name="roce_avg_cap_elec" localSheetId="22">#REF!</definedName>
    <definedName name="roce_avg_cap_elec" localSheetId="7">#REF!</definedName>
    <definedName name="roce_avg_cap_elec" localSheetId="4">#REF!</definedName>
    <definedName name="roce_avg_cap_elec" localSheetId="5">#REF!</definedName>
    <definedName name="roce_avg_cap_elec" localSheetId="17">#REF!</definedName>
    <definedName name="roce_avg_cap_elec" localSheetId="12">#REF!</definedName>
    <definedName name="roce_avg_cap_elec" localSheetId="9">#REF!</definedName>
    <definedName name="roce_avg_cap_elec" localSheetId="10">#REF!</definedName>
    <definedName name="roce_avg_cap_elec">#REF!</definedName>
    <definedName name="roce_avg_cap_esvc" localSheetId="0">#REF!</definedName>
    <definedName name="roce_avg_cap_esvc" localSheetId="3">#REF!</definedName>
    <definedName name="roce_avg_cap_esvc" localSheetId="2">#REF!</definedName>
    <definedName name="roce_avg_cap_esvc" localSheetId="22">#REF!</definedName>
    <definedName name="roce_avg_cap_esvc" localSheetId="7">#REF!</definedName>
    <definedName name="roce_avg_cap_esvc" localSheetId="4">#REF!</definedName>
    <definedName name="roce_avg_cap_esvc" localSheetId="5">#REF!</definedName>
    <definedName name="roce_avg_cap_esvc" localSheetId="17">#REF!</definedName>
    <definedName name="roce_avg_cap_esvc" localSheetId="12">#REF!</definedName>
    <definedName name="roce_avg_cap_esvc" localSheetId="9">#REF!</definedName>
    <definedName name="roce_avg_cap_esvc" localSheetId="10">#REF!</definedName>
    <definedName name="roce_avg_cap_esvc">#REF!</definedName>
    <definedName name="roce_avg_cap_fnco" localSheetId="0">#REF!</definedName>
    <definedName name="roce_avg_cap_fnco" localSheetId="3">#REF!</definedName>
    <definedName name="roce_avg_cap_fnco" localSheetId="2">#REF!</definedName>
    <definedName name="roce_avg_cap_fnco" localSheetId="22">#REF!</definedName>
    <definedName name="roce_avg_cap_fnco" localSheetId="7">#REF!</definedName>
    <definedName name="roce_avg_cap_fnco" localSheetId="4">#REF!</definedName>
    <definedName name="roce_avg_cap_fnco" localSheetId="5">#REF!</definedName>
    <definedName name="roce_avg_cap_fnco" localSheetId="17">#REF!</definedName>
    <definedName name="roce_avg_cap_fnco" localSheetId="12">#REF!</definedName>
    <definedName name="roce_avg_cap_fnco" localSheetId="9">#REF!</definedName>
    <definedName name="roce_avg_cap_fnco" localSheetId="10">#REF!</definedName>
    <definedName name="roce_avg_cap_fnco">#REF!</definedName>
    <definedName name="roce_avg_cap_fsac" localSheetId="0">#REF!</definedName>
    <definedName name="roce_avg_cap_fsac" localSheetId="3">#REF!</definedName>
    <definedName name="roce_avg_cap_fsac" localSheetId="2">#REF!</definedName>
    <definedName name="roce_avg_cap_fsac" localSheetId="22">#REF!</definedName>
    <definedName name="roce_avg_cap_fsac" localSheetId="7">#REF!</definedName>
    <definedName name="roce_avg_cap_fsac" localSheetId="4">#REF!</definedName>
    <definedName name="roce_avg_cap_fsac" localSheetId="5">#REF!</definedName>
    <definedName name="roce_avg_cap_fsac" localSheetId="17">#REF!</definedName>
    <definedName name="roce_avg_cap_fsac" localSheetId="12">#REF!</definedName>
    <definedName name="roce_avg_cap_fsac" localSheetId="9">#REF!</definedName>
    <definedName name="roce_avg_cap_fsac" localSheetId="10">#REF!</definedName>
    <definedName name="roce_avg_cap_fsac">#REF!</definedName>
    <definedName name="roce_avg_cap_fstp" localSheetId="0">#REF!</definedName>
    <definedName name="roce_avg_cap_fstp" localSheetId="3">#REF!</definedName>
    <definedName name="roce_avg_cap_fstp" localSheetId="2">#REF!</definedName>
    <definedName name="roce_avg_cap_fstp" localSheetId="22">#REF!</definedName>
    <definedName name="roce_avg_cap_fstp" localSheetId="7">#REF!</definedName>
    <definedName name="roce_avg_cap_fstp" localSheetId="4">#REF!</definedName>
    <definedName name="roce_avg_cap_fstp" localSheetId="5">#REF!</definedName>
    <definedName name="roce_avg_cap_fstp" localSheetId="17">#REF!</definedName>
    <definedName name="roce_avg_cap_fstp" localSheetId="12">#REF!</definedName>
    <definedName name="roce_avg_cap_fstp" localSheetId="9">#REF!</definedName>
    <definedName name="roce_avg_cap_fstp" localSheetId="10">#REF!</definedName>
    <definedName name="roce_avg_cap_fstp">#REF!</definedName>
    <definedName name="roce_avg_cap_gadd" localSheetId="0">#REF!</definedName>
    <definedName name="roce_avg_cap_gadd" localSheetId="3">#REF!</definedName>
    <definedName name="roce_avg_cap_gadd" localSheetId="2">#REF!</definedName>
    <definedName name="roce_avg_cap_gadd" localSheetId="22">#REF!</definedName>
    <definedName name="roce_avg_cap_gadd" localSheetId="7">#REF!</definedName>
    <definedName name="roce_avg_cap_gadd" localSheetId="4">#REF!</definedName>
    <definedName name="roce_avg_cap_gadd" localSheetId="5">#REF!</definedName>
    <definedName name="roce_avg_cap_gadd" localSheetId="17">#REF!</definedName>
    <definedName name="roce_avg_cap_gadd" localSheetId="12">#REF!</definedName>
    <definedName name="roce_avg_cap_gadd" localSheetId="9">#REF!</definedName>
    <definedName name="roce_avg_cap_gadd" localSheetId="10">#REF!</definedName>
    <definedName name="roce_avg_cap_gadd">#REF!</definedName>
    <definedName name="roce_avg_cap_gadi" localSheetId="0">#REF!</definedName>
    <definedName name="roce_avg_cap_gadi" localSheetId="3">#REF!</definedName>
    <definedName name="roce_avg_cap_gadi" localSheetId="2">#REF!</definedName>
    <definedName name="roce_avg_cap_gadi" localSheetId="22">#REF!</definedName>
    <definedName name="roce_avg_cap_gadi" localSheetId="7">#REF!</definedName>
    <definedName name="roce_avg_cap_gadi" localSheetId="4">#REF!</definedName>
    <definedName name="roce_avg_cap_gadi" localSheetId="5">#REF!</definedName>
    <definedName name="roce_avg_cap_gadi" localSheetId="17">#REF!</definedName>
    <definedName name="roce_avg_cap_gadi" localSheetId="12">#REF!</definedName>
    <definedName name="roce_avg_cap_gadi" localSheetId="9">#REF!</definedName>
    <definedName name="roce_avg_cap_gadi" localSheetId="10">#REF!</definedName>
    <definedName name="roce_avg_cap_gadi">#REF!</definedName>
    <definedName name="roce_avg_cap_govd" localSheetId="0">#REF!</definedName>
    <definedName name="roce_avg_cap_govd" localSheetId="3">#REF!</definedName>
    <definedName name="roce_avg_cap_govd" localSheetId="2">#REF!</definedName>
    <definedName name="roce_avg_cap_govd" localSheetId="22">#REF!</definedName>
    <definedName name="roce_avg_cap_govd" localSheetId="7">#REF!</definedName>
    <definedName name="roce_avg_cap_govd" localSheetId="4">#REF!</definedName>
    <definedName name="roce_avg_cap_govd" localSheetId="5">#REF!</definedName>
    <definedName name="roce_avg_cap_govd" localSheetId="17">#REF!</definedName>
    <definedName name="roce_avg_cap_govd" localSheetId="12">#REF!</definedName>
    <definedName name="roce_avg_cap_govd" localSheetId="9">#REF!</definedName>
    <definedName name="roce_avg_cap_govd" localSheetId="10">#REF!</definedName>
    <definedName name="roce_avg_cap_govd">#REF!</definedName>
    <definedName name="roce_avg_cap_gove" localSheetId="0">#REF!</definedName>
    <definedName name="roce_avg_cap_gove" localSheetId="3">#REF!</definedName>
    <definedName name="roce_avg_cap_gove" localSheetId="2">#REF!</definedName>
    <definedName name="roce_avg_cap_gove" localSheetId="22">#REF!</definedName>
    <definedName name="roce_avg_cap_gove" localSheetId="7">#REF!</definedName>
    <definedName name="roce_avg_cap_gove" localSheetId="4">#REF!</definedName>
    <definedName name="roce_avg_cap_gove" localSheetId="5">#REF!</definedName>
    <definedName name="roce_avg_cap_gove" localSheetId="17">#REF!</definedName>
    <definedName name="roce_avg_cap_gove" localSheetId="12">#REF!</definedName>
    <definedName name="roce_avg_cap_gove" localSheetId="9">#REF!</definedName>
    <definedName name="roce_avg_cap_gove" localSheetId="10">#REF!</definedName>
    <definedName name="roce_avg_cap_gove">#REF!</definedName>
    <definedName name="roce_avg_cap_nep" localSheetId="0">#REF!</definedName>
    <definedName name="roce_avg_cap_nep" localSheetId="3">#REF!</definedName>
    <definedName name="roce_avg_cap_nep" localSheetId="2">#REF!</definedName>
    <definedName name="roce_avg_cap_nep" localSheetId="22">#REF!</definedName>
    <definedName name="roce_avg_cap_nep" localSheetId="7">#REF!</definedName>
    <definedName name="roce_avg_cap_nep" localSheetId="4">#REF!</definedName>
    <definedName name="roce_avg_cap_nep" localSheetId="5">#REF!</definedName>
    <definedName name="roce_avg_cap_nep" localSheetId="17">#REF!</definedName>
    <definedName name="roce_avg_cap_nep" localSheetId="12">#REF!</definedName>
    <definedName name="roce_avg_cap_nep" localSheetId="9">#REF!</definedName>
    <definedName name="roce_avg_cap_nep" localSheetId="10">#REF!</definedName>
    <definedName name="roce_avg_cap_nep">#REF!</definedName>
    <definedName name="roce_avg_cap_resm" localSheetId="0">#REF!</definedName>
    <definedName name="roce_avg_cap_resm" localSheetId="3">#REF!</definedName>
    <definedName name="roce_avg_cap_resm" localSheetId="2">#REF!</definedName>
    <definedName name="roce_avg_cap_resm" localSheetId="22">#REF!</definedName>
    <definedName name="roce_avg_cap_resm" localSheetId="7">#REF!</definedName>
    <definedName name="roce_avg_cap_resm" localSheetId="4">#REF!</definedName>
    <definedName name="roce_avg_cap_resm" localSheetId="5">#REF!</definedName>
    <definedName name="roce_avg_cap_resm" localSheetId="17">#REF!</definedName>
    <definedName name="roce_avg_cap_resm" localSheetId="12">#REF!</definedName>
    <definedName name="roce_avg_cap_resm" localSheetId="9">#REF!</definedName>
    <definedName name="roce_avg_cap_resm" localSheetId="10">#REF!</definedName>
    <definedName name="roce_avg_cap_resm">#REF!</definedName>
    <definedName name="roce_avg_cap_tam" localSheetId="0">#REF!</definedName>
    <definedName name="roce_avg_cap_tam" localSheetId="3">#REF!</definedName>
    <definedName name="roce_avg_cap_tam" localSheetId="2">#REF!</definedName>
    <definedName name="roce_avg_cap_tam" localSheetId="22">#REF!</definedName>
    <definedName name="roce_avg_cap_tam" localSheetId="7">#REF!</definedName>
    <definedName name="roce_avg_cap_tam" localSheetId="4">#REF!</definedName>
    <definedName name="roce_avg_cap_tam" localSheetId="5">#REF!</definedName>
    <definedName name="roce_avg_cap_tam" localSheetId="17">#REF!</definedName>
    <definedName name="roce_avg_cap_tam" localSheetId="12">#REF!</definedName>
    <definedName name="roce_avg_cap_tam" localSheetId="9">#REF!</definedName>
    <definedName name="roce_avg_cap_tam" localSheetId="10">#REF!</definedName>
    <definedName name="roce_avg_cap_tam">#REF!</definedName>
    <definedName name="roce_avg_cap_trea" localSheetId="0">#REF!</definedName>
    <definedName name="roce_avg_cap_trea" localSheetId="3">#REF!</definedName>
    <definedName name="roce_avg_cap_trea" localSheetId="2">#REF!</definedName>
    <definedName name="roce_avg_cap_trea">#REF!</definedName>
    <definedName name="roce_avg_cap_tsc" localSheetId="0">#REF!</definedName>
    <definedName name="roce_avg_cap_tsc" localSheetId="3">#REF!</definedName>
    <definedName name="roce_avg_cap_tsc" localSheetId="2">#REF!</definedName>
    <definedName name="roce_avg_cap_tsc" localSheetId="22">#REF!</definedName>
    <definedName name="roce_avg_cap_tsc" localSheetId="7">#REF!</definedName>
    <definedName name="roce_avg_cap_tsc" localSheetId="4">#REF!</definedName>
    <definedName name="roce_avg_cap_tsc" localSheetId="5">#REF!</definedName>
    <definedName name="roce_avg_cap_tsc" localSheetId="17">#REF!</definedName>
    <definedName name="roce_avg_cap_tsc" localSheetId="12">#REF!</definedName>
    <definedName name="roce_avg_cap_tsc" localSheetId="9">#REF!</definedName>
    <definedName name="roce_avg_cap_tsc" localSheetId="10">#REF!</definedName>
    <definedName name="roce_avg_cap_tsc">#REF!</definedName>
    <definedName name="roce_avg_cap_vent" localSheetId="0">#REF!</definedName>
    <definedName name="roce_avg_cap_vent" localSheetId="3">#REF!</definedName>
    <definedName name="roce_avg_cap_vent" localSheetId="2">#REF!</definedName>
    <definedName name="roce_avg_cap_vent" localSheetId="22">#REF!</definedName>
    <definedName name="roce_avg_cap_vent" localSheetId="7">#REF!</definedName>
    <definedName name="roce_avg_cap_vent" localSheetId="4">#REF!</definedName>
    <definedName name="roce_avg_cap_vent" localSheetId="5">#REF!</definedName>
    <definedName name="roce_avg_cap_vent" localSheetId="17">#REF!</definedName>
    <definedName name="roce_avg_cap_vent" localSheetId="12">#REF!</definedName>
    <definedName name="roce_avg_cap_vent" localSheetId="9">#REF!</definedName>
    <definedName name="roce_avg_cap_vent" localSheetId="10">#REF!</definedName>
    <definedName name="roce_avg_cap_vent">#REF!</definedName>
    <definedName name="ROCE_Bud" localSheetId="0">#REF!</definedName>
    <definedName name="ROCE_Bud" localSheetId="3">#REF!</definedName>
    <definedName name="ROCE_Bud" localSheetId="2">#REF!</definedName>
    <definedName name="ROCE_Bud">#REF!</definedName>
    <definedName name="ROCE_Budget" localSheetId="0">#REF!</definedName>
    <definedName name="ROCE_Budget" localSheetId="3">#REF!</definedName>
    <definedName name="ROCE_Budget" localSheetId="2">#REF!</definedName>
    <definedName name="ROCE_Budget">#REF!</definedName>
    <definedName name="roce_cap_adj" localSheetId="0">#REF!</definedName>
    <definedName name="roce_cap_adj" localSheetId="3">#REF!</definedName>
    <definedName name="roce_cap_adj" localSheetId="2">#REF!</definedName>
    <definedName name="roce_cap_adj" localSheetId="22">#REF!</definedName>
    <definedName name="roce_cap_adj" localSheetId="7">#REF!</definedName>
    <definedName name="roce_cap_adj" localSheetId="4">#REF!</definedName>
    <definedName name="roce_cap_adj" localSheetId="5">#REF!</definedName>
    <definedName name="roce_cap_adj" localSheetId="17">#REF!</definedName>
    <definedName name="roce_cap_adj" localSheetId="12">#REF!</definedName>
    <definedName name="roce_cap_adj" localSheetId="9">#REF!</definedName>
    <definedName name="roce_cap_adj" localSheetId="10">#REF!</definedName>
    <definedName name="roce_cap_adj">#REF!</definedName>
    <definedName name="roce_debt" localSheetId="0">#REF!</definedName>
    <definedName name="roce_debt" localSheetId="3">#REF!</definedName>
    <definedName name="roce_debt" localSheetId="2">#REF!</definedName>
    <definedName name="roce_debt" localSheetId="22">#REF!</definedName>
    <definedName name="roce_debt" localSheetId="7">#REF!</definedName>
    <definedName name="roce_debt" localSheetId="4">#REF!</definedName>
    <definedName name="roce_debt" localSheetId="5">#REF!</definedName>
    <definedName name="roce_debt" localSheetId="17">#REF!</definedName>
    <definedName name="roce_debt" localSheetId="12">#REF!</definedName>
    <definedName name="roce_debt" localSheetId="9">#REF!</definedName>
    <definedName name="roce_debt" localSheetId="10">#REF!</definedName>
    <definedName name="roce_debt">#REF!</definedName>
    <definedName name="roce_ebit" localSheetId="0">#REF!</definedName>
    <definedName name="roce_ebit" localSheetId="3">#REF!</definedName>
    <definedName name="roce_ebit" localSheetId="2">#REF!</definedName>
    <definedName name="roce_ebit" localSheetId="22">#REF!</definedName>
    <definedName name="roce_ebit" localSheetId="7">#REF!</definedName>
    <definedName name="roce_ebit" localSheetId="4">#REF!</definedName>
    <definedName name="roce_ebit" localSheetId="5">#REF!</definedName>
    <definedName name="roce_ebit" localSheetId="17">#REF!</definedName>
    <definedName name="roce_ebit" localSheetId="12">#REF!</definedName>
    <definedName name="roce_ebit" localSheetId="9">#REF!</definedName>
    <definedName name="roce_ebit" localSheetId="10">#REF!</definedName>
    <definedName name="roce_ebit">#REF!</definedName>
    <definedName name="roce_ebit_adj" localSheetId="0">#REF!</definedName>
    <definedName name="roce_ebit_adj" localSheetId="3">#REF!</definedName>
    <definedName name="roce_ebit_adj" localSheetId="2">#REF!</definedName>
    <definedName name="roce_ebit_adj" localSheetId="22">#REF!</definedName>
    <definedName name="roce_ebit_adj" localSheetId="7">#REF!</definedName>
    <definedName name="roce_ebit_adj" localSheetId="4">#REF!</definedName>
    <definedName name="roce_ebit_adj" localSheetId="5">#REF!</definedName>
    <definedName name="roce_ebit_adj" localSheetId="17">#REF!</definedName>
    <definedName name="roce_ebit_adj" localSheetId="12">#REF!</definedName>
    <definedName name="roce_ebit_adj" localSheetId="9">#REF!</definedName>
    <definedName name="roce_ebit_adj" localSheetId="10">#REF!</definedName>
    <definedName name="roce_ebit_adj">#REF!</definedName>
    <definedName name="roce_ebit_CM4DC" localSheetId="0">#REF!</definedName>
    <definedName name="roce_ebit_CM4DC" localSheetId="3">#REF!</definedName>
    <definedName name="roce_ebit_CM4DC" localSheetId="2">#REF!</definedName>
    <definedName name="roce_ebit_CM4DC">#REF!</definedName>
    <definedName name="roce_ebit_CM4DE" localSheetId="0">#REF!</definedName>
    <definedName name="roce_ebit_CM4DE" localSheetId="3">#REF!</definedName>
    <definedName name="roce_ebit_CM4DE" localSheetId="2">#REF!</definedName>
    <definedName name="roce_ebit_CM4DE">#REF!</definedName>
    <definedName name="roce_ebit_CM4EL" localSheetId="0">#REF!</definedName>
    <definedName name="roce_ebit_CM4EL" localSheetId="3">#REF!</definedName>
    <definedName name="roce_ebit_CM4EL" localSheetId="2">#REF!</definedName>
    <definedName name="roce_ebit_CM4EL">#REF!</definedName>
    <definedName name="roce_ebit_CMDCC" localSheetId="0">#REF!</definedName>
    <definedName name="roce_ebit_CMDCC" localSheetId="3">#REF!</definedName>
    <definedName name="roce_ebit_CMDCC" localSheetId="2">#REF!</definedName>
    <definedName name="roce_ebit_CMDCC">#REF!</definedName>
    <definedName name="roce_ebit_CMDEC" localSheetId="0">#REF!</definedName>
    <definedName name="roce_ebit_CMDEC" localSheetId="3">#REF!</definedName>
    <definedName name="roce_ebit_CMDEC" localSheetId="2">#REF!</definedName>
    <definedName name="roce_ebit_CMDEC">#REF!</definedName>
    <definedName name="roce_ebit_CMDEG" localSheetId="0">#REF!</definedName>
    <definedName name="roce_ebit_CMDEG" localSheetId="3">#REF!</definedName>
    <definedName name="roce_ebit_CMDEG" localSheetId="2">#REF!</definedName>
    <definedName name="roce_ebit_CMDEG">#REF!</definedName>
    <definedName name="roce_ebit_CMELE" localSheetId="0">#REF!</definedName>
    <definedName name="roce_ebit_CMELE" localSheetId="3">#REF!</definedName>
    <definedName name="roce_ebit_CMELE" localSheetId="2">#REF!</definedName>
    <definedName name="roce_ebit_CMELE">#REF!</definedName>
    <definedName name="roce_ebit_cres" localSheetId="0">#REF!</definedName>
    <definedName name="roce_ebit_cres" localSheetId="3">#REF!</definedName>
    <definedName name="roce_ebit_cres" localSheetId="2">#REF!</definedName>
    <definedName name="roce_ebit_cres">#REF!</definedName>
    <definedName name="roce_ebit_crmw" localSheetId="0">#REF!</definedName>
    <definedName name="roce_ebit_crmw" localSheetId="3">#REF!</definedName>
    <definedName name="roce_ebit_crmw" localSheetId="2">#REF!</definedName>
    <definedName name="roce_ebit_crmw">#REF!</definedName>
    <definedName name="roce_ebit_dcc" localSheetId="0">#REF!</definedName>
    <definedName name="roce_ebit_dcc" localSheetId="3">#REF!</definedName>
    <definedName name="roce_ebit_dcc" localSheetId="2">#REF!</definedName>
    <definedName name="roce_ebit_dcc">#REF!</definedName>
    <definedName name="roce_ebit_dccw" localSheetId="0">#REF!</definedName>
    <definedName name="roce_ebit_dccw" localSheetId="3">#REF!</definedName>
    <definedName name="roce_ebit_dccw" localSheetId="2">#REF!</definedName>
    <definedName name="roce_ebit_dccw">#REF!</definedName>
    <definedName name="roce_ebit_dcom" localSheetId="0">#REF!</definedName>
    <definedName name="roce_ebit_dcom" localSheetId="3">#REF!</definedName>
    <definedName name="roce_ebit_dcom" localSheetId="2">#REF!</definedName>
    <definedName name="roce_ebit_dcom">#REF!</definedName>
    <definedName name="roce_ebit_desi" localSheetId="0">#REF!</definedName>
    <definedName name="roce_ebit_desi" localSheetId="3">#REF!</definedName>
    <definedName name="roce_ebit_desi" localSheetId="2">#REF!</definedName>
    <definedName name="roce_ebit_desi">#REF!</definedName>
    <definedName name="roce_ebit_dfd" localSheetId="0">#REF!</definedName>
    <definedName name="roce_ebit_dfd" localSheetId="3">#REF!</definedName>
    <definedName name="roce_ebit_dfd" localSheetId="2">#REF!</definedName>
    <definedName name="roce_ebit_dfd">#REF!</definedName>
    <definedName name="roce_ebit_dnet" localSheetId="0">#REF!</definedName>
    <definedName name="roce_ebit_dnet" localSheetId="3">#REF!</definedName>
    <definedName name="roce_ebit_dnet" localSheetId="2">#REF!</definedName>
    <definedName name="roce_ebit_dnet">#REF!</definedName>
    <definedName name="roce_ebit_dpbg" localSheetId="0">#REF!</definedName>
    <definedName name="roce_ebit_dpbg" localSheetId="3">#REF!</definedName>
    <definedName name="roce_ebit_dpbg" localSheetId="2">#REF!</definedName>
    <definedName name="roce_ebit_dpbg">#REF!</definedName>
    <definedName name="roce_ebit_dsol" localSheetId="0">#REF!</definedName>
    <definedName name="roce_ebit_dsol" localSheetId="3">#REF!</definedName>
    <definedName name="roce_ebit_dsol" localSheetId="2">#REF!</definedName>
    <definedName name="roce_ebit_dsol">#REF!</definedName>
    <definedName name="roce_ebit_elec" localSheetId="0">#REF!</definedName>
    <definedName name="roce_ebit_elec" localSheetId="3">#REF!</definedName>
    <definedName name="roce_ebit_elec" localSheetId="2">#REF!</definedName>
    <definedName name="roce_ebit_elec">#REF!</definedName>
    <definedName name="roce_ebit_esvc" localSheetId="0">#REF!</definedName>
    <definedName name="roce_ebit_esvc" localSheetId="3">#REF!</definedName>
    <definedName name="roce_ebit_esvc" localSheetId="2">#REF!</definedName>
    <definedName name="roce_ebit_esvc">#REF!</definedName>
    <definedName name="roce_ebit_fnco" localSheetId="0">#REF!</definedName>
    <definedName name="roce_ebit_fnco" localSheetId="3">#REF!</definedName>
    <definedName name="roce_ebit_fnco" localSheetId="2">#REF!</definedName>
    <definedName name="roce_ebit_fnco">#REF!</definedName>
    <definedName name="roce_ebit_fsac" localSheetId="0">#REF!</definedName>
    <definedName name="roce_ebit_fsac" localSheetId="3">#REF!</definedName>
    <definedName name="roce_ebit_fsac" localSheetId="2">#REF!</definedName>
    <definedName name="roce_ebit_fsac">#REF!</definedName>
    <definedName name="roce_ebit_fstp" localSheetId="0">#REF!</definedName>
    <definedName name="roce_ebit_fstp" localSheetId="3">#REF!</definedName>
    <definedName name="roce_ebit_fstp" localSheetId="2">#REF!</definedName>
    <definedName name="roce_ebit_fstp">#REF!</definedName>
    <definedName name="roce_ebit_gadd" localSheetId="0">#REF!</definedName>
    <definedName name="roce_ebit_gadd" localSheetId="3">#REF!</definedName>
    <definedName name="roce_ebit_gadd" localSheetId="2">#REF!</definedName>
    <definedName name="roce_ebit_gadd">#REF!</definedName>
    <definedName name="roce_ebit_gadi" localSheetId="0">#REF!</definedName>
    <definedName name="roce_ebit_gadi" localSheetId="3">#REF!</definedName>
    <definedName name="roce_ebit_gadi" localSheetId="2">#REF!</definedName>
    <definedName name="roce_ebit_gadi">#REF!</definedName>
    <definedName name="roce_ebit_govd" localSheetId="0">#REF!</definedName>
    <definedName name="roce_ebit_govd" localSheetId="3">#REF!</definedName>
    <definedName name="roce_ebit_govd" localSheetId="2">#REF!</definedName>
    <definedName name="roce_ebit_govd">#REF!</definedName>
    <definedName name="roce_ebit_gove" localSheetId="0">#REF!</definedName>
    <definedName name="roce_ebit_gove" localSheetId="3">#REF!</definedName>
    <definedName name="roce_ebit_gove" localSheetId="2">#REF!</definedName>
    <definedName name="roce_ebit_gove">#REF!</definedName>
    <definedName name="roce_ebit_nep" localSheetId="0">#REF!</definedName>
    <definedName name="roce_ebit_nep" localSheetId="3">#REF!</definedName>
    <definedName name="roce_ebit_nep" localSheetId="2">#REF!</definedName>
    <definedName name="roce_ebit_nep">#REF!</definedName>
    <definedName name="roce_ebit_resm" localSheetId="0">#REF!</definedName>
    <definedName name="roce_ebit_resm" localSheetId="3">#REF!</definedName>
    <definedName name="roce_ebit_resm" localSheetId="2">#REF!</definedName>
    <definedName name="roce_ebit_resm">#REF!</definedName>
    <definedName name="roce_ebit_tam" localSheetId="0">#REF!</definedName>
    <definedName name="roce_ebit_tam" localSheetId="3">#REF!</definedName>
    <definedName name="roce_ebit_tam" localSheetId="2">#REF!</definedName>
    <definedName name="roce_ebit_tam">#REF!</definedName>
    <definedName name="roce_ebit_tsc" localSheetId="0">#REF!</definedName>
    <definedName name="roce_ebit_tsc" localSheetId="3">#REF!</definedName>
    <definedName name="roce_ebit_tsc" localSheetId="2">#REF!</definedName>
    <definedName name="roce_ebit_tsc">#REF!</definedName>
    <definedName name="roce_ebit_vent" localSheetId="0">#REF!</definedName>
    <definedName name="roce_ebit_vent" localSheetId="3">#REF!</definedName>
    <definedName name="roce_ebit_vent" localSheetId="2">#REF!</definedName>
    <definedName name="roce_ebit_vent">#REF!</definedName>
    <definedName name="roce_ending_cap_" localSheetId="0">#REF!</definedName>
    <definedName name="roce_ending_cap_" localSheetId="3">#REF!</definedName>
    <definedName name="roce_ending_cap_" localSheetId="2">#REF!</definedName>
    <definedName name="roce_ending_cap_">#REF!</definedName>
    <definedName name="roce_ending_cap_cres" localSheetId="0">#REF!</definedName>
    <definedName name="roce_ending_cap_cres" localSheetId="3">#REF!</definedName>
    <definedName name="roce_ending_cap_cres" localSheetId="2">#REF!</definedName>
    <definedName name="roce_ending_cap_cres">#REF!</definedName>
    <definedName name="roce_ending_cap_crmw" localSheetId="0">#REF!</definedName>
    <definedName name="roce_ending_cap_crmw" localSheetId="3">#REF!</definedName>
    <definedName name="roce_ending_cap_crmw" localSheetId="2">#REF!</definedName>
    <definedName name="roce_ending_cap_crmw">#REF!</definedName>
    <definedName name="roce_ending_cap_dcc" localSheetId="0">#REF!</definedName>
    <definedName name="roce_ending_cap_dcc" localSheetId="3">#REF!</definedName>
    <definedName name="roce_ending_cap_dcc" localSheetId="2">#REF!</definedName>
    <definedName name="roce_ending_cap_dcc">#REF!</definedName>
    <definedName name="roce_ending_cap_dccw" localSheetId="0">#REF!</definedName>
    <definedName name="roce_ending_cap_dccw" localSheetId="3">#REF!</definedName>
    <definedName name="roce_ending_cap_dccw" localSheetId="2">#REF!</definedName>
    <definedName name="roce_ending_cap_dccw">#REF!</definedName>
    <definedName name="roce_ending_cap_dcom" localSheetId="0">#REF!</definedName>
    <definedName name="roce_ending_cap_dcom" localSheetId="3">#REF!</definedName>
    <definedName name="roce_ending_cap_dcom" localSheetId="2">#REF!</definedName>
    <definedName name="roce_ending_cap_dcom">#REF!</definedName>
    <definedName name="roce_ending_cap_desi" localSheetId="0">#REF!</definedName>
    <definedName name="roce_ending_cap_desi" localSheetId="3">#REF!</definedName>
    <definedName name="roce_ending_cap_desi" localSheetId="2">#REF!</definedName>
    <definedName name="roce_ending_cap_desi">#REF!</definedName>
    <definedName name="roce_ending_cap_dfd" localSheetId="0">#REF!</definedName>
    <definedName name="roce_ending_cap_dfd" localSheetId="3">#REF!</definedName>
    <definedName name="roce_ending_cap_dfd" localSheetId="2">#REF!</definedName>
    <definedName name="roce_ending_cap_dfd">#REF!</definedName>
    <definedName name="roce_ending_cap_dnet" localSheetId="0">#REF!</definedName>
    <definedName name="roce_ending_cap_dnet" localSheetId="3">#REF!</definedName>
    <definedName name="roce_ending_cap_dnet" localSheetId="2">#REF!</definedName>
    <definedName name="roce_ending_cap_dnet" localSheetId="22">#REF!</definedName>
    <definedName name="roce_ending_cap_dnet" localSheetId="7">#REF!</definedName>
    <definedName name="roce_ending_cap_dnet" localSheetId="4">#REF!</definedName>
    <definedName name="roce_ending_cap_dnet" localSheetId="5">#REF!</definedName>
    <definedName name="roce_ending_cap_dnet" localSheetId="17">#REF!</definedName>
    <definedName name="roce_ending_cap_dnet" localSheetId="12">#REF!</definedName>
    <definedName name="roce_ending_cap_dnet" localSheetId="9">#REF!</definedName>
    <definedName name="roce_ending_cap_dnet" localSheetId="10">#REF!</definedName>
    <definedName name="roce_ending_cap_dnet">#REF!</definedName>
    <definedName name="roce_ending_cap_dpbg" localSheetId="0">#REF!</definedName>
    <definedName name="roce_ending_cap_dpbg" localSheetId="3">#REF!</definedName>
    <definedName name="roce_ending_cap_dpbg" localSheetId="2">#REF!</definedName>
    <definedName name="roce_ending_cap_dpbg">#REF!</definedName>
    <definedName name="roce_ending_cap_dsol" localSheetId="0">#REF!</definedName>
    <definedName name="roce_ending_cap_dsol" localSheetId="3">#REF!</definedName>
    <definedName name="roce_ending_cap_dsol" localSheetId="2">#REF!</definedName>
    <definedName name="roce_ending_cap_dsol">#REF!</definedName>
    <definedName name="roce_ending_cap_elec" localSheetId="0">#REF!</definedName>
    <definedName name="roce_ending_cap_elec" localSheetId="3">#REF!</definedName>
    <definedName name="roce_ending_cap_elec" localSheetId="2">#REF!</definedName>
    <definedName name="roce_ending_cap_elec">#REF!</definedName>
    <definedName name="roce_ending_cap_esvc" localSheetId="0">#REF!</definedName>
    <definedName name="roce_ending_cap_esvc" localSheetId="3">#REF!</definedName>
    <definedName name="roce_ending_cap_esvc" localSheetId="2">#REF!</definedName>
    <definedName name="roce_ending_cap_esvc">#REF!</definedName>
    <definedName name="roce_ending_cap_fnco" localSheetId="0">#REF!</definedName>
    <definedName name="roce_ending_cap_fnco" localSheetId="3">#REF!</definedName>
    <definedName name="roce_ending_cap_fnco" localSheetId="2">#REF!</definedName>
    <definedName name="roce_ending_cap_fnco">#REF!</definedName>
    <definedName name="roce_ending_cap_fsac" localSheetId="0">#REF!</definedName>
    <definedName name="roce_ending_cap_fsac" localSheetId="3">#REF!</definedName>
    <definedName name="roce_ending_cap_fsac" localSheetId="2">#REF!</definedName>
    <definedName name="roce_ending_cap_fsac" localSheetId="22">#REF!</definedName>
    <definedName name="roce_ending_cap_fsac" localSheetId="7">#REF!</definedName>
    <definedName name="roce_ending_cap_fsac" localSheetId="4">#REF!</definedName>
    <definedName name="roce_ending_cap_fsac" localSheetId="5">#REF!</definedName>
    <definedName name="roce_ending_cap_fsac" localSheetId="17">#REF!</definedName>
    <definedName name="roce_ending_cap_fsac" localSheetId="12">#REF!</definedName>
    <definedName name="roce_ending_cap_fsac" localSheetId="9">#REF!</definedName>
    <definedName name="roce_ending_cap_fsac" localSheetId="10">#REF!</definedName>
    <definedName name="roce_ending_cap_fsac">#REF!</definedName>
    <definedName name="roce_ending_cap_fstp" localSheetId="0">#REF!</definedName>
    <definedName name="roce_ending_cap_fstp" localSheetId="3">#REF!</definedName>
    <definedName name="roce_ending_cap_fstp" localSheetId="2">#REF!</definedName>
    <definedName name="roce_ending_cap_fstp">#REF!</definedName>
    <definedName name="roce_ending_cap_gadd" localSheetId="0">#REF!</definedName>
    <definedName name="roce_ending_cap_gadd" localSheetId="3">#REF!</definedName>
    <definedName name="roce_ending_cap_gadd" localSheetId="2">#REF!</definedName>
    <definedName name="roce_ending_cap_gadd" localSheetId="22">#REF!</definedName>
    <definedName name="roce_ending_cap_gadd" localSheetId="7">#REF!</definedName>
    <definedName name="roce_ending_cap_gadd" localSheetId="4">#REF!</definedName>
    <definedName name="roce_ending_cap_gadd" localSheetId="5">#REF!</definedName>
    <definedName name="roce_ending_cap_gadd" localSheetId="17">#REF!</definedName>
    <definedName name="roce_ending_cap_gadd" localSheetId="12">#REF!</definedName>
    <definedName name="roce_ending_cap_gadd" localSheetId="9">#REF!</definedName>
    <definedName name="roce_ending_cap_gadd" localSheetId="10">#REF!</definedName>
    <definedName name="roce_ending_cap_gadd">#REF!</definedName>
    <definedName name="roce_ending_cap_gadi" localSheetId="0">#REF!</definedName>
    <definedName name="roce_ending_cap_gadi" localSheetId="3">#REF!</definedName>
    <definedName name="roce_ending_cap_gadi" localSheetId="2">#REF!</definedName>
    <definedName name="roce_ending_cap_gadi">#REF!</definedName>
    <definedName name="roce_ending_cap_govd" localSheetId="0">#REF!</definedName>
    <definedName name="roce_ending_cap_govd" localSheetId="3">#REF!</definedName>
    <definedName name="roce_ending_cap_govd" localSheetId="2">#REF!</definedName>
    <definedName name="roce_ending_cap_govd">#REF!</definedName>
    <definedName name="roce_ending_cap_gove" localSheetId="0">#REF!</definedName>
    <definedName name="roce_ending_cap_gove" localSheetId="3">#REF!</definedName>
    <definedName name="roce_ending_cap_gove" localSheetId="2">#REF!</definedName>
    <definedName name="roce_ending_cap_gove">#REF!</definedName>
    <definedName name="roce_ending_cap_nep" localSheetId="0">#REF!</definedName>
    <definedName name="roce_ending_cap_nep" localSheetId="3">#REF!</definedName>
    <definedName name="roce_ending_cap_nep" localSheetId="2">#REF!</definedName>
    <definedName name="roce_ending_cap_nep" localSheetId="22">#REF!</definedName>
    <definedName name="roce_ending_cap_nep" localSheetId="7">#REF!</definedName>
    <definedName name="roce_ending_cap_nep" localSheetId="4">#REF!</definedName>
    <definedName name="roce_ending_cap_nep" localSheetId="5">#REF!</definedName>
    <definedName name="roce_ending_cap_nep" localSheetId="17">#REF!</definedName>
    <definedName name="roce_ending_cap_nep" localSheetId="12">#REF!</definedName>
    <definedName name="roce_ending_cap_nep" localSheetId="9">#REF!</definedName>
    <definedName name="roce_ending_cap_nep" localSheetId="10">#REF!</definedName>
    <definedName name="roce_ending_cap_nep">#REF!</definedName>
    <definedName name="roce_ending_cap_resm" localSheetId="0">#REF!</definedName>
    <definedName name="roce_ending_cap_resm" localSheetId="3">#REF!</definedName>
    <definedName name="roce_ending_cap_resm" localSheetId="2">#REF!</definedName>
    <definedName name="roce_ending_cap_resm">#REF!</definedName>
    <definedName name="roce_ending_cap_tam" localSheetId="0">#REF!</definedName>
    <definedName name="roce_ending_cap_tam" localSheetId="3">#REF!</definedName>
    <definedName name="roce_ending_cap_tam" localSheetId="2">#REF!</definedName>
    <definedName name="roce_ending_cap_tam" localSheetId="22">#REF!</definedName>
    <definedName name="roce_ending_cap_tam" localSheetId="7">#REF!</definedName>
    <definedName name="roce_ending_cap_tam" localSheetId="4">#REF!</definedName>
    <definedName name="roce_ending_cap_tam" localSheetId="5">#REF!</definedName>
    <definedName name="roce_ending_cap_tam" localSheetId="17">#REF!</definedName>
    <definedName name="roce_ending_cap_tam" localSheetId="12">#REF!</definedName>
    <definedName name="roce_ending_cap_tam" localSheetId="9">#REF!</definedName>
    <definedName name="roce_ending_cap_tam" localSheetId="10">#REF!</definedName>
    <definedName name="roce_ending_cap_tam">#REF!</definedName>
    <definedName name="roce_ending_cap_trea" localSheetId="0">#REF!</definedName>
    <definedName name="roce_ending_cap_trea" localSheetId="3">#REF!</definedName>
    <definedName name="roce_ending_cap_trea" localSheetId="2">#REF!</definedName>
    <definedName name="roce_ending_cap_trea">#REF!</definedName>
    <definedName name="roce_ending_cap_tsc" localSheetId="0">#REF!</definedName>
    <definedName name="roce_ending_cap_tsc" localSheetId="3">#REF!</definedName>
    <definedName name="roce_ending_cap_tsc" localSheetId="2">#REF!</definedName>
    <definedName name="roce_ending_cap_tsc">#REF!</definedName>
    <definedName name="roce_ending_cap_vent" localSheetId="0">#REF!</definedName>
    <definedName name="roce_ending_cap_vent" localSheetId="3">#REF!</definedName>
    <definedName name="roce_ending_cap_vent" localSheetId="2">#REF!</definedName>
    <definedName name="roce_ending_cap_vent">#REF!</definedName>
    <definedName name="roce_equity" localSheetId="0">#REF!</definedName>
    <definedName name="roce_equity" localSheetId="3">#REF!</definedName>
    <definedName name="roce_equity" localSheetId="2">#REF!</definedName>
    <definedName name="roce_equity" localSheetId="22">#REF!</definedName>
    <definedName name="roce_equity" localSheetId="7">#REF!</definedName>
    <definedName name="roce_equity" localSheetId="4">#REF!</definedName>
    <definedName name="roce_equity" localSheetId="5">#REF!</definedName>
    <definedName name="roce_equity" localSheetId="17">#REF!</definedName>
    <definedName name="roce_equity" localSheetId="12">#REF!</definedName>
    <definedName name="roce_equity" localSheetId="9">#REF!</definedName>
    <definedName name="roce_equity" localSheetId="10">#REF!</definedName>
    <definedName name="roce_equity">#REF!</definedName>
    <definedName name="roce_percent_CM1DC" localSheetId="0">#REF!</definedName>
    <definedName name="roce_percent_CM1DC" localSheetId="3">#REF!</definedName>
    <definedName name="roce_percent_CM1DC" localSheetId="2">#REF!</definedName>
    <definedName name="roce_percent_CM1DC">#REF!</definedName>
    <definedName name="roce_percent_CM1DE" localSheetId="0">#REF!</definedName>
    <definedName name="roce_percent_CM1DE" localSheetId="3">#REF!</definedName>
    <definedName name="roce_percent_CM1DE" localSheetId="2">#REF!</definedName>
    <definedName name="roce_percent_CM1DE">#REF!</definedName>
    <definedName name="roce_percent_CM1EL" localSheetId="0">#REF!</definedName>
    <definedName name="roce_percent_CM1EL" localSheetId="3">#REF!</definedName>
    <definedName name="roce_percent_CM1EL" localSheetId="2">#REF!</definedName>
    <definedName name="roce_percent_CM1EL">#REF!</definedName>
    <definedName name="roce_percent_CM2NE" localSheetId="0">#REF!</definedName>
    <definedName name="roce_percent_CM2NE" localSheetId="3">#REF!</definedName>
    <definedName name="roce_percent_CM2NE" localSheetId="2">#REF!</definedName>
    <definedName name="roce_percent_CM2NE">#REF!</definedName>
    <definedName name="roce_percent_CM3NE" localSheetId="0">#REF!</definedName>
    <definedName name="roce_percent_CM3NE" localSheetId="3">#REF!</definedName>
    <definedName name="roce_percent_CM3NE" localSheetId="2">#REF!</definedName>
    <definedName name="roce_percent_CM3NE">#REF!</definedName>
    <definedName name="roce_percent_CM4DC" localSheetId="0">#REF!</definedName>
    <definedName name="roce_percent_CM4DC" localSheetId="3">#REF!</definedName>
    <definedName name="roce_percent_CM4DC" localSheetId="2">#REF!</definedName>
    <definedName name="roce_percent_CM4DC">#REF!</definedName>
    <definedName name="roce_percent_CM4DE" localSheetId="0">#REF!</definedName>
    <definedName name="roce_percent_CM4DE" localSheetId="3">#REF!</definedName>
    <definedName name="roce_percent_CM4DE" localSheetId="2">#REF!</definedName>
    <definedName name="roce_percent_CM4DE">#REF!</definedName>
    <definedName name="roce_percent_CM4EL" localSheetId="0">#REF!</definedName>
    <definedName name="roce_percent_CM4EL" localSheetId="3">#REF!</definedName>
    <definedName name="roce_percent_CM4EL" localSheetId="2">#REF!</definedName>
    <definedName name="roce_percent_CM4EL">#REF!</definedName>
    <definedName name="roce_percent_CM4NE" localSheetId="0">#REF!</definedName>
    <definedName name="roce_percent_CM4NE" localSheetId="3">#REF!</definedName>
    <definedName name="roce_percent_CM4NE" localSheetId="2">#REF!</definedName>
    <definedName name="roce_percent_CM4NE">#REF!</definedName>
    <definedName name="roce_percent_CMDCC" localSheetId="0">#REF!</definedName>
    <definedName name="roce_percent_CMDCC" localSheetId="3">#REF!</definedName>
    <definedName name="roce_percent_CMDCC" localSheetId="2">#REF!</definedName>
    <definedName name="roce_percent_CMDCC">#REF!</definedName>
    <definedName name="roce_percent_CMDEC" localSheetId="0">#REF!</definedName>
    <definedName name="roce_percent_CMDEC" localSheetId="3">#REF!</definedName>
    <definedName name="roce_percent_CMDEC" localSheetId="2">#REF!</definedName>
    <definedName name="roce_percent_CMDEC">#REF!</definedName>
    <definedName name="roce_percent_CMDEG" localSheetId="0">#REF!</definedName>
    <definedName name="roce_percent_CMDEG" localSheetId="3">#REF!</definedName>
    <definedName name="roce_percent_CMDEG" localSheetId="2">#REF!</definedName>
    <definedName name="roce_percent_CMDEG">#REF!</definedName>
    <definedName name="roce_percent_CMELE" localSheetId="0">#REF!</definedName>
    <definedName name="roce_percent_CMELE" localSheetId="3">#REF!</definedName>
    <definedName name="roce_percent_CMELE" localSheetId="2">#REF!</definedName>
    <definedName name="roce_percent_CMELE">#REF!</definedName>
    <definedName name="roce_percent_CMNEP" localSheetId="0">#REF!</definedName>
    <definedName name="roce_percent_CMNEP" localSheetId="3">#REF!</definedName>
    <definedName name="roce_percent_CMNEP" localSheetId="2">#REF!</definedName>
    <definedName name="roce_percent_CMNEP">#REF!</definedName>
    <definedName name="roce_percent_cres" localSheetId="0">#REF!</definedName>
    <definedName name="roce_percent_cres" localSheetId="3">#REF!</definedName>
    <definedName name="roce_percent_cres" localSheetId="2">#REF!</definedName>
    <definedName name="roce_percent_cres">#REF!</definedName>
    <definedName name="roce_percent_crmw" localSheetId="0">#REF!</definedName>
    <definedName name="roce_percent_crmw" localSheetId="3">#REF!</definedName>
    <definedName name="roce_percent_crmw" localSheetId="2">#REF!</definedName>
    <definedName name="roce_percent_crmw">#REF!</definedName>
    <definedName name="roce_percent_dcc" localSheetId="0">#REF!</definedName>
    <definedName name="roce_percent_dcc" localSheetId="3">#REF!</definedName>
    <definedName name="roce_percent_dcc" localSheetId="2">#REF!</definedName>
    <definedName name="roce_percent_dcc">#REF!</definedName>
    <definedName name="roce_percent_dccw" localSheetId="0">#REF!</definedName>
    <definedName name="roce_percent_dccw" localSheetId="3">#REF!</definedName>
    <definedName name="roce_percent_dccw" localSheetId="2">#REF!</definedName>
    <definedName name="roce_percent_dccw">#REF!</definedName>
    <definedName name="roce_percent_dcom" localSheetId="0">#REF!</definedName>
    <definedName name="roce_percent_dcom" localSheetId="3">#REF!</definedName>
    <definedName name="roce_percent_dcom" localSheetId="2">#REF!</definedName>
    <definedName name="roce_percent_dcom">#REF!</definedName>
    <definedName name="roce_percent_desi" localSheetId="0">#REF!</definedName>
    <definedName name="roce_percent_desi" localSheetId="3">#REF!</definedName>
    <definedName name="roce_percent_desi" localSheetId="2">#REF!</definedName>
    <definedName name="roce_percent_desi">#REF!</definedName>
    <definedName name="roce_percent_dfd" localSheetId="0">#REF!</definedName>
    <definedName name="roce_percent_dfd" localSheetId="3">#REF!</definedName>
    <definedName name="roce_percent_dfd" localSheetId="2">#REF!</definedName>
    <definedName name="roce_percent_dfd">#REF!</definedName>
    <definedName name="roce_percent_dnet" localSheetId="0">#REF!</definedName>
    <definedName name="roce_percent_dnet" localSheetId="3">#REF!</definedName>
    <definedName name="roce_percent_dnet" localSheetId="2">#REF!</definedName>
    <definedName name="roce_percent_dnet">#REF!</definedName>
    <definedName name="roce_percent_dpbg" localSheetId="0">#REF!</definedName>
    <definedName name="roce_percent_dpbg" localSheetId="3">#REF!</definedName>
    <definedName name="roce_percent_dpbg" localSheetId="2">#REF!</definedName>
    <definedName name="roce_percent_dpbg">#REF!</definedName>
    <definedName name="roce_percent_dsol" localSheetId="0">#REF!</definedName>
    <definedName name="roce_percent_dsol" localSheetId="3">#REF!</definedName>
    <definedName name="roce_percent_dsol" localSheetId="2">#REF!</definedName>
    <definedName name="roce_percent_dsol">#REF!</definedName>
    <definedName name="roce_percent_elec" localSheetId="0">#REF!</definedName>
    <definedName name="roce_percent_elec" localSheetId="3">#REF!</definedName>
    <definedName name="roce_percent_elec" localSheetId="2">#REF!</definedName>
    <definedName name="roce_percent_elec">#REF!</definedName>
    <definedName name="roce_percent_esvc" localSheetId="0">#REF!</definedName>
    <definedName name="roce_percent_esvc" localSheetId="3">#REF!</definedName>
    <definedName name="roce_percent_esvc" localSheetId="2">#REF!</definedName>
    <definedName name="roce_percent_esvc">#REF!</definedName>
    <definedName name="roce_percent_fnco" localSheetId="0">#REF!</definedName>
    <definedName name="roce_percent_fnco" localSheetId="3">#REF!</definedName>
    <definedName name="roce_percent_fnco" localSheetId="2">#REF!</definedName>
    <definedName name="roce_percent_fnco">#REF!</definedName>
    <definedName name="roce_percent_fsac" localSheetId="0">#REF!</definedName>
    <definedName name="roce_percent_fsac" localSheetId="3">#REF!</definedName>
    <definedName name="roce_percent_fsac" localSheetId="2">#REF!</definedName>
    <definedName name="roce_percent_fsac">#REF!</definedName>
    <definedName name="roce_percent_fstp" localSheetId="0">#REF!</definedName>
    <definedName name="roce_percent_fstp" localSheetId="3">#REF!</definedName>
    <definedName name="roce_percent_fstp" localSheetId="2">#REF!</definedName>
    <definedName name="roce_percent_fstp">#REF!</definedName>
    <definedName name="roce_percent_gadd" localSheetId="0">#REF!</definedName>
    <definedName name="roce_percent_gadd" localSheetId="3">#REF!</definedName>
    <definedName name="roce_percent_gadd" localSheetId="2">#REF!</definedName>
    <definedName name="roce_percent_gadd">#REF!</definedName>
    <definedName name="roce_percent_gadi" localSheetId="0">#REF!</definedName>
    <definedName name="roce_percent_gadi" localSheetId="3">#REF!</definedName>
    <definedName name="roce_percent_gadi" localSheetId="2">#REF!</definedName>
    <definedName name="roce_percent_gadi">#REF!</definedName>
    <definedName name="roce_percent_govd" localSheetId="0">#REF!</definedName>
    <definedName name="roce_percent_govd" localSheetId="3">#REF!</definedName>
    <definedName name="roce_percent_govd" localSheetId="2">#REF!</definedName>
    <definedName name="roce_percent_govd">#REF!</definedName>
    <definedName name="roce_percent_gove" localSheetId="0">#REF!</definedName>
    <definedName name="roce_percent_gove" localSheetId="3">#REF!</definedName>
    <definedName name="roce_percent_gove" localSheetId="2">#REF!</definedName>
    <definedName name="roce_percent_gove">#REF!</definedName>
    <definedName name="roce_percent_nep" localSheetId="0">#REF!</definedName>
    <definedName name="roce_percent_nep" localSheetId="3">#REF!</definedName>
    <definedName name="roce_percent_nep" localSheetId="2">#REF!</definedName>
    <definedName name="roce_percent_nep">#REF!</definedName>
    <definedName name="roce_percent_resm" localSheetId="0">#REF!</definedName>
    <definedName name="roce_percent_resm" localSheetId="3">#REF!</definedName>
    <definedName name="roce_percent_resm" localSheetId="2">#REF!</definedName>
    <definedName name="roce_percent_resm">#REF!</definedName>
    <definedName name="roce_percent_tam" localSheetId="0">#REF!</definedName>
    <definedName name="roce_percent_tam" localSheetId="3">#REF!</definedName>
    <definedName name="roce_percent_tam" localSheetId="2">#REF!</definedName>
    <definedName name="roce_percent_tam">#REF!</definedName>
    <definedName name="roce_percent_tsc" localSheetId="0">#REF!</definedName>
    <definedName name="roce_percent_tsc" localSheetId="3">#REF!</definedName>
    <definedName name="roce_percent_tsc" localSheetId="2">#REF!</definedName>
    <definedName name="roce_percent_tsc">#REF!</definedName>
    <definedName name="roce_percent_vent" localSheetId="0">#REF!</definedName>
    <definedName name="roce_percent_vent" localSheetId="3">#REF!</definedName>
    <definedName name="roce_percent_vent" localSheetId="2">#REF!</definedName>
    <definedName name="roce_percent_vent">#REF!</definedName>
    <definedName name="ROCE_Prior_Year" localSheetId="0">#REF!</definedName>
    <definedName name="ROCE_Prior_Year" localSheetId="3">#REF!</definedName>
    <definedName name="ROCE_Prior_Year" localSheetId="2">#REF!</definedName>
    <definedName name="ROCE_Prior_Year">#REF!</definedName>
    <definedName name="ROCE_PYr" localSheetId="0">#REF!</definedName>
    <definedName name="ROCE_PYr" localSheetId="3">#REF!</definedName>
    <definedName name="ROCE_PYr" localSheetId="2">#REF!</definedName>
    <definedName name="ROCE_PYr">#REF!</definedName>
    <definedName name="ROCE_var_recon" localSheetId="0">#REF!</definedName>
    <definedName name="ROCE_var_recon" localSheetId="3">#REF!</definedName>
    <definedName name="ROCE_var_recon" localSheetId="2">#REF!</definedName>
    <definedName name="ROCE_var_recon">#REF!</definedName>
    <definedName name="RTT" localSheetId="0">#REF!</definedName>
    <definedName name="RTT" localSheetId="3">#REF!</definedName>
    <definedName name="RTT" localSheetId="2">#REF!</definedName>
    <definedName name="RTT" localSheetId="22">#REF!</definedName>
    <definedName name="RTT" localSheetId="7">#REF!</definedName>
    <definedName name="RTT" localSheetId="4">#REF!</definedName>
    <definedName name="RTT" localSheetId="5">#REF!</definedName>
    <definedName name="RTT" localSheetId="17">#REF!</definedName>
    <definedName name="RTT" localSheetId="12">#REF!</definedName>
    <definedName name="RTT" localSheetId="9">#REF!</definedName>
    <definedName name="RTT" localSheetId="10">#REF!</definedName>
    <definedName name="RTT">#REF!</definedName>
    <definedName name="Run_Description">[14]Config!#REF!</definedName>
    <definedName name="run_id" localSheetId="0">#REF!</definedName>
    <definedName name="run_id" localSheetId="3">#REF!</definedName>
    <definedName name="run_id" localSheetId="2">#REF!</definedName>
    <definedName name="run_id" localSheetId="22">#REF!</definedName>
    <definedName name="run_id" localSheetId="7">#REF!</definedName>
    <definedName name="run_id" localSheetId="4">#REF!</definedName>
    <definedName name="run_id" localSheetId="5">#REF!</definedName>
    <definedName name="run_id" localSheetId="17">#REF!</definedName>
    <definedName name="run_id" localSheetId="12">#REF!</definedName>
    <definedName name="run_id" localSheetId="9">#REF!</definedName>
    <definedName name="run_id" localSheetId="10">#REF!</definedName>
    <definedName name="run_id">#REF!</definedName>
    <definedName name="runperiod1input" localSheetId="0">#REF!</definedName>
    <definedName name="runperiod1input" localSheetId="3">#REF!</definedName>
    <definedName name="runperiod1input" localSheetId="2">#REF!</definedName>
    <definedName name="runperiod1input" localSheetId="22">#REF!</definedName>
    <definedName name="runperiod1input" localSheetId="7">#REF!</definedName>
    <definedName name="runperiod1input" localSheetId="4">#REF!</definedName>
    <definedName name="runperiod1input" localSheetId="5">#REF!</definedName>
    <definedName name="runperiod1input" localSheetId="17">#REF!</definedName>
    <definedName name="runperiod1input" localSheetId="12">#REF!</definedName>
    <definedName name="runperiod1input" localSheetId="9">#REF!</definedName>
    <definedName name="runperiod1input" localSheetId="10">#REF!</definedName>
    <definedName name="runperiod1input">#REF!</definedName>
    <definedName name="runperiod2input" localSheetId="0">[83]Configuration!#REF!</definedName>
    <definedName name="runperiod2input" localSheetId="3">[83]Configuration!#REF!</definedName>
    <definedName name="runperiod2input" localSheetId="2">[83]Configuration!#REF!</definedName>
    <definedName name="runperiod2input" localSheetId="22">[83]Configuration!#REF!</definedName>
    <definedName name="runperiod2input" localSheetId="7">[83]Configuration!#REF!</definedName>
    <definedName name="runperiod2input" localSheetId="4">[83]Configuration!#REF!</definedName>
    <definedName name="runperiod2input" localSheetId="5">[83]Configuration!#REF!</definedName>
    <definedName name="runperiod2input" localSheetId="17">[83]Configuration!#REF!</definedName>
    <definedName name="runperiod2input" localSheetId="12">[83]Configuration!#REF!</definedName>
    <definedName name="runperiod2input" localSheetId="9">[83]Configuration!#REF!</definedName>
    <definedName name="runperiod2input" localSheetId="10">[83]Configuration!#REF!</definedName>
    <definedName name="runperiod2input">[83]Configuration!#REF!</definedName>
    <definedName name="runperiod3input" localSheetId="0">[83]Configuration!#REF!</definedName>
    <definedName name="runperiod3input" localSheetId="3">[83]Configuration!#REF!</definedName>
    <definedName name="runperiod3input" localSheetId="2">[83]Configuration!#REF!</definedName>
    <definedName name="runperiod3input" localSheetId="22">[83]Configuration!#REF!</definedName>
    <definedName name="runperiod3input" localSheetId="7">[83]Configuration!#REF!</definedName>
    <definedName name="runperiod3input" localSheetId="4">[83]Configuration!#REF!</definedName>
    <definedName name="runperiod3input" localSheetId="5">[83]Configuration!#REF!</definedName>
    <definedName name="runperiod3input" localSheetId="17">[83]Configuration!#REF!</definedName>
    <definedName name="runperiod3input" localSheetId="12">[83]Configuration!#REF!</definedName>
    <definedName name="runperiod3input" localSheetId="9">[83]Configuration!#REF!</definedName>
    <definedName name="runperiod3input" localSheetId="10">[83]Configuration!#REF!</definedName>
    <definedName name="runperiod3input">[83]Configuration!#REF!</definedName>
    <definedName name="runperiod4input">[83]Configuration!#REF!</definedName>
    <definedName name="s" localSheetId="0">#REF!</definedName>
    <definedName name="s" localSheetId="3">#REF!</definedName>
    <definedName name="s" localSheetId="2">#REF!</definedName>
    <definedName name="s" localSheetId="22">#REF!</definedName>
    <definedName name="s" localSheetId="7">#REF!</definedName>
    <definedName name="s" localSheetId="4">#REF!</definedName>
    <definedName name="s" localSheetId="5">#REF!</definedName>
    <definedName name="s" localSheetId="17">#REF!</definedName>
    <definedName name="s" localSheetId="12">#REF!</definedName>
    <definedName name="s" localSheetId="9">#REF!</definedName>
    <definedName name="s" localSheetId="10">#REF!</definedName>
    <definedName name="s">#REF!</definedName>
    <definedName name="S_T_Debt_Borrowings__Repayments__99_03_Fcst___DCC" localSheetId="0">#REF!</definedName>
    <definedName name="S_T_Debt_Borrowings__Repayments__99_03_Fcst___DCC" localSheetId="3">#REF!</definedName>
    <definedName name="S_T_Debt_Borrowings__Repayments__99_03_Fcst___DCC" localSheetId="2">#REF!</definedName>
    <definedName name="S_T_Debt_Borrowings__Repayments__99_03_Fcst___DCC" localSheetId="22">#REF!</definedName>
    <definedName name="S_T_Debt_Borrowings__Repayments__99_03_Fcst___DCC" localSheetId="7">#REF!</definedName>
    <definedName name="S_T_Debt_Borrowings__Repayments__99_03_Fcst___DCC" localSheetId="4">#REF!</definedName>
    <definedName name="S_T_Debt_Borrowings__Repayments__99_03_Fcst___DCC" localSheetId="5">#REF!</definedName>
    <definedName name="S_T_Debt_Borrowings__Repayments__99_03_Fcst___DCC" localSheetId="17">#REF!</definedName>
    <definedName name="S_T_Debt_Borrowings__Repayments__99_03_Fcst___DCC" localSheetId="12">#REF!</definedName>
    <definedName name="S_T_Debt_Borrowings__Repayments__99_03_Fcst___DCC" localSheetId="9">#REF!</definedName>
    <definedName name="S_T_Debt_Borrowings__Repayments__99_03_Fcst___DCC" localSheetId="10">#REF!</definedName>
    <definedName name="S_T_Debt_Borrowings__Repayments__99_03_Fcst___DCC">#REF!</definedName>
    <definedName name="S_T_Debt_Borrowings__Repayments__99_03_Fcst___ELEC" localSheetId="0">#REF!</definedName>
    <definedName name="S_T_Debt_Borrowings__Repayments__99_03_Fcst___ELEC" localSheetId="3">#REF!</definedName>
    <definedName name="S_T_Debt_Borrowings__Repayments__99_03_Fcst___ELEC" localSheetId="2">#REF!</definedName>
    <definedName name="S_T_Debt_Borrowings__Repayments__99_03_Fcst___ELEC">#REF!</definedName>
    <definedName name="S02100010001" localSheetId="0">#REF!</definedName>
    <definedName name="S02100010001" localSheetId="3">#REF!</definedName>
    <definedName name="S02100010001" localSheetId="2">#REF!</definedName>
    <definedName name="S02100010001" localSheetId="22">#REF!</definedName>
    <definedName name="S02100010001" localSheetId="7">#REF!</definedName>
    <definedName name="S02100010001" localSheetId="4">#REF!</definedName>
    <definedName name="S02100010001" localSheetId="5">#REF!</definedName>
    <definedName name="S02100010001" localSheetId="17">#REF!</definedName>
    <definedName name="S02100010001" localSheetId="12">#REF!</definedName>
    <definedName name="S02100010001" localSheetId="9">#REF!</definedName>
    <definedName name="S02100010001" localSheetId="10">#REF!</definedName>
    <definedName name="S02100010001">#REF!</definedName>
    <definedName name="S02100010002" localSheetId="0">#REF!</definedName>
    <definedName name="S02100010002" localSheetId="3">#REF!</definedName>
    <definedName name="S02100010002" localSheetId="2">#REF!</definedName>
    <definedName name="S02100010002" localSheetId="22">#REF!</definedName>
    <definedName name="S02100010002" localSheetId="7">#REF!</definedName>
    <definedName name="S02100010002" localSheetId="4">#REF!</definedName>
    <definedName name="S02100010002" localSheetId="5">#REF!</definedName>
    <definedName name="S02100010002" localSheetId="17">#REF!</definedName>
    <definedName name="S02100010002" localSheetId="12">#REF!</definedName>
    <definedName name="S02100010002" localSheetId="9">#REF!</definedName>
    <definedName name="S02100010002" localSheetId="10">#REF!</definedName>
    <definedName name="S02100010002">#REF!</definedName>
    <definedName name="S02100010003" localSheetId="0">#REF!</definedName>
    <definedName name="S02100010003" localSheetId="3">#REF!</definedName>
    <definedName name="S02100010003" localSheetId="2">#REF!</definedName>
    <definedName name="S02100010003" localSheetId="22">#REF!</definedName>
    <definedName name="S02100010003" localSheetId="7">#REF!</definedName>
    <definedName name="S02100010003" localSheetId="4">#REF!</definedName>
    <definedName name="S02100010003" localSheetId="5">#REF!</definedName>
    <definedName name="S02100010003" localSheetId="17">#REF!</definedName>
    <definedName name="S02100010003" localSheetId="12">#REF!</definedName>
    <definedName name="S02100010003" localSheetId="9">#REF!</definedName>
    <definedName name="S02100010003" localSheetId="10">#REF!</definedName>
    <definedName name="S02100010003">#REF!</definedName>
    <definedName name="S02100010004" localSheetId="0">#REF!</definedName>
    <definedName name="S02100010004" localSheetId="3">#REF!</definedName>
    <definedName name="S02100010004" localSheetId="2">#REF!</definedName>
    <definedName name="S02100010004" localSheetId="22">#REF!</definedName>
    <definedName name="S02100010004" localSheetId="7">#REF!</definedName>
    <definedName name="S02100010004" localSheetId="4">#REF!</definedName>
    <definedName name="S02100010004" localSheetId="5">#REF!</definedName>
    <definedName name="S02100010004" localSheetId="17">#REF!</definedName>
    <definedName name="S02100010004" localSheetId="12">#REF!</definedName>
    <definedName name="S02100010004" localSheetId="9">#REF!</definedName>
    <definedName name="S02100010004" localSheetId="10">#REF!</definedName>
    <definedName name="S02100010004">#REF!</definedName>
    <definedName name="S02100010005" localSheetId="0">#REF!</definedName>
    <definedName name="S02100010005" localSheetId="3">#REF!</definedName>
    <definedName name="S02100010005" localSheetId="2">#REF!</definedName>
    <definedName name="S02100010005" localSheetId="22">#REF!</definedName>
    <definedName name="S02100010005" localSheetId="7">#REF!</definedName>
    <definedName name="S02100010005" localSheetId="4">#REF!</definedName>
    <definedName name="S02100010005" localSheetId="5">#REF!</definedName>
    <definedName name="S02100010005" localSheetId="17">#REF!</definedName>
    <definedName name="S02100010005" localSheetId="12">#REF!</definedName>
    <definedName name="S02100010005" localSheetId="9">#REF!</definedName>
    <definedName name="S02100010005" localSheetId="10">#REF!</definedName>
    <definedName name="S02100010005">#REF!</definedName>
    <definedName name="S02100010006" localSheetId="0">#REF!</definedName>
    <definedName name="S02100010006" localSheetId="3">#REF!</definedName>
    <definedName name="S02100010006" localSheetId="2">#REF!</definedName>
    <definedName name="S02100010006" localSheetId="22">#REF!</definedName>
    <definedName name="S02100010006" localSheetId="7">#REF!</definedName>
    <definedName name="S02100010006" localSheetId="4">#REF!</definedName>
    <definedName name="S02100010006" localSheetId="5">#REF!</definedName>
    <definedName name="S02100010006" localSheetId="17">#REF!</definedName>
    <definedName name="S02100010006" localSheetId="12">#REF!</definedName>
    <definedName name="S02100010006" localSheetId="9">#REF!</definedName>
    <definedName name="S02100010006" localSheetId="10">#REF!</definedName>
    <definedName name="S02100010006">#REF!</definedName>
    <definedName name="S02100010007" localSheetId="0">#REF!</definedName>
    <definedName name="S02100010007" localSheetId="3">#REF!</definedName>
    <definedName name="S02100010007" localSheetId="2">#REF!</definedName>
    <definedName name="S02100010007" localSheetId="22">#REF!</definedName>
    <definedName name="S02100010007" localSheetId="7">#REF!</definedName>
    <definedName name="S02100010007" localSheetId="4">#REF!</definedName>
    <definedName name="S02100010007" localSheetId="5">#REF!</definedName>
    <definedName name="S02100010007" localSheetId="17">#REF!</definedName>
    <definedName name="S02100010007" localSheetId="12">#REF!</definedName>
    <definedName name="S02100010007" localSheetId="9">#REF!</definedName>
    <definedName name="S02100010007" localSheetId="10">#REF!</definedName>
    <definedName name="S02100010007">#REF!</definedName>
    <definedName name="S02100010008" localSheetId="0">#REF!</definedName>
    <definedName name="S02100010008" localSheetId="3">#REF!</definedName>
    <definedName name="S02100010008" localSheetId="2">#REF!</definedName>
    <definedName name="S02100010008" localSheetId="22">#REF!</definedName>
    <definedName name="S02100010008" localSheetId="7">#REF!</definedName>
    <definedName name="S02100010008" localSheetId="4">#REF!</definedName>
    <definedName name="S02100010008" localSheetId="5">#REF!</definedName>
    <definedName name="S02100010008" localSheetId="17">#REF!</definedName>
    <definedName name="S02100010008" localSheetId="12">#REF!</definedName>
    <definedName name="S02100010008" localSheetId="9">#REF!</definedName>
    <definedName name="S02100010008" localSheetId="10">#REF!</definedName>
    <definedName name="S02100010008">#REF!</definedName>
    <definedName name="S02100010009" localSheetId="0">#REF!</definedName>
    <definedName name="S02100010009" localSheetId="3">#REF!</definedName>
    <definedName name="S02100010009" localSheetId="2">#REF!</definedName>
    <definedName name="S02100010009" localSheetId="22">#REF!</definedName>
    <definedName name="S02100010009" localSheetId="7">#REF!</definedName>
    <definedName name="S02100010009" localSheetId="4">#REF!</definedName>
    <definedName name="S02100010009" localSheetId="5">#REF!</definedName>
    <definedName name="S02100010009" localSheetId="17">#REF!</definedName>
    <definedName name="S02100010009" localSheetId="12">#REF!</definedName>
    <definedName name="S02100010009" localSheetId="9">#REF!</definedName>
    <definedName name="S02100010009" localSheetId="10">#REF!</definedName>
    <definedName name="S02100010009">#REF!</definedName>
    <definedName name="S02100010010" localSheetId="0">#REF!</definedName>
    <definedName name="S02100010010" localSheetId="3">#REF!</definedName>
    <definedName name="S02100010010" localSheetId="2">#REF!</definedName>
    <definedName name="S02100010010" localSheetId="22">#REF!</definedName>
    <definedName name="S02100010010" localSheetId="7">#REF!</definedName>
    <definedName name="S02100010010" localSheetId="4">#REF!</definedName>
    <definedName name="S02100010010" localSheetId="5">#REF!</definedName>
    <definedName name="S02100010010" localSheetId="17">#REF!</definedName>
    <definedName name="S02100010010" localSheetId="12">#REF!</definedName>
    <definedName name="S02100010010" localSheetId="9">#REF!</definedName>
    <definedName name="S02100010010" localSheetId="10">#REF!</definedName>
    <definedName name="S02100010010">#REF!</definedName>
    <definedName name="S02100010013" localSheetId="0">#REF!</definedName>
    <definedName name="S02100010013" localSheetId="3">#REF!</definedName>
    <definedName name="S02100010013" localSheetId="2">#REF!</definedName>
    <definedName name="S02100010013" localSheetId="22">#REF!</definedName>
    <definedName name="S02100010013" localSheetId="7">#REF!</definedName>
    <definedName name="S02100010013" localSheetId="4">#REF!</definedName>
    <definedName name="S02100010013" localSheetId="5">#REF!</definedName>
    <definedName name="S02100010013" localSheetId="17">#REF!</definedName>
    <definedName name="S02100010013" localSheetId="12">#REF!</definedName>
    <definedName name="S02100010013" localSheetId="9">#REF!</definedName>
    <definedName name="S02100010013" localSheetId="10">#REF!</definedName>
    <definedName name="S02100010013">#REF!</definedName>
    <definedName name="S02100020001" localSheetId="0">#REF!</definedName>
    <definedName name="S02100020001" localSheetId="3">#REF!</definedName>
    <definedName name="S02100020001" localSheetId="2">#REF!</definedName>
    <definedName name="S02100020001" localSheetId="22">#REF!</definedName>
    <definedName name="S02100020001" localSheetId="7">#REF!</definedName>
    <definedName name="S02100020001" localSheetId="4">#REF!</definedName>
    <definedName name="S02100020001" localSheetId="5">#REF!</definedName>
    <definedName name="S02100020001" localSheetId="17">#REF!</definedName>
    <definedName name="S02100020001" localSheetId="12">#REF!</definedName>
    <definedName name="S02100020001" localSheetId="9">#REF!</definedName>
    <definedName name="S02100020001" localSheetId="10">#REF!</definedName>
    <definedName name="S02100020001">#REF!</definedName>
    <definedName name="S02100020002" localSheetId="0">#REF!</definedName>
    <definedName name="S02100020002" localSheetId="3">#REF!</definedName>
    <definedName name="S02100020002" localSheetId="2">#REF!</definedName>
    <definedName name="S02100020002" localSheetId="22">#REF!</definedName>
    <definedName name="S02100020002" localSheetId="7">#REF!</definedName>
    <definedName name="S02100020002" localSheetId="4">#REF!</definedName>
    <definedName name="S02100020002" localSheetId="5">#REF!</definedName>
    <definedName name="S02100020002" localSheetId="17">#REF!</definedName>
    <definedName name="S02100020002" localSheetId="12">#REF!</definedName>
    <definedName name="S02100020002" localSheetId="9">#REF!</definedName>
    <definedName name="S02100020002" localSheetId="10">#REF!</definedName>
    <definedName name="S02100020002">#REF!</definedName>
    <definedName name="S02100020003" localSheetId="0">#REF!</definedName>
    <definedName name="S02100020003" localSheetId="3">#REF!</definedName>
    <definedName name="S02100020003" localSheetId="2">#REF!</definedName>
    <definedName name="S02100020003" localSheetId="22">#REF!</definedName>
    <definedName name="S02100020003" localSheetId="7">#REF!</definedName>
    <definedName name="S02100020003" localSheetId="4">#REF!</definedName>
    <definedName name="S02100020003" localSheetId="5">#REF!</definedName>
    <definedName name="S02100020003" localSheetId="17">#REF!</definedName>
    <definedName name="S02100020003" localSheetId="12">#REF!</definedName>
    <definedName name="S02100020003" localSheetId="9">#REF!</definedName>
    <definedName name="S02100020003" localSheetId="10">#REF!</definedName>
    <definedName name="S02100020003">#REF!</definedName>
    <definedName name="S02100020004" localSheetId="0">#REF!</definedName>
    <definedName name="S02100020004" localSheetId="3">#REF!</definedName>
    <definedName name="S02100020004" localSheetId="2">#REF!</definedName>
    <definedName name="S02100020004" localSheetId="22">#REF!</definedName>
    <definedName name="S02100020004" localSheetId="7">#REF!</definedName>
    <definedName name="S02100020004" localSheetId="4">#REF!</definedName>
    <definedName name="S02100020004" localSheetId="5">#REF!</definedName>
    <definedName name="S02100020004" localSheetId="17">#REF!</definedName>
    <definedName name="S02100020004" localSheetId="12">#REF!</definedName>
    <definedName name="S02100020004" localSheetId="9">#REF!</definedName>
    <definedName name="S02100020004" localSheetId="10">#REF!</definedName>
    <definedName name="S02100020004">#REF!</definedName>
    <definedName name="S02100020005" localSheetId="0">#REF!</definedName>
    <definedName name="S02100020005" localSheetId="3">#REF!</definedName>
    <definedName name="S02100020005" localSheetId="2">#REF!</definedName>
    <definedName name="S02100020005" localSheetId="22">#REF!</definedName>
    <definedName name="S02100020005" localSheetId="7">#REF!</definedName>
    <definedName name="S02100020005" localSheetId="4">#REF!</definedName>
    <definedName name="S02100020005" localSheetId="5">#REF!</definedName>
    <definedName name="S02100020005" localSheetId="17">#REF!</definedName>
    <definedName name="S02100020005" localSheetId="12">#REF!</definedName>
    <definedName name="S02100020005" localSheetId="9">#REF!</definedName>
    <definedName name="S02100020005" localSheetId="10">#REF!</definedName>
    <definedName name="S02100020005">#REF!</definedName>
    <definedName name="S02100020006" localSheetId="0">#REF!</definedName>
    <definedName name="S02100020006" localSheetId="3">#REF!</definedName>
    <definedName name="S02100020006" localSheetId="2">#REF!</definedName>
    <definedName name="S02100020006" localSheetId="22">#REF!</definedName>
    <definedName name="S02100020006" localSheetId="7">#REF!</definedName>
    <definedName name="S02100020006" localSheetId="4">#REF!</definedName>
    <definedName name="S02100020006" localSheetId="5">#REF!</definedName>
    <definedName name="S02100020006" localSheetId="17">#REF!</definedName>
    <definedName name="S02100020006" localSheetId="12">#REF!</definedName>
    <definedName name="S02100020006" localSheetId="9">#REF!</definedName>
    <definedName name="S02100020006" localSheetId="10">#REF!</definedName>
    <definedName name="S02100020006">#REF!</definedName>
    <definedName name="S02100020010" localSheetId="0">#REF!</definedName>
    <definedName name="S02100020010" localSheetId="3">#REF!</definedName>
    <definedName name="S02100020010" localSheetId="2">#REF!</definedName>
    <definedName name="S02100020010" localSheetId="22">#REF!</definedName>
    <definedName name="S02100020010" localSheetId="7">#REF!</definedName>
    <definedName name="S02100020010" localSheetId="4">#REF!</definedName>
    <definedName name="S02100020010" localSheetId="5">#REF!</definedName>
    <definedName name="S02100020010" localSheetId="17">#REF!</definedName>
    <definedName name="S02100020010" localSheetId="12">#REF!</definedName>
    <definedName name="S02100020010" localSheetId="9">#REF!</definedName>
    <definedName name="S02100020010" localSheetId="10">#REF!</definedName>
    <definedName name="S02100020010">#REF!</definedName>
    <definedName name="S02100030001" localSheetId="0">#REF!</definedName>
    <definedName name="S02100030001" localSheetId="3">#REF!</definedName>
    <definedName name="S02100030001" localSheetId="2">#REF!</definedName>
    <definedName name="S02100030001" localSheetId="22">#REF!</definedName>
    <definedName name="S02100030001" localSheetId="7">#REF!</definedName>
    <definedName name="S02100030001" localSheetId="4">#REF!</definedName>
    <definedName name="S02100030001" localSheetId="5">#REF!</definedName>
    <definedName name="S02100030001" localSheetId="17">#REF!</definedName>
    <definedName name="S02100030001" localSheetId="12">#REF!</definedName>
    <definedName name="S02100030001" localSheetId="9">#REF!</definedName>
    <definedName name="S02100030001" localSheetId="10">#REF!</definedName>
    <definedName name="S02100030001">#REF!</definedName>
    <definedName name="S02100030002" localSheetId="0">#REF!</definedName>
    <definedName name="S02100030002" localSheetId="3">#REF!</definedName>
    <definedName name="S02100030002" localSheetId="2">#REF!</definedName>
    <definedName name="S02100030002" localSheetId="22">#REF!</definedName>
    <definedName name="S02100030002" localSheetId="7">#REF!</definedName>
    <definedName name="S02100030002" localSheetId="4">#REF!</definedName>
    <definedName name="S02100030002" localSheetId="5">#REF!</definedName>
    <definedName name="S02100030002" localSheetId="17">#REF!</definedName>
    <definedName name="S02100030002" localSheetId="12">#REF!</definedName>
    <definedName name="S02100030002" localSheetId="9">#REF!</definedName>
    <definedName name="S02100030002" localSheetId="10">#REF!</definedName>
    <definedName name="S02100030002">#REF!</definedName>
    <definedName name="S02100030003" localSheetId="0">#REF!</definedName>
    <definedName name="S02100030003" localSheetId="3">#REF!</definedName>
    <definedName name="S02100030003" localSheetId="2">#REF!</definedName>
    <definedName name="S02100030003" localSheetId="22">#REF!</definedName>
    <definedName name="S02100030003" localSheetId="7">#REF!</definedName>
    <definedName name="S02100030003" localSheetId="4">#REF!</definedName>
    <definedName name="S02100030003" localSheetId="5">#REF!</definedName>
    <definedName name="S02100030003" localSheetId="17">#REF!</definedName>
    <definedName name="S02100030003" localSheetId="12">#REF!</definedName>
    <definedName name="S02100030003" localSheetId="9">#REF!</definedName>
    <definedName name="S02100030003" localSheetId="10">#REF!</definedName>
    <definedName name="S02100030003">#REF!</definedName>
    <definedName name="S02100030004" localSheetId="0">#REF!</definedName>
    <definedName name="S02100030004" localSheetId="3">#REF!</definedName>
    <definedName name="S02100030004" localSheetId="2">#REF!</definedName>
    <definedName name="S02100030004" localSheetId="22">#REF!</definedName>
    <definedName name="S02100030004" localSheetId="7">#REF!</definedName>
    <definedName name="S02100030004" localSheetId="4">#REF!</definedName>
    <definedName name="S02100030004" localSheetId="5">#REF!</definedName>
    <definedName name="S02100030004" localSheetId="17">#REF!</definedName>
    <definedName name="S02100030004" localSheetId="12">#REF!</definedName>
    <definedName name="S02100030004" localSheetId="9">#REF!</definedName>
    <definedName name="S02100030004" localSheetId="10">#REF!</definedName>
    <definedName name="S02100030004">#REF!</definedName>
    <definedName name="S02100030005" localSheetId="0">#REF!</definedName>
    <definedName name="S02100030005" localSheetId="3">#REF!</definedName>
    <definedName name="S02100030005" localSheetId="2">#REF!</definedName>
    <definedName name="S02100030005" localSheetId="22">#REF!</definedName>
    <definedName name="S02100030005" localSheetId="7">#REF!</definedName>
    <definedName name="S02100030005" localSheetId="4">#REF!</definedName>
    <definedName name="S02100030005" localSheetId="5">#REF!</definedName>
    <definedName name="S02100030005" localSheetId="17">#REF!</definedName>
    <definedName name="S02100030005" localSheetId="12">#REF!</definedName>
    <definedName name="S02100030005" localSheetId="9">#REF!</definedName>
    <definedName name="S02100030005" localSheetId="10">#REF!</definedName>
    <definedName name="S02100030005">#REF!</definedName>
    <definedName name="S02100030006" localSheetId="0">#REF!</definedName>
    <definedName name="S02100030006" localSheetId="3">#REF!</definedName>
    <definedName name="S02100030006" localSheetId="2">#REF!</definedName>
    <definedName name="S02100030006" localSheetId="22">#REF!</definedName>
    <definedName name="S02100030006" localSheetId="7">#REF!</definedName>
    <definedName name="S02100030006" localSheetId="4">#REF!</definedName>
    <definedName name="S02100030006" localSheetId="5">#REF!</definedName>
    <definedName name="S02100030006" localSheetId="17">#REF!</definedName>
    <definedName name="S02100030006" localSheetId="12">#REF!</definedName>
    <definedName name="S02100030006" localSheetId="9">#REF!</definedName>
    <definedName name="S02100030006" localSheetId="10">#REF!</definedName>
    <definedName name="S02100030006">#REF!</definedName>
    <definedName name="S02100030007" localSheetId="0">#REF!</definedName>
    <definedName name="S02100030007" localSheetId="3">#REF!</definedName>
    <definedName name="S02100030007" localSheetId="2">#REF!</definedName>
    <definedName name="S02100030007" localSheetId="22">#REF!</definedName>
    <definedName name="S02100030007" localSheetId="7">#REF!</definedName>
    <definedName name="S02100030007" localSheetId="4">#REF!</definedName>
    <definedName name="S02100030007" localSheetId="5">#REF!</definedName>
    <definedName name="S02100030007" localSheetId="17">#REF!</definedName>
    <definedName name="S02100030007" localSheetId="12">#REF!</definedName>
    <definedName name="S02100030007" localSheetId="9">#REF!</definedName>
    <definedName name="S02100030007" localSheetId="10">#REF!</definedName>
    <definedName name="S02100030007">#REF!</definedName>
    <definedName name="S02100030008" localSheetId="0">#REF!</definedName>
    <definedName name="S02100030008" localSheetId="3">#REF!</definedName>
    <definedName name="S02100030008" localSheetId="2">#REF!</definedName>
    <definedName name="S02100030008" localSheetId="22">#REF!</definedName>
    <definedName name="S02100030008" localSheetId="7">#REF!</definedName>
    <definedName name="S02100030008" localSheetId="4">#REF!</definedName>
    <definedName name="S02100030008" localSheetId="5">#REF!</definedName>
    <definedName name="S02100030008" localSheetId="17">#REF!</definedName>
    <definedName name="S02100030008" localSheetId="12">#REF!</definedName>
    <definedName name="S02100030008" localSheetId="9">#REF!</definedName>
    <definedName name="S02100030008" localSheetId="10">#REF!</definedName>
    <definedName name="S02100030008">#REF!</definedName>
    <definedName name="S02100030010" localSheetId="0">#REF!</definedName>
    <definedName name="S02100030010" localSheetId="3">#REF!</definedName>
    <definedName name="S02100030010" localSheetId="2">#REF!</definedName>
    <definedName name="S02100030010" localSheetId="22">#REF!</definedName>
    <definedName name="S02100030010" localSheetId="7">#REF!</definedName>
    <definedName name="S02100030010" localSheetId="4">#REF!</definedName>
    <definedName name="S02100030010" localSheetId="5">#REF!</definedName>
    <definedName name="S02100030010" localSheetId="17">#REF!</definedName>
    <definedName name="S02100030010" localSheetId="12">#REF!</definedName>
    <definedName name="S02100030010" localSheetId="9">#REF!</definedName>
    <definedName name="S02100030010" localSheetId="10">#REF!</definedName>
    <definedName name="S02100030010">#REF!</definedName>
    <definedName name="S02100040001" localSheetId="0">#REF!</definedName>
    <definedName name="S02100040001" localSheetId="3">#REF!</definedName>
    <definedName name="S02100040001" localSheetId="2">#REF!</definedName>
    <definedName name="S02100040001" localSheetId="22">#REF!</definedName>
    <definedName name="S02100040001" localSheetId="7">#REF!</definedName>
    <definedName name="S02100040001" localSheetId="4">#REF!</definedName>
    <definedName name="S02100040001" localSheetId="5">#REF!</definedName>
    <definedName name="S02100040001" localSheetId="17">#REF!</definedName>
    <definedName name="S02100040001" localSheetId="12">#REF!</definedName>
    <definedName name="S02100040001" localSheetId="9">#REF!</definedName>
    <definedName name="S02100040001" localSheetId="10">#REF!</definedName>
    <definedName name="S02100040001">#REF!</definedName>
    <definedName name="S02100040002" localSheetId="0">#REF!</definedName>
    <definedName name="S02100040002" localSheetId="3">#REF!</definedName>
    <definedName name="S02100040002" localSheetId="2">#REF!</definedName>
    <definedName name="S02100040002" localSheetId="22">#REF!</definedName>
    <definedName name="S02100040002" localSheetId="7">#REF!</definedName>
    <definedName name="S02100040002" localSheetId="4">#REF!</definedName>
    <definedName name="S02100040002" localSheetId="5">#REF!</definedName>
    <definedName name="S02100040002" localSheetId="17">#REF!</definedName>
    <definedName name="S02100040002" localSheetId="12">#REF!</definedName>
    <definedName name="S02100040002" localSheetId="9">#REF!</definedName>
    <definedName name="S02100040002" localSheetId="10">#REF!</definedName>
    <definedName name="S02100040002">#REF!</definedName>
    <definedName name="S02100040003" localSheetId="0">#REF!</definedName>
    <definedName name="S02100040003" localSheetId="3">#REF!</definedName>
    <definedName name="S02100040003" localSheetId="2">#REF!</definedName>
    <definedName name="S02100040003" localSheetId="22">#REF!</definedName>
    <definedName name="S02100040003" localSheetId="7">#REF!</definedName>
    <definedName name="S02100040003" localSheetId="4">#REF!</definedName>
    <definedName name="S02100040003" localSheetId="5">#REF!</definedName>
    <definedName name="S02100040003" localSheetId="17">#REF!</definedName>
    <definedName name="S02100040003" localSheetId="12">#REF!</definedName>
    <definedName name="S02100040003" localSheetId="9">#REF!</definedName>
    <definedName name="S02100040003" localSheetId="10">#REF!</definedName>
    <definedName name="S02100040003">#REF!</definedName>
    <definedName name="S02100040004" localSheetId="0">#REF!</definedName>
    <definedName name="S02100040004" localSheetId="3">#REF!</definedName>
    <definedName name="S02100040004" localSheetId="2">#REF!</definedName>
    <definedName name="S02100040004" localSheetId="22">#REF!</definedName>
    <definedName name="S02100040004" localSheetId="7">#REF!</definedName>
    <definedName name="S02100040004" localSheetId="4">#REF!</definedName>
    <definedName name="S02100040004" localSheetId="5">#REF!</definedName>
    <definedName name="S02100040004" localSheetId="17">#REF!</definedName>
    <definedName name="S02100040004" localSheetId="12">#REF!</definedName>
    <definedName name="S02100040004" localSheetId="9">#REF!</definedName>
    <definedName name="S02100040004" localSheetId="10">#REF!</definedName>
    <definedName name="S02100040004">#REF!</definedName>
    <definedName name="S02100040005" localSheetId="0">#REF!</definedName>
    <definedName name="S02100040005" localSheetId="3">#REF!</definedName>
    <definedName name="S02100040005" localSheetId="2">#REF!</definedName>
    <definedName name="S02100040005" localSheetId="22">#REF!</definedName>
    <definedName name="S02100040005" localSheetId="7">#REF!</definedName>
    <definedName name="S02100040005" localSheetId="4">#REF!</definedName>
    <definedName name="S02100040005" localSheetId="5">#REF!</definedName>
    <definedName name="S02100040005" localSheetId="17">#REF!</definedName>
    <definedName name="S02100040005" localSheetId="12">#REF!</definedName>
    <definedName name="S02100040005" localSheetId="9">#REF!</definedName>
    <definedName name="S02100040005" localSheetId="10">#REF!</definedName>
    <definedName name="S02100040005">#REF!</definedName>
    <definedName name="S02100040006" localSheetId="0">#REF!</definedName>
    <definedName name="S02100040006" localSheetId="3">#REF!</definedName>
    <definedName name="S02100040006" localSheetId="2">#REF!</definedName>
    <definedName name="S02100040006" localSheetId="22">#REF!</definedName>
    <definedName name="S02100040006" localSheetId="7">#REF!</definedName>
    <definedName name="S02100040006" localSheetId="4">#REF!</definedName>
    <definedName name="S02100040006" localSheetId="5">#REF!</definedName>
    <definedName name="S02100040006" localSheetId="17">#REF!</definedName>
    <definedName name="S02100040006" localSheetId="12">#REF!</definedName>
    <definedName name="S02100040006" localSheetId="9">#REF!</definedName>
    <definedName name="S02100040006" localSheetId="10">#REF!</definedName>
    <definedName name="S02100040006">#REF!</definedName>
    <definedName name="S02100040007" localSheetId="0">#REF!</definedName>
    <definedName name="S02100040007" localSheetId="3">#REF!</definedName>
    <definedName name="S02100040007" localSheetId="2">#REF!</definedName>
    <definedName name="S02100040007" localSheetId="22">#REF!</definedName>
    <definedName name="S02100040007" localSheetId="7">#REF!</definedName>
    <definedName name="S02100040007" localSheetId="4">#REF!</definedName>
    <definedName name="S02100040007" localSheetId="5">#REF!</definedName>
    <definedName name="S02100040007" localSheetId="17">#REF!</definedName>
    <definedName name="S02100040007" localSheetId="12">#REF!</definedName>
    <definedName name="S02100040007" localSheetId="9">#REF!</definedName>
    <definedName name="S02100040007" localSheetId="10">#REF!</definedName>
    <definedName name="S02100040007">#REF!</definedName>
    <definedName name="S02100040010" localSheetId="0">#REF!</definedName>
    <definedName name="S02100040010" localSheetId="3">#REF!</definedName>
    <definedName name="S02100040010" localSheetId="2">#REF!</definedName>
    <definedName name="S02100040010" localSheetId="22">#REF!</definedName>
    <definedName name="S02100040010" localSheetId="7">#REF!</definedName>
    <definedName name="S02100040010" localSheetId="4">#REF!</definedName>
    <definedName name="S02100040010" localSheetId="5">#REF!</definedName>
    <definedName name="S02100040010" localSheetId="17">#REF!</definedName>
    <definedName name="S02100040010" localSheetId="12">#REF!</definedName>
    <definedName name="S02100040010" localSheetId="9">#REF!</definedName>
    <definedName name="S02100040010" localSheetId="10">#REF!</definedName>
    <definedName name="S02100040010">#REF!</definedName>
    <definedName name="S02100050001" localSheetId="0">#REF!</definedName>
    <definedName name="S02100050001" localSheetId="3">#REF!</definedName>
    <definedName name="S02100050001" localSheetId="2">#REF!</definedName>
    <definedName name="S02100050001" localSheetId="22">#REF!</definedName>
    <definedName name="S02100050001" localSheetId="7">#REF!</definedName>
    <definedName name="S02100050001" localSheetId="4">#REF!</definedName>
    <definedName name="S02100050001" localSheetId="5">#REF!</definedName>
    <definedName name="S02100050001" localSheetId="17">#REF!</definedName>
    <definedName name="S02100050001" localSheetId="12">#REF!</definedName>
    <definedName name="S02100050001" localSheetId="9">#REF!</definedName>
    <definedName name="S02100050001" localSheetId="10">#REF!</definedName>
    <definedName name="S02100050001">#REF!</definedName>
    <definedName name="S02100050002" localSheetId="0">#REF!</definedName>
    <definedName name="S02100050002" localSheetId="3">#REF!</definedName>
    <definedName name="S02100050002" localSheetId="2">#REF!</definedName>
    <definedName name="S02100050002" localSheetId="22">#REF!</definedName>
    <definedName name="S02100050002" localSheetId="7">#REF!</definedName>
    <definedName name="S02100050002" localSheetId="4">#REF!</definedName>
    <definedName name="S02100050002" localSheetId="5">#REF!</definedName>
    <definedName name="S02100050002" localSheetId="17">#REF!</definedName>
    <definedName name="S02100050002" localSheetId="12">#REF!</definedName>
    <definedName name="S02100050002" localSheetId="9">#REF!</definedName>
    <definedName name="S02100050002" localSheetId="10">#REF!</definedName>
    <definedName name="S02100050002">#REF!</definedName>
    <definedName name="S02100050003" localSheetId="0">#REF!</definedName>
    <definedName name="S02100050003" localSheetId="3">#REF!</definedName>
    <definedName name="S02100050003" localSheetId="2">#REF!</definedName>
    <definedName name="S02100050003" localSheetId="22">#REF!</definedName>
    <definedName name="S02100050003" localSheetId="7">#REF!</definedName>
    <definedName name="S02100050003" localSheetId="4">#REF!</definedName>
    <definedName name="S02100050003" localSheetId="5">#REF!</definedName>
    <definedName name="S02100050003" localSheetId="17">#REF!</definedName>
    <definedName name="S02100050003" localSheetId="12">#REF!</definedName>
    <definedName name="S02100050003" localSheetId="9">#REF!</definedName>
    <definedName name="S02100050003" localSheetId="10">#REF!</definedName>
    <definedName name="S02100050003">#REF!</definedName>
    <definedName name="S02100050004" localSheetId="0">#REF!</definedName>
    <definedName name="S02100050004" localSheetId="3">#REF!</definedName>
    <definedName name="S02100050004" localSheetId="2">#REF!</definedName>
    <definedName name="S02100050004" localSheetId="22">#REF!</definedName>
    <definedName name="S02100050004" localSheetId="7">#REF!</definedName>
    <definedName name="S02100050004" localSheetId="4">#REF!</definedName>
    <definedName name="S02100050004" localSheetId="5">#REF!</definedName>
    <definedName name="S02100050004" localSheetId="17">#REF!</definedName>
    <definedName name="S02100050004" localSheetId="12">#REF!</definedName>
    <definedName name="S02100050004" localSheetId="9">#REF!</definedName>
    <definedName name="S02100050004" localSheetId="10">#REF!</definedName>
    <definedName name="S02100050004">#REF!</definedName>
    <definedName name="S02100050005" localSheetId="0">#REF!</definedName>
    <definedName name="S02100050005" localSheetId="3">#REF!</definedName>
    <definedName name="S02100050005" localSheetId="2">#REF!</definedName>
    <definedName name="S02100050005" localSheetId="22">#REF!</definedName>
    <definedName name="S02100050005" localSheetId="7">#REF!</definedName>
    <definedName name="S02100050005" localSheetId="4">#REF!</definedName>
    <definedName name="S02100050005" localSheetId="5">#REF!</definedName>
    <definedName name="S02100050005" localSheetId="17">#REF!</definedName>
    <definedName name="S02100050005" localSheetId="12">#REF!</definedName>
    <definedName name="S02100050005" localSheetId="9">#REF!</definedName>
    <definedName name="S02100050005" localSheetId="10">#REF!</definedName>
    <definedName name="S02100050005">#REF!</definedName>
    <definedName name="S02100050006" localSheetId="0">#REF!</definedName>
    <definedName name="S02100050006" localSheetId="3">#REF!</definedName>
    <definedName name="S02100050006" localSheetId="2">#REF!</definedName>
    <definedName name="S02100050006" localSheetId="22">#REF!</definedName>
    <definedName name="S02100050006" localSheetId="7">#REF!</definedName>
    <definedName name="S02100050006" localSheetId="4">#REF!</definedName>
    <definedName name="S02100050006" localSheetId="5">#REF!</definedName>
    <definedName name="S02100050006" localSheetId="17">#REF!</definedName>
    <definedName name="S02100050006" localSheetId="12">#REF!</definedName>
    <definedName name="S02100050006" localSheetId="9">#REF!</definedName>
    <definedName name="S02100050006" localSheetId="10">#REF!</definedName>
    <definedName name="S02100050006">#REF!</definedName>
    <definedName name="S02100050010" localSheetId="0">#REF!</definedName>
    <definedName name="S02100050010" localSheetId="3">#REF!</definedName>
    <definedName name="S02100050010" localSheetId="2">#REF!</definedName>
    <definedName name="S02100050010" localSheetId="22">#REF!</definedName>
    <definedName name="S02100050010" localSheetId="7">#REF!</definedName>
    <definedName name="S02100050010" localSheetId="4">#REF!</definedName>
    <definedName name="S02100050010" localSheetId="5">#REF!</definedName>
    <definedName name="S02100050010" localSheetId="17">#REF!</definedName>
    <definedName name="S02100050010" localSheetId="12">#REF!</definedName>
    <definedName name="S02100050010" localSheetId="9">#REF!</definedName>
    <definedName name="S02100050010" localSheetId="10">#REF!</definedName>
    <definedName name="S02100050010">#REF!</definedName>
    <definedName name="S02100090001" localSheetId="0">#REF!</definedName>
    <definedName name="S02100090001" localSheetId="3">#REF!</definedName>
    <definedName name="S02100090001" localSheetId="2">#REF!</definedName>
    <definedName name="S02100090001" localSheetId="22">#REF!</definedName>
    <definedName name="S02100090001" localSheetId="7">#REF!</definedName>
    <definedName name="S02100090001" localSheetId="4">#REF!</definedName>
    <definedName name="S02100090001" localSheetId="5">#REF!</definedName>
    <definedName name="S02100090001" localSheetId="17">#REF!</definedName>
    <definedName name="S02100090001" localSheetId="12">#REF!</definedName>
    <definedName name="S02100090001" localSheetId="9">#REF!</definedName>
    <definedName name="S02100090001" localSheetId="10">#REF!</definedName>
    <definedName name="S02100090001">#REF!</definedName>
    <definedName name="S02200010001" localSheetId="0">#REF!</definedName>
    <definedName name="S02200010001" localSheetId="3">#REF!</definedName>
    <definedName name="S02200010001" localSheetId="2">#REF!</definedName>
    <definedName name="S02200010001" localSheetId="22">#REF!</definedName>
    <definedName name="S02200010001" localSheetId="7">#REF!</definedName>
    <definedName name="S02200010001" localSheetId="4">#REF!</definedName>
    <definedName name="S02200010001" localSheetId="5">#REF!</definedName>
    <definedName name="S02200010001" localSheetId="17">#REF!</definedName>
    <definedName name="S02200010001" localSheetId="12">#REF!</definedName>
    <definedName name="S02200010001" localSheetId="9">#REF!</definedName>
    <definedName name="S02200010001" localSheetId="10">#REF!</definedName>
    <definedName name="S02200010001">#REF!</definedName>
    <definedName name="S02200010010" localSheetId="0">#REF!</definedName>
    <definedName name="S02200010010" localSheetId="3">#REF!</definedName>
    <definedName name="S02200010010" localSheetId="2">#REF!</definedName>
    <definedName name="S02200010010" localSheetId="22">#REF!</definedName>
    <definedName name="S02200010010" localSheetId="7">#REF!</definedName>
    <definedName name="S02200010010" localSheetId="4">#REF!</definedName>
    <definedName name="S02200010010" localSheetId="5">#REF!</definedName>
    <definedName name="S02200010010" localSheetId="17">#REF!</definedName>
    <definedName name="S02200010010" localSheetId="12">#REF!</definedName>
    <definedName name="S02200010010" localSheetId="9">#REF!</definedName>
    <definedName name="S02200010010" localSheetId="10">#REF!</definedName>
    <definedName name="S02200010010">#REF!</definedName>
    <definedName name="S02200020001" localSheetId="0">#REF!</definedName>
    <definedName name="S02200020001" localSheetId="3">#REF!</definedName>
    <definedName name="S02200020001" localSheetId="2">#REF!</definedName>
    <definedName name="S02200020001" localSheetId="22">#REF!</definedName>
    <definedName name="S02200020001" localSheetId="7">#REF!</definedName>
    <definedName name="S02200020001" localSheetId="4">#REF!</definedName>
    <definedName name="S02200020001" localSheetId="5">#REF!</definedName>
    <definedName name="S02200020001" localSheetId="17">#REF!</definedName>
    <definedName name="S02200020001" localSheetId="12">#REF!</definedName>
    <definedName name="S02200020001" localSheetId="9">#REF!</definedName>
    <definedName name="S02200020001" localSheetId="10">#REF!</definedName>
    <definedName name="S02200020001">#REF!</definedName>
    <definedName name="S02200020002" localSheetId="0">#REF!</definedName>
    <definedName name="S02200020002" localSheetId="3">#REF!</definedName>
    <definedName name="S02200020002" localSheetId="2">#REF!</definedName>
    <definedName name="S02200020002" localSheetId="22">#REF!</definedName>
    <definedName name="S02200020002" localSheetId="7">#REF!</definedName>
    <definedName name="S02200020002" localSheetId="4">#REF!</definedName>
    <definedName name="S02200020002" localSheetId="5">#REF!</definedName>
    <definedName name="S02200020002" localSheetId="17">#REF!</definedName>
    <definedName name="S02200020002" localSheetId="12">#REF!</definedName>
    <definedName name="S02200020002" localSheetId="9">#REF!</definedName>
    <definedName name="S02200020002" localSheetId="10">#REF!</definedName>
    <definedName name="S02200020002">#REF!</definedName>
    <definedName name="S02200020003" localSheetId="0">#REF!</definedName>
    <definedName name="S02200020003" localSheetId="3">#REF!</definedName>
    <definedName name="S02200020003" localSheetId="2">#REF!</definedName>
    <definedName name="S02200020003" localSheetId="22">#REF!</definedName>
    <definedName name="S02200020003" localSheetId="7">#REF!</definedName>
    <definedName name="S02200020003" localSheetId="4">#REF!</definedName>
    <definedName name="S02200020003" localSheetId="5">#REF!</definedName>
    <definedName name="S02200020003" localSheetId="17">#REF!</definedName>
    <definedName name="S02200020003" localSheetId="12">#REF!</definedName>
    <definedName name="S02200020003" localSheetId="9">#REF!</definedName>
    <definedName name="S02200020003" localSheetId="10">#REF!</definedName>
    <definedName name="S02200020003">#REF!</definedName>
    <definedName name="S02200020004" localSheetId="0">#REF!</definedName>
    <definedName name="S02200020004" localSheetId="3">#REF!</definedName>
    <definedName name="S02200020004" localSheetId="2">#REF!</definedName>
    <definedName name="S02200020004" localSheetId="22">#REF!</definedName>
    <definedName name="S02200020004" localSheetId="7">#REF!</definedName>
    <definedName name="S02200020004" localSheetId="4">#REF!</definedName>
    <definedName name="S02200020004" localSheetId="5">#REF!</definedName>
    <definedName name="S02200020004" localSheetId="17">#REF!</definedName>
    <definedName name="S02200020004" localSheetId="12">#REF!</definedName>
    <definedName name="S02200020004" localSheetId="9">#REF!</definedName>
    <definedName name="S02200020004" localSheetId="10">#REF!</definedName>
    <definedName name="S02200020004">#REF!</definedName>
    <definedName name="S02200020005" localSheetId="0">#REF!</definedName>
    <definedName name="S02200020005" localSheetId="3">#REF!</definedName>
    <definedName name="S02200020005" localSheetId="2">#REF!</definedName>
    <definedName name="S02200020005" localSheetId="22">#REF!</definedName>
    <definedName name="S02200020005" localSheetId="7">#REF!</definedName>
    <definedName name="S02200020005" localSheetId="4">#REF!</definedName>
    <definedName name="S02200020005" localSheetId="5">#REF!</definedName>
    <definedName name="S02200020005" localSheetId="17">#REF!</definedName>
    <definedName name="S02200020005" localSheetId="12">#REF!</definedName>
    <definedName name="S02200020005" localSheetId="9">#REF!</definedName>
    <definedName name="S02200020005" localSheetId="10">#REF!</definedName>
    <definedName name="S02200020005">#REF!</definedName>
    <definedName name="S02300010001" localSheetId="0">#REF!</definedName>
    <definedName name="S02300010001" localSheetId="3">#REF!</definedName>
    <definedName name="S02300010001" localSheetId="2">#REF!</definedName>
    <definedName name="S02300010001" localSheetId="22">#REF!</definedName>
    <definedName name="S02300010001" localSheetId="7">#REF!</definedName>
    <definedName name="S02300010001" localSheetId="4">#REF!</definedName>
    <definedName name="S02300010001" localSheetId="5">#REF!</definedName>
    <definedName name="S02300010001" localSheetId="17">#REF!</definedName>
    <definedName name="S02300010001" localSheetId="12">#REF!</definedName>
    <definedName name="S02300010001" localSheetId="9">#REF!</definedName>
    <definedName name="S02300010001" localSheetId="10">#REF!</definedName>
    <definedName name="S02300010001">#REF!</definedName>
    <definedName name="S02300020001" localSheetId="0">#REF!</definedName>
    <definedName name="S02300020001" localSheetId="3">#REF!</definedName>
    <definedName name="S02300020001" localSheetId="2">#REF!</definedName>
    <definedName name="S02300020001" localSheetId="22">#REF!</definedName>
    <definedName name="S02300020001" localSheetId="7">#REF!</definedName>
    <definedName name="S02300020001" localSheetId="4">#REF!</definedName>
    <definedName name="S02300020001" localSheetId="5">#REF!</definedName>
    <definedName name="S02300020001" localSheetId="17">#REF!</definedName>
    <definedName name="S02300020001" localSheetId="12">#REF!</definedName>
    <definedName name="S02300020001" localSheetId="9">#REF!</definedName>
    <definedName name="S02300020001" localSheetId="10">#REF!</definedName>
    <definedName name="S02300020001">#REF!</definedName>
    <definedName name="S02300030001" localSheetId="0">#REF!</definedName>
    <definedName name="S02300030001" localSheetId="3">#REF!</definedName>
    <definedName name="S02300030001" localSheetId="2">#REF!</definedName>
    <definedName name="S02300030001" localSheetId="22">#REF!</definedName>
    <definedName name="S02300030001" localSheetId="7">#REF!</definedName>
    <definedName name="S02300030001" localSheetId="4">#REF!</definedName>
    <definedName name="S02300030001" localSheetId="5">#REF!</definedName>
    <definedName name="S02300030001" localSheetId="17">#REF!</definedName>
    <definedName name="S02300030001" localSheetId="12">#REF!</definedName>
    <definedName name="S02300030001" localSheetId="9">#REF!</definedName>
    <definedName name="S02300030001" localSheetId="10">#REF!</definedName>
    <definedName name="S02300030001">#REF!</definedName>
    <definedName name="S02300100001" localSheetId="0">#REF!</definedName>
    <definedName name="S02300100001" localSheetId="3">#REF!</definedName>
    <definedName name="S02300100001" localSheetId="2">#REF!</definedName>
    <definedName name="S02300100001" localSheetId="22">#REF!</definedName>
    <definedName name="S02300100001" localSheetId="7">#REF!</definedName>
    <definedName name="S02300100001" localSheetId="4">#REF!</definedName>
    <definedName name="S02300100001" localSheetId="5">#REF!</definedName>
    <definedName name="S02300100001" localSheetId="17">#REF!</definedName>
    <definedName name="S02300100001" localSheetId="12">#REF!</definedName>
    <definedName name="S02300100001" localSheetId="9">#REF!</definedName>
    <definedName name="S02300100001" localSheetId="10">#REF!</definedName>
    <definedName name="S02300100001">#REF!</definedName>
    <definedName name="S02400010001" localSheetId="0">#REF!</definedName>
    <definedName name="S02400010001" localSheetId="3">#REF!</definedName>
    <definedName name="S02400010001" localSheetId="2">#REF!</definedName>
    <definedName name="S02400010001" localSheetId="22">#REF!</definedName>
    <definedName name="S02400010001" localSheetId="7">#REF!</definedName>
    <definedName name="S02400010001" localSheetId="4">#REF!</definedName>
    <definedName name="S02400010001" localSheetId="5">#REF!</definedName>
    <definedName name="S02400010001" localSheetId="17">#REF!</definedName>
    <definedName name="S02400010001" localSheetId="12">#REF!</definedName>
    <definedName name="S02400010001" localSheetId="9">#REF!</definedName>
    <definedName name="S02400010001" localSheetId="10">#REF!</definedName>
    <definedName name="S02400010001">#REF!</definedName>
    <definedName name="S02400010002" localSheetId="0">#REF!</definedName>
    <definedName name="S02400010002" localSheetId="3">#REF!</definedName>
    <definedName name="S02400010002" localSheetId="2">#REF!</definedName>
    <definedName name="S02400010002" localSheetId="22">#REF!</definedName>
    <definedName name="S02400010002" localSheetId="7">#REF!</definedName>
    <definedName name="S02400010002" localSheetId="4">#REF!</definedName>
    <definedName name="S02400010002" localSheetId="5">#REF!</definedName>
    <definedName name="S02400010002" localSheetId="17">#REF!</definedName>
    <definedName name="S02400010002" localSheetId="12">#REF!</definedName>
    <definedName name="S02400010002" localSheetId="9">#REF!</definedName>
    <definedName name="S02400010002" localSheetId="10">#REF!</definedName>
    <definedName name="S02400010002">#REF!</definedName>
    <definedName name="S02400010003" localSheetId="0">#REF!</definedName>
    <definedName name="S02400010003" localSheetId="3">#REF!</definedName>
    <definedName name="S02400010003" localSheetId="2">#REF!</definedName>
    <definedName name="S02400010003" localSheetId="22">#REF!</definedName>
    <definedName name="S02400010003" localSheetId="7">#REF!</definedName>
    <definedName name="S02400010003" localSheetId="4">#REF!</definedName>
    <definedName name="S02400010003" localSheetId="5">#REF!</definedName>
    <definedName name="S02400010003" localSheetId="17">#REF!</definedName>
    <definedName name="S02400010003" localSheetId="12">#REF!</definedName>
    <definedName name="S02400010003" localSheetId="9">#REF!</definedName>
    <definedName name="S02400010003" localSheetId="10">#REF!</definedName>
    <definedName name="S02400010003">#REF!</definedName>
    <definedName name="S02400010004" localSheetId="0">#REF!</definedName>
    <definedName name="S02400010004" localSheetId="3">#REF!</definedName>
    <definedName name="S02400010004" localSheetId="2">#REF!</definedName>
    <definedName name="S02400010004" localSheetId="22">#REF!</definedName>
    <definedName name="S02400010004" localSheetId="7">#REF!</definedName>
    <definedName name="S02400010004" localSheetId="4">#REF!</definedName>
    <definedName name="S02400010004" localSheetId="5">#REF!</definedName>
    <definedName name="S02400010004" localSheetId="17">#REF!</definedName>
    <definedName name="S02400010004" localSheetId="12">#REF!</definedName>
    <definedName name="S02400010004" localSheetId="9">#REF!</definedName>
    <definedName name="S02400010004" localSheetId="10">#REF!</definedName>
    <definedName name="S02400010004">#REF!</definedName>
    <definedName name="S02400010005" localSheetId="0">#REF!</definedName>
    <definedName name="S02400010005" localSheetId="3">#REF!</definedName>
    <definedName name="S02400010005" localSheetId="2">#REF!</definedName>
    <definedName name="S02400010005" localSheetId="22">#REF!</definedName>
    <definedName name="S02400010005" localSheetId="7">#REF!</definedName>
    <definedName name="S02400010005" localSheetId="4">#REF!</definedName>
    <definedName name="S02400010005" localSheetId="5">#REF!</definedName>
    <definedName name="S02400010005" localSheetId="17">#REF!</definedName>
    <definedName name="S02400010005" localSheetId="12">#REF!</definedName>
    <definedName name="S02400010005" localSheetId="9">#REF!</definedName>
    <definedName name="S02400010005" localSheetId="10">#REF!</definedName>
    <definedName name="S02400010005">#REF!</definedName>
    <definedName name="S02400010006" localSheetId="0">#REF!</definedName>
    <definedName name="S02400010006" localSheetId="3">#REF!</definedName>
    <definedName name="S02400010006" localSheetId="2">#REF!</definedName>
    <definedName name="S02400010006" localSheetId="22">#REF!</definedName>
    <definedName name="S02400010006" localSheetId="7">#REF!</definedName>
    <definedName name="S02400010006" localSheetId="4">#REF!</definedName>
    <definedName name="S02400010006" localSheetId="5">#REF!</definedName>
    <definedName name="S02400010006" localSheetId="17">#REF!</definedName>
    <definedName name="S02400010006" localSheetId="12">#REF!</definedName>
    <definedName name="S02400010006" localSheetId="9">#REF!</definedName>
    <definedName name="S02400010006" localSheetId="10">#REF!</definedName>
    <definedName name="S02400010006">#REF!</definedName>
    <definedName name="S02400010007" localSheetId="0">#REF!</definedName>
    <definedName name="S02400010007" localSheetId="3">#REF!</definedName>
    <definedName name="S02400010007" localSheetId="2">#REF!</definedName>
    <definedName name="S02400010007" localSheetId="22">#REF!</definedName>
    <definedName name="S02400010007" localSheetId="7">#REF!</definedName>
    <definedName name="S02400010007" localSheetId="4">#REF!</definedName>
    <definedName name="S02400010007" localSheetId="5">#REF!</definedName>
    <definedName name="S02400010007" localSheetId="17">#REF!</definedName>
    <definedName name="S02400010007" localSheetId="12">#REF!</definedName>
    <definedName name="S02400010007" localSheetId="9">#REF!</definedName>
    <definedName name="S02400010007" localSheetId="10">#REF!</definedName>
    <definedName name="S02400010007">#REF!</definedName>
    <definedName name="S02400010008" localSheetId="0">#REF!</definedName>
    <definedName name="S02400010008" localSheetId="3">#REF!</definedName>
    <definedName name="S02400010008" localSheetId="2">#REF!</definedName>
    <definedName name="S02400010008" localSheetId="22">#REF!</definedName>
    <definedName name="S02400010008" localSheetId="7">#REF!</definedName>
    <definedName name="S02400010008" localSheetId="4">#REF!</definedName>
    <definedName name="S02400010008" localSheetId="5">#REF!</definedName>
    <definedName name="S02400010008" localSheetId="17">#REF!</definedName>
    <definedName name="S02400010008" localSheetId="12">#REF!</definedName>
    <definedName name="S02400010008" localSheetId="9">#REF!</definedName>
    <definedName name="S02400010008" localSheetId="10">#REF!</definedName>
    <definedName name="S02400010008">#REF!</definedName>
    <definedName name="S02400010009" localSheetId="0">#REF!</definedName>
    <definedName name="S02400010009" localSheetId="3">#REF!</definedName>
    <definedName name="S02400010009" localSheetId="2">#REF!</definedName>
    <definedName name="S02400010009" localSheetId="22">#REF!</definedName>
    <definedName name="S02400010009" localSheetId="7">#REF!</definedName>
    <definedName name="S02400010009" localSheetId="4">#REF!</definedName>
    <definedName name="S02400010009" localSheetId="5">#REF!</definedName>
    <definedName name="S02400010009" localSheetId="17">#REF!</definedName>
    <definedName name="S02400010009" localSheetId="12">#REF!</definedName>
    <definedName name="S02400010009" localSheetId="9">#REF!</definedName>
    <definedName name="S02400010009" localSheetId="10">#REF!</definedName>
    <definedName name="S02400010009">#REF!</definedName>
    <definedName name="S02400010010" localSheetId="0">#REF!</definedName>
    <definedName name="S02400010010" localSheetId="3">#REF!</definedName>
    <definedName name="S02400010010" localSheetId="2">#REF!</definedName>
    <definedName name="S02400010010" localSheetId="22">#REF!</definedName>
    <definedName name="S02400010010" localSheetId="7">#REF!</definedName>
    <definedName name="S02400010010" localSheetId="4">#REF!</definedName>
    <definedName name="S02400010010" localSheetId="5">#REF!</definedName>
    <definedName name="S02400010010" localSheetId="17">#REF!</definedName>
    <definedName name="S02400010010" localSheetId="12">#REF!</definedName>
    <definedName name="S02400010010" localSheetId="9">#REF!</definedName>
    <definedName name="S02400010010" localSheetId="10">#REF!</definedName>
    <definedName name="S02400010010">#REF!</definedName>
    <definedName name="S02400010013" localSheetId="0">#REF!</definedName>
    <definedName name="S02400010013" localSheetId="3">#REF!</definedName>
    <definedName name="S02400010013" localSheetId="2">#REF!</definedName>
    <definedName name="S02400010013" localSheetId="22">#REF!</definedName>
    <definedName name="S02400010013" localSheetId="7">#REF!</definedName>
    <definedName name="S02400010013" localSheetId="4">#REF!</definedName>
    <definedName name="S02400010013" localSheetId="5">#REF!</definedName>
    <definedName name="S02400010013" localSheetId="17">#REF!</definedName>
    <definedName name="S02400010013" localSheetId="12">#REF!</definedName>
    <definedName name="S02400010013" localSheetId="9">#REF!</definedName>
    <definedName name="S02400010013" localSheetId="10">#REF!</definedName>
    <definedName name="S02400010013">#REF!</definedName>
    <definedName name="Sally_McLean" localSheetId="0">#REF!</definedName>
    <definedName name="Sally_McLean" localSheetId="3">#REF!</definedName>
    <definedName name="Sally_McLean" localSheetId="2">#REF!</definedName>
    <definedName name="Sally_McLean" localSheetId="22">#REF!</definedName>
    <definedName name="Sally_McLean" localSheetId="7">#REF!</definedName>
    <definedName name="Sally_McLean" localSheetId="4">#REF!</definedName>
    <definedName name="Sally_McLean" localSheetId="5">#REF!</definedName>
    <definedName name="Sally_McLean" localSheetId="17">#REF!</definedName>
    <definedName name="Sally_McLean" localSheetId="12">#REF!</definedName>
    <definedName name="Sally_McLean" localSheetId="9">#REF!</definedName>
    <definedName name="Sally_McLean" localSheetId="10">#REF!</definedName>
    <definedName name="Sally_McLean">#REF!</definedName>
    <definedName name="SAP_Download_first_row" localSheetId="0">'[84]SAP Download'!#REF!</definedName>
    <definedName name="SAP_Download_first_row" localSheetId="3">'[84]SAP Download'!#REF!</definedName>
    <definedName name="SAP_Download_first_row" localSheetId="2">'[84]SAP Download'!#REF!</definedName>
    <definedName name="SAP_Download_first_row" localSheetId="22">'[84]SAP Download'!#REF!</definedName>
    <definedName name="SAP_Download_first_row" localSheetId="7">'[84]SAP Download'!#REF!</definedName>
    <definedName name="SAP_Download_first_row" localSheetId="4">'[84]SAP Download'!#REF!</definedName>
    <definedName name="SAP_Download_first_row" localSheetId="5">'[84]SAP Download'!#REF!</definedName>
    <definedName name="SAP_Download_first_row" localSheetId="17">'[84]SAP Download'!#REF!</definedName>
    <definedName name="SAP_Download_first_row" localSheetId="12">'[84]SAP Download'!#REF!</definedName>
    <definedName name="SAP_Download_first_row" localSheetId="9">'[84]SAP Download'!#REF!</definedName>
    <definedName name="SAP_Download_first_row" localSheetId="10">'[84]SAP Download'!#REF!</definedName>
    <definedName name="SAP_Download_first_row">#REF!</definedName>
    <definedName name="SAP_Download_Start" localSheetId="0">'[84]SAP Download'!#REF!</definedName>
    <definedName name="SAP_Download_Start" localSheetId="3">'[84]SAP Download'!#REF!</definedName>
    <definedName name="SAP_Download_Start" localSheetId="2">'[84]SAP Download'!#REF!</definedName>
    <definedName name="SAP_Download_Start" localSheetId="22">'[84]SAP Download'!#REF!</definedName>
    <definedName name="SAP_Download_Start" localSheetId="7">'[84]SAP Download'!#REF!</definedName>
    <definedName name="SAP_Download_Start" localSheetId="4">'[84]SAP Download'!#REF!</definedName>
    <definedName name="SAP_Download_Start" localSheetId="5">'[84]SAP Download'!#REF!</definedName>
    <definedName name="SAP_Download_Start" localSheetId="17">'[84]SAP Download'!#REF!</definedName>
    <definedName name="SAP_Download_Start" localSheetId="12">'[84]SAP Download'!#REF!</definedName>
    <definedName name="SAP_Download_Start" localSheetId="9">'[84]SAP Download'!#REF!</definedName>
    <definedName name="SAP_Download_Start" localSheetId="10">'[84]SAP Download'!#REF!</definedName>
    <definedName name="SAP_Download_Start">#REF!</definedName>
    <definedName name="SCD" localSheetId="0">#REF!</definedName>
    <definedName name="SCD" localSheetId="3">#REF!</definedName>
    <definedName name="SCD" localSheetId="2">#REF!</definedName>
    <definedName name="SCD" localSheetId="22">#REF!</definedName>
    <definedName name="SCD" localSheetId="7">#REF!</definedName>
    <definedName name="SCD" localSheetId="4">#REF!</definedName>
    <definedName name="SCD" localSheetId="5">#REF!</definedName>
    <definedName name="SCD" localSheetId="17">#REF!</definedName>
    <definedName name="SCD" localSheetId="12">#REF!</definedName>
    <definedName name="SCD" localSheetId="9">#REF!</definedName>
    <definedName name="SCD" localSheetId="10">#REF!</definedName>
    <definedName name="SCD">#REF!</definedName>
    <definedName name="sch2a1">'[85]Sch 2 P1'!#REF!</definedName>
    <definedName name="SCHED" localSheetId="0">#REF!</definedName>
    <definedName name="SCHED" localSheetId="3">#REF!</definedName>
    <definedName name="SCHED" localSheetId="2">#REF!</definedName>
    <definedName name="SCHED" localSheetId="22">#REF!</definedName>
    <definedName name="SCHED" localSheetId="7">#REF!</definedName>
    <definedName name="SCHED" localSheetId="4">#REF!</definedName>
    <definedName name="SCHED" localSheetId="5">#REF!</definedName>
    <definedName name="SCHED" localSheetId="17">#REF!</definedName>
    <definedName name="SCHED" localSheetId="12">#REF!</definedName>
    <definedName name="SCHED" localSheetId="9">#REF!</definedName>
    <definedName name="SCHED" localSheetId="10">#REF!</definedName>
    <definedName name="SCHED">#REF!</definedName>
    <definedName name="Scheduling" localSheetId="0">#REF!</definedName>
    <definedName name="Scheduling" localSheetId="3">#REF!</definedName>
    <definedName name="Scheduling" localSheetId="2">#REF!</definedName>
    <definedName name="Scheduling" localSheetId="22">#REF!</definedName>
    <definedName name="Scheduling" localSheetId="7">#REF!</definedName>
    <definedName name="Scheduling" localSheetId="4">#REF!</definedName>
    <definedName name="Scheduling" localSheetId="5">#REF!</definedName>
    <definedName name="Scheduling" localSheetId="17">#REF!</definedName>
    <definedName name="Scheduling" localSheetId="12">#REF!</definedName>
    <definedName name="Scheduling" localSheetId="9">#REF!</definedName>
    <definedName name="Scheduling" localSheetId="10">#REF!</definedName>
    <definedName name="Scheduling">#REF!</definedName>
    <definedName name="SCN" localSheetId="0">#REF!</definedName>
    <definedName name="SCN" localSheetId="3">#REF!</definedName>
    <definedName name="SCN" localSheetId="2">#REF!</definedName>
    <definedName name="SCN" localSheetId="22">#REF!</definedName>
    <definedName name="SCN" localSheetId="7">#REF!</definedName>
    <definedName name="SCN" localSheetId="4">#REF!</definedName>
    <definedName name="SCN" localSheetId="5">#REF!</definedName>
    <definedName name="SCN" localSheetId="17">#REF!</definedName>
    <definedName name="SCN" localSheetId="12">#REF!</definedName>
    <definedName name="SCN" localSheetId="9">#REF!</definedName>
    <definedName name="SCN" localSheetId="10">#REF!</definedName>
    <definedName name="SCN">#REF!</definedName>
    <definedName name="SCOTIAINV" localSheetId="0">#REF!</definedName>
    <definedName name="SCOTIAINV" localSheetId="3">#REF!</definedName>
    <definedName name="SCOTIAINV" localSheetId="2">#REF!</definedName>
    <definedName name="SCOTIAINV" localSheetId="22">#REF!</definedName>
    <definedName name="SCOTIAINV" localSheetId="7">#REF!</definedName>
    <definedName name="SCOTIAINV" localSheetId="4">#REF!</definedName>
    <definedName name="SCOTIAINV" localSheetId="5">#REF!</definedName>
    <definedName name="SCOTIAINV" localSheetId="17">#REF!</definedName>
    <definedName name="SCOTIAINV" localSheetId="12">#REF!</definedName>
    <definedName name="SCOTIAINV" localSheetId="9">#REF!</definedName>
    <definedName name="SCOTIAINV" localSheetId="10">#REF!</definedName>
    <definedName name="SCOTIAINV">#REF!</definedName>
    <definedName name="SCOTIALETTER" localSheetId="0">#REF!</definedName>
    <definedName name="SCOTIALETTER" localSheetId="3">#REF!</definedName>
    <definedName name="SCOTIALETTER" localSheetId="2">#REF!</definedName>
    <definedName name="SCOTIALETTER" localSheetId="22">#REF!</definedName>
    <definedName name="SCOTIALETTER" localSheetId="7">#REF!</definedName>
    <definedName name="SCOTIALETTER" localSheetId="4">#REF!</definedName>
    <definedName name="SCOTIALETTER" localSheetId="5">#REF!</definedName>
    <definedName name="SCOTIALETTER" localSheetId="17">#REF!</definedName>
    <definedName name="SCOTIALETTER" localSheetId="12">#REF!</definedName>
    <definedName name="SCOTIALETTER" localSheetId="9">#REF!</definedName>
    <definedName name="SCOTIALETTER" localSheetId="10">#REF!</definedName>
    <definedName name="SCOTIALETTER">#REF!</definedName>
    <definedName name="sec_fixed_CM1DC" localSheetId="0">#REF!</definedName>
    <definedName name="sec_fixed_CM1DC" localSheetId="3">#REF!</definedName>
    <definedName name="sec_fixed_CM1DC" localSheetId="2">#REF!</definedName>
    <definedName name="sec_fixed_CM1DC" localSheetId="22">#REF!</definedName>
    <definedName name="sec_fixed_CM1DC" localSheetId="7">#REF!</definedName>
    <definedName name="sec_fixed_CM1DC" localSheetId="4">#REF!</definedName>
    <definedName name="sec_fixed_CM1DC" localSheetId="5">#REF!</definedName>
    <definedName name="sec_fixed_CM1DC" localSheetId="17">#REF!</definedName>
    <definedName name="sec_fixed_CM1DC" localSheetId="12">#REF!</definedName>
    <definedName name="sec_fixed_CM1DC" localSheetId="9">#REF!</definedName>
    <definedName name="sec_fixed_CM1DC" localSheetId="10">#REF!</definedName>
    <definedName name="sec_fixed_CM1DC">#REF!</definedName>
    <definedName name="sec_fixed_CM1DE" localSheetId="0">#REF!</definedName>
    <definedName name="sec_fixed_CM1DE" localSheetId="3">#REF!</definedName>
    <definedName name="sec_fixed_CM1DE" localSheetId="2">#REF!</definedName>
    <definedName name="sec_fixed_CM1DE" localSheetId="22">#REF!</definedName>
    <definedName name="sec_fixed_CM1DE" localSheetId="7">#REF!</definedName>
    <definedName name="sec_fixed_CM1DE" localSheetId="4">#REF!</definedName>
    <definedName name="sec_fixed_CM1DE" localSheetId="5">#REF!</definedName>
    <definedName name="sec_fixed_CM1DE" localSheetId="17">#REF!</definedName>
    <definedName name="sec_fixed_CM1DE" localSheetId="12">#REF!</definedName>
    <definedName name="sec_fixed_CM1DE" localSheetId="9">#REF!</definedName>
    <definedName name="sec_fixed_CM1DE" localSheetId="10">#REF!</definedName>
    <definedName name="sec_fixed_CM1DE">#REF!</definedName>
    <definedName name="sec_fixed_CM1EL" localSheetId="0">#REF!</definedName>
    <definedName name="sec_fixed_CM1EL" localSheetId="3">#REF!</definedName>
    <definedName name="sec_fixed_CM1EL" localSheetId="2">#REF!</definedName>
    <definedName name="sec_fixed_CM1EL" localSheetId="22">#REF!</definedName>
    <definedName name="sec_fixed_CM1EL" localSheetId="7">#REF!</definedName>
    <definedName name="sec_fixed_CM1EL" localSheetId="4">#REF!</definedName>
    <definedName name="sec_fixed_CM1EL" localSheetId="5">#REF!</definedName>
    <definedName name="sec_fixed_CM1EL" localSheetId="17">#REF!</definedName>
    <definedName name="sec_fixed_CM1EL" localSheetId="12">#REF!</definedName>
    <definedName name="sec_fixed_CM1EL" localSheetId="9">#REF!</definedName>
    <definedName name="sec_fixed_CM1EL" localSheetId="10">#REF!</definedName>
    <definedName name="sec_fixed_CM1EL">#REF!</definedName>
    <definedName name="sec_fixed_CM1NE" localSheetId="0">#REF!</definedName>
    <definedName name="sec_fixed_CM1NE" localSheetId="3">#REF!</definedName>
    <definedName name="sec_fixed_CM1NE" localSheetId="2">#REF!</definedName>
    <definedName name="sec_fixed_CM1NE">#REF!</definedName>
    <definedName name="sec_fixed_CM2DC" localSheetId="0">#REF!</definedName>
    <definedName name="sec_fixed_CM2DC" localSheetId="3">#REF!</definedName>
    <definedName name="sec_fixed_CM2DC" localSheetId="2">#REF!</definedName>
    <definedName name="sec_fixed_CM2DC" localSheetId="22">#REF!</definedName>
    <definedName name="sec_fixed_CM2DC" localSheetId="7">#REF!</definedName>
    <definedName name="sec_fixed_CM2DC" localSheetId="4">#REF!</definedName>
    <definedName name="sec_fixed_CM2DC" localSheetId="5">#REF!</definedName>
    <definedName name="sec_fixed_CM2DC" localSheetId="17">#REF!</definedName>
    <definedName name="sec_fixed_CM2DC" localSheetId="12">#REF!</definedName>
    <definedName name="sec_fixed_CM2DC" localSheetId="9">#REF!</definedName>
    <definedName name="sec_fixed_CM2DC" localSheetId="10">#REF!</definedName>
    <definedName name="sec_fixed_CM2DC">#REF!</definedName>
    <definedName name="sec_fixed_CM2DE" localSheetId="0">#REF!</definedName>
    <definedName name="sec_fixed_CM2DE" localSheetId="3">#REF!</definedName>
    <definedName name="sec_fixed_CM2DE" localSheetId="2">#REF!</definedName>
    <definedName name="sec_fixed_CM2DE" localSheetId="22">#REF!</definedName>
    <definedName name="sec_fixed_CM2DE" localSheetId="7">#REF!</definedName>
    <definedName name="sec_fixed_CM2DE" localSheetId="4">#REF!</definedName>
    <definedName name="sec_fixed_CM2DE" localSheetId="5">#REF!</definedName>
    <definedName name="sec_fixed_CM2DE" localSheetId="17">#REF!</definedName>
    <definedName name="sec_fixed_CM2DE" localSheetId="12">#REF!</definedName>
    <definedName name="sec_fixed_CM2DE" localSheetId="9">#REF!</definedName>
    <definedName name="sec_fixed_CM2DE" localSheetId="10">#REF!</definedName>
    <definedName name="sec_fixed_CM2DE">#REF!</definedName>
    <definedName name="sec_fixed_CM2EL" localSheetId="0">#REF!</definedName>
    <definedName name="sec_fixed_CM2EL" localSheetId="3">#REF!</definedName>
    <definedName name="sec_fixed_CM2EL" localSheetId="2">#REF!</definedName>
    <definedName name="sec_fixed_CM2EL" localSheetId="22">#REF!</definedName>
    <definedName name="sec_fixed_CM2EL" localSheetId="7">#REF!</definedName>
    <definedName name="sec_fixed_CM2EL" localSheetId="4">#REF!</definedName>
    <definedName name="sec_fixed_CM2EL" localSheetId="5">#REF!</definedName>
    <definedName name="sec_fixed_CM2EL" localSheetId="17">#REF!</definedName>
    <definedName name="sec_fixed_CM2EL" localSheetId="12">#REF!</definedName>
    <definedName name="sec_fixed_CM2EL" localSheetId="9">#REF!</definedName>
    <definedName name="sec_fixed_CM2EL" localSheetId="10">#REF!</definedName>
    <definedName name="sec_fixed_CM2EL">#REF!</definedName>
    <definedName name="sec_fixed_CM2NE" localSheetId="0">#REF!</definedName>
    <definedName name="sec_fixed_CM2NE" localSheetId="3">#REF!</definedName>
    <definedName name="sec_fixed_CM2NE" localSheetId="2">#REF!</definedName>
    <definedName name="sec_fixed_CM2NE">#REF!</definedName>
    <definedName name="sec_fixed_CM3DC" localSheetId="0">#REF!</definedName>
    <definedName name="sec_fixed_CM3DC" localSheetId="3">#REF!</definedName>
    <definedName name="sec_fixed_CM3DC" localSheetId="2">#REF!</definedName>
    <definedName name="sec_fixed_CM3DC" localSheetId="22">#REF!</definedName>
    <definedName name="sec_fixed_CM3DC" localSheetId="7">#REF!</definedName>
    <definedName name="sec_fixed_CM3DC" localSheetId="4">#REF!</definedName>
    <definedName name="sec_fixed_CM3DC" localSheetId="5">#REF!</definedName>
    <definedName name="sec_fixed_CM3DC" localSheetId="17">#REF!</definedName>
    <definedName name="sec_fixed_CM3DC" localSheetId="12">#REF!</definedName>
    <definedName name="sec_fixed_CM3DC" localSheetId="9">#REF!</definedName>
    <definedName name="sec_fixed_CM3DC" localSheetId="10">#REF!</definedName>
    <definedName name="sec_fixed_CM3DC">#REF!</definedName>
    <definedName name="sec_fixed_CM3DE" localSheetId="0">#REF!</definedName>
    <definedName name="sec_fixed_CM3DE" localSheetId="3">#REF!</definedName>
    <definedName name="sec_fixed_CM3DE" localSheetId="2">#REF!</definedName>
    <definedName name="sec_fixed_CM3DE" localSheetId="22">#REF!</definedName>
    <definedName name="sec_fixed_CM3DE" localSheetId="7">#REF!</definedName>
    <definedName name="sec_fixed_CM3DE" localSheetId="4">#REF!</definedName>
    <definedName name="sec_fixed_CM3DE" localSheetId="5">#REF!</definedName>
    <definedName name="sec_fixed_CM3DE" localSheetId="17">#REF!</definedName>
    <definedName name="sec_fixed_CM3DE" localSheetId="12">#REF!</definedName>
    <definedName name="sec_fixed_CM3DE" localSheetId="9">#REF!</definedName>
    <definedName name="sec_fixed_CM3DE" localSheetId="10">#REF!</definedName>
    <definedName name="sec_fixed_CM3DE">#REF!</definedName>
    <definedName name="sec_fixed_CM3EL" localSheetId="0">#REF!</definedName>
    <definedName name="sec_fixed_CM3EL" localSheetId="3">#REF!</definedName>
    <definedName name="sec_fixed_CM3EL" localSheetId="2">#REF!</definedName>
    <definedName name="sec_fixed_CM3EL" localSheetId="22">#REF!</definedName>
    <definedName name="sec_fixed_CM3EL" localSheetId="7">#REF!</definedName>
    <definedName name="sec_fixed_CM3EL" localSheetId="4">#REF!</definedName>
    <definedName name="sec_fixed_CM3EL" localSheetId="5">#REF!</definedName>
    <definedName name="sec_fixed_CM3EL" localSheetId="17">#REF!</definedName>
    <definedName name="sec_fixed_CM3EL" localSheetId="12">#REF!</definedName>
    <definedName name="sec_fixed_CM3EL" localSheetId="9">#REF!</definedName>
    <definedName name="sec_fixed_CM3EL" localSheetId="10">#REF!</definedName>
    <definedName name="sec_fixed_CM3EL">#REF!</definedName>
    <definedName name="sec_fixed_CM3NE" localSheetId="0">#REF!</definedName>
    <definedName name="sec_fixed_CM3NE" localSheetId="3">#REF!</definedName>
    <definedName name="sec_fixed_CM3NE" localSheetId="2">#REF!</definedName>
    <definedName name="sec_fixed_CM3NE">#REF!</definedName>
    <definedName name="sec_fixed_CM4DC" localSheetId="0">#REF!</definedName>
    <definedName name="sec_fixed_CM4DC" localSheetId="3">#REF!</definedName>
    <definedName name="sec_fixed_CM4DC" localSheetId="2">#REF!</definedName>
    <definedName name="sec_fixed_CM4DC" localSheetId="22">#REF!</definedName>
    <definedName name="sec_fixed_CM4DC" localSheetId="7">#REF!</definedName>
    <definedName name="sec_fixed_CM4DC" localSheetId="4">#REF!</definedName>
    <definedName name="sec_fixed_CM4DC" localSheetId="5">#REF!</definedName>
    <definedName name="sec_fixed_CM4DC" localSheetId="17">#REF!</definedName>
    <definedName name="sec_fixed_CM4DC" localSheetId="12">#REF!</definedName>
    <definedName name="sec_fixed_CM4DC" localSheetId="9">#REF!</definedName>
    <definedName name="sec_fixed_CM4DC" localSheetId="10">#REF!</definedName>
    <definedName name="sec_fixed_CM4DC">#REF!</definedName>
    <definedName name="sec_fixed_CM4DE" localSheetId="0">#REF!</definedName>
    <definedName name="sec_fixed_CM4DE" localSheetId="3">#REF!</definedName>
    <definedName name="sec_fixed_CM4DE" localSheetId="2">#REF!</definedName>
    <definedName name="sec_fixed_CM4DE" localSheetId="22">#REF!</definedName>
    <definedName name="sec_fixed_CM4DE" localSheetId="7">#REF!</definedName>
    <definedName name="sec_fixed_CM4DE" localSheetId="4">#REF!</definedName>
    <definedName name="sec_fixed_CM4DE" localSheetId="5">#REF!</definedName>
    <definedName name="sec_fixed_CM4DE" localSheetId="17">#REF!</definedName>
    <definedName name="sec_fixed_CM4DE" localSheetId="12">#REF!</definedName>
    <definedName name="sec_fixed_CM4DE" localSheetId="9">#REF!</definedName>
    <definedName name="sec_fixed_CM4DE" localSheetId="10">#REF!</definedName>
    <definedName name="sec_fixed_CM4DE">#REF!</definedName>
    <definedName name="sec_fixed_CM4EL" localSheetId="0">#REF!</definedName>
    <definedName name="sec_fixed_CM4EL" localSheetId="3">#REF!</definedName>
    <definedName name="sec_fixed_CM4EL" localSheetId="2">#REF!</definedName>
    <definedName name="sec_fixed_CM4EL" localSheetId="22">#REF!</definedName>
    <definedName name="sec_fixed_CM4EL" localSheetId="7">#REF!</definedName>
    <definedName name="sec_fixed_CM4EL" localSheetId="4">#REF!</definedName>
    <definedName name="sec_fixed_CM4EL" localSheetId="5">#REF!</definedName>
    <definedName name="sec_fixed_CM4EL" localSheetId="17">#REF!</definedName>
    <definedName name="sec_fixed_CM4EL" localSheetId="12">#REF!</definedName>
    <definedName name="sec_fixed_CM4EL" localSheetId="9">#REF!</definedName>
    <definedName name="sec_fixed_CM4EL" localSheetId="10">#REF!</definedName>
    <definedName name="sec_fixed_CM4EL">#REF!</definedName>
    <definedName name="sec_fixed_CM4NE" localSheetId="0">#REF!</definedName>
    <definedName name="sec_fixed_CM4NE" localSheetId="3">#REF!</definedName>
    <definedName name="sec_fixed_CM4NE" localSheetId="2">#REF!</definedName>
    <definedName name="sec_fixed_CM4NE">#REF!</definedName>
    <definedName name="sec_fixed_CM5DC" localSheetId="0">#REF!</definedName>
    <definedName name="sec_fixed_CM5DC" localSheetId="3">#REF!</definedName>
    <definedName name="sec_fixed_CM5DC" localSheetId="2">#REF!</definedName>
    <definedName name="sec_fixed_CM5DC" localSheetId="22">#REF!</definedName>
    <definedName name="sec_fixed_CM5DC" localSheetId="7">#REF!</definedName>
    <definedName name="sec_fixed_CM5DC" localSheetId="4">#REF!</definedName>
    <definedName name="sec_fixed_CM5DC" localSheetId="5">#REF!</definedName>
    <definedName name="sec_fixed_CM5DC" localSheetId="17">#REF!</definedName>
    <definedName name="sec_fixed_CM5DC" localSheetId="12">#REF!</definedName>
    <definedName name="sec_fixed_CM5DC" localSheetId="9">#REF!</definedName>
    <definedName name="sec_fixed_CM5DC" localSheetId="10">#REF!</definedName>
    <definedName name="sec_fixed_CM5DC">#REF!</definedName>
    <definedName name="sec_fixed_CM5DE" localSheetId="0">#REF!</definedName>
    <definedName name="sec_fixed_CM5DE" localSheetId="3">#REF!</definedName>
    <definedName name="sec_fixed_CM5DE" localSheetId="2">#REF!</definedName>
    <definedName name="sec_fixed_CM5DE" localSheetId="22">#REF!</definedName>
    <definedName name="sec_fixed_CM5DE" localSheetId="7">#REF!</definedName>
    <definedName name="sec_fixed_CM5DE" localSheetId="4">#REF!</definedName>
    <definedName name="sec_fixed_CM5DE" localSheetId="5">#REF!</definedName>
    <definedName name="sec_fixed_CM5DE" localSheetId="17">#REF!</definedName>
    <definedName name="sec_fixed_CM5DE" localSheetId="12">#REF!</definedName>
    <definedName name="sec_fixed_CM5DE" localSheetId="9">#REF!</definedName>
    <definedName name="sec_fixed_CM5DE" localSheetId="10">#REF!</definedName>
    <definedName name="sec_fixed_CM5DE">#REF!</definedName>
    <definedName name="sec_fixed_CMDCC" localSheetId="0">#REF!</definedName>
    <definedName name="sec_fixed_CMDCC" localSheetId="3">#REF!</definedName>
    <definedName name="sec_fixed_CMDCC" localSheetId="2">#REF!</definedName>
    <definedName name="sec_fixed_CMDCC" localSheetId="22">#REF!</definedName>
    <definedName name="sec_fixed_CMDCC" localSheetId="7">#REF!</definedName>
    <definedName name="sec_fixed_CMDCC" localSheetId="4">#REF!</definedName>
    <definedName name="sec_fixed_CMDCC" localSheetId="5">#REF!</definedName>
    <definedName name="sec_fixed_CMDCC" localSheetId="17">#REF!</definedName>
    <definedName name="sec_fixed_CMDCC" localSheetId="12">#REF!</definedName>
    <definedName name="sec_fixed_CMDCC" localSheetId="9">#REF!</definedName>
    <definedName name="sec_fixed_CMDCC" localSheetId="10">#REF!</definedName>
    <definedName name="sec_fixed_CMDCC">#REF!</definedName>
    <definedName name="sec_fixed_CMDEC" localSheetId="0">#REF!</definedName>
    <definedName name="sec_fixed_CMDEC" localSheetId="3">#REF!</definedName>
    <definedName name="sec_fixed_CMDEC" localSheetId="2">#REF!</definedName>
    <definedName name="sec_fixed_CMDEC" localSheetId="22">#REF!</definedName>
    <definedName name="sec_fixed_CMDEC" localSheetId="7">#REF!</definedName>
    <definedName name="sec_fixed_CMDEC" localSheetId="4">#REF!</definedName>
    <definedName name="sec_fixed_CMDEC" localSheetId="5">#REF!</definedName>
    <definedName name="sec_fixed_CMDEC" localSheetId="17">#REF!</definedName>
    <definedName name="sec_fixed_CMDEC" localSheetId="12">#REF!</definedName>
    <definedName name="sec_fixed_CMDEC" localSheetId="9">#REF!</definedName>
    <definedName name="sec_fixed_CMDEC" localSheetId="10">#REF!</definedName>
    <definedName name="sec_fixed_CMDEC">#REF!</definedName>
    <definedName name="sec_fixed_CMDEG" localSheetId="0">#REF!</definedName>
    <definedName name="sec_fixed_CMDEG" localSheetId="3">#REF!</definedName>
    <definedName name="sec_fixed_CMDEG" localSheetId="2">#REF!</definedName>
    <definedName name="sec_fixed_CMDEG">#REF!</definedName>
    <definedName name="sec_fixed_CMELE" localSheetId="0">#REF!</definedName>
    <definedName name="sec_fixed_CMELE" localSheetId="3">#REF!</definedName>
    <definedName name="sec_fixed_CMELE" localSheetId="2">#REF!</definedName>
    <definedName name="sec_fixed_CMELE" localSheetId="22">#REF!</definedName>
    <definedName name="sec_fixed_CMELE" localSheetId="7">#REF!</definedName>
    <definedName name="sec_fixed_CMELE" localSheetId="4">#REF!</definedName>
    <definedName name="sec_fixed_CMELE" localSheetId="5">#REF!</definedName>
    <definedName name="sec_fixed_CMELE" localSheetId="17">#REF!</definedName>
    <definedName name="sec_fixed_CMELE" localSheetId="12">#REF!</definedName>
    <definedName name="sec_fixed_CMELE" localSheetId="9">#REF!</definedName>
    <definedName name="sec_fixed_CMELE" localSheetId="10">#REF!</definedName>
    <definedName name="sec_fixed_CMELE">#REF!</definedName>
    <definedName name="sec_fixed_CMNEP" localSheetId="0">#REF!</definedName>
    <definedName name="sec_fixed_CMNEP" localSheetId="3">#REF!</definedName>
    <definedName name="sec_fixed_CMNEP" localSheetId="2">#REF!</definedName>
    <definedName name="sec_fixed_CMNEP" localSheetId="22">#REF!</definedName>
    <definedName name="sec_fixed_CMNEP" localSheetId="7">#REF!</definedName>
    <definedName name="sec_fixed_CMNEP" localSheetId="4">#REF!</definedName>
    <definedName name="sec_fixed_CMNEP" localSheetId="5">#REF!</definedName>
    <definedName name="sec_fixed_CMNEP" localSheetId="17">#REF!</definedName>
    <definedName name="sec_fixed_CMNEP" localSheetId="12">#REF!</definedName>
    <definedName name="sec_fixed_CMNEP" localSheetId="9">#REF!</definedName>
    <definedName name="sec_fixed_CMNEP" localSheetId="10">#REF!</definedName>
    <definedName name="sec_fixed_CMNEP">#REF!</definedName>
    <definedName name="SegSelection">[73]Selections!$B$2</definedName>
    <definedName name="sep" localSheetId="23">[49]Other!#REF!</definedName>
    <definedName name="sep" localSheetId="24">[49]Other!#REF!</definedName>
    <definedName name="sep">[86]Other!#REF!</definedName>
    <definedName name="Sep_Y1" localSheetId="0">#REF!</definedName>
    <definedName name="Sep_Y1" localSheetId="3">#REF!</definedName>
    <definedName name="Sep_Y1" localSheetId="2">#REF!</definedName>
    <definedName name="Sep_Y1" localSheetId="22">#REF!</definedName>
    <definedName name="Sep_Y1" localSheetId="7">#REF!</definedName>
    <definedName name="Sep_Y1" localSheetId="4">#REF!</definedName>
    <definedName name="Sep_Y1" localSheetId="5">#REF!</definedName>
    <definedName name="Sep_Y1" localSheetId="17">#REF!</definedName>
    <definedName name="Sep_Y1" localSheetId="12">#REF!</definedName>
    <definedName name="Sep_Y1" localSheetId="9">#REF!</definedName>
    <definedName name="Sep_Y1" localSheetId="10">#REF!</definedName>
    <definedName name="Sep_Y1">'[22]Income_Statement 2005-2011'!#REF!</definedName>
    <definedName name="Sep_Y2" localSheetId="0">#REF!</definedName>
    <definedName name="Sep_Y2" localSheetId="3">#REF!</definedName>
    <definedName name="Sep_Y2" localSheetId="2">#REF!</definedName>
    <definedName name="Sep_Y2" localSheetId="22">#REF!</definedName>
    <definedName name="Sep_Y2" localSheetId="7">#REF!</definedName>
    <definedName name="Sep_Y2" localSheetId="4">#REF!</definedName>
    <definedName name="Sep_Y2" localSheetId="5">#REF!</definedName>
    <definedName name="Sep_Y2" localSheetId="17">#REF!</definedName>
    <definedName name="Sep_Y2" localSheetId="12">#REF!</definedName>
    <definedName name="Sep_Y2" localSheetId="9">#REF!</definedName>
    <definedName name="Sep_Y2" localSheetId="10">#REF!</definedName>
    <definedName name="Sep_Y2">'[22]Income_Statement 2005-2011'!#REF!</definedName>
    <definedName name="Sep_Y3" localSheetId="0">#REF!</definedName>
    <definedName name="Sep_Y3" localSheetId="3">#REF!</definedName>
    <definedName name="Sep_Y3" localSheetId="2">#REF!</definedName>
    <definedName name="Sep_Y3" localSheetId="22">#REF!</definedName>
    <definedName name="Sep_Y3" localSheetId="7">#REF!</definedName>
    <definedName name="Sep_Y3" localSheetId="4">#REF!</definedName>
    <definedName name="Sep_Y3" localSheetId="5">#REF!</definedName>
    <definedName name="Sep_Y3" localSheetId="17">#REF!</definedName>
    <definedName name="Sep_Y3" localSheetId="12">#REF!</definedName>
    <definedName name="Sep_Y3" localSheetId="9">#REF!</definedName>
    <definedName name="Sep_Y3" localSheetId="10">#REF!</definedName>
    <definedName name="Sep_Y3">#REF!</definedName>
    <definedName name="sep3rate">[23]Instructions!$G$20</definedName>
    <definedName name="sepbud" localSheetId="0">#REF!</definedName>
    <definedName name="sepbud" localSheetId="3">#REF!</definedName>
    <definedName name="sepbud" localSheetId="2">#REF!</definedName>
    <definedName name="sepbud" localSheetId="22">#REF!</definedName>
    <definedName name="sepbud" localSheetId="7">#REF!</definedName>
    <definedName name="sepbud" localSheetId="4">#REF!</definedName>
    <definedName name="sepbud" localSheetId="5">#REF!</definedName>
    <definedName name="sepbud" localSheetId="17">#REF!</definedName>
    <definedName name="sepbud" localSheetId="12">#REF!</definedName>
    <definedName name="sepbud" localSheetId="9">#REF!</definedName>
    <definedName name="sepbud" localSheetId="10">#REF!</definedName>
    <definedName name="sepbud">#REF!</definedName>
    <definedName name="Sepqtr" localSheetId="0">#REF!</definedName>
    <definedName name="Sepqtr" localSheetId="3">#REF!</definedName>
    <definedName name="Sepqtr" localSheetId="2">#REF!</definedName>
    <definedName name="Sepqtr" localSheetId="22">#REF!</definedName>
    <definedName name="Sepqtr" localSheetId="7">#REF!</definedName>
    <definedName name="Sepqtr" localSheetId="4">#REF!</definedName>
    <definedName name="Sepqtr" localSheetId="5">#REF!</definedName>
    <definedName name="Sepqtr" localSheetId="17">#REF!</definedName>
    <definedName name="Sepqtr" localSheetId="12">#REF!</definedName>
    <definedName name="Sepqtr" localSheetId="9">#REF!</definedName>
    <definedName name="Sepqtr" localSheetId="10">#REF!</definedName>
    <definedName name="Sepqtr">#REF!</definedName>
    <definedName name="seprate">[23]Instructions!$C$20</definedName>
    <definedName name="SEPTHIGHLIGHTS">'[18]Duke Energy SEC FC 13 A-1'!$Y$126:$AT$178</definedName>
    <definedName name="SEPTWORKSHEET">'[18]Duke Energy SEC FC 13 A-1'!$A$132:$X$163</definedName>
    <definedName name="SFD" localSheetId="0">#REF!</definedName>
    <definedName name="SFD" localSheetId="3">#REF!</definedName>
    <definedName name="SFD" localSheetId="2">#REF!</definedName>
    <definedName name="SFD" localSheetId="22">#REF!</definedName>
    <definedName name="SFD" localSheetId="7">#REF!</definedName>
    <definedName name="SFD" localSheetId="4">#REF!</definedName>
    <definedName name="SFD" localSheetId="5">#REF!</definedName>
    <definedName name="SFD" localSheetId="17">#REF!</definedName>
    <definedName name="SFD" localSheetId="12">#REF!</definedName>
    <definedName name="SFD" localSheetId="9">#REF!</definedName>
    <definedName name="SFD" localSheetId="10">#REF!</definedName>
    <definedName name="SFD">#REF!</definedName>
    <definedName name="SFD_BU" localSheetId="0">#REF!</definedName>
    <definedName name="SFD_BU" localSheetId="3">#REF!</definedName>
    <definedName name="SFD_BU" localSheetId="2">#REF!</definedName>
    <definedName name="SFD_BU" localSheetId="22">#REF!</definedName>
    <definedName name="SFD_BU" localSheetId="7">#REF!</definedName>
    <definedName name="SFD_BU" localSheetId="4">#REF!</definedName>
    <definedName name="SFD_BU" localSheetId="5">#REF!</definedName>
    <definedName name="SFD_BU" localSheetId="17">#REF!</definedName>
    <definedName name="SFD_BU" localSheetId="12">#REF!</definedName>
    <definedName name="SFD_BU" localSheetId="9">#REF!</definedName>
    <definedName name="SFD_BU" localSheetId="10">#REF!</definedName>
    <definedName name="SFD_BU">#REF!</definedName>
    <definedName name="SFD_D" localSheetId="0">#REF!</definedName>
    <definedName name="SFD_D" localSheetId="3">#REF!</definedName>
    <definedName name="SFD_D" localSheetId="2">#REF!</definedName>
    <definedName name="SFD_D" localSheetId="22">#REF!</definedName>
    <definedName name="SFD_D" localSheetId="7">#REF!</definedName>
    <definedName name="SFD_D" localSheetId="4">#REF!</definedName>
    <definedName name="SFD_D" localSheetId="5">#REF!</definedName>
    <definedName name="SFD_D" localSheetId="17">#REF!</definedName>
    <definedName name="SFD_D" localSheetId="12">#REF!</definedName>
    <definedName name="SFD_D" localSheetId="9">#REF!</definedName>
    <definedName name="SFD_D" localSheetId="10">#REF!</definedName>
    <definedName name="SFD_D">#REF!</definedName>
    <definedName name="SFD_P" localSheetId="0">#REF!</definedName>
    <definedName name="SFD_P" localSheetId="3">#REF!</definedName>
    <definedName name="SFD_P" localSheetId="2">#REF!</definedName>
    <definedName name="SFD_P" localSheetId="22">#REF!</definedName>
    <definedName name="SFD_P" localSheetId="7">#REF!</definedName>
    <definedName name="SFD_P" localSheetId="4">#REF!</definedName>
    <definedName name="SFD_P" localSheetId="5">#REF!</definedName>
    <definedName name="SFD_P" localSheetId="17">#REF!</definedName>
    <definedName name="SFD_P" localSheetId="12">#REF!</definedName>
    <definedName name="SFD_P" localSheetId="9">#REF!</definedName>
    <definedName name="SFD_P" localSheetId="10">#REF!</definedName>
    <definedName name="SFD_P">#REF!</definedName>
    <definedName name="SFD_PJ" localSheetId="0">#REF!</definedName>
    <definedName name="SFD_PJ" localSheetId="3">#REF!</definedName>
    <definedName name="SFD_PJ" localSheetId="2">#REF!</definedName>
    <definedName name="SFD_PJ" localSheetId="22">#REF!</definedName>
    <definedName name="SFD_PJ" localSheetId="7">#REF!</definedName>
    <definedName name="SFD_PJ" localSheetId="4">#REF!</definedName>
    <definedName name="SFD_PJ" localSheetId="5">#REF!</definedName>
    <definedName name="SFD_PJ" localSheetId="17">#REF!</definedName>
    <definedName name="SFD_PJ" localSheetId="12">#REF!</definedName>
    <definedName name="SFD_PJ" localSheetId="9">#REF!</definedName>
    <definedName name="SFD_PJ" localSheetId="10">#REF!</definedName>
    <definedName name="SFD_PJ">#REF!</definedName>
    <definedName name="SFN" localSheetId="0">#REF!</definedName>
    <definedName name="SFN" localSheetId="3">#REF!</definedName>
    <definedName name="SFN" localSheetId="2">#REF!</definedName>
    <definedName name="SFN" localSheetId="22">#REF!</definedName>
    <definedName name="SFN" localSheetId="7">#REF!</definedName>
    <definedName name="SFN" localSheetId="4">#REF!</definedName>
    <definedName name="SFN" localSheetId="5">#REF!</definedName>
    <definedName name="SFN" localSheetId="17">#REF!</definedName>
    <definedName name="SFN" localSheetId="12">#REF!</definedName>
    <definedName name="SFN" localSheetId="9">#REF!</definedName>
    <definedName name="SFN" localSheetId="10">#REF!</definedName>
    <definedName name="SFN">#REF!</definedName>
    <definedName name="SFN_D" localSheetId="0">#REF!</definedName>
    <definedName name="SFN_D" localSheetId="3">#REF!</definedName>
    <definedName name="SFN_D" localSheetId="2">#REF!</definedName>
    <definedName name="SFN_D" localSheetId="22">#REF!</definedName>
    <definedName name="SFN_D" localSheetId="7">#REF!</definedName>
    <definedName name="SFN_D" localSheetId="4">#REF!</definedName>
    <definedName name="SFN_D" localSheetId="5">#REF!</definedName>
    <definedName name="SFN_D" localSheetId="17">#REF!</definedName>
    <definedName name="SFN_D" localSheetId="12">#REF!</definedName>
    <definedName name="SFN_D" localSheetId="9">#REF!</definedName>
    <definedName name="SFN_D" localSheetId="10">#REF!</definedName>
    <definedName name="SFN_D">#REF!</definedName>
    <definedName name="SFV" localSheetId="0">#REF!</definedName>
    <definedName name="SFV" localSheetId="3">#REF!</definedName>
    <definedName name="SFV" localSheetId="2">#REF!</definedName>
    <definedName name="SFV" localSheetId="22">#REF!</definedName>
    <definedName name="SFV" localSheetId="7">#REF!</definedName>
    <definedName name="SFV" localSheetId="4">#REF!</definedName>
    <definedName name="SFV" localSheetId="5">#REF!</definedName>
    <definedName name="SFV" localSheetId="17">#REF!</definedName>
    <definedName name="SFV" localSheetId="12">#REF!</definedName>
    <definedName name="SFV" localSheetId="9">#REF!</definedName>
    <definedName name="SFV" localSheetId="10">#REF!</definedName>
    <definedName name="SFV">#REF!</definedName>
    <definedName name="SFV_BU" localSheetId="0">#REF!</definedName>
    <definedName name="SFV_BU" localSheetId="3">#REF!</definedName>
    <definedName name="SFV_BU" localSheetId="2">#REF!</definedName>
    <definedName name="SFV_BU" localSheetId="22">#REF!</definedName>
    <definedName name="SFV_BU" localSheetId="7">#REF!</definedName>
    <definedName name="SFV_BU" localSheetId="4">#REF!</definedName>
    <definedName name="SFV_BU" localSheetId="5">#REF!</definedName>
    <definedName name="SFV_BU" localSheetId="17">#REF!</definedName>
    <definedName name="SFV_BU" localSheetId="12">#REF!</definedName>
    <definedName name="SFV_BU" localSheetId="9">#REF!</definedName>
    <definedName name="SFV_BU" localSheetId="10">#REF!</definedName>
    <definedName name="SFV_BU">#REF!</definedName>
    <definedName name="SFV_C" localSheetId="0">#REF!</definedName>
    <definedName name="SFV_C" localSheetId="3">#REF!</definedName>
    <definedName name="SFV_C" localSheetId="2">#REF!</definedName>
    <definedName name="SFV_C" localSheetId="22">#REF!</definedName>
    <definedName name="SFV_C" localSheetId="7">#REF!</definedName>
    <definedName name="SFV_C" localSheetId="4">#REF!</definedName>
    <definedName name="SFV_C" localSheetId="5">#REF!</definedName>
    <definedName name="SFV_C" localSheetId="17">#REF!</definedName>
    <definedName name="SFV_C" localSheetId="12">#REF!</definedName>
    <definedName name="SFV_C" localSheetId="9">#REF!</definedName>
    <definedName name="SFV_C" localSheetId="10">#REF!</definedName>
    <definedName name="SFV_C">#REF!</definedName>
    <definedName name="SFV_D" localSheetId="0">#REF!</definedName>
    <definedName name="SFV_D" localSheetId="3">#REF!</definedName>
    <definedName name="SFV_D" localSheetId="2">#REF!</definedName>
    <definedName name="SFV_D" localSheetId="22">#REF!</definedName>
    <definedName name="SFV_D" localSheetId="7">#REF!</definedName>
    <definedName name="SFV_D" localSheetId="4">#REF!</definedName>
    <definedName name="SFV_D" localSheetId="5">#REF!</definedName>
    <definedName name="SFV_D" localSheetId="17">#REF!</definedName>
    <definedName name="SFV_D" localSheetId="12">#REF!</definedName>
    <definedName name="SFV_D" localSheetId="9">#REF!</definedName>
    <definedName name="SFV_D" localSheetId="10">#REF!</definedName>
    <definedName name="SFV_D">#REF!</definedName>
    <definedName name="SFV_P" localSheetId="0">#REF!</definedName>
    <definedName name="SFV_P" localSheetId="3">#REF!</definedName>
    <definedName name="SFV_P" localSheetId="2">#REF!</definedName>
    <definedName name="SFV_P" localSheetId="22">#REF!</definedName>
    <definedName name="SFV_P" localSheetId="7">#REF!</definedName>
    <definedName name="SFV_P" localSheetId="4">#REF!</definedName>
    <definedName name="SFV_P" localSheetId="5">#REF!</definedName>
    <definedName name="SFV_P" localSheetId="17">#REF!</definedName>
    <definedName name="SFV_P" localSheetId="12">#REF!</definedName>
    <definedName name="SFV_P" localSheetId="9">#REF!</definedName>
    <definedName name="SFV_P" localSheetId="10">#REF!</definedName>
    <definedName name="SFV_P">#REF!</definedName>
    <definedName name="SFV_PJ" localSheetId="0">#REF!</definedName>
    <definedName name="SFV_PJ" localSheetId="3">#REF!</definedName>
    <definedName name="SFV_PJ" localSheetId="2">#REF!</definedName>
    <definedName name="SFV_PJ" localSheetId="22">#REF!</definedName>
    <definedName name="SFV_PJ" localSheetId="7">#REF!</definedName>
    <definedName name="SFV_PJ" localSheetId="4">#REF!</definedName>
    <definedName name="SFV_PJ" localSheetId="5">#REF!</definedName>
    <definedName name="SFV_PJ" localSheetId="17">#REF!</definedName>
    <definedName name="SFV_PJ" localSheetId="12">#REF!</definedName>
    <definedName name="SFV_PJ" localSheetId="9">#REF!</definedName>
    <definedName name="SFV_PJ" localSheetId="10">#REF!</definedName>
    <definedName name="SFV_PJ">#REF!</definedName>
    <definedName name="SFV_QCURRENCY_CD" localSheetId="0">#REF!</definedName>
    <definedName name="SFV_QCURRENCY_CD" localSheetId="3">#REF!</definedName>
    <definedName name="SFV_QCURRENCY_CD" localSheetId="2">#REF!</definedName>
    <definedName name="SFV_QCURRENCY_CD">#REF!</definedName>
    <definedName name="sheetinteger">[27]Ref_dat!$K$15</definedName>
    <definedName name="Shell" localSheetId="0">#REF!</definedName>
    <definedName name="Shell" localSheetId="3">#REF!</definedName>
    <definedName name="Shell" localSheetId="2">#REF!</definedName>
    <definedName name="Shell" localSheetId="22">#REF!</definedName>
    <definedName name="Shell" localSheetId="7">#REF!</definedName>
    <definedName name="Shell" localSheetId="4">#REF!</definedName>
    <definedName name="Shell" localSheetId="5">#REF!</definedName>
    <definedName name="Shell" localSheetId="17">#REF!</definedName>
    <definedName name="Shell" localSheetId="12">#REF!</definedName>
    <definedName name="Shell" localSheetId="9">#REF!</definedName>
    <definedName name="Shell" localSheetId="10">#REF!</definedName>
    <definedName name="Shell">#REF!</definedName>
    <definedName name="SITHEREV" localSheetId="0">#REF!</definedName>
    <definedName name="SITHEREV" localSheetId="3">#REF!</definedName>
    <definedName name="SITHEREV" localSheetId="2">#REF!</definedName>
    <definedName name="SITHEREV">#REF!</definedName>
    <definedName name="SLD" localSheetId="0">#REF!</definedName>
    <definedName name="SLD" localSheetId="3">#REF!</definedName>
    <definedName name="SLD" localSheetId="2">#REF!</definedName>
    <definedName name="SLD" localSheetId="22">#REF!</definedName>
    <definedName name="SLD" localSheetId="7">#REF!</definedName>
    <definedName name="SLD" localSheetId="4">#REF!</definedName>
    <definedName name="SLD" localSheetId="5">#REF!</definedName>
    <definedName name="SLD" localSheetId="17">#REF!</definedName>
    <definedName name="SLD" localSheetId="12">#REF!</definedName>
    <definedName name="SLD" localSheetId="9">#REF!</definedName>
    <definedName name="SLD" localSheetId="10">#REF!</definedName>
    <definedName name="SLD">#REF!</definedName>
    <definedName name="SLN" localSheetId="0">#REF!</definedName>
    <definedName name="SLN" localSheetId="3">#REF!</definedName>
    <definedName name="SLN" localSheetId="2">#REF!</definedName>
    <definedName name="SLN" localSheetId="22">#REF!</definedName>
    <definedName name="SLN" localSheetId="7">#REF!</definedName>
    <definedName name="SLN" localSheetId="4">#REF!</definedName>
    <definedName name="SLN" localSheetId="5">#REF!</definedName>
    <definedName name="SLN" localSheetId="17">#REF!</definedName>
    <definedName name="SLN" localSheetId="12">#REF!</definedName>
    <definedName name="SLN" localSheetId="9">#REF!</definedName>
    <definedName name="SLN" localSheetId="10">#REF!</definedName>
    <definedName name="SLN">#REF!</definedName>
    <definedName name="Software___Sofware_Upgrades" localSheetId="0">#REF!</definedName>
    <definedName name="Software___Sofware_Upgrades" localSheetId="3">#REF!</definedName>
    <definedName name="Software___Sofware_Upgrades" localSheetId="2">#REF!</definedName>
    <definedName name="Software___Sofware_Upgrades" localSheetId="22">#REF!</definedName>
    <definedName name="Software___Sofware_Upgrades" localSheetId="7">#REF!</definedName>
    <definedName name="Software___Sofware_Upgrades" localSheetId="4">#REF!</definedName>
    <definedName name="Software___Sofware_Upgrades" localSheetId="5">#REF!</definedName>
    <definedName name="Software___Sofware_Upgrades" localSheetId="17">#REF!</definedName>
    <definedName name="Software___Sofware_Upgrades" localSheetId="12">#REF!</definedName>
    <definedName name="Software___Sofware_Upgrades" localSheetId="9">#REF!</definedName>
    <definedName name="Software___Sofware_Upgrades" localSheetId="10">#REF!</definedName>
    <definedName name="Software___Sofware_Upgrades">#REF!</definedName>
    <definedName name="sort" hidden="1">[5]TETCO!#REF!</definedName>
    <definedName name="Source">[31]Input!$C$12</definedName>
    <definedName name="SPECIAL_SALES">[87]Input!#REF!</definedName>
    <definedName name="Specialized_maintenance" localSheetId="0">#REF!</definedName>
    <definedName name="Specialized_maintenance" localSheetId="3">#REF!</definedName>
    <definedName name="Specialized_maintenance" localSheetId="2">#REF!</definedName>
    <definedName name="Specialized_maintenance" localSheetId="22">#REF!</definedName>
    <definedName name="Specialized_maintenance" localSheetId="7">#REF!</definedName>
    <definedName name="Specialized_maintenance" localSheetId="4">#REF!</definedName>
    <definedName name="Specialized_maintenance" localSheetId="5">#REF!</definedName>
    <definedName name="Specialized_maintenance" localSheetId="17">#REF!</definedName>
    <definedName name="Specialized_maintenance" localSheetId="12">#REF!</definedName>
    <definedName name="Specialized_maintenance" localSheetId="9">#REF!</definedName>
    <definedName name="Specialized_maintenance" localSheetId="10">#REF!</definedName>
    <definedName name="Specialized_maintenance">#REF!</definedName>
    <definedName name="SPLIT" localSheetId="0">#REF!</definedName>
    <definedName name="SPLIT" localSheetId="3">#REF!</definedName>
    <definedName name="SPLIT" localSheetId="2">#REF!</definedName>
    <definedName name="SPLIT">#REF!</definedName>
    <definedName name="sqlinput" localSheetId="0">#REF!</definedName>
    <definedName name="sqlinput" localSheetId="3">#REF!</definedName>
    <definedName name="sqlinput" localSheetId="2">#REF!</definedName>
    <definedName name="sqlinput">#REF!</definedName>
    <definedName name="sqlinput10" localSheetId="0">#REF!</definedName>
    <definedName name="sqlinput10" localSheetId="3">#REF!</definedName>
    <definedName name="sqlinput10" localSheetId="2">#REF!</definedName>
    <definedName name="sqlinput10">#REF!</definedName>
    <definedName name="sqlinput11" localSheetId="0">#REF!</definedName>
    <definedName name="sqlinput11" localSheetId="3">#REF!</definedName>
    <definedName name="sqlinput11" localSheetId="2">#REF!</definedName>
    <definedName name="sqlinput11">#REF!</definedName>
    <definedName name="sqlinput12" localSheetId="0">#REF!</definedName>
    <definedName name="sqlinput12" localSheetId="3">#REF!</definedName>
    <definedName name="sqlinput12" localSheetId="2">#REF!</definedName>
    <definedName name="sqlinput12">#REF!</definedName>
    <definedName name="sqlinput13" localSheetId="0">#REF!</definedName>
    <definedName name="sqlinput13" localSheetId="3">#REF!</definedName>
    <definedName name="sqlinput13" localSheetId="2">#REF!</definedName>
    <definedName name="sqlinput13">#REF!</definedName>
    <definedName name="sqlinput14" localSheetId="0">#REF!</definedName>
    <definedName name="sqlinput14" localSheetId="3">#REF!</definedName>
    <definedName name="sqlinput14" localSheetId="2">#REF!</definedName>
    <definedName name="sqlinput14">#REF!</definedName>
    <definedName name="sqlinput15" localSheetId="0">#REF!</definedName>
    <definedName name="sqlinput15" localSheetId="3">#REF!</definedName>
    <definedName name="sqlinput15" localSheetId="2">#REF!</definedName>
    <definedName name="sqlinput15">#REF!</definedName>
    <definedName name="sqlinput16" localSheetId="0">#REF!</definedName>
    <definedName name="sqlinput16" localSheetId="3">#REF!</definedName>
    <definedName name="sqlinput16" localSheetId="2">#REF!</definedName>
    <definedName name="sqlinput16">#REF!</definedName>
    <definedName name="sqlinput2" localSheetId="0">#REF!</definedName>
    <definedName name="sqlinput2" localSheetId="3">#REF!</definedName>
    <definedName name="sqlinput2" localSheetId="2">#REF!</definedName>
    <definedName name="sqlinput2">#REF!</definedName>
    <definedName name="sqlinput3" localSheetId="0">#REF!</definedName>
    <definedName name="sqlinput3" localSheetId="3">#REF!</definedName>
    <definedName name="sqlinput3" localSheetId="2">#REF!</definedName>
    <definedName name="sqlinput3">#REF!</definedName>
    <definedName name="sqlinput4" localSheetId="0">#REF!</definedName>
    <definedName name="sqlinput4" localSheetId="3">#REF!</definedName>
    <definedName name="sqlinput4" localSheetId="2">#REF!</definedName>
    <definedName name="sqlinput4">#REF!</definedName>
    <definedName name="sqlinput5" localSheetId="0">#REF!</definedName>
    <definedName name="sqlinput5" localSheetId="3">#REF!</definedName>
    <definedName name="sqlinput5" localSheetId="2">#REF!</definedName>
    <definedName name="sqlinput5">#REF!</definedName>
    <definedName name="sqlinput6" localSheetId="0">#REF!</definedName>
    <definedName name="sqlinput6" localSheetId="3">#REF!</definedName>
    <definedName name="sqlinput6" localSheetId="2">#REF!</definedName>
    <definedName name="sqlinput6">#REF!</definedName>
    <definedName name="sqlinput7" localSheetId="0">#REF!</definedName>
    <definedName name="sqlinput7" localSheetId="3">#REF!</definedName>
    <definedName name="sqlinput7" localSheetId="2">#REF!</definedName>
    <definedName name="sqlinput7">#REF!</definedName>
    <definedName name="sqlinput8" localSheetId="0">#REF!</definedName>
    <definedName name="sqlinput8" localSheetId="3">#REF!</definedName>
    <definedName name="sqlinput8" localSheetId="2">#REF!</definedName>
    <definedName name="sqlinput8">#REF!</definedName>
    <definedName name="sqlinput9" localSheetId="0">#REF!</definedName>
    <definedName name="sqlinput9" localSheetId="3">#REF!</definedName>
    <definedName name="sqlinput9" localSheetId="2">#REF!</definedName>
    <definedName name="sqlinput9">#REF!</definedName>
    <definedName name="SST" localSheetId="0">#REF!</definedName>
    <definedName name="SST" localSheetId="3">#REF!</definedName>
    <definedName name="SST" localSheetId="2">#REF!</definedName>
    <definedName name="SST" localSheetId="22">#REF!</definedName>
    <definedName name="SST" localSheetId="7">#REF!</definedName>
    <definedName name="SST" localSheetId="4">#REF!</definedName>
    <definedName name="SST" localSheetId="5">#REF!</definedName>
    <definedName name="SST" localSheetId="17">#REF!</definedName>
    <definedName name="SST" localSheetId="12">#REF!</definedName>
    <definedName name="SST" localSheetId="9">#REF!</definedName>
    <definedName name="SST" localSheetId="10">#REF!</definedName>
    <definedName name="SST">#REF!</definedName>
    <definedName name="State_Rates">'[33]ETR''s'!$C$9:$K$26</definedName>
    <definedName name="staterates">'[88]Tax Rates'!$A$6:$D$56</definedName>
    <definedName name="states">'[81]Tax Rates'!$B$6:$B$57</definedName>
    <definedName name="Stationery___Letterhead" localSheetId="0">#REF!</definedName>
    <definedName name="Stationery___Letterhead" localSheetId="3">#REF!</definedName>
    <definedName name="Stationery___Letterhead" localSheetId="2">#REF!</definedName>
    <definedName name="Stationery___Letterhead" localSheetId="22">#REF!</definedName>
    <definedName name="Stationery___Letterhead" localSheetId="7">#REF!</definedName>
    <definedName name="Stationery___Letterhead" localSheetId="4">#REF!</definedName>
    <definedName name="Stationery___Letterhead" localSheetId="5">#REF!</definedName>
    <definedName name="Stationery___Letterhead" localSheetId="17">#REF!</definedName>
    <definedName name="Stationery___Letterhead" localSheetId="12">#REF!</definedName>
    <definedName name="Stationery___Letterhead" localSheetId="9">#REF!</definedName>
    <definedName name="Stationery___Letterhead" localSheetId="10">#REF!</definedName>
    <definedName name="Stationery___Letterhead">#REF!</definedName>
    <definedName name="StBegBal" localSheetId="0">[69]BS!$D$5:$E$206</definedName>
    <definedName name="StBegBal" localSheetId="3">[69]BS!$D$5:$E$206</definedName>
    <definedName name="StBegBal" localSheetId="2">[69]BS!$D$5:$E$206</definedName>
    <definedName name="StBegBal" localSheetId="22">[69]BS!$D$5:$E$206</definedName>
    <definedName name="StBegBal" localSheetId="7">[69]BS!$D$5:$E$206</definedName>
    <definedName name="StBegBal" localSheetId="4">[69]BS!$D$5:$E$206</definedName>
    <definedName name="StBegBal" localSheetId="5">[69]BS!$D$5:$E$206</definedName>
    <definedName name="StBegBal" localSheetId="17">[69]BS!$D$5:$E$206</definedName>
    <definedName name="StBegBal" localSheetId="12">[69]BS!$D$5:$E$206</definedName>
    <definedName name="StBegBal" localSheetId="9">[69]BS!$D$5:$E$206</definedName>
    <definedName name="StBegBal" localSheetId="10">[69]BS!$D$5:$E$206</definedName>
    <definedName name="StBegBal">[70]BS!$D$5:$E$206</definedName>
    <definedName name="STCL">'[89]St. Clair'!#REF!</definedName>
    <definedName name="STCLP">'[89]St. Clair'!#REF!</definedName>
    <definedName name="STD" localSheetId="0">#REF!</definedName>
    <definedName name="STD" localSheetId="3">#REF!</definedName>
    <definedName name="STD" localSheetId="2">#REF!</definedName>
    <definedName name="STD" localSheetId="22">#REF!</definedName>
    <definedName name="STD" localSheetId="7">#REF!</definedName>
    <definedName name="STD" localSheetId="4">#REF!</definedName>
    <definedName name="STD" localSheetId="5">#REF!</definedName>
    <definedName name="STD" localSheetId="17">#REF!</definedName>
    <definedName name="STD" localSheetId="12">#REF!</definedName>
    <definedName name="STD" localSheetId="9">#REF!</definedName>
    <definedName name="STD" localSheetId="10">#REF!</definedName>
    <definedName name="STD">#REF!</definedName>
    <definedName name="Steam_sales_contract" localSheetId="0">#REF!</definedName>
    <definedName name="Steam_sales_contract" localSheetId="3">#REF!</definedName>
    <definedName name="Steam_sales_contract" localSheetId="2">#REF!</definedName>
    <definedName name="Steam_sales_contract" localSheetId="22">#REF!</definedName>
    <definedName name="Steam_sales_contract" localSheetId="7">#REF!</definedName>
    <definedName name="Steam_sales_contract" localSheetId="4">#REF!</definedName>
    <definedName name="Steam_sales_contract" localSheetId="5">#REF!</definedName>
    <definedName name="Steam_sales_contract" localSheetId="17">#REF!</definedName>
    <definedName name="Steam_sales_contract" localSheetId="12">#REF!</definedName>
    <definedName name="Steam_sales_contract" localSheetId="9">#REF!</definedName>
    <definedName name="Steam_sales_contract" localSheetId="10">#REF!</definedName>
    <definedName name="Steam_sales_contract">#REF!</definedName>
    <definedName name="StEndBal" localSheetId="0">[69]BS!$A$5:$B$148</definedName>
    <definedName name="StEndBal" localSheetId="3">[69]BS!$A$5:$B$148</definedName>
    <definedName name="StEndBal" localSheetId="2">[69]BS!$A$5:$B$148</definedName>
    <definedName name="StEndBal" localSheetId="22">[69]BS!$A$5:$B$148</definedName>
    <definedName name="StEndBal" localSheetId="7">[69]BS!$A$5:$B$148</definedName>
    <definedName name="StEndBal" localSheetId="4">[69]BS!$A$5:$B$148</definedName>
    <definedName name="StEndBal" localSheetId="5">[69]BS!$A$5:$B$148</definedName>
    <definedName name="StEndBal" localSheetId="17">[69]BS!$A$5:$B$148</definedName>
    <definedName name="StEndBal" localSheetId="12">[69]BS!$A$5:$B$148</definedName>
    <definedName name="StEndBal" localSheetId="9">[69]BS!$A$5:$B$148</definedName>
    <definedName name="StEndBal" localSheetId="10">[69]BS!$A$5:$B$148</definedName>
    <definedName name="StEndBal">[70]BS!$A$5:$B$148</definedName>
    <definedName name="STLAWREV" localSheetId="0">#REF!</definedName>
    <definedName name="STLAWREV" localSheetId="3">#REF!</definedName>
    <definedName name="STLAWREV" localSheetId="2">#REF!</definedName>
    <definedName name="STLAWREV" localSheetId="22">#REF!</definedName>
    <definedName name="STLAWREV" localSheetId="7">#REF!</definedName>
    <definedName name="STLAWREV" localSheetId="4">#REF!</definedName>
    <definedName name="STLAWREV" localSheetId="5">#REF!</definedName>
    <definedName name="STLAWREV" localSheetId="17">#REF!</definedName>
    <definedName name="STLAWREV" localSheetId="12">#REF!</definedName>
    <definedName name="STLAWREV" localSheetId="9">#REF!</definedName>
    <definedName name="STLAWREV" localSheetId="10">#REF!</definedName>
    <definedName name="STLAWREV">#REF!</definedName>
    <definedName name="STN" localSheetId="0">#REF!</definedName>
    <definedName name="STN" localSheetId="3">#REF!</definedName>
    <definedName name="STN" localSheetId="2">#REF!</definedName>
    <definedName name="STN" localSheetId="22">#REF!</definedName>
    <definedName name="STN" localSheetId="7">#REF!</definedName>
    <definedName name="STN" localSheetId="4">#REF!</definedName>
    <definedName name="STN" localSheetId="5">#REF!</definedName>
    <definedName name="STN" localSheetId="17">#REF!</definedName>
    <definedName name="STN" localSheetId="12">#REF!</definedName>
    <definedName name="STN" localSheetId="9">#REF!</definedName>
    <definedName name="STN" localSheetId="10">#REF!</definedName>
    <definedName name="STN">#REF!</definedName>
    <definedName name="Structures___Tax" localSheetId="0">#REF!</definedName>
    <definedName name="Structures___Tax" localSheetId="3">#REF!</definedName>
    <definedName name="Structures___Tax" localSheetId="2">#REF!</definedName>
    <definedName name="Structures___Tax" localSheetId="22">#REF!</definedName>
    <definedName name="Structures___Tax" localSheetId="7">#REF!</definedName>
    <definedName name="Structures___Tax" localSheetId="4">#REF!</definedName>
    <definedName name="Structures___Tax" localSheetId="5">#REF!</definedName>
    <definedName name="Structures___Tax" localSheetId="17">#REF!</definedName>
    <definedName name="Structures___Tax" localSheetId="12">#REF!</definedName>
    <definedName name="Structures___Tax" localSheetId="9">#REF!</definedName>
    <definedName name="Structures___Tax" localSheetId="10">#REF!</definedName>
    <definedName name="Structures___Tax">#REF!</definedName>
    <definedName name="Subscriptions" localSheetId="0">#REF!</definedName>
    <definedName name="Subscriptions" localSheetId="3">#REF!</definedName>
    <definedName name="Subscriptions" localSheetId="2">#REF!</definedName>
    <definedName name="Subscriptions" localSheetId="22">#REF!</definedName>
    <definedName name="Subscriptions" localSheetId="7">#REF!</definedName>
    <definedName name="Subscriptions" localSheetId="4">#REF!</definedName>
    <definedName name="Subscriptions" localSheetId="5">#REF!</definedName>
    <definedName name="Subscriptions" localSheetId="17">#REF!</definedName>
    <definedName name="Subscriptions" localSheetId="12">#REF!</definedName>
    <definedName name="Subscriptions" localSheetId="9">#REF!</definedName>
    <definedName name="Subscriptions" localSheetId="10">#REF!</definedName>
    <definedName name="Subscriptions">#REF!</definedName>
    <definedName name="SUMM">[19]PEC_1520!#REF!</definedName>
    <definedName name="Summary" localSheetId="23">#REF!</definedName>
    <definedName name="Summary" localSheetId="24">#REF!</definedName>
    <definedName name="summary" localSheetId="0">'[90]063003 Corp Mgmt Rpt'!#REF!</definedName>
    <definedName name="summary" localSheetId="3">'[90]063003 Corp Mgmt Rpt'!#REF!</definedName>
    <definedName name="summary" localSheetId="2">'[90]063003 Corp Mgmt Rpt'!#REF!</definedName>
    <definedName name="summary" localSheetId="22">'[90]063003 Corp Mgmt Rpt'!#REF!</definedName>
    <definedName name="summary" localSheetId="7">'[90]063003 Corp Mgmt Rpt'!#REF!</definedName>
    <definedName name="summary" localSheetId="4">'[90]063003 Corp Mgmt Rpt'!#REF!</definedName>
    <definedName name="summary" localSheetId="5">'[90]063003 Corp Mgmt Rpt'!#REF!</definedName>
    <definedName name="summary" localSheetId="17">'[90]063003 Corp Mgmt Rpt'!#REF!</definedName>
    <definedName name="summary" localSheetId="12">'[90]063003 Corp Mgmt Rpt'!#REF!</definedName>
    <definedName name="summary" localSheetId="9">'[90]063003 Corp Mgmt Rpt'!#REF!</definedName>
    <definedName name="summary" localSheetId="10">'[90]063003 Corp Mgmt Rpt'!#REF!</definedName>
    <definedName name="summary">'[90]063003 Corp Mgmt Rpt'!#REF!</definedName>
    <definedName name="Summary_2008" localSheetId="0">#REF!</definedName>
    <definedName name="Summary_2008" localSheetId="3">#REF!</definedName>
    <definedName name="Summary_2008" localSheetId="2">#REF!</definedName>
    <definedName name="Summary_2008" localSheetId="22">#REF!</definedName>
    <definedName name="Summary_2008" localSheetId="7">#REF!</definedName>
    <definedName name="Summary_2008" localSheetId="4">#REF!</definedName>
    <definedName name="Summary_2008" localSheetId="5">#REF!</definedName>
    <definedName name="Summary_2008" localSheetId="17">#REF!</definedName>
    <definedName name="Summary_2008" localSheetId="12">#REF!</definedName>
    <definedName name="Summary_2008" localSheetId="9">#REF!</definedName>
    <definedName name="Summary_2008" localSheetId="10">#REF!</definedName>
    <definedName name="Summary_2008">#REF!</definedName>
    <definedName name="SumVar" localSheetId="0">#REF!</definedName>
    <definedName name="SumVar" localSheetId="3">#REF!</definedName>
    <definedName name="SumVar" localSheetId="2">#REF!</definedName>
    <definedName name="SumVar" localSheetId="22">#REF!</definedName>
    <definedName name="SumVar" localSheetId="7">#REF!</definedName>
    <definedName name="SumVar" localSheetId="4">#REF!</definedName>
    <definedName name="SumVar" localSheetId="5">#REF!</definedName>
    <definedName name="SumVar" localSheetId="17">#REF!</definedName>
    <definedName name="SumVar" localSheetId="12">#REF!</definedName>
    <definedName name="SumVar" localSheetId="9">#REF!</definedName>
    <definedName name="SumVar" localSheetId="10">#REF!</definedName>
    <definedName name="SumVar">#REF!</definedName>
    <definedName name="Sundry_Expenses" localSheetId="0">#REF!</definedName>
    <definedName name="Sundry_Expenses" localSheetId="3">#REF!</definedName>
    <definedName name="Sundry_Expenses" localSheetId="2">#REF!</definedName>
    <definedName name="Sundry_Expenses" localSheetId="22">#REF!</definedName>
    <definedName name="Sundry_Expenses" localSheetId="7">#REF!</definedName>
    <definedName name="Sundry_Expenses" localSheetId="4">#REF!</definedName>
    <definedName name="Sundry_Expenses" localSheetId="5">#REF!</definedName>
    <definedName name="Sundry_Expenses" localSheetId="17">#REF!</definedName>
    <definedName name="Sundry_Expenses" localSheetId="12">#REF!</definedName>
    <definedName name="Sundry_Expenses" localSheetId="9">#REF!</definedName>
    <definedName name="Sundry_Expenses" localSheetId="10">#REF!</definedName>
    <definedName name="Sundry_Expenses">#REF!</definedName>
    <definedName name="sv_adj_oper_inc" localSheetId="0">#REF!</definedName>
    <definedName name="sv_adj_oper_inc" localSheetId="3">#REF!</definedName>
    <definedName name="sv_adj_oper_inc" localSheetId="2">#REF!</definedName>
    <definedName name="sv_adj_oper_inc" localSheetId="22">#REF!</definedName>
    <definedName name="sv_adj_oper_inc" localSheetId="7">#REF!</definedName>
    <definedName name="sv_adj_oper_inc" localSheetId="4">#REF!</definedName>
    <definedName name="sv_adj_oper_inc" localSheetId="5">#REF!</definedName>
    <definedName name="sv_adj_oper_inc" localSheetId="17">#REF!</definedName>
    <definedName name="sv_adj_oper_inc" localSheetId="12">#REF!</definedName>
    <definedName name="sv_adj_oper_inc" localSheetId="9">#REF!</definedName>
    <definedName name="sv_adj_oper_inc" localSheetId="10">#REF!</definedName>
    <definedName name="sv_adj_oper_inc">#REF!</definedName>
    <definedName name="sv_baseline" localSheetId="0">#REF!</definedName>
    <definedName name="sv_baseline" localSheetId="3">#REF!</definedName>
    <definedName name="sv_baseline" localSheetId="2">#REF!</definedName>
    <definedName name="sv_baseline" localSheetId="22">#REF!</definedName>
    <definedName name="sv_baseline" localSheetId="7">#REF!</definedName>
    <definedName name="sv_baseline" localSheetId="4">#REF!</definedName>
    <definedName name="sv_baseline" localSheetId="5">#REF!</definedName>
    <definedName name="sv_baseline" localSheetId="17">#REF!</definedName>
    <definedName name="sv_baseline" localSheetId="12">#REF!</definedName>
    <definedName name="sv_baseline" localSheetId="9">#REF!</definedName>
    <definedName name="sv_baseline" localSheetId="10">#REF!</definedName>
    <definedName name="sv_baseline">#REF!</definedName>
    <definedName name="sv_cf_adj" localSheetId="0">#REF!</definedName>
    <definedName name="sv_cf_adj" localSheetId="3">#REF!</definedName>
    <definedName name="sv_cf_adj" localSheetId="2">#REF!</definedName>
    <definedName name="sv_cf_adj" localSheetId="22">#REF!</definedName>
    <definedName name="sv_cf_adj" localSheetId="7">#REF!</definedName>
    <definedName name="sv_cf_adj" localSheetId="4">#REF!</definedName>
    <definedName name="sv_cf_adj" localSheetId="5">#REF!</definedName>
    <definedName name="sv_cf_adj" localSheetId="17">#REF!</definedName>
    <definedName name="sv_cf_adj" localSheetId="12">#REF!</definedName>
    <definedName name="sv_cf_adj" localSheetId="9">#REF!</definedName>
    <definedName name="sv_cf_adj" localSheetId="10">#REF!</definedName>
    <definedName name="sv_cf_adj">#REF!</definedName>
    <definedName name="sv_disc_rate" localSheetId="0">#REF!</definedName>
    <definedName name="sv_disc_rate" localSheetId="3">#REF!</definedName>
    <definedName name="sv_disc_rate" localSheetId="2">#REF!</definedName>
    <definedName name="sv_disc_rate" localSheetId="22">#REF!</definedName>
    <definedName name="sv_disc_rate" localSheetId="7">#REF!</definedName>
    <definedName name="sv_disc_rate" localSheetId="4">#REF!</definedName>
    <definedName name="sv_disc_rate" localSheetId="5">#REF!</definedName>
    <definedName name="sv_disc_rate" localSheetId="17">#REF!</definedName>
    <definedName name="sv_disc_rate" localSheetId="12">#REF!</definedName>
    <definedName name="sv_disc_rate" localSheetId="9">#REF!</definedName>
    <definedName name="sv_disc_rate" localSheetId="10">#REF!</definedName>
    <definedName name="sv_disc_rate">#REF!</definedName>
    <definedName name="sv_net_fixed_cap" localSheetId="0">#REF!</definedName>
    <definedName name="sv_net_fixed_cap" localSheetId="3">#REF!</definedName>
    <definedName name="sv_net_fixed_cap" localSheetId="2">#REF!</definedName>
    <definedName name="sv_net_fixed_cap" localSheetId="22">#REF!</definedName>
    <definedName name="sv_net_fixed_cap" localSheetId="7">#REF!</definedName>
    <definedName name="sv_net_fixed_cap" localSheetId="4">#REF!</definedName>
    <definedName name="sv_net_fixed_cap" localSheetId="5">#REF!</definedName>
    <definedName name="sv_net_fixed_cap" localSheetId="17">#REF!</definedName>
    <definedName name="sv_net_fixed_cap" localSheetId="12">#REF!</definedName>
    <definedName name="sv_net_fixed_cap" localSheetId="9">#REF!</definedName>
    <definedName name="sv_net_fixed_cap" localSheetId="10">#REF!</definedName>
    <definedName name="sv_net_fixed_cap">#REF!</definedName>
    <definedName name="sv_nopat" localSheetId="0">#REF!</definedName>
    <definedName name="sv_nopat" localSheetId="3">#REF!</definedName>
    <definedName name="sv_nopat" localSheetId="2">#REF!</definedName>
    <definedName name="sv_nopat" localSheetId="22">#REF!</definedName>
    <definedName name="sv_nopat" localSheetId="7">#REF!</definedName>
    <definedName name="sv_nopat" localSheetId="4">#REF!</definedName>
    <definedName name="sv_nopat" localSheetId="5">#REF!</definedName>
    <definedName name="sv_nopat" localSheetId="17">#REF!</definedName>
    <definedName name="sv_nopat" localSheetId="12">#REF!</definedName>
    <definedName name="sv_nopat" localSheetId="9">#REF!</definedName>
    <definedName name="sv_nopat" localSheetId="10">#REF!</definedName>
    <definedName name="sv_nopat">#REF!</definedName>
    <definedName name="sv_nopat_adj" localSheetId="0">#REF!</definedName>
    <definedName name="sv_nopat_adj" localSheetId="3">#REF!</definedName>
    <definedName name="sv_nopat_adj" localSheetId="2">#REF!</definedName>
    <definedName name="sv_nopat_adj" localSheetId="22">#REF!</definedName>
    <definedName name="sv_nopat_adj" localSheetId="7">#REF!</definedName>
    <definedName name="sv_nopat_adj" localSheetId="4">#REF!</definedName>
    <definedName name="sv_nopat_adj" localSheetId="5">#REF!</definedName>
    <definedName name="sv_nopat_adj" localSheetId="17">#REF!</definedName>
    <definedName name="sv_nopat_adj" localSheetId="12">#REF!</definedName>
    <definedName name="sv_nopat_adj" localSheetId="9">#REF!</definedName>
    <definedName name="sv_nopat_adj" localSheetId="10">#REF!</definedName>
    <definedName name="sv_nopat_adj">#REF!</definedName>
    <definedName name="sv_nopat_bef_adj" localSheetId="0">#REF!</definedName>
    <definedName name="sv_nopat_bef_adj" localSheetId="3">#REF!</definedName>
    <definedName name="sv_nopat_bef_adj" localSheetId="2">#REF!</definedName>
    <definedName name="sv_nopat_bef_adj" localSheetId="22">#REF!</definedName>
    <definedName name="sv_nopat_bef_adj" localSheetId="7">#REF!</definedName>
    <definedName name="sv_nopat_bef_adj" localSheetId="4">#REF!</definedName>
    <definedName name="sv_nopat_bef_adj" localSheetId="5">#REF!</definedName>
    <definedName name="sv_nopat_bef_adj" localSheetId="17">#REF!</definedName>
    <definedName name="sv_nopat_bef_adj" localSheetId="12">#REF!</definedName>
    <definedName name="sv_nopat_bef_adj" localSheetId="9">#REF!</definedName>
    <definedName name="sv_nopat_bef_adj" localSheetId="10">#REF!</definedName>
    <definedName name="sv_nopat_bef_adj">#REF!</definedName>
    <definedName name="sv_oper_free_cf" localSheetId="0">#REF!</definedName>
    <definedName name="sv_oper_free_cf" localSheetId="3">#REF!</definedName>
    <definedName name="sv_oper_free_cf" localSheetId="2">#REF!</definedName>
    <definedName name="sv_oper_free_cf" localSheetId="22">#REF!</definedName>
    <definedName name="sv_oper_free_cf" localSheetId="7">#REF!</definedName>
    <definedName name="sv_oper_free_cf" localSheetId="4">#REF!</definedName>
    <definedName name="sv_oper_free_cf" localSheetId="5">#REF!</definedName>
    <definedName name="sv_oper_free_cf" localSheetId="17">#REF!</definedName>
    <definedName name="sv_oper_free_cf" localSheetId="12">#REF!</definedName>
    <definedName name="sv_oper_free_cf" localSheetId="9">#REF!</definedName>
    <definedName name="sv_oper_free_cf" localSheetId="10">#REF!</definedName>
    <definedName name="sv_oper_free_cf">#REF!</definedName>
    <definedName name="sv_oper_inc_tax" localSheetId="0">#REF!</definedName>
    <definedName name="sv_oper_inc_tax" localSheetId="3">#REF!</definedName>
    <definedName name="sv_oper_inc_tax" localSheetId="2">#REF!</definedName>
    <definedName name="sv_oper_inc_tax" localSheetId="22">#REF!</definedName>
    <definedName name="sv_oper_inc_tax" localSheetId="7">#REF!</definedName>
    <definedName name="sv_oper_inc_tax" localSheetId="4">#REF!</definedName>
    <definedName name="sv_oper_inc_tax" localSheetId="5">#REF!</definedName>
    <definedName name="sv_oper_inc_tax" localSheetId="17">#REF!</definedName>
    <definedName name="sv_oper_inc_tax" localSheetId="12">#REF!</definedName>
    <definedName name="sv_oper_inc_tax" localSheetId="9">#REF!</definedName>
    <definedName name="sv_oper_inc_tax" localSheetId="10">#REF!</definedName>
    <definedName name="sv_oper_inc_tax">#REF!</definedName>
    <definedName name="sv_oper_margin" localSheetId="0">#REF!</definedName>
    <definedName name="sv_oper_margin" localSheetId="3">#REF!</definedName>
    <definedName name="sv_oper_margin" localSheetId="2">#REF!</definedName>
    <definedName name="sv_oper_margin" localSheetId="22">#REF!</definedName>
    <definedName name="sv_oper_margin" localSheetId="7">#REF!</definedName>
    <definedName name="sv_oper_margin" localSheetId="4">#REF!</definedName>
    <definedName name="sv_oper_margin" localSheetId="5">#REF!</definedName>
    <definedName name="sv_oper_margin" localSheetId="17">#REF!</definedName>
    <definedName name="sv_oper_margin" localSheetId="12">#REF!</definedName>
    <definedName name="sv_oper_margin" localSheetId="9">#REF!</definedName>
    <definedName name="sv_oper_margin" localSheetId="10">#REF!</definedName>
    <definedName name="sv_oper_margin">#REF!</definedName>
    <definedName name="sv_other_cf_adj" localSheetId="0">#REF!</definedName>
    <definedName name="sv_other_cf_adj" localSheetId="3">#REF!</definedName>
    <definedName name="sv_other_cf_adj" localSheetId="2">#REF!</definedName>
    <definedName name="sv_other_cf_adj" localSheetId="22">#REF!</definedName>
    <definedName name="sv_other_cf_adj" localSheetId="7">#REF!</definedName>
    <definedName name="sv_other_cf_adj" localSheetId="4">#REF!</definedName>
    <definedName name="sv_other_cf_adj" localSheetId="5">#REF!</definedName>
    <definedName name="sv_other_cf_adj" localSheetId="17">#REF!</definedName>
    <definedName name="sv_other_cf_adj" localSheetId="12">#REF!</definedName>
    <definedName name="sv_other_cf_adj" localSheetId="9">#REF!</definedName>
    <definedName name="sv_other_cf_adj" localSheetId="10">#REF!</definedName>
    <definedName name="sv_other_cf_adj">#REF!</definedName>
    <definedName name="sv_sva" localSheetId="0">#REF!</definedName>
    <definedName name="sv_sva" localSheetId="3">#REF!</definedName>
    <definedName name="sv_sva" localSheetId="2">#REF!</definedName>
    <definedName name="sv_sva" localSheetId="22">#REF!</definedName>
    <definedName name="sv_sva" localSheetId="7">#REF!</definedName>
    <definedName name="sv_sva" localSheetId="4">#REF!</definedName>
    <definedName name="sv_sva" localSheetId="5">#REF!</definedName>
    <definedName name="sv_sva" localSheetId="17">#REF!</definedName>
    <definedName name="sv_sva" localSheetId="12">#REF!</definedName>
    <definedName name="sv_sva" localSheetId="9">#REF!</definedName>
    <definedName name="sv_sva" localSheetId="10">#REF!</definedName>
    <definedName name="sv_sva">#REF!</definedName>
    <definedName name="sv_unident_depr" localSheetId="0">#REF!</definedName>
    <definedName name="sv_unident_depr" localSheetId="3">#REF!</definedName>
    <definedName name="sv_unident_depr" localSheetId="2">#REF!</definedName>
    <definedName name="sv_unident_depr" localSheetId="22">#REF!</definedName>
    <definedName name="sv_unident_depr" localSheetId="7">#REF!</definedName>
    <definedName name="sv_unident_depr" localSheetId="4">#REF!</definedName>
    <definedName name="sv_unident_depr" localSheetId="5">#REF!</definedName>
    <definedName name="sv_unident_depr" localSheetId="17">#REF!</definedName>
    <definedName name="sv_unident_depr" localSheetId="12">#REF!</definedName>
    <definedName name="sv_unident_depr" localSheetId="9">#REF!</definedName>
    <definedName name="sv_unident_depr" localSheetId="10">#REF!</definedName>
    <definedName name="sv_unident_depr">#REF!</definedName>
    <definedName name="sv_unident_ebit" localSheetId="0">#REF!</definedName>
    <definedName name="sv_unident_ebit" localSheetId="3">#REF!</definedName>
    <definedName name="sv_unident_ebit" localSheetId="2">#REF!</definedName>
    <definedName name="sv_unident_ebit" localSheetId="22">#REF!</definedName>
    <definedName name="sv_unident_ebit" localSheetId="7">#REF!</definedName>
    <definedName name="sv_unident_ebit" localSheetId="4">#REF!</definedName>
    <definedName name="sv_unident_ebit" localSheetId="5">#REF!</definedName>
    <definedName name="sv_unident_ebit" localSheetId="17">#REF!</definedName>
    <definedName name="sv_unident_ebit" localSheetId="12">#REF!</definedName>
    <definedName name="sv_unident_ebit" localSheetId="9">#REF!</definedName>
    <definedName name="sv_unident_ebit" localSheetId="10">#REF!</definedName>
    <definedName name="sv_unident_ebit">#REF!</definedName>
    <definedName name="sv_yty_value" localSheetId="0">#REF!</definedName>
    <definedName name="sv_yty_value" localSheetId="3">#REF!</definedName>
    <definedName name="sv_yty_value" localSheetId="2">#REF!</definedName>
    <definedName name="sv_yty_value" localSheetId="22">#REF!</definedName>
    <definedName name="sv_yty_value" localSheetId="7">#REF!</definedName>
    <definedName name="sv_yty_value" localSheetId="4">#REF!</definedName>
    <definedName name="sv_yty_value" localSheetId="5">#REF!</definedName>
    <definedName name="sv_yty_value" localSheetId="17">#REF!</definedName>
    <definedName name="sv_yty_value" localSheetId="12">#REF!</definedName>
    <definedName name="sv_yty_value" localSheetId="9">#REF!</definedName>
    <definedName name="sv_yty_value" localSheetId="10">#REF!</definedName>
    <definedName name="sv_yty_value">#REF!</definedName>
    <definedName name="T2S1" localSheetId="23">[91]!T2S1</definedName>
    <definedName name="T2S1" localSheetId="24">[91]!T2S1</definedName>
    <definedName name="T2S1" localSheetId="0">[80]!T2S1</definedName>
    <definedName name="T2S1" localSheetId="3">[80]!T2S1</definedName>
    <definedName name="T2S1" localSheetId="2">[80]!T2S1</definedName>
    <definedName name="T2S1" localSheetId="22">[80]!T2S1</definedName>
    <definedName name="T2S1" localSheetId="7">[80]!T2S1</definedName>
    <definedName name="T2S1" localSheetId="4">[80]!T2S1</definedName>
    <definedName name="T2S1" localSheetId="5">[80]!T2S1</definedName>
    <definedName name="T2S1" localSheetId="12">[80]!T2S1</definedName>
    <definedName name="T2S1" localSheetId="9">[80]!T2S1</definedName>
    <definedName name="T2S1" localSheetId="10">[80]!T2S1</definedName>
    <definedName name="T2S1">[80]!T2S1</definedName>
    <definedName name="Table">[81]Tables!$A$4:$C$7</definedName>
    <definedName name="tableinput" localSheetId="0">#REF!</definedName>
    <definedName name="tableinput" localSheetId="3">#REF!</definedName>
    <definedName name="tableinput" localSheetId="2">#REF!</definedName>
    <definedName name="tableinput" localSheetId="22">#REF!</definedName>
    <definedName name="tableinput" localSheetId="7">#REF!</definedName>
    <definedName name="tableinput" localSheetId="4">#REF!</definedName>
    <definedName name="tableinput" localSheetId="5">#REF!</definedName>
    <definedName name="tableinput" localSheetId="17">#REF!</definedName>
    <definedName name="tableinput" localSheetId="12">#REF!</definedName>
    <definedName name="tableinput" localSheetId="9">#REF!</definedName>
    <definedName name="tableinput" localSheetId="10">#REF!</definedName>
    <definedName name="tableinput">#REF!</definedName>
    <definedName name="tam_rev_detail">'[22]Income_Statement 2005-2011'!#REF!</definedName>
    <definedName name="tax" localSheetId="23" hidden="1">{"CHART2",#N/A,FALSE,"D2"}</definedName>
    <definedName name="tax" localSheetId="24" hidden="1">{"CHART2",#N/A,FALSE,"D2"}</definedName>
    <definedName name="tax" localSheetId="0" hidden="1">{"CHART2",#N/A,FALSE,"D2"}</definedName>
    <definedName name="tax" localSheetId="3" hidden="1">{"CHART2",#N/A,FALSE,"D2"}</definedName>
    <definedName name="tax" localSheetId="2" hidden="1">{"CHART2",#N/A,FALSE,"D2"}</definedName>
    <definedName name="tax" hidden="1">{"CHART2",#N/A,FALSE,"D2"}</definedName>
    <definedName name="Tax_year">[33]Input!$C$12</definedName>
    <definedName name="Tax_year_end">[33]Input!$C$14</definedName>
    <definedName name="taxes" localSheetId="0">#REF!</definedName>
    <definedName name="taxes" localSheetId="3">#REF!</definedName>
    <definedName name="taxes" localSheetId="2">#REF!</definedName>
    <definedName name="taxes" localSheetId="22">#REF!</definedName>
    <definedName name="taxes" localSheetId="7">#REF!</definedName>
    <definedName name="taxes" localSheetId="4">#REF!</definedName>
    <definedName name="taxes" localSheetId="5">#REF!</definedName>
    <definedName name="taxes" localSheetId="17">#REF!</definedName>
    <definedName name="taxes" localSheetId="12">#REF!</definedName>
    <definedName name="taxes" localSheetId="9">#REF!</definedName>
    <definedName name="taxes" localSheetId="10">#REF!</definedName>
    <definedName name="taxes">#REF!</definedName>
    <definedName name="TCPLREV" localSheetId="0">#REF!</definedName>
    <definedName name="TCPLREV" localSheetId="3">#REF!</definedName>
    <definedName name="TCPLREV" localSheetId="2">#REF!</definedName>
    <definedName name="TCPLREV" localSheetId="22">#REF!</definedName>
    <definedName name="TCPLREV" localSheetId="7">#REF!</definedName>
    <definedName name="TCPLREV" localSheetId="4">#REF!</definedName>
    <definedName name="TCPLREV" localSheetId="5">#REF!</definedName>
    <definedName name="TCPLREV" localSheetId="17">#REF!</definedName>
    <definedName name="TCPLREV" localSheetId="12">#REF!</definedName>
    <definedName name="TCPLREV" localSheetId="9">#REF!</definedName>
    <definedName name="TCPLREV" localSheetId="10">#REF!</definedName>
    <definedName name="TCPLREV">#REF!</definedName>
    <definedName name="Team_building" localSheetId="0">#REF!</definedName>
    <definedName name="Team_building" localSheetId="3">#REF!</definedName>
    <definedName name="Team_building" localSheetId="2">#REF!</definedName>
    <definedName name="Team_building" localSheetId="22">#REF!</definedName>
    <definedName name="Team_building" localSheetId="7">#REF!</definedName>
    <definedName name="Team_building" localSheetId="4">#REF!</definedName>
    <definedName name="Team_building" localSheetId="5">#REF!</definedName>
    <definedName name="Team_building" localSheetId="17">#REF!</definedName>
    <definedName name="Team_building" localSheetId="12">#REF!</definedName>
    <definedName name="Team_building" localSheetId="9">#REF!</definedName>
    <definedName name="Team_building" localSheetId="10">#REF!</definedName>
    <definedName name="Team_building">#REF!</definedName>
    <definedName name="TEC">[21]PEC_1520_NE!#REF!</definedName>
    <definedName name="TECDEHY" localSheetId="0">#REF!</definedName>
    <definedName name="TECDEHY" localSheetId="3">#REF!</definedName>
    <definedName name="TECDEHY" localSheetId="2">#REF!</definedName>
    <definedName name="TECDEHY" localSheetId="22">#REF!</definedName>
    <definedName name="TECDEHY" localSheetId="7">#REF!</definedName>
    <definedName name="TECDEHY" localSheetId="4">#REF!</definedName>
    <definedName name="TECDEHY" localSheetId="5">#REF!</definedName>
    <definedName name="TECDEHY" localSheetId="17">#REF!</definedName>
    <definedName name="TECDEHY" localSheetId="12">#REF!</definedName>
    <definedName name="TECDEHY" localSheetId="9">#REF!</definedName>
    <definedName name="TECDEHY" localSheetId="10">#REF!</definedName>
    <definedName name="TECDEHY">#REF!</definedName>
    <definedName name="Telephone___Fax" localSheetId="0">#REF!</definedName>
    <definedName name="Telephone___Fax" localSheetId="3">#REF!</definedName>
    <definedName name="Telephone___Fax" localSheetId="2">#REF!</definedName>
    <definedName name="Telephone___Fax" localSheetId="22">#REF!</definedName>
    <definedName name="Telephone___Fax" localSheetId="7">#REF!</definedName>
    <definedName name="Telephone___Fax" localSheetId="4">#REF!</definedName>
    <definedName name="Telephone___Fax" localSheetId="5">#REF!</definedName>
    <definedName name="Telephone___Fax" localSheetId="17">#REF!</definedName>
    <definedName name="Telephone___Fax" localSheetId="12">#REF!</definedName>
    <definedName name="Telephone___Fax" localSheetId="9">#REF!</definedName>
    <definedName name="Telephone___Fax" localSheetId="10">#REF!</definedName>
    <definedName name="Telephone___Fax">#REF!</definedName>
    <definedName name="Telephone__courier__etc." localSheetId="0">#REF!</definedName>
    <definedName name="Telephone__courier__etc." localSheetId="3">#REF!</definedName>
    <definedName name="Telephone__courier__etc." localSheetId="2">#REF!</definedName>
    <definedName name="Telephone__courier__etc." localSheetId="22">#REF!</definedName>
    <definedName name="Telephone__courier__etc." localSheetId="7">#REF!</definedName>
    <definedName name="Telephone__courier__etc." localSheetId="4">#REF!</definedName>
    <definedName name="Telephone__courier__etc." localSheetId="5">#REF!</definedName>
    <definedName name="Telephone__courier__etc." localSheetId="17">#REF!</definedName>
    <definedName name="Telephone__courier__etc." localSheetId="12">#REF!</definedName>
    <definedName name="Telephone__courier__etc." localSheetId="9">#REF!</definedName>
    <definedName name="Telephone__courier__etc." localSheetId="10">#REF!</definedName>
    <definedName name="Telephone__courier__etc.">#REF!</definedName>
    <definedName name="Telephone_System" localSheetId="0">#REF!</definedName>
    <definedName name="Telephone_System" localSheetId="3">#REF!</definedName>
    <definedName name="Telephone_System" localSheetId="2">#REF!</definedName>
    <definedName name="Telephone_System" localSheetId="22">#REF!</definedName>
    <definedName name="Telephone_System" localSheetId="7">#REF!</definedName>
    <definedName name="Telephone_System" localSheetId="4">#REF!</definedName>
    <definedName name="Telephone_System" localSheetId="5">#REF!</definedName>
    <definedName name="Telephone_System" localSheetId="17">#REF!</definedName>
    <definedName name="Telephone_System" localSheetId="12">#REF!</definedName>
    <definedName name="Telephone_System" localSheetId="9">#REF!</definedName>
    <definedName name="Telephone_System" localSheetId="10">#REF!</definedName>
    <definedName name="Telephone_System">#REF!</definedName>
    <definedName name="Tender_review__Power_Island" localSheetId="0">#REF!</definedName>
    <definedName name="Tender_review__Power_Island" localSheetId="3">#REF!</definedName>
    <definedName name="Tender_review__Power_Island" localSheetId="2">#REF!</definedName>
    <definedName name="Tender_review__Power_Island" localSheetId="22">#REF!</definedName>
    <definedName name="Tender_review__Power_Island" localSheetId="7">#REF!</definedName>
    <definedName name="Tender_review__Power_Island" localSheetId="4">#REF!</definedName>
    <definedName name="Tender_review__Power_Island" localSheetId="5">#REF!</definedName>
    <definedName name="Tender_review__Power_Island" localSheetId="17">#REF!</definedName>
    <definedName name="Tender_review__Power_Island" localSheetId="12">#REF!</definedName>
    <definedName name="Tender_review__Power_Island" localSheetId="9">#REF!</definedName>
    <definedName name="Tender_review__Power_Island" localSheetId="10">#REF!</definedName>
    <definedName name="Tender_review__Power_Island">#REF!</definedName>
    <definedName name="TEPPCO_INVOICE">[39]INVOICE!#REF!</definedName>
    <definedName name="TEPPCO_VOUCHER">[39]VOUCHER!#REF!</definedName>
    <definedName name="test" localSheetId="0">#REF!</definedName>
    <definedName name="test" localSheetId="3">#REF!</definedName>
    <definedName name="test" localSheetId="2">#REF!</definedName>
    <definedName name="test" localSheetId="22">#REF!</definedName>
    <definedName name="test" localSheetId="7">#REF!</definedName>
    <definedName name="test" localSheetId="4">#REF!</definedName>
    <definedName name="test" localSheetId="5">#REF!</definedName>
    <definedName name="test" localSheetId="17">#REF!</definedName>
    <definedName name="test" localSheetId="12">#REF!</definedName>
    <definedName name="test" localSheetId="9">#REF!</definedName>
    <definedName name="test" localSheetId="10">#REF!</definedName>
    <definedName name="test">#REF!</definedName>
    <definedName name="TEST0" localSheetId="0">#REF!</definedName>
    <definedName name="TEST0" localSheetId="3">#REF!</definedName>
    <definedName name="TEST0" localSheetId="2">#REF!</definedName>
    <definedName name="TEST0" localSheetId="22">#REF!</definedName>
    <definedName name="TEST0" localSheetId="7">#REF!</definedName>
    <definedName name="TEST0" localSheetId="4">#REF!</definedName>
    <definedName name="TEST0" localSheetId="5">#REF!</definedName>
    <definedName name="TEST0" localSheetId="17">#REF!</definedName>
    <definedName name="TEST0" localSheetId="12">#REF!</definedName>
    <definedName name="TEST0" localSheetId="9">#REF!</definedName>
    <definedName name="TEST0" localSheetId="10">#REF!</definedName>
    <definedName name="TEST0">#REF!</definedName>
    <definedName name="TEST1" localSheetId="0">#REF!</definedName>
    <definedName name="TEST1" localSheetId="3">#REF!</definedName>
    <definedName name="TEST1" localSheetId="2">#REF!</definedName>
    <definedName name="TEST1">#REF!</definedName>
    <definedName name="TESTHKEY" localSheetId="0">#REF!</definedName>
    <definedName name="TESTHKEY" localSheetId="3">#REF!</definedName>
    <definedName name="TESTHKEY" localSheetId="2">#REF!</definedName>
    <definedName name="TESTHKEY">#REF!</definedName>
    <definedName name="TESTKEYS" localSheetId="0">#REF!</definedName>
    <definedName name="TESTKEYS" localSheetId="3">#REF!</definedName>
    <definedName name="TESTKEYS" localSheetId="2">#REF!</definedName>
    <definedName name="TESTKEYS">#REF!</definedName>
    <definedName name="TESTVKEY" localSheetId="0">#REF!</definedName>
    <definedName name="TESTVKEY" localSheetId="3">#REF!</definedName>
    <definedName name="TESTVKEY" localSheetId="2">#REF!</definedName>
    <definedName name="TESTVKEY">#REF!</definedName>
    <definedName name="TextRefCopy1" localSheetId="0">#REF!</definedName>
    <definedName name="TextRefCopy1" localSheetId="3">#REF!</definedName>
    <definedName name="TextRefCopy1" localSheetId="2">#REF!</definedName>
    <definedName name="TextRefCopy1">#REF!</definedName>
    <definedName name="TextRefCopy2" localSheetId="0">#REF!</definedName>
    <definedName name="TextRefCopy2" localSheetId="3">#REF!</definedName>
    <definedName name="TextRefCopy2" localSheetId="2">#REF!</definedName>
    <definedName name="TextRefCopy2">#REF!</definedName>
    <definedName name="TextRefCopy3" localSheetId="0">#REF!</definedName>
    <definedName name="TextRefCopy3" localSheetId="3">#REF!</definedName>
    <definedName name="TextRefCopy3" localSheetId="2">#REF!</definedName>
    <definedName name="TextRefCopy3">#REF!</definedName>
    <definedName name="TextRefCopy4" localSheetId="0">#REF!</definedName>
    <definedName name="TextRefCopy4" localSheetId="3">#REF!</definedName>
    <definedName name="TextRefCopy4" localSheetId="2">#REF!</definedName>
    <definedName name="TextRefCopy4">#REF!</definedName>
    <definedName name="TextRefCopy5" localSheetId="0">#REF!</definedName>
    <definedName name="TextRefCopy5" localSheetId="3">#REF!</definedName>
    <definedName name="TextRefCopy5" localSheetId="2">#REF!</definedName>
    <definedName name="TextRefCopy5">#REF!</definedName>
    <definedName name="TextRefCopy6" localSheetId="0">#REF!</definedName>
    <definedName name="TextRefCopy6" localSheetId="3">#REF!</definedName>
    <definedName name="TextRefCopy6" localSheetId="2">#REF!</definedName>
    <definedName name="TextRefCopy6">#REF!</definedName>
    <definedName name="TextRefCopyRangeCount" hidden="1">6</definedName>
    <definedName name="TIEPT_CF_INVEST">'[92]February 99'!#REF!</definedName>
    <definedName name="TIEPT_COMM_EARN">'[92]February 99'!#REF!</definedName>
    <definedName name="TIEPT_EBIT" localSheetId="0">#REF!</definedName>
    <definedName name="TIEPT_EBIT" localSheetId="3">#REF!</definedName>
    <definedName name="TIEPT_EBIT" localSheetId="2">#REF!</definedName>
    <definedName name="TIEPT_EBIT" localSheetId="22">#REF!</definedName>
    <definedName name="TIEPT_EBIT" localSheetId="7">#REF!</definedName>
    <definedName name="TIEPT_EBIT" localSheetId="4">#REF!</definedName>
    <definedName name="TIEPT_EBIT" localSheetId="5">#REF!</definedName>
    <definedName name="TIEPT_EBIT" localSheetId="17">#REF!</definedName>
    <definedName name="TIEPT_EBIT" localSheetId="12">#REF!</definedName>
    <definedName name="TIEPT_EBIT" localSheetId="9">#REF!</definedName>
    <definedName name="TIEPT_EBIT" localSheetId="10">#REF!</definedName>
    <definedName name="TIEPT_EBIT">#REF!</definedName>
    <definedName name="TIEPT_ROCE">'[92]February 99'!#REF!</definedName>
    <definedName name="TIEPT_WRKGCAP">'[92]February 99'!#REF!</definedName>
    <definedName name="time_map_id">[27]Ref_dat!$H$3:$H$6</definedName>
    <definedName name="TITLE" localSheetId="0">#REF!</definedName>
    <definedName name="TITLE" localSheetId="3">#REF!</definedName>
    <definedName name="TITLE" localSheetId="2">#REF!</definedName>
    <definedName name="TITLE" localSheetId="22">#REF!</definedName>
    <definedName name="TITLE" localSheetId="7">#REF!</definedName>
    <definedName name="TITLE" localSheetId="4">#REF!</definedName>
    <definedName name="TITLE" localSheetId="5">#REF!</definedName>
    <definedName name="TITLE" localSheetId="17">#REF!</definedName>
    <definedName name="TITLE" localSheetId="12">#REF!</definedName>
    <definedName name="TITLE" localSheetId="9">#REF!</definedName>
    <definedName name="TITLE" localSheetId="10">#REF!</definedName>
    <definedName name="TITLE">#REF!</definedName>
    <definedName name="title1" localSheetId="0">[93]Configuration!$B$2</definedName>
    <definedName name="title1" localSheetId="3">[93]Configuration!$B$2</definedName>
    <definedName name="title1" localSheetId="2">[93]Configuration!$B$2</definedName>
    <definedName name="title1" localSheetId="22">[93]Configuration!$B$2</definedName>
    <definedName name="title1" localSheetId="7">[93]Configuration!$B$2</definedName>
    <definedName name="title1" localSheetId="4">[93]Configuration!$B$2</definedName>
    <definedName name="title1" localSheetId="5">[93]Configuration!$B$2</definedName>
    <definedName name="title1" localSheetId="17">[93]Configuration!$B$2</definedName>
    <definedName name="title1" localSheetId="12">[93]Configuration!$B$2</definedName>
    <definedName name="title1" localSheetId="9">[93]Configuration!$B$2</definedName>
    <definedName name="title1" localSheetId="10">[93]Configuration!$B$2</definedName>
    <definedName name="title1">[83]Configuration!$B$2</definedName>
    <definedName name="title2" localSheetId="0">[59]Configuration!$B$3</definedName>
    <definedName name="title2" localSheetId="3">[59]Configuration!$B$3</definedName>
    <definedName name="title2" localSheetId="2">[59]Configuration!$B$3</definedName>
    <definedName name="title2" localSheetId="22">[59]Configuration!$B$3</definedName>
    <definedName name="title2" localSheetId="7">[59]Configuration!$B$3</definedName>
    <definedName name="title2" localSheetId="4">[59]Configuration!$B$3</definedName>
    <definedName name="title2" localSheetId="5">[59]Configuration!$B$3</definedName>
    <definedName name="title2" localSheetId="17">[59]Configuration!$B$3</definedName>
    <definedName name="title2" localSheetId="12">[59]Configuration!$B$3</definedName>
    <definedName name="title2" localSheetId="9">[59]Configuration!$B$3</definedName>
    <definedName name="title2" localSheetId="10">[59]Configuration!$B$3</definedName>
    <definedName name="title2">[83]Configuration!$B$3</definedName>
    <definedName name="title3">[59]Configuration!$B$4</definedName>
    <definedName name="title4" localSheetId="0">#REF!</definedName>
    <definedName name="title4" localSheetId="3">#REF!</definedName>
    <definedName name="title4" localSheetId="2">#REF!</definedName>
    <definedName name="title4" localSheetId="22">#REF!</definedName>
    <definedName name="title4" localSheetId="7">#REF!</definedName>
    <definedName name="title4" localSheetId="4">#REF!</definedName>
    <definedName name="title4" localSheetId="5">#REF!</definedName>
    <definedName name="title4" localSheetId="17">#REF!</definedName>
    <definedName name="title4" localSheetId="12">#REF!</definedName>
    <definedName name="title4" localSheetId="9">#REF!</definedName>
    <definedName name="title4" localSheetId="10">#REF!</definedName>
    <definedName name="title4">[83]Configuration!$B$5</definedName>
    <definedName name="Title5">[94]Ele_Op!#REF!</definedName>
    <definedName name="TOCOPY">[2]Trafalgar!#REF!</definedName>
    <definedName name="Tool_purchase" localSheetId="0">#REF!</definedName>
    <definedName name="Tool_purchase" localSheetId="3">#REF!</definedName>
    <definedName name="Tool_purchase" localSheetId="2">#REF!</definedName>
    <definedName name="Tool_purchase" localSheetId="22">#REF!</definedName>
    <definedName name="Tool_purchase" localSheetId="7">#REF!</definedName>
    <definedName name="Tool_purchase" localSheetId="4">#REF!</definedName>
    <definedName name="Tool_purchase" localSheetId="5">#REF!</definedName>
    <definedName name="Tool_purchase" localSheetId="17">#REF!</definedName>
    <definedName name="Tool_purchase" localSheetId="12">#REF!</definedName>
    <definedName name="Tool_purchase" localSheetId="9">#REF!</definedName>
    <definedName name="Tool_purchase" localSheetId="10">#REF!</definedName>
    <definedName name="Tool_purchase">#REF!</definedName>
    <definedName name="TOTAL_ASSETS" localSheetId="0">#REF!</definedName>
    <definedName name="TOTAL_ASSETS" localSheetId="3">#REF!</definedName>
    <definedName name="TOTAL_ASSETS" localSheetId="2">#REF!</definedName>
    <definedName name="TOTAL_ASSETS" localSheetId="22">#REF!</definedName>
    <definedName name="TOTAL_ASSETS" localSheetId="7">#REF!</definedName>
    <definedName name="TOTAL_ASSETS" localSheetId="4">#REF!</definedName>
    <definedName name="TOTAL_ASSETS" localSheetId="5">#REF!</definedName>
    <definedName name="TOTAL_ASSETS" localSheetId="17">#REF!</definedName>
    <definedName name="TOTAL_ASSETS" localSheetId="12">#REF!</definedName>
    <definedName name="TOTAL_ASSETS" localSheetId="9">#REF!</definedName>
    <definedName name="TOTAL_ASSETS" localSheetId="10">#REF!</definedName>
    <definedName name="TOTAL_ASSETS">#REF!</definedName>
    <definedName name="Total_Business_Expansion_CAPX" localSheetId="0">#REF!</definedName>
    <definedName name="Total_Business_Expansion_CAPX" localSheetId="3">#REF!</definedName>
    <definedName name="Total_Business_Expansion_CAPX" localSheetId="2">#REF!</definedName>
    <definedName name="Total_Business_Expansion_CAPX" localSheetId="22">#REF!</definedName>
    <definedName name="Total_Business_Expansion_CAPX" localSheetId="7">#REF!</definedName>
    <definedName name="Total_Business_Expansion_CAPX" localSheetId="4">#REF!</definedName>
    <definedName name="Total_Business_Expansion_CAPX" localSheetId="5">#REF!</definedName>
    <definedName name="Total_Business_Expansion_CAPX" localSheetId="17">#REF!</definedName>
    <definedName name="Total_Business_Expansion_CAPX" localSheetId="12">#REF!</definedName>
    <definedName name="Total_Business_Expansion_CAPX" localSheetId="9">#REF!</definedName>
    <definedName name="Total_Business_Expansion_CAPX" localSheetId="10">#REF!</definedName>
    <definedName name="Total_Business_Expansion_CAPX">#REF!</definedName>
    <definedName name="TOTAL_CAPITAL_EXPENDITURES" localSheetId="0">#REF!</definedName>
    <definedName name="TOTAL_CAPITAL_EXPENDITURES" localSheetId="3">#REF!</definedName>
    <definedName name="TOTAL_CAPITAL_EXPENDITURES" localSheetId="2">#REF!</definedName>
    <definedName name="TOTAL_CAPITAL_EXPENDITURES">#REF!</definedName>
    <definedName name="Total_CAPX" localSheetId="0">#REF!</definedName>
    <definedName name="Total_CAPX" localSheetId="3">#REF!</definedName>
    <definedName name="Total_CAPX" localSheetId="2">#REF!</definedName>
    <definedName name="Total_CAPX" localSheetId="22">#REF!</definedName>
    <definedName name="Total_CAPX" localSheetId="7">#REF!</definedName>
    <definedName name="Total_CAPX" localSheetId="4">#REF!</definedName>
    <definedName name="Total_CAPX" localSheetId="5">#REF!</definedName>
    <definedName name="Total_CAPX" localSheetId="17">#REF!</definedName>
    <definedName name="Total_CAPX" localSheetId="12">#REF!</definedName>
    <definedName name="Total_CAPX" localSheetId="9">#REF!</definedName>
    <definedName name="Total_CAPX" localSheetId="10">#REF!</definedName>
    <definedName name="Total_CAPX">#REF!</definedName>
    <definedName name="Total_common_equity" localSheetId="0">#REF!</definedName>
    <definedName name="Total_common_equity" localSheetId="3">#REF!</definedName>
    <definedName name="Total_common_equity" localSheetId="2">#REF!</definedName>
    <definedName name="Total_common_equity">#REF!</definedName>
    <definedName name="Total_Current_Assets" localSheetId="0">#REF!</definedName>
    <definedName name="Total_Current_Assets" localSheetId="3">#REF!</definedName>
    <definedName name="Total_Current_Assets" localSheetId="2">#REF!</definedName>
    <definedName name="Total_Current_Assets" localSheetId="22">#REF!</definedName>
    <definedName name="Total_Current_Assets" localSheetId="7">#REF!</definedName>
    <definedName name="Total_Current_Assets" localSheetId="4">#REF!</definedName>
    <definedName name="Total_Current_Assets" localSheetId="5">#REF!</definedName>
    <definedName name="Total_Current_Assets" localSheetId="17">#REF!</definedName>
    <definedName name="Total_Current_Assets" localSheetId="12">#REF!</definedName>
    <definedName name="Total_Current_Assets" localSheetId="9">#REF!</definedName>
    <definedName name="Total_Current_Assets" localSheetId="10">#REF!</definedName>
    <definedName name="Total_Current_Assets">#REF!</definedName>
    <definedName name="Total_Current_Liabilities" localSheetId="0">#REF!</definedName>
    <definedName name="Total_Current_Liabilities" localSheetId="3">#REF!</definedName>
    <definedName name="Total_Current_Liabilities" localSheetId="2">#REF!</definedName>
    <definedName name="Total_Current_Liabilities" localSheetId="22">#REF!</definedName>
    <definedName name="Total_Current_Liabilities" localSheetId="7">#REF!</definedName>
    <definedName name="Total_Current_Liabilities" localSheetId="4">#REF!</definedName>
    <definedName name="Total_Current_Liabilities" localSheetId="5">#REF!</definedName>
    <definedName name="Total_Current_Liabilities" localSheetId="17">#REF!</definedName>
    <definedName name="Total_Current_Liabilities" localSheetId="12">#REF!</definedName>
    <definedName name="Total_Current_Liabilities" localSheetId="9">#REF!</definedName>
    <definedName name="Total_Current_Liabilities" localSheetId="10">#REF!</definedName>
    <definedName name="Total_Current_Liabilities">#REF!</definedName>
    <definedName name="TOTAL_Debt" localSheetId="0">#REF!</definedName>
    <definedName name="TOTAL_Debt" localSheetId="3">#REF!</definedName>
    <definedName name="TOTAL_Debt" localSheetId="2">#REF!</definedName>
    <definedName name="TOTAL_Debt">#REF!</definedName>
    <definedName name="TOTAL_Debt_Percent" localSheetId="0">#REF!</definedName>
    <definedName name="TOTAL_Debt_Percent" localSheetId="3">#REF!</definedName>
    <definedName name="TOTAL_Debt_Percent" localSheetId="2">#REF!</definedName>
    <definedName name="TOTAL_Debt_Percent">#REF!</definedName>
    <definedName name="Total_Electric_Operations_CapX" localSheetId="0">#REF!</definedName>
    <definedName name="Total_Electric_Operations_CapX" localSheetId="3">#REF!</definedName>
    <definedName name="Total_Electric_Operations_CapX" localSheetId="2">#REF!</definedName>
    <definedName name="Total_Electric_Operations_CapX">#REF!</definedName>
    <definedName name="TOTAL_EQUITY" localSheetId="0">#REF!</definedName>
    <definedName name="TOTAL_EQUITY" localSheetId="3">#REF!</definedName>
    <definedName name="TOTAL_EQUITY" localSheetId="2">#REF!</definedName>
    <definedName name="TOTAL_EQUITY" localSheetId="22">#REF!</definedName>
    <definedName name="TOTAL_EQUITY" localSheetId="7">#REF!</definedName>
    <definedName name="TOTAL_EQUITY" localSheetId="4">#REF!</definedName>
    <definedName name="TOTAL_EQUITY" localSheetId="5">#REF!</definedName>
    <definedName name="TOTAL_EQUITY" localSheetId="17">#REF!</definedName>
    <definedName name="TOTAL_EQUITY" localSheetId="12">#REF!</definedName>
    <definedName name="TOTAL_EQUITY" localSheetId="9">#REF!</definedName>
    <definedName name="TOTAL_EQUITY" localSheetId="10">#REF!</definedName>
    <definedName name="TOTAL_EQUITY">#REF!</definedName>
    <definedName name="Total_Gross_EBIT" localSheetId="0">#REF!</definedName>
    <definedName name="Total_Gross_EBIT" localSheetId="3">#REF!</definedName>
    <definedName name="Total_Gross_EBIT" localSheetId="2">#REF!</definedName>
    <definedName name="Total_Gross_EBIT" localSheetId="22">#REF!</definedName>
    <definedName name="Total_Gross_EBIT" localSheetId="7">#REF!</definedName>
    <definedName name="Total_Gross_EBIT" localSheetId="4">#REF!</definedName>
    <definedName name="Total_Gross_EBIT" localSheetId="5">#REF!</definedName>
    <definedName name="Total_Gross_EBIT" localSheetId="17">#REF!</definedName>
    <definedName name="Total_Gross_EBIT" localSheetId="12">#REF!</definedName>
    <definedName name="Total_Gross_EBIT" localSheetId="9">#REF!</definedName>
    <definedName name="Total_Gross_EBIT" localSheetId="10">#REF!</definedName>
    <definedName name="Total_Gross_EBIT">#REF!</definedName>
    <definedName name="Total_Income_Before_Extraordinary_Item" localSheetId="0">#REF!</definedName>
    <definedName name="Total_Income_Before_Extraordinary_Item" localSheetId="3">#REF!</definedName>
    <definedName name="Total_Income_Before_Extraordinary_Item" localSheetId="2">#REF!</definedName>
    <definedName name="Total_Income_Before_Extraordinary_Item" localSheetId="22">#REF!</definedName>
    <definedName name="Total_Income_Before_Extraordinary_Item" localSheetId="7">#REF!</definedName>
    <definedName name="Total_Income_Before_Extraordinary_Item" localSheetId="4">#REF!</definedName>
    <definedName name="Total_Income_Before_Extraordinary_Item" localSheetId="5">#REF!</definedName>
    <definedName name="Total_Income_Before_Extraordinary_Item" localSheetId="17">#REF!</definedName>
    <definedName name="Total_Income_Before_Extraordinary_Item" localSheetId="12">#REF!</definedName>
    <definedName name="Total_Income_Before_Extraordinary_Item" localSheetId="9">#REF!</definedName>
    <definedName name="Total_Income_Before_Extraordinary_Item" localSheetId="10">#REF!</definedName>
    <definedName name="Total_Income_Before_Extraordinary_Item">#REF!</definedName>
    <definedName name="Total_Income_Taxes" localSheetId="0">#REF!</definedName>
    <definedName name="Total_Income_Taxes" localSheetId="3">#REF!</definedName>
    <definedName name="Total_Income_Taxes" localSheetId="2">#REF!</definedName>
    <definedName name="Total_Income_Taxes" localSheetId="22">#REF!</definedName>
    <definedName name="Total_Income_Taxes" localSheetId="7">#REF!</definedName>
    <definedName name="Total_Income_Taxes" localSheetId="4">#REF!</definedName>
    <definedName name="Total_Income_Taxes" localSheetId="5">#REF!</definedName>
    <definedName name="Total_Income_Taxes" localSheetId="17">#REF!</definedName>
    <definedName name="Total_Income_Taxes" localSheetId="12">#REF!</definedName>
    <definedName name="Total_Income_Taxes" localSheetId="9">#REF!</definedName>
    <definedName name="Total_Income_Taxes" localSheetId="10">#REF!</definedName>
    <definedName name="Total_Income_Taxes">#REF!</definedName>
    <definedName name="Total_Interest" localSheetId="0">#REF!</definedName>
    <definedName name="Total_Interest" localSheetId="3">#REF!</definedName>
    <definedName name="Total_Interest" localSheetId="2">#REF!</definedName>
    <definedName name="Total_Interest">#REF!</definedName>
    <definedName name="TOTAL_LIABILITIES" localSheetId="0">#REF!</definedName>
    <definedName name="TOTAL_LIABILITIES" localSheetId="3">#REF!</definedName>
    <definedName name="TOTAL_LIABILITIES" localSheetId="2">#REF!</definedName>
    <definedName name="TOTAL_LIABILITIES" localSheetId="22">#REF!</definedName>
    <definedName name="TOTAL_LIABILITIES" localSheetId="7">#REF!</definedName>
    <definedName name="TOTAL_LIABILITIES" localSheetId="4">#REF!</definedName>
    <definedName name="TOTAL_LIABILITIES" localSheetId="5">#REF!</definedName>
    <definedName name="TOTAL_LIABILITIES" localSheetId="17">#REF!</definedName>
    <definedName name="TOTAL_LIABILITIES" localSheetId="12">#REF!</definedName>
    <definedName name="TOTAL_LIABILITIES" localSheetId="9">#REF!</definedName>
    <definedName name="TOTAL_LIABILITIES" localSheetId="10">#REF!</definedName>
    <definedName name="TOTAL_LIABILITIES">#REF!</definedName>
    <definedName name="TOTAL_LIABILITIES_AND_EQUITY" localSheetId="0">#REF!</definedName>
    <definedName name="TOTAL_LIABILITIES_AND_EQUITY" localSheetId="3">#REF!</definedName>
    <definedName name="TOTAL_LIABILITIES_AND_EQUITY" localSheetId="2">#REF!</definedName>
    <definedName name="TOTAL_LIABILITIES_AND_EQUITY" localSheetId="22">#REF!</definedName>
    <definedName name="TOTAL_LIABILITIES_AND_EQUITY" localSheetId="7">#REF!</definedName>
    <definedName name="TOTAL_LIABILITIES_AND_EQUITY" localSheetId="4">#REF!</definedName>
    <definedName name="TOTAL_LIABILITIES_AND_EQUITY" localSheetId="5">#REF!</definedName>
    <definedName name="TOTAL_LIABILITIES_AND_EQUITY" localSheetId="17">#REF!</definedName>
    <definedName name="TOTAL_LIABILITIES_AND_EQUITY" localSheetId="12">#REF!</definedName>
    <definedName name="TOTAL_LIABILITIES_AND_EQUITY" localSheetId="9">#REF!</definedName>
    <definedName name="TOTAL_LIABILITIES_AND_EQUITY" localSheetId="10">#REF!</definedName>
    <definedName name="TOTAL_LIABILITIES_AND_EQUITY">#REF!</definedName>
    <definedName name="Total_Maintenance" localSheetId="0">#REF!</definedName>
    <definedName name="Total_Maintenance" localSheetId="3">#REF!</definedName>
    <definedName name="Total_Maintenance" localSheetId="2">#REF!</definedName>
    <definedName name="Total_Maintenance" localSheetId="22">#REF!</definedName>
    <definedName name="Total_Maintenance" localSheetId="7">#REF!</definedName>
    <definedName name="Total_Maintenance" localSheetId="4">#REF!</definedName>
    <definedName name="Total_Maintenance" localSheetId="5">#REF!</definedName>
    <definedName name="Total_Maintenance" localSheetId="17">#REF!</definedName>
    <definedName name="Total_Maintenance" localSheetId="12">#REF!</definedName>
    <definedName name="Total_Maintenance" localSheetId="9">#REF!</definedName>
    <definedName name="Total_Maintenance" localSheetId="10">#REF!</definedName>
    <definedName name="Total_Maintenance">#REF!</definedName>
    <definedName name="Total_Non_Current_Assets" localSheetId="0">#REF!</definedName>
    <definedName name="Total_Non_Current_Assets" localSheetId="3">#REF!</definedName>
    <definedName name="Total_Non_Current_Assets" localSheetId="2">#REF!</definedName>
    <definedName name="Total_Non_Current_Assets" localSheetId="22">#REF!</definedName>
    <definedName name="Total_Non_Current_Assets" localSheetId="7">#REF!</definedName>
    <definedName name="Total_Non_Current_Assets" localSheetId="4">#REF!</definedName>
    <definedName name="Total_Non_Current_Assets" localSheetId="5">#REF!</definedName>
    <definedName name="Total_Non_Current_Assets" localSheetId="17">#REF!</definedName>
    <definedName name="Total_Non_Current_Assets" localSheetId="12">#REF!</definedName>
    <definedName name="Total_Non_Current_Assets" localSheetId="9">#REF!</definedName>
    <definedName name="Total_Non_Current_Assets" localSheetId="10">#REF!</definedName>
    <definedName name="Total_Non_Current_Assets">#REF!</definedName>
    <definedName name="Total_Non_Current_Liabilities" localSheetId="0">#REF!</definedName>
    <definedName name="Total_Non_Current_Liabilities" localSheetId="3">#REF!</definedName>
    <definedName name="Total_Non_Current_Liabilities" localSheetId="2">#REF!</definedName>
    <definedName name="Total_Non_Current_Liabilities" localSheetId="22">#REF!</definedName>
    <definedName name="Total_Non_Current_Liabilities" localSheetId="7">#REF!</definedName>
    <definedName name="Total_Non_Current_Liabilities" localSheetId="4">#REF!</definedName>
    <definedName name="Total_Non_Current_Liabilities" localSheetId="5">#REF!</definedName>
    <definedName name="Total_Non_Current_Liabilities" localSheetId="17">#REF!</definedName>
    <definedName name="Total_Non_Current_Liabilities" localSheetId="12">#REF!</definedName>
    <definedName name="Total_Non_Current_Liabilities" localSheetId="9">#REF!</definedName>
    <definedName name="Total_Non_Current_Liabilities" localSheetId="10">#REF!</definedName>
    <definedName name="Total_Non_Current_Liabilities">#REF!</definedName>
    <definedName name="Total_Pre_Financing_Cash_Flow" localSheetId="0">#REF!</definedName>
    <definedName name="Total_Pre_Financing_Cash_Flow" localSheetId="3">#REF!</definedName>
    <definedName name="Total_Pre_Financing_Cash_Flow" localSheetId="2">#REF!</definedName>
    <definedName name="Total_Pre_Financing_Cash_Flow">#REF!</definedName>
    <definedName name="Total_preferred" localSheetId="0">#REF!</definedName>
    <definedName name="Total_preferred" localSheetId="3">#REF!</definedName>
    <definedName name="Total_preferred" localSheetId="2">#REF!</definedName>
    <definedName name="Total_preferred">#REF!</definedName>
    <definedName name="Total_trust_preferred" localSheetId="0">#REF!</definedName>
    <definedName name="Total_trust_preferred" localSheetId="3">#REF!</definedName>
    <definedName name="Total_trust_preferred" localSheetId="2">#REF!</definedName>
    <definedName name="Total_trust_preferred">#REF!</definedName>
    <definedName name="TOTALSCHECK" localSheetId="0">#REF!</definedName>
    <definedName name="TOTALSCHECK" localSheetId="3">#REF!</definedName>
    <definedName name="TOTALSCHECK" localSheetId="2">#REF!</definedName>
    <definedName name="TOTALSCHECK">#REF!</definedName>
    <definedName name="trader_id">[27]Ref_dat!$A$3:$A$7</definedName>
    <definedName name="Trading___Marketing__net_of_MI_CAPX" localSheetId="0">#REF!</definedName>
    <definedName name="Trading___Marketing__net_of_MI_CAPX" localSheetId="3">#REF!</definedName>
    <definedName name="Trading___Marketing__net_of_MI_CAPX" localSheetId="2">#REF!</definedName>
    <definedName name="Trading___Marketing__net_of_MI_CAPX" localSheetId="22">#REF!</definedName>
    <definedName name="Trading___Marketing__net_of_MI_CAPX" localSheetId="7">#REF!</definedName>
    <definedName name="Trading___Marketing__net_of_MI_CAPX" localSheetId="4">#REF!</definedName>
    <definedName name="Trading___Marketing__net_of_MI_CAPX" localSheetId="5">#REF!</definedName>
    <definedName name="Trading___Marketing__net_of_MI_CAPX" localSheetId="17">#REF!</definedName>
    <definedName name="Trading___Marketing__net_of_MI_CAPX" localSheetId="12">#REF!</definedName>
    <definedName name="Trading___Marketing__net_of_MI_CAPX" localSheetId="9">#REF!</definedName>
    <definedName name="Trading___Marketing__net_of_MI_CAPX" localSheetId="10">#REF!</definedName>
    <definedName name="Trading___Marketing__net_of_MI_CAPX">#REF!</definedName>
    <definedName name="Trading___Marketing__net_of_MI_EBIT" localSheetId="0">#REF!</definedName>
    <definedName name="Trading___Marketing__net_of_MI_EBIT" localSheetId="3">#REF!</definedName>
    <definedName name="Trading___Marketing__net_of_MI_EBIT" localSheetId="2">#REF!</definedName>
    <definedName name="Trading___Marketing__net_of_MI_EBIT" localSheetId="22">#REF!</definedName>
    <definedName name="Trading___Marketing__net_of_MI_EBIT" localSheetId="7">#REF!</definedName>
    <definedName name="Trading___Marketing__net_of_MI_EBIT" localSheetId="4">#REF!</definedName>
    <definedName name="Trading___Marketing__net_of_MI_EBIT" localSheetId="5">#REF!</definedName>
    <definedName name="Trading___Marketing__net_of_MI_EBIT" localSheetId="17">#REF!</definedName>
    <definedName name="Trading___Marketing__net_of_MI_EBIT" localSheetId="12">#REF!</definedName>
    <definedName name="Trading___Marketing__net_of_MI_EBIT" localSheetId="9">#REF!</definedName>
    <definedName name="Trading___Marketing__net_of_MI_EBIT" localSheetId="10">#REF!</definedName>
    <definedName name="Trading___Marketing__net_of_MI_EBIT">#REF!</definedName>
    <definedName name="Trading___Marketing__net_of_MI_MAINT" localSheetId="0">#REF!</definedName>
    <definedName name="Trading___Marketing__net_of_MI_MAINT" localSheetId="3">#REF!</definedName>
    <definedName name="Trading___Marketing__net_of_MI_MAINT" localSheetId="2">#REF!</definedName>
    <definedName name="Trading___Marketing__net_of_MI_MAINT" localSheetId="22">#REF!</definedName>
    <definedName name="Trading___Marketing__net_of_MI_MAINT" localSheetId="7">#REF!</definedName>
    <definedName name="Trading___Marketing__net_of_MI_MAINT" localSheetId="4">#REF!</definedName>
    <definedName name="Trading___Marketing__net_of_MI_MAINT" localSheetId="5">#REF!</definedName>
    <definedName name="Trading___Marketing__net_of_MI_MAINT" localSheetId="17">#REF!</definedName>
    <definedName name="Trading___Marketing__net_of_MI_MAINT" localSheetId="12">#REF!</definedName>
    <definedName name="Trading___Marketing__net_of_MI_MAINT" localSheetId="9">#REF!</definedName>
    <definedName name="Trading___Marketing__net_of_MI_MAINT" localSheetId="10">#REF!</definedName>
    <definedName name="Trading___Marketing__net_of_MI_MAINT">#REF!</definedName>
    <definedName name="TRAF">[2]Trafalgar!#REF!</definedName>
    <definedName name="TRAFP">[2]Trafalgar!#REF!</definedName>
    <definedName name="Training" localSheetId="0">#REF!</definedName>
    <definedName name="Training" localSheetId="3">#REF!</definedName>
    <definedName name="Training" localSheetId="2">#REF!</definedName>
    <definedName name="Training" localSheetId="22">#REF!</definedName>
    <definedName name="Training" localSheetId="7">#REF!</definedName>
    <definedName name="Training" localSheetId="4">#REF!</definedName>
    <definedName name="Training" localSheetId="5">#REF!</definedName>
    <definedName name="Training" localSheetId="17">#REF!</definedName>
    <definedName name="Training" localSheetId="12">#REF!</definedName>
    <definedName name="Training" localSheetId="9">#REF!</definedName>
    <definedName name="Training" localSheetId="10">#REF!</definedName>
    <definedName name="Training">#REF!</definedName>
    <definedName name="Transm_EBIT" localSheetId="0">#REF!</definedName>
    <definedName name="Transm_EBIT" localSheetId="3">#REF!</definedName>
    <definedName name="Transm_EBIT" localSheetId="2">#REF!</definedName>
    <definedName name="Transm_EBIT">#REF!</definedName>
    <definedName name="Travel" localSheetId="0">#REF!</definedName>
    <definedName name="Travel" localSheetId="3">#REF!</definedName>
    <definedName name="Travel" localSheetId="2">#REF!</definedName>
    <definedName name="Travel" localSheetId="22">#REF!</definedName>
    <definedName name="Travel" localSheetId="7">#REF!</definedName>
    <definedName name="Travel" localSheetId="4">#REF!</definedName>
    <definedName name="Travel" localSheetId="5">#REF!</definedName>
    <definedName name="Travel" localSheetId="17">#REF!</definedName>
    <definedName name="Travel" localSheetId="12">#REF!</definedName>
    <definedName name="Travel" localSheetId="9">#REF!</definedName>
    <definedName name="Travel" localSheetId="10">#REF!</definedName>
    <definedName name="Travel">#REF!</definedName>
    <definedName name="Travel___disbursements" localSheetId="0">#REF!</definedName>
    <definedName name="Travel___disbursements" localSheetId="3">#REF!</definedName>
    <definedName name="Travel___disbursements" localSheetId="2">#REF!</definedName>
    <definedName name="Travel___disbursements" localSheetId="22">#REF!</definedName>
    <definedName name="Travel___disbursements" localSheetId="7">#REF!</definedName>
    <definedName name="Travel___disbursements" localSheetId="4">#REF!</definedName>
    <definedName name="Travel___disbursements" localSheetId="5">#REF!</definedName>
    <definedName name="Travel___disbursements" localSheetId="17">#REF!</definedName>
    <definedName name="Travel___disbursements" localSheetId="12">#REF!</definedName>
    <definedName name="Travel___disbursements" localSheetId="9">#REF!</definedName>
    <definedName name="Travel___disbursements" localSheetId="10">#REF!</definedName>
    <definedName name="Travel___disbursements">#REF!</definedName>
    <definedName name="Travel___Expenses" localSheetId="0">#REF!</definedName>
    <definedName name="Travel___Expenses" localSheetId="3">#REF!</definedName>
    <definedName name="Travel___Expenses" localSheetId="2">#REF!</definedName>
    <definedName name="Travel___Expenses" localSheetId="22">#REF!</definedName>
    <definedName name="Travel___Expenses" localSheetId="7">#REF!</definedName>
    <definedName name="Travel___Expenses" localSheetId="4">#REF!</definedName>
    <definedName name="Travel___Expenses" localSheetId="5">#REF!</definedName>
    <definedName name="Travel___Expenses" localSheetId="17">#REF!</definedName>
    <definedName name="Travel___Expenses" localSheetId="12">#REF!</definedName>
    <definedName name="Travel___Expenses" localSheetId="9">#REF!</definedName>
    <definedName name="Travel___Expenses" localSheetId="10">#REF!</definedName>
    <definedName name="Travel___Expenses">#REF!</definedName>
    <definedName name="Travel__Campbell_River" localSheetId="0">#REF!</definedName>
    <definedName name="Travel__Campbell_River" localSheetId="3">#REF!</definedName>
    <definedName name="Travel__Campbell_River" localSheetId="2">#REF!</definedName>
    <definedName name="Travel__Campbell_River" localSheetId="22">#REF!</definedName>
    <definedName name="Travel__Campbell_River" localSheetId="7">#REF!</definedName>
    <definedName name="Travel__Campbell_River" localSheetId="4">#REF!</definedName>
    <definedName name="Travel__Campbell_River" localSheetId="5">#REF!</definedName>
    <definedName name="Travel__Campbell_River" localSheetId="17">#REF!</definedName>
    <definedName name="Travel__Campbell_River" localSheetId="12">#REF!</definedName>
    <definedName name="Travel__Campbell_River" localSheetId="9">#REF!</definedName>
    <definedName name="Travel__Campbell_River" localSheetId="10">#REF!</definedName>
    <definedName name="Travel__Campbell_River">#REF!</definedName>
    <definedName name="Travel__financing" localSheetId="0">#REF!</definedName>
    <definedName name="Travel__financing" localSheetId="3">#REF!</definedName>
    <definedName name="Travel__financing" localSheetId="2">#REF!</definedName>
    <definedName name="Travel__financing" localSheetId="22">#REF!</definedName>
    <definedName name="Travel__financing" localSheetId="7">#REF!</definedName>
    <definedName name="Travel__financing" localSheetId="4">#REF!</definedName>
    <definedName name="Travel__financing" localSheetId="5">#REF!</definedName>
    <definedName name="Travel__financing" localSheetId="17">#REF!</definedName>
    <definedName name="Travel__financing" localSheetId="12">#REF!</definedName>
    <definedName name="Travel__financing" localSheetId="9">#REF!</definedName>
    <definedName name="Travel__financing" localSheetId="10">#REF!</definedName>
    <definedName name="Travel__financing">#REF!</definedName>
    <definedName name="Travel__vendors" localSheetId="0">#REF!</definedName>
    <definedName name="Travel__vendors" localSheetId="3">#REF!</definedName>
    <definedName name="Travel__vendors" localSheetId="2">#REF!</definedName>
    <definedName name="Travel__vendors" localSheetId="22">#REF!</definedName>
    <definedName name="Travel__vendors" localSheetId="7">#REF!</definedName>
    <definedName name="Travel__vendors" localSheetId="4">#REF!</definedName>
    <definedName name="Travel__vendors" localSheetId="5">#REF!</definedName>
    <definedName name="Travel__vendors" localSheetId="17">#REF!</definedName>
    <definedName name="Travel__vendors" localSheetId="12">#REF!</definedName>
    <definedName name="Travel__vendors" localSheetId="9">#REF!</definedName>
    <definedName name="Travel__vendors" localSheetId="10">#REF!</definedName>
    <definedName name="Travel__vendors">#REF!</definedName>
    <definedName name="Travel_and_Expenses" localSheetId="0">#REF!</definedName>
    <definedName name="Travel_and_Expenses" localSheetId="3">#REF!</definedName>
    <definedName name="Travel_and_Expenses" localSheetId="2">#REF!</definedName>
    <definedName name="Travel_and_Expenses" localSheetId="22">#REF!</definedName>
    <definedName name="Travel_and_Expenses" localSheetId="7">#REF!</definedName>
    <definedName name="Travel_and_Expenses" localSheetId="4">#REF!</definedName>
    <definedName name="Travel_and_Expenses" localSheetId="5">#REF!</definedName>
    <definedName name="Travel_and_Expenses" localSheetId="17">#REF!</definedName>
    <definedName name="Travel_and_Expenses" localSheetId="12">#REF!</definedName>
    <definedName name="Travel_and_Expenses" localSheetId="9">#REF!</definedName>
    <definedName name="Travel_and_Expenses" localSheetId="10">#REF!</definedName>
    <definedName name="Travel_and_Expenses">#REF!</definedName>
    <definedName name="TREE_BU" localSheetId="0">#REF!</definedName>
    <definedName name="TREE_BU" localSheetId="3">#REF!</definedName>
    <definedName name="TREE_BU" localSheetId="2">#REF!</definedName>
    <definedName name="TREE_BU" localSheetId="22">#REF!</definedName>
    <definedName name="TREE_BU" localSheetId="7">#REF!</definedName>
    <definedName name="TREE_BU" localSheetId="4">#REF!</definedName>
    <definedName name="TREE_BU" localSheetId="5">#REF!</definedName>
    <definedName name="TREE_BU" localSheetId="17">#REF!</definedName>
    <definedName name="TREE_BU" localSheetId="12">#REF!</definedName>
    <definedName name="TREE_BU" localSheetId="9">#REF!</definedName>
    <definedName name="TREE_BU" localSheetId="10">#REF!</definedName>
    <definedName name="TREE_BU">#REF!</definedName>
    <definedName name="TREE_D" localSheetId="0">#REF!</definedName>
    <definedName name="TREE_D" localSheetId="3">#REF!</definedName>
    <definedName name="TREE_D" localSheetId="2">#REF!</definedName>
    <definedName name="TREE_D" localSheetId="22">#REF!</definedName>
    <definedName name="TREE_D" localSheetId="7">#REF!</definedName>
    <definedName name="TREE_D" localSheetId="4">#REF!</definedName>
    <definedName name="TREE_D" localSheetId="5">#REF!</definedName>
    <definedName name="TREE_D" localSheetId="17">#REF!</definedName>
    <definedName name="TREE_D" localSheetId="12">#REF!</definedName>
    <definedName name="TREE_D" localSheetId="9">#REF!</definedName>
    <definedName name="TREE_D" localSheetId="10">#REF!</definedName>
    <definedName name="TREE_D">#REF!</definedName>
    <definedName name="TREE_P" localSheetId="0">#REF!</definedName>
    <definedName name="TREE_P" localSheetId="3">#REF!</definedName>
    <definedName name="TREE_P" localSheetId="2">#REF!</definedName>
    <definedName name="TREE_P" localSheetId="22">#REF!</definedName>
    <definedName name="TREE_P" localSheetId="7">#REF!</definedName>
    <definedName name="TREE_P" localSheetId="4">#REF!</definedName>
    <definedName name="TREE_P" localSheetId="5">#REF!</definedName>
    <definedName name="TREE_P" localSheetId="17">#REF!</definedName>
    <definedName name="TREE_P" localSheetId="12">#REF!</definedName>
    <definedName name="TREE_P" localSheetId="9">#REF!</definedName>
    <definedName name="TREE_P" localSheetId="10">#REF!</definedName>
    <definedName name="TREE_P">#REF!</definedName>
    <definedName name="TREE_PJ" localSheetId="0">#REF!</definedName>
    <definedName name="TREE_PJ" localSheetId="3">#REF!</definedName>
    <definedName name="TREE_PJ" localSheetId="2">#REF!</definedName>
    <definedName name="TREE_PJ" localSheetId="22">#REF!</definedName>
    <definedName name="TREE_PJ" localSheetId="7">#REF!</definedName>
    <definedName name="TREE_PJ" localSheetId="4">#REF!</definedName>
    <definedName name="TREE_PJ" localSheetId="5">#REF!</definedName>
    <definedName name="TREE_PJ" localSheetId="17">#REF!</definedName>
    <definedName name="TREE_PJ" localSheetId="12">#REF!</definedName>
    <definedName name="TREE_PJ" localSheetId="9">#REF!</definedName>
    <definedName name="TREE_PJ" localSheetId="10">#REF!</definedName>
    <definedName name="TREE_PJ">#REF!</definedName>
    <definedName name="Trust_preferred" localSheetId="0">#REF!</definedName>
    <definedName name="Trust_preferred" localSheetId="3">#REF!</definedName>
    <definedName name="Trust_preferred" localSheetId="2">#REF!</definedName>
    <definedName name="Trust_preferred">#REF!</definedName>
    <definedName name="Trust_Preferred_99_03_Fcst___DCC" localSheetId="0">#REF!</definedName>
    <definedName name="Trust_Preferred_99_03_Fcst___DCC" localSheetId="3">#REF!</definedName>
    <definedName name="Trust_Preferred_99_03_Fcst___DCC" localSheetId="2">#REF!</definedName>
    <definedName name="Trust_Preferred_99_03_Fcst___DCC">#REF!</definedName>
    <definedName name="Trust_Preferred_99_03_Fcst___ELEC" localSheetId="0">#REF!</definedName>
    <definedName name="Trust_Preferred_99_03_Fcst___ELEC" localSheetId="3">#REF!</definedName>
    <definedName name="Trust_Preferred_99_03_Fcst___ELEC" localSheetId="2">#REF!</definedName>
    <definedName name="Trust_Preferred_99_03_Fcst___ELEC">#REF!</definedName>
    <definedName name="Type" localSheetId="0">#REF!</definedName>
    <definedName name="Type" localSheetId="3">#REF!</definedName>
    <definedName name="Type" localSheetId="2">#REF!</definedName>
    <definedName name="Type" localSheetId="22">#REF!</definedName>
    <definedName name="Type" localSheetId="7">#REF!</definedName>
    <definedName name="Type" localSheetId="4">#REF!</definedName>
    <definedName name="Type" localSheetId="5">#REF!</definedName>
    <definedName name="Type" localSheetId="17">#REF!</definedName>
    <definedName name="Type" localSheetId="12">#REF!</definedName>
    <definedName name="Type" localSheetId="9">#REF!</definedName>
    <definedName name="Type" localSheetId="10">#REF!</definedName>
    <definedName name="Type">'[22]Income_Statement 2005-2011'!#REF!</definedName>
    <definedName name="UAERRCalc" localSheetId="0">#REF!</definedName>
    <definedName name="UAERRCalc" localSheetId="3">#REF!</definedName>
    <definedName name="UAERRCalc" localSheetId="2">#REF!</definedName>
    <definedName name="UAERRCalc" localSheetId="22">#REF!</definedName>
    <definedName name="UAERRCalc" localSheetId="7">#REF!</definedName>
    <definedName name="UAERRCalc" localSheetId="4">#REF!</definedName>
    <definedName name="UAERRCalc" localSheetId="5">#REF!</definedName>
    <definedName name="UAERRCalc" localSheetId="17">#REF!</definedName>
    <definedName name="UAERRCalc" localSheetId="12">#REF!</definedName>
    <definedName name="UAERRCalc" localSheetId="9">#REF!</definedName>
    <definedName name="UAERRCalc" localSheetId="10">#REF!</definedName>
    <definedName name="UAERRCalc">#REF!</definedName>
    <definedName name="UNBILL" localSheetId="23">[79]!UNBILL</definedName>
    <definedName name="UNBILL" localSheetId="24">[79]!UNBILL</definedName>
    <definedName name="UNBILL" localSheetId="0">[80]!UNBILL</definedName>
    <definedName name="UNBILL" localSheetId="3">[80]!UNBILL</definedName>
    <definedName name="UNBILL" localSheetId="2">[80]!UNBILL</definedName>
    <definedName name="UNBILL" localSheetId="22">[80]!UNBILL</definedName>
    <definedName name="UNBILL" localSheetId="7">[80]!UNBILL</definedName>
    <definedName name="UNBILL" localSheetId="4">[80]!UNBILL</definedName>
    <definedName name="UNBILL" localSheetId="5">[80]!UNBILL</definedName>
    <definedName name="UNBILL" localSheetId="12">[80]!UNBILL</definedName>
    <definedName name="UNBILL" localSheetId="9">[80]!UNBILL</definedName>
    <definedName name="UNBILL" localSheetId="10">[80]!UNBILL</definedName>
    <definedName name="UNBILL">[80]!UNBILL</definedName>
    <definedName name="Underwater" localSheetId="23">#REF!</definedName>
    <definedName name="Underwater" localSheetId="24">#REF!</definedName>
    <definedName name="Underwater" localSheetId="0">#REF!</definedName>
    <definedName name="Underwater" localSheetId="3">#REF!</definedName>
    <definedName name="Underwater" localSheetId="2">#REF!</definedName>
    <definedName name="Underwater">#REF!</definedName>
    <definedName name="unident_proj_ebits" localSheetId="0">#REF!</definedName>
    <definedName name="unident_proj_ebits" localSheetId="3">#REF!</definedName>
    <definedName name="unident_proj_ebits" localSheetId="2">#REF!</definedName>
    <definedName name="unident_proj_ebits" localSheetId="22">#REF!</definedName>
    <definedName name="unident_proj_ebits" localSheetId="7">#REF!</definedName>
    <definedName name="unident_proj_ebits" localSheetId="4">#REF!</definedName>
    <definedName name="unident_proj_ebits" localSheetId="5">#REF!</definedName>
    <definedName name="unident_proj_ebits" localSheetId="17">#REF!</definedName>
    <definedName name="unident_proj_ebits" localSheetId="12">#REF!</definedName>
    <definedName name="unident_proj_ebits" localSheetId="9">#REF!</definedName>
    <definedName name="unident_proj_ebits" localSheetId="10">#REF!</definedName>
    <definedName name="unident_proj_ebits">'[22]Income_Statement 2005-2011'!#REF!</definedName>
    <definedName name="Union_employment_contracts" localSheetId="0">#REF!</definedName>
    <definedName name="Union_employment_contracts" localSheetId="3">#REF!</definedName>
    <definedName name="Union_employment_contracts" localSheetId="2">#REF!</definedName>
    <definedName name="Union_employment_contracts" localSheetId="22">#REF!</definedName>
    <definedName name="Union_employment_contracts" localSheetId="7">#REF!</definedName>
    <definedName name="Union_employment_contracts" localSheetId="4">#REF!</definedName>
    <definedName name="Union_employment_contracts" localSheetId="5">#REF!</definedName>
    <definedName name="Union_employment_contracts" localSheetId="17">#REF!</definedName>
    <definedName name="Union_employment_contracts" localSheetId="12">#REF!</definedName>
    <definedName name="Union_employment_contracts" localSheetId="9">#REF!</definedName>
    <definedName name="Union_employment_contracts" localSheetId="10">#REF!</definedName>
    <definedName name="Union_employment_contracts">#REF!</definedName>
    <definedName name="USEXCH" localSheetId="0">#REF!</definedName>
    <definedName name="USEXCH" localSheetId="3">#REF!</definedName>
    <definedName name="USEXCH" localSheetId="2">#REF!</definedName>
    <definedName name="USEXCH">#REF!</definedName>
    <definedName name="UTIL" localSheetId="0">#REF!</definedName>
    <definedName name="UTIL" localSheetId="3">#REF!</definedName>
    <definedName name="UTIL" localSheetId="2">#REF!</definedName>
    <definedName name="UTIL">#REF!</definedName>
    <definedName name="vacation" localSheetId="0">#REF!</definedName>
    <definedName name="vacation" localSheetId="3">#REF!</definedName>
    <definedName name="vacation" localSheetId="2">#REF!</definedName>
    <definedName name="vacation">#REF!</definedName>
    <definedName name="VAL" localSheetId="0">#REF!</definedName>
    <definedName name="VAL" localSheetId="3">#REF!</definedName>
    <definedName name="VAL" localSheetId="2">#REF!</definedName>
    <definedName name="VAL">#REF!</definedName>
    <definedName name="Variable" localSheetId="0">#REF!</definedName>
    <definedName name="Variable" localSheetId="3">#REF!</definedName>
    <definedName name="Variable" localSheetId="2">#REF!</definedName>
    <definedName name="Variable" localSheetId="22">#REF!</definedName>
    <definedName name="Variable" localSheetId="7">#REF!</definedName>
    <definedName name="Variable" localSheetId="4">#REF!</definedName>
    <definedName name="Variable" localSheetId="5">#REF!</definedName>
    <definedName name="Variable" localSheetId="17">#REF!</definedName>
    <definedName name="Variable" localSheetId="12">#REF!</definedName>
    <definedName name="Variable" localSheetId="9">#REF!</definedName>
    <definedName name="Variable" localSheetId="10">#REF!</definedName>
    <definedName name="Variable">#REF!</definedName>
    <definedName name="Variable_BU" localSheetId="0">#REF!</definedName>
    <definedName name="Variable_BU" localSheetId="3">#REF!</definedName>
    <definedName name="Variable_BU" localSheetId="2">#REF!</definedName>
    <definedName name="Variable_BU">#REF!</definedName>
    <definedName name="variablescrit" localSheetId="0">#REF!</definedName>
    <definedName name="variablescrit" localSheetId="3">#REF!</definedName>
    <definedName name="variablescrit" localSheetId="2">#REF!</definedName>
    <definedName name="variablescrit">#REF!</definedName>
    <definedName name="variablescrit10" localSheetId="0">#REF!</definedName>
    <definedName name="variablescrit10" localSheetId="3">#REF!</definedName>
    <definedName name="variablescrit10" localSheetId="2">#REF!</definedName>
    <definedName name="variablescrit10">#REF!</definedName>
    <definedName name="variablescrit2" localSheetId="0">#REF!</definedName>
    <definedName name="variablescrit2" localSheetId="3">#REF!</definedName>
    <definedName name="variablescrit2" localSheetId="2">#REF!</definedName>
    <definedName name="variablescrit2">#REF!</definedName>
    <definedName name="variablescrit3" localSheetId="0">#REF!</definedName>
    <definedName name="variablescrit3" localSheetId="3">#REF!</definedName>
    <definedName name="variablescrit3" localSheetId="2">#REF!</definedName>
    <definedName name="variablescrit3">#REF!</definedName>
    <definedName name="variablescrit4" localSheetId="0">#REF!</definedName>
    <definedName name="variablescrit4" localSheetId="3">#REF!</definedName>
    <definedName name="variablescrit4" localSheetId="2">#REF!</definedName>
    <definedName name="variablescrit4">#REF!</definedName>
    <definedName name="variablescrit5" localSheetId="0">#REF!</definedName>
    <definedName name="variablescrit5" localSheetId="3">#REF!</definedName>
    <definedName name="variablescrit5" localSheetId="2">#REF!</definedName>
    <definedName name="variablescrit5">#REF!</definedName>
    <definedName name="variablescrit6" localSheetId="0">#REF!</definedName>
    <definedName name="variablescrit6" localSheetId="3">#REF!</definedName>
    <definedName name="variablescrit6" localSheetId="2">#REF!</definedName>
    <definedName name="variablescrit6">#REF!</definedName>
    <definedName name="variablescrit7" localSheetId="0">#REF!</definedName>
    <definedName name="variablescrit7" localSheetId="3">#REF!</definedName>
    <definedName name="variablescrit7" localSheetId="2">#REF!</definedName>
    <definedName name="variablescrit7">#REF!</definedName>
    <definedName name="variablescrit8" localSheetId="0">#REF!</definedName>
    <definedName name="variablescrit8" localSheetId="3">#REF!</definedName>
    <definedName name="variablescrit8" localSheetId="2">#REF!</definedName>
    <definedName name="variablescrit8">#REF!</definedName>
    <definedName name="variablescrit9" localSheetId="0">#REF!</definedName>
    <definedName name="variablescrit9" localSheetId="3">#REF!</definedName>
    <definedName name="variablescrit9" localSheetId="2">#REF!</definedName>
    <definedName name="variablescrit9">#REF!</definedName>
    <definedName name="VARIANC" localSheetId="0">#REF!</definedName>
    <definedName name="VARIANC" localSheetId="3">#REF!</definedName>
    <definedName name="VARIANC" localSheetId="2">#REF!</definedName>
    <definedName name="VARIANC" localSheetId="22">#REF!</definedName>
    <definedName name="VARIANC" localSheetId="7">#REF!</definedName>
    <definedName name="VARIANC" localSheetId="4">#REF!</definedName>
    <definedName name="VARIANC" localSheetId="5">#REF!</definedName>
    <definedName name="VARIANC" localSheetId="17">#REF!</definedName>
    <definedName name="VARIANC" localSheetId="12">#REF!</definedName>
    <definedName name="VARIANC" localSheetId="9">#REF!</definedName>
    <definedName name="VARIANC" localSheetId="10">#REF!</definedName>
    <definedName name="VARIANC">#REF!</definedName>
    <definedName name="Vehicle_Leases" localSheetId="0">#REF!</definedName>
    <definedName name="Vehicle_Leases" localSheetId="3">#REF!</definedName>
    <definedName name="Vehicle_Leases" localSheetId="2">#REF!</definedName>
    <definedName name="Vehicle_Leases" localSheetId="22">#REF!</definedName>
    <definedName name="Vehicle_Leases" localSheetId="7">#REF!</definedName>
    <definedName name="Vehicle_Leases" localSheetId="4">#REF!</definedName>
    <definedName name="Vehicle_Leases" localSheetId="5">#REF!</definedName>
    <definedName name="Vehicle_Leases" localSheetId="17">#REF!</definedName>
    <definedName name="Vehicle_Leases" localSheetId="12">#REF!</definedName>
    <definedName name="Vehicle_Leases" localSheetId="9">#REF!</definedName>
    <definedName name="Vehicle_Leases" localSheetId="10">#REF!</definedName>
    <definedName name="Vehicle_Leases">#REF!</definedName>
    <definedName name="Vendor_equipment" localSheetId="0">#REF!</definedName>
    <definedName name="Vendor_equipment" localSheetId="3">#REF!</definedName>
    <definedName name="Vendor_equipment" localSheetId="2">#REF!</definedName>
    <definedName name="Vendor_equipment" localSheetId="22">#REF!</definedName>
    <definedName name="Vendor_equipment" localSheetId="7">#REF!</definedName>
    <definedName name="Vendor_equipment" localSheetId="4">#REF!</definedName>
    <definedName name="Vendor_equipment" localSheetId="5">#REF!</definedName>
    <definedName name="Vendor_equipment" localSheetId="17">#REF!</definedName>
    <definedName name="Vendor_equipment" localSheetId="12">#REF!</definedName>
    <definedName name="Vendor_equipment" localSheetId="9">#REF!</definedName>
    <definedName name="Vendor_equipment" localSheetId="10">#REF!</definedName>
    <definedName name="Vendor_equipment">#REF!</definedName>
    <definedName name="version" localSheetId="0">#REF!</definedName>
    <definedName name="version" localSheetId="3">#REF!</definedName>
    <definedName name="version" localSheetId="2">#REF!</definedName>
    <definedName name="version">#REF!</definedName>
    <definedName name="Video___productions" localSheetId="0">#REF!</definedName>
    <definedName name="Video___productions" localSheetId="3">#REF!</definedName>
    <definedName name="Video___productions" localSheetId="2">#REF!</definedName>
    <definedName name="Video___productions" localSheetId="22">#REF!</definedName>
    <definedName name="Video___productions" localSheetId="7">#REF!</definedName>
    <definedName name="Video___productions" localSheetId="4">#REF!</definedName>
    <definedName name="Video___productions" localSheetId="5">#REF!</definedName>
    <definedName name="Video___productions" localSheetId="17">#REF!</definedName>
    <definedName name="Video___productions" localSheetId="12">#REF!</definedName>
    <definedName name="Video___productions" localSheetId="9">#REF!</definedName>
    <definedName name="Video___productions" localSheetId="10">#REF!</definedName>
    <definedName name="Video___productions">#REF!</definedName>
    <definedName name="VISTA" localSheetId="0">#REF!</definedName>
    <definedName name="VISTA" localSheetId="3">#REF!</definedName>
    <definedName name="VISTA" localSheetId="2">#REF!</definedName>
    <definedName name="VISTA">#REF!</definedName>
    <definedName name="VOPHrs" localSheetId="0">#REF!</definedName>
    <definedName name="VOPHrs" localSheetId="3">#REF!</definedName>
    <definedName name="VOPHrs" localSheetId="2">#REF!</definedName>
    <definedName name="VOPHrs">#REF!</definedName>
    <definedName name="VPHrs" localSheetId="0">#REF!</definedName>
    <definedName name="VPHrs" localSheetId="3">#REF!</definedName>
    <definedName name="VPHrs" localSheetId="2">#REF!</definedName>
    <definedName name="VPHrs">#REF!</definedName>
    <definedName name="vrenddate">[27]Ref_dat!$X$19</definedName>
    <definedName name="vrstartdate">[27]Ref_dat!$L$19</definedName>
    <definedName name="Water_CAPX" localSheetId="0">#REF!</definedName>
    <definedName name="Water_CAPX" localSheetId="3">#REF!</definedName>
    <definedName name="Water_CAPX" localSheetId="2">#REF!</definedName>
    <definedName name="Water_CAPX" localSheetId="22">#REF!</definedName>
    <definedName name="Water_CAPX" localSheetId="7">#REF!</definedName>
    <definedName name="Water_CAPX" localSheetId="4">#REF!</definedName>
    <definedName name="Water_CAPX" localSheetId="5">#REF!</definedName>
    <definedName name="Water_CAPX" localSheetId="17">#REF!</definedName>
    <definedName name="Water_CAPX" localSheetId="12">#REF!</definedName>
    <definedName name="Water_CAPX" localSheetId="9">#REF!</definedName>
    <definedName name="Water_CAPX" localSheetId="10">#REF!</definedName>
    <definedName name="Water_CAPX">#REF!</definedName>
    <definedName name="Water_EBIT" localSheetId="0">#REF!</definedName>
    <definedName name="Water_EBIT" localSheetId="3">#REF!</definedName>
    <definedName name="Water_EBIT" localSheetId="2">#REF!</definedName>
    <definedName name="Water_EBIT" localSheetId="22">#REF!</definedName>
    <definedName name="Water_EBIT" localSheetId="7">#REF!</definedName>
    <definedName name="Water_EBIT" localSheetId="4">#REF!</definedName>
    <definedName name="Water_EBIT" localSheetId="5">#REF!</definedName>
    <definedName name="Water_EBIT" localSheetId="17">#REF!</definedName>
    <definedName name="Water_EBIT" localSheetId="12">#REF!</definedName>
    <definedName name="Water_EBIT" localSheetId="9">#REF!</definedName>
    <definedName name="Water_EBIT" localSheetId="10">#REF!</definedName>
    <definedName name="Water_EBIT">#REF!</definedName>
    <definedName name="Water_MAINT" localSheetId="0">#REF!</definedName>
    <definedName name="Water_MAINT" localSheetId="3">#REF!</definedName>
    <definedName name="Water_MAINT" localSheetId="2">#REF!</definedName>
    <definedName name="Water_MAINT" localSheetId="22">#REF!</definedName>
    <definedName name="Water_MAINT" localSheetId="7">#REF!</definedName>
    <definedName name="Water_MAINT" localSheetId="4">#REF!</definedName>
    <definedName name="Water_MAINT" localSheetId="5">#REF!</definedName>
    <definedName name="Water_MAINT" localSheetId="17">#REF!</definedName>
    <definedName name="Water_MAINT" localSheetId="12">#REF!</definedName>
    <definedName name="Water_MAINT" localSheetId="9">#REF!</definedName>
    <definedName name="Water_MAINT" localSheetId="10">#REF!</definedName>
    <definedName name="Water_MAINT">#REF!</definedName>
    <definedName name="Water_removal" localSheetId="0">#REF!</definedName>
    <definedName name="Water_removal" localSheetId="3">#REF!</definedName>
    <definedName name="Water_removal" localSheetId="2">#REF!</definedName>
    <definedName name="Water_removal" localSheetId="22">#REF!</definedName>
    <definedName name="Water_removal" localSheetId="7">#REF!</definedName>
    <definedName name="Water_removal" localSheetId="4">#REF!</definedName>
    <definedName name="Water_removal" localSheetId="5">#REF!</definedName>
    <definedName name="Water_removal" localSheetId="17">#REF!</definedName>
    <definedName name="Water_removal" localSheetId="12">#REF!</definedName>
    <definedName name="Water_removal" localSheetId="9">#REF!</definedName>
    <definedName name="Water_removal" localSheetId="10">#REF!</definedName>
    <definedName name="Water_removal">#REF!</definedName>
    <definedName name="Water_treatment_chemicals" localSheetId="0">#REF!</definedName>
    <definedName name="Water_treatment_chemicals" localSheetId="3">#REF!</definedName>
    <definedName name="Water_treatment_chemicals" localSheetId="2">#REF!</definedName>
    <definedName name="Water_treatment_chemicals" localSheetId="22">#REF!</definedName>
    <definedName name="Water_treatment_chemicals" localSheetId="7">#REF!</definedName>
    <definedName name="Water_treatment_chemicals" localSheetId="4">#REF!</definedName>
    <definedName name="Water_treatment_chemicals" localSheetId="5">#REF!</definedName>
    <definedName name="Water_treatment_chemicals" localSheetId="17">#REF!</definedName>
    <definedName name="Water_treatment_chemicals" localSheetId="12">#REF!</definedName>
    <definedName name="Water_treatment_chemicals" localSheetId="9">#REF!</definedName>
    <definedName name="Water_treatment_chemicals" localSheetId="10">#REF!</definedName>
    <definedName name="Water_treatment_chemicals">#REF!</definedName>
    <definedName name="Wayne_Collett" localSheetId="0">#REF!</definedName>
    <definedName name="Wayne_Collett" localSheetId="3">#REF!</definedName>
    <definedName name="Wayne_Collett" localSheetId="2">#REF!</definedName>
    <definedName name="Wayne_Collett" localSheetId="22">#REF!</definedName>
    <definedName name="Wayne_Collett" localSheetId="7">#REF!</definedName>
    <definedName name="Wayne_Collett" localSheetId="4">#REF!</definedName>
    <definedName name="Wayne_Collett" localSheetId="5">#REF!</definedName>
    <definedName name="Wayne_Collett" localSheetId="17">#REF!</definedName>
    <definedName name="Wayne_Collett" localSheetId="12">#REF!</definedName>
    <definedName name="Wayne_Collett" localSheetId="9">#REF!</definedName>
    <definedName name="Wayne_Collett" localSheetId="10">#REF!</definedName>
    <definedName name="Wayne_Collett">#REF!</definedName>
    <definedName name="WC__05_01_96_to_10_21_96" localSheetId="0">#REF!</definedName>
    <definedName name="WC__05_01_96_to_10_21_96" localSheetId="3">#REF!</definedName>
    <definedName name="WC__05_01_96_to_10_21_96" localSheetId="2">#REF!</definedName>
    <definedName name="WC__05_01_96_to_10_21_96" localSheetId="22">#REF!</definedName>
    <definedName name="WC__05_01_96_to_10_21_96" localSheetId="7">#REF!</definedName>
    <definedName name="WC__05_01_96_to_10_21_96" localSheetId="4">#REF!</definedName>
    <definedName name="WC__05_01_96_to_10_21_96" localSheetId="5">#REF!</definedName>
    <definedName name="WC__05_01_96_to_10_21_96" localSheetId="17">#REF!</definedName>
    <definedName name="WC__05_01_96_to_10_21_96" localSheetId="12">#REF!</definedName>
    <definedName name="WC__05_01_96_to_10_21_96" localSheetId="9">#REF!</definedName>
    <definedName name="WC__05_01_96_to_10_21_96" localSheetId="10">#REF!</definedName>
    <definedName name="WC__05_01_96_to_10_21_96">#REF!</definedName>
    <definedName name="WC__12_6_94_to_04_30_96" localSheetId="0">#REF!</definedName>
    <definedName name="WC__12_6_94_to_04_30_96" localSheetId="3">#REF!</definedName>
    <definedName name="WC__12_6_94_to_04_30_96" localSheetId="2">#REF!</definedName>
    <definedName name="WC__12_6_94_to_04_30_96" localSheetId="22">#REF!</definedName>
    <definedName name="WC__12_6_94_to_04_30_96" localSheetId="7">#REF!</definedName>
    <definedName name="WC__12_6_94_to_04_30_96" localSheetId="4">#REF!</definedName>
    <definedName name="WC__12_6_94_to_04_30_96" localSheetId="5">#REF!</definedName>
    <definedName name="WC__12_6_94_to_04_30_96" localSheetId="17">#REF!</definedName>
    <definedName name="WC__12_6_94_to_04_30_96" localSheetId="12">#REF!</definedName>
    <definedName name="WC__12_6_94_to_04_30_96" localSheetId="9">#REF!</definedName>
    <definedName name="WC__12_6_94_to_04_30_96" localSheetId="10">#REF!</definedName>
    <definedName name="WC__12_6_94_to_04_30_96">#REF!</definedName>
    <definedName name="WCINV" localSheetId="0">#REF!</definedName>
    <definedName name="WCINV" localSheetId="3">#REF!</definedName>
    <definedName name="WCINV" localSheetId="2">#REF!</definedName>
    <definedName name="WCINV" localSheetId="22">#REF!</definedName>
    <definedName name="WCINV" localSheetId="7">#REF!</definedName>
    <definedName name="WCINV" localSheetId="4">#REF!</definedName>
    <definedName name="WCINV" localSheetId="5">#REF!</definedName>
    <definedName name="WCINV" localSheetId="17">#REF!</definedName>
    <definedName name="WCINV" localSheetId="12">#REF!</definedName>
    <definedName name="WCINV" localSheetId="9">#REF!</definedName>
    <definedName name="WCINV" localSheetId="10">#REF!</definedName>
    <definedName name="WCINV">#REF!</definedName>
    <definedName name="WCLETTER" localSheetId="0">#REF!</definedName>
    <definedName name="WCLETTER" localSheetId="3">#REF!</definedName>
    <definedName name="WCLETTER" localSheetId="2">#REF!</definedName>
    <definedName name="WCLETTER" localSheetId="22">#REF!</definedName>
    <definedName name="WCLETTER" localSheetId="7">#REF!</definedName>
    <definedName name="WCLETTER" localSheetId="4">#REF!</definedName>
    <definedName name="WCLETTER" localSheetId="5">#REF!</definedName>
    <definedName name="WCLETTER" localSheetId="17">#REF!</definedName>
    <definedName name="WCLETTER" localSheetId="12">#REF!</definedName>
    <definedName name="WCLETTER" localSheetId="9">#REF!</definedName>
    <definedName name="WCLETTER" localSheetId="10">#REF!</definedName>
    <definedName name="WCLETTER">#REF!</definedName>
    <definedName name="What" localSheetId="0">Sheet1!What</definedName>
    <definedName name="What" localSheetId="3">'TVDA Combined 2020'!What</definedName>
    <definedName name="What" localSheetId="2">'TVDA Combined 2021'!What</definedName>
    <definedName name="What" localSheetId="22">'TVDA Support EGD (2019)'!What</definedName>
    <definedName name="What" localSheetId="7">'TVDA Support EGD (2020)'!What</definedName>
    <definedName name="What" localSheetId="4">'TVDA Support EGD (2021 CTA)'!What</definedName>
    <definedName name="What" localSheetId="5">'TVDA Support EGD (2021)'!What</definedName>
    <definedName name="What" localSheetId="17">'TVDA Support UGL (2019)'!What</definedName>
    <definedName name="What" localSheetId="12">'TVDA Support UGL (2020)'!What</definedName>
    <definedName name="What" localSheetId="9">'TVDA Support UGL (2021 CTA)'!What</definedName>
    <definedName name="What" localSheetId="10">'TVDA Support UGL (2021)'!What</definedName>
    <definedName name="What">'TVDA Combined 2020'!What</definedName>
    <definedName name="Whimis_Training" localSheetId="0">#REF!</definedName>
    <definedName name="Whimis_Training" localSheetId="3">#REF!</definedName>
    <definedName name="Whimis_Training" localSheetId="2">#REF!</definedName>
    <definedName name="Whimis_Training" localSheetId="22">#REF!</definedName>
    <definedName name="Whimis_Training" localSheetId="7">#REF!</definedName>
    <definedName name="Whimis_Training" localSheetId="4">#REF!</definedName>
    <definedName name="Whimis_Training" localSheetId="5">#REF!</definedName>
    <definedName name="Whimis_Training" localSheetId="17">#REF!</definedName>
    <definedName name="Whimis_Training" localSheetId="12">#REF!</definedName>
    <definedName name="Whimis_Training" localSheetId="9">#REF!</definedName>
    <definedName name="Whimis_Training" localSheetId="10">#REF!</definedName>
    <definedName name="Whimis_Training">#REF!</definedName>
    <definedName name="Whse_Purchase_MW" localSheetId="0">#REF!</definedName>
    <definedName name="Whse_Purchase_MW" localSheetId="3">#REF!</definedName>
    <definedName name="Whse_Purchase_MW" localSheetId="2">#REF!</definedName>
    <definedName name="Whse_Purchase_MW" localSheetId="22">#REF!</definedName>
    <definedName name="Whse_Purchase_MW" localSheetId="7">#REF!</definedName>
    <definedName name="Whse_Purchase_MW" localSheetId="4">#REF!</definedName>
    <definedName name="Whse_Purchase_MW" localSheetId="5">#REF!</definedName>
    <definedName name="Whse_Purchase_MW" localSheetId="17">#REF!</definedName>
    <definedName name="Whse_Purchase_MW" localSheetId="12">#REF!</definedName>
    <definedName name="Whse_Purchase_MW" localSheetId="9">#REF!</definedName>
    <definedName name="Whse_Purchase_MW" localSheetId="10">#REF!</definedName>
    <definedName name="Whse_Purchase_MW">#REF!</definedName>
    <definedName name="work_cap_oth_detail" localSheetId="0">#REF!</definedName>
    <definedName name="work_cap_oth_detail" localSheetId="3">#REF!</definedName>
    <definedName name="work_cap_oth_detail" localSheetId="2">#REF!</definedName>
    <definedName name="work_cap_oth_detail" localSheetId="22">#REF!</definedName>
    <definedName name="work_cap_oth_detail" localSheetId="7">#REF!</definedName>
    <definedName name="work_cap_oth_detail" localSheetId="4">#REF!</definedName>
    <definedName name="work_cap_oth_detail" localSheetId="5">#REF!</definedName>
    <definedName name="work_cap_oth_detail" localSheetId="17">#REF!</definedName>
    <definedName name="work_cap_oth_detail" localSheetId="12">#REF!</definedName>
    <definedName name="work_cap_oth_detail" localSheetId="9">#REF!</definedName>
    <definedName name="work_cap_oth_detail" localSheetId="10">#REF!</definedName>
    <definedName name="work_cap_oth_detail">'[22]Cash_Flow 2005-2011'!#REF!</definedName>
    <definedName name="wrn.5900._.WIP." localSheetId="23" hidden="1">{#N/A,#N/A,FALSE,"5900 WIP"}</definedName>
    <definedName name="wrn.5900._.WIP." localSheetId="24" hidden="1">{#N/A,#N/A,FALSE,"5900 WIP"}</definedName>
    <definedName name="wrn.5900._.WIP." localSheetId="0" hidden="1">{#N/A,#N/A,FALSE,"5900 WIP"}</definedName>
    <definedName name="wrn.5900._.WIP." localSheetId="3" hidden="1">{#N/A,#N/A,FALSE,"5900 WIP"}</definedName>
    <definedName name="wrn.5900._.WIP." localSheetId="2" hidden="1">{#N/A,#N/A,FALSE,"5900 WIP"}</definedName>
    <definedName name="wrn.5900._.WIP." hidden="1">{#N/A,#N/A,FALSE,"5900 WIP"}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7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alance._.Sheet." localSheetId="23" hidden="1">{#N/A,#N/A,TRUE,"Balance Sheet "}</definedName>
    <definedName name="wrn.Balance._.Sheet." localSheetId="24" hidden="1">{#N/A,#N/A,TRUE,"Balance Sheet "}</definedName>
    <definedName name="wrn.Balance._.Sheet." localSheetId="0" hidden="1">{#N/A,#N/A,TRUE,"Balance Sheet "}</definedName>
    <definedName name="wrn.Balance._.Sheet." localSheetId="3" hidden="1">{#N/A,#N/A,TRUE,"Balance Sheet "}</definedName>
    <definedName name="wrn.Balance._.Sheet." localSheetId="2" hidden="1">{#N/A,#N/A,TRUE,"Balance Sheet "}</definedName>
    <definedName name="wrn.Balance._.Sheet." hidden="1">{#N/A,#N/A,TRUE,"Balance Sheet "}</definedName>
    <definedName name="wrn.balsheet." localSheetId="0" hidden="1">{"balsheet",#N/A,FALSE,"A"}</definedName>
    <definedName name="wrn.balsheet." localSheetId="3" hidden="1">{"balsheet",#N/A,FALSE,"A"}</definedName>
    <definedName name="wrn.balsheet." localSheetId="2" hidden="1">{"balsheet",#N/A,FALSE,"A"}</definedName>
    <definedName name="wrn.balsheet." localSheetId="22" hidden="1">{"balsheet",#N/A,FALSE,"A"}</definedName>
    <definedName name="wrn.balsheet." localSheetId="7" hidden="1">{"balsheet",#N/A,FALSE,"A"}</definedName>
    <definedName name="wrn.balsheet." localSheetId="4" hidden="1">{"balsheet",#N/A,FALSE,"A"}</definedName>
    <definedName name="wrn.balsheet." localSheetId="5" hidden="1">{"balsheet",#N/A,FALSE,"A"}</definedName>
    <definedName name="wrn.balsheet." localSheetId="17" hidden="1">{"balsheet",#N/A,FALSE,"A"}</definedName>
    <definedName name="wrn.balsheet." localSheetId="12" hidden="1">{"balsheet",#N/A,FALSE,"A"}</definedName>
    <definedName name="wrn.balsheet." localSheetId="9" hidden="1">{"balsheet",#N/A,FALSE,"A"}</definedName>
    <definedName name="wrn.balsheet." localSheetId="10" hidden="1">{"balsheet",#N/A,FALSE,"A"}</definedName>
    <definedName name="wrn.balsheet." hidden="1">{"balsheet",#N/A,FALSE,"A"}</definedName>
    <definedName name="wrn.balsheet.1" localSheetId="0" hidden="1">{"balsheet",#N/A,FALSE,"A"}</definedName>
    <definedName name="wrn.balsheet.1" localSheetId="3" hidden="1">{"balsheet",#N/A,FALSE,"A"}</definedName>
    <definedName name="wrn.balsheet.1" localSheetId="2" hidden="1">{"balsheet",#N/A,FALSE,"A"}</definedName>
    <definedName name="wrn.balsheet.1" localSheetId="22" hidden="1">{"balsheet",#N/A,FALSE,"A"}</definedName>
    <definedName name="wrn.balsheet.1" localSheetId="7" hidden="1">{"balsheet",#N/A,FALSE,"A"}</definedName>
    <definedName name="wrn.balsheet.1" localSheetId="4" hidden="1">{"balsheet",#N/A,FALSE,"A"}</definedName>
    <definedName name="wrn.balsheet.1" localSheetId="5" hidden="1">{"balsheet",#N/A,FALSE,"A"}</definedName>
    <definedName name="wrn.balsheet.1" localSheetId="17" hidden="1">{"balsheet",#N/A,FALSE,"A"}</definedName>
    <definedName name="wrn.balsheet.1" localSheetId="12" hidden="1">{"balsheet",#N/A,FALSE,"A"}</definedName>
    <definedName name="wrn.balsheet.1" localSheetId="9" hidden="1">{"balsheet",#N/A,FALSE,"A"}</definedName>
    <definedName name="wrn.balsheet.1" localSheetId="10" hidden="1">{"balsheet",#N/A,FALSE,"A"}</definedName>
    <definedName name="wrn.balsheet.1" hidden="1">{"balsheet",#N/A,FALSE,"A"}</definedName>
    <definedName name="wrn.Capital._.Dispositions." localSheetId="23" hidden="1">{"CHART2",#N/A,FALSE,"D2"}</definedName>
    <definedName name="wrn.Capital._.Dispositions." localSheetId="24" hidden="1">{"CHART2",#N/A,FALSE,"D2"}</definedName>
    <definedName name="wrn.Capital._.Dispositions." localSheetId="0" hidden="1">{"CHART2",#N/A,FALSE,"D2"}</definedName>
    <definedName name="wrn.Capital._.Dispositions." localSheetId="3" hidden="1">{"CHART2",#N/A,FALSE,"D2"}</definedName>
    <definedName name="wrn.Capital._.Dispositions." localSheetId="2" hidden="1">{"CHART2",#N/A,FALSE,"D2"}</definedName>
    <definedName name="wrn.Capital._.Dispositions." hidden="1">{"CHART2",#N/A,FALSE,"D2"}</definedName>
    <definedName name="wrn.Capital._.Gain." localSheetId="23" hidden="1">{"CHART1",#N/A,FALSE,"D2"}</definedName>
    <definedName name="wrn.Capital._.Gain." localSheetId="24" hidden="1">{"CHART1",#N/A,FALSE,"D2"}</definedName>
    <definedName name="wrn.Capital._.Gain." localSheetId="0" hidden="1">{"CHART1",#N/A,FALSE,"D2"}</definedName>
    <definedName name="wrn.Capital._.Gain." localSheetId="3" hidden="1">{"CHART1",#N/A,FALSE,"D2"}</definedName>
    <definedName name="wrn.Capital._.Gain." localSheetId="2" hidden="1">{"CHART1",#N/A,FALSE,"D2"}</definedName>
    <definedName name="wrn.Capital._.Gain." hidden="1">{"CHART1",#N/A,FALSE,"D2"}</definedName>
    <definedName name="wrn.Cash._.Flow._.statement." localSheetId="23" hidden="1">{#N/A,#N/A,TRUE,"Cash Flow Statement"}</definedName>
    <definedName name="wrn.Cash._.Flow._.statement." localSheetId="24" hidden="1">{#N/A,#N/A,TRUE,"Cash Flow Statement"}</definedName>
    <definedName name="wrn.Cash._.Flow._.statement." localSheetId="0" hidden="1">{#N/A,#N/A,TRUE,"Cash Flow Statement"}</definedName>
    <definedName name="wrn.Cash._.Flow._.statement." localSheetId="3" hidden="1">{#N/A,#N/A,TRUE,"Cash Flow Statement"}</definedName>
    <definedName name="wrn.Cash._.Flow._.statement." localSheetId="2" hidden="1">{#N/A,#N/A,TRUE,"Cash Flow Statement"}</definedName>
    <definedName name="wrn.Cash._.Flow._.statement." hidden="1">{#N/A,#N/A,TRUE,"Cash Flow Statement"}</definedName>
    <definedName name="wrn.F812." localSheetId="23" hidden="1">{"F8P2",#N/A,TRUE,"F8";"F8P1",#N/A,TRUE,"F8";"F8P3",#N/A,TRUE,"F8"}</definedName>
    <definedName name="wrn.F812." localSheetId="24" hidden="1">{"F8P2",#N/A,TRUE,"F8";"F8P1",#N/A,TRUE,"F8";"F8P3",#N/A,TRUE,"F8"}</definedName>
    <definedName name="wrn.F812." localSheetId="0" hidden="1">{"F8P2",#N/A,TRUE,"F8";"F8P1",#N/A,TRUE,"F8";"F8P3",#N/A,TRUE,"F8"}</definedName>
    <definedName name="wrn.F812." localSheetId="3" hidden="1">{"F8P2",#N/A,TRUE,"F8";"F8P1",#N/A,TRUE,"F8";"F8P3",#N/A,TRUE,"F8"}</definedName>
    <definedName name="wrn.F812." localSheetId="2" hidden="1">{"F8P2",#N/A,TRUE,"F8";"F8P1",#N/A,TRUE,"F8";"F8P3",#N/A,TRUE,"F8"}</definedName>
    <definedName name="wrn.F812." hidden="1">{"F8P2",#N/A,TRUE,"F8";"F8P1",#N/A,TRUE,"F8";"F8P3",#N/A,TRUE,"F8"}</definedName>
    <definedName name="wrn.First._.Report." localSheetId="0" hidden="1">{"Test1",#N/A,FALSE,"Test 1"}</definedName>
    <definedName name="wrn.First._.Report." localSheetId="3" hidden="1">{"Test1",#N/A,FALSE,"Test 1"}</definedName>
    <definedName name="wrn.First._.Report." localSheetId="2" hidden="1">{"Test1",#N/A,FALSE,"Test 1"}</definedName>
    <definedName name="wrn.First._.Report." localSheetId="22" hidden="1">{"Test1",#N/A,FALSE,"Test 1"}</definedName>
    <definedName name="wrn.First._.Report." localSheetId="7" hidden="1">{"Test1",#N/A,FALSE,"Test 1"}</definedName>
    <definedName name="wrn.First._.Report." localSheetId="4" hidden="1">{"Test1",#N/A,FALSE,"Test 1"}</definedName>
    <definedName name="wrn.First._.Report." localSheetId="5" hidden="1">{"Test1",#N/A,FALSE,"Test 1"}</definedName>
    <definedName name="wrn.First._.Report." localSheetId="17" hidden="1">{"Test1",#N/A,FALSE,"Test 1"}</definedName>
    <definedName name="wrn.First._.Report." localSheetId="12" hidden="1">{"Test1",#N/A,FALSE,"Test 1"}</definedName>
    <definedName name="wrn.First._.Report." localSheetId="9" hidden="1">{"Test1",#N/A,FALSE,"Test 1"}</definedName>
    <definedName name="wrn.First._.Report." localSheetId="10" hidden="1">{"Test1",#N/A,FALSE,"Test 1"}</definedName>
    <definedName name="wrn.First._.Report." hidden="1">{"Test1",#N/A,FALSE,"Test 1"}</definedName>
    <definedName name="wrn.Print._.All." localSheetId="23" hidden="1">{"British Gas Finance",#N/A,FALSE,"729-01";"British Gas Enterprises",#N/A,FALSE,"729-01";"British Gas Holdings",#N/A,FALSE,"729-01";"Gazifere",#N/A,FALSE,"729-01";"Underwater",#N/A,FALSE,"729-01";"Congas Engineering",#N/A,FALSE,"729-01";"St. Lawrence",#N/A,FALSE,"729-01";"Telesis",#N/A,FALSE,"729-01";"Realty",#N/A,FALSE,"729-01";"Niagara",#N/A,FALSE,"729-01";"Rose Technology",#N/A,FALSE,"729-01";"Consumers Gas Canada",#N/A,FALSE,"729-01";"Arbor",#N/A,FALSE,"729-01";"Atlas Oil and Gas",#N/A,FALSE,"729-01";"Nine Two Three Seven Two Six",#N/A,FALSE,"729-01";"Consumers Home Services",#N/A,FALSE,"729-01";"Consumers Management",#N/A,FALSE,"729-01";"AOG Investments",#N/A,FALSE,"729-01";"Consumers Energy Services",#N/A,FALSE,"729-01";"British Gas Investments",#N/A,FALSE,"729-01";"British Gas Cogeneration",#N/A,FALSE,"729-01";"British Gas Energy Services",#N/A,FALSE,"729-01"}</definedName>
    <definedName name="wrn.Print._.All." localSheetId="24" hidden="1">{"British Gas Finance",#N/A,FALSE,"729-01";"British Gas Enterprises",#N/A,FALSE,"729-01";"British Gas Holdings",#N/A,FALSE,"729-01";"Gazifere",#N/A,FALSE,"729-01";"Underwater",#N/A,FALSE,"729-01";"Congas Engineering",#N/A,FALSE,"729-01";"St. Lawrence",#N/A,FALSE,"729-01";"Telesis",#N/A,FALSE,"729-01";"Realty",#N/A,FALSE,"729-01";"Niagara",#N/A,FALSE,"729-01";"Rose Technology",#N/A,FALSE,"729-01";"Consumers Gas Canada",#N/A,FALSE,"729-01";"Arbor",#N/A,FALSE,"729-01";"Atlas Oil and Gas",#N/A,FALSE,"729-01";"Nine Two Three Seven Two Six",#N/A,FALSE,"729-01";"Consumers Home Services",#N/A,FALSE,"729-01";"Consumers Management",#N/A,FALSE,"729-01";"AOG Investments",#N/A,FALSE,"729-01";"Consumers Energy Services",#N/A,FALSE,"729-01";"British Gas Investments",#N/A,FALSE,"729-01";"British Gas Cogeneration",#N/A,FALSE,"729-01";"British Gas Energy Services",#N/A,FALSE,"729-01"}</definedName>
    <definedName name="wrn.Print._.All." localSheetId="0" hidden="1">{"British Gas Finance",#N/A,FALSE,"729-01";"British Gas Enterprises",#N/A,FALSE,"729-01";"British Gas Holdings",#N/A,FALSE,"729-01";"Gazifere",#N/A,FALSE,"729-01";"Underwater",#N/A,FALSE,"729-01";"Congas Engineering",#N/A,FALSE,"729-01";"St. Lawrence",#N/A,FALSE,"729-01";"Telesis",#N/A,FALSE,"729-01";"Realty",#N/A,FALSE,"729-01";"Niagara",#N/A,FALSE,"729-01";"Rose Technology",#N/A,FALSE,"729-01";"Consumers Gas Canada",#N/A,FALSE,"729-01";"Arbor",#N/A,FALSE,"729-01";"Atlas Oil and Gas",#N/A,FALSE,"729-01";"Nine Two Three Seven Two Six",#N/A,FALSE,"729-01";"Consumers Home Services",#N/A,FALSE,"729-01";"Consumers Management",#N/A,FALSE,"729-01";"AOG Investments",#N/A,FALSE,"729-01";"Consumers Energy Services",#N/A,FALSE,"729-01";"British Gas Investments",#N/A,FALSE,"729-01";"British Gas Cogeneration",#N/A,FALSE,"729-01";"British Gas Energy Services",#N/A,FALSE,"729-01"}</definedName>
    <definedName name="wrn.Print._.All." localSheetId="3" hidden="1">{"British Gas Finance",#N/A,FALSE,"729-01";"British Gas Enterprises",#N/A,FALSE,"729-01";"British Gas Holdings",#N/A,FALSE,"729-01";"Gazifere",#N/A,FALSE,"729-01";"Underwater",#N/A,FALSE,"729-01";"Congas Engineering",#N/A,FALSE,"729-01";"St. Lawrence",#N/A,FALSE,"729-01";"Telesis",#N/A,FALSE,"729-01";"Realty",#N/A,FALSE,"729-01";"Niagara",#N/A,FALSE,"729-01";"Rose Technology",#N/A,FALSE,"729-01";"Consumers Gas Canada",#N/A,FALSE,"729-01";"Arbor",#N/A,FALSE,"729-01";"Atlas Oil and Gas",#N/A,FALSE,"729-01";"Nine Two Three Seven Two Six",#N/A,FALSE,"729-01";"Consumers Home Services",#N/A,FALSE,"729-01";"Consumers Management",#N/A,FALSE,"729-01";"AOG Investments",#N/A,FALSE,"729-01";"Consumers Energy Services",#N/A,FALSE,"729-01";"British Gas Investments",#N/A,FALSE,"729-01";"British Gas Cogeneration",#N/A,FALSE,"729-01";"British Gas Energy Services",#N/A,FALSE,"729-01"}</definedName>
    <definedName name="wrn.Print._.All." localSheetId="2" hidden="1">{"British Gas Finance",#N/A,FALSE,"729-01";"British Gas Enterprises",#N/A,FALSE,"729-01";"British Gas Holdings",#N/A,FALSE,"729-01";"Gazifere",#N/A,FALSE,"729-01";"Underwater",#N/A,FALSE,"729-01";"Congas Engineering",#N/A,FALSE,"729-01";"St. Lawrence",#N/A,FALSE,"729-01";"Telesis",#N/A,FALSE,"729-01";"Realty",#N/A,FALSE,"729-01";"Niagara",#N/A,FALSE,"729-01";"Rose Technology",#N/A,FALSE,"729-01";"Consumers Gas Canada",#N/A,FALSE,"729-01";"Arbor",#N/A,FALSE,"729-01";"Atlas Oil and Gas",#N/A,FALSE,"729-01";"Nine Two Three Seven Two Six",#N/A,FALSE,"729-01";"Consumers Home Services",#N/A,FALSE,"729-01";"Consumers Management",#N/A,FALSE,"729-01";"AOG Investments",#N/A,FALSE,"729-01";"Consumers Energy Services",#N/A,FALSE,"729-01";"British Gas Investments",#N/A,FALSE,"729-01";"British Gas Cogeneration",#N/A,FALSE,"729-01";"British Gas Energy Services",#N/A,FALSE,"729-01"}</definedName>
    <definedName name="wrn.Print._.All." hidden="1">{"British Gas Finance",#N/A,FALSE,"729-01";"British Gas Enterprises",#N/A,FALSE,"729-01";"British Gas Holdings",#N/A,FALSE,"729-01";"Gazifere",#N/A,FALSE,"729-01";"Underwater",#N/A,FALSE,"729-01";"Congas Engineering",#N/A,FALSE,"729-01";"St. Lawrence",#N/A,FALSE,"729-01";"Telesis",#N/A,FALSE,"729-01";"Realty",#N/A,FALSE,"729-01";"Niagara",#N/A,FALSE,"729-01";"Rose Technology",#N/A,FALSE,"729-01";"Consumers Gas Canada",#N/A,FALSE,"729-01";"Arbor",#N/A,FALSE,"729-01";"Atlas Oil and Gas",#N/A,FALSE,"729-01";"Nine Two Three Seven Two Six",#N/A,FALSE,"729-01";"Consumers Home Services",#N/A,FALSE,"729-01";"Consumers Management",#N/A,FALSE,"729-01";"AOG Investments",#N/A,FALSE,"729-01";"Consumers Energy Services",#N/A,FALSE,"729-01";"British Gas Investments",#N/A,FALSE,"729-01";"British Gas Cogeneration",#N/A,FALSE,"729-01";"British Gas Energy Services",#N/A,FALSE,"729-01"}</definedName>
    <definedName name="wrn.Rate._.Base." localSheetId="0" hidden="1">{"Rate Base",#N/A,FALSE,"Sheet1"}</definedName>
    <definedName name="wrn.Rate._.Base." localSheetId="3" hidden="1">{"Rate Base",#N/A,FALSE,"Sheet1"}</definedName>
    <definedName name="wrn.Rate._.Base." localSheetId="2" hidden="1">{"Rate Base",#N/A,FALSE,"Sheet1"}</definedName>
    <definedName name="wrn.Rate._.Base." localSheetId="22" hidden="1">{"Rate Base",#N/A,FALSE,"Sheet1"}</definedName>
    <definedName name="wrn.Rate._.Base." localSheetId="7" hidden="1">{"Rate Base",#N/A,FALSE,"Sheet1"}</definedName>
    <definedName name="wrn.Rate._.Base." localSheetId="4" hidden="1">{"Rate Base",#N/A,FALSE,"Sheet1"}</definedName>
    <definedName name="wrn.Rate._.Base." localSheetId="5" hidden="1">{"Rate Base",#N/A,FALSE,"Sheet1"}</definedName>
    <definedName name="wrn.Rate._.Base." localSheetId="17" hidden="1">{"Rate Base",#N/A,FALSE,"Sheet1"}</definedName>
    <definedName name="wrn.Rate._.Base." localSheetId="12" hidden="1">{"Rate Base",#N/A,FALSE,"Sheet1"}</definedName>
    <definedName name="wrn.Rate._.Base." localSheetId="9" hidden="1">{"Rate Base",#N/A,FALSE,"Sheet1"}</definedName>
    <definedName name="wrn.Rate._.Base." localSheetId="10" hidden="1">{"Rate Base",#N/A,FALSE,"Sheet1"}</definedName>
    <definedName name="wrn.Rate._.Base." hidden="1">{"Rate Base",#N/A,FALSE,"Sheet1"}</definedName>
    <definedName name="wrn.Report._.1." localSheetId="23" hidden="1">{#N/A,#N/A,TRUE,"Cover";#N/A,#N/A,TRUE,"Contents";"Statements",#N/A,TRUE,"Income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Expense";#N/A,#N/A,TRUE,"Income Taxes";#N/A,#N/A,TRUE,"New Issue Test";#N/A,#N/A,TRUE,"Ratios"}</definedName>
    <definedName name="wrn.Report._.1." localSheetId="24" hidden="1">{#N/A,#N/A,TRUE,"Cover";#N/A,#N/A,TRUE,"Contents";"Statements",#N/A,TRUE,"Income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Expense";#N/A,#N/A,TRUE,"Income Taxes";#N/A,#N/A,TRUE,"New Issue Test";#N/A,#N/A,TRUE,"Ratios"}</definedName>
    <definedName name="wrn.Report._.1." localSheetId="0" hidden="1">{#N/A,#N/A,TRUE,"Cover";#N/A,#N/A,TRUE,"Contents";"Statements",#N/A,TRUE,"Income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Expense";#N/A,#N/A,TRUE,"Income Taxes";#N/A,#N/A,TRUE,"New Issue Test";#N/A,#N/A,TRUE,"Ratios"}</definedName>
    <definedName name="wrn.Report._.1." localSheetId="3" hidden="1">{#N/A,#N/A,TRUE,"Cover";#N/A,#N/A,TRUE,"Contents";"Statements",#N/A,TRUE,"Income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Expense";#N/A,#N/A,TRUE,"Income Taxes";#N/A,#N/A,TRUE,"New Issue Test";#N/A,#N/A,TRUE,"Ratios"}</definedName>
    <definedName name="wrn.Report._.1." localSheetId="2" hidden="1">{#N/A,#N/A,TRUE,"Cover";#N/A,#N/A,TRUE,"Contents";"Statements",#N/A,TRUE,"Income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Expense";#N/A,#N/A,TRUE,"Income Taxes";#N/A,#N/A,TRUE,"New Issue Test";#N/A,#N/A,TRUE,"Ratios"}</definedName>
    <definedName name="wrn.Report._.1." hidden="1">{#N/A,#N/A,TRUE,"Cover";#N/A,#N/A,TRUE,"Contents";"Statements",#N/A,TRUE,"Income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Expense";#N/A,#N/A,TRUE,"Income Taxes";#N/A,#N/A,TRUE,"New Issue Test";#N/A,#N/A,TRUE,"Ratios"}</definedName>
    <definedName name="wrn.S.T._.Int.._.Expense._.Calculation." localSheetId="23" hidden="1">{#N/A,#N/A,TRUE,"Shor-term Interest Expense"}</definedName>
    <definedName name="wrn.S.T._.Int.._.Expense._.Calculation." localSheetId="24" hidden="1">{#N/A,#N/A,TRUE,"Shor-term Interest Expense"}</definedName>
    <definedName name="wrn.S.T._.Int.._.Expense._.Calculation." localSheetId="0" hidden="1">{#N/A,#N/A,TRUE,"Shor-term Interest Expense"}</definedName>
    <definedName name="wrn.S.T._.Int.._.Expense._.Calculation." localSheetId="3" hidden="1">{#N/A,#N/A,TRUE,"Shor-term Interest Expense"}</definedName>
    <definedName name="wrn.S.T._.Int.._.Expense._.Calculation." localSheetId="2" hidden="1">{#N/A,#N/A,TRUE,"Shor-term Interest Expense"}</definedName>
    <definedName name="wrn.S.T._.Int.._.Expense._.Calculation." hidden="1">{#N/A,#N/A,TRUE,"Shor-term Interest Expense"}</definedName>
    <definedName name="wrn.Statements." localSheetId="23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wrn.Statements." localSheetId="24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wrn.Statements." localSheetId="0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wrn.Statements." localSheetId="3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wrn.Statements." localSheetId="2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wrn.Statements." hidden="1">{"Statements",#N/A,TRUE,"Income Statement";"Statements",#N/A,TRUE,"Cash Flow Statement";"Statements",#N/A,TRUE,"Balance Sheet ";#N/A,#N/A,TRUE,"Revenue Data Table";#N/A,#N/A,TRUE,"Costs &amp; Expenses Data Table";#N/A,#N/A,TRUE,"Cash Flow Data Table ";#N/A,#N/A,TRUE,"Shor-term Interest Expense"}</definedName>
    <definedName name="wrn.usreporting." localSheetId="0" hidden="1">{#N/A,#N/A,FALSE,"DIT Summary";#N/A,#N/A,FALSE,"WCL Tax Provision";#N/A,#N/A,FALSE,"SCL Tax Provision";#N/A,#N/A,FALSE,"Tax Payable"}</definedName>
    <definedName name="wrn.usreporting." localSheetId="3" hidden="1">{#N/A,#N/A,FALSE,"DIT Summary";#N/A,#N/A,FALSE,"WCL Tax Provision";#N/A,#N/A,FALSE,"SCL Tax Provision";#N/A,#N/A,FALSE,"Tax Payable"}</definedName>
    <definedName name="wrn.usreporting." localSheetId="2" hidden="1">{#N/A,#N/A,FALSE,"DIT Summary";#N/A,#N/A,FALSE,"WCL Tax Provision";#N/A,#N/A,FALSE,"SCL Tax Provision";#N/A,#N/A,FALSE,"Tax Payable"}</definedName>
    <definedName name="wrn.usreporting." localSheetId="22" hidden="1">{#N/A,#N/A,FALSE,"DIT Summary";#N/A,#N/A,FALSE,"WCL Tax Provision";#N/A,#N/A,FALSE,"SCL Tax Provision";#N/A,#N/A,FALSE,"Tax Payable"}</definedName>
    <definedName name="wrn.usreporting." localSheetId="7" hidden="1">{#N/A,#N/A,FALSE,"DIT Summary";#N/A,#N/A,FALSE,"WCL Tax Provision";#N/A,#N/A,FALSE,"SCL Tax Provision";#N/A,#N/A,FALSE,"Tax Payable"}</definedName>
    <definedName name="wrn.usreporting." localSheetId="4" hidden="1">{#N/A,#N/A,FALSE,"DIT Summary";#N/A,#N/A,FALSE,"WCL Tax Provision";#N/A,#N/A,FALSE,"SCL Tax Provision";#N/A,#N/A,FALSE,"Tax Payable"}</definedName>
    <definedName name="wrn.usreporting." localSheetId="5" hidden="1">{#N/A,#N/A,FALSE,"DIT Summary";#N/A,#N/A,FALSE,"WCL Tax Provision";#N/A,#N/A,FALSE,"SCL Tax Provision";#N/A,#N/A,FALSE,"Tax Payable"}</definedName>
    <definedName name="wrn.usreporting." localSheetId="17" hidden="1">{#N/A,#N/A,FALSE,"DIT Summary";#N/A,#N/A,FALSE,"WCL Tax Provision";#N/A,#N/A,FALSE,"SCL Tax Provision";#N/A,#N/A,FALSE,"Tax Payable"}</definedName>
    <definedName name="wrn.usreporting." localSheetId="12" hidden="1">{#N/A,#N/A,FALSE,"DIT Summary";#N/A,#N/A,FALSE,"WCL Tax Provision";#N/A,#N/A,FALSE,"SCL Tax Provision";#N/A,#N/A,FALSE,"Tax Payable"}</definedName>
    <definedName name="wrn.usreporting." localSheetId="9" hidden="1">{#N/A,#N/A,FALSE,"DIT Summary";#N/A,#N/A,FALSE,"WCL Tax Provision";#N/A,#N/A,FALSE,"SCL Tax Provision";#N/A,#N/A,FALSE,"Tax Payable"}</definedName>
    <definedName name="wrn.usreporting." localSheetId="10" hidden="1">{#N/A,#N/A,FALSE,"DIT Summary";#N/A,#N/A,FALSE,"WCL Tax Provision";#N/A,#N/A,FALSE,"SCL Tax Provision";#N/A,#N/A,FALSE,"Tax Payable"}</definedName>
    <definedName name="wrn.usreporting." hidden="1">{#N/A,#N/A,FALSE,"DIT Summary";#N/A,#N/A,FALSE,"WCL Tax Provision";#N/A,#N/A,FALSE,"SCL Tax Provision";#N/A,#N/A,FALSE,"Tax Payable"}</definedName>
    <definedName name="wrn.usreporting.1" localSheetId="0" hidden="1">{#N/A,#N/A,FALSE,"DIT Summary";#N/A,#N/A,FALSE,"WCL Tax Provision";#N/A,#N/A,FALSE,"SCL Tax Provision";#N/A,#N/A,FALSE,"Tax Payable"}</definedName>
    <definedName name="wrn.usreporting.1" localSheetId="3" hidden="1">{#N/A,#N/A,FALSE,"DIT Summary";#N/A,#N/A,FALSE,"WCL Tax Provision";#N/A,#N/A,FALSE,"SCL Tax Provision";#N/A,#N/A,FALSE,"Tax Payable"}</definedName>
    <definedName name="wrn.usreporting.1" localSheetId="2" hidden="1">{#N/A,#N/A,FALSE,"DIT Summary";#N/A,#N/A,FALSE,"WCL Tax Provision";#N/A,#N/A,FALSE,"SCL Tax Provision";#N/A,#N/A,FALSE,"Tax Payable"}</definedName>
    <definedName name="wrn.usreporting.1" localSheetId="22" hidden="1">{#N/A,#N/A,FALSE,"DIT Summary";#N/A,#N/A,FALSE,"WCL Tax Provision";#N/A,#N/A,FALSE,"SCL Tax Provision";#N/A,#N/A,FALSE,"Tax Payable"}</definedName>
    <definedName name="wrn.usreporting.1" localSheetId="7" hidden="1">{#N/A,#N/A,FALSE,"DIT Summary";#N/A,#N/A,FALSE,"WCL Tax Provision";#N/A,#N/A,FALSE,"SCL Tax Provision";#N/A,#N/A,FALSE,"Tax Payable"}</definedName>
    <definedName name="wrn.usreporting.1" localSheetId="4" hidden="1">{#N/A,#N/A,FALSE,"DIT Summary";#N/A,#N/A,FALSE,"WCL Tax Provision";#N/A,#N/A,FALSE,"SCL Tax Provision";#N/A,#N/A,FALSE,"Tax Payable"}</definedName>
    <definedName name="wrn.usreporting.1" localSheetId="5" hidden="1">{#N/A,#N/A,FALSE,"DIT Summary";#N/A,#N/A,FALSE,"WCL Tax Provision";#N/A,#N/A,FALSE,"SCL Tax Provision";#N/A,#N/A,FALSE,"Tax Payable"}</definedName>
    <definedName name="wrn.usreporting.1" localSheetId="17" hidden="1">{#N/A,#N/A,FALSE,"DIT Summary";#N/A,#N/A,FALSE,"WCL Tax Provision";#N/A,#N/A,FALSE,"SCL Tax Provision";#N/A,#N/A,FALSE,"Tax Payable"}</definedName>
    <definedName name="wrn.usreporting.1" localSheetId="12" hidden="1">{#N/A,#N/A,FALSE,"DIT Summary";#N/A,#N/A,FALSE,"WCL Tax Provision";#N/A,#N/A,FALSE,"SCL Tax Provision";#N/A,#N/A,FALSE,"Tax Payable"}</definedName>
    <definedName name="wrn.usreporting.1" localSheetId="9" hidden="1">{#N/A,#N/A,FALSE,"DIT Summary";#N/A,#N/A,FALSE,"WCL Tax Provision";#N/A,#N/A,FALSE,"SCL Tax Provision";#N/A,#N/A,FALSE,"Tax Payable"}</definedName>
    <definedName name="wrn.usreporting.1" localSheetId="10" hidden="1">{#N/A,#N/A,FALSE,"DIT Summary";#N/A,#N/A,FALSE,"WCL Tax Provision";#N/A,#N/A,FALSE,"SCL Tax Provision";#N/A,#N/A,FALSE,"Tax Payable"}</definedName>
    <definedName name="wrn.usreporting.1" hidden="1">{#N/A,#N/A,FALSE,"DIT Summary";#N/A,#N/A,FALSE,"WCL Tax Provision";#N/A,#N/A,FALSE,"SCL Tax Provision";#N/A,#N/A,FALSE,"Tax Payable"}</definedName>
    <definedName name="WRTA_Fees" localSheetId="0">#REF!</definedName>
    <definedName name="WRTA_Fees" localSheetId="3">#REF!</definedName>
    <definedName name="WRTA_Fees" localSheetId="2">#REF!</definedName>
    <definedName name="WRTA_Fees">#REF!</definedName>
    <definedName name="xxxColHeader1bx">0</definedName>
    <definedName name="xxxColHeader1by">138</definedName>
    <definedName name="xxxColHeader1ex">0</definedName>
    <definedName name="xxxColHeader1ey">138</definedName>
    <definedName name="xxxColHeader2bx">0</definedName>
    <definedName name="xxxColHeader2by">57</definedName>
    <definedName name="xxxColHeader2ex">0</definedName>
    <definedName name="xxxColHeader2ey">57</definedName>
    <definedName name="xxxColHeader3bx">0</definedName>
    <definedName name="xxxColHeader3by">98</definedName>
    <definedName name="xxxColHeader3ex">0</definedName>
    <definedName name="xxxColHeader3ey">98</definedName>
    <definedName name="xxxColHeader4bx">0</definedName>
    <definedName name="xxxColHeader4by">10</definedName>
    <definedName name="xxxColHeader4ex">0</definedName>
    <definedName name="xxxColHeader4ey">10</definedName>
    <definedName name="xxxColHeader5bx">0</definedName>
    <definedName name="xxxColHeader5by">208</definedName>
    <definedName name="xxxColHeader5ex">0</definedName>
    <definedName name="xxxColHeader5ey">208</definedName>
    <definedName name="xxxColHeader6bx">0</definedName>
    <definedName name="xxxColHeader6by">243</definedName>
    <definedName name="xxxColHeader6ex">0</definedName>
    <definedName name="xxxColHeader6ey">243</definedName>
    <definedName name="xxxColLabels1bx">1</definedName>
    <definedName name="xxxColLabels1by">138</definedName>
    <definedName name="xxxColLabels1ex">10</definedName>
    <definedName name="xxxColLabels1ey">138</definedName>
    <definedName name="xxxColLabels2bx">1</definedName>
    <definedName name="xxxColLabels2by">57</definedName>
    <definedName name="xxxColLabels2ex">10</definedName>
    <definedName name="xxxColLabels2ey">57</definedName>
    <definedName name="xxxColLabels3bx">1</definedName>
    <definedName name="xxxColLabels3by">98</definedName>
    <definedName name="xxxColLabels3ex">10</definedName>
    <definedName name="xxxColLabels3ey">98</definedName>
    <definedName name="xxxColLabels4bx">1</definedName>
    <definedName name="xxxColLabels4by">10</definedName>
    <definedName name="xxxColLabels4ex">10</definedName>
    <definedName name="xxxColLabels4ey">10</definedName>
    <definedName name="xxxColLabels5bx">1</definedName>
    <definedName name="xxxColLabels5by">208</definedName>
    <definedName name="xxxColLabels5ex">10</definedName>
    <definedName name="xxxColLabels5ey">208</definedName>
    <definedName name="xxxColLabels6bx">1</definedName>
    <definedName name="xxxColLabels6by">243</definedName>
    <definedName name="xxxColLabels6ex">10</definedName>
    <definedName name="xxxColLabels6ey">243</definedName>
    <definedName name="xxxCommon1DimValue1.1">1004</definedName>
    <definedName name="xxxCommon1DimValue1.2">"Intercompany Debt and Interest"</definedName>
    <definedName name="xxxCommon1DimValue2.1">2009</definedName>
    <definedName name="xxxCommon1DimValue2.2">"GAS ELIM/ADJ"</definedName>
    <definedName name="xxxCommon1DimValue3.1">"'0000"</definedName>
    <definedName name="xxxCommon1DimValue3.2">"0000 Category"</definedName>
    <definedName name="xxxCommon1DimValue4.1">"Local"</definedName>
    <definedName name="xxxCommon1DimValue4.2">"Local Currency"</definedName>
    <definedName name="xxxCommon1DimValue5.1">"Reported"</definedName>
    <definedName name="xxxCommon1DimValue5.2">"Reported Datatype"</definedName>
    <definedName name="xxxCommon1DimValue6.1">"E"</definedName>
    <definedName name="xxxCommon1DimValue6.2">"Existing"</definedName>
    <definedName name="xxxCommon1DimValue7.1">1997</definedName>
    <definedName name="xxxCommon1DimValue7.2">1997</definedName>
    <definedName name="xxxCommon2DimValue1.1">1002</definedName>
    <definedName name="xxxCommon2DimValue1.2">"Earnings"</definedName>
    <definedName name="xxxCommon2DimValue2.1">2009</definedName>
    <definedName name="xxxCommon2DimValue2.2">"GAS ELIM/ADJ"</definedName>
    <definedName name="xxxCommon2DimValue3.1">"'0000"</definedName>
    <definedName name="xxxCommon2DimValue3.2">"0000 Category"</definedName>
    <definedName name="xxxCommon2DimValue4.1">"Local"</definedName>
    <definedName name="xxxCommon2DimValue4.2">"Local Currency"</definedName>
    <definedName name="xxxCommon2DimValue5.1">"Reported"</definedName>
    <definedName name="xxxCommon2DimValue5.2">"Reported Datatype"</definedName>
    <definedName name="xxxCommon2DimValue6.1">"E"</definedName>
    <definedName name="xxxCommon2DimValue6.2">"Existing"</definedName>
    <definedName name="xxxCommon2DimValue7.1">1997</definedName>
    <definedName name="xxxCommon2DimValue7.2">1997</definedName>
    <definedName name="xxxCommon3DimValue1.1">1003</definedName>
    <definedName name="xxxCommon3DimValue1.2">"Cash Flow"</definedName>
    <definedName name="xxxCommon3DimValue2.1">2009</definedName>
    <definedName name="xxxCommon3DimValue2.2">"GAS ELIM/ADJ"</definedName>
    <definedName name="xxxCommon3DimValue3.1">"'0000"</definedName>
    <definedName name="xxxCommon3DimValue3.2">"0000 Category"</definedName>
    <definedName name="xxxCommon3DimValue4.1">"Local"</definedName>
    <definedName name="xxxCommon3DimValue4.2">"Local Currency"</definedName>
    <definedName name="xxxCommon3DimValue5.1">"Reported"</definedName>
    <definedName name="xxxCommon3DimValue5.2">"Reported Datatype"</definedName>
    <definedName name="xxxCommon3DimValue6.1">"E"</definedName>
    <definedName name="xxxCommon3DimValue6.2">"Existing"</definedName>
    <definedName name="xxxCommon3DimValue7.1">1997</definedName>
    <definedName name="xxxCommon3DimValue7.2">1997</definedName>
    <definedName name="xxxCommon4DimName2">"Schedule"</definedName>
    <definedName name="xxxCommon4DimName6">"Schedule"</definedName>
    <definedName name="xxxCommon4DimValue1.1">1001</definedName>
    <definedName name="xxxCommon4DimValue1.2">"Balance Sheet"</definedName>
    <definedName name="xxxCommon4DimValue2.1">2009</definedName>
    <definedName name="xxxCommon4DimValue2.2">"GAS ELIM/ADJ"</definedName>
    <definedName name="xxxCommon4DimValue3.1">"'0000"</definedName>
    <definedName name="xxxCommon4DimValue3.2">"0000 Category"</definedName>
    <definedName name="xxxCommon4DimValue4.1">"Local"</definedName>
    <definedName name="xxxCommon4DimValue4.2">"Local Currency"</definedName>
    <definedName name="xxxCommon4DimValue5.1">"Reported"</definedName>
    <definedName name="xxxCommon4DimValue5.2">"Reported Datatype"</definedName>
    <definedName name="xxxCommon4DimValue6.1">"E"</definedName>
    <definedName name="xxxCommon4DimValue6.2">"Existing"</definedName>
    <definedName name="xxxCommon4DimValue7.1">1997</definedName>
    <definedName name="xxxCommon4DimValue7.2">1997</definedName>
    <definedName name="xxxCommon5DimValue1.1">1005</definedName>
    <definedName name="xxxCommon5DimValue1.2">"Income Tax Data"</definedName>
    <definedName name="xxxCommon5DimValue2.1">2009</definedName>
    <definedName name="xxxCommon5DimValue2.2">"GAS ELIM/ADJ"</definedName>
    <definedName name="xxxCommon5DimValue3.1">"'0000"</definedName>
    <definedName name="xxxCommon5DimValue3.2">"0000 Category"</definedName>
    <definedName name="xxxCommon5DimValue4.1">"Local"</definedName>
    <definedName name="xxxCommon5DimValue4.2">"Local Currency"</definedName>
    <definedName name="xxxCommon5DimValue5.1">"Reported"</definedName>
    <definedName name="xxxCommon5DimValue5.2">"Reported Datatype"</definedName>
    <definedName name="xxxCommon5DimValue6.1">"E"</definedName>
    <definedName name="xxxCommon5DimValue6.2">"Existing"</definedName>
    <definedName name="xxxCommon5DimValue7.1">1997</definedName>
    <definedName name="xxxCommon5DimValue7.2">1997</definedName>
    <definedName name="xxxCommon6DimValue1.1">1006</definedName>
    <definedName name="xxxCommon6DimValue1.2">"Statistical and Regulatory Information"</definedName>
    <definedName name="xxxCommon6DimValue2.1">2009</definedName>
    <definedName name="xxxCommon6DimValue2.2">"GAS ELIM/ADJ"</definedName>
    <definedName name="xxxCommon6DimValue3.1">"'0000"</definedName>
    <definedName name="xxxCommon6DimValue3.2">"0000 Category"</definedName>
    <definedName name="xxxCommon6DimValue4.1">"Local"</definedName>
    <definedName name="xxxCommon6DimValue4.2">"Local Currency"</definedName>
    <definedName name="xxxCommon6DimValue5.1">"Reported"</definedName>
    <definedName name="xxxCommon6DimValue5.2">"Reported Datatype"</definedName>
    <definedName name="xxxCommon6DimValue6.1">"E"</definedName>
    <definedName name="xxxCommon6DimValue6.2">"Existing"</definedName>
    <definedName name="xxxCommon6DimValue7.1">1997</definedName>
    <definedName name="xxxCommon6DimValue7.2">1997</definedName>
    <definedName name="xxxCommonArea1bx">0</definedName>
    <definedName name="xxxCommonArea1by">130</definedName>
    <definedName name="xxxCommonArea1ex">2</definedName>
    <definedName name="xxxCommonArea1ey">136</definedName>
    <definedName name="xxxCommonArea2bx">0</definedName>
    <definedName name="xxxCommonArea2by">49</definedName>
    <definedName name="xxxCommonArea2ex">2</definedName>
    <definedName name="xxxCommonArea2ey">55</definedName>
    <definedName name="xxxCommonArea3bx">0</definedName>
    <definedName name="xxxCommonArea3by">90</definedName>
    <definedName name="xxxCommonArea3ex">2</definedName>
    <definedName name="xxxCommonArea3ey">96</definedName>
    <definedName name="xxxCommonArea4bx">0</definedName>
    <definedName name="xxxCommonArea4by">2</definedName>
    <definedName name="xxxCommonArea4ex">2</definedName>
    <definedName name="xxxCommonArea4ey">8</definedName>
    <definedName name="xxxCommonArea5bx">0</definedName>
    <definedName name="xxxCommonArea5by">200</definedName>
    <definedName name="xxxCommonArea5ex">2</definedName>
    <definedName name="xxxCommonArea5ey">206</definedName>
    <definedName name="xxxCommonArea6bx">0</definedName>
    <definedName name="xxxCommonArea6by">235</definedName>
    <definedName name="xxxCommonArea6ex">2</definedName>
    <definedName name="xxxCommonArea6ey">241</definedName>
    <definedName name="xxxConstR25C10">0</definedName>
    <definedName name="xxxConstR25C11">0</definedName>
    <definedName name="xxxConstR25C2">0</definedName>
    <definedName name="xxxConstR25C3">0</definedName>
    <definedName name="xxxConstR25C4">0</definedName>
    <definedName name="xxxConstR25C5">0</definedName>
    <definedName name="xxxConstR25C6">0</definedName>
    <definedName name="xxxConstR25C7">0</definedName>
    <definedName name="xxxConstR25C8">0</definedName>
    <definedName name="xxxConstR25C9">0</definedName>
    <definedName name="xxxConstR43C10">0</definedName>
    <definedName name="xxxConstR43C11">0</definedName>
    <definedName name="xxxConstR43C2">166.4</definedName>
    <definedName name="xxxConstR43C3">0</definedName>
    <definedName name="xxxConstR43C4">0</definedName>
    <definedName name="xxxConstR43C5">0</definedName>
    <definedName name="xxxConstR43C6">0</definedName>
    <definedName name="xxxConstR43C7">0</definedName>
    <definedName name="xxxConstR43C8">0</definedName>
    <definedName name="xxxConstR43C9">0</definedName>
    <definedName name="xxxConstR84C10">0</definedName>
    <definedName name="xxxConstR84C11">0</definedName>
    <definedName name="xxxConstR84C2">0</definedName>
    <definedName name="xxxConstR84C3">0</definedName>
    <definedName name="xxxConstR84C4">0</definedName>
    <definedName name="xxxConstR84C5">0</definedName>
    <definedName name="xxxConstR84C6">0</definedName>
    <definedName name="xxxConstR84C7">0</definedName>
    <definedName name="xxxConstR84C8">0</definedName>
    <definedName name="xxxConstR84C9">0</definedName>
    <definedName name="xxxDataBlock1bx">1</definedName>
    <definedName name="xxxDataBlock1by">142</definedName>
    <definedName name="xxxDataBlock1ex">10</definedName>
    <definedName name="xxxDataBlock1ey">193</definedName>
    <definedName name="xxxDataBlock2bx">1</definedName>
    <definedName name="xxxDataBlock2by">61</definedName>
    <definedName name="xxxDataBlock2ex">10</definedName>
    <definedName name="xxxDataBlock2ey">83</definedName>
    <definedName name="xxxDataBlock3bx">1</definedName>
    <definedName name="xxxDataBlock3by">102</definedName>
    <definedName name="xxxDataBlock3ex">10</definedName>
    <definedName name="xxxDataBlock3ey">123</definedName>
    <definedName name="xxxDataBlock4bx">1</definedName>
    <definedName name="xxxDataBlock4by">14</definedName>
    <definedName name="xxxDataBlock4ex">10</definedName>
    <definedName name="xxxDataBlock4ey">42</definedName>
    <definedName name="xxxDataBlock5bx">1</definedName>
    <definedName name="xxxDataBlock5by">212</definedName>
    <definedName name="xxxDataBlock5ex">10</definedName>
    <definedName name="xxxDataBlock5ey">228</definedName>
    <definedName name="xxxDataBlock6bx">1</definedName>
    <definedName name="xxxDataBlock6by">247</definedName>
    <definedName name="xxxDataBlock6ex">10</definedName>
    <definedName name="xxxDataBlock6ey">282</definedName>
    <definedName name="xxxEntireArea1bx">0</definedName>
    <definedName name="xxxEntireArea1by">130</definedName>
    <definedName name="xxxEntireArea1ex">10</definedName>
    <definedName name="xxxEntireArea1ey">193</definedName>
    <definedName name="xxxEntireArea2bx">0</definedName>
    <definedName name="xxxEntireArea2by">49</definedName>
    <definedName name="xxxEntireArea2ex">10</definedName>
    <definedName name="xxxEntireArea2ey">83</definedName>
    <definedName name="xxxEntireArea3bx">0</definedName>
    <definedName name="xxxEntireArea3by">90</definedName>
    <definedName name="xxxEntireArea3ex">10</definedName>
    <definedName name="xxxEntireArea3ey">123</definedName>
    <definedName name="xxxEntireArea4bx">0</definedName>
    <definedName name="xxxEntireArea4by">2</definedName>
    <definedName name="xxxEntireArea4ex">10</definedName>
    <definedName name="xxxEntireArea4ey">42</definedName>
    <definedName name="xxxEntireArea5bx">0</definedName>
    <definedName name="xxxEntireArea5by">200</definedName>
    <definedName name="xxxEntireArea5ex">10</definedName>
    <definedName name="xxxEntireArea5ey">228</definedName>
    <definedName name="xxxEntireArea6bx">0</definedName>
    <definedName name="xxxEntireArea6by">235</definedName>
    <definedName name="xxxEntireArea6ex">10</definedName>
    <definedName name="xxxEntireArea6ey">282</definedName>
    <definedName name="xxxGNVFileName">"FS_SCHED.GNV"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Cols6Count">0</definedName>
    <definedName name="xxxHeaderRows1Count">2</definedName>
    <definedName name="xxxHeaderRows1Number0">142</definedName>
    <definedName name="xxxHeaderRows1Number1">168</definedName>
    <definedName name="xxxHeaderRows1Over0">0</definedName>
    <definedName name="xxxHeaderRows1Over1">0</definedName>
    <definedName name="xxxHeaderRows1Submit0">1</definedName>
    <definedName name="xxxHeaderRows1Submit1">1</definedName>
    <definedName name="xxxHeaderRows2Count">0</definedName>
    <definedName name="xxxHeaderRows3Count">2</definedName>
    <definedName name="xxxHeaderRows3Number0">104</definedName>
    <definedName name="xxxHeaderRows3Number1">111</definedName>
    <definedName name="xxxHeaderRows3Over0">0</definedName>
    <definedName name="xxxHeaderRows3Over1">0</definedName>
    <definedName name="xxxHeaderRows3Submit0">1</definedName>
    <definedName name="xxxHeaderRows3Submit1">1</definedName>
    <definedName name="xxxHeaderRows4Count">2</definedName>
    <definedName name="xxxHeaderRows4Number0">14</definedName>
    <definedName name="xxxHeaderRows4Number1">25</definedName>
    <definedName name="xxxHeaderRows4Over0">0</definedName>
    <definedName name="xxxHeaderRows4Over1">0</definedName>
    <definedName name="xxxHeaderRows4Submit0">1</definedName>
    <definedName name="xxxHeaderRows4Submit1">1</definedName>
    <definedName name="xxxHeaderRows5Count">1</definedName>
    <definedName name="xxxHeaderRows5Number0">218</definedName>
    <definedName name="xxxHeaderRows5Number1">252</definedName>
    <definedName name="xxxHeaderRows5Number2">260</definedName>
    <definedName name="xxxHeaderRows5Over0">0</definedName>
    <definedName name="xxxHeaderRows5Over1">0</definedName>
    <definedName name="xxxHeaderRows5Over2">0</definedName>
    <definedName name="xxxHeaderRows5Submit0">1</definedName>
    <definedName name="xxxHeaderRows5Submit1">1</definedName>
    <definedName name="xxxHeaderRows5Submit2">1</definedName>
    <definedName name="xxxHeaderRows6Count">6</definedName>
    <definedName name="xxxHeaderRows6Number0">247</definedName>
    <definedName name="xxxHeaderRows6Number1">252</definedName>
    <definedName name="xxxHeaderRows6Number2">260</definedName>
    <definedName name="xxxHeaderRows6Number3">267</definedName>
    <definedName name="xxxHeaderRows6Number4">269</definedName>
    <definedName name="xxxHeaderRows6Number5">276</definedName>
    <definedName name="xxxHeaderRows6Over0">0</definedName>
    <definedName name="xxxHeaderRows6Over1">0</definedName>
    <definedName name="xxxHeaderRows6Over2">0</definedName>
    <definedName name="xxxHeaderRows6Over3">0</definedName>
    <definedName name="xxxHeaderRows6Over4">0</definedName>
    <definedName name="xxxHeaderRows6Over5">0</definedName>
    <definedName name="xxxHeaderRows6Submit0">1</definedName>
    <definedName name="xxxHeaderRows6Submit1">1</definedName>
    <definedName name="xxxHeaderRows6Submit2">1</definedName>
    <definedName name="xxxHeaderRows6Submit3">1</definedName>
    <definedName name="xxxHeaderRows6Submit4">1</definedName>
    <definedName name="xxxHeaderRows6Submit5">1</definedName>
    <definedName name="xxxNumber_Areas">6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Cols6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ODERows6Count">0</definedName>
    <definedName name="xxxRefreshable">1</definedName>
    <definedName name="xxxRowHeader1bx">0</definedName>
    <definedName name="xxxRowHeader1by">140</definedName>
    <definedName name="xxxRowHeader1ex">0</definedName>
    <definedName name="xxxRowHeader1ey">140</definedName>
    <definedName name="xxxRowHeader2bx">0</definedName>
    <definedName name="xxxRowHeader2by">59</definedName>
    <definedName name="xxxRowHeader2ex">0</definedName>
    <definedName name="xxxRowHeader2ey">59</definedName>
    <definedName name="xxxRowHeader3bx">0</definedName>
    <definedName name="xxxRowHeader3by">100</definedName>
    <definedName name="xxxRowHeader3ex">0</definedName>
    <definedName name="xxxRowHeader3ey">100</definedName>
    <definedName name="xxxRowHeader4bx">0</definedName>
    <definedName name="xxxRowHeader4by">12</definedName>
    <definedName name="xxxRowHeader4ex">0</definedName>
    <definedName name="xxxRowHeader4ey">12</definedName>
    <definedName name="xxxRowHeader5bx">0</definedName>
    <definedName name="xxxRowHeader5by">210</definedName>
    <definedName name="xxxRowHeader5ex">0</definedName>
    <definedName name="xxxRowHeader5ey">210</definedName>
    <definedName name="xxxRowHeader6bx">0</definedName>
    <definedName name="xxxRowHeader6by">245</definedName>
    <definedName name="xxxRowHeader6ex">0</definedName>
    <definedName name="xxxRowHeader6ey">245</definedName>
    <definedName name="xxxRowLabels1bx">0</definedName>
    <definedName name="xxxRowLabels1by">142</definedName>
    <definedName name="xxxRowLabels1ex">0</definedName>
    <definedName name="xxxRowLabels1ey">193</definedName>
    <definedName name="xxxRowLabels2bx">0</definedName>
    <definedName name="xxxRowLabels2by">61</definedName>
    <definedName name="xxxRowLabels2ex">0</definedName>
    <definedName name="xxxRowLabels2ey">83</definedName>
    <definedName name="xxxRowLabels3bx">0</definedName>
    <definedName name="xxxRowLabels3by">102</definedName>
    <definedName name="xxxRowLabels3ex">0</definedName>
    <definedName name="xxxRowLabels3ey">123</definedName>
    <definedName name="xxxRowLabels4bx">0</definedName>
    <definedName name="xxxRowLabels4by">14</definedName>
    <definedName name="xxxRowLabels4ex">0</definedName>
    <definedName name="xxxRowLabels4ey">42</definedName>
    <definedName name="xxxRowLabels5bx">0</definedName>
    <definedName name="xxxRowLabels5by">212</definedName>
    <definedName name="xxxRowLabels5ex">0</definedName>
    <definedName name="xxxRowLabels5ey">228</definedName>
    <definedName name="xxxRowLabels6bx">0</definedName>
    <definedName name="xxxRowLabels6by">247</definedName>
    <definedName name="xxxRowLabels6ex">0</definedName>
    <definedName name="xxxRowLabels6ey">282</definedName>
    <definedName name="xxxSubmittable">1</definedName>
    <definedName name="xxxUDCols1Count">0</definedName>
    <definedName name="xxxUDCols2Count">0</definedName>
    <definedName name="xxxUDCols3Count">0</definedName>
    <definedName name="xxxUDCols4Count">0</definedName>
    <definedName name="xxxUDCols5Count">0</definedName>
    <definedName name="xxxUDCols6Count">0</definedName>
    <definedName name="xxxUDRows1Count">0</definedName>
    <definedName name="xxxUDRows2Count">0</definedName>
    <definedName name="xxxUDRows3Count">0</definedName>
    <definedName name="xxxUDRows4Count">0</definedName>
    <definedName name="xxxUDRows5Count">0</definedName>
    <definedName name="xxxUDRows6Count">0</definedName>
    <definedName name="XYZ" localSheetId="0" hidden="1">{#N/A,#N/A,FALSE,"DIT Summary";#N/A,#N/A,FALSE,"WCL Tax Provision";#N/A,#N/A,FALSE,"SCL Tax Provision";#N/A,#N/A,FALSE,"Tax Payable"}</definedName>
    <definedName name="XYZ" localSheetId="3" hidden="1">{#N/A,#N/A,FALSE,"DIT Summary";#N/A,#N/A,FALSE,"WCL Tax Provision";#N/A,#N/A,FALSE,"SCL Tax Provision";#N/A,#N/A,FALSE,"Tax Payable"}</definedName>
    <definedName name="XYZ" localSheetId="2" hidden="1">{#N/A,#N/A,FALSE,"DIT Summary";#N/A,#N/A,FALSE,"WCL Tax Provision";#N/A,#N/A,FALSE,"SCL Tax Provision";#N/A,#N/A,FALSE,"Tax Payable"}</definedName>
    <definedName name="XYZ" localSheetId="22" hidden="1">{#N/A,#N/A,FALSE,"DIT Summary";#N/A,#N/A,FALSE,"WCL Tax Provision";#N/A,#N/A,FALSE,"SCL Tax Provision";#N/A,#N/A,FALSE,"Tax Payable"}</definedName>
    <definedName name="XYZ" localSheetId="7" hidden="1">{#N/A,#N/A,FALSE,"DIT Summary";#N/A,#N/A,FALSE,"WCL Tax Provision";#N/A,#N/A,FALSE,"SCL Tax Provision";#N/A,#N/A,FALSE,"Tax Payable"}</definedName>
    <definedName name="XYZ" localSheetId="4" hidden="1">{#N/A,#N/A,FALSE,"DIT Summary";#N/A,#N/A,FALSE,"WCL Tax Provision";#N/A,#N/A,FALSE,"SCL Tax Provision";#N/A,#N/A,FALSE,"Tax Payable"}</definedName>
    <definedName name="XYZ" localSheetId="5" hidden="1">{#N/A,#N/A,FALSE,"DIT Summary";#N/A,#N/A,FALSE,"WCL Tax Provision";#N/A,#N/A,FALSE,"SCL Tax Provision";#N/A,#N/A,FALSE,"Tax Payable"}</definedName>
    <definedName name="XYZ" localSheetId="17" hidden="1">{#N/A,#N/A,FALSE,"DIT Summary";#N/A,#N/A,FALSE,"WCL Tax Provision";#N/A,#N/A,FALSE,"SCL Tax Provision";#N/A,#N/A,FALSE,"Tax Payable"}</definedName>
    <definedName name="XYZ" localSheetId="12" hidden="1">{#N/A,#N/A,FALSE,"DIT Summary";#N/A,#N/A,FALSE,"WCL Tax Provision";#N/A,#N/A,FALSE,"SCL Tax Provision";#N/A,#N/A,FALSE,"Tax Payable"}</definedName>
    <definedName name="XYZ" localSheetId="9" hidden="1">{#N/A,#N/A,FALSE,"DIT Summary";#N/A,#N/A,FALSE,"WCL Tax Provision";#N/A,#N/A,FALSE,"SCL Tax Provision";#N/A,#N/A,FALSE,"Tax Payable"}</definedName>
    <definedName name="XYZ" localSheetId="10" hidden="1">{#N/A,#N/A,FALSE,"DIT Summary";#N/A,#N/A,FALSE,"WCL Tax Provision";#N/A,#N/A,FALSE,"SCL Tax Provision";#N/A,#N/A,FALSE,"Tax Payable"}</definedName>
    <definedName name="XYZ" hidden="1">{#N/A,#N/A,FALSE,"DIT Summary";#N/A,#N/A,FALSE,"WCL Tax Provision";#N/A,#N/A,FALSE,"SCL Tax Provision";#N/A,#N/A,FALSE,"Tax Payable"}</definedName>
    <definedName name="Year" localSheetId="0">#REF!</definedName>
    <definedName name="Year" localSheetId="3">#REF!</definedName>
    <definedName name="Year" localSheetId="2">#REF!</definedName>
    <definedName name="Year">#REF!</definedName>
    <definedName name="Year1" localSheetId="0">#REF!</definedName>
    <definedName name="Year1" localSheetId="3">#REF!</definedName>
    <definedName name="Year1" localSheetId="2">#REF!</definedName>
    <definedName name="Year1" localSheetId="22">#REF!</definedName>
    <definedName name="Year1" localSheetId="7">#REF!</definedName>
    <definedName name="Year1" localSheetId="4">#REF!</definedName>
    <definedName name="Year1" localSheetId="5">#REF!</definedName>
    <definedName name="Year1" localSheetId="17">#REF!</definedName>
    <definedName name="Year1" localSheetId="12">#REF!</definedName>
    <definedName name="Year1" localSheetId="9">#REF!</definedName>
    <definedName name="Year1" localSheetId="10">#REF!</definedName>
    <definedName name="Year1">'[22]Income_Statement 2005-2011'!#REF!</definedName>
    <definedName name="Year1fields" localSheetId="0">#REF!</definedName>
    <definedName name="Year1fields" localSheetId="3">#REF!</definedName>
    <definedName name="Year1fields" localSheetId="2">#REF!</definedName>
    <definedName name="Year1fields" localSheetId="22">#REF!</definedName>
    <definedName name="Year1fields" localSheetId="7">#REF!</definedName>
    <definedName name="Year1fields" localSheetId="4">#REF!</definedName>
    <definedName name="Year1fields" localSheetId="5">#REF!</definedName>
    <definedName name="Year1fields" localSheetId="17">#REF!</definedName>
    <definedName name="Year1fields" localSheetId="12">#REF!</definedName>
    <definedName name="Year1fields" localSheetId="9">#REF!</definedName>
    <definedName name="Year1fields" localSheetId="10">#REF!</definedName>
    <definedName name="Year1fields">#REF!</definedName>
    <definedName name="Year2" localSheetId="0">#REF!</definedName>
    <definedName name="Year2" localSheetId="3">#REF!</definedName>
    <definedName name="Year2" localSheetId="2">#REF!</definedName>
    <definedName name="Year2" localSheetId="22">#REF!</definedName>
    <definedName name="Year2" localSheetId="7">#REF!</definedName>
    <definedName name="Year2" localSheetId="4">#REF!</definedName>
    <definedName name="Year2" localSheetId="5">#REF!</definedName>
    <definedName name="Year2" localSheetId="17">#REF!</definedName>
    <definedName name="Year2" localSheetId="12">#REF!</definedName>
    <definedName name="Year2" localSheetId="9">#REF!</definedName>
    <definedName name="Year2" localSheetId="10">#REF!</definedName>
    <definedName name="Year2">'[22]Income_Statement 2005-2011'!#REF!</definedName>
    <definedName name="Year2fields" localSheetId="0">#REF!</definedName>
    <definedName name="Year2fields" localSheetId="3">#REF!</definedName>
    <definedName name="Year2fields" localSheetId="2">#REF!</definedName>
    <definedName name="Year2fields" localSheetId="22">#REF!</definedName>
    <definedName name="Year2fields" localSheetId="7">#REF!</definedName>
    <definedName name="Year2fields" localSheetId="4">#REF!</definedName>
    <definedName name="Year2fields" localSheetId="5">#REF!</definedName>
    <definedName name="Year2fields" localSheetId="17">#REF!</definedName>
    <definedName name="Year2fields" localSheetId="12">#REF!</definedName>
    <definedName name="Year2fields" localSheetId="9">#REF!</definedName>
    <definedName name="Year2fields" localSheetId="10">#REF!</definedName>
    <definedName name="Year2fields">#REF!</definedName>
    <definedName name="Year3" localSheetId="0">#REF!</definedName>
    <definedName name="Year3" localSheetId="3">#REF!</definedName>
    <definedName name="Year3" localSheetId="2">#REF!</definedName>
    <definedName name="Year3" localSheetId="22">#REF!</definedName>
    <definedName name="Year3" localSheetId="7">#REF!</definedName>
    <definedName name="Year3" localSheetId="4">#REF!</definedName>
    <definedName name="Year3" localSheetId="5">#REF!</definedName>
    <definedName name="Year3" localSheetId="17">#REF!</definedName>
    <definedName name="Year3" localSheetId="12">#REF!</definedName>
    <definedName name="Year3" localSheetId="9">#REF!</definedName>
    <definedName name="Year3" localSheetId="10">#REF!</definedName>
    <definedName name="Year3">#REF!</definedName>
    <definedName name="Year3fields" localSheetId="0">#REF!</definedName>
    <definedName name="Year3fields" localSheetId="3">#REF!</definedName>
    <definedName name="Year3fields" localSheetId="2">#REF!</definedName>
    <definedName name="Year3fields" localSheetId="22">#REF!</definedName>
    <definedName name="Year3fields" localSheetId="7">#REF!</definedName>
    <definedName name="Year3fields" localSheetId="4">#REF!</definedName>
    <definedName name="Year3fields" localSheetId="5">#REF!</definedName>
    <definedName name="Year3fields" localSheetId="17">#REF!</definedName>
    <definedName name="Year3fields" localSheetId="12">#REF!</definedName>
    <definedName name="Year3fields" localSheetId="9">#REF!</definedName>
    <definedName name="Year3fields" localSheetId="10">#REF!</definedName>
    <definedName name="Year3fields">#REF!</definedName>
    <definedName name="Year4" localSheetId="0">#REF!</definedName>
    <definedName name="Year4" localSheetId="3">#REF!</definedName>
    <definedName name="Year4" localSheetId="2">#REF!</definedName>
    <definedName name="Year4">#REF!</definedName>
    <definedName name="Year5" localSheetId="0">#REF!</definedName>
    <definedName name="Year5" localSheetId="3">#REF!</definedName>
    <definedName name="Year5" localSheetId="2">#REF!</definedName>
    <definedName name="Year5" localSheetId="22">#REF!</definedName>
    <definedName name="Year5" localSheetId="7">#REF!</definedName>
    <definedName name="Year5" localSheetId="4">#REF!</definedName>
    <definedName name="Year5" localSheetId="5">#REF!</definedName>
    <definedName name="Year5" localSheetId="17">#REF!</definedName>
    <definedName name="Year5" localSheetId="12">#REF!</definedName>
    <definedName name="Year5" localSheetId="9">#REF!</definedName>
    <definedName name="Year5" localSheetId="10">#REF!</definedName>
    <definedName name="Year5">[26]Income_Statement!#REF!</definedName>
    <definedName name="Year5a">'[22]Income_Statement 2005-2011'!#REF!</definedName>
    <definedName name="Year6" localSheetId="0">#REF!</definedName>
    <definedName name="Year6" localSheetId="3">#REF!</definedName>
    <definedName name="Year6" localSheetId="2">#REF!</definedName>
    <definedName name="Year6" localSheetId="22">#REF!</definedName>
    <definedName name="Year6" localSheetId="7">#REF!</definedName>
    <definedName name="Year6" localSheetId="4">#REF!</definedName>
    <definedName name="Year6" localSheetId="5">#REF!</definedName>
    <definedName name="Year6" localSheetId="17">#REF!</definedName>
    <definedName name="Year6" localSheetId="12">#REF!</definedName>
    <definedName name="Year6" localSheetId="9">#REF!</definedName>
    <definedName name="Year6" localSheetId="10">#REF!</definedName>
    <definedName name="Year6">[26]Income_Statement!#REF!</definedName>
    <definedName name="Year6a" localSheetId="0">'[22]Income_Statement 2005-2011'!#REF!</definedName>
    <definedName name="Year6a" localSheetId="3">'[22]Income_Statement 2005-2011'!#REF!</definedName>
    <definedName name="Year6a" localSheetId="2">'[22]Income_Statement 2005-2011'!#REF!</definedName>
    <definedName name="Year6a" localSheetId="22">'[22]Income_Statement 2005-2011'!#REF!</definedName>
    <definedName name="Year6a" localSheetId="7">'[22]Income_Statement 2005-2011'!#REF!</definedName>
    <definedName name="Year6a" localSheetId="4">'[22]Income_Statement 2005-2011'!#REF!</definedName>
    <definedName name="Year6a" localSheetId="5">'[22]Income_Statement 2005-2011'!#REF!</definedName>
    <definedName name="Year6a" localSheetId="17">'[22]Income_Statement 2005-2011'!#REF!</definedName>
    <definedName name="Year6a" localSheetId="12">'[22]Income_Statement 2005-2011'!#REF!</definedName>
    <definedName name="Year6a" localSheetId="9">'[22]Income_Statement 2005-2011'!#REF!</definedName>
    <definedName name="Year6a" localSheetId="10">'[22]Income_Statement 2005-2011'!#REF!</definedName>
    <definedName name="Year6a">'[22]Income_Statement 2005-2011'!#REF!</definedName>
    <definedName name="YEARCUR" localSheetId="0">#REF!</definedName>
    <definedName name="YEARCUR" localSheetId="3">#REF!</definedName>
    <definedName name="YEARCUR" localSheetId="2">#REF!</definedName>
    <definedName name="YEARCUR" localSheetId="22">#REF!</definedName>
    <definedName name="YEARCUR" localSheetId="7">#REF!</definedName>
    <definedName name="YEARCUR" localSheetId="4">#REF!</definedName>
    <definedName name="YEARCUR" localSheetId="5">#REF!</definedName>
    <definedName name="YEARCUR" localSheetId="17">#REF!</definedName>
    <definedName name="YEARCUR" localSheetId="12">#REF!</definedName>
    <definedName name="YEARCUR" localSheetId="9">#REF!</definedName>
    <definedName name="YEARCUR" localSheetId="10">#REF!</definedName>
    <definedName name="YEARCUR">#REF!</definedName>
    <definedName name="YTD" localSheetId="0">#REF!</definedName>
    <definedName name="YTD" localSheetId="3">#REF!</definedName>
    <definedName name="YTD" localSheetId="2">#REF!</definedName>
    <definedName name="YTD" localSheetId="22">#REF!</definedName>
    <definedName name="YTD" localSheetId="7">#REF!</definedName>
    <definedName name="YTD" localSheetId="4">#REF!</definedName>
    <definedName name="YTD" localSheetId="5">#REF!</definedName>
    <definedName name="YTD" localSheetId="17">#REF!</definedName>
    <definedName name="YTD" localSheetId="12">#REF!</definedName>
    <definedName name="YTD" localSheetId="9">#REF!</definedName>
    <definedName name="YTD" localSheetId="10">#REF!</definedName>
    <definedName name="YTD">#REF!</definedName>
    <definedName name="Z" localSheetId="0">#REF!</definedName>
    <definedName name="Z" localSheetId="3">#REF!</definedName>
    <definedName name="Z" localSheetId="2">#REF!</definedName>
    <definedName name="Z" localSheetId="22">#REF!</definedName>
    <definedName name="Z" localSheetId="7">#REF!</definedName>
    <definedName name="Z" localSheetId="4">#REF!</definedName>
    <definedName name="Z" localSheetId="5">#REF!</definedName>
    <definedName name="Z" localSheetId="17">#REF!</definedName>
    <definedName name="Z" localSheetId="12">#REF!</definedName>
    <definedName name="Z" localSheetId="9">#REF!</definedName>
    <definedName name="Z" localSheetId="10">#REF!</definedName>
    <definedName name="Z">#REF!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37" i="22" l="1"/>
  <c r="I158" i="22"/>
  <c r="G158" i="22"/>
  <c r="T156" i="22"/>
  <c r="T151" i="22"/>
  <c r="T148" i="22"/>
  <c r="T138" i="22"/>
  <c r="R155" i="22"/>
  <c r="R154" i="22"/>
  <c r="R146" i="22"/>
  <c r="R144" i="22"/>
  <c r="R143" i="22"/>
  <c r="R142" i="22"/>
  <c r="T118" i="22"/>
  <c r="T117" i="22"/>
  <c r="T114" i="22"/>
  <c r="T110" i="22"/>
  <c r="T107" i="22"/>
  <c r="T106" i="22"/>
  <c r="T103" i="22"/>
  <c r="R120" i="22"/>
  <c r="R118" i="22"/>
  <c r="R110" i="22"/>
  <c r="R109" i="22"/>
  <c r="R104" i="22"/>
  <c r="R103" i="22"/>
  <c r="T41" i="22"/>
  <c r="X41" i="22" s="1"/>
  <c r="T155" i="22"/>
  <c r="T154" i="22"/>
  <c r="T152" i="22"/>
  <c r="T150" i="22"/>
  <c r="T144" i="22"/>
  <c r="T142" i="22"/>
  <c r="R156" i="22"/>
  <c r="R152" i="22"/>
  <c r="R151" i="22"/>
  <c r="R150" i="22"/>
  <c r="R148" i="22"/>
  <c r="R140" i="22"/>
  <c r="R139" i="22"/>
  <c r="R138" i="22"/>
  <c r="T121" i="22"/>
  <c r="T120" i="22"/>
  <c r="T119" i="22"/>
  <c r="T116" i="22"/>
  <c r="T115" i="22"/>
  <c r="T113" i="22"/>
  <c r="T111" i="22"/>
  <c r="T109" i="22"/>
  <c r="T108" i="22"/>
  <c r="T105" i="22"/>
  <c r="T104" i="22"/>
  <c r="R121" i="22"/>
  <c r="R119" i="22"/>
  <c r="R117" i="22"/>
  <c r="R116" i="22"/>
  <c r="R115" i="22"/>
  <c r="R114" i="22"/>
  <c r="R113" i="22"/>
  <c r="R111" i="22"/>
  <c r="R108" i="22"/>
  <c r="R107" i="22"/>
  <c r="R106" i="22"/>
  <c r="R105" i="22"/>
  <c r="N158" i="22" l="1"/>
  <c r="J158" i="22"/>
  <c r="N18" i="22"/>
  <c r="T141" i="22"/>
  <c r="T145" i="22"/>
  <c r="R141" i="22"/>
  <c r="R145" i="22"/>
  <c r="R149" i="22"/>
  <c r="R153" i="22"/>
  <c r="T143" i="22"/>
  <c r="T140" i="22"/>
  <c r="T153" i="22"/>
  <c r="T149" i="22"/>
  <c r="T146" i="22"/>
  <c r="T139" i="22"/>
  <c r="T158" i="22" l="1"/>
  <c r="R158" i="22"/>
  <c r="L158" i="22"/>
  <c r="R123" i="22"/>
  <c r="J123" i="22"/>
  <c r="N123" i="22"/>
  <c r="T123" i="22"/>
  <c r="L123" i="22"/>
  <c r="L13" i="22" l="1"/>
  <c r="J13" i="22"/>
  <c r="L15" i="22" l="1"/>
  <c r="L16" i="22" s="1"/>
  <c r="L17" i="22" s="1"/>
  <c r="L19" i="22" s="1"/>
  <c r="J15" i="22"/>
  <c r="J16" i="22" s="1"/>
  <c r="J17" i="22" s="1"/>
  <c r="J19" i="22" s="1"/>
  <c r="J180" i="23"/>
  <c r="J189" i="23"/>
  <c r="J176" i="24"/>
  <c r="J181" i="24"/>
  <c r="J183" i="24"/>
  <c r="J192" i="24"/>
  <c r="T86" i="22" l="1"/>
  <c r="T84" i="22"/>
  <c r="T83" i="22"/>
  <c r="T82" i="22"/>
  <c r="T81" i="22"/>
  <c r="T80" i="22"/>
  <c r="T79" i="22"/>
  <c r="T78" i="22"/>
  <c r="T75" i="22"/>
  <c r="T72" i="22"/>
  <c r="T71" i="22"/>
  <c r="T70" i="22"/>
  <c r="R86" i="22"/>
  <c r="R84" i="22"/>
  <c r="R83" i="22"/>
  <c r="R82" i="22"/>
  <c r="R81" i="22"/>
  <c r="R80" i="22"/>
  <c r="R79" i="22"/>
  <c r="R78" i="22"/>
  <c r="R75" i="22"/>
  <c r="R73" i="22"/>
  <c r="R72" i="22"/>
  <c r="R71" i="22"/>
  <c r="R70" i="22"/>
  <c r="J115" i="18"/>
  <c r="F131" i="19"/>
  <c r="H131" i="19"/>
  <c r="T51" i="22"/>
  <c r="T50" i="22"/>
  <c r="T49" i="22"/>
  <c r="T48" i="22"/>
  <c r="T47" i="22"/>
  <c r="T46" i="22"/>
  <c r="T45" i="22"/>
  <c r="T44" i="22"/>
  <c r="T43" i="22"/>
  <c r="T40" i="22"/>
  <c r="T39" i="22"/>
  <c r="T38" i="22"/>
  <c r="T36" i="22"/>
  <c r="T35" i="22"/>
  <c r="T34" i="22"/>
  <c r="T33" i="22"/>
  <c r="R51" i="22"/>
  <c r="R50" i="22"/>
  <c r="R49" i="22"/>
  <c r="R48" i="22"/>
  <c r="R47" i="22"/>
  <c r="R46" i="22"/>
  <c r="R45" i="22"/>
  <c r="R44" i="22"/>
  <c r="R41" i="22"/>
  <c r="R40" i="22"/>
  <c r="R39" i="22"/>
  <c r="R38" i="22"/>
  <c r="R37" i="22"/>
  <c r="R36" i="22"/>
  <c r="R35" i="22"/>
  <c r="R34" i="22"/>
  <c r="R33" i="22"/>
  <c r="V42" i="22"/>
  <c r="T73" i="22"/>
  <c r="H53" i="22"/>
  <c r="F53" i="22"/>
  <c r="J167" i="24"/>
  <c r="F202" i="24"/>
  <c r="X193" i="24"/>
  <c r="V193" i="24"/>
  <c r="X191" i="24"/>
  <c r="V191" i="24"/>
  <c r="X190" i="24"/>
  <c r="V190" i="24"/>
  <c r="X189" i="24"/>
  <c r="V189" i="24"/>
  <c r="X188" i="24"/>
  <c r="V188" i="24"/>
  <c r="X187" i="24"/>
  <c r="V187" i="24"/>
  <c r="X186" i="24"/>
  <c r="V186" i="24"/>
  <c r="X185" i="24"/>
  <c r="V185" i="24"/>
  <c r="X184" i="24"/>
  <c r="V184" i="24"/>
  <c r="X182" i="24"/>
  <c r="V182" i="24"/>
  <c r="X180" i="24"/>
  <c r="V180" i="24"/>
  <c r="X179" i="24"/>
  <c r="V179" i="24"/>
  <c r="X178" i="24"/>
  <c r="V178" i="24"/>
  <c r="X177" i="24"/>
  <c r="V177" i="24"/>
  <c r="X175" i="24"/>
  <c r="V175" i="24"/>
  <c r="N193" i="24"/>
  <c r="L193" i="24"/>
  <c r="N192" i="24"/>
  <c r="L192" i="24"/>
  <c r="N191" i="24"/>
  <c r="L191" i="24"/>
  <c r="N190" i="24"/>
  <c r="L190" i="24"/>
  <c r="N189" i="24"/>
  <c r="L189" i="24"/>
  <c r="N188" i="24"/>
  <c r="L188" i="24"/>
  <c r="N187" i="24"/>
  <c r="L187" i="24"/>
  <c r="N186" i="24"/>
  <c r="L186" i="24"/>
  <c r="N185" i="24"/>
  <c r="L185" i="24"/>
  <c r="N184" i="24"/>
  <c r="L184" i="24"/>
  <c r="N183" i="24"/>
  <c r="L183" i="24"/>
  <c r="N182" i="24"/>
  <c r="L182" i="24"/>
  <c r="N181" i="24"/>
  <c r="T74" i="22" s="1"/>
  <c r="L181" i="24"/>
  <c r="R74" i="22" s="1"/>
  <c r="N180" i="24"/>
  <c r="L180" i="24"/>
  <c r="N179" i="24"/>
  <c r="L179" i="24"/>
  <c r="N178" i="24"/>
  <c r="L178" i="24"/>
  <c r="N177" i="24"/>
  <c r="L177" i="24"/>
  <c r="N176" i="24"/>
  <c r="T69" i="22" s="1"/>
  <c r="L176" i="24"/>
  <c r="R69" i="22" s="1"/>
  <c r="N175" i="24"/>
  <c r="L175" i="24"/>
  <c r="X163" i="24"/>
  <c r="V163" i="24"/>
  <c r="X162" i="24"/>
  <c r="V162" i="24"/>
  <c r="X161" i="24"/>
  <c r="V161" i="24"/>
  <c r="X160" i="24"/>
  <c r="V160" i="24"/>
  <c r="X159" i="24"/>
  <c r="V159" i="24"/>
  <c r="X158" i="24"/>
  <c r="V158" i="24"/>
  <c r="X157" i="24"/>
  <c r="V157" i="24"/>
  <c r="X156" i="24"/>
  <c r="V156" i="24"/>
  <c r="X155" i="24"/>
  <c r="V155" i="24"/>
  <c r="X154" i="24"/>
  <c r="V154" i="24"/>
  <c r="X153" i="24"/>
  <c r="V153" i="24"/>
  <c r="X152" i="24"/>
  <c r="V152" i="24"/>
  <c r="X151" i="24"/>
  <c r="V151" i="24"/>
  <c r="X150" i="24"/>
  <c r="V150" i="24"/>
  <c r="X149" i="24"/>
  <c r="V149" i="24"/>
  <c r="X148" i="24"/>
  <c r="V148" i="24"/>
  <c r="X147" i="24"/>
  <c r="V147" i="24"/>
  <c r="X146" i="24"/>
  <c r="V146" i="24"/>
  <c r="X145" i="24"/>
  <c r="V145" i="24"/>
  <c r="J162" i="24"/>
  <c r="L162" i="24" s="1"/>
  <c r="R162" i="24" s="1"/>
  <c r="J153" i="24"/>
  <c r="N153" i="24" s="1"/>
  <c r="N163" i="24"/>
  <c r="N162" i="24"/>
  <c r="N161" i="24"/>
  <c r="N160" i="24"/>
  <c r="N159" i="24"/>
  <c r="N158" i="24"/>
  <c r="N157" i="24"/>
  <c r="N156" i="24"/>
  <c r="T156" i="24" s="1"/>
  <c r="N155" i="24"/>
  <c r="N154" i="24"/>
  <c r="N152" i="24"/>
  <c r="T152" i="24" s="1"/>
  <c r="N151" i="24"/>
  <c r="N150" i="24"/>
  <c r="N149" i="24"/>
  <c r="N148" i="24"/>
  <c r="N147" i="24"/>
  <c r="N146" i="24"/>
  <c r="N145" i="24"/>
  <c r="L163" i="24"/>
  <c r="L161" i="24"/>
  <c r="L160" i="24"/>
  <c r="L159" i="24"/>
  <c r="L158" i="24"/>
  <c r="L157" i="24"/>
  <c r="L156" i="24"/>
  <c r="L155" i="24"/>
  <c r="L154" i="24"/>
  <c r="L153" i="24"/>
  <c r="L152" i="24"/>
  <c r="L151" i="24"/>
  <c r="L150" i="24"/>
  <c r="L149" i="24"/>
  <c r="L148" i="24"/>
  <c r="L147" i="24"/>
  <c r="L146" i="24"/>
  <c r="L145" i="24"/>
  <c r="G195" i="24"/>
  <c r="J193" i="24"/>
  <c r="G165" i="24"/>
  <c r="T160" i="24"/>
  <c r="H190" i="24" s="1"/>
  <c r="R158" i="24"/>
  <c r="T158" i="24"/>
  <c r="T151" i="24"/>
  <c r="R150" i="24"/>
  <c r="T149" i="24"/>
  <c r="R148" i="24"/>
  <c r="R147" i="24"/>
  <c r="T147" i="24"/>
  <c r="H177" i="24" s="1"/>
  <c r="F177" i="24"/>
  <c r="H165" i="24"/>
  <c r="F165" i="24"/>
  <c r="F197" i="23"/>
  <c r="F199" i="23" s="1"/>
  <c r="F200" i="23" s="1"/>
  <c r="X190" i="23"/>
  <c r="V190" i="23"/>
  <c r="X188" i="23"/>
  <c r="V188" i="23"/>
  <c r="X187" i="23"/>
  <c r="V187" i="23"/>
  <c r="X186" i="23"/>
  <c r="V186" i="23"/>
  <c r="X185" i="23"/>
  <c r="V185" i="23"/>
  <c r="X184" i="23"/>
  <c r="V184" i="23"/>
  <c r="X183" i="23"/>
  <c r="V183" i="23"/>
  <c r="X182" i="23"/>
  <c r="V182" i="23"/>
  <c r="X181" i="23"/>
  <c r="V181" i="23"/>
  <c r="X179" i="23"/>
  <c r="V179" i="23"/>
  <c r="X178" i="23"/>
  <c r="V178" i="23"/>
  <c r="X177" i="23"/>
  <c r="V177" i="23"/>
  <c r="X176" i="23"/>
  <c r="V176" i="23"/>
  <c r="X175" i="23"/>
  <c r="V175" i="23"/>
  <c r="X174" i="23"/>
  <c r="V174" i="23"/>
  <c r="X173" i="23"/>
  <c r="V173" i="23"/>
  <c r="X172" i="23"/>
  <c r="V172" i="23"/>
  <c r="N190" i="23"/>
  <c r="L190" i="23"/>
  <c r="N189" i="23"/>
  <c r="T85" i="22" s="1"/>
  <c r="L189" i="23"/>
  <c r="R85" i="22" s="1"/>
  <c r="N188" i="23"/>
  <c r="L188" i="23"/>
  <c r="N187" i="23"/>
  <c r="L187" i="23"/>
  <c r="N186" i="23"/>
  <c r="L186" i="23"/>
  <c r="N185" i="23"/>
  <c r="L185" i="23"/>
  <c r="N184" i="23"/>
  <c r="L184" i="23"/>
  <c r="N183" i="23"/>
  <c r="L183" i="23"/>
  <c r="N182" i="23"/>
  <c r="L182" i="23"/>
  <c r="N181" i="23"/>
  <c r="L181" i="23"/>
  <c r="N180" i="23"/>
  <c r="T76" i="22" s="1"/>
  <c r="L180" i="23"/>
  <c r="R76" i="22" s="1"/>
  <c r="N179" i="23"/>
  <c r="L179" i="23"/>
  <c r="N178" i="23"/>
  <c r="L178" i="23"/>
  <c r="N177" i="23"/>
  <c r="L177" i="23"/>
  <c r="N176" i="23"/>
  <c r="L176" i="23"/>
  <c r="N175" i="23"/>
  <c r="L175" i="23"/>
  <c r="N174" i="23"/>
  <c r="L174" i="23"/>
  <c r="N173" i="23"/>
  <c r="L173" i="23"/>
  <c r="N172" i="23"/>
  <c r="L172" i="23"/>
  <c r="J159" i="23"/>
  <c r="J150" i="23"/>
  <c r="X160" i="23"/>
  <c r="V160" i="23"/>
  <c r="X158" i="23"/>
  <c r="V158" i="23"/>
  <c r="X157" i="23"/>
  <c r="V157" i="23"/>
  <c r="X156" i="23"/>
  <c r="V156" i="23"/>
  <c r="X155" i="23"/>
  <c r="V155" i="23"/>
  <c r="X154" i="23"/>
  <c r="V154" i="23"/>
  <c r="X153" i="23"/>
  <c r="V153" i="23"/>
  <c r="X152" i="23"/>
  <c r="V152" i="23"/>
  <c r="X151" i="23"/>
  <c r="V151" i="23"/>
  <c r="X149" i="23"/>
  <c r="V149" i="23"/>
  <c r="X148" i="23"/>
  <c r="V148" i="23"/>
  <c r="X147" i="23"/>
  <c r="V147" i="23"/>
  <c r="X146" i="23"/>
  <c r="V146" i="23"/>
  <c r="X145" i="23"/>
  <c r="V145" i="23"/>
  <c r="X144" i="23"/>
  <c r="V144" i="23"/>
  <c r="X143" i="23"/>
  <c r="V143" i="23"/>
  <c r="X142" i="23"/>
  <c r="V142" i="23"/>
  <c r="N160" i="23"/>
  <c r="N159" i="23"/>
  <c r="N158" i="23"/>
  <c r="N157" i="23"/>
  <c r="N156" i="23"/>
  <c r="N155" i="23"/>
  <c r="N154" i="23"/>
  <c r="N153" i="23"/>
  <c r="N152" i="23"/>
  <c r="N151" i="23"/>
  <c r="N149" i="23"/>
  <c r="N148" i="23"/>
  <c r="N147" i="23"/>
  <c r="N146" i="23"/>
  <c r="N145" i="23"/>
  <c r="N144" i="23"/>
  <c r="N143" i="23"/>
  <c r="N142" i="23"/>
  <c r="L160" i="23"/>
  <c r="L159" i="23"/>
  <c r="L158" i="23"/>
  <c r="L157" i="23"/>
  <c r="L156" i="23"/>
  <c r="L155" i="23"/>
  <c r="L154" i="23"/>
  <c r="L153" i="23"/>
  <c r="L152" i="23"/>
  <c r="L151" i="23"/>
  <c r="L149" i="23"/>
  <c r="L148" i="23"/>
  <c r="L147" i="23"/>
  <c r="L146" i="23"/>
  <c r="L145" i="23"/>
  <c r="L144" i="23"/>
  <c r="L143" i="23"/>
  <c r="L142" i="23"/>
  <c r="G192" i="23"/>
  <c r="G162" i="23"/>
  <c r="R160" i="23"/>
  <c r="F190" i="23" s="1"/>
  <c r="R158" i="23"/>
  <c r="F188" i="23" s="1"/>
  <c r="T157" i="23"/>
  <c r="H187" i="23" s="1"/>
  <c r="R154" i="23"/>
  <c r="F184" i="23" s="1"/>
  <c r="R152" i="23"/>
  <c r="F182" i="23" s="1"/>
  <c r="H181" i="23"/>
  <c r="R147" i="23"/>
  <c r="R145" i="23"/>
  <c r="F175" i="23" s="1"/>
  <c r="T144" i="23"/>
  <c r="H174" i="23" s="1"/>
  <c r="R143" i="23"/>
  <c r="P120" i="24"/>
  <c r="P117" i="24"/>
  <c r="P116" i="24"/>
  <c r="P114" i="24"/>
  <c r="P109" i="24"/>
  <c r="P108" i="24"/>
  <c r="P107" i="24"/>
  <c r="P105" i="24"/>
  <c r="N122" i="24"/>
  <c r="N113" i="24"/>
  <c r="N111" i="24"/>
  <c r="L111" i="24"/>
  <c r="N106" i="24"/>
  <c r="N123" i="24"/>
  <c r="N121" i="24"/>
  <c r="N115" i="24"/>
  <c r="P90" i="24"/>
  <c r="P87" i="24"/>
  <c r="P86" i="24"/>
  <c r="P84" i="24"/>
  <c r="P79" i="24"/>
  <c r="P78" i="24"/>
  <c r="P77" i="24"/>
  <c r="P60" i="24"/>
  <c r="P57" i="24"/>
  <c r="P56" i="24"/>
  <c r="P54" i="24"/>
  <c r="P49" i="24"/>
  <c r="P48" i="24"/>
  <c r="P47" i="24"/>
  <c r="P45" i="24"/>
  <c r="P75" i="24"/>
  <c r="N92" i="24"/>
  <c r="N83" i="24"/>
  <c r="N93" i="24"/>
  <c r="N65" i="24"/>
  <c r="P30" i="24"/>
  <c r="P27" i="24"/>
  <c r="P26" i="24"/>
  <c r="R26" i="24" s="1"/>
  <c r="X26" i="24" s="1"/>
  <c r="AB26" i="24" s="1"/>
  <c r="F56" i="24" s="1"/>
  <c r="P24" i="24"/>
  <c r="AB24" i="24" s="1"/>
  <c r="F54" i="24" s="1"/>
  <c r="P19" i="24"/>
  <c r="P18" i="24"/>
  <c r="P17" i="24"/>
  <c r="P15" i="24"/>
  <c r="R15" i="24" s="1"/>
  <c r="N35" i="24"/>
  <c r="G125" i="24"/>
  <c r="L123" i="24"/>
  <c r="J123" i="24"/>
  <c r="P123" i="24" s="1"/>
  <c r="J122" i="24"/>
  <c r="L121" i="24"/>
  <c r="J121" i="24"/>
  <c r="J119" i="24"/>
  <c r="P119" i="24" s="1"/>
  <c r="J118" i="24"/>
  <c r="P118" i="24" s="1"/>
  <c r="L115" i="24"/>
  <c r="J115" i="24"/>
  <c r="P115" i="24" s="1"/>
  <c r="J113" i="24"/>
  <c r="J112" i="24"/>
  <c r="P112" i="24" s="1"/>
  <c r="J111" i="24"/>
  <c r="P111" i="24" s="1"/>
  <c r="J110" i="24"/>
  <c r="P110" i="24" s="1"/>
  <c r="J106" i="24"/>
  <c r="P106" i="24" s="1"/>
  <c r="G95" i="24"/>
  <c r="L93" i="24"/>
  <c r="J93" i="24"/>
  <c r="P93" i="24" s="1"/>
  <c r="J92" i="24"/>
  <c r="P92" i="24" s="1"/>
  <c r="L91" i="24"/>
  <c r="J91" i="24"/>
  <c r="L89" i="24"/>
  <c r="J89" i="24"/>
  <c r="P89" i="24" s="1"/>
  <c r="J88" i="24"/>
  <c r="P88" i="24" s="1"/>
  <c r="L85" i="24"/>
  <c r="J85" i="24"/>
  <c r="P85" i="24" s="1"/>
  <c r="J83" i="24"/>
  <c r="P83" i="24" s="1"/>
  <c r="J82" i="24"/>
  <c r="P82" i="24" s="1"/>
  <c r="L81" i="24"/>
  <c r="J81" i="24"/>
  <c r="P81" i="24" s="1"/>
  <c r="L80" i="24"/>
  <c r="J80" i="24"/>
  <c r="P80" i="24" s="1"/>
  <c r="L76" i="24"/>
  <c r="J76" i="24"/>
  <c r="P76" i="24" s="1"/>
  <c r="G65" i="24"/>
  <c r="L63" i="24"/>
  <c r="J63" i="24"/>
  <c r="J62" i="24"/>
  <c r="P62" i="24" s="1"/>
  <c r="L61" i="24"/>
  <c r="J61" i="24"/>
  <c r="J59" i="24"/>
  <c r="P59" i="24" s="1"/>
  <c r="J58" i="24"/>
  <c r="P58" i="24" s="1"/>
  <c r="L55" i="24"/>
  <c r="J55" i="24"/>
  <c r="J53" i="24"/>
  <c r="P53" i="24" s="1"/>
  <c r="J52" i="24"/>
  <c r="P52" i="24" s="1"/>
  <c r="L51" i="24"/>
  <c r="J51" i="24"/>
  <c r="L50" i="24"/>
  <c r="J50" i="24"/>
  <c r="P50" i="24" s="1"/>
  <c r="L46" i="24"/>
  <c r="J46" i="24"/>
  <c r="H35" i="24"/>
  <c r="G35" i="24"/>
  <c r="F35" i="24"/>
  <c r="L33" i="24"/>
  <c r="J33" i="24"/>
  <c r="P33" i="24" s="1"/>
  <c r="J32" i="24"/>
  <c r="P32" i="24" s="1"/>
  <c r="L31" i="24"/>
  <c r="J31" i="24"/>
  <c r="L29" i="24"/>
  <c r="J29" i="24"/>
  <c r="P29" i="24" s="1"/>
  <c r="J28" i="24"/>
  <c r="P28" i="24" s="1"/>
  <c r="J25" i="24"/>
  <c r="P25" i="24" s="1"/>
  <c r="AD24" i="24"/>
  <c r="H54" i="24" s="1"/>
  <c r="J23" i="24"/>
  <c r="J22" i="24"/>
  <c r="P22" i="24" s="1"/>
  <c r="L21" i="24"/>
  <c r="J21" i="24"/>
  <c r="P21" i="24" s="1"/>
  <c r="L20" i="24"/>
  <c r="J20" i="24"/>
  <c r="P20" i="24" s="1"/>
  <c r="L16" i="24"/>
  <c r="J16" i="24"/>
  <c r="P16" i="24" s="1"/>
  <c r="N122" i="23"/>
  <c r="N113" i="23"/>
  <c r="P121" i="23"/>
  <c r="P120" i="23"/>
  <c r="P117" i="23"/>
  <c r="P116" i="23"/>
  <c r="P115" i="23"/>
  <c r="P114" i="23"/>
  <c r="P110" i="23"/>
  <c r="P109" i="23"/>
  <c r="P108" i="23"/>
  <c r="P107" i="23"/>
  <c r="P106" i="23"/>
  <c r="P105" i="23"/>
  <c r="V77" i="22" l="1"/>
  <c r="V112" i="22" s="1"/>
  <c r="V147" i="22" s="1"/>
  <c r="X38" i="22"/>
  <c r="X73" i="22" s="1"/>
  <c r="X108" i="22" s="1"/>
  <c r="X143" i="22" s="1"/>
  <c r="X50" i="22"/>
  <c r="X85" i="22" s="1"/>
  <c r="X120" i="22" s="1"/>
  <c r="X155" i="22" s="1"/>
  <c r="X36" i="22"/>
  <c r="X71" i="22" s="1"/>
  <c r="X106" i="22" s="1"/>
  <c r="X141" i="22" s="1"/>
  <c r="X44" i="22"/>
  <c r="X79" i="22" s="1"/>
  <c r="X114" i="22" s="1"/>
  <c r="X149" i="22" s="1"/>
  <c r="X35" i="22"/>
  <c r="X70" i="22" s="1"/>
  <c r="X105" i="22" s="1"/>
  <c r="X140" i="22" s="1"/>
  <c r="X39" i="22"/>
  <c r="X74" i="22" s="1"/>
  <c r="X109" i="22" s="1"/>
  <c r="X144" i="22" s="1"/>
  <c r="X43" i="22"/>
  <c r="X78" i="22" s="1"/>
  <c r="X113" i="22" s="1"/>
  <c r="X148" i="22" s="1"/>
  <c r="X47" i="22"/>
  <c r="X82" i="22" s="1"/>
  <c r="X117" i="22" s="1"/>
  <c r="X152" i="22" s="1"/>
  <c r="X51" i="22"/>
  <c r="X86" i="22" s="1"/>
  <c r="X121" i="22" s="1"/>
  <c r="X156" i="22" s="1"/>
  <c r="V40" i="22"/>
  <c r="V75" i="22" s="1"/>
  <c r="V110" i="22" s="1"/>
  <c r="V145" i="22" s="1"/>
  <c r="V48" i="22"/>
  <c r="V83" i="22" s="1"/>
  <c r="V118" i="22" s="1"/>
  <c r="V153" i="22" s="1"/>
  <c r="X34" i="22"/>
  <c r="X69" i="22" s="1"/>
  <c r="X104" i="22" s="1"/>
  <c r="X139" i="22" s="1"/>
  <c r="X48" i="22"/>
  <c r="X83" i="22" s="1"/>
  <c r="X118" i="22" s="1"/>
  <c r="X153" i="22" s="1"/>
  <c r="X46" i="22"/>
  <c r="X81" i="22" s="1"/>
  <c r="X116" i="22" s="1"/>
  <c r="X151" i="22" s="1"/>
  <c r="V36" i="22"/>
  <c r="V71" i="22" s="1"/>
  <c r="V106" i="22" s="1"/>
  <c r="V141" i="22" s="1"/>
  <c r="V44" i="22"/>
  <c r="V79" i="22" s="1"/>
  <c r="V114" i="22" s="1"/>
  <c r="V149" i="22" s="1"/>
  <c r="X40" i="22"/>
  <c r="X75" i="22" s="1"/>
  <c r="X110" i="22" s="1"/>
  <c r="X145" i="22" s="1"/>
  <c r="X33" i="22"/>
  <c r="X37" i="22"/>
  <c r="X72" i="22" s="1"/>
  <c r="X107" i="22" s="1"/>
  <c r="X142" i="22" s="1"/>
  <c r="X76" i="22"/>
  <c r="X111" i="22" s="1"/>
  <c r="X146" i="22" s="1"/>
  <c r="X45" i="22"/>
  <c r="X80" i="22" s="1"/>
  <c r="X115" i="22" s="1"/>
  <c r="X150" i="22" s="1"/>
  <c r="X49" i="22"/>
  <c r="X84" i="22" s="1"/>
  <c r="X119" i="22" s="1"/>
  <c r="X154" i="22" s="1"/>
  <c r="X42" i="22"/>
  <c r="X77" i="22" s="1"/>
  <c r="X112" i="22" s="1"/>
  <c r="X147" i="22" s="1"/>
  <c r="V34" i="22"/>
  <c r="V69" i="22" s="1"/>
  <c r="V104" i="22" s="1"/>
  <c r="V139" i="22" s="1"/>
  <c r="V38" i="22"/>
  <c r="V73" i="22" s="1"/>
  <c r="V108" i="22" s="1"/>
  <c r="V143" i="22" s="1"/>
  <c r="V46" i="22"/>
  <c r="V81" i="22" s="1"/>
  <c r="V116" i="22" s="1"/>
  <c r="V151" i="22" s="1"/>
  <c r="V50" i="22"/>
  <c r="V85" i="22" s="1"/>
  <c r="V120" i="22" s="1"/>
  <c r="V155" i="22" s="1"/>
  <c r="V33" i="22"/>
  <c r="V35" i="22"/>
  <c r="V70" i="22" s="1"/>
  <c r="V105" i="22" s="1"/>
  <c r="V140" i="22" s="1"/>
  <c r="V37" i="22"/>
  <c r="V72" i="22" s="1"/>
  <c r="V107" i="22" s="1"/>
  <c r="V142" i="22" s="1"/>
  <c r="V39" i="22"/>
  <c r="V41" i="22"/>
  <c r="V76" i="22" s="1"/>
  <c r="V111" i="22" s="1"/>
  <c r="V146" i="22" s="1"/>
  <c r="V45" i="22"/>
  <c r="V80" i="22" s="1"/>
  <c r="V115" i="22" s="1"/>
  <c r="V150" i="22" s="1"/>
  <c r="V47" i="22"/>
  <c r="V82" i="22" s="1"/>
  <c r="V117" i="22" s="1"/>
  <c r="V152" i="22" s="1"/>
  <c r="V49" i="22"/>
  <c r="V84" i="22" s="1"/>
  <c r="V119" i="22" s="1"/>
  <c r="V154" i="22" s="1"/>
  <c r="V51" i="22"/>
  <c r="V86" i="22" s="1"/>
  <c r="V121" i="22" s="1"/>
  <c r="V156" i="22" s="1"/>
  <c r="J53" i="22"/>
  <c r="T53" i="22"/>
  <c r="J88" i="22"/>
  <c r="L53" i="22"/>
  <c r="L88" i="22"/>
  <c r="N88" i="22"/>
  <c r="N53" i="22"/>
  <c r="R43" i="22"/>
  <c r="V43" i="22" s="1"/>
  <c r="V78" i="22" s="1"/>
  <c r="V113" i="22" s="1"/>
  <c r="V148" i="22" s="1"/>
  <c r="R68" i="22"/>
  <c r="T68" i="22"/>
  <c r="F180" i="24"/>
  <c r="R180" i="24" s="1"/>
  <c r="F192" i="24"/>
  <c r="H188" i="24"/>
  <c r="T188" i="24" s="1"/>
  <c r="R153" i="24"/>
  <c r="F183" i="24" s="1"/>
  <c r="P121" i="24"/>
  <c r="P63" i="24"/>
  <c r="P91" i="24"/>
  <c r="P31" i="24"/>
  <c r="R31" i="24" s="1"/>
  <c r="X31" i="24" s="1"/>
  <c r="AB31" i="24" s="1"/>
  <c r="F61" i="24" s="1"/>
  <c r="P46" i="24"/>
  <c r="P51" i="24"/>
  <c r="P55" i="24"/>
  <c r="P61" i="24"/>
  <c r="P65" i="24" s="1"/>
  <c r="P67" i="24" s="1"/>
  <c r="P122" i="24"/>
  <c r="P113" i="24"/>
  <c r="N125" i="24"/>
  <c r="N127" i="24" s="1"/>
  <c r="R160" i="24"/>
  <c r="F190" i="24" s="1"/>
  <c r="R190" i="24" s="1"/>
  <c r="J165" i="24"/>
  <c r="R32" i="24"/>
  <c r="X32" i="24" s="1"/>
  <c r="AB32" i="24" s="1"/>
  <c r="F62" i="24" s="1"/>
  <c r="P23" i="24"/>
  <c r="R23" i="24" s="1"/>
  <c r="X23" i="24" s="1"/>
  <c r="AB23" i="24" s="1"/>
  <c r="F53" i="24" s="1"/>
  <c r="R53" i="24" s="1"/>
  <c r="X53" i="24" s="1"/>
  <c r="AB53" i="24" s="1"/>
  <c r="F83" i="24" s="1"/>
  <c r="T177" i="24"/>
  <c r="H182" i="24"/>
  <c r="R177" i="24"/>
  <c r="T190" i="24"/>
  <c r="R163" i="24"/>
  <c r="F193" i="24" s="1"/>
  <c r="T159" i="24"/>
  <c r="H189" i="24" s="1"/>
  <c r="F178" i="24"/>
  <c r="F188" i="24"/>
  <c r="R192" i="24"/>
  <c r="V192" i="24" s="1"/>
  <c r="T145" i="24"/>
  <c r="R151" i="24"/>
  <c r="F181" i="24" s="1"/>
  <c r="H181" i="24"/>
  <c r="R156" i="24"/>
  <c r="F186" i="24" s="1"/>
  <c r="H186" i="24"/>
  <c r="R157" i="24"/>
  <c r="F187" i="24" s="1"/>
  <c r="R159" i="24"/>
  <c r="F189" i="24" s="1"/>
  <c r="J195" i="24"/>
  <c r="J197" i="24" s="1"/>
  <c r="R149" i="24"/>
  <c r="F179" i="24" s="1"/>
  <c r="T150" i="24"/>
  <c r="H180" i="24" s="1"/>
  <c r="H184" i="24"/>
  <c r="T148" i="24"/>
  <c r="H178" i="24" s="1"/>
  <c r="H179" i="24"/>
  <c r="R161" i="24"/>
  <c r="F191" i="24" s="1"/>
  <c r="T162" i="24"/>
  <c r="H192" i="24" s="1"/>
  <c r="T163" i="24"/>
  <c r="H193" i="24" s="1"/>
  <c r="T153" i="24"/>
  <c r="H183" i="24" s="1"/>
  <c r="F184" i="24"/>
  <c r="T157" i="24"/>
  <c r="H187" i="24" s="1"/>
  <c r="R152" i="24"/>
  <c r="F182" i="24" s="1"/>
  <c r="T161" i="24"/>
  <c r="H191" i="24" s="1"/>
  <c r="J192" i="23"/>
  <c r="N150" i="23"/>
  <c r="L150" i="23"/>
  <c r="R150" i="23" s="1"/>
  <c r="F177" i="23"/>
  <c r="F173" i="23"/>
  <c r="J162" i="23"/>
  <c r="R188" i="23"/>
  <c r="R173" i="23"/>
  <c r="T174" i="23"/>
  <c r="R175" i="23"/>
  <c r="R177" i="23"/>
  <c r="R182" i="23"/>
  <c r="R190" i="23"/>
  <c r="R184" i="23"/>
  <c r="T159" i="23"/>
  <c r="T187" i="23"/>
  <c r="R155" i="23"/>
  <c r="F185" i="23" s="1"/>
  <c r="T146" i="23"/>
  <c r="H176" i="23" s="1"/>
  <c r="T149" i="23"/>
  <c r="H179" i="23" s="1"/>
  <c r="T153" i="23"/>
  <c r="H183" i="23" s="1"/>
  <c r="R156" i="23"/>
  <c r="F186" i="23" s="1"/>
  <c r="H162" i="23"/>
  <c r="T143" i="23"/>
  <c r="H173" i="23" s="1"/>
  <c r="R144" i="23"/>
  <c r="F174" i="23" s="1"/>
  <c r="T147" i="23"/>
  <c r="H177" i="23" s="1"/>
  <c r="F181" i="23"/>
  <c r="T154" i="23"/>
  <c r="H184" i="23" s="1"/>
  <c r="T156" i="23"/>
  <c r="H186" i="23" s="1"/>
  <c r="R157" i="23"/>
  <c r="F187" i="23" s="1"/>
  <c r="R159" i="23"/>
  <c r="T160" i="23"/>
  <c r="H190" i="23" s="1"/>
  <c r="F162" i="23"/>
  <c r="T145" i="23"/>
  <c r="H175" i="23" s="1"/>
  <c r="R146" i="23"/>
  <c r="F176" i="23" s="1"/>
  <c r="T148" i="23"/>
  <c r="R149" i="23"/>
  <c r="F179" i="23" s="1"/>
  <c r="T150" i="23"/>
  <c r="X150" i="23" s="1"/>
  <c r="T152" i="23"/>
  <c r="H182" i="23" s="1"/>
  <c r="R153" i="23"/>
  <c r="F183" i="23" s="1"/>
  <c r="T155" i="23"/>
  <c r="H185" i="23" s="1"/>
  <c r="T158" i="23"/>
  <c r="H188" i="23" s="1"/>
  <c r="N95" i="24"/>
  <c r="N97" i="24" s="1"/>
  <c r="T28" i="24"/>
  <c r="Z28" i="24" s="1"/>
  <c r="AD28" i="24" s="1"/>
  <c r="H58" i="24" s="1"/>
  <c r="T58" i="24" s="1"/>
  <c r="Z58" i="24" s="1"/>
  <c r="AD58" i="24" s="1"/>
  <c r="H88" i="24" s="1"/>
  <c r="T19" i="24"/>
  <c r="Z19" i="24" s="1"/>
  <c r="AD19" i="24" s="1"/>
  <c r="H49" i="24" s="1"/>
  <c r="T49" i="24" s="1"/>
  <c r="Z49" i="24" s="1"/>
  <c r="AD49" i="24" s="1"/>
  <c r="H79" i="24" s="1"/>
  <c r="L35" i="24"/>
  <c r="T18" i="24"/>
  <c r="Z18" i="24" s="1"/>
  <c r="AD18" i="24" s="1"/>
  <c r="H48" i="24" s="1"/>
  <c r="T48" i="24" s="1"/>
  <c r="Z48" i="24" s="1"/>
  <c r="AD48" i="24" s="1"/>
  <c r="H78" i="24" s="1"/>
  <c r="R24" i="24"/>
  <c r="R18" i="24"/>
  <c r="X18" i="24" s="1"/>
  <c r="AB18" i="24" s="1"/>
  <c r="F48" i="24" s="1"/>
  <c r="T24" i="24"/>
  <c r="L125" i="24"/>
  <c r="L127" i="24" s="1"/>
  <c r="R56" i="24"/>
  <c r="X56" i="24" s="1"/>
  <c r="AB56" i="24" s="1"/>
  <c r="F86" i="24" s="1"/>
  <c r="R48" i="24"/>
  <c r="X48" i="24" s="1"/>
  <c r="AB48" i="24" s="1"/>
  <c r="F78" i="24" s="1"/>
  <c r="X15" i="24"/>
  <c r="T17" i="24"/>
  <c r="Z17" i="24" s="1"/>
  <c r="AD17" i="24" s="1"/>
  <c r="H47" i="24" s="1"/>
  <c r="T25" i="24"/>
  <c r="Z25" i="24" s="1"/>
  <c r="AD25" i="24" s="1"/>
  <c r="H55" i="24" s="1"/>
  <c r="R25" i="24"/>
  <c r="X25" i="24" s="1"/>
  <c r="AB25" i="24" s="1"/>
  <c r="F55" i="24" s="1"/>
  <c r="T29" i="24"/>
  <c r="Z29" i="24" s="1"/>
  <c r="AD29" i="24" s="1"/>
  <c r="H59" i="24" s="1"/>
  <c r="T31" i="24"/>
  <c r="Z31" i="24" s="1"/>
  <c r="AD31" i="24" s="1"/>
  <c r="H61" i="24" s="1"/>
  <c r="R17" i="24"/>
  <c r="X17" i="24" s="1"/>
  <c r="AB17" i="24" s="1"/>
  <c r="F47" i="24" s="1"/>
  <c r="J35" i="24"/>
  <c r="T21" i="24"/>
  <c r="Z21" i="24" s="1"/>
  <c r="AD21" i="24" s="1"/>
  <c r="H51" i="24" s="1"/>
  <c r="R29" i="24"/>
  <c r="X29" i="24" s="1"/>
  <c r="AB29" i="24" s="1"/>
  <c r="F59" i="24" s="1"/>
  <c r="R21" i="24"/>
  <c r="X21" i="24" s="1"/>
  <c r="AB21" i="24" s="1"/>
  <c r="F51" i="24" s="1"/>
  <c r="T22" i="24"/>
  <c r="Z22" i="24" s="1"/>
  <c r="AD22" i="24" s="1"/>
  <c r="H52" i="24" s="1"/>
  <c r="AB54" i="24"/>
  <c r="F84" i="24" s="1"/>
  <c r="T27" i="24"/>
  <c r="Z27" i="24" s="1"/>
  <c r="AD27" i="24" s="1"/>
  <c r="H57" i="24" s="1"/>
  <c r="R27" i="24"/>
  <c r="X27" i="24" s="1"/>
  <c r="AB27" i="24" s="1"/>
  <c r="F57" i="24" s="1"/>
  <c r="R33" i="24"/>
  <c r="X33" i="24" s="1"/>
  <c r="AB33" i="24" s="1"/>
  <c r="F63" i="24" s="1"/>
  <c r="T33" i="24"/>
  <c r="Z33" i="24" s="1"/>
  <c r="AD33" i="24" s="1"/>
  <c r="H63" i="24" s="1"/>
  <c r="J65" i="24"/>
  <c r="J67" i="24" s="1"/>
  <c r="R54" i="24"/>
  <c r="T15" i="24"/>
  <c r="R22" i="24"/>
  <c r="X22" i="24" s="1"/>
  <c r="AB22" i="24" s="1"/>
  <c r="F52" i="24" s="1"/>
  <c r="T23" i="24"/>
  <c r="Z23" i="24" s="1"/>
  <c r="AD23" i="24" s="1"/>
  <c r="H53" i="24" s="1"/>
  <c r="AD54" i="24"/>
  <c r="H84" i="24" s="1"/>
  <c r="T54" i="24"/>
  <c r="T26" i="24"/>
  <c r="Z26" i="24" s="1"/>
  <c r="AD26" i="24" s="1"/>
  <c r="H56" i="24" s="1"/>
  <c r="R28" i="24"/>
  <c r="X28" i="24" s="1"/>
  <c r="AB28" i="24" s="1"/>
  <c r="F58" i="24" s="1"/>
  <c r="T30" i="24"/>
  <c r="Z30" i="24" s="1"/>
  <c r="AD30" i="24" s="1"/>
  <c r="H60" i="24" s="1"/>
  <c r="R30" i="24"/>
  <c r="X30" i="24" s="1"/>
  <c r="AB30" i="24" s="1"/>
  <c r="F60" i="24" s="1"/>
  <c r="T32" i="24"/>
  <c r="Z32" i="24" s="1"/>
  <c r="AD32" i="24" s="1"/>
  <c r="H62" i="24" s="1"/>
  <c r="J95" i="24"/>
  <c r="J97" i="24" s="1"/>
  <c r="R19" i="24"/>
  <c r="X19" i="24" s="1"/>
  <c r="AB19" i="24" s="1"/>
  <c r="F49" i="24" s="1"/>
  <c r="L65" i="24"/>
  <c r="L67" i="24" s="1"/>
  <c r="L95" i="24"/>
  <c r="L97" i="24" s="1"/>
  <c r="P125" i="24"/>
  <c r="P127" i="24" s="1"/>
  <c r="J125" i="24"/>
  <c r="J127" i="24" s="1"/>
  <c r="N125" i="23"/>
  <c r="H88" i="22" l="1"/>
  <c r="X53" i="22"/>
  <c r="V53" i="22"/>
  <c r="V74" i="22"/>
  <c r="V109" i="22" s="1"/>
  <c r="V144" i="22" s="1"/>
  <c r="X68" i="22"/>
  <c r="X103" i="22" s="1"/>
  <c r="V68" i="22"/>
  <c r="V103" i="22" s="1"/>
  <c r="T88" i="22"/>
  <c r="R88" i="22"/>
  <c r="R53" i="22"/>
  <c r="F13" i="22" s="1"/>
  <c r="T146" i="24"/>
  <c r="T178" i="24"/>
  <c r="R181" i="24"/>
  <c r="V181" i="24" s="1"/>
  <c r="T180" i="24"/>
  <c r="R191" i="24"/>
  <c r="R179" i="24"/>
  <c r="R187" i="24"/>
  <c r="R182" i="24"/>
  <c r="T183" i="24"/>
  <c r="X183" i="24" s="1"/>
  <c r="T193" i="24"/>
  <c r="R145" i="24"/>
  <c r="R189" i="24"/>
  <c r="T189" i="24"/>
  <c r="R183" i="24"/>
  <c r="V183" i="24" s="1"/>
  <c r="T182" i="24"/>
  <c r="R155" i="24"/>
  <c r="F185" i="24" s="1"/>
  <c r="T191" i="24"/>
  <c r="R186" i="24"/>
  <c r="T186" i="24"/>
  <c r="R188" i="24"/>
  <c r="R193" i="24"/>
  <c r="T187" i="24"/>
  <c r="T192" i="24"/>
  <c r="X192" i="24" s="1"/>
  <c r="T179" i="24"/>
  <c r="T181" i="24"/>
  <c r="X181" i="24" s="1"/>
  <c r="H175" i="24"/>
  <c r="R146" i="24"/>
  <c r="F176" i="24" s="1"/>
  <c r="H176" i="24"/>
  <c r="N165" i="24"/>
  <c r="R178" i="24"/>
  <c r="T155" i="24"/>
  <c r="H185" i="24" s="1"/>
  <c r="V159" i="23"/>
  <c r="F189" i="23" s="1"/>
  <c r="R189" i="23" s="1"/>
  <c r="V189" i="23" s="1"/>
  <c r="X159" i="23"/>
  <c r="H189" i="23" s="1"/>
  <c r="T189" i="23" s="1"/>
  <c r="X189" i="23" s="1"/>
  <c r="V150" i="23"/>
  <c r="F180" i="23" s="1"/>
  <c r="R180" i="23" s="1"/>
  <c r="V180" i="23" s="1"/>
  <c r="H180" i="23"/>
  <c r="R187" i="23"/>
  <c r="R183" i="23"/>
  <c r="T179" i="23"/>
  <c r="T188" i="23"/>
  <c r="T180" i="23"/>
  <c r="X180" i="23" s="1"/>
  <c r="T175" i="23"/>
  <c r="T190" i="23"/>
  <c r="T184" i="23"/>
  <c r="R174" i="23"/>
  <c r="T183" i="23"/>
  <c r="T185" i="23"/>
  <c r="R179" i="23"/>
  <c r="T173" i="23"/>
  <c r="R185" i="23"/>
  <c r="T176" i="23"/>
  <c r="T186" i="23"/>
  <c r="R176" i="23"/>
  <c r="R148" i="23"/>
  <c r="F178" i="23" s="1"/>
  <c r="H178" i="23"/>
  <c r="R142" i="23"/>
  <c r="N162" i="23"/>
  <c r="T142" i="23"/>
  <c r="T177" i="23"/>
  <c r="R186" i="23"/>
  <c r="T182" i="23"/>
  <c r="P95" i="24"/>
  <c r="P97" i="24" s="1"/>
  <c r="T60" i="24"/>
  <c r="Z60" i="24" s="1"/>
  <c r="AD60" i="24" s="1"/>
  <c r="H90" i="24" s="1"/>
  <c r="R63" i="24"/>
  <c r="X63" i="24" s="1"/>
  <c r="AB63" i="24" s="1"/>
  <c r="F93" i="24" s="1"/>
  <c r="T88" i="24"/>
  <c r="Z88" i="24" s="1"/>
  <c r="AD88" i="24" s="1"/>
  <c r="H118" i="24" s="1"/>
  <c r="T79" i="24"/>
  <c r="Z79" i="24" s="1"/>
  <c r="AD79" i="24" s="1"/>
  <c r="H109" i="24" s="1"/>
  <c r="T53" i="24"/>
  <c r="Z53" i="24" s="1"/>
  <c r="AD53" i="24" s="1"/>
  <c r="H83" i="24" s="1"/>
  <c r="T78" i="24"/>
  <c r="Z78" i="24" s="1"/>
  <c r="AD78" i="24" s="1"/>
  <c r="H108" i="24" s="1"/>
  <c r="R78" i="24"/>
  <c r="X78" i="24" s="1"/>
  <c r="AB78" i="24" s="1"/>
  <c r="F108" i="24" s="1"/>
  <c r="T52" i="24"/>
  <c r="Z52" i="24" s="1"/>
  <c r="AD52" i="24" s="1"/>
  <c r="H82" i="24" s="1"/>
  <c r="R47" i="24"/>
  <c r="X47" i="24" s="1"/>
  <c r="AB47" i="24" s="1"/>
  <c r="F77" i="24" s="1"/>
  <c r="T55" i="24"/>
  <c r="Z55" i="24" s="1"/>
  <c r="AD55" i="24" s="1"/>
  <c r="H85" i="24" s="1"/>
  <c r="R49" i="24"/>
  <c r="X49" i="24" s="1"/>
  <c r="AB49" i="24" s="1"/>
  <c r="F79" i="24" s="1"/>
  <c r="T62" i="24"/>
  <c r="Z62" i="24" s="1"/>
  <c r="AD62" i="24" s="1"/>
  <c r="H92" i="24" s="1"/>
  <c r="T56" i="24"/>
  <c r="Z56" i="24" s="1"/>
  <c r="AD56" i="24" s="1"/>
  <c r="H86" i="24" s="1"/>
  <c r="T59" i="24"/>
  <c r="Z59" i="24" s="1"/>
  <c r="AD59" i="24" s="1"/>
  <c r="H89" i="24" s="1"/>
  <c r="T47" i="24"/>
  <c r="Z47" i="24" s="1"/>
  <c r="AD47" i="24" s="1"/>
  <c r="H77" i="24" s="1"/>
  <c r="R86" i="24"/>
  <c r="X86" i="24" s="1"/>
  <c r="AB86" i="24" s="1"/>
  <c r="F116" i="24" s="1"/>
  <c r="T63" i="24"/>
  <c r="Z63" i="24" s="1"/>
  <c r="AD63" i="24" s="1"/>
  <c r="H93" i="24" s="1"/>
  <c r="T57" i="24"/>
  <c r="Z57" i="24" s="1"/>
  <c r="AD57" i="24" s="1"/>
  <c r="H87" i="24" s="1"/>
  <c r="R59" i="24"/>
  <c r="X59" i="24" s="1"/>
  <c r="AB59" i="24" s="1"/>
  <c r="F89" i="24" s="1"/>
  <c r="R83" i="24"/>
  <c r="X83" i="24" s="1"/>
  <c r="AB83" i="24" s="1"/>
  <c r="F113" i="24" s="1"/>
  <c r="T61" i="24"/>
  <c r="Z61" i="24" s="1"/>
  <c r="AD61" i="24" s="1"/>
  <c r="H91" i="24" s="1"/>
  <c r="R55" i="24"/>
  <c r="X55" i="24" s="1"/>
  <c r="AB55" i="24" s="1"/>
  <c r="F85" i="24" s="1"/>
  <c r="T16" i="24"/>
  <c r="Z16" i="24" s="1"/>
  <c r="AD16" i="24" s="1"/>
  <c r="H46" i="24" s="1"/>
  <c r="R16" i="24"/>
  <c r="P35" i="24"/>
  <c r="AD84" i="24"/>
  <c r="H114" i="24" s="1"/>
  <c r="T84" i="24"/>
  <c r="R60" i="24"/>
  <c r="X60" i="24" s="1"/>
  <c r="AB60" i="24" s="1"/>
  <c r="F90" i="24" s="1"/>
  <c r="Z15" i="24"/>
  <c r="R20" i="24"/>
  <c r="X20" i="24" s="1"/>
  <c r="AB20" i="24" s="1"/>
  <c r="F50" i="24" s="1"/>
  <c r="T20" i="24"/>
  <c r="Z20" i="24" s="1"/>
  <c r="AD20" i="24" s="1"/>
  <c r="H50" i="24" s="1"/>
  <c r="AB15" i="24"/>
  <c r="R52" i="24"/>
  <c r="X52" i="24" s="1"/>
  <c r="AB52" i="24" s="1"/>
  <c r="F82" i="24" s="1"/>
  <c r="R84" i="24"/>
  <c r="AB84" i="24"/>
  <c r="F114" i="24" s="1"/>
  <c r="T51" i="24"/>
  <c r="Z51" i="24" s="1"/>
  <c r="AD51" i="24" s="1"/>
  <c r="H81" i="24" s="1"/>
  <c r="R58" i="24"/>
  <c r="X58" i="24" s="1"/>
  <c r="AB58" i="24" s="1"/>
  <c r="F88" i="24" s="1"/>
  <c r="R57" i="24"/>
  <c r="X57" i="24" s="1"/>
  <c r="AB57" i="24" s="1"/>
  <c r="F87" i="24" s="1"/>
  <c r="R62" i="24"/>
  <c r="X62" i="24" s="1"/>
  <c r="AB62" i="24" s="1"/>
  <c r="F92" i="24" s="1"/>
  <c r="R61" i="24"/>
  <c r="X61" i="24" s="1"/>
  <c r="AB61" i="24" s="1"/>
  <c r="F91" i="24" s="1"/>
  <c r="R51" i="24"/>
  <c r="X51" i="24" s="1"/>
  <c r="AB51" i="24" s="1"/>
  <c r="F81" i="24" s="1"/>
  <c r="X138" i="22" l="1"/>
  <c r="X158" i="22" s="1"/>
  <c r="H158" i="22"/>
  <c r="V138" i="22"/>
  <c r="V158" i="22" s="1"/>
  <c r="F158" i="22"/>
  <c r="X88" i="22"/>
  <c r="V123" i="22"/>
  <c r="F123" i="22"/>
  <c r="F15" i="22"/>
  <c r="V88" i="22"/>
  <c r="F88" i="22"/>
  <c r="H13" i="22"/>
  <c r="H15" i="22" s="1"/>
  <c r="H16" i="22" s="1"/>
  <c r="H17" i="22" s="1"/>
  <c r="H19" i="22" s="1"/>
  <c r="T165" i="24"/>
  <c r="T185" i="24"/>
  <c r="R185" i="24"/>
  <c r="R176" i="24"/>
  <c r="V176" i="24" s="1"/>
  <c r="R165" i="24"/>
  <c r="L165" i="24"/>
  <c r="H195" i="24"/>
  <c r="T176" i="24"/>
  <c r="X176" i="24" s="1"/>
  <c r="X165" i="24"/>
  <c r="L162" i="23"/>
  <c r="T178" i="23"/>
  <c r="T162" i="23"/>
  <c r="R162" i="23"/>
  <c r="R178" i="23"/>
  <c r="T46" i="24"/>
  <c r="Z46" i="24" s="1"/>
  <c r="AD46" i="24" s="1"/>
  <c r="H76" i="24" s="1"/>
  <c r="R89" i="24"/>
  <c r="X89" i="24" s="1"/>
  <c r="AB89" i="24" s="1"/>
  <c r="F119" i="24" s="1"/>
  <c r="R116" i="24"/>
  <c r="X116" i="24" s="1"/>
  <c r="AB116" i="24" s="1"/>
  <c r="T92" i="24"/>
  <c r="Z92" i="24" s="1"/>
  <c r="AD92" i="24" s="1"/>
  <c r="H122" i="24" s="1"/>
  <c r="R77" i="24"/>
  <c r="X77" i="24" s="1"/>
  <c r="AB77" i="24" s="1"/>
  <c r="F107" i="24" s="1"/>
  <c r="T108" i="24"/>
  <c r="Z108" i="24" s="1"/>
  <c r="AD108" i="24" s="1"/>
  <c r="T118" i="24"/>
  <c r="Z118" i="24" s="1"/>
  <c r="AD118" i="24" s="1"/>
  <c r="R81" i="24"/>
  <c r="X81" i="24" s="1"/>
  <c r="AB81" i="24" s="1"/>
  <c r="F111" i="24" s="1"/>
  <c r="R50" i="24"/>
  <c r="X50" i="24" s="1"/>
  <c r="AB50" i="24"/>
  <c r="F80" i="24" s="1"/>
  <c r="T77" i="24"/>
  <c r="Z77" i="24" s="1"/>
  <c r="AD77" i="24" s="1"/>
  <c r="H107" i="24" s="1"/>
  <c r="T82" i="24"/>
  <c r="Z82" i="24" s="1"/>
  <c r="AD82" i="24" s="1"/>
  <c r="H112" i="24" s="1"/>
  <c r="R93" i="24"/>
  <c r="X93" i="24" s="1"/>
  <c r="AB93" i="24" s="1"/>
  <c r="F123" i="24" s="1"/>
  <c r="R91" i="24"/>
  <c r="X91" i="24" s="1"/>
  <c r="AB91" i="24" s="1"/>
  <c r="F121" i="24" s="1"/>
  <c r="R92" i="24"/>
  <c r="X92" i="24" s="1"/>
  <c r="AB92" i="24" s="1"/>
  <c r="F122" i="24" s="1"/>
  <c r="T91" i="24"/>
  <c r="Z91" i="24" s="1"/>
  <c r="AD91" i="24" s="1"/>
  <c r="H121" i="24" s="1"/>
  <c r="T89" i="24"/>
  <c r="Z89" i="24" s="1"/>
  <c r="AD89" i="24" s="1"/>
  <c r="H119" i="24" s="1"/>
  <c r="T50" i="24"/>
  <c r="Z50" i="24" s="1"/>
  <c r="AD50" i="24" s="1"/>
  <c r="H80" i="24" s="1"/>
  <c r="R85" i="24"/>
  <c r="X85" i="24" s="1"/>
  <c r="AB85" i="24" s="1"/>
  <c r="F115" i="24" s="1"/>
  <c r="T81" i="24"/>
  <c r="Z81" i="24" s="1"/>
  <c r="AD81" i="24" s="1"/>
  <c r="H111" i="24" s="1"/>
  <c r="R87" i="24"/>
  <c r="X87" i="24" s="1"/>
  <c r="AB87" i="24" s="1"/>
  <c r="F117" i="24" s="1"/>
  <c r="R90" i="24"/>
  <c r="X90" i="24" s="1"/>
  <c r="AB90" i="24" s="1"/>
  <c r="F120" i="24" s="1"/>
  <c r="R113" i="24"/>
  <c r="X113" i="24" s="1"/>
  <c r="AB113" i="24" s="1"/>
  <c r="T93" i="24"/>
  <c r="Z93" i="24" s="1"/>
  <c r="AD93" i="24" s="1"/>
  <c r="H123" i="24" s="1"/>
  <c r="T86" i="24"/>
  <c r="Z86" i="24" s="1"/>
  <c r="AD86" i="24" s="1"/>
  <c r="H116" i="24" s="1"/>
  <c r="T85" i="24"/>
  <c r="Z85" i="24" s="1"/>
  <c r="AD85" i="24" s="1"/>
  <c r="H115" i="24" s="1"/>
  <c r="T109" i="24"/>
  <c r="Z109" i="24" s="1"/>
  <c r="AD109" i="24" s="1"/>
  <c r="X16" i="24"/>
  <c r="R35" i="24"/>
  <c r="R82" i="24"/>
  <c r="X82" i="24" s="1"/>
  <c r="AB82" i="24" s="1"/>
  <c r="F112" i="24" s="1"/>
  <c r="Z35" i="24"/>
  <c r="AD15" i="24"/>
  <c r="T114" i="24"/>
  <c r="AD114" i="24"/>
  <c r="R79" i="24"/>
  <c r="X79" i="24" s="1"/>
  <c r="AB79" i="24" s="1"/>
  <c r="F109" i="24" s="1"/>
  <c r="R108" i="24"/>
  <c r="X108" i="24" s="1"/>
  <c r="AB108" i="24" s="1"/>
  <c r="T83" i="24"/>
  <c r="Z83" i="24" s="1"/>
  <c r="AD83" i="24" s="1"/>
  <c r="H113" i="24" s="1"/>
  <c r="T90" i="24"/>
  <c r="Z90" i="24" s="1"/>
  <c r="AD90" i="24" s="1"/>
  <c r="H120" i="24" s="1"/>
  <c r="R88" i="24"/>
  <c r="X88" i="24" s="1"/>
  <c r="AB88" i="24" s="1"/>
  <c r="F118" i="24" s="1"/>
  <c r="T87" i="24"/>
  <c r="Z87" i="24" s="1"/>
  <c r="AD87" i="24" s="1"/>
  <c r="H117" i="24" s="1"/>
  <c r="T35" i="24"/>
  <c r="R114" i="24"/>
  <c r="AB114" i="24"/>
  <c r="F45" i="24"/>
  <c r="X123" i="22" l="1"/>
  <c r="H123" i="22"/>
  <c r="F16" i="22"/>
  <c r="F17" i="22" s="1"/>
  <c r="F19" i="22" s="1"/>
  <c r="N13" i="22"/>
  <c r="N15" i="22" s="1"/>
  <c r="N16" i="22" s="1"/>
  <c r="N17" i="22" s="1"/>
  <c r="N19" i="22" s="1"/>
  <c r="V165" i="24"/>
  <c r="F175" i="24"/>
  <c r="N195" i="24"/>
  <c r="T175" i="24"/>
  <c r="X162" i="23"/>
  <c r="H172" i="23"/>
  <c r="V162" i="23"/>
  <c r="F172" i="23"/>
  <c r="R117" i="24"/>
  <c r="X117" i="24" s="1"/>
  <c r="AB117" i="24" s="1"/>
  <c r="T122" i="24"/>
  <c r="Z122" i="24" s="1"/>
  <c r="AD122" i="24" s="1"/>
  <c r="R121" i="24"/>
  <c r="X121" i="24" s="1"/>
  <c r="AB121" i="24" s="1"/>
  <c r="T117" i="24"/>
  <c r="Z117" i="24" s="1"/>
  <c r="AD117" i="24" s="1"/>
  <c r="T123" i="24"/>
  <c r="Z123" i="24" s="1"/>
  <c r="AD123" i="24" s="1"/>
  <c r="T111" i="24"/>
  <c r="Z111" i="24" s="1"/>
  <c r="AD111" i="24" s="1"/>
  <c r="T119" i="24"/>
  <c r="Z119" i="24" s="1"/>
  <c r="AD119" i="24" s="1"/>
  <c r="R123" i="24"/>
  <c r="X123" i="24" s="1"/>
  <c r="AB123" i="24" s="1"/>
  <c r="T116" i="24"/>
  <c r="Z116" i="24" s="1"/>
  <c r="AD116" i="24" s="1"/>
  <c r="R118" i="24"/>
  <c r="X118" i="24" s="1"/>
  <c r="AB118" i="24" s="1"/>
  <c r="T112" i="24"/>
  <c r="Z112" i="24" s="1"/>
  <c r="AD112" i="24" s="1"/>
  <c r="R119" i="24"/>
  <c r="X119" i="24" s="1"/>
  <c r="AB119" i="24" s="1"/>
  <c r="T113" i="24"/>
  <c r="Z113" i="24" s="1"/>
  <c r="AD113" i="24" s="1"/>
  <c r="T80" i="24"/>
  <c r="Z80" i="24" s="1"/>
  <c r="AD80" i="24" s="1"/>
  <c r="H110" i="24" s="1"/>
  <c r="R109" i="24"/>
  <c r="X109" i="24" s="1"/>
  <c r="AB109" i="24" s="1"/>
  <c r="T121" i="24"/>
  <c r="Z121" i="24" s="1"/>
  <c r="AD121" i="24" s="1"/>
  <c r="T120" i="24"/>
  <c r="Z120" i="24" s="1"/>
  <c r="AD120" i="24" s="1"/>
  <c r="R112" i="24"/>
  <c r="X112" i="24" s="1"/>
  <c r="AB112" i="24" s="1"/>
  <c r="T115" i="24"/>
  <c r="Z115" i="24" s="1"/>
  <c r="AD115" i="24" s="1"/>
  <c r="R120" i="24"/>
  <c r="X120" i="24" s="1"/>
  <c r="AB120" i="24" s="1"/>
  <c r="R122" i="24"/>
  <c r="X122" i="24" s="1"/>
  <c r="AB122" i="24"/>
  <c r="R111" i="24"/>
  <c r="X111" i="24" s="1"/>
  <c r="AB111" i="24" s="1"/>
  <c r="R107" i="24"/>
  <c r="X107" i="24" s="1"/>
  <c r="AB107" i="24" s="1"/>
  <c r="T76" i="24"/>
  <c r="Z76" i="24" s="1"/>
  <c r="AD76" i="24" s="1"/>
  <c r="H106" i="24" s="1"/>
  <c r="R115" i="24"/>
  <c r="X115" i="24" s="1"/>
  <c r="AB115" i="24" s="1"/>
  <c r="R80" i="24"/>
  <c r="X80" i="24" s="1"/>
  <c r="AB80" i="24" s="1"/>
  <c r="F110" i="24" s="1"/>
  <c r="T107" i="24"/>
  <c r="Z107" i="24" s="1"/>
  <c r="AD107" i="24" s="1"/>
  <c r="H45" i="24"/>
  <c r="AD35" i="24"/>
  <c r="R45" i="24"/>
  <c r="AB16" i="24"/>
  <c r="X35" i="24"/>
  <c r="F132" i="24" s="1"/>
  <c r="F134" i="24" s="1"/>
  <c r="F135" i="24" s="1"/>
  <c r="T195" i="24" l="1"/>
  <c r="X195" i="24"/>
  <c r="F195" i="24"/>
  <c r="H192" i="23"/>
  <c r="F192" i="23"/>
  <c r="T110" i="24"/>
  <c r="Z110" i="24" s="1"/>
  <c r="AD110" i="24" s="1"/>
  <c r="T106" i="24"/>
  <c r="Z106" i="24" s="1"/>
  <c r="AD106" i="24" s="1"/>
  <c r="F46" i="24"/>
  <c r="AB35" i="24"/>
  <c r="R110" i="24"/>
  <c r="X110" i="24" s="1"/>
  <c r="AB110" i="24" s="1"/>
  <c r="X45" i="24"/>
  <c r="H65" i="24"/>
  <c r="T45" i="24"/>
  <c r="L195" i="24" l="1"/>
  <c r="R175" i="24"/>
  <c r="L192" i="23"/>
  <c r="R172" i="23"/>
  <c r="N192" i="23"/>
  <c r="T172" i="23"/>
  <c r="AB45" i="24"/>
  <c r="Z45" i="24"/>
  <c r="T65" i="24"/>
  <c r="R46" i="24"/>
  <c r="F65" i="24"/>
  <c r="R195" i="24" l="1"/>
  <c r="H202" i="24" s="1"/>
  <c r="H204" i="24" s="1"/>
  <c r="H205" i="24" s="1"/>
  <c r="V195" i="24"/>
  <c r="T192" i="23"/>
  <c r="X192" i="23"/>
  <c r="R192" i="23"/>
  <c r="V192" i="23"/>
  <c r="Z65" i="24"/>
  <c r="AD45" i="24"/>
  <c r="X46" i="24"/>
  <c r="R65" i="24"/>
  <c r="F75" i="24"/>
  <c r="H197" i="23" l="1"/>
  <c r="H199" i="23" s="1"/>
  <c r="H200" i="23" s="1"/>
  <c r="X65" i="24"/>
  <c r="H132" i="24" s="1"/>
  <c r="H134" i="24" s="1"/>
  <c r="H135" i="24" s="1"/>
  <c r="AB46" i="24"/>
  <c r="R75" i="24"/>
  <c r="H75" i="24"/>
  <c r="AD65" i="24"/>
  <c r="X75" i="24" l="1"/>
  <c r="H95" i="24"/>
  <c r="T75" i="24"/>
  <c r="F76" i="24"/>
  <c r="AB65" i="24"/>
  <c r="T95" i="24" l="1"/>
  <c r="Z75" i="24"/>
  <c r="R76" i="24"/>
  <c r="F95" i="24"/>
  <c r="AB75" i="24"/>
  <c r="X76" i="24" l="1"/>
  <c r="R95" i="24"/>
  <c r="F105" i="24"/>
  <c r="Z95" i="24"/>
  <c r="AD75" i="24"/>
  <c r="R105" i="24" l="1"/>
  <c r="H105" i="24"/>
  <c r="AD95" i="24"/>
  <c r="X95" i="24"/>
  <c r="J132" i="24" s="1"/>
  <c r="J134" i="24" s="1"/>
  <c r="J135" i="24" s="1"/>
  <c r="AB76" i="24"/>
  <c r="H125" i="24" l="1"/>
  <c r="T105" i="24"/>
  <c r="X105" i="24"/>
  <c r="F106" i="24"/>
  <c r="AB95" i="24"/>
  <c r="T125" i="24" l="1"/>
  <c r="Z105" i="24"/>
  <c r="F204" i="24" s="1"/>
  <c r="F205" i="24" s="1"/>
  <c r="R106" i="24"/>
  <c r="F125" i="24"/>
  <c r="AB105" i="24"/>
  <c r="Z125" i="24" l="1"/>
  <c r="AD105" i="24"/>
  <c r="AD125" i="24" s="1"/>
  <c r="X106" i="24"/>
  <c r="R125" i="24"/>
  <c r="X125" i="24" l="1"/>
  <c r="L132" i="24" s="1"/>
  <c r="L134" i="24" s="1"/>
  <c r="L135" i="24" s="1"/>
  <c r="AB106" i="24"/>
  <c r="AB125" i="24" s="1"/>
  <c r="N92" i="23" l="1"/>
  <c r="N83" i="23"/>
  <c r="P91" i="23"/>
  <c r="P90" i="23"/>
  <c r="P87" i="23"/>
  <c r="P86" i="23"/>
  <c r="P85" i="23"/>
  <c r="P84" i="23"/>
  <c r="P82" i="23"/>
  <c r="P80" i="23"/>
  <c r="P79" i="23"/>
  <c r="P78" i="23"/>
  <c r="P77" i="23"/>
  <c r="P76" i="23"/>
  <c r="P75" i="23"/>
  <c r="P61" i="23"/>
  <c r="P60" i="23"/>
  <c r="P59" i="23"/>
  <c r="P58" i="23"/>
  <c r="P57" i="23"/>
  <c r="P56" i="23"/>
  <c r="P54" i="23"/>
  <c r="P50" i="23"/>
  <c r="P49" i="23"/>
  <c r="P48" i="23"/>
  <c r="P47" i="23"/>
  <c r="P46" i="23"/>
  <c r="P45" i="23"/>
  <c r="N65" i="23"/>
  <c r="P33" i="23"/>
  <c r="P32" i="23"/>
  <c r="P31" i="23"/>
  <c r="P30" i="23"/>
  <c r="P29" i="23"/>
  <c r="P28" i="23"/>
  <c r="P27" i="23"/>
  <c r="P26" i="23"/>
  <c r="T26" i="23" s="1"/>
  <c r="Z26" i="23" s="1"/>
  <c r="P25" i="23"/>
  <c r="P24" i="23"/>
  <c r="P23" i="23"/>
  <c r="T23" i="23" s="1"/>
  <c r="Z23" i="23" s="1"/>
  <c r="AD23" i="23" s="1"/>
  <c r="H53" i="23" s="1"/>
  <c r="P22" i="23"/>
  <c r="P21" i="23"/>
  <c r="P20" i="23"/>
  <c r="P19" i="23"/>
  <c r="P18" i="23"/>
  <c r="P17" i="23"/>
  <c r="P16" i="23"/>
  <c r="P15" i="23"/>
  <c r="T15" i="23" s="1"/>
  <c r="N35" i="23"/>
  <c r="G125" i="23"/>
  <c r="J123" i="23"/>
  <c r="P123" i="23" s="1"/>
  <c r="J122" i="23"/>
  <c r="P122" i="23" s="1"/>
  <c r="J119" i="23"/>
  <c r="P119" i="23" s="1"/>
  <c r="J118" i="23"/>
  <c r="P118" i="23" s="1"/>
  <c r="J113" i="23"/>
  <c r="P113" i="23" s="1"/>
  <c r="J112" i="23"/>
  <c r="P112" i="23" s="1"/>
  <c r="J111" i="23"/>
  <c r="P111" i="23" s="1"/>
  <c r="G95" i="23"/>
  <c r="L93" i="23"/>
  <c r="J93" i="23"/>
  <c r="P93" i="23" s="1"/>
  <c r="J92" i="23"/>
  <c r="J89" i="23"/>
  <c r="P89" i="23" s="1"/>
  <c r="J88" i="23"/>
  <c r="P88" i="23" s="1"/>
  <c r="L95" i="23"/>
  <c r="J83" i="23"/>
  <c r="J81" i="23"/>
  <c r="P81" i="23" s="1"/>
  <c r="L65" i="23"/>
  <c r="G65" i="23"/>
  <c r="J63" i="23"/>
  <c r="P63" i="23" s="1"/>
  <c r="J62" i="23"/>
  <c r="P62" i="23" s="1"/>
  <c r="J55" i="23"/>
  <c r="P55" i="23" s="1"/>
  <c r="J53" i="23"/>
  <c r="P53" i="23" s="1"/>
  <c r="J52" i="23"/>
  <c r="P52" i="23" s="1"/>
  <c r="J51" i="23"/>
  <c r="P51" i="23" s="1"/>
  <c r="L35" i="23"/>
  <c r="J35" i="23"/>
  <c r="H35" i="23"/>
  <c r="G35" i="23"/>
  <c r="F35" i="23"/>
  <c r="T27" i="23"/>
  <c r="Z27" i="23" s="1"/>
  <c r="R25" i="23"/>
  <c r="X25" i="23" s="1"/>
  <c r="AD24" i="23"/>
  <c r="H54" i="23" s="1"/>
  <c r="T21" i="23"/>
  <c r="Z21" i="23" s="1"/>
  <c r="T20" i="23"/>
  <c r="Z20" i="23" s="1"/>
  <c r="R20" i="23"/>
  <c r="X20" i="23" s="1"/>
  <c r="AB20" i="23" s="1"/>
  <c r="F50" i="23" s="1"/>
  <c r="T17" i="23"/>
  <c r="Z17" i="23" s="1"/>
  <c r="T16" i="23"/>
  <c r="Z16" i="23" s="1"/>
  <c r="AD16" i="23" s="1"/>
  <c r="H46" i="23" s="1"/>
  <c r="Z16" i="19"/>
  <c r="R123" i="19"/>
  <c r="X123" i="19" s="1"/>
  <c r="P123" i="19"/>
  <c r="V123" i="19" s="1"/>
  <c r="N123" i="19"/>
  <c r="L123" i="19"/>
  <c r="J123" i="19"/>
  <c r="H123" i="19"/>
  <c r="F123" i="19"/>
  <c r="Z123" i="19" s="1"/>
  <c r="R122" i="19"/>
  <c r="X122" i="19" s="1"/>
  <c r="P122" i="19"/>
  <c r="V122" i="19" s="1"/>
  <c r="N122" i="19"/>
  <c r="L122" i="19"/>
  <c r="J122" i="19"/>
  <c r="H122" i="19"/>
  <c r="F122" i="19"/>
  <c r="X121" i="19"/>
  <c r="R121" i="19"/>
  <c r="P121" i="19"/>
  <c r="V121" i="19" s="1"/>
  <c r="N121" i="19"/>
  <c r="L121" i="19"/>
  <c r="J121" i="19"/>
  <c r="H121" i="19"/>
  <c r="F121" i="19"/>
  <c r="V120" i="19"/>
  <c r="R120" i="19"/>
  <c r="X120" i="19" s="1"/>
  <c r="P120" i="19"/>
  <c r="N120" i="19"/>
  <c r="L120" i="19"/>
  <c r="J120" i="19"/>
  <c r="H120" i="19"/>
  <c r="F120" i="19"/>
  <c r="V119" i="19"/>
  <c r="R119" i="19"/>
  <c r="X119" i="19" s="1"/>
  <c r="P119" i="19"/>
  <c r="N119" i="19"/>
  <c r="L119" i="19"/>
  <c r="J119" i="19"/>
  <c r="H119" i="19"/>
  <c r="F119" i="19"/>
  <c r="R118" i="19"/>
  <c r="X118" i="19" s="1"/>
  <c r="P118" i="19"/>
  <c r="V118" i="19" s="1"/>
  <c r="N118" i="19"/>
  <c r="L118" i="19"/>
  <c r="J118" i="19"/>
  <c r="H118" i="19"/>
  <c r="F118" i="19"/>
  <c r="R117" i="19"/>
  <c r="X117" i="19" s="1"/>
  <c r="P117" i="19"/>
  <c r="V117" i="19" s="1"/>
  <c r="N117" i="19"/>
  <c r="L117" i="19"/>
  <c r="J117" i="19"/>
  <c r="H117" i="19"/>
  <c r="F117" i="19"/>
  <c r="X116" i="19"/>
  <c r="V116" i="19"/>
  <c r="R116" i="19"/>
  <c r="P116" i="19"/>
  <c r="N116" i="19"/>
  <c r="L116" i="19"/>
  <c r="J116" i="19"/>
  <c r="H116" i="19"/>
  <c r="F116" i="19"/>
  <c r="V115" i="19"/>
  <c r="R115" i="19"/>
  <c r="X115" i="19" s="1"/>
  <c r="P115" i="19"/>
  <c r="N115" i="19"/>
  <c r="L115" i="19"/>
  <c r="J115" i="19"/>
  <c r="H115" i="19"/>
  <c r="F115" i="19"/>
  <c r="Z114" i="19"/>
  <c r="R114" i="19"/>
  <c r="P114" i="19"/>
  <c r="N114" i="19"/>
  <c r="AB114" i="19" s="1"/>
  <c r="L114" i="19"/>
  <c r="J114" i="19"/>
  <c r="H114" i="19"/>
  <c r="F114" i="19"/>
  <c r="V113" i="19"/>
  <c r="R113" i="19"/>
  <c r="X113" i="19" s="1"/>
  <c r="P113" i="19"/>
  <c r="N113" i="19"/>
  <c r="L113" i="19"/>
  <c r="J113" i="19"/>
  <c r="H113" i="19"/>
  <c r="F113" i="19"/>
  <c r="R112" i="19"/>
  <c r="X112" i="19" s="1"/>
  <c r="P112" i="19"/>
  <c r="V112" i="19" s="1"/>
  <c r="N112" i="19"/>
  <c r="L112" i="19"/>
  <c r="J112" i="19"/>
  <c r="H112" i="19"/>
  <c r="F112" i="19"/>
  <c r="R111" i="19"/>
  <c r="X111" i="19" s="1"/>
  <c r="P111" i="19"/>
  <c r="V111" i="19" s="1"/>
  <c r="N111" i="19"/>
  <c r="L111" i="19"/>
  <c r="J111" i="19"/>
  <c r="H111" i="19"/>
  <c r="F111" i="19"/>
  <c r="X110" i="19"/>
  <c r="V110" i="19"/>
  <c r="R110" i="19"/>
  <c r="P110" i="19"/>
  <c r="N110" i="19"/>
  <c r="L110" i="19"/>
  <c r="J110" i="19"/>
  <c r="H110" i="19"/>
  <c r="F110" i="19"/>
  <c r="V109" i="19"/>
  <c r="R109" i="19"/>
  <c r="X109" i="19" s="1"/>
  <c r="P109" i="19"/>
  <c r="N109" i="19"/>
  <c r="L109" i="19"/>
  <c r="J109" i="19"/>
  <c r="H109" i="19"/>
  <c r="F109" i="19"/>
  <c r="R108" i="19"/>
  <c r="X108" i="19" s="1"/>
  <c r="P108" i="19"/>
  <c r="V108" i="19" s="1"/>
  <c r="N108" i="19"/>
  <c r="L108" i="19"/>
  <c r="J108" i="19"/>
  <c r="H108" i="19"/>
  <c r="F108" i="19"/>
  <c r="R107" i="19"/>
  <c r="X107" i="19" s="1"/>
  <c r="P107" i="19"/>
  <c r="V107" i="19" s="1"/>
  <c r="N107" i="19"/>
  <c r="L107" i="19"/>
  <c r="J107" i="19"/>
  <c r="H107" i="19"/>
  <c r="F107" i="19"/>
  <c r="X106" i="19"/>
  <c r="V106" i="19"/>
  <c r="R106" i="19"/>
  <c r="P106" i="19"/>
  <c r="N106" i="19"/>
  <c r="L106" i="19"/>
  <c r="J106" i="19"/>
  <c r="H106" i="19"/>
  <c r="F106" i="19"/>
  <c r="V105" i="19"/>
  <c r="R105" i="19"/>
  <c r="P105" i="19"/>
  <c r="N105" i="19"/>
  <c r="L105" i="19"/>
  <c r="J105" i="19"/>
  <c r="H105" i="19"/>
  <c r="F105" i="19"/>
  <c r="F132" i="19"/>
  <c r="H132" i="19"/>
  <c r="R93" i="19"/>
  <c r="P93" i="19"/>
  <c r="N93" i="19"/>
  <c r="L93" i="19"/>
  <c r="J93" i="19"/>
  <c r="H93" i="19"/>
  <c r="F93" i="19"/>
  <c r="R92" i="19"/>
  <c r="P92" i="19"/>
  <c r="N92" i="19"/>
  <c r="L92" i="19"/>
  <c r="J92" i="19"/>
  <c r="H92" i="19"/>
  <c r="F92" i="19"/>
  <c r="R91" i="19"/>
  <c r="P91" i="19"/>
  <c r="N91" i="19"/>
  <c r="L91" i="19"/>
  <c r="J91" i="19"/>
  <c r="H91" i="19"/>
  <c r="F91" i="19"/>
  <c r="R90" i="19"/>
  <c r="P90" i="19"/>
  <c r="N90" i="19"/>
  <c r="L90" i="19"/>
  <c r="J90" i="19"/>
  <c r="H90" i="19"/>
  <c r="F90" i="19"/>
  <c r="R89" i="19"/>
  <c r="P89" i="19"/>
  <c r="N89" i="19"/>
  <c r="L89" i="19"/>
  <c r="J89" i="19"/>
  <c r="H89" i="19"/>
  <c r="F89" i="19"/>
  <c r="R88" i="19"/>
  <c r="P88" i="19"/>
  <c r="N88" i="19"/>
  <c r="L88" i="19"/>
  <c r="J88" i="19"/>
  <c r="H88" i="19"/>
  <c r="F88" i="19"/>
  <c r="R87" i="19"/>
  <c r="P87" i="19"/>
  <c r="N87" i="19"/>
  <c r="L87" i="19"/>
  <c r="J87" i="19"/>
  <c r="H87" i="19"/>
  <c r="F87" i="19"/>
  <c r="R86" i="19"/>
  <c r="P86" i="19"/>
  <c r="N86" i="19"/>
  <c r="L86" i="19"/>
  <c r="J86" i="19"/>
  <c r="H86" i="19"/>
  <c r="F86" i="19"/>
  <c r="R85" i="19"/>
  <c r="P85" i="19"/>
  <c r="N85" i="19"/>
  <c r="L85" i="19"/>
  <c r="J85" i="19"/>
  <c r="H85" i="19"/>
  <c r="F85" i="19"/>
  <c r="R84" i="19"/>
  <c r="P84" i="19"/>
  <c r="N84" i="19"/>
  <c r="L84" i="19"/>
  <c r="J84" i="19"/>
  <c r="H84" i="19"/>
  <c r="F84" i="19"/>
  <c r="R83" i="19"/>
  <c r="P83" i="19"/>
  <c r="N83" i="19"/>
  <c r="L83" i="19"/>
  <c r="J83" i="19"/>
  <c r="H83" i="19"/>
  <c r="F83" i="19"/>
  <c r="R82" i="19"/>
  <c r="P82" i="19"/>
  <c r="N82" i="19"/>
  <c r="L82" i="19"/>
  <c r="J82" i="19"/>
  <c r="H82" i="19"/>
  <c r="F82" i="19"/>
  <c r="R81" i="19"/>
  <c r="P81" i="19"/>
  <c r="N81" i="19"/>
  <c r="L81" i="19"/>
  <c r="J81" i="19"/>
  <c r="H81" i="19"/>
  <c r="F81" i="19"/>
  <c r="R80" i="19"/>
  <c r="P80" i="19"/>
  <c r="N80" i="19"/>
  <c r="L80" i="19"/>
  <c r="J80" i="19"/>
  <c r="H80" i="19"/>
  <c r="F80" i="19"/>
  <c r="R79" i="19"/>
  <c r="P79" i="19"/>
  <c r="N79" i="19"/>
  <c r="L79" i="19"/>
  <c r="J79" i="19"/>
  <c r="H79" i="19"/>
  <c r="F79" i="19"/>
  <c r="R78" i="19"/>
  <c r="P78" i="19"/>
  <c r="N78" i="19"/>
  <c r="L78" i="19"/>
  <c r="J78" i="19"/>
  <c r="H78" i="19"/>
  <c r="F78" i="19"/>
  <c r="R77" i="19"/>
  <c r="P77" i="19"/>
  <c r="N77" i="19"/>
  <c r="L77" i="19"/>
  <c r="J77" i="19"/>
  <c r="H77" i="19"/>
  <c r="F77" i="19"/>
  <c r="R76" i="19"/>
  <c r="P76" i="19"/>
  <c r="N76" i="19"/>
  <c r="L76" i="19"/>
  <c r="J76" i="19"/>
  <c r="H76" i="19"/>
  <c r="F76" i="19"/>
  <c r="R75" i="19"/>
  <c r="P75" i="19"/>
  <c r="N75" i="19"/>
  <c r="L75" i="19"/>
  <c r="J75" i="19"/>
  <c r="H75" i="19"/>
  <c r="F75" i="19"/>
  <c r="R63" i="19"/>
  <c r="P63" i="19"/>
  <c r="N63" i="19"/>
  <c r="L63" i="19"/>
  <c r="J63" i="19"/>
  <c r="H63" i="19"/>
  <c r="F63" i="19"/>
  <c r="R62" i="19"/>
  <c r="P62" i="19"/>
  <c r="N62" i="19"/>
  <c r="L62" i="19"/>
  <c r="J62" i="19"/>
  <c r="H62" i="19"/>
  <c r="F62" i="19"/>
  <c r="R61" i="19"/>
  <c r="P61" i="19"/>
  <c r="N61" i="19"/>
  <c r="L61" i="19"/>
  <c r="J61" i="19"/>
  <c r="H61" i="19"/>
  <c r="F61" i="19"/>
  <c r="R60" i="19"/>
  <c r="P60" i="19"/>
  <c r="N60" i="19"/>
  <c r="L60" i="19"/>
  <c r="J60" i="19"/>
  <c r="H60" i="19"/>
  <c r="F60" i="19"/>
  <c r="R59" i="19"/>
  <c r="P59" i="19"/>
  <c r="N59" i="19"/>
  <c r="L59" i="19"/>
  <c r="J59" i="19"/>
  <c r="H59" i="19"/>
  <c r="F59" i="19"/>
  <c r="R58" i="19"/>
  <c r="P58" i="19"/>
  <c r="N58" i="19"/>
  <c r="L58" i="19"/>
  <c r="J58" i="19"/>
  <c r="H58" i="19"/>
  <c r="F58" i="19"/>
  <c r="R57" i="19"/>
  <c r="P57" i="19"/>
  <c r="N57" i="19"/>
  <c r="L57" i="19"/>
  <c r="J57" i="19"/>
  <c r="H57" i="19"/>
  <c r="F57" i="19"/>
  <c r="R56" i="19"/>
  <c r="P56" i="19"/>
  <c r="N56" i="19"/>
  <c r="L56" i="19"/>
  <c r="J56" i="19"/>
  <c r="H56" i="19"/>
  <c r="F56" i="19"/>
  <c r="R55" i="19"/>
  <c r="P55" i="19"/>
  <c r="N55" i="19"/>
  <c r="L55" i="19"/>
  <c r="J55" i="19"/>
  <c r="H55" i="19"/>
  <c r="F55" i="19"/>
  <c r="R54" i="19"/>
  <c r="P54" i="19"/>
  <c r="N54" i="19"/>
  <c r="L54" i="19"/>
  <c r="J54" i="19"/>
  <c r="H54" i="19"/>
  <c r="F54" i="19"/>
  <c r="R53" i="19"/>
  <c r="P53" i="19"/>
  <c r="N53" i="19"/>
  <c r="L53" i="19"/>
  <c r="J53" i="19"/>
  <c r="H53" i="19"/>
  <c r="F53" i="19"/>
  <c r="R52" i="19"/>
  <c r="P52" i="19"/>
  <c r="N52" i="19"/>
  <c r="L52" i="19"/>
  <c r="J52" i="19"/>
  <c r="H52" i="19"/>
  <c r="F52" i="19"/>
  <c r="R51" i="19"/>
  <c r="P51" i="19"/>
  <c r="N51" i="19"/>
  <c r="L51" i="19"/>
  <c r="J51" i="19"/>
  <c r="H51" i="19"/>
  <c r="F51" i="19"/>
  <c r="R50" i="19"/>
  <c r="P50" i="19"/>
  <c r="N50" i="19"/>
  <c r="L50" i="19"/>
  <c r="J50" i="19"/>
  <c r="H50" i="19"/>
  <c r="F50" i="19"/>
  <c r="R49" i="19"/>
  <c r="P49" i="19"/>
  <c r="N49" i="19"/>
  <c r="L49" i="19"/>
  <c r="J49" i="19"/>
  <c r="H49" i="19"/>
  <c r="F49" i="19"/>
  <c r="R48" i="19"/>
  <c r="P48" i="19"/>
  <c r="N48" i="19"/>
  <c r="L48" i="19"/>
  <c r="J48" i="19"/>
  <c r="H48" i="19"/>
  <c r="F48" i="19"/>
  <c r="R47" i="19"/>
  <c r="P47" i="19"/>
  <c r="N47" i="19"/>
  <c r="L47" i="19"/>
  <c r="J47" i="19"/>
  <c r="H47" i="19"/>
  <c r="F47" i="19"/>
  <c r="R46" i="19"/>
  <c r="P46" i="19"/>
  <c r="N46" i="19"/>
  <c r="L46" i="19"/>
  <c r="J46" i="19"/>
  <c r="H46" i="19"/>
  <c r="F46" i="19"/>
  <c r="R45" i="19"/>
  <c r="P45" i="19"/>
  <c r="N45" i="19"/>
  <c r="L45" i="19"/>
  <c r="J45" i="19"/>
  <c r="H45" i="19"/>
  <c r="F45" i="19"/>
  <c r="R33" i="19"/>
  <c r="P33" i="19"/>
  <c r="N33" i="19"/>
  <c r="L33" i="19"/>
  <c r="J33" i="19"/>
  <c r="H33" i="19"/>
  <c r="F33" i="19"/>
  <c r="R32" i="19"/>
  <c r="P32" i="19"/>
  <c r="N32" i="19"/>
  <c r="L32" i="19"/>
  <c r="J32" i="19"/>
  <c r="H32" i="19"/>
  <c r="F32" i="19"/>
  <c r="R31" i="19"/>
  <c r="P31" i="19"/>
  <c r="N31" i="19"/>
  <c r="L31" i="19"/>
  <c r="J31" i="19"/>
  <c r="H31" i="19"/>
  <c r="F31" i="19"/>
  <c r="R30" i="19"/>
  <c r="P30" i="19"/>
  <c r="N30" i="19"/>
  <c r="L30" i="19"/>
  <c r="J30" i="19"/>
  <c r="H30" i="19"/>
  <c r="F30" i="19"/>
  <c r="R29" i="19"/>
  <c r="P29" i="19"/>
  <c r="N29" i="19"/>
  <c r="L29" i="19"/>
  <c r="J29" i="19"/>
  <c r="H29" i="19"/>
  <c r="F29" i="19"/>
  <c r="R28" i="19"/>
  <c r="P28" i="19"/>
  <c r="N28" i="19"/>
  <c r="L28" i="19"/>
  <c r="J28" i="19"/>
  <c r="H28" i="19"/>
  <c r="F28" i="19"/>
  <c r="R27" i="19"/>
  <c r="P27" i="19"/>
  <c r="N27" i="19"/>
  <c r="L27" i="19"/>
  <c r="J27" i="19"/>
  <c r="H27" i="19"/>
  <c r="F27" i="19"/>
  <c r="R26" i="19"/>
  <c r="P26" i="19"/>
  <c r="N26" i="19"/>
  <c r="L26" i="19"/>
  <c r="J26" i="19"/>
  <c r="H26" i="19"/>
  <c r="F26" i="19"/>
  <c r="R25" i="19"/>
  <c r="P25" i="19"/>
  <c r="N25" i="19"/>
  <c r="L25" i="19"/>
  <c r="J25" i="19"/>
  <c r="H25" i="19"/>
  <c r="F25" i="19"/>
  <c r="R24" i="19"/>
  <c r="P24" i="19"/>
  <c r="N24" i="19"/>
  <c r="L24" i="19"/>
  <c r="J24" i="19"/>
  <c r="H24" i="19"/>
  <c r="F24" i="19"/>
  <c r="R23" i="19"/>
  <c r="P23" i="19"/>
  <c r="N23" i="19"/>
  <c r="L23" i="19"/>
  <c r="J23" i="19"/>
  <c r="H23" i="19"/>
  <c r="F23" i="19"/>
  <c r="R22" i="19"/>
  <c r="P22" i="19"/>
  <c r="N22" i="19"/>
  <c r="L22" i="19"/>
  <c r="J22" i="19"/>
  <c r="H22" i="19"/>
  <c r="F22" i="19"/>
  <c r="R21" i="19"/>
  <c r="P21" i="19"/>
  <c r="N21" i="19"/>
  <c r="L21" i="19"/>
  <c r="J21" i="19"/>
  <c r="H21" i="19"/>
  <c r="F21" i="19"/>
  <c r="R20" i="19"/>
  <c r="P20" i="19"/>
  <c r="N20" i="19"/>
  <c r="L20" i="19"/>
  <c r="J20" i="19"/>
  <c r="H20" i="19"/>
  <c r="F20" i="19"/>
  <c r="R19" i="19"/>
  <c r="P19" i="19"/>
  <c r="N19" i="19"/>
  <c r="L19" i="19"/>
  <c r="J19" i="19"/>
  <c r="H19" i="19"/>
  <c r="F19" i="19"/>
  <c r="R18" i="19"/>
  <c r="P18" i="19"/>
  <c r="N18" i="19"/>
  <c r="L18" i="19"/>
  <c r="J18" i="19"/>
  <c r="H18" i="19"/>
  <c r="F18" i="19"/>
  <c r="R17" i="19"/>
  <c r="P17" i="19"/>
  <c r="N17" i="19"/>
  <c r="L17" i="19"/>
  <c r="J17" i="19"/>
  <c r="H17" i="19"/>
  <c r="F17" i="19"/>
  <c r="R16" i="19"/>
  <c r="P16" i="19"/>
  <c r="N16" i="19"/>
  <c r="L16" i="19"/>
  <c r="J16" i="19"/>
  <c r="H16" i="19"/>
  <c r="F16" i="19"/>
  <c r="R15" i="19"/>
  <c r="P15" i="19"/>
  <c r="N15" i="19"/>
  <c r="L15" i="19"/>
  <c r="J15" i="19"/>
  <c r="H15" i="19"/>
  <c r="F15" i="19"/>
  <c r="L132" i="20"/>
  <c r="L134" i="20" s="1"/>
  <c r="L135" i="20" s="1"/>
  <c r="L123" i="20"/>
  <c r="J123" i="20"/>
  <c r="L122" i="20"/>
  <c r="J122" i="20"/>
  <c r="J121" i="20"/>
  <c r="N121" i="20" s="1"/>
  <c r="J119" i="20"/>
  <c r="N119" i="20" s="1"/>
  <c r="J118" i="20"/>
  <c r="N118" i="20" s="1"/>
  <c r="L115" i="20"/>
  <c r="J115" i="20"/>
  <c r="L113" i="20"/>
  <c r="N113" i="20" s="1"/>
  <c r="J113" i="20"/>
  <c r="J112" i="20"/>
  <c r="L111" i="20"/>
  <c r="J111" i="20"/>
  <c r="J110" i="20"/>
  <c r="L106" i="20"/>
  <c r="J106" i="20"/>
  <c r="G125" i="20"/>
  <c r="L121" i="20"/>
  <c r="N120" i="20"/>
  <c r="N117" i="20"/>
  <c r="N116" i="20"/>
  <c r="N114" i="20"/>
  <c r="N112" i="20"/>
  <c r="N110" i="20"/>
  <c r="N109" i="20"/>
  <c r="N108" i="20"/>
  <c r="N107" i="20"/>
  <c r="N105" i="20"/>
  <c r="J93" i="20"/>
  <c r="J92" i="20"/>
  <c r="J91" i="20"/>
  <c r="J89" i="20"/>
  <c r="J85" i="20"/>
  <c r="J83" i="20"/>
  <c r="J81" i="20"/>
  <c r="J80" i="20"/>
  <c r="J76" i="20"/>
  <c r="L93" i="20"/>
  <c r="L92" i="20"/>
  <c r="L91" i="20"/>
  <c r="L89" i="20"/>
  <c r="L85" i="20"/>
  <c r="L83" i="20"/>
  <c r="L81" i="20"/>
  <c r="L80" i="20"/>
  <c r="L76" i="20"/>
  <c r="J88" i="20"/>
  <c r="J82" i="20"/>
  <c r="P92" i="23" l="1"/>
  <c r="R15" i="23"/>
  <c r="X15" i="23" s="1"/>
  <c r="N95" i="23"/>
  <c r="P83" i="23"/>
  <c r="P95" i="23" s="1"/>
  <c r="AD54" i="23"/>
  <c r="H84" i="23" s="1"/>
  <c r="T84" i="23" s="1"/>
  <c r="R24" i="23"/>
  <c r="AD26" i="23"/>
  <c r="H56" i="23" s="1"/>
  <c r="R30" i="23"/>
  <c r="X30" i="23" s="1"/>
  <c r="AB30" i="23" s="1"/>
  <c r="F60" i="23" s="1"/>
  <c r="R60" i="23" s="1"/>
  <c r="X60" i="23" s="1"/>
  <c r="AB60" i="23" s="1"/>
  <c r="F90" i="23" s="1"/>
  <c r="AB25" i="23"/>
  <c r="F55" i="23" s="1"/>
  <c r="R55" i="23" s="1"/>
  <c r="X55" i="23" s="1"/>
  <c r="AB55" i="23" s="1"/>
  <c r="F85" i="23" s="1"/>
  <c r="R16" i="23"/>
  <c r="X16" i="23" s="1"/>
  <c r="AB16" i="23" s="1"/>
  <c r="F46" i="23" s="1"/>
  <c r="R19" i="23"/>
  <c r="X19" i="23" s="1"/>
  <c r="AB19" i="23" s="1"/>
  <c r="F49" i="23" s="1"/>
  <c r="AD20" i="23"/>
  <c r="H50" i="23" s="1"/>
  <c r="T50" i="23" s="1"/>
  <c r="Z50" i="23" s="1"/>
  <c r="AD50" i="23" s="1"/>
  <c r="H80" i="23" s="1"/>
  <c r="T24" i="23"/>
  <c r="T25" i="23"/>
  <c r="Z25" i="23" s="1"/>
  <c r="AD25" i="23" s="1"/>
  <c r="H55" i="23" s="1"/>
  <c r="R26" i="23"/>
  <c r="X26" i="23" s="1"/>
  <c r="AB26" i="23" s="1"/>
  <c r="F56" i="23" s="1"/>
  <c r="R56" i="23" s="1"/>
  <c r="X56" i="23" s="1"/>
  <c r="AB56" i="23" s="1"/>
  <c r="F86" i="23" s="1"/>
  <c r="R29" i="23"/>
  <c r="X29" i="23" s="1"/>
  <c r="AB29" i="23" s="1"/>
  <c r="F59" i="23" s="1"/>
  <c r="T30" i="23"/>
  <c r="Z30" i="23" s="1"/>
  <c r="AD30" i="23" s="1"/>
  <c r="H60" i="23" s="1"/>
  <c r="T31" i="23"/>
  <c r="Z31" i="23" s="1"/>
  <c r="AD31" i="23" s="1"/>
  <c r="H61" i="23" s="1"/>
  <c r="T61" i="23" s="1"/>
  <c r="Z61" i="23" s="1"/>
  <c r="AD61" i="23" s="1"/>
  <c r="H91" i="23" s="1"/>
  <c r="T91" i="23" s="1"/>
  <c r="Z91" i="23" s="1"/>
  <c r="AD91" i="23" s="1"/>
  <c r="H121" i="23" s="1"/>
  <c r="R33" i="23"/>
  <c r="X33" i="23" s="1"/>
  <c r="AB33" i="23" s="1"/>
  <c r="F63" i="23" s="1"/>
  <c r="T19" i="23"/>
  <c r="Z19" i="23" s="1"/>
  <c r="AD19" i="23" s="1"/>
  <c r="H49" i="23" s="1"/>
  <c r="T49" i="23" s="1"/>
  <c r="Z49" i="23" s="1"/>
  <c r="AD49" i="23" s="1"/>
  <c r="H79" i="23" s="1"/>
  <c r="R23" i="23"/>
  <c r="X23" i="23" s="1"/>
  <c r="AB24" i="23"/>
  <c r="F54" i="23" s="1"/>
  <c r="R54" i="23" s="1"/>
  <c r="T46" i="23"/>
  <c r="Z46" i="23" s="1"/>
  <c r="AD46" i="23" s="1"/>
  <c r="H76" i="23" s="1"/>
  <c r="R50" i="23"/>
  <c r="X50" i="23" s="1"/>
  <c r="AB50" i="23" s="1"/>
  <c r="F80" i="23" s="1"/>
  <c r="T56" i="23"/>
  <c r="Z56" i="23" s="1"/>
  <c r="AD56" i="23" s="1"/>
  <c r="H86" i="23" s="1"/>
  <c r="R46" i="23"/>
  <c r="X46" i="23" s="1"/>
  <c r="AB46" i="23" s="1"/>
  <c r="F76" i="23" s="1"/>
  <c r="T53" i="23"/>
  <c r="Z53" i="23" s="1"/>
  <c r="AD53" i="23" s="1"/>
  <c r="H83" i="23" s="1"/>
  <c r="Z15" i="23"/>
  <c r="T22" i="23"/>
  <c r="Z22" i="23" s="1"/>
  <c r="AD22" i="23" s="1"/>
  <c r="H52" i="23" s="1"/>
  <c r="T28" i="23"/>
  <c r="Z28" i="23" s="1"/>
  <c r="AD28" i="23" s="1"/>
  <c r="H58" i="23" s="1"/>
  <c r="AD84" i="23"/>
  <c r="H114" i="23" s="1"/>
  <c r="AB15" i="23"/>
  <c r="R17" i="23"/>
  <c r="X17" i="23" s="1"/>
  <c r="AB17" i="23" s="1"/>
  <c r="F47" i="23" s="1"/>
  <c r="AD17" i="23"/>
  <c r="H47" i="23" s="1"/>
  <c r="R22" i="23"/>
  <c r="X22" i="23" s="1"/>
  <c r="AB22" i="23" s="1"/>
  <c r="F52" i="23" s="1"/>
  <c r="AB23" i="23"/>
  <c r="F53" i="23" s="1"/>
  <c r="R28" i="23"/>
  <c r="X28" i="23" s="1"/>
  <c r="AB28" i="23" s="1"/>
  <c r="F58" i="23" s="1"/>
  <c r="T29" i="23"/>
  <c r="Z29" i="23" s="1"/>
  <c r="AD29" i="23" s="1"/>
  <c r="H59" i="23" s="1"/>
  <c r="T33" i="23"/>
  <c r="Z33" i="23" s="1"/>
  <c r="AD33" i="23" s="1"/>
  <c r="H63" i="23" s="1"/>
  <c r="T54" i="23"/>
  <c r="T18" i="23"/>
  <c r="Z18" i="23" s="1"/>
  <c r="AD18" i="23" s="1"/>
  <c r="H48" i="23" s="1"/>
  <c r="T32" i="23"/>
  <c r="Z32" i="23" s="1"/>
  <c r="AD32" i="23" s="1"/>
  <c r="H62" i="23" s="1"/>
  <c r="R32" i="23"/>
  <c r="X32" i="23" s="1"/>
  <c r="AB32" i="23" s="1"/>
  <c r="F62" i="23" s="1"/>
  <c r="P35" i="23"/>
  <c r="R18" i="23"/>
  <c r="X18" i="23" s="1"/>
  <c r="AB18" i="23" s="1"/>
  <c r="F48" i="23" s="1"/>
  <c r="R21" i="23"/>
  <c r="X21" i="23" s="1"/>
  <c r="AB21" i="23" s="1"/>
  <c r="F51" i="23" s="1"/>
  <c r="AD21" i="23"/>
  <c r="H51" i="23" s="1"/>
  <c r="R27" i="23"/>
  <c r="X27" i="23" s="1"/>
  <c r="AB27" i="23" s="1"/>
  <c r="F57" i="23" s="1"/>
  <c r="AD27" i="23"/>
  <c r="H57" i="23" s="1"/>
  <c r="P65" i="23"/>
  <c r="AB54" i="23"/>
  <c r="F84" i="23" s="1"/>
  <c r="J65" i="23"/>
  <c r="J67" i="23" s="1"/>
  <c r="J95" i="23"/>
  <c r="J97" i="23" s="1"/>
  <c r="R31" i="23"/>
  <c r="X31" i="23" s="1"/>
  <c r="AB31" i="23" s="1"/>
  <c r="F61" i="23" s="1"/>
  <c r="J125" i="23"/>
  <c r="J127" i="23" s="1"/>
  <c r="P125" i="23"/>
  <c r="L125" i="23"/>
  <c r="Z105" i="19"/>
  <c r="Z106" i="19"/>
  <c r="Z110" i="19"/>
  <c r="Z121" i="19"/>
  <c r="AB106" i="19"/>
  <c r="AB116" i="19"/>
  <c r="AB121" i="19"/>
  <c r="Z122" i="19"/>
  <c r="AB123" i="19"/>
  <c r="L125" i="19"/>
  <c r="N125" i="19"/>
  <c r="Z109" i="19"/>
  <c r="Z113" i="19"/>
  <c r="Z115" i="19"/>
  <c r="Z116" i="19"/>
  <c r="Z119" i="19"/>
  <c r="Z120" i="19"/>
  <c r="H125" i="19"/>
  <c r="P125" i="19"/>
  <c r="AB110" i="19"/>
  <c r="J125" i="19"/>
  <c r="R125" i="19"/>
  <c r="AB107" i="19"/>
  <c r="AB108" i="19"/>
  <c r="Z108" i="19"/>
  <c r="AB109" i="19"/>
  <c r="AB111" i="19"/>
  <c r="AB112" i="19"/>
  <c r="Z112" i="19"/>
  <c r="AB113" i="19"/>
  <c r="AB115" i="19"/>
  <c r="AB117" i="19"/>
  <c r="AB118" i="19"/>
  <c r="Z118" i="19"/>
  <c r="AB119" i="19"/>
  <c r="V125" i="19"/>
  <c r="Z107" i="19"/>
  <c r="Z111" i="19"/>
  <c r="Z117" i="19"/>
  <c r="AB120" i="19"/>
  <c r="AB122" i="19"/>
  <c r="F125" i="19"/>
  <c r="X105" i="19"/>
  <c r="L125" i="20"/>
  <c r="L127" i="20" s="1"/>
  <c r="N123" i="20"/>
  <c r="N122" i="20"/>
  <c r="N115" i="20"/>
  <c r="N111" i="20"/>
  <c r="N125" i="20" s="1"/>
  <c r="N127" i="20" s="1"/>
  <c r="N106" i="20"/>
  <c r="J125" i="20"/>
  <c r="J127" i="20" s="1"/>
  <c r="R49" i="23" l="1"/>
  <c r="X49" i="23" s="1"/>
  <c r="AB49" i="23" s="1"/>
  <c r="F79" i="23" s="1"/>
  <c r="R79" i="23" s="1"/>
  <c r="X79" i="23" s="1"/>
  <c r="AB79" i="23" s="1"/>
  <c r="F109" i="23" s="1"/>
  <c r="T60" i="23"/>
  <c r="Z60" i="23" s="1"/>
  <c r="AD60" i="23" s="1"/>
  <c r="H90" i="23" s="1"/>
  <c r="T55" i="23"/>
  <c r="Z55" i="23" s="1"/>
  <c r="AD55" i="23" s="1"/>
  <c r="H85" i="23" s="1"/>
  <c r="R59" i="23"/>
  <c r="X59" i="23" s="1"/>
  <c r="AB59" i="23" s="1"/>
  <c r="F89" i="23" s="1"/>
  <c r="R89" i="23" s="1"/>
  <c r="X89" i="23" s="1"/>
  <c r="R63" i="23"/>
  <c r="X63" i="23" s="1"/>
  <c r="AB63" i="23" s="1"/>
  <c r="F93" i="23" s="1"/>
  <c r="R62" i="23"/>
  <c r="X62" i="23" s="1"/>
  <c r="AB62" i="23" s="1"/>
  <c r="F92" i="23" s="1"/>
  <c r="T59" i="23"/>
  <c r="Z59" i="23" s="1"/>
  <c r="AD59" i="23" s="1"/>
  <c r="H89" i="23" s="1"/>
  <c r="R86" i="23"/>
  <c r="X86" i="23" s="1"/>
  <c r="AB86" i="23" s="1"/>
  <c r="F116" i="23" s="1"/>
  <c r="R61" i="23"/>
  <c r="X61" i="23" s="1"/>
  <c r="AB61" i="23" s="1"/>
  <c r="F91" i="23" s="1"/>
  <c r="R51" i="23"/>
  <c r="X51" i="23" s="1"/>
  <c r="AB51" i="23" s="1"/>
  <c r="F81" i="23" s="1"/>
  <c r="T52" i="23"/>
  <c r="Z52" i="23" s="1"/>
  <c r="AD52" i="23" s="1"/>
  <c r="H82" i="23" s="1"/>
  <c r="T79" i="23"/>
  <c r="Z79" i="23" s="1"/>
  <c r="AD79" i="23" s="1"/>
  <c r="H109" i="23" s="1"/>
  <c r="R90" i="23"/>
  <c r="X90" i="23" s="1"/>
  <c r="AB90" i="23" s="1"/>
  <c r="F120" i="23" s="1"/>
  <c r="T58" i="23"/>
  <c r="Z58" i="23" s="1"/>
  <c r="AD58" i="23" s="1"/>
  <c r="H88" i="23" s="1"/>
  <c r="T86" i="23"/>
  <c r="Z86" i="23" s="1"/>
  <c r="AD86" i="23" s="1"/>
  <c r="H116" i="23" s="1"/>
  <c r="R57" i="23"/>
  <c r="X57" i="23" s="1"/>
  <c r="AB57" i="23" s="1"/>
  <c r="F87" i="23" s="1"/>
  <c r="R52" i="23"/>
  <c r="X52" i="23" s="1"/>
  <c r="AB52" i="23" s="1"/>
  <c r="F82" i="23" s="1"/>
  <c r="T80" i="23"/>
  <c r="Z80" i="23" s="1"/>
  <c r="AD80" i="23" s="1"/>
  <c r="H110" i="23" s="1"/>
  <c r="T76" i="23"/>
  <c r="Z76" i="23" s="1"/>
  <c r="AD76" i="23" s="1"/>
  <c r="H106" i="23" s="1"/>
  <c r="R35" i="23"/>
  <c r="T51" i="23"/>
  <c r="Z51" i="23" s="1"/>
  <c r="AD51" i="23" s="1"/>
  <c r="H81" i="23" s="1"/>
  <c r="T48" i="23"/>
  <c r="Z48" i="23" s="1"/>
  <c r="AD48" i="23" s="1"/>
  <c r="H78" i="23" s="1"/>
  <c r="T63" i="23"/>
  <c r="Z63" i="23" s="1"/>
  <c r="AD63" i="23" s="1"/>
  <c r="H93" i="23" s="1"/>
  <c r="R53" i="23"/>
  <c r="X53" i="23" s="1"/>
  <c r="AB53" i="23" s="1"/>
  <c r="F83" i="23" s="1"/>
  <c r="R47" i="23"/>
  <c r="X47" i="23" s="1"/>
  <c r="AB47" i="23" s="1"/>
  <c r="F77" i="23" s="1"/>
  <c r="T57" i="23"/>
  <c r="Z57" i="23" s="1"/>
  <c r="AD57" i="23" s="1"/>
  <c r="H87" i="23" s="1"/>
  <c r="T62" i="23"/>
  <c r="Z62" i="23" s="1"/>
  <c r="AD62" i="23" s="1"/>
  <c r="H92" i="23" s="1"/>
  <c r="X35" i="23"/>
  <c r="F45" i="23"/>
  <c r="AB35" i="23"/>
  <c r="R58" i="23"/>
  <c r="X58" i="23" s="1"/>
  <c r="AB58" i="23" s="1"/>
  <c r="F88" i="23" s="1"/>
  <c r="T121" i="23"/>
  <c r="Z121" i="23" s="1"/>
  <c r="AD121" i="23" s="1"/>
  <c r="T83" i="23"/>
  <c r="Z83" i="23" s="1"/>
  <c r="AD83" i="23" s="1"/>
  <c r="H113" i="23" s="1"/>
  <c r="R76" i="23"/>
  <c r="X76" i="23" s="1"/>
  <c r="AB76" i="23" s="1"/>
  <c r="F106" i="23" s="1"/>
  <c r="R80" i="23"/>
  <c r="X80" i="23" s="1"/>
  <c r="AB80" i="23" s="1"/>
  <c r="F110" i="23" s="1"/>
  <c r="R85" i="23"/>
  <c r="X85" i="23" s="1"/>
  <c r="AB85" i="23" s="1"/>
  <c r="F115" i="23" s="1"/>
  <c r="AB84" i="23"/>
  <c r="F114" i="23" s="1"/>
  <c r="R84" i="23"/>
  <c r="T47" i="23"/>
  <c r="Z47" i="23" s="1"/>
  <c r="AD47" i="23" s="1"/>
  <c r="H77" i="23" s="1"/>
  <c r="AD114" i="23"/>
  <c r="T114" i="23"/>
  <c r="AD15" i="23"/>
  <c r="Z35" i="23"/>
  <c r="R48" i="23"/>
  <c r="X48" i="23" s="1"/>
  <c r="AB48" i="23" s="1"/>
  <c r="F78" i="23" s="1"/>
  <c r="T35" i="23"/>
  <c r="L129" i="19"/>
  <c r="L131" i="19" s="1"/>
  <c r="L132" i="19" s="1"/>
  <c r="L142" i="19" s="1"/>
  <c r="Z125" i="19"/>
  <c r="AB105" i="19"/>
  <c r="AB125" i="19" s="1"/>
  <c r="X125" i="19"/>
  <c r="AB89" i="23" l="1"/>
  <c r="F119" i="23" s="1"/>
  <c r="R119" i="23" s="1"/>
  <c r="X119" i="23" s="1"/>
  <c r="AB119" i="23" s="1"/>
  <c r="T85" i="23"/>
  <c r="Z85" i="23" s="1"/>
  <c r="AD85" i="23" s="1"/>
  <c r="H115" i="23" s="1"/>
  <c r="T115" i="23" s="1"/>
  <c r="Z115" i="23" s="1"/>
  <c r="AD115" i="23" s="1"/>
  <c r="T90" i="23"/>
  <c r="Z90" i="23" s="1"/>
  <c r="AD90" i="23" s="1"/>
  <c r="H120" i="23" s="1"/>
  <c r="T120" i="23" s="1"/>
  <c r="Z120" i="23" s="1"/>
  <c r="AD120" i="23" s="1"/>
  <c r="R93" i="23"/>
  <c r="X93" i="23" s="1"/>
  <c r="AB93" i="23" s="1"/>
  <c r="F123" i="23" s="1"/>
  <c r="R123" i="23" s="1"/>
  <c r="X123" i="23" s="1"/>
  <c r="AB123" i="23" s="1"/>
  <c r="R110" i="23"/>
  <c r="X110" i="23" s="1"/>
  <c r="AB110" i="23" s="1"/>
  <c r="T109" i="23"/>
  <c r="Z109" i="23" s="1"/>
  <c r="AD109" i="23" s="1"/>
  <c r="R106" i="23"/>
  <c r="X106" i="23" s="1"/>
  <c r="AB106" i="23" s="1"/>
  <c r="T106" i="23"/>
  <c r="Z106" i="23" s="1"/>
  <c r="AD106" i="23" s="1"/>
  <c r="T116" i="23"/>
  <c r="Z116" i="23" s="1"/>
  <c r="AD116" i="23" s="1"/>
  <c r="T82" i="23"/>
  <c r="Z82" i="23" s="1"/>
  <c r="AD82" i="23" s="1"/>
  <c r="H112" i="23" s="1"/>
  <c r="R116" i="23"/>
  <c r="X116" i="23" s="1"/>
  <c r="AB116" i="23" s="1"/>
  <c r="R77" i="23"/>
  <c r="X77" i="23" s="1"/>
  <c r="AB77" i="23" s="1"/>
  <c r="F107" i="23" s="1"/>
  <c r="R91" i="23"/>
  <c r="X91" i="23" s="1"/>
  <c r="AB91" i="23" s="1"/>
  <c r="F121" i="23" s="1"/>
  <c r="R115" i="23"/>
  <c r="X115" i="23" s="1"/>
  <c r="AB115" i="23" s="1"/>
  <c r="R88" i="23"/>
  <c r="X88" i="23" s="1"/>
  <c r="AB88" i="23" s="1"/>
  <c r="F118" i="23" s="1"/>
  <c r="T110" i="23"/>
  <c r="Z110" i="23" s="1"/>
  <c r="AD110" i="23" s="1"/>
  <c r="T88" i="23"/>
  <c r="Z88" i="23" s="1"/>
  <c r="AD88" i="23" s="1"/>
  <c r="H118" i="23" s="1"/>
  <c r="T89" i="23"/>
  <c r="Z89" i="23" s="1"/>
  <c r="AD89" i="23" s="1"/>
  <c r="H119" i="23" s="1"/>
  <c r="R87" i="23"/>
  <c r="X87" i="23" s="1"/>
  <c r="AB87" i="23" s="1"/>
  <c r="F117" i="23" s="1"/>
  <c r="R83" i="23"/>
  <c r="X83" i="23" s="1"/>
  <c r="AB83" i="23" s="1"/>
  <c r="F113" i="23" s="1"/>
  <c r="T113" i="23"/>
  <c r="Z113" i="23" s="1"/>
  <c r="AD113" i="23" s="1"/>
  <c r="R109" i="23"/>
  <c r="X109" i="23" s="1"/>
  <c r="AB109" i="23" s="1"/>
  <c r="R82" i="23"/>
  <c r="X82" i="23" s="1"/>
  <c r="AB82" i="23" s="1"/>
  <c r="F112" i="23" s="1"/>
  <c r="R120" i="23"/>
  <c r="X120" i="23" s="1"/>
  <c r="AB120" i="23" s="1"/>
  <c r="R92" i="23"/>
  <c r="X92" i="23" s="1"/>
  <c r="AB92" i="23" s="1"/>
  <c r="F122" i="23" s="1"/>
  <c r="T92" i="23"/>
  <c r="Z92" i="23" s="1"/>
  <c r="AD92" i="23" s="1"/>
  <c r="H122" i="23" s="1"/>
  <c r="T78" i="23"/>
  <c r="Z78" i="23" s="1"/>
  <c r="AD78" i="23" s="1"/>
  <c r="H108" i="23" s="1"/>
  <c r="T77" i="23"/>
  <c r="Z77" i="23" s="1"/>
  <c r="AD77" i="23" s="1"/>
  <c r="H107" i="23" s="1"/>
  <c r="AD35" i="23"/>
  <c r="H45" i="23"/>
  <c r="F65" i="23"/>
  <c r="R45" i="23"/>
  <c r="F130" i="23"/>
  <c r="F132" i="23" s="1"/>
  <c r="F133" i="23" s="1"/>
  <c r="T87" i="23"/>
  <c r="Z87" i="23" s="1"/>
  <c r="AD87" i="23" s="1"/>
  <c r="H117" i="23" s="1"/>
  <c r="T93" i="23"/>
  <c r="Z93" i="23" s="1"/>
  <c r="AD93" i="23" s="1"/>
  <c r="H123" i="23" s="1"/>
  <c r="T81" i="23"/>
  <c r="Z81" i="23" s="1"/>
  <c r="AD81" i="23" s="1"/>
  <c r="H111" i="23" s="1"/>
  <c r="R81" i="23"/>
  <c r="X81" i="23" s="1"/>
  <c r="AB81" i="23" s="1"/>
  <c r="F111" i="23" s="1"/>
  <c r="R78" i="23"/>
  <c r="X78" i="23" s="1"/>
  <c r="AB78" i="23" s="1"/>
  <c r="F108" i="23" s="1"/>
  <c r="AB114" i="23"/>
  <c r="R114" i="23"/>
  <c r="G95" i="20"/>
  <c r="N93" i="20"/>
  <c r="N92" i="20"/>
  <c r="N91" i="20"/>
  <c r="N90" i="20"/>
  <c r="N89" i="20"/>
  <c r="N88" i="20"/>
  <c r="N87" i="20"/>
  <c r="N86" i="20"/>
  <c r="N85" i="20"/>
  <c r="N84" i="20"/>
  <c r="N83" i="20"/>
  <c r="N82" i="20"/>
  <c r="N81" i="20"/>
  <c r="N80" i="20"/>
  <c r="N79" i="20"/>
  <c r="N78" i="20"/>
  <c r="N77" i="20"/>
  <c r="N76" i="20"/>
  <c r="N75" i="20"/>
  <c r="G65" i="20"/>
  <c r="L63" i="20"/>
  <c r="J63" i="20"/>
  <c r="J62" i="20"/>
  <c r="N62" i="20" s="1"/>
  <c r="L61" i="20"/>
  <c r="J61" i="20"/>
  <c r="N60" i="20"/>
  <c r="J59" i="20"/>
  <c r="N59" i="20" s="1"/>
  <c r="J58" i="20"/>
  <c r="N58" i="20" s="1"/>
  <c r="N57" i="20"/>
  <c r="N56" i="20"/>
  <c r="L55" i="20"/>
  <c r="J55" i="20"/>
  <c r="N55" i="20" s="1"/>
  <c r="N54" i="20"/>
  <c r="J53" i="20"/>
  <c r="N53" i="20" s="1"/>
  <c r="J52" i="20"/>
  <c r="N52" i="20" s="1"/>
  <c r="L51" i="20"/>
  <c r="J51" i="20"/>
  <c r="L50" i="20"/>
  <c r="J50" i="20"/>
  <c r="N49" i="20"/>
  <c r="N48" i="20"/>
  <c r="N47" i="20"/>
  <c r="L46" i="20"/>
  <c r="J46" i="20"/>
  <c r="N46" i="20" s="1"/>
  <c r="N45" i="20"/>
  <c r="H35" i="20"/>
  <c r="G35" i="20"/>
  <c r="F35" i="20"/>
  <c r="L33" i="20"/>
  <c r="J33" i="20"/>
  <c r="N33" i="20" s="1"/>
  <c r="J32" i="20"/>
  <c r="N32" i="20" s="1"/>
  <c r="R32" i="20" s="1"/>
  <c r="X32" i="20" s="1"/>
  <c r="L31" i="20"/>
  <c r="J31" i="20"/>
  <c r="N31" i="20" s="1"/>
  <c r="N30" i="20"/>
  <c r="R30" i="20" s="1"/>
  <c r="X30" i="20" s="1"/>
  <c r="AB30" i="20" s="1"/>
  <c r="H60" i="20" s="1"/>
  <c r="L29" i="20"/>
  <c r="J29" i="20"/>
  <c r="J28" i="20"/>
  <c r="N28" i="20" s="1"/>
  <c r="N27" i="20"/>
  <c r="R27" i="20" s="1"/>
  <c r="X27" i="20" s="1"/>
  <c r="AB27" i="20" s="1"/>
  <c r="H57" i="20" s="1"/>
  <c r="R57" i="20" s="1"/>
  <c r="X57" i="20" s="1"/>
  <c r="N26" i="20"/>
  <c r="R26" i="20" s="1"/>
  <c r="X26" i="20" s="1"/>
  <c r="J25" i="20"/>
  <c r="N25" i="20" s="1"/>
  <c r="N24" i="20"/>
  <c r="P24" i="20" s="1"/>
  <c r="R23" i="20"/>
  <c r="X23" i="20" s="1"/>
  <c r="P23" i="20"/>
  <c r="V23" i="20" s="1"/>
  <c r="Z23" i="20" s="1"/>
  <c r="F53" i="20" s="1"/>
  <c r="J23" i="20"/>
  <c r="N23" i="20" s="1"/>
  <c r="J22" i="20"/>
  <c r="N22" i="20" s="1"/>
  <c r="P22" i="20" s="1"/>
  <c r="V22" i="20" s="1"/>
  <c r="Z22" i="20" s="1"/>
  <c r="F52" i="20" s="1"/>
  <c r="L21" i="20"/>
  <c r="J21" i="20"/>
  <c r="L20" i="20"/>
  <c r="J20" i="20"/>
  <c r="N19" i="20"/>
  <c r="R18" i="20"/>
  <c r="X18" i="20" s="1"/>
  <c r="AB18" i="20" s="1"/>
  <c r="H48" i="20" s="1"/>
  <c r="N18" i="20"/>
  <c r="N17" i="20"/>
  <c r="P17" i="20" s="1"/>
  <c r="V17" i="20" s="1"/>
  <c r="Z17" i="20" s="1"/>
  <c r="F47" i="20" s="1"/>
  <c r="L16" i="20"/>
  <c r="J16" i="20"/>
  <c r="R15" i="20"/>
  <c r="P15" i="20"/>
  <c r="V15" i="20" s="1"/>
  <c r="N15" i="20"/>
  <c r="L130" i="17"/>
  <c r="L113" i="17"/>
  <c r="L122" i="17"/>
  <c r="J127" i="17"/>
  <c r="J123" i="17"/>
  <c r="N123" i="17" s="1"/>
  <c r="J122" i="17"/>
  <c r="J119" i="17"/>
  <c r="J118" i="17"/>
  <c r="J113" i="17"/>
  <c r="N113" i="17" s="1"/>
  <c r="J112" i="17"/>
  <c r="N112" i="17" s="1"/>
  <c r="J111" i="17"/>
  <c r="G125" i="17"/>
  <c r="L123" i="17"/>
  <c r="N121" i="17"/>
  <c r="N120" i="17"/>
  <c r="N119" i="17"/>
  <c r="N118" i="17"/>
  <c r="N117" i="17"/>
  <c r="N116" i="17"/>
  <c r="N115" i="17"/>
  <c r="N114" i="17"/>
  <c r="N110" i="17"/>
  <c r="N109" i="17"/>
  <c r="N108" i="17"/>
  <c r="N107" i="17"/>
  <c r="N106" i="17"/>
  <c r="N105" i="17"/>
  <c r="F142" i="19"/>
  <c r="H136" i="19"/>
  <c r="H138" i="19" s="1"/>
  <c r="H142" i="19" s="1"/>
  <c r="F134" i="19"/>
  <c r="F136" i="19" s="1"/>
  <c r="X93" i="19"/>
  <c r="AB93" i="19" s="1"/>
  <c r="V93" i="19"/>
  <c r="Z93" i="19" s="1"/>
  <c r="X92" i="19"/>
  <c r="V92" i="19"/>
  <c r="Z92" i="19" s="1"/>
  <c r="X91" i="19"/>
  <c r="V91" i="19"/>
  <c r="X90" i="19"/>
  <c r="V90" i="19"/>
  <c r="X89" i="19"/>
  <c r="AB89" i="19" s="1"/>
  <c r="V89" i="19"/>
  <c r="X88" i="19"/>
  <c r="V88" i="19"/>
  <c r="Z88" i="19" s="1"/>
  <c r="X87" i="19"/>
  <c r="V87" i="19"/>
  <c r="X86" i="19"/>
  <c r="V86" i="19"/>
  <c r="X85" i="19"/>
  <c r="AB85" i="19" s="1"/>
  <c r="V85" i="19"/>
  <c r="Z84" i="19"/>
  <c r="X83" i="19"/>
  <c r="AB83" i="19" s="1"/>
  <c r="V83" i="19"/>
  <c r="X82" i="19"/>
  <c r="V82" i="19"/>
  <c r="Z82" i="19" s="1"/>
  <c r="X81" i="19"/>
  <c r="AB81" i="19" s="1"/>
  <c r="V81" i="19"/>
  <c r="X80" i="19"/>
  <c r="V80" i="19"/>
  <c r="X79" i="19"/>
  <c r="V79" i="19"/>
  <c r="X78" i="19"/>
  <c r="AB78" i="19" s="1"/>
  <c r="V78" i="19"/>
  <c r="Z78" i="19" s="1"/>
  <c r="X77" i="19"/>
  <c r="V77" i="19"/>
  <c r="V76" i="19"/>
  <c r="X76" i="19"/>
  <c r="AB76" i="19" s="1"/>
  <c r="L95" i="19"/>
  <c r="R95" i="19"/>
  <c r="J95" i="19"/>
  <c r="X63" i="19"/>
  <c r="V63" i="19"/>
  <c r="Z63" i="19" s="1"/>
  <c r="V62" i="19"/>
  <c r="X62" i="19"/>
  <c r="V61" i="19"/>
  <c r="X61" i="19"/>
  <c r="X60" i="19"/>
  <c r="V60" i="19"/>
  <c r="X59" i="19"/>
  <c r="V59" i="19"/>
  <c r="Z59" i="19" s="1"/>
  <c r="V58" i="19"/>
  <c r="X58" i="19"/>
  <c r="X57" i="19"/>
  <c r="AB57" i="19" s="1"/>
  <c r="V57" i="19"/>
  <c r="Z57" i="19" s="1"/>
  <c r="X56" i="19"/>
  <c r="V56" i="19"/>
  <c r="Z56" i="19" s="1"/>
  <c r="X55" i="19"/>
  <c r="V55" i="19"/>
  <c r="Z54" i="19"/>
  <c r="X53" i="19"/>
  <c r="V53" i="19"/>
  <c r="X52" i="19"/>
  <c r="V52" i="19"/>
  <c r="X51" i="19"/>
  <c r="V51" i="19"/>
  <c r="X50" i="19"/>
  <c r="AB50" i="19" s="1"/>
  <c r="V50" i="19"/>
  <c r="Z50" i="19" s="1"/>
  <c r="X49" i="19"/>
  <c r="V49" i="19"/>
  <c r="V48" i="19"/>
  <c r="X48" i="19"/>
  <c r="AB48" i="19" s="1"/>
  <c r="X47" i="19"/>
  <c r="AB47" i="19" s="1"/>
  <c r="V47" i="19"/>
  <c r="Z47" i="19" s="1"/>
  <c r="X46" i="19"/>
  <c r="V46" i="19"/>
  <c r="Z46" i="19" s="1"/>
  <c r="V45" i="19"/>
  <c r="X33" i="19"/>
  <c r="V33" i="19"/>
  <c r="X32" i="19"/>
  <c r="AB32" i="19" s="1"/>
  <c r="V32" i="19"/>
  <c r="Z32" i="19" s="1"/>
  <c r="X31" i="19"/>
  <c r="V31" i="19"/>
  <c r="V30" i="19"/>
  <c r="X30" i="19"/>
  <c r="AB30" i="19" s="1"/>
  <c r="X29" i="19"/>
  <c r="AB29" i="19" s="1"/>
  <c r="V29" i="19"/>
  <c r="Z29" i="19" s="1"/>
  <c r="X28" i="19"/>
  <c r="V28" i="19"/>
  <c r="Z28" i="19" s="1"/>
  <c r="X27" i="19"/>
  <c r="AB27" i="19" s="1"/>
  <c r="V27" i="19"/>
  <c r="X26" i="19"/>
  <c r="V26" i="19"/>
  <c r="X25" i="19"/>
  <c r="AB25" i="19" s="1"/>
  <c r="V25" i="19"/>
  <c r="Z24" i="19"/>
  <c r="X23" i="19"/>
  <c r="AB23" i="19" s="1"/>
  <c r="V23" i="19"/>
  <c r="X22" i="19"/>
  <c r="V22" i="19"/>
  <c r="Z22" i="19" s="1"/>
  <c r="X21" i="19"/>
  <c r="AB21" i="19" s="1"/>
  <c r="V21" i="19"/>
  <c r="X20" i="19"/>
  <c r="V20" i="19"/>
  <c r="X19" i="19"/>
  <c r="V19" i="19"/>
  <c r="X18" i="19"/>
  <c r="AB18" i="19" s="1"/>
  <c r="V18" i="19"/>
  <c r="Z18" i="19" s="1"/>
  <c r="X17" i="19"/>
  <c r="V17" i="19"/>
  <c r="V16" i="19"/>
  <c r="X16" i="19"/>
  <c r="AB16" i="19" s="1"/>
  <c r="L35" i="19"/>
  <c r="R35" i="19"/>
  <c r="J35" i="19"/>
  <c r="J92" i="17"/>
  <c r="L92" i="17"/>
  <c r="L93" i="17"/>
  <c r="L83" i="17"/>
  <c r="J93" i="17"/>
  <c r="J89" i="17"/>
  <c r="J88" i="17"/>
  <c r="J83" i="17"/>
  <c r="J81" i="17"/>
  <c r="J63" i="17"/>
  <c r="J62" i="17"/>
  <c r="J55" i="17"/>
  <c r="J53" i="17"/>
  <c r="J52" i="17"/>
  <c r="J51" i="17"/>
  <c r="T111" i="23" l="1"/>
  <c r="Z111" i="23" s="1"/>
  <c r="AD111" i="23" s="1"/>
  <c r="T107" i="23"/>
  <c r="Z107" i="23" s="1"/>
  <c r="AD107" i="23" s="1"/>
  <c r="T122" i="23"/>
  <c r="Z122" i="23" s="1"/>
  <c r="AD122" i="23" s="1"/>
  <c r="R112" i="23"/>
  <c r="X112" i="23" s="1"/>
  <c r="AB112" i="23" s="1"/>
  <c r="R113" i="23"/>
  <c r="X113" i="23" s="1"/>
  <c r="AB113" i="23" s="1"/>
  <c r="R107" i="23"/>
  <c r="X107" i="23" s="1"/>
  <c r="AB107" i="23" s="1"/>
  <c r="T123" i="23"/>
  <c r="Z123" i="23" s="1"/>
  <c r="AD123" i="23" s="1"/>
  <c r="T108" i="23"/>
  <c r="Z108" i="23" s="1"/>
  <c r="AD108" i="23" s="1"/>
  <c r="R117" i="23"/>
  <c r="X117" i="23" s="1"/>
  <c r="AB117" i="23" s="1"/>
  <c r="R118" i="23"/>
  <c r="X118" i="23" s="1"/>
  <c r="AB118" i="23" s="1"/>
  <c r="R108" i="23"/>
  <c r="X108" i="23" s="1"/>
  <c r="AB108" i="23" s="1"/>
  <c r="T117" i="23"/>
  <c r="Z117" i="23" s="1"/>
  <c r="AD117" i="23" s="1"/>
  <c r="R122" i="23"/>
  <c r="X122" i="23" s="1"/>
  <c r="AB122" i="23" s="1"/>
  <c r="T119" i="23"/>
  <c r="Z119" i="23" s="1"/>
  <c r="AD119" i="23" s="1"/>
  <c r="T112" i="23"/>
  <c r="Z112" i="23" s="1"/>
  <c r="AD112" i="23" s="1"/>
  <c r="R111" i="23"/>
  <c r="X111" i="23" s="1"/>
  <c r="AB111" i="23" s="1"/>
  <c r="T118" i="23"/>
  <c r="Z118" i="23" s="1"/>
  <c r="AD118" i="23" s="1"/>
  <c r="R121" i="23"/>
  <c r="X121" i="23" s="1"/>
  <c r="AB121" i="23" s="1"/>
  <c r="H65" i="23"/>
  <c r="T45" i="23"/>
  <c r="R65" i="23"/>
  <c r="X45" i="23"/>
  <c r="R17" i="20"/>
  <c r="X17" i="20" s="1"/>
  <c r="AB17" i="20" s="1"/>
  <c r="H47" i="20" s="1"/>
  <c r="P26" i="20"/>
  <c r="V26" i="20" s="1"/>
  <c r="Z26" i="20" s="1"/>
  <c r="F56" i="20" s="1"/>
  <c r="N50" i="20"/>
  <c r="Z24" i="20"/>
  <c r="F54" i="20" s="1"/>
  <c r="P54" i="20" s="1"/>
  <c r="N51" i="20"/>
  <c r="N61" i="20"/>
  <c r="AB26" i="20"/>
  <c r="H56" i="20" s="1"/>
  <c r="Z54" i="20"/>
  <c r="F84" i="20" s="1"/>
  <c r="Z84" i="20" s="1"/>
  <c r="F114" i="20" s="1"/>
  <c r="N63" i="20"/>
  <c r="R22" i="20"/>
  <c r="X22" i="20" s="1"/>
  <c r="AB22" i="20" s="1"/>
  <c r="H52" i="20" s="1"/>
  <c r="P31" i="20"/>
  <c r="V31" i="20" s="1"/>
  <c r="Z31" i="20" s="1"/>
  <c r="F61" i="20" s="1"/>
  <c r="P61" i="20" s="1"/>
  <c r="V61" i="20" s="1"/>
  <c r="Z61" i="20" s="1"/>
  <c r="F91" i="20" s="1"/>
  <c r="N21" i="20"/>
  <c r="R21" i="20" s="1"/>
  <c r="X21" i="20" s="1"/>
  <c r="AB23" i="20"/>
  <c r="H53" i="20" s="1"/>
  <c r="R53" i="20" s="1"/>
  <c r="X53" i="20" s="1"/>
  <c r="AB53" i="20" s="1"/>
  <c r="H83" i="20" s="1"/>
  <c r="R24" i="20"/>
  <c r="N29" i="20"/>
  <c r="R31" i="20"/>
  <c r="X31" i="20" s="1"/>
  <c r="AB31" i="20" s="1"/>
  <c r="H61" i="20" s="1"/>
  <c r="L65" i="20"/>
  <c r="L67" i="20" s="1"/>
  <c r="R56" i="20"/>
  <c r="X56" i="20" s="1"/>
  <c r="AB56" i="20" s="1"/>
  <c r="H86" i="20" s="1"/>
  <c r="P47" i="20"/>
  <c r="V47" i="20" s="1"/>
  <c r="Z47" i="20" s="1"/>
  <c r="F77" i="20" s="1"/>
  <c r="P53" i="20"/>
  <c r="V53" i="20" s="1"/>
  <c r="Z53" i="20" s="1"/>
  <c r="F83" i="20" s="1"/>
  <c r="P56" i="20"/>
  <c r="V56" i="20" s="1"/>
  <c r="Z56" i="20" s="1"/>
  <c r="F86" i="20" s="1"/>
  <c r="R47" i="20"/>
  <c r="X47" i="20" s="1"/>
  <c r="AB47" i="20" s="1"/>
  <c r="H77" i="20" s="1"/>
  <c r="P52" i="20"/>
  <c r="V52" i="20" s="1"/>
  <c r="Z52" i="20" s="1"/>
  <c r="F82" i="20" s="1"/>
  <c r="Z15" i="20"/>
  <c r="R48" i="20"/>
  <c r="X48" i="20" s="1"/>
  <c r="AB48" i="20" s="1"/>
  <c r="H78" i="20" s="1"/>
  <c r="R60" i="20"/>
  <c r="X60" i="20" s="1"/>
  <c r="AB60" i="20" s="1"/>
  <c r="H90" i="20" s="1"/>
  <c r="R19" i="20"/>
  <c r="X19" i="20" s="1"/>
  <c r="AB19" i="20" s="1"/>
  <c r="H49" i="20" s="1"/>
  <c r="P19" i="20"/>
  <c r="V19" i="20" s="1"/>
  <c r="Z19" i="20" s="1"/>
  <c r="F49" i="20" s="1"/>
  <c r="R25" i="20"/>
  <c r="X25" i="20" s="1"/>
  <c r="AB25" i="20" s="1"/>
  <c r="H55" i="20" s="1"/>
  <c r="R33" i="20"/>
  <c r="X33" i="20" s="1"/>
  <c r="AB33" i="20" s="1"/>
  <c r="H63" i="20" s="1"/>
  <c r="N65" i="20"/>
  <c r="N67" i="20" s="1"/>
  <c r="AB57" i="20"/>
  <c r="H87" i="20" s="1"/>
  <c r="X15" i="20"/>
  <c r="J35" i="20"/>
  <c r="AB21" i="20"/>
  <c r="H51" i="20" s="1"/>
  <c r="P25" i="20"/>
  <c r="V25" i="20" s="1"/>
  <c r="P28" i="20"/>
  <c r="V28" i="20" s="1"/>
  <c r="Z28" i="20" s="1"/>
  <c r="F58" i="20" s="1"/>
  <c r="AB32" i="20"/>
  <c r="H62" i="20" s="1"/>
  <c r="P33" i="20"/>
  <c r="V33" i="20" s="1"/>
  <c r="Z33" i="20" s="1"/>
  <c r="F63" i="20" s="1"/>
  <c r="L35" i="20"/>
  <c r="P21" i="20"/>
  <c r="V21" i="20" s="1"/>
  <c r="Z21" i="20" s="1"/>
  <c r="F51" i="20" s="1"/>
  <c r="R28" i="20"/>
  <c r="X28" i="20" s="1"/>
  <c r="AB28" i="20" s="1"/>
  <c r="H58" i="20" s="1"/>
  <c r="P32" i="20"/>
  <c r="V32" i="20" s="1"/>
  <c r="Z32" i="20" s="1"/>
  <c r="F62" i="20" s="1"/>
  <c r="N16" i="20"/>
  <c r="N20" i="20"/>
  <c r="Z25" i="20"/>
  <c r="F55" i="20" s="1"/>
  <c r="N95" i="20"/>
  <c r="N97" i="20" s="1"/>
  <c r="L95" i="20"/>
  <c r="L97" i="20" s="1"/>
  <c r="P84" i="20"/>
  <c r="AB24" i="20"/>
  <c r="H54" i="20" s="1"/>
  <c r="J65" i="20"/>
  <c r="J67" i="20" s="1"/>
  <c r="J95" i="20"/>
  <c r="J97" i="20" s="1"/>
  <c r="P18" i="20"/>
  <c r="V18" i="20" s="1"/>
  <c r="Z18" i="20" s="1"/>
  <c r="F48" i="20" s="1"/>
  <c r="P27" i="20"/>
  <c r="V27" i="20" s="1"/>
  <c r="Z27" i="20" s="1"/>
  <c r="F57" i="20" s="1"/>
  <c r="P30" i="20"/>
  <c r="V30" i="20" s="1"/>
  <c r="Z30" i="20" s="1"/>
  <c r="F60" i="20" s="1"/>
  <c r="AB91" i="19"/>
  <c r="Z17" i="19"/>
  <c r="Z30" i="19"/>
  <c r="Z31" i="19"/>
  <c r="J65" i="19"/>
  <c r="R65" i="19"/>
  <c r="Z48" i="19"/>
  <c r="Z49" i="19"/>
  <c r="AB54" i="19"/>
  <c r="Z58" i="19"/>
  <c r="Z61" i="19"/>
  <c r="Z62" i="19"/>
  <c r="Z76" i="19"/>
  <c r="Z77" i="19"/>
  <c r="AB53" i="19"/>
  <c r="AB87" i="19"/>
  <c r="N35" i="19"/>
  <c r="AB17" i="19"/>
  <c r="AB19" i="19"/>
  <c r="Z23" i="19"/>
  <c r="Z25" i="19"/>
  <c r="Z26" i="19"/>
  <c r="AB31" i="19"/>
  <c r="AB33" i="19"/>
  <c r="L65" i="19"/>
  <c r="X45" i="19"/>
  <c r="AB45" i="19" s="1"/>
  <c r="AB49" i="19"/>
  <c r="AB51" i="19"/>
  <c r="AB58" i="19"/>
  <c r="AB62" i="19"/>
  <c r="N95" i="19"/>
  <c r="AB77" i="19"/>
  <c r="AB79" i="19"/>
  <c r="Z83" i="19"/>
  <c r="Z85" i="19"/>
  <c r="Z86" i="19"/>
  <c r="Z89" i="19"/>
  <c r="Z90" i="19"/>
  <c r="H65" i="19"/>
  <c r="AB55" i="19"/>
  <c r="H35" i="19"/>
  <c r="P35" i="19"/>
  <c r="Z20" i="19"/>
  <c r="AB24" i="19"/>
  <c r="AB26" i="19"/>
  <c r="F65" i="19"/>
  <c r="N65" i="19"/>
  <c r="Z52" i="19"/>
  <c r="Z53" i="19"/>
  <c r="AB59" i="19"/>
  <c r="AB60" i="19"/>
  <c r="Z60" i="19"/>
  <c r="AB61" i="19"/>
  <c r="AB63" i="19"/>
  <c r="H95" i="19"/>
  <c r="P95" i="19"/>
  <c r="Z80" i="19"/>
  <c r="AB84" i="19"/>
  <c r="AB86" i="19"/>
  <c r="AB90" i="19"/>
  <c r="L125" i="17"/>
  <c r="J125" i="17"/>
  <c r="N122" i="17"/>
  <c r="N111" i="17"/>
  <c r="N125" i="17" s="1"/>
  <c r="J138" i="19"/>
  <c r="Z21" i="19"/>
  <c r="Z27" i="19"/>
  <c r="Z55" i="19"/>
  <c r="Z81" i="19"/>
  <c r="Z87" i="19"/>
  <c r="Z91" i="19"/>
  <c r="Z19" i="19"/>
  <c r="AB20" i="19"/>
  <c r="AB22" i="19"/>
  <c r="AB28" i="19"/>
  <c r="Z33" i="19"/>
  <c r="V65" i="19"/>
  <c r="Z51" i="19"/>
  <c r="AB52" i="19"/>
  <c r="AB56" i="19"/>
  <c r="Z79" i="19"/>
  <c r="AB80" i="19"/>
  <c r="AB82" i="19"/>
  <c r="AB88" i="19"/>
  <c r="AB92" i="19"/>
  <c r="P65" i="19"/>
  <c r="V15" i="19"/>
  <c r="V35" i="19" s="1"/>
  <c r="F35" i="19"/>
  <c r="Z45" i="19"/>
  <c r="AB46" i="19"/>
  <c r="V75" i="19"/>
  <c r="V95" i="19" s="1"/>
  <c r="F95" i="19"/>
  <c r="X15" i="19"/>
  <c r="X75" i="19"/>
  <c r="T65" i="23" l="1"/>
  <c r="Z45" i="23"/>
  <c r="X65" i="23"/>
  <c r="AB45" i="23"/>
  <c r="R61" i="20"/>
  <c r="X61" i="20" s="1"/>
  <c r="AB61" i="20"/>
  <c r="H91" i="20" s="1"/>
  <c r="P29" i="20"/>
  <c r="V29" i="20" s="1"/>
  <c r="Z29" i="20" s="1"/>
  <c r="F59" i="20" s="1"/>
  <c r="R29" i="20"/>
  <c r="X29" i="20" s="1"/>
  <c r="AB29" i="20" s="1"/>
  <c r="H59" i="20" s="1"/>
  <c r="R59" i="20" s="1"/>
  <c r="X59" i="20" s="1"/>
  <c r="AB59" i="20" s="1"/>
  <c r="H89" i="20" s="1"/>
  <c r="Z114" i="20"/>
  <c r="P114" i="20"/>
  <c r="P60" i="20"/>
  <c r="V60" i="20" s="1"/>
  <c r="Z60" i="20" s="1"/>
  <c r="F90" i="20" s="1"/>
  <c r="R83" i="20"/>
  <c r="X83" i="20" s="1"/>
  <c r="AB83" i="20" s="1"/>
  <c r="H113" i="20" s="1"/>
  <c r="R86" i="20"/>
  <c r="X86" i="20" s="1"/>
  <c r="AB86" i="20" s="1"/>
  <c r="H116" i="20" s="1"/>
  <c r="R78" i="20"/>
  <c r="X78" i="20" s="1"/>
  <c r="AB78" i="20"/>
  <c r="H108" i="20" s="1"/>
  <c r="P48" i="20"/>
  <c r="V48" i="20" s="1"/>
  <c r="Z48" i="20" s="1"/>
  <c r="F78" i="20" s="1"/>
  <c r="P63" i="20"/>
  <c r="V63" i="20" s="1"/>
  <c r="Z63" i="20" s="1"/>
  <c r="F93" i="20" s="1"/>
  <c r="R49" i="20"/>
  <c r="X49" i="20" s="1"/>
  <c r="AB49" i="20"/>
  <c r="H79" i="20" s="1"/>
  <c r="P83" i="20"/>
  <c r="V83" i="20" s="1"/>
  <c r="Z83" i="20" s="1"/>
  <c r="F113" i="20" s="1"/>
  <c r="P51" i="20"/>
  <c r="V51" i="20" s="1"/>
  <c r="Z51" i="20" s="1"/>
  <c r="F81" i="20" s="1"/>
  <c r="R77" i="20"/>
  <c r="X77" i="20" s="1"/>
  <c r="AB77" i="20" s="1"/>
  <c r="H107" i="20" s="1"/>
  <c r="P57" i="20"/>
  <c r="V57" i="20" s="1"/>
  <c r="Z57" i="20" s="1"/>
  <c r="F87" i="20" s="1"/>
  <c r="R55" i="20"/>
  <c r="X55" i="20" s="1"/>
  <c r="AB55" i="20" s="1"/>
  <c r="H85" i="20" s="1"/>
  <c r="R90" i="20"/>
  <c r="X90" i="20" s="1"/>
  <c r="AB90" i="20" s="1"/>
  <c r="H120" i="20" s="1"/>
  <c r="P82" i="20"/>
  <c r="V82" i="20" s="1"/>
  <c r="Z82" i="20" s="1"/>
  <c r="F112" i="20" s="1"/>
  <c r="P91" i="20"/>
  <c r="V91" i="20" s="1"/>
  <c r="Z91" i="20" s="1"/>
  <c r="F121" i="20" s="1"/>
  <c r="P77" i="20"/>
  <c r="V77" i="20" s="1"/>
  <c r="Z77" i="20" s="1"/>
  <c r="F107" i="20" s="1"/>
  <c r="P20" i="20"/>
  <c r="V20" i="20" s="1"/>
  <c r="Z20" i="20" s="1"/>
  <c r="F50" i="20" s="1"/>
  <c r="R20" i="20"/>
  <c r="X20" i="20" s="1"/>
  <c r="AB20" i="20" s="1"/>
  <c r="H50" i="20" s="1"/>
  <c r="P58" i="20"/>
  <c r="V58" i="20" s="1"/>
  <c r="Z58" i="20" s="1"/>
  <c r="F88" i="20" s="1"/>
  <c r="P86" i="20"/>
  <c r="V86" i="20" s="1"/>
  <c r="Z86" i="20" s="1"/>
  <c r="F116" i="20" s="1"/>
  <c r="R54" i="20"/>
  <c r="AB54" i="20"/>
  <c r="H84" i="20" s="1"/>
  <c r="R16" i="20"/>
  <c r="N35" i="20"/>
  <c r="P16" i="20"/>
  <c r="R91" i="20"/>
  <c r="X91" i="20" s="1"/>
  <c r="AB91" i="20" s="1"/>
  <c r="H121" i="20" s="1"/>
  <c r="R52" i="20"/>
  <c r="X52" i="20" s="1"/>
  <c r="AB52" i="20" s="1"/>
  <c r="H82" i="20" s="1"/>
  <c r="AB62" i="20"/>
  <c r="H92" i="20" s="1"/>
  <c r="R62" i="20"/>
  <c r="X62" i="20" s="1"/>
  <c r="P62" i="20"/>
  <c r="V62" i="20" s="1"/>
  <c r="Z62" i="20" s="1"/>
  <c r="F92" i="20" s="1"/>
  <c r="P59" i="20"/>
  <c r="V59" i="20" s="1"/>
  <c r="Z59" i="20" s="1"/>
  <c r="F89" i="20" s="1"/>
  <c r="AB15" i="20"/>
  <c r="F45" i="20"/>
  <c r="R58" i="20"/>
  <c r="X58" i="20" s="1"/>
  <c r="AB58" i="20" s="1"/>
  <c r="H88" i="20" s="1"/>
  <c r="Z49" i="20"/>
  <c r="F79" i="20" s="1"/>
  <c r="P49" i="20"/>
  <c r="V49" i="20" s="1"/>
  <c r="P55" i="20"/>
  <c r="V55" i="20" s="1"/>
  <c r="Z55" i="20" s="1"/>
  <c r="F85" i="20" s="1"/>
  <c r="R51" i="20"/>
  <c r="X51" i="20" s="1"/>
  <c r="AB51" i="20" s="1"/>
  <c r="H81" i="20" s="1"/>
  <c r="R87" i="20"/>
  <c r="X87" i="20" s="1"/>
  <c r="AB87" i="20" s="1"/>
  <c r="H117" i="20" s="1"/>
  <c r="R63" i="20"/>
  <c r="X63" i="20" s="1"/>
  <c r="AB63" i="20" s="1"/>
  <c r="H93" i="20" s="1"/>
  <c r="X65" i="19"/>
  <c r="H129" i="19" s="1"/>
  <c r="AB65" i="19"/>
  <c r="X35" i="19"/>
  <c r="F129" i="19" s="1"/>
  <c r="AB15" i="19"/>
  <c r="AB35" i="19" s="1"/>
  <c r="Z65" i="19"/>
  <c r="Z15" i="19"/>
  <c r="Z35" i="19" s="1"/>
  <c r="AB75" i="19"/>
  <c r="AB95" i="19" s="1"/>
  <c r="X95" i="19"/>
  <c r="Z75" i="19"/>
  <c r="Z95" i="19" s="1"/>
  <c r="AB65" i="23" l="1"/>
  <c r="F75" i="23"/>
  <c r="Z65" i="23"/>
  <c r="H130" i="23" s="1"/>
  <c r="H132" i="23" s="1"/>
  <c r="H133" i="23" s="1"/>
  <c r="AD45" i="23"/>
  <c r="J129" i="19"/>
  <c r="J131" i="19" s="1"/>
  <c r="J132" i="19" s="1"/>
  <c r="J142" i="19" s="1"/>
  <c r="P112" i="20"/>
  <c r="V112" i="20" s="1"/>
  <c r="Z112" i="20" s="1"/>
  <c r="R113" i="20"/>
  <c r="X113" i="20" s="1"/>
  <c r="AB113" i="20" s="1"/>
  <c r="P116" i="20"/>
  <c r="V116" i="20" s="1"/>
  <c r="Z116" i="20" s="1"/>
  <c r="P107" i="20"/>
  <c r="V107" i="20" s="1"/>
  <c r="Z107" i="20" s="1"/>
  <c r="R120" i="20"/>
  <c r="X120" i="20" s="1"/>
  <c r="AB120" i="20" s="1"/>
  <c r="R107" i="20"/>
  <c r="X107" i="20" s="1"/>
  <c r="AB107" i="20" s="1"/>
  <c r="R108" i="20"/>
  <c r="X108" i="20" s="1"/>
  <c r="AB108" i="20" s="1"/>
  <c r="R117" i="20"/>
  <c r="X117" i="20" s="1"/>
  <c r="AB117" i="20" s="1"/>
  <c r="P121" i="20"/>
  <c r="V121" i="20" s="1"/>
  <c r="Z121" i="20" s="1"/>
  <c r="R121" i="20"/>
  <c r="X121" i="20" s="1"/>
  <c r="AB121" i="20" s="1"/>
  <c r="P113" i="20"/>
  <c r="V113" i="20" s="1"/>
  <c r="Z113" i="20" s="1"/>
  <c r="R116" i="20"/>
  <c r="X116" i="20" s="1"/>
  <c r="AB116" i="20" s="1"/>
  <c r="R81" i="20"/>
  <c r="X81" i="20" s="1"/>
  <c r="AB81" i="20" s="1"/>
  <c r="H111" i="20" s="1"/>
  <c r="P81" i="20"/>
  <c r="V81" i="20" s="1"/>
  <c r="Z81" i="20" s="1"/>
  <c r="F111" i="20" s="1"/>
  <c r="R89" i="20"/>
  <c r="X89" i="20" s="1"/>
  <c r="AB89" i="20" s="1"/>
  <c r="H119" i="20" s="1"/>
  <c r="R50" i="20"/>
  <c r="X50" i="20" s="1"/>
  <c r="AB50" i="20" s="1"/>
  <c r="H80" i="20" s="1"/>
  <c r="P88" i="20"/>
  <c r="V88" i="20" s="1"/>
  <c r="Z88" i="20" s="1"/>
  <c r="F118" i="20" s="1"/>
  <c r="R88" i="20"/>
  <c r="X88" i="20" s="1"/>
  <c r="AB88" i="20" s="1"/>
  <c r="H118" i="20" s="1"/>
  <c r="P50" i="20"/>
  <c r="V50" i="20" s="1"/>
  <c r="Z50" i="20" s="1"/>
  <c r="F80" i="20" s="1"/>
  <c r="P87" i="20"/>
  <c r="V87" i="20" s="1"/>
  <c r="Z87" i="20" s="1"/>
  <c r="F117" i="20" s="1"/>
  <c r="P78" i="20"/>
  <c r="V78" i="20" s="1"/>
  <c r="Z78" i="20" s="1"/>
  <c r="F108" i="20" s="1"/>
  <c r="P90" i="20"/>
  <c r="V90" i="20" s="1"/>
  <c r="Z90" i="20" s="1"/>
  <c r="F120" i="20" s="1"/>
  <c r="P79" i="20"/>
  <c r="V79" i="20" s="1"/>
  <c r="Z79" i="20" s="1"/>
  <c r="F109" i="20" s="1"/>
  <c r="R92" i="20"/>
  <c r="X92" i="20" s="1"/>
  <c r="AB92" i="20" s="1"/>
  <c r="H122" i="20" s="1"/>
  <c r="X16" i="20"/>
  <c r="R35" i="20"/>
  <c r="R85" i="20"/>
  <c r="X85" i="20" s="1"/>
  <c r="AB85" i="20" s="1"/>
  <c r="H115" i="20" s="1"/>
  <c r="H45" i="20"/>
  <c r="V16" i="20"/>
  <c r="P35" i="20"/>
  <c r="P45" i="20"/>
  <c r="R93" i="20"/>
  <c r="X93" i="20" s="1"/>
  <c r="AB93" i="20" s="1"/>
  <c r="H123" i="20" s="1"/>
  <c r="P85" i="20"/>
  <c r="V85" i="20" s="1"/>
  <c r="Z85" i="20" s="1"/>
  <c r="F115" i="20" s="1"/>
  <c r="P92" i="20"/>
  <c r="V92" i="20" s="1"/>
  <c r="Z92" i="20" s="1"/>
  <c r="F122" i="20" s="1"/>
  <c r="AB84" i="20"/>
  <c r="H114" i="20" s="1"/>
  <c r="R84" i="20"/>
  <c r="R79" i="20"/>
  <c r="X79" i="20" s="1"/>
  <c r="AB79" i="20" s="1"/>
  <c r="H109" i="20" s="1"/>
  <c r="P89" i="20"/>
  <c r="V89" i="20" s="1"/>
  <c r="Z89" i="20" s="1"/>
  <c r="F119" i="20" s="1"/>
  <c r="P93" i="20"/>
  <c r="V93" i="20" s="1"/>
  <c r="Z93" i="20" s="1"/>
  <c r="F123" i="20" s="1"/>
  <c r="R82" i="20"/>
  <c r="X82" i="20" s="1"/>
  <c r="AB82" i="20" s="1"/>
  <c r="H112" i="20" s="1"/>
  <c r="H75" i="23" l="1"/>
  <c r="AD65" i="23"/>
  <c r="F95" i="23"/>
  <c r="R75" i="23"/>
  <c r="J136" i="19"/>
  <c r="R122" i="20"/>
  <c r="X122" i="20" s="1"/>
  <c r="AB122" i="20" s="1"/>
  <c r="P119" i="20"/>
  <c r="V119" i="20" s="1"/>
  <c r="Z119" i="20" s="1"/>
  <c r="R109" i="20"/>
  <c r="X109" i="20" s="1"/>
  <c r="AB109" i="20" s="1"/>
  <c r="R123" i="20"/>
  <c r="X123" i="20" s="1"/>
  <c r="AB123" i="20" s="1"/>
  <c r="R118" i="20"/>
  <c r="X118" i="20" s="1"/>
  <c r="AB118" i="20" s="1"/>
  <c r="P115" i="20"/>
  <c r="V115" i="20" s="1"/>
  <c r="Z115" i="20" s="1"/>
  <c r="P120" i="20"/>
  <c r="V120" i="20" s="1"/>
  <c r="Z120" i="20" s="1"/>
  <c r="R119" i="20"/>
  <c r="X119" i="20" s="1"/>
  <c r="AB119" i="20" s="1"/>
  <c r="R115" i="20"/>
  <c r="X115" i="20" s="1"/>
  <c r="AB115" i="20" s="1"/>
  <c r="P108" i="20"/>
  <c r="V108" i="20" s="1"/>
  <c r="Z108" i="20"/>
  <c r="P118" i="20"/>
  <c r="V118" i="20" s="1"/>
  <c r="Z118" i="20" s="1"/>
  <c r="P111" i="20"/>
  <c r="V111" i="20" s="1"/>
  <c r="Z111" i="20" s="1"/>
  <c r="P123" i="20"/>
  <c r="V123" i="20" s="1"/>
  <c r="Z123" i="20" s="1"/>
  <c r="R114" i="20"/>
  <c r="AB114" i="20"/>
  <c r="R112" i="20"/>
  <c r="X112" i="20" s="1"/>
  <c r="AB112" i="20" s="1"/>
  <c r="P122" i="20"/>
  <c r="V122" i="20" s="1"/>
  <c r="Z122" i="20" s="1"/>
  <c r="P109" i="20"/>
  <c r="V109" i="20" s="1"/>
  <c r="Z109" i="20" s="1"/>
  <c r="P117" i="20"/>
  <c r="V117" i="20" s="1"/>
  <c r="Z117" i="20" s="1"/>
  <c r="R111" i="20"/>
  <c r="X111" i="20" s="1"/>
  <c r="AB111" i="20" s="1"/>
  <c r="P80" i="20"/>
  <c r="V80" i="20" s="1"/>
  <c r="Z80" i="20" s="1"/>
  <c r="F110" i="20" s="1"/>
  <c r="R80" i="20"/>
  <c r="X80" i="20" s="1"/>
  <c r="AB80" i="20" s="1"/>
  <c r="H110" i="20" s="1"/>
  <c r="V45" i="20"/>
  <c r="R45" i="20"/>
  <c r="V35" i="20"/>
  <c r="Z16" i="20"/>
  <c r="X35" i="20"/>
  <c r="AB16" i="20"/>
  <c r="R95" i="23" l="1"/>
  <c r="X75" i="23"/>
  <c r="H95" i="23"/>
  <c r="T75" i="23"/>
  <c r="R110" i="20"/>
  <c r="X110" i="20" s="1"/>
  <c r="AB110" i="20" s="1"/>
  <c r="P110" i="20"/>
  <c r="V110" i="20" s="1"/>
  <c r="Z110" i="20" s="1"/>
  <c r="X45" i="20"/>
  <c r="F46" i="20"/>
  <c r="Z35" i="20"/>
  <c r="F132" i="20"/>
  <c r="F134" i="20" s="1"/>
  <c r="F135" i="20" s="1"/>
  <c r="Z45" i="20"/>
  <c r="H46" i="20"/>
  <c r="AB35" i="20"/>
  <c r="X95" i="23" l="1"/>
  <c r="AB75" i="23"/>
  <c r="T95" i="23"/>
  <c r="Z75" i="23"/>
  <c r="R46" i="20"/>
  <c r="H65" i="20"/>
  <c r="P46" i="20"/>
  <c r="F65" i="20"/>
  <c r="AB45" i="20"/>
  <c r="F75" i="20"/>
  <c r="Z95" i="23" l="1"/>
  <c r="J130" i="23" s="1"/>
  <c r="J132" i="23" s="1"/>
  <c r="J133" i="23" s="1"/>
  <c r="AD75" i="23"/>
  <c r="AB95" i="23"/>
  <c r="F105" i="23"/>
  <c r="H75" i="20"/>
  <c r="X46" i="20"/>
  <c r="R65" i="20"/>
  <c r="P75" i="20"/>
  <c r="V46" i="20"/>
  <c r="P65" i="20"/>
  <c r="F125" i="23" l="1"/>
  <c r="R105" i="23"/>
  <c r="AD95" i="23"/>
  <c r="H105" i="23"/>
  <c r="V65" i="20"/>
  <c r="Z46" i="20"/>
  <c r="AB46" i="20"/>
  <c r="X65" i="20"/>
  <c r="V75" i="20"/>
  <c r="R75" i="20"/>
  <c r="R125" i="23" l="1"/>
  <c r="X105" i="23"/>
  <c r="H125" i="23"/>
  <c r="T105" i="23"/>
  <c r="X75" i="20"/>
  <c r="H76" i="20"/>
  <c r="AB65" i="20"/>
  <c r="Z75" i="20"/>
  <c r="F105" i="20" s="1"/>
  <c r="F76" i="20"/>
  <c r="Z65" i="20"/>
  <c r="H132" i="20"/>
  <c r="H134" i="20" s="1"/>
  <c r="H135" i="20" s="1"/>
  <c r="X125" i="23" l="1"/>
  <c r="AB105" i="23"/>
  <c r="AB125" i="23" s="1"/>
  <c r="T125" i="23"/>
  <c r="Z105" i="23"/>
  <c r="P105" i="20"/>
  <c r="P76" i="20"/>
  <c r="F95" i="20"/>
  <c r="R76" i="20"/>
  <c r="H95" i="20"/>
  <c r="AB75" i="20"/>
  <c r="H105" i="20" s="1"/>
  <c r="Z125" i="23" l="1"/>
  <c r="L130" i="23" s="1"/>
  <c r="L132" i="23" s="1"/>
  <c r="L133" i="23" s="1"/>
  <c r="AD105" i="23"/>
  <c r="AD125" i="23" s="1"/>
  <c r="R105" i="20"/>
  <c r="V105" i="20"/>
  <c r="V76" i="20"/>
  <c r="P95" i="20"/>
  <c r="X76" i="20"/>
  <c r="R95" i="20"/>
  <c r="X105" i="20" l="1"/>
  <c r="Z105" i="20"/>
  <c r="AB76" i="20"/>
  <c r="X95" i="20"/>
  <c r="V95" i="20"/>
  <c r="Z76" i="20"/>
  <c r="Z95" i="20" l="1"/>
  <c r="F106" i="20"/>
  <c r="AB95" i="20"/>
  <c r="H106" i="20"/>
  <c r="AB105" i="20"/>
  <c r="J132" i="20"/>
  <c r="J134" i="20" s="1"/>
  <c r="J135" i="20" s="1"/>
  <c r="P106" i="20" l="1"/>
  <c r="F125" i="20"/>
  <c r="R106" i="20"/>
  <c r="H125" i="20"/>
  <c r="V106" i="20" l="1"/>
  <c r="P125" i="20"/>
  <c r="X106" i="20"/>
  <c r="R125" i="20"/>
  <c r="X125" i="20" l="1"/>
  <c r="AB106" i="20"/>
  <c r="AB125" i="20" s="1"/>
  <c r="V125" i="20"/>
  <c r="Z106" i="20"/>
  <c r="Z125" i="20" s="1"/>
  <c r="G95" i="17" l="1"/>
  <c r="N93" i="17"/>
  <c r="N92" i="17"/>
  <c r="N91" i="17"/>
  <c r="N90" i="17"/>
  <c r="N89" i="17"/>
  <c r="N88" i="17"/>
  <c r="N87" i="17"/>
  <c r="N86" i="17"/>
  <c r="N85" i="17"/>
  <c r="N84" i="17"/>
  <c r="L95" i="17"/>
  <c r="N83" i="17"/>
  <c r="N82" i="17"/>
  <c r="N81" i="17"/>
  <c r="N80" i="17"/>
  <c r="N79" i="17"/>
  <c r="N78" i="17"/>
  <c r="N77" i="17"/>
  <c r="N76" i="17"/>
  <c r="N75" i="17"/>
  <c r="L65" i="17"/>
  <c r="G65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L35" i="17"/>
  <c r="J35" i="17"/>
  <c r="H35" i="17"/>
  <c r="G35" i="17"/>
  <c r="F35" i="17"/>
  <c r="N33" i="17"/>
  <c r="R32" i="17"/>
  <c r="X32" i="17" s="1"/>
  <c r="AB32" i="17" s="1"/>
  <c r="H62" i="17" s="1"/>
  <c r="N32" i="17"/>
  <c r="N31" i="17"/>
  <c r="R31" i="17" s="1"/>
  <c r="X31" i="17" s="1"/>
  <c r="AB31" i="17" s="1"/>
  <c r="H61" i="17" s="1"/>
  <c r="N30" i="17"/>
  <c r="N29" i="17"/>
  <c r="N28" i="17"/>
  <c r="R28" i="17" s="1"/>
  <c r="X28" i="17" s="1"/>
  <c r="AB28" i="17" s="1"/>
  <c r="H58" i="17" s="1"/>
  <c r="N27" i="17"/>
  <c r="P27" i="17" s="1"/>
  <c r="V27" i="17" s="1"/>
  <c r="Z27" i="17" s="1"/>
  <c r="F57" i="17" s="1"/>
  <c r="N26" i="17"/>
  <c r="N25" i="17"/>
  <c r="N24" i="17"/>
  <c r="AB24" i="17" s="1"/>
  <c r="H54" i="17" s="1"/>
  <c r="N23" i="17"/>
  <c r="N22" i="17"/>
  <c r="R22" i="17" s="1"/>
  <c r="X22" i="17" s="1"/>
  <c r="AB22" i="17" s="1"/>
  <c r="H52" i="17" s="1"/>
  <c r="N21" i="17"/>
  <c r="R21" i="17" s="1"/>
  <c r="X21" i="17" s="1"/>
  <c r="AB21" i="17" s="1"/>
  <c r="H51" i="17" s="1"/>
  <c r="N20" i="17"/>
  <c r="N19" i="17"/>
  <c r="N18" i="17"/>
  <c r="R18" i="17" s="1"/>
  <c r="X18" i="17" s="1"/>
  <c r="AB18" i="17" s="1"/>
  <c r="H48" i="17" s="1"/>
  <c r="N17" i="17"/>
  <c r="P17" i="17" s="1"/>
  <c r="V17" i="17" s="1"/>
  <c r="Z17" i="17" s="1"/>
  <c r="F47" i="17" s="1"/>
  <c r="N16" i="17"/>
  <c r="N15" i="17"/>
  <c r="R27" i="17" l="1"/>
  <c r="X27" i="17" s="1"/>
  <c r="AB27" i="17" s="1"/>
  <c r="H57" i="17" s="1"/>
  <c r="R17" i="17"/>
  <c r="X17" i="17" s="1"/>
  <c r="AB17" i="17" s="1"/>
  <c r="H47" i="17" s="1"/>
  <c r="R58" i="17"/>
  <c r="X58" i="17" s="1"/>
  <c r="P31" i="17"/>
  <c r="V31" i="17" s="1"/>
  <c r="Z31" i="17" s="1"/>
  <c r="F61" i="17" s="1"/>
  <c r="P21" i="17"/>
  <c r="V21" i="17" s="1"/>
  <c r="Z21" i="17" s="1"/>
  <c r="F51" i="17" s="1"/>
  <c r="N95" i="17"/>
  <c r="R62" i="17"/>
  <c r="X62" i="17" s="1"/>
  <c r="AB62" i="17" s="1"/>
  <c r="H92" i="17" s="1"/>
  <c r="R52" i="17"/>
  <c r="X52" i="17" s="1"/>
  <c r="AB52" i="17" s="1"/>
  <c r="H82" i="17" s="1"/>
  <c r="R48" i="17"/>
  <c r="X48" i="17" s="1"/>
  <c r="AB48" i="17"/>
  <c r="H78" i="17" s="1"/>
  <c r="P51" i="17"/>
  <c r="V51" i="17" s="1"/>
  <c r="Z51" i="17" s="1"/>
  <c r="F81" i="17" s="1"/>
  <c r="P47" i="17"/>
  <c r="V47" i="17" s="1"/>
  <c r="Z47" i="17" s="1"/>
  <c r="F77" i="17" s="1"/>
  <c r="AB54" i="17"/>
  <c r="H84" i="17" s="1"/>
  <c r="R54" i="17"/>
  <c r="P26" i="17"/>
  <c r="V26" i="17" s="1"/>
  <c r="Z26" i="17" s="1"/>
  <c r="F56" i="17" s="1"/>
  <c r="AB26" i="17"/>
  <c r="H56" i="17" s="1"/>
  <c r="R26" i="17"/>
  <c r="X26" i="17" s="1"/>
  <c r="P16" i="17"/>
  <c r="V16" i="17" s="1"/>
  <c r="Z16" i="17" s="1"/>
  <c r="F46" i="17" s="1"/>
  <c r="R16" i="17"/>
  <c r="X16" i="17" s="1"/>
  <c r="AB16" i="17" s="1"/>
  <c r="H46" i="17" s="1"/>
  <c r="R47" i="17"/>
  <c r="X47" i="17" s="1"/>
  <c r="AB47" i="17" s="1"/>
  <c r="H77" i="17" s="1"/>
  <c r="Z24" i="17"/>
  <c r="F54" i="17" s="1"/>
  <c r="R24" i="17"/>
  <c r="P24" i="17"/>
  <c r="R57" i="17"/>
  <c r="X57" i="17" s="1"/>
  <c r="AB57" i="17" s="1"/>
  <c r="H87" i="17" s="1"/>
  <c r="R20" i="17"/>
  <c r="X20" i="17" s="1"/>
  <c r="AB20" i="17" s="1"/>
  <c r="H50" i="17" s="1"/>
  <c r="P20" i="17"/>
  <c r="V20" i="17" s="1"/>
  <c r="Z20" i="17" s="1"/>
  <c r="F50" i="17" s="1"/>
  <c r="P57" i="17"/>
  <c r="V57" i="17" s="1"/>
  <c r="Z57" i="17" s="1"/>
  <c r="F87" i="17" s="1"/>
  <c r="AB58" i="17"/>
  <c r="H88" i="17" s="1"/>
  <c r="P30" i="17"/>
  <c r="V30" i="17" s="1"/>
  <c r="Z30" i="17" s="1"/>
  <c r="F60" i="17" s="1"/>
  <c r="R30" i="17"/>
  <c r="X30" i="17" s="1"/>
  <c r="AB30" i="17" s="1"/>
  <c r="H60" i="17" s="1"/>
  <c r="R61" i="17"/>
  <c r="X61" i="17" s="1"/>
  <c r="AB61" i="17" s="1"/>
  <c r="H91" i="17" s="1"/>
  <c r="R51" i="17"/>
  <c r="X51" i="17" s="1"/>
  <c r="AB51" i="17" s="1"/>
  <c r="H81" i="17" s="1"/>
  <c r="N35" i="17"/>
  <c r="P15" i="17"/>
  <c r="P19" i="17"/>
  <c r="V19" i="17" s="1"/>
  <c r="Z19" i="17" s="1"/>
  <c r="F49" i="17" s="1"/>
  <c r="P23" i="17"/>
  <c r="V23" i="17" s="1"/>
  <c r="Z23" i="17"/>
  <c r="F53" i="17" s="1"/>
  <c r="P25" i="17"/>
  <c r="V25" i="17" s="1"/>
  <c r="Z25" i="17" s="1"/>
  <c r="F55" i="17" s="1"/>
  <c r="P29" i="17"/>
  <c r="V29" i="17" s="1"/>
  <c r="Z29" i="17" s="1"/>
  <c r="F59" i="17" s="1"/>
  <c r="P33" i="17"/>
  <c r="V33" i="17" s="1"/>
  <c r="Z33" i="17" s="1"/>
  <c r="F63" i="17" s="1"/>
  <c r="J65" i="17"/>
  <c r="J67" i="17" s="1"/>
  <c r="J95" i="17"/>
  <c r="J97" i="17" s="1"/>
  <c r="N65" i="17"/>
  <c r="R15" i="17"/>
  <c r="P18" i="17"/>
  <c r="V18" i="17" s="1"/>
  <c r="Z18" i="17" s="1"/>
  <c r="F48" i="17" s="1"/>
  <c r="R19" i="17"/>
  <c r="X19" i="17" s="1"/>
  <c r="AB19" i="17" s="1"/>
  <c r="H49" i="17" s="1"/>
  <c r="P22" i="17"/>
  <c r="V22" i="17" s="1"/>
  <c r="Z22" i="17" s="1"/>
  <c r="F52" i="17" s="1"/>
  <c r="R23" i="17"/>
  <c r="X23" i="17" s="1"/>
  <c r="AB23" i="17" s="1"/>
  <c r="H53" i="17" s="1"/>
  <c r="R25" i="17"/>
  <c r="X25" i="17" s="1"/>
  <c r="AB25" i="17" s="1"/>
  <c r="H55" i="17" s="1"/>
  <c r="P28" i="17"/>
  <c r="V28" i="17" s="1"/>
  <c r="Z28" i="17" s="1"/>
  <c r="F58" i="17" s="1"/>
  <c r="R29" i="17"/>
  <c r="X29" i="17" s="1"/>
  <c r="AB29" i="17" s="1"/>
  <c r="H59" i="17" s="1"/>
  <c r="P32" i="17"/>
  <c r="V32" i="17" s="1"/>
  <c r="Z32" i="17" s="1"/>
  <c r="F62" i="17" s="1"/>
  <c r="R33" i="17"/>
  <c r="X33" i="17" s="1"/>
  <c r="AB33" i="17" s="1"/>
  <c r="H63" i="17" s="1"/>
  <c r="P61" i="17" l="1"/>
  <c r="V61" i="17" s="1"/>
  <c r="Z61" i="17" s="1"/>
  <c r="F91" i="17" s="1"/>
  <c r="P91" i="17" s="1"/>
  <c r="V91" i="17" s="1"/>
  <c r="Z91" i="17" s="1"/>
  <c r="F121" i="17" s="1"/>
  <c r="P58" i="17"/>
  <c r="V58" i="17" s="1"/>
  <c r="Z58" i="17" s="1"/>
  <c r="F88" i="17" s="1"/>
  <c r="R50" i="17"/>
  <c r="X50" i="17" s="1"/>
  <c r="AB50" i="17" s="1"/>
  <c r="H80" i="17" s="1"/>
  <c r="R63" i="17"/>
  <c r="X63" i="17" s="1"/>
  <c r="AB63" i="17" s="1"/>
  <c r="H93" i="17" s="1"/>
  <c r="R55" i="17"/>
  <c r="X55" i="17" s="1"/>
  <c r="AB55" i="17" s="1"/>
  <c r="H85" i="17" s="1"/>
  <c r="P48" i="17"/>
  <c r="V48" i="17" s="1"/>
  <c r="Z48" i="17" s="1"/>
  <c r="F78" i="17" s="1"/>
  <c r="P87" i="17"/>
  <c r="V87" i="17" s="1"/>
  <c r="Z87" i="17" s="1"/>
  <c r="F117" i="17" s="1"/>
  <c r="R46" i="17"/>
  <c r="X46" i="17" s="1"/>
  <c r="AB46" i="17" s="1"/>
  <c r="H76" i="17" s="1"/>
  <c r="P60" i="17"/>
  <c r="V60" i="17" s="1"/>
  <c r="Z60" i="17" s="1"/>
  <c r="F90" i="17" s="1"/>
  <c r="R82" i="17"/>
  <c r="X82" i="17" s="1"/>
  <c r="AB82" i="17" s="1"/>
  <c r="H112" i="17" s="1"/>
  <c r="R49" i="17"/>
  <c r="X49" i="17" s="1"/>
  <c r="AB49" i="17" s="1"/>
  <c r="H79" i="17" s="1"/>
  <c r="R77" i="17"/>
  <c r="X77" i="17" s="1"/>
  <c r="AB77" i="17" s="1"/>
  <c r="H107" i="17" s="1"/>
  <c r="P62" i="17"/>
  <c r="V62" i="17" s="1"/>
  <c r="Z62" i="17" s="1"/>
  <c r="F92" i="17" s="1"/>
  <c r="P46" i="17"/>
  <c r="V46" i="17" s="1"/>
  <c r="Z46" i="17" s="1"/>
  <c r="F76" i="17" s="1"/>
  <c r="P77" i="17"/>
  <c r="V77" i="17" s="1"/>
  <c r="Z77" i="17" s="1"/>
  <c r="F107" i="17" s="1"/>
  <c r="R91" i="17"/>
  <c r="X91" i="17" s="1"/>
  <c r="AB91" i="17" s="1"/>
  <c r="H121" i="17" s="1"/>
  <c r="R87" i="17"/>
  <c r="X87" i="17" s="1"/>
  <c r="AB87" i="17" s="1"/>
  <c r="H117" i="17" s="1"/>
  <c r="P56" i="17"/>
  <c r="V56" i="17" s="1"/>
  <c r="Z56" i="17" s="1"/>
  <c r="F86" i="17" s="1"/>
  <c r="P81" i="17"/>
  <c r="V81" i="17" s="1"/>
  <c r="Z81" i="17" s="1"/>
  <c r="F111" i="17" s="1"/>
  <c r="R92" i="17"/>
  <c r="X92" i="17" s="1"/>
  <c r="AB92" i="17" s="1"/>
  <c r="H122" i="17" s="1"/>
  <c r="P59" i="17"/>
  <c r="V59" i="17" s="1"/>
  <c r="Z59" i="17" s="1"/>
  <c r="F89" i="17" s="1"/>
  <c r="P53" i="17"/>
  <c r="V53" i="17" s="1"/>
  <c r="Z53" i="17" s="1"/>
  <c r="F83" i="17" s="1"/>
  <c r="R60" i="17"/>
  <c r="X60" i="17" s="1"/>
  <c r="AB60" i="17" s="1"/>
  <c r="H90" i="17" s="1"/>
  <c r="R88" i="17"/>
  <c r="X88" i="17" s="1"/>
  <c r="AB88" i="17" s="1"/>
  <c r="H118" i="17" s="1"/>
  <c r="P35" i="17"/>
  <c r="V15" i="17"/>
  <c r="Z54" i="17"/>
  <c r="F84" i="17" s="1"/>
  <c r="P54" i="17"/>
  <c r="R53" i="17"/>
  <c r="X53" i="17" s="1"/>
  <c r="AB53" i="17" s="1"/>
  <c r="H83" i="17" s="1"/>
  <c r="R59" i="17"/>
  <c r="X59" i="17" s="1"/>
  <c r="AB59" i="17" s="1"/>
  <c r="H89" i="17" s="1"/>
  <c r="R56" i="17"/>
  <c r="X56" i="17" s="1"/>
  <c r="AB56" i="17" s="1"/>
  <c r="H86" i="17" s="1"/>
  <c r="R35" i="17"/>
  <c r="X15" i="17"/>
  <c r="P63" i="17"/>
  <c r="V63" i="17" s="1"/>
  <c r="Z63" i="17" s="1"/>
  <c r="F93" i="17" s="1"/>
  <c r="P55" i="17"/>
  <c r="V55" i="17" s="1"/>
  <c r="Z55" i="17" s="1"/>
  <c r="F85" i="17" s="1"/>
  <c r="P49" i="17"/>
  <c r="V49" i="17" s="1"/>
  <c r="Z49" i="17" s="1"/>
  <c r="F79" i="17" s="1"/>
  <c r="P52" i="17"/>
  <c r="V52" i="17" s="1"/>
  <c r="Z52" i="17" s="1"/>
  <c r="F82" i="17" s="1"/>
  <c r="R81" i="17"/>
  <c r="X81" i="17" s="1"/>
  <c r="AB81" i="17" s="1"/>
  <c r="H111" i="17" s="1"/>
  <c r="AB84" i="17"/>
  <c r="H114" i="17" s="1"/>
  <c r="R84" i="17"/>
  <c r="R78" i="17"/>
  <c r="X78" i="17" s="1"/>
  <c r="AB78" i="17" s="1"/>
  <c r="H108" i="17" s="1"/>
  <c r="P50" i="17"/>
  <c r="V50" i="17" s="1"/>
  <c r="Z50" i="17" s="1"/>
  <c r="F80" i="17" s="1"/>
  <c r="P121" i="17" l="1"/>
  <c r="V121" i="17" s="1"/>
  <c r="Z121" i="17" s="1"/>
  <c r="AB114" i="17"/>
  <c r="R114" i="17"/>
  <c r="P111" i="17"/>
  <c r="V111" i="17" s="1"/>
  <c r="Z111" i="17" s="1"/>
  <c r="P107" i="17"/>
  <c r="V107" i="17" s="1"/>
  <c r="Z107" i="17" s="1"/>
  <c r="P117" i="17"/>
  <c r="V117" i="17" s="1"/>
  <c r="Z117" i="17" s="1"/>
  <c r="R111" i="17"/>
  <c r="X111" i="17" s="1"/>
  <c r="AB111" i="17" s="1"/>
  <c r="R112" i="17"/>
  <c r="X112" i="17" s="1"/>
  <c r="AB112" i="17" s="1"/>
  <c r="R108" i="17"/>
  <c r="X108" i="17" s="1"/>
  <c r="AB108" i="17" s="1"/>
  <c r="R117" i="17"/>
  <c r="X117" i="17" s="1"/>
  <c r="AB117" i="17" s="1"/>
  <c r="R118" i="17"/>
  <c r="X118" i="17" s="1"/>
  <c r="AB118" i="17" s="1"/>
  <c r="R122" i="17"/>
  <c r="X122" i="17" s="1"/>
  <c r="AB122" i="17" s="1"/>
  <c r="R121" i="17"/>
  <c r="X121" i="17" s="1"/>
  <c r="AB121" i="17" s="1"/>
  <c r="R107" i="17"/>
  <c r="X107" i="17" s="1"/>
  <c r="AB107" i="17" s="1"/>
  <c r="P80" i="17"/>
  <c r="V80" i="17" s="1"/>
  <c r="Z80" i="17" s="1"/>
  <c r="F110" i="17" s="1"/>
  <c r="R86" i="17"/>
  <c r="X86" i="17" s="1"/>
  <c r="AB86" i="17" s="1"/>
  <c r="H116" i="17" s="1"/>
  <c r="P82" i="17"/>
  <c r="V82" i="17" s="1"/>
  <c r="Z82" i="17" s="1"/>
  <c r="F112" i="17" s="1"/>
  <c r="P90" i="17"/>
  <c r="V90" i="17" s="1"/>
  <c r="Z90" i="17" s="1"/>
  <c r="F120" i="17" s="1"/>
  <c r="R85" i="17"/>
  <c r="X85" i="17" s="1"/>
  <c r="AB85" i="17" s="1"/>
  <c r="H115" i="17" s="1"/>
  <c r="P85" i="17"/>
  <c r="V85" i="17" s="1"/>
  <c r="Z85" i="17" s="1"/>
  <c r="F115" i="17" s="1"/>
  <c r="R76" i="17"/>
  <c r="X76" i="17" s="1"/>
  <c r="AB76" i="17" s="1"/>
  <c r="H106" i="17" s="1"/>
  <c r="R93" i="17"/>
  <c r="X93" i="17" s="1"/>
  <c r="AB93" i="17" s="1"/>
  <c r="H123" i="17" s="1"/>
  <c r="R90" i="17"/>
  <c r="X90" i="17" s="1"/>
  <c r="AB90" i="17" s="1"/>
  <c r="H120" i="17" s="1"/>
  <c r="R89" i="17"/>
  <c r="X89" i="17" s="1"/>
  <c r="AB89" i="17" s="1"/>
  <c r="H119" i="17" s="1"/>
  <c r="P76" i="17"/>
  <c r="V76" i="17" s="1"/>
  <c r="Z76" i="17" s="1"/>
  <c r="F106" i="17" s="1"/>
  <c r="R80" i="17"/>
  <c r="X80" i="17" s="1"/>
  <c r="AB80" i="17" s="1"/>
  <c r="H110" i="17" s="1"/>
  <c r="P93" i="17"/>
  <c r="V93" i="17" s="1"/>
  <c r="Z93" i="17" s="1"/>
  <c r="F123" i="17" s="1"/>
  <c r="P83" i="17"/>
  <c r="V83" i="17" s="1"/>
  <c r="Z83" i="17" s="1"/>
  <c r="F113" i="17" s="1"/>
  <c r="P86" i="17"/>
  <c r="V86" i="17" s="1"/>
  <c r="Z86" i="17" s="1"/>
  <c r="F116" i="17" s="1"/>
  <c r="R79" i="17"/>
  <c r="X79" i="17" s="1"/>
  <c r="AB79" i="17" s="1"/>
  <c r="H109" i="17" s="1"/>
  <c r="R83" i="17"/>
  <c r="X83" i="17" s="1"/>
  <c r="AB83" i="17" s="1"/>
  <c r="H113" i="17" s="1"/>
  <c r="P89" i="17"/>
  <c r="V89" i="17" s="1"/>
  <c r="Z89" i="17" s="1"/>
  <c r="F119" i="17" s="1"/>
  <c r="P78" i="17"/>
  <c r="V78" i="17" s="1"/>
  <c r="Z78" i="17" s="1"/>
  <c r="F108" i="17" s="1"/>
  <c r="P88" i="17"/>
  <c r="V88" i="17" s="1"/>
  <c r="Z88" i="17" s="1"/>
  <c r="F118" i="17" s="1"/>
  <c r="X35" i="17"/>
  <c r="AB15" i="17"/>
  <c r="P79" i="17"/>
  <c r="V79" i="17" s="1"/>
  <c r="Z79" i="17" s="1"/>
  <c r="F109" i="17" s="1"/>
  <c r="V35" i="17"/>
  <c r="Z15" i="17"/>
  <c r="P92" i="17"/>
  <c r="V92" i="17" s="1"/>
  <c r="Z92" i="17" s="1"/>
  <c r="F122" i="17" s="1"/>
  <c r="Z84" i="17"/>
  <c r="F114" i="17" s="1"/>
  <c r="P84" i="17"/>
  <c r="P122" i="17" l="1"/>
  <c r="V122" i="17" s="1"/>
  <c r="Z122" i="17" s="1"/>
  <c r="P119" i="17"/>
  <c r="V119" i="17" s="1"/>
  <c r="Z119" i="17" s="1"/>
  <c r="P113" i="17"/>
  <c r="V113" i="17" s="1"/>
  <c r="Z113" i="17" s="1"/>
  <c r="R119" i="17"/>
  <c r="X119" i="17" s="1"/>
  <c r="AB119" i="17" s="1"/>
  <c r="Z115" i="17"/>
  <c r="P115" i="17"/>
  <c r="V115" i="17" s="1"/>
  <c r="R116" i="17"/>
  <c r="X116" i="17" s="1"/>
  <c r="AB116" i="17" s="1"/>
  <c r="R113" i="17"/>
  <c r="X113" i="17" s="1"/>
  <c r="AB113" i="17" s="1"/>
  <c r="P123" i="17"/>
  <c r="V123" i="17" s="1"/>
  <c r="Z123" i="17" s="1"/>
  <c r="R120" i="17"/>
  <c r="X120" i="17" s="1"/>
  <c r="AB120" i="17" s="1"/>
  <c r="R115" i="17"/>
  <c r="X115" i="17" s="1"/>
  <c r="AB115" i="17" s="1"/>
  <c r="P110" i="17"/>
  <c r="V110" i="17" s="1"/>
  <c r="Z110" i="17" s="1"/>
  <c r="F130" i="17"/>
  <c r="F132" i="17" s="1"/>
  <c r="F133" i="17" s="1"/>
  <c r="AB109" i="17"/>
  <c r="R109" i="17"/>
  <c r="X109" i="17" s="1"/>
  <c r="R123" i="17"/>
  <c r="X123" i="17" s="1"/>
  <c r="AB123" i="17" s="1"/>
  <c r="P118" i="17"/>
  <c r="V118" i="17" s="1"/>
  <c r="Z118" i="17" s="1"/>
  <c r="R110" i="17"/>
  <c r="X110" i="17" s="1"/>
  <c r="AB110" i="17" s="1"/>
  <c r="P120" i="17"/>
  <c r="V120" i="17" s="1"/>
  <c r="Z120" i="17" s="1"/>
  <c r="P114" i="17"/>
  <c r="Z114" i="17"/>
  <c r="P109" i="17"/>
  <c r="V109" i="17" s="1"/>
  <c r="Z109" i="17" s="1"/>
  <c r="P108" i="17"/>
  <c r="V108" i="17" s="1"/>
  <c r="Z108" i="17" s="1"/>
  <c r="P116" i="17"/>
  <c r="V116" i="17" s="1"/>
  <c r="Z116" i="17" s="1"/>
  <c r="P106" i="17"/>
  <c r="V106" i="17" s="1"/>
  <c r="Z106" i="17" s="1"/>
  <c r="AB106" i="17"/>
  <c r="R106" i="17"/>
  <c r="X106" i="17" s="1"/>
  <c r="P112" i="17"/>
  <c r="V112" i="17" s="1"/>
  <c r="Z112" i="17" s="1"/>
  <c r="Z35" i="17"/>
  <c r="F45" i="17"/>
  <c r="AB35" i="17"/>
  <c r="H45" i="17"/>
  <c r="H65" i="17" l="1"/>
  <c r="R45" i="17"/>
  <c r="F65" i="17"/>
  <c r="P45" i="17"/>
  <c r="R65" i="17" l="1"/>
  <c r="X45" i="17"/>
  <c r="P65" i="17"/>
  <c r="V45" i="17"/>
  <c r="X65" i="17" l="1"/>
  <c r="AB45" i="17"/>
  <c r="V65" i="17"/>
  <c r="H130" i="17" s="1"/>
  <c r="H132" i="17" s="1"/>
  <c r="H133" i="17" s="1"/>
  <c r="Z45" i="17"/>
  <c r="Z65" i="17" l="1"/>
  <c r="F75" i="17"/>
  <c r="AB65" i="17"/>
  <c r="H75" i="17"/>
  <c r="F95" i="17" l="1"/>
  <c r="P75" i="17"/>
  <c r="R75" i="17"/>
  <c r="H95" i="17"/>
  <c r="V75" i="17" l="1"/>
  <c r="P95" i="17"/>
  <c r="X75" i="17"/>
  <c r="R95" i="17"/>
  <c r="X95" i="17" l="1"/>
  <c r="AB75" i="17"/>
  <c r="V95" i="17"/>
  <c r="Z75" i="17"/>
  <c r="AB95" i="17" l="1"/>
  <c r="H105" i="17"/>
  <c r="Z95" i="17"/>
  <c r="L132" i="17" s="1"/>
  <c r="L133" i="17" s="1"/>
  <c r="F105" i="17"/>
  <c r="J130" i="17"/>
  <c r="J132" i="17" s="1"/>
  <c r="J133" i="17" s="1"/>
  <c r="H125" i="17" l="1"/>
  <c r="R105" i="17"/>
  <c r="F125" i="17"/>
  <c r="P105" i="17"/>
  <c r="X105" i="17" l="1"/>
  <c r="R125" i="17"/>
  <c r="P125" i="17"/>
  <c r="V105" i="17"/>
  <c r="V125" i="17" l="1"/>
  <c r="Z105" i="17"/>
  <c r="Z125" i="17" s="1"/>
  <c r="X125" i="17"/>
  <c r="AB105" i="17"/>
  <c r="AB125" i="17" s="1"/>
  <c r="F110" i="9" l="1"/>
  <c r="H108" i="9"/>
  <c r="H110" i="9" s="1"/>
  <c r="H106" i="9"/>
  <c r="F104" i="9"/>
  <c r="F106" i="9" s="1"/>
  <c r="J108" i="9" l="1"/>
  <c r="J110" i="9" s="1"/>
  <c r="J55" i="16" l="1"/>
  <c r="P118" i="9" l="1"/>
  <c r="R91" i="9" l="1"/>
  <c r="R90" i="9"/>
  <c r="X90" i="9" s="1"/>
  <c r="R87" i="9"/>
  <c r="R86" i="9"/>
  <c r="X86" i="9" s="1"/>
  <c r="R84" i="9"/>
  <c r="R82" i="9"/>
  <c r="X82" i="9" s="1"/>
  <c r="R80" i="9"/>
  <c r="R79" i="9"/>
  <c r="R78" i="9"/>
  <c r="R77" i="9"/>
  <c r="X77" i="9" s="1"/>
  <c r="R76" i="9"/>
  <c r="R75" i="9"/>
  <c r="P91" i="9"/>
  <c r="P90" i="9"/>
  <c r="V90" i="9" s="1"/>
  <c r="P87" i="9"/>
  <c r="P86" i="9"/>
  <c r="P84" i="9"/>
  <c r="P82" i="9"/>
  <c r="V82" i="9" s="1"/>
  <c r="P80" i="9"/>
  <c r="P79" i="9"/>
  <c r="V79" i="9" s="1"/>
  <c r="Z79" i="9" s="1"/>
  <c r="P78" i="9"/>
  <c r="V78" i="9" s="1"/>
  <c r="P77" i="9"/>
  <c r="V77" i="9" s="1"/>
  <c r="P76" i="9"/>
  <c r="P75" i="9"/>
  <c r="N91" i="9"/>
  <c r="N90" i="9"/>
  <c r="N87" i="9"/>
  <c r="N86" i="9"/>
  <c r="N85" i="9"/>
  <c r="N84" i="9"/>
  <c r="Z84" i="9" s="1"/>
  <c r="N82" i="9"/>
  <c r="N80" i="9"/>
  <c r="N79" i="9"/>
  <c r="N78" i="9"/>
  <c r="N77" i="9"/>
  <c r="N76" i="9"/>
  <c r="N75" i="9"/>
  <c r="L93" i="9"/>
  <c r="L92" i="9"/>
  <c r="L91" i="9"/>
  <c r="L90" i="9"/>
  <c r="L89" i="9"/>
  <c r="L88" i="9"/>
  <c r="L87" i="9"/>
  <c r="L86" i="9"/>
  <c r="L85" i="9"/>
  <c r="L84" i="9"/>
  <c r="L82" i="9"/>
  <c r="L81" i="9"/>
  <c r="L80" i="9"/>
  <c r="L79" i="9"/>
  <c r="L78" i="9"/>
  <c r="L77" i="9"/>
  <c r="L76" i="9"/>
  <c r="L75" i="9"/>
  <c r="J91" i="9"/>
  <c r="J90" i="9"/>
  <c r="J87" i="9"/>
  <c r="J86" i="9"/>
  <c r="J85" i="9"/>
  <c r="J84" i="9"/>
  <c r="J82" i="9"/>
  <c r="J80" i="9"/>
  <c r="J79" i="9"/>
  <c r="J78" i="9"/>
  <c r="J77" i="9"/>
  <c r="J76" i="9"/>
  <c r="J75" i="9"/>
  <c r="H93" i="9"/>
  <c r="H92" i="9"/>
  <c r="H91" i="9"/>
  <c r="H90" i="9"/>
  <c r="H89" i="9"/>
  <c r="H88" i="9"/>
  <c r="H87" i="9"/>
  <c r="H86" i="9"/>
  <c r="H84" i="9"/>
  <c r="H83" i="9"/>
  <c r="H82" i="9"/>
  <c r="H81" i="9"/>
  <c r="H80" i="9"/>
  <c r="H79" i="9"/>
  <c r="H78" i="9"/>
  <c r="H77" i="9"/>
  <c r="H76" i="9"/>
  <c r="H75" i="9"/>
  <c r="F93" i="9"/>
  <c r="F92" i="9"/>
  <c r="F91" i="9"/>
  <c r="F90" i="9"/>
  <c r="F89" i="9"/>
  <c r="F88" i="9"/>
  <c r="F87" i="9"/>
  <c r="F86" i="9"/>
  <c r="F84" i="9"/>
  <c r="F83" i="9"/>
  <c r="F82" i="9"/>
  <c r="F81" i="9"/>
  <c r="F80" i="9"/>
  <c r="F79" i="9"/>
  <c r="F78" i="9"/>
  <c r="F77" i="9"/>
  <c r="F76" i="9"/>
  <c r="F75" i="9"/>
  <c r="R63" i="9"/>
  <c r="R62" i="9"/>
  <c r="R61" i="9"/>
  <c r="R60" i="9"/>
  <c r="R59" i="9"/>
  <c r="R58" i="9"/>
  <c r="R57" i="9"/>
  <c r="R56" i="9"/>
  <c r="R54" i="9"/>
  <c r="R53" i="9"/>
  <c r="R52" i="9"/>
  <c r="R51" i="9"/>
  <c r="R50" i="9"/>
  <c r="R49" i="9"/>
  <c r="R48" i="9"/>
  <c r="R47" i="9"/>
  <c r="R46" i="9"/>
  <c r="R45" i="9"/>
  <c r="P63" i="9"/>
  <c r="P62" i="9"/>
  <c r="P61" i="9"/>
  <c r="P60" i="9"/>
  <c r="P59" i="9"/>
  <c r="P58" i="9"/>
  <c r="P57" i="9"/>
  <c r="P56" i="9"/>
  <c r="P54" i="9"/>
  <c r="P53" i="9"/>
  <c r="P52" i="9"/>
  <c r="P51" i="9"/>
  <c r="P50" i="9"/>
  <c r="P49" i="9"/>
  <c r="P48" i="9"/>
  <c r="P47" i="9"/>
  <c r="P46" i="9"/>
  <c r="P45" i="9"/>
  <c r="N63" i="9"/>
  <c r="N62" i="9"/>
  <c r="N61" i="9"/>
  <c r="N60" i="9"/>
  <c r="N59" i="9"/>
  <c r="N58" i="9"/>
  <c r="N57" i="9"/>
  <c r="N56" i="9"/>
  <c r="N54" i="9"/>
  <c r="N53" i="9"/>
  <c r="N52" i="9"/>
  <c r="N51" i="9"/>
  <c r="N50" i="9"/>
  <c r="N49" i="9"/>
  <c r="N48" i="9"/>
  <c r="N47" i="9"/>
  <c r="N46" i="9"/>
  <c r="N45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R33" i="9"/>
  <c r="R32" i="9"/>
  <c r="R31" i="9"/>
  <c r="R30" i="9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5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X91" i="9"/>
  <c r="V91" i="9"/>
  <c r="X87" i="9"/>
  <c r="V87" i="9"/>
  <c r="V86" i="9"/>
  <c r="Z86" i="9" s="1"/>
  <c r="AB84" i="9"/>
  <c r="V80" i="9"/>
  <c r="Z80" i="9" s="1"/>
  <c r="X80" i="9"/>
  <c r="X79" i="9"/>
  <c r="X78" i="9"/>
  <c r="V76" i="9"/>
  <c r="Z76" i="9" s="1"/>
  <c r="X76" i="9"/>
  <c r="AB76" i="9" l="1"/>
  <c r="AB80" i="9"/>
  <c r="AB91" i="9"/>
  <c r="AB87" i="9"/>
  <c r="Z90" i="9"/>
  <c r="AB82" i="9"/>
  <c r="Z91" i="9"/>
  <c r="Z77" i="9"/>
  <c r="AB77" i="9"/>
  <c r="AB78" i="9"/>
  <c r="Z87" i="9"/>
  <c r="Z78" i="9"/>
  <c r="Z82" i="9"/>
  <c r="AB86" i="9"/>
  <c r="AB90" i="9"/>
  <c r="AB79" i="9"/>
  <c r="V75" i="9"/>
  <c r="X75" i="9"/>
  <c r="AB75" i="9" l="1"/>
  <c r="Z75" i="9"/>
  <c r="L93" i="16" l="1"/>
  <c r="L65" i="16"/>
  <c r="G95" i="16"/>
  <c r="N91" i="16"/>
  <c r="N90" i="16"/>
  <c r="N87" i="16"/>
  <c r="N86" i="16"/>
  <c r="N85" i="16"/>
  <c r="N84" i="16"/>
  <c r="N82" i="16"/>
  <c r="N80" i="16"/>
  <c r="N79" i="16"/>
  <c r="N78" i="16"/>
  <c r="N77" i="16"/>
  <c r="N76" i="16"/>
  <c r="N75" i="16"/>
  <c r="J63" i="16"/>
  <c r="J62" i="16"/>
  <c r="J53" i="16"/>
  <c r="J52" i="16"/>
  <c r="J51" i="16"/>
  <c r="N51" i="16" s="1"/>
  <c r="G65" i="16"/>
  <c r="N62" i="16"/>
  <c r="N61" i="16"/>
  <c r="N60" i="16"/>
  <c r="N59" i="16"/>
  <c r="H59" i="16"/>
  <c r="N58" i="16"/>
  <c r="N57" i="16"/>
  <c r="N56" i="16"/>
  <c r="N55" i="16"/>
  <c r="N55" i="9" s="1"/>
  <c r="N54" i="16"/>
  <c r="N52" i="16"/>
  <c r="N50" i="16"/>
  <c r="N49" i="16"/>
  <c r="N48" i="16"/>
  <c r="N47" i="16"/>
  <c r="N46" i="16"/>
  <c r="L35" i="16"/>
  <c r="J35" i="16"/>
  <c r="H35" i="16"/>
  <c r="G35" i="16"/>
  <c r="F35" i="16"/>
  <c r="R33" i="16"/>
  <c r="X33" i="16" s="1"/>
  <c r="AB33" i="16" s="1"/>
  <c r="H63" i="16" s="1"/>
  <c r="P33" i="16"/>
  <c r="V33" i="16" s="1"/>
  <c r="N33" i="16"/>
  <c r="Z33" i="16" s="1"/>
  <c r="F63" i="16" s="1"/>
  <c r="N32" i="16"/>
  <c r="N31" i="16"/>
  <c r="R30" i="16"/>
  <c r="X30" i="16" s="1"/>
  <c r="AB30" i="16" s="1"/>
  <c r="H60" i="16" s="1"/>
  <c r="N30" i="16"/>
  <c r="R29" i="16"/>
  <c r="X29" i="16" s="1"/>
  <c r="AB29" i="16" s="1"/>
  <c r="P29" i="16"/>
  <c r="V29" i="16" s="1"/>
  <c r="N29" i="16"/>
  <c r="Z29" i="16" s="1"/>
  <c r="F59" i="16" s="1"/>
  <c r="N28" i="16"/>
  <c r="N27" i="16"/>
  <c r="R26" i="16"/>
  <c r="X26" i="16" s="1"/>
  <c r="AB26" i="16" s="1"/>
  <c r="H56" i="16" s="1"/>
  <c r="N26" i="16"/>
  <c r="R25" i="16"/>
  <c r="X25" i="16" s="1"/>
  <c r="AB25" i="16" s="1"/>
  <c r="H55" i="16" s="1"/>
  <c r="P25" i="16"/>
  <c r="V25" i="16" s="1"/>
  <c r="N25" i="16"/>
  <c r="Z25" i="16" s="1"/>
  <c r="F55" i="16" s="1"/>
  <c r="N24" i="16"/>
  <c r="P24" i="16" s="1"/>
  <c r="N23" i="16"/>
  <c r="N22" i="16"/>
  <c r="N21" i="16"/>
  <c r="N20" i="16"/>
  <c r="R20" i="16" s="1"/>
  <c r="X20" i="16" s="1"/>
  <c r="AB20" i="16" s="1"/>
  <c r="H50" i="16" s="1"/>
  <c r="N19" i="16"/>
  <c r="N18" i="16"/>
  <c r="N17" i="16"/>
  <c r="N16" i="16"/>
  <c r="R16" i="16" s="1"/>
  <c r="X16" i="16" s="1"/>
  <c r="AB16" i="16" s="1"/>
  <c r="H46" i="16" s="1"/>
  <c r="N15" i="16"/>
  <c r="N35" i="16" s="1"/>
  <c r="F102" i="15"/>
  <c r="L97" i="15"/>
  <c r="L92" i="15"/>
  <c r="L83" i="15"/>
  <c r="N83" i="15" s="1"/>
  <c r="L76" i="15"/>
  <c r="L80" i="15"/>
  <c r="L81" i="15"/>
  <c r="N81" i="15" s="1"/>
  <c r="L85" i="15"/>
  <c r="L89" i="15"/>
  <c r="L91" i="15"/>
  <c r="L93" i="15"/>
  <c r="J97" i="15"/>
  <c r="L63" i="15"/>
  <c r="L61" i="15"/>
  <c r="L55" i="15"/>
  <c r="L51" i="15"/>
  <c r="L50" i="15"/>
  <c r="L46" i="15"/>
  <c r="L33" i="15"/>
  <c r="L31" i="15"/>
  <c r="L29" i="15"/>
  <c r="L21" i="15"/>
  <c r="L20" i="15"/>
  <c r="L16" i="15"/>
  <c r="J93" i="15"/>
  <c r="J92" i="15"/>
  <c r="J91" i="15"/>
  <c r="J89" i="15"/>
  <c r="J88" i="15"/>
  <c r="N88" i="15" s="1"/>
  <c r="J85" i="15"/>
  <c r="J83" i="15"/>
  <c r="J82" i="15"/>
  <c r="N82" i="15" s="1"/>
  <c r="J81" i="15"/>
  <c r="J80" i="15"/>
  <c r="J76" i="15"/>
  <c r="G95" i="15"/>
  <c r="N90" i="15"/>
  <c r="N87" i="15"/>
  <c r="N86" i="15"/>
  <c r="N84" i="15"/>
  <c r="N79" i="15"/>
  <c r="N78" i="15"/>
  <c r="N77" i="15"/>
  <c r="N75" i="15"/>
  <c r="J63" i="15"/>
  <c r="J62" i="15"/>
  <c r="N62" i="15" s="1"/>
  <c r="J61" i="15"/>
  <c r="J59" i="15"/>
  <c r="N59" i="15" s="1"/>
  <c r="J58" i="15"/>
  <c r="N58" i="15" s="1"/>
  <c r="J55" i="15"/>
  <c r="J53" i="15"/>
  <c r="J52" i="15"/>
  <c r="J51" i="15"/>
  <c r="J50" i="15"/>
  <c r="J46" i="15"/>
  <c r="J33" i="15"/>
  <c r="J32" i="15"/>
  <c r="N32" i="15" s="1"/>
  <c r="J31" i="15"/>
  <c r="J29" i="15"/>
  <c r="J28" i="15"/>
  <c r="N28" i="15" s="1"/>
  <c r="R28" i="15" s="1"/>
  <c r="X28" i="15" s="1"/>
  <c r="AB28" i="15" s="1"/>
  <c r="H58" i="15" s="1"/>
  <c r="J25" i="15"/>
  <c r="N25" i="15" s="1"/>
  <c r="J23" i="15"/>
  <c r="N23" i="15" s="1"/>
  <c r="J22" i="15"/>
  <c r="N22" i="15" s="1"/>
  <c r="R22" i="15" s="1"/>
  <c r="X22" i="15" s="1"/>
  <c r="AB22" i="15" s="1"/>
  <c r="H52" i="15" s="1"/>
  <c r="J21" i="15"/>
  <c r="J20" i="15"/>
  <c r="N20" i="15" s="1"/>
  <c r="P20" i="15" s="1"/>
  <c r="V20" i="15" s="1"/>
  <c r="Z20" i="15" s="1"/>
  <c r="F50" i="15" s="1"/>
  <c r="J16" i="15"/>
  <c r="G65" i="15"/>
  <c r="N60" i="15"/>
  <c r="N57" i="15"/>
  <c r="N56" i="15"/>
  <c r="N54" i="15"/>
  <c r="N53" i="15"/>
  <c r="N52" i="15"/>
  <c r="N49" i="15"/>
  <c r="N48" i="15"/>
  <c r="N47" i="15"/>
  <c r="N45" i="15"/>
  <c r="H35" i="15"/>
  <c r="G35" i="15"/>
  <c r="F35" i="15"/>
  <c r="N30" i="15"/>
  <c r="N27" i="15"/>
  <c r="R27" i="15" s="1"/>
  <c r="X27" i="15" s="1"/>
  <c r="AB27" i="15" s="1"/>
  <c r="H57" i="15" s="1"/>
  <c r="N26" i="15"/>
  <c r="N24" i="15"/>
  <c r="N19" i="15"/>
  <c r="R19" i="15" s="1"/>
  <c r="X19" i="15" s="1"/>
  <c r="AB19" i="15" s="1"/>
  <c r="H49" i="15" s="1"/>
  <c r="N18" i="15"/>
  <c r="N17" i="15"/>
  <c r="N15" i="15"/>
  <c r="R15" i="15" s="1"/>
  <c r="F131" i="14"/>
  <c r="E131" i="14"/>
  <c r="D131" i="14"/>
  <c r="C130" i="14"/>
  <c r="G130" i="14" s="1"/>
  <c r="C129" i="14"/>
  <c r="G129" i="14" s="1"/>
  <c r="C128" i="14"/>
  <c r="G128" i="14" s="1"/>
  <c r="C127" i="14"/>
  <c r="G127" i="14" s="1"/>
  <c r="C126" i="14"/>
  <c r="G126" i="14" s="1"/>
  <c r="C125" i="14"/>
  <c r="G125" i="14" s="1"/>
  <c r="C124" i="14"/>
  <c r="G124" i="14" s="1"/>
  <c r="C123" i="14"/>
  <c r="G123" i="14" s="1"/>
  <c r="C122" i="14"/>
  <c r="G122" i="14" s="1"/>
  <c r="AC121" i="14"/>
  <c r="C121" i="14"/>
  <c r="G121" i="14" s="1"/>
  <c r="AF120" i="14"/>
  <c r="C120" i="14"/>
  <c r="G120" i="14" s="1"/>
  <c r="AE119" i="14"/>
  <c r="AG119" i="14" s="1"/>
  <c r="Y119" i="14"/>
  <c r="C119" i="14"/>
  <c r="G119" i="14" s="1"/>
  <c r="C118" i="14"/>
  <c r="G118" i="14" s="1"/>
  <c r="C117" i="14"/>
  <c r="G117" i="14" s="1"/>
  <c r="AC116" i="14"/>
  <c r="AC124" i="14" s="1"/>
  <c r="C116" i="14"/>
  <c r="G116" i="14" s="1"/>
  <c r="AG115" i="14"/>
  <c r="AE115" i="14"/>
  <c r="C115" i="14"/>
  <c r="G115" i="14" s="1"/>
  <c r="C114" i="14"/>
  <c r="G114" i="14" s="1"/>
  <c r="C113" i="14"/>
  <c r="G113" i="14" s="1"/>
  <c r="C112" i="14"/>
  <c r="G112" i="14" s="1"/>
  <c r="C111" i="14"/>
  <c r="G111" i="14" s="1"/>
  <c r="C110" i="14"/>
  <c r="G110" i="14" s="1"/>
  <c r="F98" i="14"/>
  <c r="E98" i="14"/>
  <c r="D98" i="14"/>
  <c r="G97" i="14"/>
  <c r="C97" i="14"/>
  <c r="G96" i="14"/>
  <c r="C96" i="14"/>
  <c r="G95" i="14"/>
  <c r="C95" i="14"/>
  <c r="G94" i="14"/>
  <c r="C94" i="14"/>
  <c r="G93" i="14"/>
  <c r="C93" i="14"/>
  <c r="G92" i="14"/>
  <c r="C92" i="14"/>
  <c r="AC91" i="14"/>
  <c r="AB91" i="14"/>
  <c r="C91" i="14"/>
  <c r="G91" i="14" s="1"/>
  <c r="C90" i="14"/>
  <c r="G90" i="14" s="1"/>
  <c r="G89" i="14"/>
  <c r="C89" i="14"/>
  <c r="C88" i="14"/>
  <c r="G88" i="14" s="1"/>
  <c r="C87" i="14"/>
  <c r="G87" i="14" s="1"/>
  <c r="Y86" i="14"/>
  <c r="G86" i="14"/>
  <c r="C86" i="14"/>
  <c r="G85" i="14"/>
  <c r="C85" i="14"/>
  <c r="C84" i="14"/>
  <c r="G84" i="14" s="1"/>
  <c r="C83" i="14"/>
  <c r="G83" i="14" s="1"/>
  <c r="G82" i="14"/>
  <c r="C82" i="14"/>
  <c r="G81" i="14"/>
  <c r="C81" i="14"/>
  <c r="C80" i="14"/>
  <c r="G80" i="14" s="1"/>
  <c r="C79" i="14"/>
  <c r="G79" i="14" s="1"/>
  <c r="G78" i="14"/>
  <c r="C78" i="14"/>
  <c r="G77" i="14"/>
  <c r="G98" i="14" s="1"/>
  <c r="C77" i="14"/>
  <c r="F64" i="14"/>
  <c r="E64" i="14"/>
  <c r="D64" i="14"/>
  <c r="G63" i="14"/>
  <c r="C63" i="14"/>
  <c r="G62" i="14"/>
  <c r="G61" i="14"/>
  <c r="B61" i="14"/>
  <c r="AE60" i="14"/>
  <c r="AC60" i="14"/>
  <c r="AB60" i="14"/>
  <c r="G60" i="14"/>
  <c r="C60" i="14"/>
  <c r="G59" i="14"/>
  <c r="C59" i="14"/>
  <c r="C58" i="14"/>
  <c r="G58" i="14" s="1"/>
  <c r="G57" i="14"/>
  <c r="C57" i="14"/>
  <c r="G56" i="14"/>
  <c r="C55" i="14"/>
  <c r="G55" i="14" s="1"/>
  <c r="G54" i="14"/>
  <c r="C54" i="14"/>
  <c r="G53" i="14"/>
  <c r="Y52" i="14"/>
  <c r="W52" i="14"/>
  <c r="B86" i="14" s="1"/>
  <c r="W86" i="14" s="1"/>
  <c r="B119" i="14" s="1"/>
  <c r="G52" i="14"/>
  <c r="G51" i="14"/>
  <c r="C51" i="14"/>
  <c r="G50" i="14"/>
  <c r="C50" i="14"/>
  <c r="C49" i="14"/>
  <c r="G49" i="14" s="1"/>
  <c r="C48" i="14"/>
  <c r="G48" i="14" s="1"/>
  <c r="G47" i="14"/>
  <c r="G46" i="14"/>
  <c r="G45" i="14"/>
  <c r="G44" i="14"/>
  <c r="C44" i="14"/>
  <c r="G43" i="14"/>
  <c r="C31" i="14"/>
  <c r="F30" i="14"/>
  <c r="E30" i="14"/>
  <c r="B30" i="14"/>
  <c r="H29" i="14"/>
  <c r="C29" i="14"/>
  <c r="G29" i="14" s="1"/>
  <c r="G28" i="14"/>
  <c r="H28" i="14" s="1"/>
  <c r="X27" i="14"/>
  <c r="Y27" i="14" s="1"/>
  <c r="H27" i="14"/>
  <c r="G27" i="14"/>
  <c r="R26" i="14"/>
  <c r="L26" i="14"/>
  <c r="G26" i="14"/>
  <c r="H26" i="14" s="1"/>
  <c r="H25" i="14"/>
  <c r="G25" i="14"/>
  <c r="C25" i="14"/>
  <c r="G24" i="14"/>
  <c r="H24" i="14" s="1"/>
  <c r="C24" i="14"/>
  <c r="C23" i="14"/>
  <c r="G23" i="14" s="1"/>
  <c r="H23" i="14" s="1"/>
  <c r="H22" i="14"/>
  <c r="G22" i="14"/>
  <c r="C21" i="14"/>
  <c r="G21" i="14" s="1"/>
  <c r="H21" i="14" s="1"/>
  <c r="T20" i="14"/>
  <c r="P20" i="14"/>
  <c r="O20" i="14"/>
  <c r="K20" i="14"/>
  <c r="J20" i="14"/>
  <c r="G20" i="14"/>
  <c r="H20" i="14" s="1"/>
  <c r="R20" i="14" s="1"/>
  <c r="G19" i="14"/>
  <c r="H19" i="14" s="1"/>
  <c r="X18" i="14"/>
  <c r="Y18" i="14" s="1"/>
  <c r="W18" i="14"/>
  <c r="B52" i="14" s="1"/>
  <c r="H52" i="14" s="1"/>
  <c r="R18" i="14"/>
  <c r="M18" i="14"/>
  <c r="H18" i="14"/>
  <c r="G18" i="14"/>
  <c r="U17" i="14"/>
  <c r="Q17" i="14"/>
  <c r="P17" i="14"/>
  <c r="L17" i="14"/>
  <c r="K17" i="14"/>
  <c r="H17" i="14"/>
  <c r="X17" i="14" s="1"/>
  <c r="G17" i="14"/>
  <c r="C16" i="14"/>
  <c r="G16" i="14" s="1"/>
  <c r="H16" i="14" s="1"/>
  <c r="Y15" i="14"/>
  <c r="X15" i="14"/>
  <c r="C14" i="14"/>
  <c r="U13" i="14"/>
  <c r="Q13" i="14"/>
  <c r="O13" i="14"/>
  <c r="K13" i="14"/>
  <c r="J13" i="14"/>
  <c r="H13" i="14"/>
  <c r="R13" i="14" s="1"/>
  <c r="C13" i="14"/>
  <c r="G13" i="14" s="1"/>
  <c r="G12" i="14"/>
  <c r="H12" i="14" s="1"/>
  <c r="T11" i="14"/>
  <c r="P11" i="14"/>
  <c r="O11" i="14"/>
  <c r="K11" i="14"/>
  <c r="J11" i="14"/>
  <c r="G11" i="14"/>
  <c r="H11" i="14" s="1"/>
  <c r="R11" i="14" s="1"/>
  <c r="G10" i="14"/>
  <c r="H10" i="14" s="1"/>
  <c r="G9" i="14"/>
  <c r="H9" i="14" s="1"/>
  <c r="C9" i="14"/>
  <c r="U8" i="14"/>
  <c r="R8" i="14"/>
  <c r="Q8" i="14"/>
  <c r="O8" i="14"/>
  <c r="M8" i="14"/>
  <c r="K8" i="14"/>
  <c r="J8" i="14"/>
  <c r="H8" i="14"/>
  <c r="G8" i="14"/>
  <c r="F131" i="13"/>
  <c r="E131" i="13"/>
  <c r="D130" i="13"/>
  <c r="G130" i="13"/>
  <c r="G129" i="13"/>
  <c r="D129" i="13"/>
  <c r="G127" i="13"/>
  <c r="D127" i="13"/>
  <c r="G126" i="13"/>
  <c r="G125" i="13"/>
  <c r="D125" i="13"/>
  <c r="G124" i="13"/>
  <c r="G123" i="13"/>
  <c r="D122" i="13"/>
  <c r="G122" i="13"/>
  <c r="D121" i="13"/>
  <c r="G121" i="13"/>
  <c r="D126" i="13"/>
  <c r="D124" i="13"/>
  <c r="G117" i="13"/>
  <c r="G116" i="13"/>
  <c r="D118" i="13"/>
  <c r="G115" i="13"/>
  <c r="D117" i="13"/>
  <c r="G114" i="13"/>
  <c r="D114" i="13"/>
  <c r="D116" i="13"/>
  <c r="G113" i="13"/>
  <c r="D113" i="13"/>
  <c r="D115" i="13"/>
  <c r="G112" i="13"/>
  <c r="D112" i="13"/>
  <c r="G111" i="13"/>
  <c r="D111" i="13"/>
  <c r="F98" i="13"/>
  <c r="G97" i="13"/>
  <c r="G96" i="13"/>
  <c r="D96" i="13"/>
  <c r="G95" i="13"/>
  <c r="D95" i="13"/>
  <c r="G94" i="13"/>
  <c r="D93" i="13"/>
  <c r="G93" i="13"/>
  <c r="G92" i="13"/>
  <c r="D92" i="13"/>
  <c r="G91" i="13"/>
  <c r="D97" i="13"/>
  <c r="D90" i="13"/>
  <c r="G90" i="13"/>
  <c r="D94" i="13"/>
  <c r="G89" i="13"/>
  <c r="G88" i="13"/>
  <c r="D88" i="13"/>
  <c r="G87" i="13"/>
  <c r="D87" i="13"/>
  <c r="D91" i="13"/>
  <c r="Y86" i="13"/>
  <c r="G86" i="13"/>
  <c r="D86" i="13"/>
  <c r="D89" i="13"/>
  <c r="D85" i="13"/>
  <c r="G84" i="13"/>
  <c r="G83" i="13"/>
  <c r="D84" i="13"/>
  <c r="G82" i="13"/>
  <c r="D83" i="13"/>
  <c r="D81" i="13"/>
  <c r="G81" i="13"/>
  <c r="D82" i="13"/>
  <c r="G80" i="13"/>
  <c r="D80" i="13"/>
  <c r="D79" i="13"/>
  <c r="G79" i="13"/>
  <c r="G78" i="13"/>
  <c r="G77" i="13"/>
  <c r="D77" i="13"/>
  <c r="F64" i="13"/>
  <c r="E64" i="13"/>
  <c r="D63" i="13"/>
  <c r="G63" i="13"/>
  <c r="G62" i="13"/>
  <c r="G61" i="13"/>
  <c r="B61" i="13"/>
  <c r="G59" i="13"/>
  <c r="G58" i="13"/>
  <c r="D58" i="13"/>
  <c r="G57" i="13"/>
  <c r="G56" i="13"/>
  <c r="D59" i="13"/>
  <c r="G55" i="13"/>
  <c r="G54" i="13"/>
  <c r="D57" i="13"/>
  <c r="G53" i="13"/>
  <c r="D55" i="13"/>
  <c r="Y52" i="13"/>
  <c r="G52" i="13"/>
  <c r="D54" i="13"/>
  <c r="D51" i="13"/>
  <c r="D50" i="13"/>
  <c r="G50" i="13"/>
  <c r="D49" i="13"/>
  <c r="G49" i="13"/>
  <c r="G48" i="13"/>
  <c r="D48" i="13"/>
  <c r="G47" i="13"/>
  <c r="AD59" i="13"/>
  <c r="G46" i="13"/>
  <c r="G45" i="13"/>
  <c r="G44" i="13"/>
  <c r="D44" i="13"/>
  <c r="G43" i="13"/>
  <c r="F32" i="13"/>
  <c r="E32" i="13"/>
  <c r="D32" i="13"/>
  <c r="D34" i="13" s="1"/>
  <c r="G31" i="13"/>
  <c r="H31" i="13" s="1"/>
  <c r="L31" i="13" s="1"/>
  <c r="G30" i="13"/>
  <c r="H30" i="13" s="1"/>
  <c r="P30" i="13" s="1"/>
  <c r="Y29" i="13"/>
  <c r="G29" i="13"/>
  <c r="G28" i="13"/>
  <c r="H28" i="13" s="1"/>
  <c r="M28" i="13" s="1"/>
  <c r="B32" i="13"/>
  <c r="G27" i="13"/>
  <c r="H27" i="13" s="1"/>
  <c r="Q27" i="13" s="1"/>
  <c r="D27" i="13"/>
  <c r="T26" i="13"/>
  <c r="G26" i="13"/>
  <c r="H26" i="13" s="1"/>
  <c r="L26" i="13" s="1"/>
  <c r="G25" i="13"/>
  <c r="D25" i="13"/>
  <c r="G24" i="13"/>
  <c r="H24" i="13" s="1"/>
  <c r="O24" i="13" s="1"/>
  <c r="D23" i="13"/>
  <c r="R22" i="13"/>
  <c r="G22" i="13"/>
  <c r="H22" i="13" s="1"/>
  <c r="H21" i="13"/>
  <c r="G21" i="13"/>
  <c r="Y20" i="13"/>
  <c r="W20" i="13"/>
  <c r="B52" i="13" s="1"/>
  <c r="G20" i="13"/>
  <c r="H20" i="13" s="1"/>
  <c r="N20" i="13" s="1"/>
  <c r="Q19" i="13"/>
  <c r="M19" i="13"/>
  <c r="H19" i="13"/>
  <c r="G19" i="13"/>
  <c r="G18" i="13"/>
  <c r="H18" i="13" s="1"/>
  <c r="Y17" i="13"/>
  <c r="D16" i="13"/>
  <c r="D15" i="13"/>
  <c r="H14" i="13"/>
  <c r="G14" i="13"/>
  <c r="G13" i="13"/>
  <c r="H13" i="13" s="1"/>
  <c r="G12" i="13"/>
  <c r="H12" i="13" s="1"/>
  <c r="H11" i="13"/>
  <c r="Q11" i="13" s="1"/>
  <c r="D11" i="13"/>
  <c r="G11" i="13"/>
  <c r="AF133" i="12"/>
  <c r="AD133" i="12"/>
  <c r="AE132" i="12"/>
  <c r="AD132" i="12"/>
  <c r="AF132" i="12" s="1"/>
  <c r="G126" i="12" s="1"/>
  <c r="AD131" i="12"/>
  <c r="G124" i="12" s="1"/>
  <c r="F131" i="12"/>
  <c r="E131" i="12"/>
  <c r="D131" i="12"/>
  <c r="AD130" i="12"/>
  <c r="AF130" i="12" s="1"/>
  <c r="G130" i="12"/>
  <c r="AF129" i="12"/>
  <c r="G118" i="12" s="1"/>
  <c r="AD129" i="12"/>
  <c r="G129" i="12"/>
  <c r="G128" i="12"/>
  <c r="G127" i="12"/>
  <c r="G125" i="12"/>
  <c r="G123" i="12"/>
  <c r="G122" i="12"/>
  <c r="G121" i="12"/>
  <c r="G120" i="12"/>
  <c r="Y119" i="12"/>
  <c r="G119" i="12"/>
  <c r="G117" i="12"/>
  <c r="G115" i="12"/>
  <c r="G114" i="12"/>
  <c r="G113" i="12"/>
  <c r="G112" i="12"/>
  <c r="G110" i="12"/>
  <c r="F98" i="12"/>
  <c r="E98" i="12"/>
  <c r="D98" i="12"/>
  <c r="AD97" i="12"/>
  <c r="AD96" i="12"/>
  <c r="G96" i="12"/>
  <c r="AD95" i="12"/>
  <c r="G95" i="12"/>
  <c r="AD94" i="12"/>
  <c r="G91" i="12" s="1"/>
  <c r="G94" i="12"/>
  <c r="AD93" i="12"/>
  <c r="G93" i="12"/>
  <c r="AD92" i="12"/>
  <c r="G97" i="12" s="1"/>
  <c r="G92" i="12"/>
  <c r="AD90" i="12"/>
  <c r="G90" i="12"/>
  <c r="AD89" i="12"/>
  <c r="G89" i="12"/>
  <c r="AD88" i="12"/>
  <c r="G88" i="12"/>
  <c r="G87" i="12"/>
  <c r="Y86" i="12"/>
  <c r="G86" i="12"/>
  <c r="G84" i="12"/>
  <c r="G83" i="12"/>
  <c r="G82" i="12"/>
  <c r="G81" i="12"/>
  <c r="G80" i="12"/>
  <c r="G79" i="12"/>
  <c r="G78" i="12"/>
  <c r="G77" i="12"/>
  <c r="AC75" i="12"/>
  <c r="AB73" i="12"/>
  <c r="AB72" i="12"/>
  <c r="AB71" i="12"/>
  <c r="AC65" i="12"/>
  <c r="AB65" i="12"/>
  <c r="F64" i="12"/>
  <c r="E64" i="12"/>
  <c r="D64" i="12"/>
  <c r="G62" i="12"/>
  <c r="H61" i="12"/>
  <c r="G61" i="12"/>
  <c r="B61" i="12"/>
  <c r="G60" i="12"/>
  <c r="G58" i="12"/>
  <c r="G57" i="12"/>
  <c r="G56" i="12"/>
  <c r="G55" i="12"/>
  <c r="AD54" i="12"/>
  <c r="G54" i="12"/>
  <c r="AE53" i="12"/>
  <c r="G53" i="12"/>
  <c r="AI52" i="12"/>
  <c r="AH52" i="12"/>
  <c r="AG52" i="12"/>
  <c r="AD52" i="12"/>
  <c r="AD55" i="12" s="1"/>
  <c r="Y52" i="12"/>
  <c r="G52" i="12"/>
  <c r="AE51" i="12"/>
  <c r="G51" i="12"/>
  <c r="AE50" i="12"/>
  <c r="G50" i="12"/>
  <c r="AE49" i="12"/>
  <c r="G49" i="12"/>
  <c r="G48" i="12"/>
  <c r="G47" i="12"/>
  <c r="G46" i="12"/>
  <c r="G45" i="12"/>
  <c r="G43" i="12"/>
  <c r="F30" i="12"/>
  <c r="E30" i="12"/>
  <c r="U28" i="12"/>
  <c r="N28" i="12"/>
  <c r="H28" i="12"/>
  <c r="Q28" i="12" s="1"/>
  <c r="G28" i="12"/>
  <c r="G27" i="12"/>
  <c r="H27" i="12" s="1"/>
  <c r="X27" i="12" s="1"/>
  <c r="Y27" i="12" s="1"/>
  <c r="S26" i="12"/>
  <c r="M26" i="12"/>
  <c r="G26" i="12"/>
  <c r="H26" i="12" s="1"/>
  <c r="B30" i="12"/>
  <c r="AE24" i="12"/>
  <c r="AD24" i="12" s="1"/>
  <c r="AE23" i="12"/>
  <c r="AC23" i="12"/>
  <c r="AE22" i="12"/>
  <c r="AD22" i="12" s="1"/>
  <c r="N22" i="12"/>
  <c r="H22" i="12"/>
  <c r="G22" i="12"/>
  <c r="AE21" i="12"/>
  <c r="AC21" i="12"/>
  <c r="G21" i="12"/>
  <c r="H21" i="12" s="1"/>
  <c r="O21" i="12" s="1"/>
  <c r="AE20" i="12"/>
  <c r="AC20" i="12"/>
  <c r="T20" i="12"/>
  <c r="R20" i="12"/>
  <c r="M20" i="12"/>
  <c r="J20" i="12"/>
  <c r="H20" i="12"/>
  <c r="U20" i="12" s="1"/>
  <c r="G20" i="12"/>
  <c r="AE19" i="12"/>
  <c r="U19" i="12"/>
  <c r="N19" i="12"/>
  <c r="H19" i="12"/>
  <c r="Q19" i="12" s="1"/>
  <c r="G19" i="12"/>
  <c r="AE18" i="12"/>
  <c r="AC18" i="12"/>
  <c r="X18" i="12"/>
  <c r="Y18" i="12" s="1"/>
  <c r="R18" i="12"/>
  <c r="P18" i="12"/>
  <c r="K18" i="12"/>
  <c r="J18" i="12"/>
  <c r="G18" i="12"/>
  <c r="H18" i="12" s="1"/>
  <c r="T18" i="12" s="1"/>
  <c r="AE17" i="12"/>
  <c r="AC17" i="12"/>
  <c r="X17" i="12"/>
  <c r="R17" i="12"/>
  <c r="Q17" i="12"/>
  <c r="L17" i="12"/>
  <c r="J17" i="12"/>
  <c r="G17" i="12"/>
  <c r="H17" i="12" s="1"/>
  <c r="U17" i="12" s="1"/>
  <c r="AE16" i="12"/>
  <c r="AC16" i="12"/>
  <c r="AC27" i="12" s="1"/>
  <c r="Y15" i="12"/>
  <c r="X15" i="12"/>
  <c r="U14" i="12"/>
  <c r="G14" i="12"/>
  <c r="H14" i="12" s="1"/>
  <c r="S12" i="12"/>
  <c r="Q12" i="12"/>
  <c r="K12" i="12"/>
  <c r="J12" i="12"/>
  <c r="H12" i="12"/>
  <c r="U12" i="12" s="1"/>
  <c r="G12" i="12"/>
  <c r="H11" i="12"/>
  <c r="Q11" i="12" s="1"/>
  <c r="G11" i="12"/>
  <c r="U10" i="12"/>
  <c r="N10" i="12"/>
  <c r="H10" i="12"/>
  <c r="Q10" i="12" s="1"/>
  <c r="G10" i="12"/>
  <c r="T8" i="12"/>
  <c r="R8" i="12"/>
  <c r="P8" i="12"/>
  <c r="O8" i="12"/>
  <c r="L8" i="12"/>
  <c r="K8" i="12"/>
  <c r="J8" i="12"/>
  <c r="G8" i="12"/>
  <c r="H8" i="12" s="1"/>
  <c r="N53" i="16" l="1"/>
  <c r="N63" i="16"/>
  <c r="P15" i="16"/>
  <c r="V15" i="16" s="1"/>
  <c r="P19" i="16"/>
  <c r="V19" i="16" s="1"/>
  <c r="Z19" i="16" s="1"/>
  <c r="F49" i="16" s="1"/>
  <c r="P49" i="16" s="1"/>
  <c r="V49" i="16" s="1"/>
  <c r="Z49" i="16" s="1"/>
  <c r="F79" i="16" s="1"/>
  <c r="P79" i="16" s="1"/>
  <c r="V79" i="16" s="1"/>
  <c r="Z79" i="16" s="1"/>
  <c r="R15" i="16"/>
  <c r="X15" i="16" s="1"/>
  <c r="R19" i="16"/>
  <c r="X19" i="16" s="1"/>
  <c r="AB19" i="16" s="1"/>
  <c r="H49" i="16" s="1"/>
  <c r="R49" i="16" s="1"/>
  <c r="X49" i="16" s="1"/>
  <c r="AB49" i="16" s="1"/>
  <c r="H79" i="16" s="1"/>
  <c r="R79" i="16" s="1"/>
  <c r="X79" i="16" s="1"/>
  <c r="AB79" i="16" s="1"/>
  <c r="R23" i="16"/>
  <c r="X23" i="16" s="1"/>
  <c r="AB23" i="16" s="1"/>
  <c r="H53" i="16" s="1"/>
  <c r="R53" i="16" s="1"/>
  <c r="X53" i="16" s="1"/>
  <c r="AB53" i="16" s="1"/>
  <c r="H83" i="16" s="1"/>
  <c r="Z24" i="16"/>
  <c r="F54" i="16" s="1"/>
  <c r="P23" i="16"/>
  <c r="V23" i="16" s="1"/>
  <c r="Z23" i="16" s="1"/>
  <c r="F53" i="16" s="1"/>
  <c r="P53" i="16" s="1"/>
  <c r="V53" i="16" s="1"/>
  <c r="Z53" i="16" s="1"/>
  <c r="F83" i="16" s="1"/>
  <c r="R24" i="16"/>
  <c r="Z15" i="16"/>
  <c r="R90" i="16"/>
  <c r="X90" i="16" s="1"/>
  <c r="AB90" i="16" s="1"/>
  <c r="R80" i="16"/>
  <c r="X80" i="16" s="1"/>
  <c r="AB80" i="16" s="1"/>
  <c r="P59" i="16"/>
  <c r="V59" i="16" s="1"/>
  <c r="Z59" i="16" s="1"/>
  <c r="F89" i="16" s="1"/>
  <c r="Z54" i="16"/>
  <c r="F84" i="16" s="1"/>
  <c r="P54" i="16"/>
  <c r="P63" i="16"/>
  <c r="V63" i="16" s="1"/>
  <c r="Z63" i="16" s="1"/>
  <c r="F93" i="16" s="1"/>
  <c r="R63" i="16"/>
  <c r="X63" i="16" s="1"/>
  <c r="AB63" i="16" s="1"/>
  <c r="H93" i="16" s="1"/>
  <c r="R46" i="16"/>
  <c r="X46" i="16" s="1"/>
  <c r="AB46" i="16" s="1"/>
  <c r="H76" i="16" s="1"/>
  <c r="R76" i="16" s="1"/>
  <c r="X76" i="16" s="1"/>
  <c r="AB76" i="16" s="1"/>
  <c r="AB15" i="16"/>
  <c r="R50" i="16"/>
  <c r="X50" i="16" s="1"/>
  <c r="R56" i="16"/>
  <c r="X56" i="16" s="1"/>
  <c r="AB56" i="16" s="1"/>
  <c r="H86" i="16" s="1"/>
  <c r="R86" i="16" s="1"/>
  <c r="X86" i="16" s="1"/>
  <c r="AB86" i="16" s="1"/>
  <c r="J65" i="16"/>
  <c r="J67" i="16" s="1"/>
  <c r="N45" i="16"/>
  <c r="N65" i="16" s="1"/>
  <c r="AB50" i="16"/>
  <c r="H80" i="16" s="1"/>
  <c r="F45" i="16"/>
  <c r="R55" i="16"/>
  <c r="R60" i="16"/>
  <c r="X60" i="16" s="1"/>
  <c r="AB60" i="16" s="1"/>
  <c r="H90" i="16" s="1"/>
  <c r="R59" i="16"/>
  <c r="X59" i="16" s="1"/>
  <c r="AB59" i="16" s="1"/>
  <c r="H89" i="16" s="1"/>
  <c r="P55" i="16"/>
  <c r="R18" i="16"/>
  <c r="X18" i="16" s="1"/>
  <c r="AB18" i="16" s="1"/>
  <c r="H48" i="16" s="1"/>
  <c r="R22" i="16"/>
  <c r="X22" i="16" s="1"/>
  <c r="AB22" i="16" s="1"/>
  <c r="H52" i="16" s="1"/>
  <c r="R28" i="16"/>
  <c r="X28" i="16" s="1"/>
  <c r="AB28" i="16" s="1"/>
  <c r="H58" i="16" s="1"/>
  <c r="R32" i="16"/>
  <c r="X32" i="16" s="1"/>
  <c r="AB32" i="16" s="1"/>
  <c r="H62" i="16" s="1"/>
  <c r="R17" i="16"/>
  <c r="X17" i="16" s="1"/>
  <c r="X35" i="16" s="1"/>
  <c r="P17" i="16"/>
  <c r="V17" i="16" s="1"/>
  <c r="Z17" i="16" s="1"/>
  <c r="F47" i="16" s="1"/>
  <c r="P18" i="16"/>
  <c r="V18" i="16" s="1"/>
  <c r="Z18" i="16" s="1"/>
  <c r="F48" i="16" s="1"/>
  <c r="R21" i="16"/>
  <c r="X21" i="16" s="1"/>
  <c r="AB21" i="16" s="1"/>
  <c r="H51" i="16" s="1"/>
  <c r="P21" i="16"/>
  <c r="V21" i="16" s="1"/>
  <c r="Z21" i="16" s="1"/>
  <c r="F51" i="16" s="1"/>
  <c r="P22" i="16"/>
  <c r="V22" i="16" s="1"/>
  <c r="Z22" i="16" s="1"/>
  <c r="F52" i="16" s="1"/>
  <c r="Z26" i="16"/>
  <c r="F56" i="16" s="1"/>
  <c r="R27" i="16"/>
  <c r="X27" i="16" s="1"/>
  <c r="AB27" i="16" s="1"/>
  <c r="H57" i="16" s="1"/>
  <c r="P27" i="16"/>
  <c r="V27" i="16" s="1"/>
  <c r="Z27" i="16" s="1"/>
  <c r="F57" i="16" s="1"/>
  <c r="P28" i="16"/>
  <c r="V28" i="16" s="1"/>
  <c r="Z28" i="16" s="1"/>
  <c r="F58" i="16" s="1"/>
  <c r="R31" i="16"/>
  <c r="X31" i="16" s="1"/>
  <c r="AB31" i="16" s="1"/>
  <c r="H61" i="16" s="1"/>
  <c r="P31" i="16"/>
  <c r="V31" i="16" s="1"/>
  <c r="Z31" i="16" s="1"/>
  <c r="F61" i="16" s="1"/>
  <c r="P32" i="16"/>
  <c r="V32" i="16" s="1"/>
  <c r="Z32" i="16" s="1"/>
  <c r="F62" i="16" s="1"/>
  <c r="AB24" i="16"/>
  <c r="H54" i="16" s="1"/>
  <c r="P16" i="16"/>
  <c r="P20" i="16"/>
  <c r="V20" i="16" s="1"/>
  <c r="Z20" i="16" s="1"/>
  <c r="F50" i="16" s="1"/>
  <c r="P26" i="16"/>
  <c r="V26" i="16" s="1"/>
  <c r="P30" i="16"/>
  <c r="V30" i="16" s="1"/>
  <c r="Z30" i="16" s="1"/>
  <c r="F60" i="16" s="1"/>
  <c r="N92" i="15"/>
  <c r="N89" i="15"/>
  <c r="L95" i="15"/>
  <c r="N80" i="15"/>
  <c r="N85" i="15"/>
  <c r="N76" i="15"/>
  <c r="N93" i="15"/>
  <c r="N91" i="15"/>
  <c r="J95" i="15"/>
  <c r="N51" i="15"/>
  <c r="N21" i="15"/>
  <c r="P21" i="15" s="1"/>
  <c r="V21" i="15" s="1"/>
  <c r="Z21" i="15" s="1"/>
  <c r="F51" i="15" s="1"/>
  <c r="N46" i="15"/>
  <c r="N55" i="15"/>
  <c r="P27" i="15"/>
  <c r="V27" i="15" s="1"/>
  <c r="Z27" i="15" s="1"/>
  <c r="F57" i="15" s="1"/>
  <c r="P57" i="15" s="1"/>
  <c r="V57" i="15" s="1"/>
  <c r="Z57" i="15" s="1"/>
  <c r="F87" i="15" s="1"/>
  <c r="P87" i="15" s="1"/>
  <c r="V87" i="15" s="1"/>
  <c r="Z87" i="15" s="1"/>
  <c r="P19" i="15"/>
  <c r="V19" i="15" s="1"/>
  <c r="Z19" i="15" s="1"/>
  <c r="F49" i="15" s="1"/>
  <c r="P49" i="15" s="1"/>
  <c r="V49" i="15" s="1"/>
  <c r="Z49" i="15" s="1"/>
  <c r="F79" i="15" s="1"/>
  <c r="P79" i="15" s="1"/>
  <c r="V79" i="15" s="1"/>
  <c r="Z79" i="15" s="1"/>
  <c r="N63" i="15"/>
  <c r="N61" i="15"/>
  <c r="N33" i="15"/>
  <c r="R33" i="15" s="1"/>
  <c r="X33" i="15" s="1"/>
  <c r="AB33" i="15" s="1"/>
  <c r="H63" i="15" s="1"/>
  <c r="L35" i="15"/>
  <c r="N31" i="15"/>
  <c r="R31" i="15" s="1"/>
  <c r="X31" i="15" s="1"/>
  <c r="AB31" i="15" s="1"/>
  <c r="H61" i="15" s="1"/>
  <c r="N29" i="15"/>
  <c r="R29" i="15" s="1"/>
  <c r="X29" i="15" s="1"/>
  <c r="AB29" i="15" s="1"/>
  <c r="H59" i="15" s="1"/>
  <c r="R59" i="15" s="1"/>
  <c r="X59" i="15" s="1"/>
  <c r="AB59" i="15" s="1"/>
  <c r="H89" i="15" s="1"/>
  <c r="J35" i="15"/>
  <c r="R58" i="15"/>
  <c r="X58" i="15" s="1"/>
  <c r="AB58" i="15" s="1"/>
  <c r="H88" i="15" s="1"/>
  <c r="R52" i="15"/>
  <c r="X52" i="15" s="1"/>
  <c r="AB52" i="15" s="1"/>
  <c r="H82" i="15" s="1"/>
  <c r="P31" i="15"/>
  <c r="V31" i="15" s="1"/>
  <c r="Z31" i="15" s="1"/>
  <c r="F61" i="15" s="1"/>
  <c r="R18" i="15"/>
  <c r="X18" i="15" s="1"/>
  <c r="AB18" i="15" s="1"/>
  <c r="H48" i="15" s="1"/>
  <c r="P18" i="15"/>
  <c r="V18" i="15" s="1"/>
  <c r="Z18" i="15" s="1"/>
  <c r="F48" i="15" s="1"/>
  <c r="R49" i="15"/>
  <c r="X49" i="15" s="1"/>
  <c r="AB49" i="15" s="1"/>
  <c r="H79" i="15" s="1"/>
  <c r="R79" i="15" s="1"/>
  <c r="X79" i="15" s="1"/>
  <c r="AB79" i="15" s="1"/>
  <c r="X15" i="15"/>
  <c r="R21" i="15"/>
  <c r="X21" i="15" s="1"/>
  <c r="AB21" i="15" s="1"/>
  <c r="H51" i="15" s="1"/>
  <c r="Z24" i="15"/>
  <c r="F54" i="15" s="1"/>
  <c r="R24" i="15"/>
  <c r="P24" i="15"/>
  <c r="R26" i="15"/>
  <c r="X26" i="15" s="1"/>
  <c r="AB26" i="15" s="1"/>
  <c r="H56" i="15" s="1"/>
  <c r="P26" i="15"/>
  <c r="V26" i="15" s="1"/>
  <c r="Z26" i="15" s="1"/>
  <c r="F56" i="15" s="1"/>
  <c r="R57" i="15"/>
  <c r="X57" i="15" s="1"/>
  <c r="AB57" i="15" s="1"/>
  <c r="H87" i="15" s="1"/>
  <c r="R87" i="15" s="1"/>
  <c r="X87" i="15" s="1"/>
  <c r="AB87" i="15" s="1"/>
  <c r="R32" i="15"/>
  <c r="X32" i="15" s="1"/>
  <c r="AB32" i="15" s="1"/>
  <c r="H62" i="15" s="1"/>
  <c r="P32" i="15"/>
  <c r="V32" i="15" s="1"/>
  <c r="Z32" i="15" s="1"/>
  <c r="F62" i="15" s="1"/>
  <c r="L65" i="15"/>
  <c r="L67" i="15" s="1"/>
  <c r="R20" i="15"/>
  <c r="X20" i="15" s="1"/>
  <c r="AB20" i="15" s="1"/>
  <c r="H50" i="15" s="1"/>
  <c r="AB24" i="15"/>
  <c r="H54" i="15" s="1"/>
  <c r="N50" i="15"/>
  <c r="J65" i="15"/>
  <c r="J67" i="15" s="1"/>
  <c r="N16" i="15"/>
  <c r="P17" i="15"/>
  <c r="V17" i="15" s="1"/>
  <c r="Z17" i="15" s="1"/>
  <c r="F47" i="15" s="1"/>
  <c r="P23" i="15"/>
  <c r="V23" i="15" s="1"/>
  <c r="Z23" i="15" s="1"/>
  <c r="F53" i="15" s="1"/>
  <c r="P25" i="15"/>
  <c r="V25" i="15" s="1"/>
  <c r="Z25" i="15" s="1"/>
  <c r="F55" i="15" s="1"/>
  <c r="P30" i="15"/>
  <c r="V30" i="15" s="1"/>
  <c r="Z30" i="15" s="1"/>
  <c r="F60" i="15" s="1"/>
  <c r="P15" i="15"/>
  <c r="R17" i="15"/>
  <c r="X17" i="15" s="1"/>
  <c r="AB17" i="15" s="1"/>
  <c r="H47" i="15" s="1"/>
  <c r="P22" i="15"/>
  <c r="V22" i="15" s="1"/>
  <c r="Z22" i="15" s="1"/>
  <c r="F52" i="15" s="1"/>
  <c r="R23" i="15"/>
  <c r="X23" i="15" s="1"/>
  <c r="AB23" i="15" s="1"/>
  <c r="H53" i="15" s="1"/>
  <c r="R25" i="15"/>
  <c r="X25" i="15" s="1"/>
  <c r="AB25" i="15" s="1"/>
  <c r="H55" i="15" s="1"/>
  <c r="P28" i="15"/>
  <c r="V28" i="15" s="1"/>
  <c r="Z28" i="15" s="1"/>
  <c r="F58" i="15" s="1"/>
  <c r="R30" i="15"/>
  <c r="X30" i="15" s="1"/>
  <c r="AB30" i="15" s="1"/>
  <c r="H60" i="15" s="1"/>
  <c r="R21" i="14"/>
  <c r="N21" i="14"/>
  <c r="J21" i="14"/>
  <c r="U21" i="14"/>
  <c r="P21" i="14"/>
  <c r="K21" i="14"/>
  <c r="T21" i="14"/>
  <c r="O21" i="14"/>
  <c r="X21" i="14"/>
  <c r="S21" i="14"/>
  <c r="M21" i="14"/>
  <c r="Q21" i="14"/>
  <c r="L21" i="14"/>
  <c r="X16" i="14"/>
  <c r="T16" i="14"/>
  <c r="P16" i="14"/>
  <c r="L16" i="14"/>
  <c r="Q16" i="14"/>
  <c r="K16" i="14"/>
  <c r="M16" i="14"/>
  <c r="U16" i="14"/>
  <c r="O16" i="14"/>
  <c r="J16" i="14"/>
  <c r="S16" i="14"/>
  <c r="N16" i="14"/>
  <c r="R16" i="14"/>
  <c r="T52" i="14"/>
  <c r="P52" i="14"/>
  <c r="L52" i="14"/>
  <c r="S52" i="14"/>
  <c r="O52" i="14"/>
  <c r="K52" i="14"/>
  <c r="R52" i="14"/>
  <c r="J52" i="14"/>
  <c r="Q52" i="14"/>
  <c r="N52" i="14"/>
  <c r="U52" i="14"/>
  <c r="M52" i="14"/>
  <c r="U23" i="14"/>
  <c r="Q23" i="14"/>
  <c r="M23" i="14"/>
  <c r="T23" i="14"/>
  <c r="O23" i="14"/>
  <c r="J23" i="14"/>
  <c r="X23" i="14"/>
  <c r="S23" i="14"/>
  <c r="N23" i="14"/>
  <c r="R23" i="14"/>
  <c r="L23" i="14"/>
  <c r="P23" i="14"/>
  <c r="K23" i="14"/>
  <c r="S28" i="14"/>
  <c r="O28" i="14"/>
  <c r="K28" i="14"/>
  <c r="U28" i="14"/>
  <c r="P28" i="14"/>
  <c r="J28" i="14"/>
  <c r="V28" i="14" s="1"/>
  <c r="T28" i="14"/>
  <c r="N28" i="14"/>
  <c r="X28" i="14"/>
  <c r="R28" i="14"/>
  <c r="M28" i="14"/>
  <c r="Q28" i="14"/>
  <c r="L28" i="14"/>
  <c r="S12" i="14"/>
  <c r="O12" i="14"/>
  <c r="K12" i="14"/>
  <c r="Q12" i="14"/>
  <c r="L12" i="14"/>
  <c r="N12" i="14"/>
  <c r="U12" i="14"/>
  <c r="P12" i="14"/>
  <c r="J12" i="14"/>
  <c r="T12" i="14"/>
  <c r="X12" i="14"/>
  <c r="R12" i="14"/>
  <c r="M12" i="14"/>
  <c r="S10" i="14"/>
  <c r="O10" i="14"/>
  <c r="K10" i="14"/>
  <c r="U10" i="14"/>
  <c r="P10" i="14"/>
  <c r="J10" i="14"/>
  <c r="R10" i="14"/>
  <c r="T10" i="14"/>
  <c r="N10" i="14"/>
  <c r="X10" i="14"/>
  <c r="M10" i="14"/>
  <c r="Q10" i="14"/>
  <c r="L10" i="14"/>
  <c r="S19" i="14"/>
  <c r="O19" i="14"/>
  <c r="K19" i="14"/>
  <c r="U19" i="14"/>
  <c r="P19" i="14"/>
  <c r="J19" i="14"/>
  <c r="T19" i="14"/>
  <c r="N19" i="14"/>
  <c r="X19" i="14"/>
  <c r="R19" i="14"/>
  <c r="M19" i="14"/>
  <c r="Q19" i="14"/>
  <c r="L19" i="14"/>
  <c r="R24" i="14"/>
  <c r="N24" i="14"/>
  <c r="J24" i="14"/>
  <c r="Q24" i="14"/>
  <c r="L24" i="14"/>
  <c r="U24" i="14"/>
  <c r="P24" i="14"/>
  <c r="K24" i="14"/>
  <c r="T24" i="14"/>
  <c r="O24" i="14"/>
  <c r="X24" i="14"/>
  <c r="S24" i="14"/>
  <c r="M24" i="14"/>
  <c r="U9" i="14"/>
  <c r="Q9" i="14"/>
  <c r="M9" i="14"/>
  <c r="N9" i="14"/>
  <c r="S9" i="14"/>
  <c r="X22" i="14"/>
  <c r="T22" i="14"/>
  <c r="P22" i="14"/>
  <c r="L22" i="14"/>
  <c r="N22" i="14"/>
  <c r="S22" i="14"/>
  <c r="S25" i="14"/>
  <c r="O25" i="14"/>
  <c r="K25" i="14"/>
  <c r="N25" i="14"/>
  <c r="T25" i="14"/>
  <c r="X29" i="14"/>
  <c r="T29" i="14"/>
  <c r="P29" i="14"/>
  <c r="L29" i="14"/>
  <c r="N29" i="14"/>
  <c r="S29" i="14"/>
  <c r="J9" i="14"/>
  <c r="O9" i="14"/>
  <c r="T9" i="14"/>
  <c r="G14" i="14"/>
  <c r="H14" i="14" s="1"/>
  <c r="T18" i="14"/>
  <c r="P18" i="14"/>
  <c r="L18" i="14"/>
  <c r="N18" i="14"/>
  <c r="S18" i="14"/>
  <c r="J22" i="14"/>
  <c r="O22" i="14"/>
  <c r="U22" i="14"/>
  <c r="J25" i="14"/>
  <c r="P25" i="14"/>
  <c r="U25" i="14"/>
  <c r="U26" i="14"/>
  <c r="Q26" i="14"/>
  <c r="M26" i="14"/>
  <c r="N26" i="14"/>
  <c r="S26" i="14"/>
  <c r="X26" i="14"/>
  <c r="J29" i="14"/>
  <c r="O29" i="14"/>
  <c r="U29" i="14"/>
  <c r="W119" i="14"/>
  <c r="H119" i="14"/>
  <c r="G131" i="14"/>
  <c r="X8" i="14"/>
  <c r="T8" i="14"/>
  <c r="P8" i="14"/>
  <c r="L8" i="14"/>
  <c r="N8" i="14"/>
  <c r="S8" i="14"/>
  <c r="K9" i="14"/>
  <c r="P9" i="14"/>
  <c r="L11" i="14"/>
  <c r="V11" i="14" s="1"/>
  <c r="M13" i="14"/>
  <c r="M17" i="14"/>
  <c r="S17" i="14"/>
  <c r="J18" i="14"/>
  <c r="O18" i="14"/>
  <c r="U18" i="14"/>
  <c r="L20" i="14"/>
  <c r="V20" i="14" s="1"/>
  <c r="K22" i="14"/>
  <c r="Q22" i="14"/>
  <c r="L25" i="14"/>
  <c r="Q25" i="14"/>
  <c r="J26" i="14"/>
  <c r="O26" i="14"/>
  <c r="T26" i="14"/>
  <c r="K29" i="14"/>
  <c r="Q29" i="14"/>
  <c r="C30" i="14"/>
  <c r="C64" i="14"/>
  <c r="C66" i="14" s="1"/>
  <c r="H61" i="14"/>
  <c r="X9" i="14"/>
  <c r="L9" i="14"/>
  <c r="R9" i="14"/>
  <c r="U11" i="14"/>
  <c r="Q11" i="14"/>
  <c r="M11" i="14"/>
  <c r="N11" i="14"/>
  <c r="S11" i="14"/>
  <c r="X11" i="14"/>
  <c r="X13" i="14"/>
  <c r="T13" i="14"/>
  <c r="P13" i="14"/>
  <c r="L13" i="14"/>
  <c r="V13" i="14" s="1"/>
  <c r="N13" i="14"/>
  <c r="S13" i="14"/>
  <c r="R17" i="14"/>
  <c r="N17" i="14"/>
  <c r="J17" i="14"/>
  <c r="O17" i="14"/>
  <c r="T17" i="14"/>
  <c r="K18" i="14"/>
  <c r="Q18" i="14"/>
  <c r="U20" i="14"/>
  <c r="Q20" i="14"/>
  <c r="M20" i="14"/>
  <c r="N20" i="14"/>
  <c r="S20" i="14"/>
  <c r="X20" i="14"/>
  <c r="M22" i="14"/>
  <c r="R22" i="14"/>
  <c r="M25" i="14"/>
  <c r="R25" i="14"/>
  <c r="X25" i="14"/>
  <c r="K26" i="14"/>
  <c r="P26" i="14"/>
  <c r="M29" i="14"/>
  <c r="R29" i="14"/>
  <c r="G64" i="14"/>
  <c r="H86" i="14"/>
  <c r="C98" i="14"/>
  <c r="C100" i="14" s="1"/>
  <c r="C101" i="14" s="1"/>
  <c r="AG120" i="14"/>
  <c r="C131" i="14"/>
  <c r="C133" i="14" s="1"/>
  <c r="AB124" i="14"/>
  <c r="AE120" i="14"/>
  <c r="R13" i="13"/>
  <c r="N13" i="13"/>
  <c r="J13" i="13"/>
  <c r="Q13" i="13"/>
  <c r="L13" i="13"/>
  <c r="P13" i="13"/>
  <c r="T13" i="13"/>
  <c r="O13" i="13"/>
  <c r="X13" i="13"/>
  <c r="S13" i="13"/>
  <c r="M13" i="13"/>
  <c r="U13" i="13"/>
  <c r="K13" i="13"/>
  <c r="U12" i="13"/>
  <c r="Q12" i="13"/>
  <c r="M12" i="13"/>
  <c r="T12" i="13"/>
  <c r="O12" i="13"/>
  <c r="J12" i="13"/>
  <c r="X12" i="13"/>
  <c r="S12" i="13"/>
  <c r="R12" i="13"/>
  <c r="L12" i="13"/>
  <c r="P12" i="13"/>
  <c r="K12" i="13"/>
  <c r="N12" i="13"/>
  <c r="S18" i="13"/>
  <c r="O18" i="13"/>
  <c r="K18" i="13"/>
  <c r="R18" i="13"/>
  <c r="N18" i="13"/>
  <c r="J18" i="13"/>
  <c r="V18" i="13" s="1"/>
  <c r="Y18" i="13" s="1"/>
  <c r="Q18" i="13"/>
  <c r="X18" i="13"/>
  <c r="P18" i="13"/>
  <c r="U18" i="13"/>
  <c r="M18" i="13"/>
  <c r="T18" i="13"/>
  <c r="L18" i="13"/>
  <c r="X19" i="13"/>
  <c r="T19" i="13"/>
  <c r="P19" i="13"/>
  <c r="L19" i="13"/>
  <c r="S19" i="13"/>
  <c r="O19" i="13"/>
  <c r="K19" i="13"/>
  <c r="R19" i="13"/>
  <c r="N19" i="13"/>
  <c r="G23" i="13"/>
  <c r="H23" i="13" s="1"/>
  <c r="G98" i="13"/>
  <c r="AE92" i="13"/>
  <c r="D78" i="13"/>
  <c r="C32" i="13"/>
  <c r="C34" i="13" s="1"/>
  <c r="G10" i="13"/>
  <c r="X11" i="13"/>
  <c r="T11" i="13"/>
  <c r="P11" i="13"/>
  <c r="L11" i="13"/>
  <c r="N11" i="13"/>
  <c r="S11" i="13"/>
  <c r="S14" i="13"/>
  <c r="O14" i="13"/>
  <c r="K14" i="13"/>
  <c r="N14" i="13"/>
  <c r="T14" i="13"/>
  <c r="U20" i="13"/>
  <c r="Q20" i="13"/>
  <c r="M20" i="13"/>
  <c r="T20" i="13"/>
  <c r="P20" i="13"/>
  <c r="L20" i="13"/>
  <c r="S20" i="13"/>
  <c r="O20" i="13"/>
  <c r="K20" i="13"/>
  <c r="H52" i="13"/>
  <c r="W52" i="13"/>
  <c r="B86" i="13" s="1"/>
  <c r="X21" i="13"/>
  <c r="T21" i="13"/>
  <c r="P21" i="13"/>
  <c r="L21" i="13"/>
  <c r="S21" i="13"/>
  <c r="O21" i="13"/>
  <c r="K21" i="13"/>
  <c r="R21" i="13"/>
  <c r="N21" i="13"/>
  <c r="J21" i="13"/>
  <c r="R24" i="13"/>
  <c r="N24" i="13"/>
  <c r="J24" i="13"/>
  <c r="U24" i="13"/>
  <c r="Q24" i="13"/>
  <c r="M24" i="13"/>
  <c r="X24" i="13"/>
  <c r="T24" i="13"/>
  <c r="P24" i="13"/>
  <c r="L24" i="13"/>
  <c r="X27" i="13"/>
  <c r="T27" i="13"/>
  <c r="P27" i="13"/>
  <c r="U27" i="13"/>
  <c r="O27" i="13"/>
  <c r="K27" i="13"/>
  <c r="S27" i="13"/>
  <c r="N27" i="13"/>
  <c r="J27" i="13"/>
  <c r="R27" i="13"/>
  <c r="M27" i="13"/>
  <c r="R30" i="13"/>
  <c r="N30" i="13"/>
  <c r="J30" i="13"/>
  <c r="T30" i="13"/>
  <c r="O30" i="13"/>
  <c r="X30" i="13"/>
  <c r="S30" i="13"/>
  <c r="M30" i="13"/>
  <c r="Q30" i="13"/>
  <c r="L30" i="13"/>
  <c r="J11" i="13"/>
  <c r="O11" i="13"/>
  <c r="U11" i="13"/>
  <c r="J14" i="13"/>
  <c r="P14" i="13"/>
  <c r="U14" i="13"/>
  <c r="J20" i="13"/>
  <c r="M21" i="13"/>
  <c r="U22" i="13"/>
  <c r="Q22" i="13"/>
  <c r="M22" i="13"/>
  <c r="X22" i="13"/>
  <c r="T22" i="13"/>
  <c r="P22" i="13"/>
  <c r="L22" i="13"/>
  <c r="S22" i="13"/>
  <c r="O22" i="13"/>
  <c r="K22" i="13"/>
  <c r="K24" i="13"/>
  <c r="S26" i="13"/>
  <c r="O26" i="13"/>
  <c r="K26" i="13"/>
  <c r="R26" i="13"/>
  <c r="N26" i="13"/>
  <c r="J26" i="13"/>
  <c r="U26" i="13"/>
  <c r="Q26" i="13"/>
  <c r="M26" i="13"/>
  <c r="X26" i="13"/>
  <c r="L27" i="13"/>
  <c r="X28" i="13"/>
  <c r="T28" i="13"/>
  <c r="P28" i="13"/>
  <c r="L28" i="13"/>
  <c r="Q28" i="13"/>
  <c r="K28" i="13"/>
  <c r="U28" i="13"/>
  <c r="O28" i="13"/>
  <c r="J28" i="13"/>
  <c r="S28" i="13"/>
  <c r="N28" i="13"/>
  <c r="K30" i="13"/>
  <c r="S31" i="13"/>
  <c r="O31" i="13"/>
  <c r="K31" i="13"/>
  <c r="U31" i="13"/>
  <c r="P31" i="13"/>
  <c r="J31" i="13"/>
  <c r="V31" i="13" s="1"/>
  <c r="Y31" i="13" s="1"/>
  <c r="T31" i="13"/>
  <c r="N31" i="13"/>
  <c r="X31" i="13"/>
  <c r="R31" i="13"/>
  <c r="M31" i="13"/>
  <c r="D60" i="13"/>
  <c r="G60" i="13"/>
  <c r="K11" i="13"/>
  <c r="L14" i="13"/>
  <c r="Q14" i="13"/>
  <c r="U19" i="13"/>
  <c r="Q21" i="13"/>
  <c r="J22" i="13"/>
  <c r="M11" i="13"/>
  <c r="R11" i="13"/>
  <c r="M14" i="13"/>
  <c r="R14" i="13"/>
  <c r="X14" i="13"/>
  <c r="G15" i="13"/>
  <c r="H15" i="13" s="1"/>
  <c r="G16" i="13"/>
  <c r="H16" i="13" s="1"/>
  <c r="J19" i="13"/>
  <c r="V19" i="13" s="1"/>
  <c r="Y19" i="13" s="1"/>
  <c r="R20" i="13"/>
  <c r="U21" i="13"/>
  <c r="N22" i="13"/>
  <c r="S24" i="13"/>
  <c r="H25" i="13"/>
  <c r="P26" i="13"/>
  <c r="R28" i="13"/>
  <c r="U30" i="13"/>
  <c r="Q31" i="13"/>
  <c r="AD92" i="13"/>
  <c r="AF92" i="13" s="1"/>
  <c r="C64" i="13"/>
  <c r="C66" i="13" s="1"/>
  <c r="D64" i="13"/>
  <c r="D66" i="13" s="1"/>
  <c r="C98" i="13"/>
  <c r="G85" i="13"/>
  <c r="G51" i="13"/>
  <c r="H61" i="13"/>
  <c r="D98" i="13"/>
  <c r="D100" i="13" s="1"/>
  <c r="D101" i="13" s="1"/>
  <c r="AE59" i="13"/>
  <c r="AF59" i="13" s="1"/>
  <c r="C131" i="13"/>
  <c r="G110" i="13"/>
  <c r="G131" i="13" s="1"/>
  <c r="D110" i="13"/>
  <c r="G120" i="13"/>
  <c r="D120" i="13"/>
  <c r="G119" i="13"/>
  <c r="D119" i="13"/>
  <c r="Y119" i="13"/>
  <c r="AD124" i="13"/>
  <c r="D123" i="13"/>
  <c r="G128" i="13"/>
  <c r="D128" i="13"/>
  <c r="AE124" i="13"/>
  <c r="G118" i="13"/>
  <c r="R14" i="12"/>
  <c r="N14" i="12"/>
  <c r="J14" i="12"/>
  <c r="Q14" i="12"/>
  <c r="L14" i="12"/>
  <c r="T14" i="12"/>
  <c r="M14" i="12"/>
  <c r="S14" i="12"/>
  <c r="K14" i="12"/>
  <c r="X14" i="12"/>
  <c r="P14" i="12"/>
  <c r="C30" i="12"/>
  <c r="G9" i="12"/>
  <c r="H9" i="12" s="1"/>
  <c r="R11" i="12"/>
  <c r="N11" i="12"/>
  <c r="J11" i="12"/>
  <c r="U11" i="12"/>
  <c r="P11" i="12"/>
  <c r="K11" i="12"/>
  <c r="O11" i="12"/>
  <c r="L11" i="12"/>
  <c r="T11" i="12"/>
  <c r="M11" i="12"/>
  <c r="S11" i="12"/>
  <c r="AD19" i="12"/>
  <c r="U21" i="12"/>
  <c r="Q21" i="12"/>
  <c r="M21" i="12"/>
  <c r="P21" i="12"/>
  <c r="K21" i="12"/>
  <c r="T21" i="12"/>
  <c r="N21" i="12"/>
  <c r="X21" i="12"/>
  <c r="R21" i="12"/>
  <c r="S21" i="12"/>
  <c r="L21" i="12"/>
  <c r="J21" i="12"/>
  <c r="X11" i="12"/>
  <c r="O14" i="12"/>
  <c r="AD23" i="12"/>
  <c r="X26" i="12"/>
  <c r="T26" i="12"/>
  <c r="P26" i="12"/>
  <c r="L26" i="12"/>
  <c r="Q26" i="12"/>
  <c r="K26" i="12"/>
  <c r="R26" i="12"/>
  <c r="J26" i="12"/>
  <c r="N26" i="12"/>
  <c r="O26" i="12"/>
  <c r="U26" i="12"/>
  <c r="G44" i="12"/>
  <c r="X61" i="12"/>
  <c r="T61" i="12"/>
  <c r="P61" i="12"/>
  <c r="L61" i="12"/>
  <c r="R61" i="12"/>
  <c r="N61" i="12"/>
  <c r="J61" i="12"/>
  <c r="O61" i="12"/>
  <c r="U61" i="12"/>
  <c r="M61" i="12"/>
  <c r="X22" i="12"/>
  <c r="T22" i="12"/>
  <c r="P22" i="12"/>
  <c r="L22" i="12"/>
  <c r="U22" i="12"/>
  <c r="O22" i="12"/>
  <c r="J22" i="12"/>
  <c r="Q22" i="12"/>
  <c r="J10" i="12"/>
  <c r="N12" i="12"/>
  <c r="G13" i="12"/>
  <c r="H13" i="12" s="1"/>
  <c r="G16" i="12"/>
  <c r="H16" i="12" s="1"/>
  <c r="M17" i="12"/>
  <c r="AD17" i="12"/>
  <c r="L18" i="12"/>
  <c r="AD18" i="12"/>
  <c r="J19" i="12"/>
  <c r="N20" i="12"/>
  <c r="K22" i="12"/>
  <c r="R22" i="12"/>
  <c r="G24" i="12"/>
  <c r="H24" i="12" s="1"/>
  <c r="J28" i="12"/>
  <c r="Q61" i="12"/>
  <c r="X10" i="12"/>
  <c r="T10" i="12"/>
  <c r="P10" i="12"/>
  <c r="L10" i="12"/>
  <c r="R10" i="12"/>
  <c r="M10" i="12"/>
  <c r="O10" i="12"/>
  <c r="AE27" i="12"/>
  <c r="C31" i="12" s="1"/>
  <c r="AD16" i="12"/>
  <c r="AD27" i="12" s="1"/>
  <c r="X19" i="12"/>
  <c r="T19" i="12"/>
  <c r="P19" i="12"/>
  <c r="L19" i="12"/>
  <c r="R19" i="12"/>
  <c r="M19" i="12"/>
  <c r="O19" i="12"/>
  <c r="S28" i="12"/>
  <c r="O28" i="12"/>
  <c r="K28" i="12"/>
  <c r="X28" i="12"/>
  <c r="R28" i="12"/>
  <c r="M28" i="12"/>
  <c r="P28" i="12"/>
  <c r="K61" i="12"/>
  <c r="K10" i="12"/>
  <c r="S10" i="12"/>
  <c r="X12" i="12"/>
  <c r="T12" i="12"/>
  <c r="P12" i="12"/>
  <c r="L12" i="12"/>
  <c r="V12" i="12" s="1"/>
  <c r="R12" i="12"/>
  <c r="M12" i="12"/>
  <c r="O12" i="12"/>
  <c r="S17" i="12"/>
  <c r="O17" i="12"/>
  <c r="K17" i="12"/>
  <c r="V17" i="12" s="1"/>
  <c r="T17" i="12"/>
  <c r="N17" i="12"/>
  <c r="P17" i="12"/>
  <c r="U18" i="12"/>
  <c r="Q18" i="12"/>
  <c r="M18" i="12"/>
  <c r="S18" i="12"/>
  <c r="N18" i="12"/>
  <c r="O18" i="12"/>
  <c r="W18" i="12"/>
  <c r="B52" i="12" s="1"/>
  <c r="K19" i="12"/>
  <c r="S19" i="12"/>
  <c r="S20" i="12"/>
  <c r="O20" i="12"/>
  <c r="K20" i="12"/>
  <c r="V20" i="12" s="1"/>
  <c r="Q20" i="12"/>
  <c r="L20" i="12"/>
  <c r="P20" i="12"/>
  <c r="X20" i="12"/>
  <c r="AD21" i="12"/>
  <c r="M22" i="12"/>
  <c r="S22" i="12"/>
  <c r="L28" i="12"/>
  <c r="T28" i="12"/>
  <c r="S61" i="12"/>
  <c r="AC52" i="12"/>
  <c r="AC54" i="12"/>
  <c r="AE54" i="12" s="1"/>
  <c r="G59" i="12" s="1"/>
  <c r="AB75" i="12"/>
  <c r="G98" i="12"/>
  <c r="AD128" i="12"/>
  <c r="AC134" i="12"/>
  <c r="U8" i="12"/>
  <c r="Q8" i="12"/>
  <c r="M8" i="12"/>
  <c r="N8" i="12"/>
  <c r="S8" i="12"/>
  <c r="X8" i="12"/>
  <c r="AD20" i="12"/>
  <c r="AB98" i="12"/>
  <c r="AC98" i="12"/>
  <c r="AD91" i="12"/>
  <c r="G85" i="12" s="1"/>
  <c r="AD127" i="12"/>
  <c r="AB134" i="12"/>
  <c r="AF131" i="12"/>
  <c r="X55" i="16" l="1"/>
  <c r="AB55" i="16" s="1"/>
  <c r="H85" i="16" s="1"/>
  <c r="R55" i="9"/>
  <c r="X55" i="9" s="1"/>
  <c r="AB55" i="9" s="1"/>
  <c r="V55" i="16"/>
  <c r="Z55" i="16" s="1"/>
  <c r="F85" i="16" s="1"/>
  <c r="P55" i="9"/>
  <c r="V55" i="9" s="1"/>
  <c r="Z55" i="9" s="1"/>
  <c r="Z84" i="16"/>
  <c r="P84" i="16"/>
  <c r="R61" i="16"/>
  <c r="X61" i="16" s="1"/>
  <c r="AB61" i="16" s="1"/>
  <c r="H91" i="16" s="1"/>
  <c r="R91" i="16" s="1"/>
  <c r="X91" i="16" s="1"/>
  <c r="AB91" i="16" s="1"/>
  <c r="R57" i="16"/>
  <c r="X57" i="16" s="1"/>
  <c r="AB57" i="16" s="1"/>
  <c r="H87" i="16" s="1"/>
  <c r="R87" i="16" s="1"/>
  <c r="X87" i="16" s="1"/>
  <c r="AB87" i="16" s="1"/>
  <c r="R51" i="16"/>
  <c r="X51" i="16" s="1"/>
  <c r="AB51" i="16" s="1"/>
  <c r="H81" i="16" s="1"/>
  <c r="R62" i="16"/>
  <c r="X62" i="16" s="1"/>
  <c r="AB62" i="16" s="1"/>
  <c r="H92" i="16" s="1"/>
  <c r="R58" i="16"/>
  <c r="X58" i="16" s="1"/>
  <c r="AB58" i="16" s="1"/>
  <c r="H88" i="16" s="1"/>
  <c r="P47" i="16"/>
  <c r="V47" i="16" s="1"/>
  <c r="Z47" i="16" s="1"/>
  <c r="F77" i="16" s="1"/>
  <c r="P77" i="16" s="1"/>
  <c r="V77" i="16" s="1"/>
  <c r="Z77" i="16" s="1"/>
  <c r="R52" i="16"/>
  <c r="X52" i="16" s="1"/>
  <c r="AB52" i="16" s="1"/>
  <c r="H82" i="16" s="1"/>
  <c r="P50" i="16"/>
  <c r="V50" i="16" s="1"/>
  <c r="Z50" i="16" s="1"/>
  <c r="F80" i="16" s="1"/>
  <c r="P61" i="16"/>
  <c r="V61" i="16" s="1"/>
  <c r="Z61" i="16" s="1"/>
  <c r="F91" i="16" s="1"/>
  <c r="P91" i="16" s="1"/>
  <c r="V91" i="16" s="1"/>
  <c r="Z91" i="16" s="1"/>
  <c r="P57" i="16"/>
  <c r="V57" i="16" s="1"/>
  <c r="Z57" i="16" s="1"/>
  <c r="F87" i="16" s="1"/>
  <c r="P87" i="16" s="1"/>
  <c r="V87" i="16" s="1"/>
  <c r="Z87" i="16" s="1"/>
  <c r="P51" i="16"/>
  <c r="V51" i="16" s="1"/>
  <c r="Z51" i="16" s="1"/>
  <c r="F81" i="16" s="1"/>
  <c r="R48" i="16"/>
  <c r="X48" i="16" s="1"/>
  <c r="AB48" i="16"/>
  <c r="H78" i="16" s="1"/>
  <c r="R78" i="16" s="1"/>
  <c r="X78" i="16" s="1"/>
  <c r="AB78" i="16" s="1"/>
  <c r="P60" i="16"/>
  <c r="V60" i="16" s="1"/>
  <c r="Z60" i="16" s="1"/>
  <c r="F90" i="16" s="1"/>
  <c r="P90" i="16" s="1"/>
  <c r="V90" i="16" s="1"/>
  <c r="Z90" i="16" s="1"/>
  <c r="P35" i="16"/>
  <c r="V16" i="16"/>
  <c r="P58" i="16"/>
  <c r="V58" i="16" s="1"/>
  <c r="Z58" i="16" s="1"/>
  <c r="F88" i="16" s="1"/>
  <c r="P48" i="16"/>
  <c r="V48" i="16" s="1"/>
  <c r="Z48" i="16" s="1"/>
  <c r="F78" i="16" s="1"/>
  <c r="P78" i="16" s="1"/>
  <c r="V78" i="16" s="1"/>
  <c r="Z78" i="16" s="1"/>
  <c r="AB17" i="16"/>
  <c r="H47" i="16" s="1"/>
  <c r="AB54" i="16"/>
  <c r="H84" i="16" s="1"/>
  <c r="R54" i="16"/>
  <c r="P56" i="16"/>
  <c r="V56" i="16" s="1"/>
  <c r="Z56" i="16" s="1"/>
  <c r="F86" i="16" s="1"/>
  <c r="P86" i="16" s="1"/>
  <c r="V86" i="16" s="1"/>
  <c r="Z86" i="16" s="1"/>
  <c r="H45" i="16"/>
  <c r="R35" i="16"/>
  <c r="P62" i="16"/>
  <c r="V62" i="16" s="1"/>
  <c r="Z62" i="16" s="1"/>
  <c r="F92" i="16" s="1"/>
  <c r="P52" i="16"/>
  <c r="V52" i="16" s="1"/>
  <c r="Z52" i="16" s="1"/>
  <c r="F82" i="16" s="1"/>
  <c r="P45" i="16"/>
  <c r="N95" i="15"/>
  <c r="N97" i="15" s="1"/>
  <c r="P33" i="15"/>
  <c r="V33" i="15" s="1"/>
  <c r="Z33" i="15" s="1"/>
  <c r="F63" i="15" s="1"/>
  <c r="P63" i="15" s="1"/>
  <c r="V63" i="15" s="1"/>
  <c r="Z63" i="15" s="1"/>
  <c r="F93" i="15" s="1"/>
  <c r="R89" i="15"/>
  <c r="X89" i="15" s="1"/>
  <c r="AB89" i="15" s="1"/>
  <c r="R88" i="15"/>
  <c r="X88" i="15" s="1"/>
  <c r="AB88" i="15" s="1"/>
  <c r="R82" i="15"/>
  <c r="X82" i="15" s="1"/>
  <c r="AB82" i="15" s="1"/>
  <c r="P29" i="15"/>
  <c r="V29" i="15" s="1"/>
  <c r="Z29" i="15" s="1"/>
  <c r="F59" i="15" s="1"/>
  <c r="P59" i="15" s="1"/>
  <c r="V59" i="15" s="1"/>
  <c r="Z59" i="15" s="1"/>
  <c r="F89" i="15" s="1"/>
  <c r="R53" i="15"/>
  <c r="X53" i="15" s="1"/>
  <c r="AB53" i="15" s="1"/>
  <c r="H83" i="15" s="1"/>
  <c r="R56" i="15"/>
  <c r="X56" i="15" s="1"/>
  <c r="AB56" i="15" s="1"/>
  <c r="H86" i="15" s="1"/>
  <c r="R60" i="15"/>
  <c r="X60" i="15" s="1"/>
  <c r="AB60" i="15" s="1"/>
  <c r="H90" i="15" s="1"/>
  <c r="R90" i="15" s="1"/>
  <c r="X90" i="15" s="1"/>
  <c r="AB90" i="15" s="1"/>
  <c r="P52" i="15"/>
  <c r="V52" i="15" s="1"/>
  <c r="Z52" i="15" s="1"/>
  <c r="F82" i="15" s="1"/>
  <c r="R62" i="15"/>
  <c r="X62" i="15" s="1"/>
  <c r="AB62" i="15" s="1"/>
  <c r="H92" i="15" s="1"/>
  <c r="P60" i="15"/>
  <c r="V60" i="15" s="1"/>
  <c r="Z60" i="15" s="1"/>
  <c r="F90" i="15" s="1"/>
  <c r="P90" i="15" s="1"/>
  <c r="V90" i="15" s="1"/>
  <c r="Z90" i="15" s="1"/>
  <c r="R50" i="15"/>
  <c r="X50" i="15" s="1"/>
  <c r="AB50" i="15" s="1"/>
  <c r="H80" i="15" s="1"/>
  <c r="R51" i="15"/>
  <c r="X51" i="15" s="1"/>
  <c r="AB51" i="15" s="1"/>
  <c r="H81" i="15" s="1"/>
  <c r="P61" i="15"/>
  <c r="V61" i="15" s="1"/>
  <c r="Z61" i="15" s="1"/>
  <c r="F91" i="15" s="1"/>
  <c r="P58" i="15"/>
  <c r="V58" i="15" s="1"/>
  <c r="Z58" i="15" s="1"/>
  <c r="F88" i="15" s="1"/>
  <c r="P48" i="15"/>
  <c r="V48" i="15" s="1"/>
  <c r="Z48" i="15" s="1"/>
  <c r="F78" i="15" s="1"/>
  <c r="P78" i="15" s="1"/>
  <c r="V78" i="15" s="1"/>
  <c r="Z78" i="15" s="1"/>
  <c r="R55" i="15"/>
  <c r="X55" i="15" s="1"/>
  <c r="AB55" i="15" s="1"/>
  <c r="H85" i="15" s="1"/>
  <c r="P53" i="15"/>
  <c r="V53" i="15" s="1"/>
  <c r="Z53" i="15" s="1"/>
  <c r="F83" i="15" s="1"/>
  <c r="P56" i="15"/>
  <c r="V56" i="15" s="1"/>
  <c r="Z56" i="15" s="1"/>
  <c r="F86" i="15" s="1"/>
  <c r="P86" i="15" s="1"/>
  <c r="V86" i="15" s="1"/>
  <c r="Z86" i="15" s="1"/>
  <c r="R48" i="15"/>
  <c r="X48" i="15" s="1"/>
  <c r="AB48" i="15" s="1"/>
  <c r="H78" i="15" s="1"/>
  <c r="R78" i="15" s="1"/>
  <c r="X78" i="15" s="1"/>
  <c r="AB78" i="15" s="1"/>
  <c r="P62" i="15"/>
  <c r="V62" i="15" s="1"/>
  <c r="Z62" i="15" s="1"/>
  <c r="F92" i="15" s="1"/>
  <c r="R63" i="15"/>
  <c r="X63" i="15" s="1"/>
  <c r="AB63" i="15" s="1"/>
  <c r="H93" i="15" s="1"/>
  <c r="R61" i="15"/>
  <c r="X61" i="15" s="1"/>
  <c r="AB61" i="15" s="1"/>
  <c r="H91" i="15" s="1"/>
  <c r="P55" i="15"/>
  <c r="V55" i="15" s="1"/>
  <c r="Z55" i="15" s="1"/>
  <c r="F85" i="15" s="1"/>
  <c r="P47" i="15"/>
  <c r="V47" i="15" s="1"/>
  <c r="Z47" i="15" s="1"/>
  <c r="F77" i="15" s="1"/>
  <c r="P77" i="15" s="1"/>
  <c r="V77" i="15" s="1"/>
  <c r="Z77" i="15" s="1"/>
  <c r="P51" i="15"/>
  <c r="V51" i="15" s="1"/>
  <c r="Z51" i="15" s="1"/>
  <c r="F81" i="15" s="1"/>
  <c r="R47" i="15"/>
  <c r="X47" i="15" s="1"/>
  <c r="AB47" i="15" s="1"/>
  <c r="H77" i="15" s="1"/>
  <c r="R77" i="15" s="1"/>
  <c r="X77" i="15" s="1"/>
  <c r="AB77" i="15" s="1"/>
  <c r="P54" i="15"/>
  <c r="Z54" i="15"/>
  <c r="F84" i="15" s="1"/>
  <c r="V15" i="15"/>
  <c r="N65" i="15"/>
  <c r="N67" i="15" s="1"/>
  <c r="P50" i="15"/>
  <c r="V50" i="15" s="1"/>
  <c r="Z50" i="15" s="1"/>
  <c r="F80" i="15" s="1"/>
  <c r="AB54" i="15"/>
  <c r="H84" i="15" s="1"/>
  <c r="R54" i="15"/>
  <c r="P16" i="15"/>
  <c r="V16" i="15" s="1"/>
  <c r="Z16" i="15" s="1"/>
  <c r="F46" i="15" s="1"/>
  <c r="N35" i="15"/>
  <c r="R16" i="15"/>
  <c r="AB15" i="15"/>
  <c r="Y13" i="14"/>
  <c r="W13" i="14"/>
  <c r="B48" i="14" s="1"/>
  <c r="Y11" i="14"/>
  <c r="W11" i="14"/>
  <c r="B46" i="14" s="1"/>
  <c r="Y20" i="14"/>
  <c r="W20" i="14"/>
  <c r="B54" i="14" s="1"/>
  <c r="V9" i="14"/>
  <c r="W28" i="14"/>
  <c r="B62" i="14" s="1"/>
  <c r="Y28" i="14"/>
  <c r="S86" i="14"/>
  <c r="O86" i="14"/>
  <c r="K86" i="14"/>
  <c r="R86" i="14"/>
  <c r="N86" i="14"/>
  <c r="J86" i="14"/>
  <c r="P86" i="14"/>
  <c r="U86" i="14"/>
  <c r="M86" i="14"/>
  <c r="T86" i="14"/>
  <c r="L86" i="14"/>
  <c r="Q86" i="14"/>
  <c r="X61" i="14"/>
  <c r="T61" i="14"/>
  <c r="P61" i="14"/>
  <c r="L61" i="14"/>
  <c r="S61" i="14"/>
  <c r="N61" i="14"/>
  <c r="R61" i="14"/>
  <c r="M61" i="14"/>
  <c r="Q61" i="14"/>
  <c r="O61" i="14"/>
  <c r="K61" i="14"/>
  <c r="U61" i="14"/>
  <c r="J61" i="14"/>
  <c r="V26" i="14"/>
  <c r="R119" i="14"/>
  <c r="N119" i="14"/>
  <c r="J119" i="14"/>
  <c r="U119" i="14"/>
  <c r="P119" i="14"/>
  <c r="K119" i="14"/>
  <c r="T119" i="14"/>
  <c r="O119" i="14"/>
  <c r="S119" i="14"/>
  <c r="Q119" i="14"/>
  <c r="M119" i="14"/>
  <c r="L119" i="14"/>
  <c r="U14" i="14"/>
  <c r="U30" i="14" s="1"/>
  <c r="Q14" i="14"/>
  <c r="Q30" i="14" s="1"/>
  <c r="M14" i="14"/>
  <c r="M30" i="14" s="1"/>
  <c r="P14" i="14"/>
  <c r="P30" i="14" s="1"/>
  <c r="K14" i="14"/>
  <c r="K30" i="14" s="1"/>
  <c r="X14" i="14"/>
  <c r="L14" i="14"/>
  <c r="L30" i="14" s="1"/>
  <c r="T14" i="14"/>
  <c r="T30" i="14" s="1"/>
  <c r="O14" i="14"/>
  <c r="O30" i="14" s="1"/>
  <c r="J14" i="14"/>
  <c r="S14" i="14"/>
  <c r="S30" i="14" s="1"/>
  <c r="N14" i="14"/>
  <c r="N30" i="14" s="1"/>
  <c r="R14" i="14"/>
  <c r="R30" i="14" s="1"/>
  <c r="V19" i="14"/>
  <c r="V21" i="14"/>
  <c r="C69" i="14"/>
  <c r="C67" i="14"/>
  <c r="V29" i="14"/>
  <c r="V10" i="14"/>
  <c r="V23" i="14"/>
  <c r="V17" i="14"/>
  <c r="V8" i="14"/>
  <c r="H30" i="14"/>
  <c r="G30" i="14"/>
  <c r="V25" i="14"/>
  <c r="V22" i="14"/>
  <c r="V24" i="14"/>
  <c r="V12" i="14"/>
  <c r="V16" i="14"/>
  <c r="S61" i="13"/>
  <c r="O61" i="13"/>
  <c r="K61" i="13"/>
  <c r="T61" i="13"/>
  <c r="N61" i="13"/>
  <c r="R61" i="13"/>
  <c r="L61" i="13"/>
  <c r="X61" i="13"/>
  <c r="Q61" i="13"/>
  <c r="J61" i="13"/>
  <c r="P61" i="13"/>
  <c r="M61" i="13"/>
  <c r="U61" i="13"/>
  <c r="V30" i="13"/>
  <c r="C133" i="13"/>
  <c r="V22" i="13"/>
  <c r="V27" i="13"/>
  <c r="V12" i="13"/>
  <c r="V13" i="13"/>
  <c r="G64" i="13"/>
  <c r="C67" i="13"/>
  <c r="F66" i="13"/>
  <c r="C69" i="13"/>
  <c r="S15" i="13"/>
  <c r="O15" i="13"/>
  <c r="K15" i="13"/>
  <c r="X15" i="13"/>
  <c r="R15" i="13"/>
  <c r="M15" i="13"/>
  <c r="Q15" i="13"/>
  <c r="L15" i="13"/>
  <c r="U15" i="13"/>
  <c r="P15" i="13"/>
  <c r="J15" i="13"/>
  <c r="T15" i="13"/>
  <c r="N15" i="13"/>
  <c r="W18" i="13"/>
  <c r="B50" i="13" s="1"/>
  <c r="V21" i="13"/>
  <c r="U23" i="13"/>
  <c r="Q23" i="13"/>
  <c r="M23" i="13"/>
  <c r="X23" i="13"/>
  <c r="T23" i="13"/>
  <c r="P23" i="13"/>
  <c r="L23" i="13"/>
  <c r="S23" i="13"/>
  <c r="O23" i="13"/>
  <c r="K23" i="13"/>
  <c r="N23" i="13"/>
  <c r="J23" i="13"/>
  <c r="R23" i="13"/>
  <c r="AF124" i="13"/>
  <c r="C100" i="13"/>
  <c r="C101" i="13" s="1"/>
  <c r="F100" i="13"/>
  <c r="W31" i="13"/>
  <c r="B63" i="13" s="1"/>
  <c r="H86" i="13"/>
  <c r="W86" i="13"/>
  <c r="B119" i="13" s="1"/>
  <c r="G32" i="13"/>
  <c r="H10" i="13"/>
  <c r="D69" i="13"/>
  <c r="D67" i="13"/>
  <c r="X16" i="13"/>
  <c r="S16" i="13"/>
  <c r="O16" i="13"/>
  <c r="K16" i="13"/>
  <c r="R16" i="13"/>
  <c r="M16" i="13"/>
  <c r="U16" i="13"/>
  <c r="P16" i="13"/>
  <c r="J16" i="13"/>
  <c r="T16" i="13"/>
  <c r="N16" i="13"/>
  <c r="Q16" i="13"/>
  <c r="L16" i="13"/>
  <c r="V28" i="13"/>
  <c r="U52" i="13"/>
  <c r="Q52" i="13"/>
  <c r="M52" i="13"/>
  <c r="P52" i="13"/>
  <c r="K52" i="13"/>
  <c r="R52" i="13"/>
  <c r="J52" i="13"/>
  <c r="O52" i="13"/>
  <c r="T52" i="13"/>
  <c r="N52" i="13"/>
  <c r="S52" i="13"/>
  <c r="L52" i="13"/>
  <c r="D131" i="13"/>
  <c r="D133" i="13" s="1"/>
  <c r="R25" i="13"/>
  <c r="N25" i="13"/>
  <c r="J25" i="13"/>
  <c r="U25" i="13"/>
  <c r="Q25" i="13"/>
  <c r="M25" i="13"/>
  <c r="X25" i="13"/>
  <c r="T25" i="13"/>
  <c r="P25" i="13"/>
  <c r="L25" i="13"/>
  <c r="O25" i="13"/>
  <c r="K25" i="13"/>
  <c r="S25" i="13"/>
  <c r="V26" i="13"/>
  <c r="V14" i="13"/>
  <c r="V11" i="13"/>
  <c r="V24" i="13"/>
  <c r="W19" i="13"/>
  <c r="B51" i="13" s="1"/>
  <c r="Y17" i="12"/>
  <c r="W17" i="12"/>
  <c r="B51" i="12" s="1"/>
  <c r="Y20" i="12"/>
  <c r="W20" i="12"/>
  <c r="B54" i="12" s="1"/>
  <c r="W12" i="12"/>
  <c r="B47" i="12" s="1"/>
  <c r="Y12" i="12"/>
  <c r="AF128" i="12"/>
  <c r="G116" i="12"/>
  <c r="AE52" i="12"/>
  <c r="AC55" i="12"/>
  <c r="U13" i="12"/>
  <c r="Q13" i="12"/>
  <c r="M13" i="12"/>
  <c r="T13" i="12"/>
  <c r="O13" i="12"/>
  <c r="J13" i="12"/>
  <c r="X13" i="12"/>
  <c r="R13" i="12"/>
  <c r="K13" i="12"/>
  <c r="N13" i="12"/>
  <c r="P13" i="12"/>
  <c r="S13" i="12"/>
  <c r="L13" i="12"/>
  <c r="V22" i="12"/>
  <c r="V11" i="12"/>
  <c r="V14" i="12"/>
  <c r="V8" i="12"/>
  <c r="C132" i="12"/>
  <c r="AD134" i="12"/>
  <c r="U24" i="12"/>
  <c r="Q24" i="12"/>
  <c r="M24" i="12"/>
  <c r="T24" i="12"/>
  <c r="O24" i="12"/>
  <c r="J24" i="12"/>
  <c r="X24" i="12"/>
  <c r="R24" i="12"/>
  <c r="K24" i="12"/>
  <c r="P24" i="12"/>
  <c r="N24" i="12"/>
  <c r="S24" i="12"/>
  <c r="L24" i="12"/>
  <c r="V19" i="12"/>
  <c r="C32" i="12"/>
  <c r="AF127" i="12"/>
  <c r="AD98" i="12"/>
  <c r="C99" i="12" s="1"/>
  <c r="W52" i="12"/>
  <c r="B86" i="12" s="1"/>
  <c r="H52" i="12"/>
  <c r="V10" i="12"/>
  <c r="V61" i="12"/>
  <c r="V26" i="12"/>
  <c r="G25" i="12"/>
  <c r="H25" i="12" s="1"/>
  <c r="V21" i="12"/>
  <c r="C98" i="12"/>
  <c r="C100" i="12" s="1"/>
  <c r="C101" i="12" s="1"/>
  <c r="G23" i="12"/>
  <c r="H23" i="12" s="1"/>
  <c r="V28" i="12"/>
  <c r="U16" i="12"/>
  <c r="Q16" i="12"/>
  <c r="M16" i="12"/>
  <c r="P16" i="12"/>
  <c r="K16" i="12"/>
  <c r="X16" i="12"/>
  <c r="R16" i="12"/>
  <c r="J16" i="12"/>
  <c r="O16" i="12"/>
  <c r="T16" i="12"/>
  <c r="N16" i="12"/>
  <c r="S16" i="12"/>
  <c r="L16" i="12"/>
  <c r="G29" i="12"/>
  <c r="H29" i="12" s="1"/>
  <c r="R9" i="12"/>
  <c r="N9" i="12"/>
  <c r="J9" i="12"/>
  <c r="U9" i="12"/>
  <c r="P9" i="12"/>
  <c r="K9" i="12"/>
  <c r="S9" i="12"/>
  <c r="L9" i="12"/>
  <c r="X9" i="12"/>
  <c r="Q9" i="12"/>
  <c r="O9" i="12"/>
  <c r="T9" i="12"/>
  <c r="M9" i="12"/>
  <c r="P85" i="16" l="1"/>
  <c r="F85" i="9"/>
  <c r="R85" i="16"/>
  <c r="H85" i="9"/>
  <c r="AB84" i="16"/>
  <c r="R84" i="16"/>
  <c r="P80" i="16"/>
  <c r="V80" i="16" s="1"/>
  <c r="Z80" i="16" s="1"/>
  <c r="AB35" i="16"/>
  <c r="P82" i="16"/>
  <c r="V82" i="16" s="1"/>
  <c r="Z82" i="16" s="1"/>
  <c r="R82" i="16"/>
  <c r="X82" i="16" s="1"/>
  <c r="AB82" i="16" s="1"/>
  <c r="V35" i="16"/>
  <c r="F100" i="16" s="1"/>
  <c r="F102" i="16" s="1"/>
  <c r="F103" i="16" s="1"/>
  <c r="Z16" i="16"/>
  <c r="V45" i="16"/>
  <c r="R45" i="16"/>
  <c r="H65" i="16"/>
  <c r="R47" i="16"/>
  <c r="X47" i="16" s="1"/>
  <c r="AB47" i="16" s="1"/>
  <c r="H77" i="16" s="1"/>
  <c r="R77" i="16" s="1"/>
  <c r="X77" i="16" s="1"/>
  <c r="AB77" i="16" s="1"/>
  <c r="AB84" i="15"/>
  <c r="R84" i="15"/>
  <c r="P84" i="15"/>
  <c r="Z84" i="15"/>
  <c r="R86" i="15"/>
  <c r="X86" i="15" s="1"/>
  <c r="AB86" i="15" s="1"/>
  <c r="P81" i="15"/>
  <c r="V81" i="15" s="1"/>
  <c r="Z81" i="15" s="1"/>
  <c r="P88" i="15"/>
  <c r="V88" i="15" s="1"/>
  <c r="Z88" i="15" s="1"/>
  <c r="P92" i="15"/>
  <c r="V92" i="15" s="1"/>
  <c r="Z92" i="15" s="1"/>
  <c r="R85" i="15"/>
  <c r="X85" i="15" s="1"/>
  <c r="AB85" i="15" s="1"/>
  <c r="P91" i="15"/>
  <c r="V91" i="15" s="1"/>
  <c r="Z91" i="15" s="1"/>
  <c r="R92" i="15"/>
  <c r="X92" i="15" s="1"/>
  <c r="AB92" i="15" s="1"/>
  <c r="P83" i="15"/>
  <c r="V83" i="15" s="1"/>
  <c r="Z83" i="15" s="1"/>
  <c r="P80" i="15"/>
  <c r="V80" i="15" s="1"/>
  <c r="Z80" i="15" s="1"/>
  <c r="P85" i="15"/>
  <c r="V85" i="15" s="1"/>
  <c r="Z85" i="15" s="1"/>
  <c r="R81" i="15"/>
  <c r="X81" i="15" s="1"/>
  <c r="AB81" i="15" s="1"/>
  <c r="P89" i="15"/>
  <c r="V89" i="15" s="1"/>
  <c r="Z89" i="15" s="1"/>
  <c r="R83" i="15"/>
  <c r="X83" i="15" s="1"/>
  <c r="AB83" i="15" s="1"/>
  <c r="R93" i="15"/>
  <c r="X93" i="15" s="1"/>
  <c r="AB93" i="15" s="1"/>
  <c r="R91" i="15"/>
  <c r="X91" i="15" s="1"/>
  <c r="AB91" i="15" s="1"/>
  <c r="P93" i="15"/>
  <c r="V93" i="15" s="1"/>
  <c r="Z93" i="15" s="1"/>
  <c r="R80" i="15"/>
  <c r="X80" i="15" s="1"/>
  <c r="AB80" i="15" s="1"/>
  <c r="P82" i="15"/>
  <c r="V82" i="15" s="1"/>
  <c r="Z82" i="15"/>
  <c r="P35" i="15"/>
  <c r="P46" i="15"/>
  <c r="V46" i="15" s="1"/>
  <c r="Z46" i="15" s="1"/>
  <c r="F76" i="15" s="1"/>
  <c r="H45" i="15"/>
  <c r="X16" i="15"/>
  <c r="R35" i="15"/>
  <c r="V35" i="15"/>
  <c r="Z15" i="15"/>
  <c r="W12" i="14"/>
  <c r="B47" i="14" s="1"/>
  <c r="Y12" i="14"/>
  <c r="Y17" i="14"/>
  <c r="W17" i="14"/>
  <c r="B51" i="14" s="1"/>
  <c r="Y29" i="14"/>
  <c r="W29" i="14"/>
  <c r="B63" i="14" s="1"/>
  <c r="Y26" i="14"/>
  <c r="W26" i="14"/>
  <c r="B60" i="14" s="1"/>
  <c r="Y9" i="14"/>
  <c r="W9" i="14"/>
  <c r="B44" i="14" s="1"/>
  <c r="H54" i="14"/>
  <c r="Y24" i="14"/>
  <c r="W24" i="14"/>
  <c r="B58" i="14" s="1"/>
  <c r="Y23" i="14"/>
  <c r="W23" i="14"/>
  <c r="B57" i="14" s="1"/>
  <c r="Y21" i="14"/>
  <c r="W21" i="14"/>
  <c r="B55" i="14" s="1"/>
  <c r="V61" i="14"/>
  <c r="W19" i="14"/>
  <c r="B53" i="14" s="1"/>
  <c r="Y19" i="14"/>
  <c r="V14" i="14"/>
  <c r="J30" i="14"/>
  <c r="H48" i="14"/>
  <c r="W22" i="14"/>
  <c r="B56" i="14" s="1"/>
  <c r="Y22" i="14"/>
  <c r="Y16" i="14"/>
  <c r="W16" i="14"/>
  <c r="B50" i="14" s="1"/>
  <c r="Y25" i="14"/>
  <c r="W25" i="14"/>
  <c r="B59" i="14" s="1"/>
  <c r="V30" i="14"/>
  <c r="Y8" i="14"/>
  <c r="W8" i="14"/>
  <c r="W10" i="14"/>
  <c r="B45" i="14" s="1"/>
  <c r="Y10" i="14"/>
  <c r="H62" i="14"/>
  <c r="H46" i="14"/>
  <c r="H63" i="13"/>
  <c r="H51" i="13"/>
  <c r="Y26" i="13"/>
  <c r="W26" i="13"/>
  <c r="B58" i="13" s="1"/>
  <c r="V16" i="13"/>
  <c r="V23" i="13"/>
  <c r="Y21" i="13"/>
  <c r="W21" i="13"/>
  <c r="B53" i="13" s="1"/>
  <c r="V15" i="13"/>
  <c r="Y12" i="13"/>
  <c r="W12" i="13"/>
  <c r="B45" i="13" s="1"/>
  <c r="F133" i="13"/>
  <c r="V25" i="13"/>
  <c r="Y24" i="13"/>
  <c r="W24" i="13"/>
  <c r="B56" i="13" s="1"/>
  <c r="W119" i="13"/>
  <c r="H119" i="13"/>
  <c r="H50" i="13"/>
  <c r="Y27" i="13"/>
  <c r="W27" i="13"/>
  <c r="B59" i="13" s="1"/>
  <c r="Y30" i="13"/>
  <c r="W30" i="13"/>
  <c r="B62" i="13" s="1"/>
  <c r="V61" i="13"/>
  <c r="Y14" i="13"/>
  <c r="W14" i="13"/>
  <c r="B47" i="13" s="1"/>
  <c r="Y28" i="13"/>
  <c r="W28" i="13"/>
  <c r="B60" i="13" s="1"/>
  <c r="H32" i="13"/>
  <c r="X10" i="13"/>
  <c r="T10" i="13"/>
  <c r="T32" i="13" s="1"/>
  <c r="P10" i="13"/>
  <c r="P32" i="13" s="1"/>
  <c r="L10" i="13"/>
  <c r="L32" i="13" s="1"/>
  <c r="Q10" i="13"/>
  <c r="Q32" i="13" s="1"/>
  <c r="K10" i="13"/>
  <c r="K32" i="13" s="1"/>
  <c r="U10" i="13"/>
  <c r="U32" i="13" s="1"/>
  <c r="O10" i="13"/>
  <c r="O32" i="13" s="1"/>
  <c r="J10" i="13"/>
  <c r="S10" i="13"/>
  <c r="S32" i="13" s="1"/>
  <c r="N10" i="13"/>
  <c r="N32" i="13" s="1"/>
  <c r="R10" i="13"/>
  <c r="R32" i="13" s="1"/>
  <c r="M10" i="13"/>
  <c r="M32" i="13" s="1"/>
  <c r="Y13" i="13"/>
  <c r="W13" i="13"/>
  <c r="B46" i="13" s="1"/>
  <c r="Y11" i="13"/>
  <c r="W11" i="13"/>
  <c r="B44" i="13" s="1"/>
  <c r="U86" i="13"/>
  <c r="Q86" i="13"/>
  <c r="M86" i="13"/>
  <c r="R86" i="13"/>
  <c r="L86" i="13"/>
  <c r="P86" i="13"/>
  <c r="K86" i="13"/>
  <c r="T86" i="13"/>
  <c r="J86" i="13"/>
  <c r="S86" i="13"/>
  <c r="O86" i="13"/>
  <c r="N86" i="13"/>
  <c r="Y22" i="13"/>
  <c r="W22" i="13"/>
  <c r="B54" i="13" s="1"/>
  <c r="K30" i="12"/>
  <c r="X25" i="12"/>
  <c r="T25" i="12"/>
  <c r="P25" i="12"/>
  <c r="L25" i="12"/>
  <c r="U25" i="12"/>
  <c r="O25" i="12"/>
  <c r="J25" i="12"/>
  <c r="R25" i="12"/>
  <c r="K25" i="12"/>
  <c r="N25" i="12"/>
  <c r="Q25" i="12"/>
  <c r="M25" i="12"/>
  <c r="S25" i="12"/>
  <c r="Y8" i="12"/>
  <c r="W8" i="12"/>
  <c r="G30" i="12"/>
  <c r="S23" i="12"/>
  <c r="S30" i="12" s="1"/>
  <c r="O23" i="12"/>
  <c r="K23" i="12"/>
  <c r="U23" i="12"/>
  <c r="U30" i="12" s="1"/>
  <c r="P23" i="12"/>
  <c r="P30" i="12" s="1"/>
  <c r="J23" i="12"/>
  <c r="T23" i="12"/>
  <c r="T30" i="12" s="1"/>
  <c r="M23" i="12"/>
  <c r="M30" i="12" s="1"/>
  <c r="X23" i="12"/>
  <c r="Q23" i="12"/>
  <c r="R23" i="12"/>
  <c r="R30" i="12" s="1"/>
  <c r="L23" i="12"/>
  <c r="L30" i="12" s="1"/>
  <c r="N23" i="12"/>
  <c r="N30" i="12" s="1"/>
  <c r="Y21" i="12"/>
  <c r="W21" i="12"/>
  <c r="B55" i="12" s="1"/>
  <c r="W86" i="12"/>
  <c r="B119" i="12" s="1"/>
  <c r="H86" i="12"/>
  <c r="Y19" i="12"/>
  <c r="W19" i="12"/>
  <c r="B53" i="12" s="1"/>
  <c r="V24" i="12"/>
  <c r="W11" i="12"/>
  <c r="B46" i="12" s="1"/>
  <c r="Y11" i="12"/>
  <c r="AE55" i="12"/>
  <c r="C65" i="12" s="1"/>
  <c r="D65" i="12" s="1"/>
  <c r="H51" i="12"/>
  <c r="W10" i="12"/>
  <c r="B45" i="12" s="1"/>
  <c r="Y10" i="12"/>
  <c r="G111" i="12"/>
  <c r="G131" i="12" s="1"/>
  <c r="C131" i="12"/>
  <c r="C133" i="12" s="1"/>
  <c r="H54" i="12"/>
  <c r="H30" i="12"/>
  <c r="V16" i="12"/>
  <c r="W28" i="12"/>
  <c r="B62" i="12" s="1"/>
  <c r="Y28" i="12"/>
  <c r="Y26" i="12"/>
  <c r="W26" i="12"/>
  <c r="B60" i="12" s="1"/>
  <c r="T52" i="12"/>
  <c r="P52" i="12"/>
  <c r="L52" i="12"/>
  <c r="R52" i="12"/>
  <c r="N52" i="12"/>
  <c r="J52" i="12"/>
  <c r="U52" i="12"/>
  <c r="M52" i="12"/>
  <c r="S52" i="12"/>
  <c r="K52" i="12"/>
  <c r="O52" i="12"/>
  <c r="Q52" i="12"/>
  <c r="Y14" i="12"/>
  <c r="W14" i="12"/>
  <c r="B49" i="12" s="1"/>
  <c r="O30" i="12"/>
  <c r="V9" i="12"/>
  <c r="J30" i="12"/>
  <c r="X29" i="12"/>
  <c r="T29" i="12"/>
  <c r="P29" i="12"/>
  <c r="L29" i="12"/>
  <c r="U29" i="12"/>
  <c r="O29" i="12"/>
  <c r="J29" i="12"/>
  <c r="N29" i="12"/>
  <c r="K29" i="12"/>
  <c r="S29" i="12"/>
  <c r="M29" i="12"/>
  <c r="R29" i="12"/>
  <c r="Q29" i="12"/>
  <c r="Y61" i="12"/>
  <c r="W61" i="12"/>
  <c r="B95" i="12" s="1"/>
  <c r="AF134" i="12"/>
  <c r="AF136" i="12" s="1"/>
  <c r="W22" i="12"/>
  <c r="B56" i="12" s="1"/>
  <c r="Y22" i="12"/>
  <c r="V13" i="12"/>
  <c r="H47" i="12"/>
  <c r="H95" i="9" l="1"/>
  <c r="X85" i="16"/>
  <c r="AB85" i="16" s="1"/>
  <c r="R85" i="9"/>
  <c r="X85" i="9" s="1"/>
  <c r="AB85" i="9" s="1"/>
  <c r="F95" i="9"/>
  <c r="V85" i="16"/>
  <c r="Z85" i="16" s="1"/>
  <c r="P85" i="9"/>
  <c r="V85" i="9" s="1"/>
  <c r="Z85" i="9" s="1"/>
  <c r="R65" i="16"/>
  <c r="X45" i="16"/>
  <c r="F46" i="16"/>
  <c r="Z35" i="16"/>
  <c r="Z45" i="16"/>
  <c r="F75" i="16" s="1"/>
  <c r="P76" i="15"/>
  <c r="F45" i="15"/>
  <c r="Z35" i="15"/>
  <c r="R45" i="15"/>
  <c r="AB16" i="15"/>
  <c r="X35" i="15"/>
  <c r="R48" i="14"/>
  <c r="N48" i="14"/>
  <c r="J48" i="14"/>
  <c r="T48" i="14"/>
  <c r="O48" i="14"/>
  <c r="X48" i="14"/>
  <c r="S48" i="14"/>
  <c r="M48" i="14"/>
  <c r="Q48" i="14"/>
  <c r="L48" i="14"/>
  <c r="U48" i="14"/>
  <c r="P48" i="14"/>
  <c r="K48" i="14"/>
  <c r="H57" i="14"/>
  <c r="U54" i="14"/>
  <c r="X54" i="14"/>
  <c r="S54" i="14"/>
  <c r="O54" i="14"/>
  <c r="K54" i="14"/>
  <c r="R54" i="14"/>
  <c r="N54" i="14"/>
  <c r="J54" i="14"/>
  <c r="Q54" i="14"/>
  <c r="P54" i="14"/>
  <c r="M54" i="14"/>
  <c r="T54" i="14"/>
  <c r="L54" i="14"/>
  <c r="H51" i="14"/>
  <c r="U46" i="14"/>
  <c r="Q46" i="14"/>
  <c r="M46" i="14"/>
  <c r="P46" i="14"/>
  <c r="K46" i="14"/>
  <c r="T46" i="14"/>
  <c r="O46" i="14"/>
  <c r="J46" i="14"/>
  <c r="X46" i="14"/>
  <c r="S46" i="14"/>
  <c r="N46" i="14"/>
  <c r="R46" i="14"/>
  <c r="L46" i="14"/>
  <c r="H59" i="14"/>
  <c r="B43" i="14"/>
  <c r="H56" i="14"/>
  <c r="Y14" i="14"/>
  <c r="W14" i="14"/>
  <c r="B49" i="14" s="1"/>
  <c r="H55" i="14"/>
  <c r="H58" i="14"/>
  <c r="H44" i="14"/>
  <c r="H63" i="14"/>
  <c r="H53" i="14"/>
  <c r="H60" i="14"/>
  <c r="H45" i="14"/>
  <c r="Y61" i="14"/>
  <c r="W61" i="14"/>
  <c r="B95" i="14" s="1"/>
  <c r="U62" i="14"/>
  <c r="Q62" i="14"/>
  <c r="M62" i="14"/>
  <c r="P62" i="14"/>
  <c r="K62" i="14"/>
  <c r="T62" i="14"/>
  <c r="O62" i="14"/>
  <c r="J62" i="14"/>
  <c r="S62" i="14"/>
  <c r="R62" i="14"/>
  <c r="X62" i="14"/>
  <c r="N62" i="14"/>
  <c r="L62" i="14"/>
  <c r="H50" i="14"/>
  <c r="H47" i="14"/>
  <c r="H59" i="13"/>
  <c r="T119" i="13"/>
  <c r="P119" i="13"/>
  <c r="L119" i="13"/>
  <c r="S119" i="13"/>
  <c r="O119" i="13"/>
  <c r="K119" i="13"/>
  <c r="R119" i="13"/>
  <c r="J119" i="13"/>
  <c r="Q119" i="13"/>
  <c r="N119" i="13"/>
  <c r="M119" i="13"/>
  <c r="U119" i="13"/>
  <c r="Y25" i="13"/>
  <c r="W25" i="13"/>
  <c r="B57" i="13" s="1"/>
  <c r="Y15" i="13"/>
  <c r="W15" i="13"/>
  <c r="B48" i="13" s="1"/>
  <c r="Y16" i="13"/>
  <c r="W16" i="13"/>
  <c r="B49" i="13" s="1"/>
  <c r="X51" i="13"/>
  <c r="T51" i="13"/>
  <c r="P51" i="13"/>
  <c r="L51" i="13"/>
  <c r="S51" i="13"/>
  <c r="N51" i="13"/>
  <c r="U51" i="13"/>
  <c r="M51" i="13"/>
  <c r="R51" i="13"/>
  <c r="K51" i="13"/>
  <c r="Q51" i="13"/>
  <c r="J51" i="13"/>
  <c r="V51" i="13" s="1"/>
  <c r="O51" i="13"/>
  <c r="H54" i="13"/>
  <c r="H46" i="13"/>
  <c r="H60" i="13"/>
  <c r="Y61" i="13"/>
  <c r="W61" i="13"/>
  <c r="B95" i="13" s="1"/>
  <c r="H53" i="13"/>
  <c r="H58" i="13"/>
  <c r="H44" i="13"/>
  <c r="V10" i="13"/>
  <c r="J32" i="13"/>
  <c r="H47" i="13"/>
  <c r="Y23" i="13"/>
  <c r="W23" i="13"/>
  <c r="B55" i="13" s="1"/>
  <c r="H62" i="13"/>
  <c r="X50" i="13"/>
  <c r="T50" i="13"/>
  <c r="P50" i="13"/>
  <c r="L50" i="13"/>
  <c r="R50" i="13"/>
  <c r="M50" i="13"/>
  <c r="S50" i="13"/>
  <c r="K50" i="13"/>
  <c r="Q50" i="13"/>
  <c r="J50" i="13"/>
  <c r="O50" i="13"/>
  <c r="N50" i="13"/>
  <c r="U50" i="13"/>
  <c r="H56" i="13"/>
  <c r="H45" i="13"/>
  <c r="U63" i="13"/>
  <c r="Q63" i="13"/>
  <c r="M63" i="13"/>
  <c r="X63" i="13"/>
  <c r="S63" i="13"/>
  <c r="N63" i="13"/>
  <c r="R63" i="13"/>
  <c r="K63" i="13"/>
  <c r="P63" i="13"/>
  <c r="J63" i="13"/>
  <c r="O63" i="13"/>
  <c r="L63" i="13"/>
  <c r="T63" i="13"/>
  <c r="H62" i="12"/>
  <c r="X54" i="12"/>
  <c r="T54" i="12"/>
  <c r="P54" i="12"/>
  <c r="L54" i="12"/>
  <c r="R54" i="12"/>
  <c r="N54" i="12"/>
  <c r="J54" i="12"/>
  <c r="O54" i="12"/>
  <c r="U54" i="12"/>
  <c r="M54" i="12"/>
  <c r="Q54" i="12"/>
  <c r="K54" i="12"/>
  <c r="S54" i="12"/>
  <c r="W119" i="12"/>
  <c r="H119" i="12"/>
  <c r="B43" i="12"/>
  <c r="Y13" i="12"/>
  <c r="W13" i="12"/>
  <c r="B48" i="12" s="1"/>
  <c r="V29" i="12"/>
  <c r="Y16" i="12"/>
  <c r="W16" i="12"/>
  <c r="B50" i="12" s="1"/>
  <c r="G63" i="12"/>
  <c r="G64" i="12" s="1"/>
  <c r="C64" i="12"/>
  <c r="C66" i="12" s="1"/>
  <c r="H55" i="12"/>
  <c r="Q30" i="12"/>
  <c r="V23" i="12"/>
  <c r="R47" i="12"/>
  <c r="N47" i="12"/>
  <c r="J47" i="12"/>
  <c r="X47" i="12"/>
  <c r="T47" i="12"/>
  <c r="P47" i="12"/>
  <c r="L47" i="12"/>
  <c r="S47" i="12"/>
  <c r="K47" i="12"/>
  <c r="Q47" i="12"/>
  <c r="O47" i="12"/>
  <c r="M47" i="12"/>
  <c r="U47" i="12"/>
  <c r="Y24" i="12"/>
  <c r="W24" i="12"/>
  <c r="B58" i="12" s="1"/>
  <c r="H95" i="12"/>
  <c r="Y9" i="12"/>
  <c r="W9" i="12"/>
  <c r="B44" i="12" s="1"/>
  <c r="H60" i="12"/>
  <c r="H45" i="12"/>
  <c r="H53" i="12"/>
  <c r="V25" i="12"/>
  <c r="H56" i="12"/>
  <c r="H49" i="12"/>
  <c r="X51" i="12"/>
  <c r="T51" i="12"/>
  <c r="P51" i="12"/>
  <c r="L51" i="12"/>
  <c r="R51" i="12"/>
  <c r="N51" i="12"/>
  <c r="J51" i="12"/>
  <c r="U51" i="12"/>
  <c r="M51" i="12"/>
  <c r="S51" i="12"/>
  <c r="K51" i="12"/>
  <c r="Q51" i="12"/>
  <c r="O51" i="12"/>
  <c r="H46" i="12"/>
  <c r="S86" i="12"/>
  <c r="O86" i="12"/>
  <c r="K86" i="12"/>
  <c r="R86" i="12"/>
  <c r="M86" i="12"/>
  <c r="U86" i="12"/>
  <c r="P86" i="12"/>
  <c r="J86" i="12"/>
  <c r="T86" i="12"/>
  <c r="Q86" i="12"/>
  <c r="N86" i="12"/>
  <c r="L86" i="12"/>
  <c r="P75" i="16" l="1"/>
  <c r="P46" i="16"/>
  <c r="F65" i="16"/>
  <c r="X65" i="16"/>
  <c r="AB45" i="16"/>
  <c r="V76" i="15"/>
  <c r="F104" i="15"/>
  <c r="F105" i="15" s="1"/>
  <c r="H46" i="15"/>
  <c r="AB35" i="15"/>
  <c r="X45" i="15"/>
  <c r="P45" i="15"/>
  <c r="F65" i="15"/>
  <c r="R47" i="14"/>
  <c r="N47" i="14"/>
  <c r="J47" i="14"/>
  <c r="X47" i="14"/>
  <c r="S47" i="14"/>
  <c r="M47" i="14"/>
  <c r="Q47" i="14"/>
  <c r="L47" i="14"/>
  <c r="U47" i="14"/>
  <c r="P47" i="14"/>
  <c r="K47" i="14"/>
  <c r="T47" i="14"/>
  <c r="O47" i="14"/>
  <c r="X45" i="14"/>
  <c r="T45" i="14"/>
  <c r="P45" i="14"/>
  <c r="L45" i="14"/>
  <c r="S45" i="14"/>
  <c r="N45" i="14"/>
  <c r="R45" i="14"/>
  <c r="M45" i="14"/>
  <c r="Q45" i="14"/>
  <c r="K45" i="14"/>
  <c r="U45" i="14"/>
  <c r="O45" i="14"/>
  <c r="J45" i="14"/>
  <c r="U55" i="14"/>
  <c r="Q55" i="14"/>
  <c r="M55" i="14"/>
  <c r="T55" i="14"/>
  <c r="O55" i="14"/>
  <c r="J55" i="14"/>
  <c r="X55" i="14"/>
  <c r="S55" i="14"/>
  <c r="N55" i="14"/>
  <c r="R55" i="14"/>
  <c r="P55" i="14"/>
  <c r="L55" i="14"/>
  <c r="K55" i="14"/>
  <c r="R59" i="14"/>
  <c r="N59" i="14"/>
  <c r="J59" i="14"/>
  <c r="U59" i="14"/>
  <c r="P59" i="14"/>
  <c r="K59" i="14"/>
  <c r="T59" i="14"/>
  <c r="O59" i="14"/>
  <c r="S59" i="14"/>
  <c r="Q59" i="14"/>
  <c r="X59" i="14"/>
  <c r="M59" i="14"/>
  <c r="L59" i="14"/>
  <c r="V62" i="14"/>
  <c r="H95" i="14"/>
  <c r="H49" i="14"/>
  <c r="R57" i="14"/>
  <c r="N57" i="14"/>
  <c r="J57" i="14"/>
  <c r="X57" i="14"/>
  <c r="S57" i="14"/>
  <c r="M57" i="14"/>
  <c r="Q57" i="14"/>
  <c r="L57" i="14"/>
  <c r="P57" i="14"/>
  <c r="O57" i="14"/>
  <c r="U57" i="14"/>
  <c r="K57" i="14"/>
  <c r="T57" i="14"/>
  <c r="V48" i="14"/>
  <c r="S50" i="14"/>
  <c r="O50" i="14"/>
  <c r="K50" i="14"/>
  <c r="R50" i="14"/>
  <c r="N50" i="14"/>
  <c r="J50" i="14"/>
  <c r="U50" i="14"/>
  <c r="M50" i="14"/>
  <c r="T50" i="14"/>
  <c r="L50" i="14"/>
  <c r="Q50" i="14"/>
  <c r="X50" i="14"/>
  <c r="P50" i="14"/>
  <c r="U63" i="14"/>
  <c r="Q63" i="14"/>
  <c r="M63" i="14"/>
  <c r="R63" i="14"/>
  <c r="L63" i="14"/>
  <c r="P63" i="14"/>
  <c r="K63" i="14"/>
  <c r="T63" i="14"/>
  <c r="O63" i="14"/>
  <c r="X63" i="14"/>
  <c r="S63" i="14"/>
  <c r="N63" i="14"/>
  <c r="J63" i="14"/>
  <c r="R58" i="14"/>
  <c r="N58" i="14"/>
  <c r="J58" i="14"/>
  <c r="T58" i="14"/>
  <c r="O58" i="14"/>
  <c r="X58" i="14"/>
  <c r="S58" i="14"/>
  <c r="M58" i="14"/>
  <c r="Q58" i="14"/>
  <c r="P58" i="14"/>
  <c r="L58" i="14"/>
  <c r="U58" i="14"/>
  <c r="K58" i="14"/>
  <c r="B64" i="14"/>
  <c r="H43" i="14"/>
  <c r="V46" i="14"/>
  <c r="S51" i="14"/>
  <c r="O51" i="14"/>
  <c r="K51" i="14"/>
  <c r="R51" i="14"/>
  <c r="N51" i="14"/>
  <c r="J51" i="14"/>
  <c r="X51" i="14"/>
  <c r="P51" i="14"/>
  <c r="U51" i="14"/>
  <c r="M51" i="14"/>
  <c r="T51" i="14"/>
  <c r="L51" i="14"/>
  <c r="Q51" i="14"/>
  <c r="R60" i="14"/>
  <c r="N60" i="14"/>
  <c r="J60" i="14"/>
  <c r="Q60" i="14"/>
  <c r="L60" i="14"/>
  <c r="U60" i="14"/>
  <c r="P60" i="14"/>
  <c r="K60" i="14"/>
  <c r="S60" i="14"/>
  <c r="O60" i="14"/>
  <c r="X60" i="14"/>
  <c r="M60" i="14"/>
  <c r="T60" i="14"/>
  <c r="W30" i="14"/>
  <c r="V54" i="14"/>
  <c r="S53" i="14"/>
  <c r="O53" i="14"/>
  <c r="K53" i="14"/>
  <c r="R53" i="14"/>
  <c r="N53" i="14"/>
  <c r="J53" i="14"/>
  <c r="X53" i="14"/>
  <c r="P53" i="14"/>
  <c r="U53" i="14"/>
  <c r="M53" i="14"/>
  <c r="T53" i="14"/>
  <c r="L53" i="14"/>
  <c r="Q53" i="14"/>
  <c r="S44" i="14"/>
  <c r="O44" i="14"/>
  <c r="K44" i="14"/>
  <c r="X44" i="14"/>
  <c r="R44" i="14"/>
  <c r="M44" i="14"/>
  <c r="Q44" i="14"/>
  <c r="L44" i="14"/>
  <c r="U44" i="14"/>
  <c r="P44" i="14"/>
  <c r="J44" i="14"/>
  <c r="T44" i="14"/>
  <c r="N44" i="14"/>
  <c r="R56" i="14"/>
  <c r="N56" i="14"/>
  <c r="J56" i="14"/>
  <c r="Q56" i="14"/>
  <c r="L56" i="14"/>
  <c r="U56" i="14"/>
  <c r="P56" i="14"/>
  <c r="K56" i="14"/>
  <c r="T56" i="14"/>
  <c r="S56" i="14"/>
  <c r="O56" i="14"/>
  <c r="X56" i="14"/>
  <c r="M56" i="14"/>
  <c r="V32" i="13"/>
  <c r="Y10" i="13"/>
  <c r="W10" i="13"/>
  <c r="X46" i="13"/>
  <c r="T46" i="13"/>
  <c r="P46" i="13"/>
  <c r="L46" i="13"/>
  <c r="S46" i="13"/>
  <c r="N46" i="13"/>
  <c r="R46" i="13"/>
  <c r="M46" i="13"/>
  <c r="Q46" i="13"/>
  <c r="K46" i="13"/>
  <c r="J46" i="13"/>
  <c r="U46" i="13"/>
  <c r="O46" i="13"/>
  <c r="Y51" i="13"/>
  <c r="W51" i="13"/>
  <c r="B85" i="13" s="1"/>
  <c r="H49" i="13"/>
  <c r="H57" i="13"/>
  <c r="U45" i="13"/>
  <c r="Q45" i="13"/>
  <c r="M45" i="13"/>
  <c r="X45" i="13"/>
  <c r="S45" i="13"/>
  <c r="N45" i="13"/>
  <c r="R45" i="13"/>
  <c r="L45" i="13"/>
  <c r="P45" i="13"/>
  <c r="K45" i="13"/>
  <c r="O45" i="13"/>
  <c r="T45" i="13"/>
  <c r="J45" i="13"/>
  <c r="V45" i="13" s="1"/>
  <c r="S62" i="13"/>
  <c r="O62" i="13"/>
  <c r="K62" i="13"/>
  <c r="T62" i="13"/>
  <c r="N62" i="13"/>
  <c r="R62" i="13"/>
  <c r="L62" i="13"/>
  <c r="X62" i="13"/>
  <c r="Q62" i="13"/>
  <c r="J62" i="13"/>
  <c r="P62" i="13"/>
  <c r="M62" i="13"/>
  <c r="U62" i="13"/>
  <c r="R44" i="13"/>
  <c r="N44" i="13"/>
  <c r="J44" i="13"/>
  <c r="X44" i="13"/>
  <c r="S44" i="13"/>
  <c r="M44" i="13"/>
  <c r="Q44" i="13"/>
  <c r="L44" i="13"/>
  <c r="U44" i="13"/>
  <c r="P44" i="13"/>
  <c r="K44" i="13"/>
  <c r="O44" i="13"/>
  <c r="T44" i="13"/>
  <c r="S53" i="13"/>
  <c r="O53" i="13"/>
  <c r="K53" i="13"/>
  <c r="T53" i="13"/>
  <c r="N53" i="13"/>
  <c r="R53" i="13"/>
  <c r="L53" i="13"/>
  <c r="X53" i="13"/>
  <c r="Q53" i="13"/>
  <c r="J53" i="13"/>
  <c r="V53" i="13" s="1"/>
  <c r="P53" i="13"/>
  <c r="U53" i="13"/>
  <c r="M53" i="13"/>
  <c r="S60" i="13"/>
  <c r="O60" i="13"/>
  <c r="K60" i="13"/>
  <c r="T60" i="13"/>
  <c r="N60" i="13"/>
  <c r="R60" i="13"/>
  <c r="L60" i="13"/>
  <c r="X60" i="13"/>
  <c r="Q60" i="13"/>
  <c r="J60" i="13"/>
  <c r="P60" i="13"/>
  <c r="U60" i="13"/>
  <c r="M60" i="13"/>
  <c r="S54" i="13"/>
  <c r="O54" i="13"/>
  <c r="K54" i="13"/>
  <c r="U54" i="13"/>
  <c r="P54" i="13"/>
  <c r="J54" i="13"/>
  <c r="N54" i="13"/>
  <c r="T54" i="13"/>
  <c r="M54" i="13"/>
  <c r="R54" i="13"/>
  <c r="L54" i="13"/>
  <c r="Q54" i="13"/>
  <c r="X54" i="13"/>
  <c r="V63" i="13"/>
  <c r="U47" i="13"/>
  <c r="Q47" i="13"/>
  <c r="M47" i="13"/>
  <c r="P47" i="13"/>
  <c r="K47" i="13"/>
  <c r="T47" i="13"/>
  <c r="O47" i="13"/>
  <c r="J47" i="13"/>
  <c r="X47" i="13"/>
  <c r="S47" i="13"/>
  <c r="N47" i="13"/>
  <c r="R47" i="13"/>
  <c r="L47" i="13"/>
  <c r="H48" i="13"/>
  <c r="X59" i="13"/>
  <c r="T59" i="13"/>
  <c r="P59" i="13"/>
  <c r="L59" i="13"/>
  <c r="R59" i="13"/>
  <c r="M59" i="13"/>
  <c r="O59" i="13"/>
  <c r="U59" i="13"/>
  <c r="N59" i="13"/>
  <c r="S59" i="13"/>
  <c r="K59" i="13"/>
  <c r="Q59" i="13"/>
  <c r="J59" i="13"/>
  <c r="X56" i="13"/>
  <c r="T56" i="13"/>
  <c r="P56" i="13"/>
  <c r="L56" i="13"/>
  <c r="S56" i="13"/>
  <c r="N56" i="13"/>
  <c r="R56" i="13"/>
  <c r="K56" i="13"/>
  <c r="Q56" i="13"/>
  <c r="J56" i="13"/>
  <c r="V56" i="13" s="1"/>
  <c r="O56" i="13"/>
  <c r="M56" i="13"/>
  <c r="U56" i="13"/>
  <c r="V50" i="13"/>
  <c r="H55" i="13"/>
  <c r="R58" i="13"/>
  <c r="N58" i="13"/>
  <c r="J58" i="13"/>
  <c r="X58" i="13"/>
  <c r="S58" i="13"/>
  <c r="M58" i="13"/>
  <c r="P58" i="13"/>
  <c r="U58" i="13"/>
  <c r="O58" i="13"/>
  <c r="T58" i="13"/>
  <c r="L58" i="13"/>
  <c r="Q58" i="13"/>
  <c r="K58" i="13"/>
  <c r="H95" i="13"/>
  <c r="U46" i="12"/>
  <c r="Q46" i="12"/>
  <c r="M46" i="12"/>
  <c r="S46" i="12"/>
  <c r="O46" i="12"/>
  <c r="K46" i="12"/>
  <c r="X46" i="12"/>
  <c r="P46" i="12"/>
  <c r="N46" i="12"/>
  <c r="T46" i="12"/>
  <c r="R46" i="12"/>
  <c r="L46" i="12"/>
  <c r="J46" i="12"/>
  <c r="V51" i="12"/>
  <c r="R49" i="12"/>
  <c r="N49" i="12"/>
  <c r="J49" i="12"/>
  <c r="X49" i="12"/>
  <c r="T49" i="12"/>
  <c r="P49" i="12"/>
  <c r="L49" i="12"/>
  <c r="S49" i="12"/>
  <c r="K49" i="12"/>
  <c r="Q49" i="12"/>
  <c r="U49" i="12"/>
  <c r="O49" i="12"/>
  <c r="M49" i="12"/>
  <c r="S60" i="12"/>
  <c r="O60" i="12"/>
  <c r="K60" i="12"/>
  <c r="U60" i="12"/>
  <c r="Q60" i="12"/>
  <c r="M60" i="12"/>
  <c r="T60" i="12"/>
  <c r="L60" i="12"/>
  <c r="R60" i="12"/>
  <c r="J60" i="12"/>
  <c r="P60" i="12"/>
  <c r="X60" i="12"/>
  <c r="N60" i="12"/>
  <c r="U55" i="12"/>
  <c r="Q55" i="12"/>
  <c r="M55" i="12"/>
  <c r="S55" i="12"/>
  <c r="O55" i="12"/>
  <c r="K55" i="12"/>
  <c r="N55" i="12"/>
  <c r="T55" i="12"/>
  <c r="L55" i="12"/>
  <c r="R55" i="12"/>
  <c r="P55" i="12"/>
  <c r="J55" i="12"/>
  <c r="V55" i="12" s="1"/>
  <c r="X55" i="12"/>
  <c r="H43" i="12"/>
  <c r="S56" i="12"/>
  <c r="O56" i="12"/>
  <c r="K56" i="12"/>
  <c r="U56" i="12"/>
  <c r="Q56" i="12"/>
  <c r="M56" i="12"/>
  <c r="X56" i="12"/>
  <c r="P56" i="12"/>
  <c r="N56" i="12"/>
  <c r="J56" i="12"/>
  <c r="T56" i="12"/>
  <c r="R56" i="12"/>
  <c r="L56" i="12"/>
  <c r="U53" i="12"/>
  <c r="Q53" i="12"/>
  <c r="M53" i="12"/>
  <c r="S53" i="12"/>
  <c r="O53" i="12"/>
  <c r="K53" i="12"/>
  <c r="T53" i="12"/>
  <c r="L53" i="12"/>
  <c r="R53" i="12"/>
  <c r="J53" i="12"/>
  <c r="N53" i="12"/>
  <c r="X53" i="12"/>
  <c r="P53" i="12"/>
  <c r="U95" i="12"/>
  <c r="Q95" i="12"/>
  <c r="M95" i="12"/>
  <c r="T95" i="12"/>
  <c r="O95" i="12"/>
  <c r="J95" i="12"/>
  <c r="V95" i="12" s="1"/>
  <c r="X95" i="12"/>
  <c r="S95" i="12"/>
  <c r="N95" i="12"/>
  <c r="R95" i="12"/>
  <c r="L95" i="12"/>
  <c r="K95" i="12"/>
  <c r="P95" i="12"/>
  <c r="Y23" i="12"/>
  <c r="W23" i="12"/>
  <c r="C67" i="12"/>
  <c r="Y29" i="12"/>
  <c r="W29" i="12"/>
  <c r="B63" i="12" s="1"/>
  <c r="R45" i="12"/>
  <c r="N45" i="12"/>
  <c r="J45" i="12"/>
  <c r="Q45" i="12"/>
  <c r="L45" i="12"/>
  <c r="U45" i="12"/>
  <c r="P45" i="12"/>
  <c r="K45" i="12"/>
  <c r="S45" i="12"/>
  <c r="X45" i="12"/>
  <c r="O45" i="12"/>
  <c r="M45" i="12"/>
  <c r="T45" i="12"/>
  <c r="H44" i="12"/>
  <c r="H58" i="12"/>
  <c r="V47" i="12"/>
  <c r="H48" i="12"/>
  <c r="S119" i="12"/>
  <c r="O119" i="12"/>
  <c r="K119" i="12"/>
  <c r="R119" i="12"/>
  <c r="M119" i="12"/>
  <c r="P119" i="12"/>
  <c r="U119" i="12"/>
  <c r="N119" i="12"/>
  <c r="T119" i="12"/>
  <c r="L119" i="12"/>
  <c r="J119" i="12"/>
  <c r="Q119" i="12"/>
  <c r="V54" i="12"/>
  <c r="U62" i="12"/>
  <c r="Q62" i="12"/>
  <c r="M62" i="12"/>
  <c r="S62" i="12"/>
  <c r="O62" i="12"/>
  <c r="K62" i="12"/>
  <c r="T62" i="12"/>
  <c r="L62" i="12"/>
  <c r="R62" i="12"/>
  <c r="J62" i="12"/>
  <c r="V62" i="12" s="1"/>
  <c r="P62" i="12"/>
  <c r="X62" i="12"/>
  <c r="N62" i="12"/>
  <c r="Y25" i="12"/>
  <c r="W25" i="12"/>
  <c r="B59" i="12" s="1"/>
  <c r="H50" i="12"/>
  <c r="V30" i="12"/>
  <c r="AB65" i="16" l="1"/>
  <c r="H75" i="16"/>
  <c r="V75" i="16"/>
  <c r="V46" i="16"/>
  <c r="P65" i="16"/>
  <c r="Z76" i="15"/>
  <c r="AB45" i="15"/>
  <c r="H75" i="15" s="1"/>
  <c r="P65" i="15"/>
  <c r="V45" i="15"/>
  <c r="R46" i="15"/>
  <c r="H65" i="15"/>
  <c r="Y48" i="14"/>
  <c r="W48" i="14"/>
  <c r="B82" i="14" s="1"/>
  <c r="V53" i="14"/>
  <c r="V51" i="14"/>
  <c r="V58" i="14"/>
  <c r="V57" i="14"/>
  <c r="R49" i="14"/>
  <c r="N49" i="14"/>
  <c r="J49" i="14"/>
  <c r="U49" i="14"/>
  <c r="P49" i="14"/>
  <c r="K49" i="14"/>
  <c r="T49" i="14"/>
  <c r="O49" i="14"/>
  <c r="X49" i="14"/>
  <c r="S49" i="14"/>
  <c r="M49" i="14"/>
  <c r="Q49" i="14"/>
  <c r="L49" i="14"/>
  <c r="V55" i="14"/>
  <c r="V56" i="14"/>
  <c r="S95" i="14"/>
  <c r="O95" i="14"/>
  <c r="K95" i="14"/>
  <c r="T95" i="14"/>
  <c r="N95" i="14"/>
  <c r="X95" i="14"/>
  <c r="R95" i="14"/>
  <c r="M95" i="14"/>
  <c r="Q95" i="14"/>
  <c r="P95" i="14"/>
  <c r="L95" i="14"/>
  <c r="J95" i="14"/>
  <c r="U95" i="14"/>
  <c r="V47" i="14"/>
  <c r="V44" i="14"/>
  <c r="Y54" i="14"/>
  <c r="W54" i="14"/>
  <c r="B88" i="14" s="1"/>
  <c r="V60" i="14"/>
  <c r="Y46" i="14"/>
  <c r="W46" i="14"/>
  <c r="B80" i="14" s="1"/>
  <c r="V59" i="14"/>
  <c r="V45" i="14"/>
  <c r="H64" i="14"/>
  <c r="S43" i="14"/>
  <c r="O43" i="14"/>
  <c r="O64" i="14" s="1"/>
  <c r="K43" i="14"/>
  <c r="X43" i="14"/>
  <c r="X64" i="14" s="1"/>
  <c r="R43" i="14"/>
  <c r="M43" i="14"/>
  <c r="M64" i="14" s="1"/>
  <c r="Q43" i="14"/>
  <c r="Q64" i="14" s="1"/>
  <c r="L43" i="14"/>
  <c r="L64" i="14" s="1"/>
  <c r="U43" i="14"/>
  <c r="U64" i="14" s="1"/>
  <c r="P43" i="14"/>
  <c r="J43" i="14"/>
  <c r="T43" i="14"/>
  <c r="T64" i="14" s="1"/>
  <c r="N43" i="14"/>
  <c r="V63" i="14"/>
  <c r="V50" i="14"/>
  <c r="Y62" i="14"/>
  <c r="W62" i="14"/>
  <c r="B96" i="14" s="1"/>
  <c r="Y56" i="13"/>
  <c r="W56" i="13"/>
  <c r="B90" i="13" s="1"/>
  <c r="R57" i="13"/>
  <c r="N57" i="13"/>
  <c r="J57" i="13"/>
  <c r="Q57" i="13"/>
  <c r="L57" i="13"/>
  <c r="X57" i="13"/>
  <c r="P57" i="13"/>
  <c r="U57" i="13"/>
  <c r="O57" i="13"/>
  <c r="T57" i="13"/>
  <c r="M57" i="13"/>
  <c r="S57" i="13"/>
  <c r="K57" i="13"/>
  <c r="H85" i="13"/>
  <c r="W32" i="13"/>
  <c r="B43" i="13"/>
  <c r="X48" i="13"/>
  <c r="U48" i="13"/>
  <c r="Q48" i="13"/>
  <c r="M48" i="13"/>
  <c r="S48" i="13"/>
  <c r="N48" i="13"/>
  <c r="R48" i="13"/>
  <c r="L48" i="13"/>
  <c r="P48" i="13"/>
  <c r="K48" i="13"/>
  <c r="O48" i="13"/>
  <c r="J48" i="13"/>
  <c r="T48" i="13"/>
  <c r="Y53" i="13"/>
  <c r="W53" i="13"/>
  <c r="B87" i="13" s="1"/>
  <c r="V44" i="13"/>
  <c r="S55" i="13"/>
  <c r="O55" i="13"/>
  <c r="K55" i="13"/>
  <c r="Q55" i="13"/>
  <c r="L55" i="13"/>
  <c r="X55" i="13"/>
  <c r="P55" i="13"/>
  <c r="U55" i="13"/>
  <c r="N55" i="13"/>
  <c r="T55" i="13"/>
  <c r="M55" i="13"/>
  <c r="R55" i="13"/>
  <c r="J55" i="13"/>
  <c r="V59" i="13"/>
  <c r="V47" i="13"/>
  <c r="Y63" i="13"/>
  <c r="W63" i="13"/>
  <c r="B97" i="13" s="1"/>
  <c r="V54" i="13"/>
  <c r="V62" i="13"/>
  <c r="V46" i="13"/>
  <c r="Y50" i="13"/>
  <c r="W50" i="13"/>
  <c r="B84" i="13" s="1"/>
  <c r="Y45" i="13"/>
  <c r="W45" i="13"/>
  <c r="B79" i="13" s="1"/>
  <c r="S95" i="13"/>
  <c r="O95" i="13"/>
  <c r="K95" i="13"/>
  <c r="R95" i="13"/>
  <c r="N95" i="13"/>
  <c r="J95" i="13"/>
  <c r="U95" i="13"/>
  <c r="Q95" i="13"/>
  <c r="M95" i="13"/>
  <c r="P95" i="13"/>
  <c r="L95" i="13"/>
  <c r="X95" i="13"/>
  <c r="T95" i="13"/>
  <c r="V58" i="13"/>
  <c r="V60" i="13"/>
  <c r="X49" i="13"/>
  <c r="T49" i="13"/>
  <c r="P49" i="13"/>
  <c r="L49" i="13"/>
  <c r="Q49" i="13"/>
  <c r="K49" i="13"/>
  <c r="S49" i="13"/>
  <c r="M49" i="13"/>
  <c r="R49" i="13"/>
  <c r="J49" i="13"/>
  <c r="O49" i="13"/>
  <c r="N49" i="13"/>
  <c r="U49" i="13"/>
  <c r="V45" i="12"/>
  <c r="U44" i="12"/>
  <c r="Q44" i="12"/>
  <c r="M44" i="12"/>
  <c r="T44" i="12"/>
  <c r="O44" i="12"/>
  <c r="J44" i="12"/>
  <c r="S44" i="12"/>
  <c r="L44" i="12"/>
  <c r="X44" i="12"/>
  <c r="R44" i="12"/>
  <c r="K44" i="12"/>
  <c r="P44" i="12"/>
  <c r="N44" i="12"/>
  <c r="U50" i="12"/>
  <c r="Q50" i="12"/>
  <c r="M50" i="12"/>
  <c r="S50" i="12"/>
  <c r="O50" i="12"/>
  <c r="K50" i="12"/>
  <c r="R50" i="12"/>
  <c r="J50" i="12"/>
  <c r="X50" i="12"/>
  <c r="P50" i="12"/>
  <c r="T50" i="12"/>
  <c r="L50" i="12"/>
  <c r="N50" i="12"/>
  <c r="Y54" i="12"/>
  <c r="W54" i="12"/>
  <c r="B88" i="12" s="1"/>
  <c r="S58" i="12"/>
  <c r="O58" i="12"/>
  <c r="K58" i="12"/>
  <c r="U58" i="12"/>
  <c r="Q58" i="12"/>
  <c r="M58" i="12"/>
  <c r="N58" i="12"/>
  <c r="T58" i="12"/>
  <c r="L58" i="12"/>
  <c r="J58" i="12"/>
  <c r="R58" i="12"/>
  <c r="P58" i="12"/>
  <c r="X58" i="12"/>
  <c r="V56" i="12"/>
  <c r="U43" i="12"/>
  <c r="Q43" i="12"/>
  <c r="M43" i="12"/>
  <c r="X43" i="12"/>
  <c r="S43" i="12"/>
  <c r="N43" i="12"/>
  <c r="R43" i="12"/>
  <c r="K43" i="12"/>
  <c r="O43" i="12"/>
  <c r="P43" i="12"/>
  <c r="J43" i="12"/>
  <c r="T43" i="12"/>
  <c r="L43" i="12"/>
  <c r="Y51" i="12"/>
  <c r="W51" i="12"/>
  <c r="B85" i="12" s="1"/>
  <c r="Y62" i="12"/>
  <c r="W62" i="12"/>
  <c r="B96" i="12" s="1"/>
  <c r="Y95" i="12"/>
  <c r="W95" i="12"/>
  <c r="B128" i="12" s="1"/>
  <c r="Y55" i="12"/>
  <c r="W55" i="12"/>
  <c r="B89" i="12" s="1"/>
  <c r="Y47" i="12"/>
  <c r="W47" i="12"/>
  <c r="B81" i="12" s="1"/>
  <c r="V53" i="12"/>
  <c r="H59" i="12"/>
  <c r="R48" i="12"/>
  <c r="N48" i="12"/>
  <c r="J48" i="12"/>
  <c r="X48" i="12"/>
  <c r="T48" i="12"/>
  <c r="P48" i="12"/>
  <c r="L48" i="12"/>
  <c r="O48" i="12"/>
  <c r="U48" i="12"/>
  <c r="M48" i="12"/>
  <c r="Q48" i="12"/>
  <c r="S48" i="12"/>
  <c r="K48" i="12"/>
  <c r="H63" i="12"/>
  <c r="B57" i="12"/>
  <c r="W30" i="12"/>
  <c r="V60" i="12"/>
  <c r="V49" i="12"/>
  <c r="V46" i="12"/>
  <c r="R75" i="16" l="1"/>
  <c r="H95" i="16"/>
  <c r="Z75" i="16"/>
  <c r="V65" i="16"/>
  <c r="H100" i="16" s="1"/>
  <c r="H102" i="16" s="1"/>
  <c r="H103" i="16" s="1"/>
  <c r="Z46" i="16"/>
  <c r="R75" i="15"/>
  <c r="X75" i="15" s="1"/>
  <c r="AB75" i="15"/>
  <c r="V65" i="15"/>
  <c r="Z45" i="15"/>
  <c r="X46" i="15"/>
  <c r="R65" i="15"/>
  <c r="Y44" i="14"/>
  <c r="W44" i="14"/>
  <c r="B78" i="14" s="1"/>
  <c r="J64" i="14"/>
  <c r="V43" i="14"/>
  <c r="K64" i="14"/>
  <c r="Y60" i="14"/>
  <c r="W60" i="14"/>
  <c r="B94" i="14" s="1"/>
  <c r="Y63" i="14"/>
  <c r="W63" i="14"/>
  <c r="B97" i="14" s="1"/>
  <c r="P64" i="14"/>
  <c r="Y59" i="14"/>
  <c r="W59" i="14"/>
  <c r="B93" i="14" s="1"/>
  <c r="H88" i="14"/>
  <c r="Y57" i="14"/>
  <c r="W57" i="14"/>
  <c r="B91" i="14" s="1"/>
  <c r="H82" i="14"/>
  <c r="Y55" i="14"/>
  <c r="W55" i="14"/>
  <c r="B89" i="14" s="1"/>
  <c r="Y51" i="14"/>
  <c r="W51" i="14"/>
  <c r="B85" i="14" s="1"/>
  <c r="Y50" i="14"/>
  <c r="W50" i="14"/>
  <c r="B84" i="14" s="1"/>
  <c r="Y45" i="14"/>
  <c r="W45" i="14"/>
  <c r="B79" i="14" s="1"/>
  <c r="Y47" i="14"/>
  <c r="W47" i="14"/>
  <c r="B81" i="14" s="1"/>
  <c r="Y53" i="14"/>
  <c r="W53" i="14"/>
  <c r="B87" i="14" s="1"/>
  <c r="H96" i="14"/>
  <c r="N64" i="14"/>
  <c r="R64" i="14"/>
  <c r="S64" i="14"/>
  <c r="H80" i="14"/>
  <c r="V95" i="14"/>
  <c r="Y56" i="14"/>
  <c r="W56" i="14"/>
  <c r="B90" i="14" s="1"/>
  <c r="V49" i="14"/>
  <c r="Y58" i="14"/>
  <c r="W58" i="14"/>
  <c r="B92" i="14" s="1"/>
  <c r="V49" i="13"/>
  <c r="H84" i="13"/>
  <c r="Y44" i="13"/>
  <c r="W44" i="13"/>
  <c r="B78" i="13" s="1"/>
  <c r="U85" i="13"/>
  <c r="Q85" i="13"/>
  <c r="M85" i="13"/>
  <c r="T85" i="13"/>
  <c r="O85" i="13"/>
  <c r="J85" i="13"/>
  <c r="V85" i="13" s="1"/>
  <c r="X85" i="13"/>
  <c r="S85" i="13"/>
  <c r="N85" i="13"/>
  <c r="R85" i="13"/>
  <c r="P85" i="13"/>
  <c r="L85" i="13"/>
  <c r="K85" i="13"/>
  <c r="Y54" i="13"/>
  <c r="W54" i="13"/>
  <c r="B88" i="13" s="1"/>
  <c r="Y47" i="13"/>
  <c r="W47" i="13"/>
  <c r="B81" i="13" s="1"/>
  <c r="V48" i="13"/>
  <c r="Y60" i="13"/>
  <c r="W60" i="13"/>
  <c r="B94" i="13" s="1"/>
  <c r="H97" i="13"/>
  <c r="Y59" i="13"/>
  <c r="W59" i="13"/>
  <c r="B93" i="13" s="1"/>
  <c r="H90" i="13"/>
  <c r="Y62" i="13"/>
  <c r="W62" i="13"/>
  <c r="B96" i="13" s="1"/>
  <c r="H79" i="13"/>
  <c r="H87" i="13"/>
  <c r="H43" i="13"/>
  <c r="B64" i="13"/>
  <c r="Y58" i="13"/>
  <c r="W58" i="13"/>
  <c r="B92" i="13" s="1"/>
  <c r="V95" i="13"/>
  <c r="Y46" i="13"/>
  <c r="W46" i="13"/>
  <c r="B80" i="13" s="1"/>
  <c r="V55" i="13"/>
  <c r="V57" i="13"/>
  <c r="Y49" i="12"/>
  <c r="W49" i="12"/>
  <c r="B83" i="12" s="1"/>
  <c r="V48" i="12"/>
  <c r="H89" i="12"/>
  <c r="H96" i="12"/>
  <c r="H88" i="12"/>
  <c r="Y45" i="12"/>
  <c r="W45" i="12"/>
  <c r="B79" i="12" s="1"/>
  <c r="Y60" i="12"/>
  <c r="W60" i="12"/>
  <c r="B94" i="12" s="1"/>
  <c r="U63" i="12"/>
  <c r="Q63" i="12"/>
  <c r="M63" i="12"/>
  <c r="S63" i="12"/>
  <c r="O63" i="12"/>
  <c r="K63" i="12"/>
  <c r="X63" i="12"/>
  <c r="P63" i="12"/>
  <c r="N63" i="12"/>
  <c r="L63" i="12"/>
  <c r="R63" i="12"/>
  <c r="J63" i="12"/>
  <c r="V63" i="12" s="1"/>
  <c r="T63" i="12"/>
  <c r="Y53" i="12"/>
  <c r="W53" i="12"/>
  <c r="B87" i="12" s="1"/>
  <c r="H81" i="12"/>
  <c r="H128" i="12"/>
  <c r="H85" i="12"/>
  <c r="V43" i="12"/>
  <c r="Y56" i="12"/>
  <c r="W56" i="12"/>
  <c r="B90" i="12" s="1"/>
  <c r="V58" i="12"/>
  <c r="V44" i="12"/>
  <c r="Y46" i="12"/>
  <c r="W46" i="12"/>
  <c r="B80" i="12" s="1"/>
  <c r="H57" i="12"/>
  <c r="B64" i="12"/>
  <c r="S59" i="12"/>
  <c r="O59" i="12"/>
  <c r="K59" i="12"/>
  <c r="U59" i="12"/>
  <c r="Q59" i="12"/>
  <c r="M59" i="12"/>
  <c r="R59" i="12"/>
  <c r="J59" i="12"/>
  <c r="X59" i="12"/>
  <c r="P59" i="12"/>
  <c r="N59" i="12"/>
  <c r="L59" i="12"/>
  <c r="T59" i="12"/>
  <c r="V50" i="12"/>
  <c r="Z65" i="16" l="1"/>
  <c r="F76" i="16"/>
  <c r="X75" i="16"/>
  <c r="Z65" i="15"/>
  <c r="F75" i="15"/>
  <c r="X65" i="15"/>
  <c r="H102" i="15" s="1"/>
  <c r="AB46" i="15"/>
  <c r="H76" i="15" s="1"/>
  <c r="H87" i="14"/>
  <c r="H85" i="14"/>
  <c r="H78" i="14"/>
  <c r="H90" i="14"/>
  <c r="R80" i="14"/>
  <c r="N80" i="14"/>
  <c r="J80" i="14"/>
  <c r="U80" i="14"/>
  <c r="P80" i="14"/>
  <c r="K80" i="14"/>
  <c r="T80" i="14"/>
  <c r="O80" i="14"/>
  <c r="X80" i="14"/>
  <c r="S80" i="14"/>
  <c r="M80" i="14"/>
  <c r="L80" i="14"/>
  <c r="Q80" i="14"/>
  <c r="X96" i="14"/>
  <c r="T96" i="14"/>
  <c r="P96" i="14"/>
  <c r="S96" i="14"/>
  <c r="O96" i="14"/>
  <c r="K96" i="14"/>
  <c r="N96" i="14"/>
  <c r="U96" i="14"/>
  <c r="M96" i="14"/>
  <c r="Q96" i="14"/>
  <c r="L96" i="14"/>
  <c r="J96" i="14"/>
  <c r="R96" i="14"/>
  <c r="H81" i="14"/>
  <c r="H84" i="14"/>
  <c r="H89" i="14"/>
  <c r="H91" i="14"/>
  <c r="H93" i="14"/>
  <c r="V64" i="14"/>
  <c r="Y43" i="14"/>
  <c r="W43" i="14"/>
  <c r="H92" i="14"/>
  <c r="H94" i="14"/>
  <c r="Y95" i="14"/>
  <c r="W95" i="14"/>
  <c r="B128" i="14" s="1"/>
  <c r="H79" i="14"/>
  <c r="R82" i="14"/>
  <c r="N82" i="14"/>
  <c r="J82" i="14"/>
  <c r="X82" i="14"/>
  <c r="S82" i="14"/>
  <c r="M82" i="14"/>
  <c r="Q82" i="14"/>
  <c r="L82" i="14"/>
  <c r="U82" i="14"/>
  <c r="P82" i="14"/>
  <c r="K82" i="14"/>
  <c r="T82" i="14"/>
  <c r="O82" i="14"/>
  <c r="U88" i="14"/>
  <c r="Q88" i="14"/>
  <c r="R88" i="14"/>
  <c r="M88" i="14"/>
  <c r="P88" i="14"/>
  <c r="L88" i="14"/>
  <c r="O88" i="14"/>
  <c r="X88" i="14"/>
  <c r="N88" i="14"/>
  <c r="T88" i="14"/>
  <c r="K88" i="14"/>
  <c r="J88" i="14"/>
  <c r="V88" i="14" s="1"/>
  <c r="S88" i="14"/>
  <c r="Y49" i="14"/>
  <c r="W49" i="14"/>
  <c r="B83" i="14" s="1"/>
  <c r="H97" i="14"/>
  <c r="H80" i="13"/>
  <c r="H94" i="13"/>
  <c r="H64" i="13"/>
  <c r="X43" i="13"/>
  <c r="X64" i="13" s="1"/>
  <c r="T43" i="13"/>
  <c r="T64" i="13" s="1"/>
  <c r="P43" i="13"/>
  <c r="P64" i="13" s="1"/>
  <c r="L43" i="13"/>
  <c r="L64" i="13" s="1"/>
  <c r="U43" i="13"/>
  <c r="U64" i="13" s="1"/>
  <c r="O43" i="13"/>
  <c r="O64" i="13" s="1"/>
  <c r="J43" i="13"/>
  <c r="S43" i="13"/>
  <c r="S64" i="13" s="1"/>
  <c r="N43" i="13"/>
  <c r="N64" i="13" s="1"/>
  <c r="R43" i="13"/>
  <c r="R64" i="13" s="1"/>
  <c r="M43" i="13"/>
  <c r="M64" i="13" s="1"/>
  <c r="K43" i="13"/>
  <c r="K64" i="13" s="1"/>
  <c r="Q43" i="13"/>
  <c r="Q64" i="13" s="1"/>
  <c r="U79" i="13"/>
  <c r="Q79" i="13"/>
  <c r="M79" i="13"/>
  <c r="X79" i="13"/>
  <c r="S79" i="13"/>
  <c r="N79" i="13"/>
  <c r="T79" i="13"/>
  <c r="L79" i="13"/>
  <c r="R79" i="13"/>
  <c r="K79" i="13"/>
  <c r="P79" i="13"/>
  <c r="J79" i="13"/>
  <c r="O79" i="13"/>
  <c r="H92" i="13"/>
  <c r="Y85" i="13"/>
  <c r="W85" i="13"/>
  <c r="B118" i="13" s="1"/>
  <c r="Y57" i="13"/>
  <c r="W57" i="13"/>
  <c r="B91" i="13" s="1"/>
  <c r="H96" i="13"/>
  <c r="X90" i="13"/>
  <c r="T90" i="13"/>
  <c r="P90" i="13"/>
  <c r="L90" i="13"/>
  <c r="S90" i="13"/>
  <c r="N90" i="13"/>
  <c r="Q90" i="13"/>
  <c r="J90" i="13"/>
  <c r="O90" i="13"/>
  <c r="K90" i="13"/>
  <c r="U90" i="13"/>
  <c r="R90" i="13"/>
  <c r="M90" i="13"/>
  <c r="Y48" i="13"/>
  <c r="W48" i="13"/>
  <c r="B82" i="13" s="1"/>
  <c r="H88" i="13"/>
  <c r="H78" i="13"/>
  <c r="U84" i="13"/>
  <c r="Q84" i="13"/>
  <c r="M84" i="13"/>
  <c r="P84" i="13"/>
  <c r="K84" i="13"/>
  <c r="S84" i="13"/>
  <c r="L84" i="13"/>
  <c r="X84" i="13"/>
  <c r="R84" i="13"/>
  <c r="J84" i="13"/>
  <c r="O84" i="13"/>
  <c r="T84" i="13"/>
  <c r="N84" i="13"/>
  <c r="Y55" i="13"/>
  <c r="W55" i="13"/>
  <c r="B89" i="13" s="1"/>
  <c r="Y95" i="13"/>
  <c r="W95" i="13"/>
  <c r="B128" i="13" s="1"/>
  <c r="R87" i="13"/>
  <c r="N87" i="13"/>
  <c r="J87" i="13"/>
  <c r="T87" i="13"/>
  <c r="O87" i="13"/>
  <c r="X87" i="13"/>
  <c r="S87" i="13"/>
  <c r="M87" i="13"/>
  <c r="U87" i="13"/>
  <c r="K87" i="13"/>
  <c r="Q87" i="13"/>
  <c r="P87" i="13"/>
  <c r="L87" i="13"/>
  <c r="H93" i="13"/>
  <c r="U97" i="13"/>
  <c r="Q97" i="13"/>
  <c r="M97" i="13"/>
  <c r="T97" i="13"/>
  <c r="P97" i="13"/>
  <c r="L97" i="13"/>
  <c r="X97" i="13"/>
  <c r="S97" i="13"/>
  <c r="O97" i="13"/>
  <c r="K97" i="13"/>
  <c r="R97" i="13"/>
  <c r="N97" i="13"/>
  <c r="J97" i="13"/>
  <c r="H81" i="13"/>
  <c r="Y49" i="13"/>
  <c r="W49" i="13"/>
  <c r="B83" i="13" s="1"/>
  <c r="Y58" i="12"/>
  <c r="W58" i="12"/>
  <c r="B92" i="12" s="1"/>
  <c r="R85" i="12"/>
  <c r="N85" i="12"/>
  <c r="J85" i="12"/>
  <c r="U85" i="12"/>
  <c r="P85" i="12"/>
  <c r="K85" i="12"/>
  <c r="X85" i="12"/>
  <c r="S85" i="12"/>
  <c r="M85" i="12"/>
  <c r="T85" i="12"/>
  <c r="Q85" i="12"/>
  <c r="O85" i="12"/>
  <c r="L85" i="12"/>
  <c r="X81" i="12"/>
  <c r="T81" i="12"/>
  <c r="P81" i="12"/>
  <c r="L81" i="12"/>
  <c r="R81" i="12"/>
  <c r="N81" i="12"/>
  <c r="J81" i="12"/>
  <c r="Q81" i="12"/>
  <c r="O81" i="12"/>
  <c r="K81" i="12"/>
  <c r="S81" i="12"/>
  <c r="U81" i="12"/>
  <c r="M81" i="12"/>
  <c r="Y63" i="12"/>
  <c r="W63" i="12"/>
  <c r="B97" i="12" s="1"/>
  <c r="H94" i="12"/>
  <c r="Y50" i="12"/>
  <c r="W50" i="12"/>
  <c r="B84" i="12" s="1"/>
  <c r="H80" i="12"/>
  <c r="H90" i="12"/>
  <c r="Y43" i="12"/>
  <c r="W43" i="12"/>
  <c r="H87" i="12"/>
  <c r="U88" i="12"/>
  <c r="Q88" i="12"/>
  <c r="M88" i="12"/>
  <c r="R88" i="12"/>
  <c r="L88" i="12"/>
  <c r="T88" i="12"/>
  <c r="O88" i="12"/>
  <c r="J88" i="12"/>
  <c r="S88" i="12"/>
  <c r="P88" i="12"/>
  <c r="X88" i="12"/>
  <c r="K88" i="12"/>
  <c r="N88" i="12"/>
  <c r="Y48" i="12"/>
  <c r="W48" i="12"/>
  <c r="B82" i="12" s="1"/>
  <c r="V59" i="12"/>
  <c r="X128" i="12"/>
  <c r="T128" i="12"/>
  <c r="P128" i="12"/>
  <c r="L128" i="12"/>
  <c r="S128" i="12"/>
  <c r="N128" i="12"/>
  <c r="Q128" i="12"/>
  <c r="K128" i="12"/>
  <c r="M128" i="12"/>
  <c r="U128" i="12"/>
  <c r="J128" i="12"/>
  <c r="R128" i="12"/>
  <c r="O128" i="12"/>
  <c r="H79" i="12"/>
  <c r="X96" i="12"/>
  <c r="T96" i="12"/>
  <c r="P96" i="12"/>
  <c r="L96" i="12"/>
  <c r="S96" i="12"/>
  <c r="N96" i="12"/>
  <c r="R96" i="12"/>
  <c r="M96" i="12"/>
  <c r="Q96" i="12"/>
  <c r="K96" i="12"/>
  <c r="J96" i="12"/>
  <c r="U96" i="12"/>
  <c r="O96" i="12"/>
  <c r="H83" i="12"/>
  <c r="S57" i="12"/>
  <c r="S64" i="12" s="1"/>
  <c r="O57" i="12"/>
  <c r="O64" i="12" s="1"/>
  <c r="K57" i="12"/>
  <c r="K64" i="12" s="1"/>
  <c r="U57" i="12"/>
  <c r="U64" i="12" s="1"/>
  <c r="Q57" i="12"/>
  <c r="Q64" i="12" s="1"/>
  <c r="M57" i="12"/>
  <c r="M64" i="12" s="1"/>
  <c r="T57" i="12"/>
  <c r="T64" i="12" s="1"/>
  <c r="L57" i="12"/>
  <c r="L64" i="12" s="1"/>
  <c r="R57" i="12"/>
  <c r="R64" i="12" s="1"/>
  <c r="J57" i="12"/>
  <c r="N57" i="12"/>
  <c r="N64" i="12" s="1"/>
  <c r="P57" i="12"/>
  <c r="P64" i="12" s="1"/>
  <c r="X57" i="12"/>
  <c r="X64" i="12" s="1"/>
  <c r="H64" i="12"/>
  <c r="Y44" i="12"/>
  <c r="W44" i="12"/>
  <c r="B78" i="12" s="1"/>
  <c r="S89" i="12"/>
  <c r="O89" i="12"/>
  <c r="K89" i="12"/>
  <c r="Q89" i="12"/>
  <c r="L89" i="12"/>
  <c r="T89" i="12"/>
  <c r="N89" i="12"/>
  <c r="P89" i="12"/>
  <c r="X89" i="12"/>
  <c r="M89" i="12"/>
  <c r="J89" i="12"/>
  <c r="V89" i="12" s="1"/>
  <c r="R89" i="12"/>
  <c r="U89" i="12"/>
  <c r="P76" i="16" l="1"/>
  <c r="F95" i="16"/>
  <c r="AB75" i="16"/>
  <c r="P75" i="15"/>
  <c r="F95" i="15"/>
  <c r="R76" i="15"/>
  <c r="H95" i="15"/>
  <c r="AB65" i="15"/>
  <c r="H104" i="15"/>
  <c r="H105" i="15" s="1"/>
  <c r="S93" i="14"/>
  <c r="O93" i="14"/>
  <c r="K93" i="14"/>
  <c r="T93" i="14"/>
  <c r="N93" i="14"/>
  <c r="X93" i="14"/>
  <c r="R93" i="14"/>
  <c r="M93" i="14"/>
  <c r="L93" i="14"/>
  <c r="U93" i="14"/>
  <c r="J93" i="14"/>
  <c r="Q93" i="14"/>
  <c r="P93" i="14"/>
  <c r="R81" i="14"/>
  <c r="N81" i="14"/>
  <c r="J81" i="14"/>
  <c r="Q81" i="14"/>
  <c r="L81" i="14"/>
  <c r="U81" i="14"/>
  <c r="P81" i="14"/>
  <c r="K81" i="14"/>
  <c r="T81" i="14"/>
  <c r="O81" i="14"/>
  <c r="M81" i="14"/>
  <c r="X81" i="14"/>
  <c r="S81" i="14"/>
  <c r="H83" i="14"/>
  <c r="B77" i="14"/>
  <c r="W64" i="14"/>
  <c r="U89" i="14"/>
  <c r="Q89" i="14"/>
  <c r="M89" i="14"/>
  <c r="X89" i="14"/>
  <c r="S89" i="14"/>
  <c r="N89" i="14"/>
  <c r="R89" i="14"/>
  <c r="L89" i="14"/>
  <c r="K89" i="14"/>
  <c r="T89" i="14"/>
  <c r="J89" i="14"/>
  <c r="P89" i="14"/>
  <c r="O89" i="14"/>
  <c r="V82" i="14"/>
  <c r="R79" i="14"/>
  <c r="N79" i="14"/>
  <c r="J79" i="14"/>
  <c r="T79" i="14"/>
  <c r="O79" i="14"/>
  <c r="X79" i="14"/>
  <c r="S79" i="14"/>
  <c r="M79" i="14"/>
  <c r="Q79" i="14"/>
  <c r="L79" i="14"/>
  <c r="K79" i="14"/>
  <c r="U79" i="14"/>
  <c r="P79" i="14"/>
  <c r="R78" i="14"/>
  <c r="N78" i="14"/>
  <c r="J78" i="14"/>
  <c r="X78" i="14"/>
  <c r="S78" i="14"/>
  <c r="M78" i="14"/>
  <c r="Q78" i="14"/>
  <c r="L78" i="14"/>
  <c r="U78" i="14"/>
  <c r="P78" i="14"/>
  <c r="K78" i="14"/>
  <c r="O78" i="14"/>
  <c r="T78" i="14"/>
  <c r="Y88" i="14"/>
  <c r="W88" i="14"/>
  <c r="B121" i="14" s="1"/>
  <c r="S85" i="14"/>
  <c r="O85" i="14"/>
  <c r="K85" i="14"/>
  <c r="R85" i="14"/>
  <c r="N85" i="14"/>
  <c r="J85" i="14"/>
  <c r="U85" i="14"/>
  <c r="M85" i="14"/>
  <c r="T85" i="14"/>
  <c r="L85" i="14"/>
  <c r="Q85" i="14"/>
  <c r="P85" i="14"/>
  <c r="X85" i="14"/>
  <c r="S94" i="14"/>
  <c r="O94" i="14"/>
  <c r="K94" i="14"/>
  <c r="T94" i="14"/>
  <c r="N94" i="14"/>
  <c r="X94" i="14"/>
  <c r="R94" i="14"/>
  <c r="M94" i="14"/>
  <c r="U94" i="14"/>
  <c r="J94" i="14"/>
  <c r="Q94" i="14"/>
  <c r="P94" i="14"/>
  <c r="L94" i="14"/>
  <c r="V80" i="14"/>
  <c r="U90" i="14"/>
  <c r="Q90" i="14"/>
  <c r="M90" i="14"/>
  <c r="T90" i="14"/>
  <c r="O90" i="14"/>
  <c r="J90" i="14"/>
  <c r="X90" i="14"/>
  <c r="S90" i="14"/>
  <c r="N90" i="14"/>
  <c r="L90" i="14"/>
  <c r="K90" i="14"/>
  <c r="R90" i="14"/>
  <c r="P90" i="14"/>
  <c r="X97" i="14"/>
  <c r="T97" i="14"/>
  <c r="P97" i="14"/>
  <c r="L97" i="14"/>
  <c r="S97" i="14"/>
  <c r="O97" i="14"/>
  <c r="K97" i="14"/>
  <c r="N97" i="14"/>
  <c r="U97" i="14"/>
  <c r="M97" i="14"/>
  <c r="Q97" i="14"/>
  <c r="J97" i="14"/>
  <c r="R97" i="14"/>
  <c r="H128" i="14"/>
  <c r="S92" i="14"/>
  <c r="O92" i="14"/>
  <c r="K92" i="14"/>
  <c r="T92" i="14"/>
  <c r="N92" i="14"/>
  <c r="X92" i="14"/>
  <c r="R92" i="14"/>
  <c r="M92" i="14"/>
  <c r="P92" i="14"/>
  <c r="L92" i="14"/>
  <c r="U92" i="14"/>
  <c r="J92" i="14"/>
  <c r="Q92" i="14"/>
  <c r="X65" i="14"/>
  <c r="Y64" i="14"/>
  <c r="U91" i="14"/>
  <c r="Q91" i="14"/>
  <c r="M91" i="14"/>
  <c r="P91" i="14"/>
  <c r="K91" i="14"/>
  <c r="T91" i="14"/>
  <c r="O91" i="14"/>
  <c r="J91" i="14"/>
  <c r="X91" i="14"/>
  <c r="N91" i="14"/>
  <c r="L91" i="14"/>
  <c r="S91" i="14"/>
  <c r="R91" i="14"/>
  <c r="R84" i="14"/>
  <c r="N84" i="14"/>
  <c r="J84" i="14"/>
  <c r="U84" i="14"/>
  <c r="P84" i="14"/>
  <c r="K84" i="14"/>
  <c r="T84" i="14"/>
  <c r="O84" i="14"/>
  <c r="X84" i="14"/>
  <c r="S84" i="14"/>
  <c r="M84" i="14"/>
  <c r="Q84" i="14"/>
  <c r="L84" i="14"/>
  <c r="V96" i="14"/>
  <c r="U87" i="14"/>
  <c r="Q87" i="14"/>
  <c r="M87" i="14"/>
  <c r="X87" i="14"/>
  <c r="T87" i="14"/>
  <c r="P87" i="14"/>
  <c r="L87" i="14"/>
  <c r="S87" i="14"/>
  <c r="K87" i="14"/>
  <c r="R87" i="14"/>
  <c r="J87" i="14"/>
  <c r="V87" i="14" s="1"/>
  <c r="O87" i="14"/>
  <c r="N87" i="14"/>
  <c r="H83" i="13"/>
  <c r="H118" i="13"/>
  <c r="S94" i="13"/>
  <c r="O94" i="13"/>
  <c r="K94" i="13"/>
  <c r="R94" i="13"/>
  <c r="N94" i="13"/>
  <c r="J94" i="13"/>
  <c r="T94" i="13"/>
  <c r="L94" i="13"/>
  <c r="P94" i="13"/>
  <c r="X94" i="13"/>
  <c r="M94" i="13"/>
  <c r="Q94" i="13"/>
  <c r="U94" i="13"/>
  <c r="V97" i="13"/>
  <c r="H128" i="13"/>
  <c r="V84" i="13"/>
  <c r="H91" i="13"/>
  <c r="J64" i="13"/>
  <c r="V43" i="13"/>
  <c r="V87" i="13"/>
  <c r="X88" i="13"/>
  <c r="R88" i="13"/>
  <c r="N88" i="13"/>
  <c r="J88" i="13"/>
  <c r="U88" i="13"/>
  <c r="P88" i="13"/>
  <c r="K88" i="13"/>
  <c r="T88" i="13"/>
  <c r="O88" i="13"/>
  <c r="M88" i="13"/>
  <c r="L88" i="13"/>
  <c r="S88" i="13"/>
  <c r="Q88" i="13"/>
  <c r="V79" i="13"/>
  <c r="U81" i="13"/>
  <c r="Q81" i="13"/>
  <c r="M81" i="13"/>
  <c r="X81" i="13"/>
  <c r="S81" i="13"/>
  <c r="N81" i="13"/>
  <c r="R81" i="13"/>
  <c r="K81" i="13"/>
  <c r="P81" i="13"/>
  <c r="J81" i="13"/>
  <c r="O81" i="13"/>
  <c r="L81" i="13"/>
  <c r="T81" i="13"/>
  <c r="R92" i="13"/>
  <c r="N92" i="13"/>
  <c r="J92" i="13"/>
  <c r="V92" i="13" s="1"/>
  <c r="U92" i="13"/>
  <c r="Q92" i="13"/>
  <c r="M92" i="13"/>
  <c r="T92" i="13"/>
  <c r="L92" i="13"/>
  <c r="K92" i="13"/>
  <c r="S92" i="13"/>
  <c r="P92" i="13"/>
  <c r="O92" i="13"/>
  <c r="X92" i="13"/>
  <c r="U93" i="13"/>
  <c r="Q93" i="13"/>
  <c r="M93" i="13"/>
  <c r="X93" i="13"/>
  <c r="T93" i="13"/>
  <c r="P93" i="13"/>
  <c r="L93" i="13"/>
  <c r="S93" i="13"/>
  <c r="K93" i="13"/>
  <c r="R93" i="13"/>
  <c r="O93" i="13"/>
  <c r="N93" i="13"/>
  <c r="J93" i="13"/>
  <c r="H89" i="13"/>
  <c r="S78" i="13"/>
  <c r="O78" i="13"/>
  <c r="K78" i="13"/>
  <c r="T78" i="13"/>
  <c r="N78" i="13"/>
  <c r="U78" i="13"/>
  <c r="M78" i="13"/>
  <c r="R78" i="13"/>
  <c r="L78" i="13"/>
  <c r="X78" i="13"/>
  <c r="Q78" i="13"/>
  <c r="J78" i="13"/>
  <c r="P78" i="13"/>
  <c r="H82" i="13"/>
  <c r="V90" i="13"/>
  <c r="S96" i="13"/>
  <c r="O96" i="13"/>
  <c r="K96" i="13"/>
  <c r="R96" i="13"/>
  <c r="N96" i="13"/>
  <c r="J96" i="13"/>
  <c r="U96" i="13"/>
  <c r="Q96" i="13"/>
  <c r="M96" i="13"/>
  <c r="X96" i="13"/>
  <c r="T96" i="13"/>
  <c r="P96" i="13"/>
  <c r="L96" i="13"/>
  <c r="U80" i="13"/>
  <c r="Q80" i="13"/>
  <c r="M80" i="13"/>
  <c r="P80" i="13"/>
  <c r="K80" i="13"/>
  <c r="O80" i="13"/>
  <c r="T80" i="13"/>
  <c r="N80" i="13"/>
  <c r="S80" i="13"/>
  <c r="L80" i="13"/>
  <c r="R80" i="13"/>
  <c r="X80" i="13"/>
  <c r="J80" i="13"/>
  <c r="Y89" i="12"/>
  <c r="W89" i="12"/>
  <c r="B122" i="12" s="1"/>
  <c r="R83" i="12"/>
  <c r="N83" i="12"/>
  <c r="J83" i="12"/>
  <c r="X83" i="12"/>
  <c r="S83" i="12"/>
  <c r="M83" i="12"/>
  <c r="U83" i="12"/>
  <c r="P83" i="12"/>
  <c r="K83" i="12"/>
  <c r="T83" i="12"/>
  <c r="Q83" i="12"/>
  <c r="O83" i="12"/>
  <c r="L83" i="12"/>
  <c r="S80" i="12"/>
  <c r="O80" i="12"/>
  <c r="K80" i="12"/>
  <c r="U80" i="12"/>
  <c r="Q80" i="12"/>
  <c r="M80" i="12"/>
  <c r="N80" i="12"/>
  <c r="T80" i="12"/>
  <c r="L80" i="12"/>
  <c r="R80" i="12"/>
  <c r="J80" i="12"/>
  <c r="X80" i="12"/>
  <c r="P80" i="12"/>
  <c r="V57" i="12"/>
  <c r="J64" i="12"/>
  <c r="Y59" i="12"/>
  <c r="W59" i="12"/>
  <c r="B93" i="12" s="1"/>
  <c r="V88" i="12"/>
  <c r="R94" i="12"/>
  <c r="N94" i="12"/>
  <c r="J94" i="12"/>
  <c r="U94" i="12"/>
  <c r="P94" i="12"/>
  <c r="K94" i="12"/>
  <c r="T94" i="12"/>
  <c r="O94" i="12"/>
  <c r="X94" i="12"/>
  <c r="S94" i="12"/>
  <c r="M94" i="12"/>
  <c r="L94" i="12"/>
  <c r="Q94" i="12"/>
  <c r="V128" i="12"/>
  <c r="H82" i="12"/>
  <c r="U87" i="12"/>
  <c r="Q87" i="12"/>
  <c r="M87" i="12"/>
  <c r="P87" i="12"/>
  <c r="K87" i="12"/>
  <c r="X87" i="12"/>
  <c r="S87" i="12"/>
  <c r="N87" i="12"/>
  <c r="T87" i="12"/>
  <c r="J87" i="12"/>
  <c r="R87" i="12"/>
  <c r="O87" i="12"/>
  <c r="L87" i="12"/>
  <c r="R90" i="12"/>
  <c r="N90" i="12"/>
  <c r="J90" i="12"/>
  <c r="X90" i="12"/>
  <c r="S90" i="12"/>
  <c r="M90" i="12"/>
  <c r="T90" i="12"/>
  <c r="L90" i="12"/>
  <c r="P90" i="12"/>
  <c r="Q90" i="12"/>
  <c r="O90" i="12"/>
  <c r="U90" i="12"/>
  <c r="K90" i="12"/>
  <c r="H84" i="12"/>
  <c r="H97" i="12"/>
  <c r="V81" i="12"/>
  <c r="H92" i="12"/>
  <c r="H78" i="12"/>
  <c r="V96" i="12"/>
  <c r="R79" i="12"/>
  <c r="N79" i="12"/>
  <c r="J79" i="12"/>
  <c r="X79" i="12"/>
  <c r="T79" i="12"/>
  <c r="P79" i="12"/>
  <c r="L79" i="12"/>
  <c r="Q79" i="12"/>
  <c r="O79" i="12"/>
  <c r="U79" i="12"/>
  <c r="K79" i="12"/>
  <c r="S79" i="12"/>
  <c r="M79" i="12"/>
  <c r="B77" i="12"/>
  <c r="V85" i="12"/>
  <c r="V76" i="16" l="1"/>
  <c r="V75" i="15"/>
  <c r="P95" i="15"/>
  <c r="X76" i="15"/>
  <c r="R95" i="15"/>
  <c r="Y87" i="14"/>
  <c r="W87" i="14"/>
  <c r="B120" i="14" s="1"/>
  <c r="V97" i="14"/>
  <c r="H121" i="14"/>
  <c r="V78" i="14"/>
  <c r="Y82" i="14"/>
  <c r="W82" i="14"/>
  <c r="B115" i="14" s="1"/>
  <c r="V81" i="14"/>
  <c r="V92" i="14"/>
  <c r="Y80" i="14"/>
  <c r="W80" i="14"/>
  <c r="B113" i="14" s="1"/>
  <c r="V94" i="14"/>
  <c r="V79" i="14"/>
  <c r="R83" i="14"/>
  <c r="N83" i="14"/>
  <c r="J83" i="14"/>
  <c r="T83" i="14"/>
  <c r="O83" i="14"/>
  <c r="X83" i="14"/>
  <c r="S83" i="14"/>
  <c r="M83" i="14"/>
  <c r="Q83" i="14"/>
  <c r="L83" i="14"/>
  <c r="P83" i="14"/>
  <c r="K83" i="14"/>
  <c r="U83" i="14"/>
  <c r="V93" i="14"/>
  <c r="V84" i="14"/>
  <c r="V91" i="14"/>
  <c r="U128" i="14"/>
  <c r="Q128" i="14"/>
  <c r="M128" i="14"/>
  <c r="X128" i="14"/>
  <c r="T128" i="14"/>
  <c r="P128" i="14"/>
  <c r="L128" i="14"/>
  <c r="S128" i="14"/>
  <c r="K128" i="14"/>
  <c r="R128" i="14"/>
  <c r="J128" i="14"/>
  <c r="O128" i="14"/>
  <c r="N128" i="14"/>
  <c r="V85" i="14"/>
  <c r="Y96" i="14"/>
  <c r="W96" i="14"/>
  <c r="B129" i="14" s="1"/>
  <c r="V90" i="14"/>
  <c r="V89" i="14"/>
  <c r="B98" i="14"/>
  <c r="H77" i="14"/>
  <c r="Y79" i="13"/>
  <c r="W79" i="13"/>
  <c r="B112" i="13" s="1"/>
  <c r="X118" i="13"/>
  <c r="T118" i="13"/>
  <c r="P118" i="13"/>
  <c r="L118" i="13"/>
  <c r="S118" i="13"/>
  <c r="O118" i="13"/>
  <c r="K118" i="13"/>
  <c r="N118" i="13"/>
  <c r="U118" i="13"/>
  <c r="M118" i="13"/>
  <c r="R118" i="13"/>
  <c r="Q118" i="13"/>
  <c r="J118" i="13"/>
  <c r="V118" i="13" s="1"/>
  <c r="V80" i="13"/>
  <c r="V96" i="13"/>
  <c r="U82" i="13"/>
  <c r="Q82" i="13"/>
  <c r="M82" i="13"/>
  <c r="P82" i="13"/>
  <c r="K82" i="13"/>
  <c r="T82" i="13"/>
  <c r="N82" i="13"/>
  <c r="S82" i="13"/>
  <c r="L82" i="13"/>
  <c r="X82" i="13"/>
  <c r="R82" i="13"/>
  <c r="J82" i="13"/>
  <c r="O82" i="13"/>
  <c r="V93" i="13"/>
  <c r="X91" i="13"/>
  <c r="T91" i="13"/>
  <c r="P91" i="13"/>
  <c r="L91" i="13"/>
  <c r="S91" i="13"/>
  <c r="O91" i="13"/>
  <c r="K91" i="13"/>
  <c r="U91" i="13"/>
  <c r="M91" i="13"/>
  <c r="Q91" i="13"/>
  <c r="N91" i="13"/>
  <c r="R91" i="13"/>
  <c r="J91" i="13"/>
  <c r="V81" i="13"/>
  <c r="V88" i="13"/>
  <c r="Y87" i="13"/>
  <c r="W87" i="13"/>
  <c r="B120" i="13" s="1"/>
  <c r="Y97" i="13"/>
  <c r="W97" i="13"/>
  <c r="B130" i="13" s="1"/>
  <c r="V94" i="13"/>
  <c r="Y92" i="13"/>
  <c r="W92" i="13"/>
  <c r="B125" i="13" s="1"/>
  <c r="X128" i="13"/>
  <c r="T128" i="13"/>
  <c r="P128" i="13"/>
  <c r="L128" i="13"/>
  <c r="S128" i="13"/>
  <c r="O128" i="13"/>
  <c r="K128" i="13"/>
  <c r="U128" i="13"/>
  <c r="M128" i="13"/>
  <c r="R128" i="13"/>
  <c r="J128" i="13"/>
  <c r="V128" i="13" s="1"/>
  <c r="Q128" i="13"/>
  <c r="N128" i="13"/>
  <c r="Y90" i="13"/>
  <c r="W90" i="13"/>
  <c r="B123" i="13" s="1"/>
  <c r="V78" i="13"/>
  <c r="X89" i="13"/>
  <c r="T89" i="13"/>
  <c r="P89" i="13"/>
  <c r="L89" i="13"/>
  <c r="R89" i="13"/>
  <c r="M89" i="13"/>
  <c r="O89" i="13"/>
  <c r="U89" i="13"/>
  <c r="N89" i="13"/>
  <c r="S89" i="13"/>
  <c r="Q89" i="13"/>
  <c r="K89" i="13"/>
  <c r="J89" i="13"/>
  <c r="V64" i="13"/>
  <c r="Y64" i="13" s="1"/>
  <c r="Y43" i="13"/>
  <c r="W43" i="13"/>
  <c r="Y84" i="13"/>
  <c r="W84" i="13"/>
  <c r="B117" i="13" s="1"/>
  <c r="U83" i="13"/>
  <c r="Q83" i="13"/>
  <c r="M83" i="13"/>
  <c r="X83" i="13"/>
  <c r="S83" i="13"/>
  <c r="N83" i="13"/>
  <c r="P83" i="13"/>
  <c r="J83" i="13"/>
  <c r="O83" i="13"/>
  <c r="T83" i="13"/>
  <c r="L83" i="13"/>
  <c r="R83" i="13"/>
  <c r="K83" i="13"/>
  <c r="V79" i="12"/>
  <c r="R84" i="12"/>
  <c r="N84" i="12"/>
  <c r="J84" i="12"/>
  <c r="T84" i="12"/>
  <c r="O84" i="12"/>
  <c r="Q84" i="12"/>
  <c r="L84" i="12"/>
  <c r="S84" i="12"/>
  <c r="P84" i="12"/>
  <c r="X84" i="12"/>
  <c r="K84" i="12"/>
  <c r="U84" i="12"/>
  <c r="M84" i="12"/>
  <c r="H93" i="12"/>
  <c r="U78" i="12"/>
  <c r="Q78" i="12"/>
  <c r="M78" i="12"/>
  <c r="S78" i="12"/>
  <c r="O78" i="12"/>
  <c r="K78" i="12"/>
  <c r="N78" i="12"/>
  <c r="T78" i="12"/>
  <c r="L78" i="12"/>
  <c r="P78" i="12"/>
  <c r="X78" i="12"/>
  <c r="R78" i="12"/>
  <c r="J78" i="12"/>
  <c r="V87" i="12"/>
  <c r="Y128" i="12"/>
  <c r="W128" i="12"/>
  <c r="V80" i="12"/>
  <c r="H122" i="12"/>
  <c r="Y81" i="12"/>
  <c r="W81" i="12"/>
  <c r="B114" i="12" s="1"/>
  <c r="V94" i="12"/>
  <c r="H77" i="12"/>
  <c r="R97" i="12"/>
  <c r="N97" i="12"/>
  <c r="J97" i="12"/>
  <c r="X97" i="12"/>
  <c r="S97" i="12"/>
  <c r="M97" i="12"/>
  <c r="Q97" i="12"/>
  <c r="L97" i="12"/>
  <c r="U97" i="12"/>
  <c r="P97" i="12"/>
  <c r="K97" i="12"/>
  <c r="T97" i="12"/>
  <c r="O97" i="12"/>
  <c r="Y85" i="12"/>
  <c r="W85" i="12"/>
  <c r="B118" i="12" s="1"/>
  <c r="Y96" i="12"/>
  <c r="W96" i="12"/>
  <c r="B129" i="12" s="1"/>
  <c r="R92" i="12"/>
  <c r="N92" i="12"/>
  <c r="J92" i="12"/>
  <c r="X92" i="12"/>
  <c r="S92" i="12"/>
  <c r="M92" i="12"/>
  <c r="U92" i="12"/>
  <c r="P92" i="12"/>
  <c r="K92" i="12"/>
  <c r="O92" i="12"/>
  <c r="T92" i="12"/>
  <c r="L92" i="12"/>
  <c r="Q92" i="12"/>
  <c r="V90" i="12"/>
  <c r="X82" i="12"/>
  <c r="T82" i="12"/>
  <c r="P82" i="12"/>
  <c r="L82" i="12"/>
  <c r="R82" i="12"/>
  <c r="N82" i="12"/>
  <c r="J82" i="12"/>
  <c r="U82" i="12"/>
  <c r="M82" i="12"/>
  <c r="S82" i="12"/>
  <c r="K82" i="12"/>
  <c r="Q82" i="12"/>
  <c r="O82" i="12"/>
  <c r="Y88" i="12"/>
  <c r="W88" i="12"/>
  <c r="B121" i="12" s="1"/>
  <c r="Y57" i="12"/>
  <c r="W57" i="12"/>
  <c r="V64" i="12"/>
  <c r="V83" i="12"/>
  <c r="Z76" i="16" l="1"/>
  <c r="Z75" i="15"/>
  <c r="Z95" i="15" s="1"/>
  <c r="V95" i="15"/>
  <c r="X95" i="15"/>
  <c r="AB76" i="15"/>
  <c r="AB95" i="15" s="1"/>
  <c r="Y89" i="14"/>
  <c r="W89" i="14"/>
  <c r="B122" i="14" s="1"/>
  <c r="Y85" i="14"/>
  <c r="W85" i="14"/>
  <c r="B118" i="14" s="1"/>
  <c r="Y93" i="14"/>
  <c r="W93" i="14"/>
  <c r="B126" i="14" s="1"/>
  <c r="H113" i="14"/>
  <c r="H115" i="14"/>
  <c r="H98" i="14"/>
  <c r="R77" i="14"/>
  <c r="R98" i="14" s="1"/>
  <c r="N77" i="14"/>
  <c r="N98" i="14" s="1"/>
  <c r="J77" i="14"/>
  <c r="Q77" i="14"/>
  <c r="Q98" i="14" s="1"/>
  <c r="L77" i="14"/>
  <c r="L98" i="14" s="1"/>
  <c r="U77" i="14"/>
  <c r="U98" i="14" s="1"/>
  <c r="P77" i="14"/>
  <c r="P98" i="14" s="1"/>
  <c r="K77" i="14"/>
  <c r="K98" i="14" s="1"/>
  <c r="T77" i="14"/>
  <c r="T98" i="14" s="1"/>
  <c r="O77" i="14"/>
  <c r="O98" i="14" s="1"/>
  <c r="X77" i="14"/>
  <c r="X98" i="14" s="1"/>
  <c r="S77" i="14"/>
  <c r="S98" i="14" s="1"/>
  <c r="M77" i="14"/>
  <c r="M98" i="14" s="1"/>
  <c r="Y90" i="14"/>
  <c r="W90" i="14"/>
  <c r="B123" i="14" s="1"/>
  <c r="Y97" i="14"/>
  <c r="W97" i="14"/>
  <c r="B130" i="14" s="1"/>
  <c r="H129" i="14"/>
  <c r="Y91" i="14"/>
  <c r="W91" i="14"/>
  <c r="B124" i="14" s="1"/>
  <c r="Y79" i="14"/>
  <c r="W79" i="14"/>
  <c r="B112" i="14" s="1"/>
  <c r="Y92" i="14"/>
  <c r="W92" i="14"/>
  <c r="B125" i="14" s="1"/>
  <c r="Y78" i="14"/>
  <c r="W78" i="14"/>
  <c r="B111" i="14" s="1"/>
  <c r="H120" i="14"/>
  <c r="V128" i="14"/>
  <c r="Y84" i="14"/>
  <c r="W84" i="14"/>
  <c r="B117" i="14" s="1"/>
  <c r="V83" i="14"/>
  <c r="Y94" i="14"/>
  <c r="W94" i="14"/>
  <c r="B127" i="14" s="1"/>
  <c r="Y81" i="14"/>
  <c r="W81" i="14"/>
  <c r="B114" i="14" s="1"/>
  <c r="S121" i="14"/>
  <c r="O121" i="14"/>
  <c r="K121" i="14"/>
  <c r="T121" i="14"/>
  <c r="N121" i="14"/>
  <c r="X121" i="14"/>
  <c r="R121" i="14"/>
  <c r="M121" i="14"/>
  <c r="U121" i="14"/>
  <c r="J121" i="14"/>
  <c r="Q121" i="14"/>
  <c r="L121" i="14"/>
  <c r="P121" i="14"/>
  <c r="Y93" i="13"/>
  <c r="W93" i="13"/>
  <c r="B126" i="13" s="1"/>
  <c r="B77" i="13"/>
  <c r="W64" i="13"/>
  <c r="V89" i="13"/>
  <c r="Y88" i="13"/>
  <c r="W88" i="13"/>
  <c r="B121" i="13" s="1"/>
  <c r="H112" i="13"/>
  <c r="Y118" i="13"/>
  <c r="W118" i="13"/>
  <c r="V83" i="13"/>
  <c r="H117" i="13"/>
  <c r="Y78" i="13"/>
  <c r="W78" i="13"/>
  <c r="B111" i="13" s="1"/>
  <c r="Y94" i="13"/>
  <c r="W94" i="13"/>
  <c r="B127" i="13" s="1"/>
  <c r="H120" i="13"/>
  <c r="Y81" i="13"/>
  <c r="W81" i="13"/>
  <c r="B114" i="13" s="1"/>
  <c r="V82" i="13"/>
  <c r="Y96" i="13"/>
  <c r="W96" i="13"/>
  <c r="B129" i="13" s="1"/>
  <c r="Y128" i="13"/>
  <c r="W128" i="13"/>
  <c r="H123" i="13"/>
  <c r="H125" i="13"/>
  <c r="H130" i="13"/>
  <c r="V91" i="13"/>
  <c r="Y80" i="13"/>
  <c r="W80" i="13"/>
  <c r="B113" i="13" s="1"/>
  <c r="Y90" i="12"/>
  <c r="W90" i="12"/>
  <c r="B123" i="12" s="1"/>
  <c r="U77" i="12"/>
  <c r="Q77" i="12"/>
  <c r="M77" i="12"/>
  <c r="S77" i="12"/>
  <c r="O77" i="12"/>
  <c r="K77" i="12"/>
  <c r="R77" i="12"/>
  <c r="J77" i="12"/>
  <c r="X77" i="12"/>
  <c r="P77" i="12"/>
  <c r="T77" i="12"/>
  <c r="L77" i="12"/>
  <c r="N77" i="12"/>
  <c r="H121" i="12"/>
  <c r="V82" i="12"/>
  <c r="X93" i="12"/>
  <c r="T93" i="12"/>
  <c r="P93" i="12"/>
  <c r="L93" i="12"/>
  <c r="Q93" i="12"/>
  <c r="K93" i="12"/>
  <c r="S93" i="12"/>
  <c r="N93" i="12"/>
  <c r="U93" i="12"/>
  <c r="J93" i="12"/>
  <c r="O93" i="12"/>
  <c r="R93" i="12"/>
  <c r="M93" i="12"/>
  <c r="X65" i="12"/>
  <c r="Y64" i="12"/>
  <c r="H129" i="12"/>
  <c r="Y94" i="12"/>
  <c r="W94" i="12"/>
  <c r="B127" i="12" s="1"/>
  <c r="Y87" i="12"/>
  <c r="W87" i="12"/>
  <c r="B120" i="12" s="1"/>
  <c r="H118" i="12"/>
  <c r="V97" i="12"/>
  <c r="V84" i="12"/>
  <c r="Y83" i="12"/>
  <c r="W83" i="12"/>
  <c r="B116" i="12" s="1"/>
  <c r="X122" i="12"/>
  <c r="T122" i="12"/>
  <c r="P122" i="12"/>
  <c r="L122" i="12"/>
  <c r="U122" i="12"/>
  <c r="O122" i="12"/>
  <c r="J122" i="12"/>
  <c r="R122" i="12"/>
  <c r="M122" i="12"/>
  <c r="K122" i="12"/>
  <c r="S122" i="12"/>
  <c r="Q122" i="12"/>
  <c r="N122" i="12"/>
  <c r="B91" i="12"/>
  <c r="W64" i="12"/>
  <c r="V92" i="12"/>
  <c r="H114" i="12"/>
  <c r="Y80" i="12"/>
  <c r="W80" i="12"/>
  <c r="B113" i="12" s="1"/>
  <c r="V78" i="12"/>
  <c r="Y79" i="12"/>
  <c r="W79" i="12"/>
  <c r="B112" i="12" s="1"/>
  <c r="J102" i="15" l="1"/>
  <c r="J104" i="15" s="1"/>
  <c r="J105" i="15" s="1"/>
  <c r="H114" i="14"/>
  <c r="H125" i="14"/>
  <c r="H118" i="14"/>
  <c r="H117" i="14"/>
  <c r="V121" i="14"/>
  <c r="H111" i="14"/>
  <c r="H123" i="14"/>
  <c r="V77" i="14"/>
  <c r="J98" i="14"/>
  <c r="H126" i="14"/>
  <c r="H122" i="14"/>
  <c r="Y83" i="14"/>
  <c r="W83" i="14"/>
  <c r="B116" i="14" s="1"/>
  <c r="R120" i="14"/>
  <c r="N120" i="14"/>
  <c r="J120" i="14"/>
  <c r="Q120" i="14"/>
  <c r="L120" i="14"/>
  <c r="U120" i="14"/>
  <c r="P120" i="14"/>
  <c r="K120" i="14"/>
  <c r="S120" i="14"/>
  <c r="O120" i="14"/>
  <c r="X120" i="14"/>
  <c r="T120" i="14"/>
  <c r="M120" i="14"/>
  <c r="H124" i="14"/>
  <c r="H130" i="14"/>
  <c r="U113" i="14"/>
  <c r="Q113" i="14"/>
  <c r="M113" i="14"/>
  <c r="X113" i="14"/>
  <c r="T113" i="14"/>
  <c r="P113" i="14"/>
  <c r="L113" i="14"/>
  <c r="R113" i="14"/>
  <c r="J113" i="14"/>
  <c r="O113" i="14"/>
  <c r="K113" i="14"/>
  <c r="S113" i="14"/>
  <c r="N113" i="14"/>
  <c r="H127" i="14"/>
  <c r="H112" i="14"/>
  <c r="Y128" i="14"/>
  <c r="W128" i="14"/>
  <c r="U129" i="14"/>
  <c r="Q129" i="14"/>
  <c r="M129" i="14"/>
  <c r="X129" i="14"/>
  <c r="T129" i="14"/>
  <c r="P129" i="14"/>
  <c r="L129" i="14"/>
  <c r="O129" i="14"/>
  <c r="N129" i="14"/>
  <c r="J129" i="14"/>
  <c r="S129" i="14"/>
  <c r="R129" i="14"/>
  <c r="K129" i="14"/>
  <c r="U115" i="14"/>
  <c r="Q115" i="14"/>
  <c r="M115" i="14"/>
  <c r="T115" i="14"/>
  <c r="O115" i="14"/>
  <c r="J115" i="14"/>
  <c r="X115" i="14"/>
  <c r="S115" i="14"/>
  <c r="N115" i="14"/>
  <c r="K115" i="14"/>
  <c r="R115" i="14"/>
  <c r="P115" i="14"/>
  <c r="L115" i="14"/>
  <c r="R125" i="13"/>
  <c r="N125" i="13"/>
  <c r="J125" i="13"/>
  <c r="U125" i="13"/>
  <c r="Q125" i="13"/>
  <c r="M125" i="13"/>
  <c r="X125" i="13"/>
  <c r="P125" i="13"/>
  <c r="O125" i="13"/>
  <c r="S125" i="13"/>
  <c r="L125" i="13"/>
  <c r="K125" i="13"/>
  <c r="T125" i="13"/>
  <c r="Y82" i="13"/>
  <c r="W82" i="13"/>
  <c r="B115" i="13" s="1"/>
  <c r="B98" i="13"/>
  <c r="H77" i="13"/>
  <c r="H113" i="13"/>
  <c r="H129" i="13"/>
  <c r="H114" i="13"/>
  <c r="U120" i="13"/>
  <c r="Q120" i="13"/>
  <c r="M120" i="13"/>
  <c r="X120" i="13"/>
  <c r="T120" i="13"/>
  <c r="P120" i="13"/>
  <c r="L120" i="13"/>
  <c r="R120" i="13"/>
  <c r="J120" i="13"/>
  <c r="O120" i="13"/>
  <c r="S120" i="13"/>
  <c r="N120" i="13"/>
  <c r="K120" i="13"/>
  <c r="Y83" i="13"/>
  <c r="W83" i="13"/>
  <c r="B116" i="13" s="1"/>
  <c r="H126" i="13"/>
  <c r="Y91" i="13"/>
  <c r="W91" i="13"/>
  <c r="B124" i="13" s="1"/>
  <c r="U130" i="13"/>
  <c r="Q130" i="13"/>
  <c r="M130" i="13"/>
  <c r="X130" i="13"/>
  <c r="T130" i="13"/>
  <c r="P130" i="13"/>
  <c r="L130" i="13"/>
  <c r="O130" i="13"/>
  <c r="N130" i="13"/>
  <c r="R130" i="13"/>
  <c r="K130" i="13"/>
  <c r="J130" i="13"/>
  <c r="S130" i="13"/>
  <c r="U123" i="13"/>
  <c r="Q123" i="13"/>
  <c r="M123" i="13"/>
  <c r="X123" i="13"/>
  <c r="T123" i="13"/>
  <c r="P123" i="13"/>
  <c r="L123" i="13"/>
  <c r="S123" i="13"/>
  <c r="K123" i="13"/>
  <c r="R123" i="13"/>
  <c r="J123" i="13"/>
  <c r="N123" i="13"/>
  <c r="O123" i="13"/>
  <c r="H127" i="13"/>
  <c r="R112" i="13"/>
  <c r="N112" i="13"/>
  <c r="J112" i="13"/>
  <c r="U112" i="13"/>
  <c r="Q112" i="13"/>
  <c r="M112" i="13"/>
  <c r="S112" i="13"/>
  <c r="K112" i="13"/>
  <c r="X112" i="13"/>
  <c r="P112" i="13"/>
  <c r="O112" i="13"/>
  <c r="T112" i="13"/>
  <c r="L112" i="13"/>
  <c r="Z99" i="13"/>
  <c r="Y89" i="13"/>
  <c r="W89" i="13"/>
  <c r="B122" i="13" s="1"/>
  <c r="H111" i="13"/>
  <c r="X117" i="13"/>
  <c r="T117" i="13"/>
  <c r="P117" i="13"/>
  <c r="L117" i="13"/>
  <c r="S117" i="13"/>
  <c r="O117" i="13"/>
  <c r="K117" i="13"/>
  <c r="R117" i="13"/>
  <c r="J117" i="13"/>
  <c r="Q117" i="13"/>
  <c r="U117" i="13"/>
  <c r="N117" i="13"/>
  <c r="M117" i="13"/>
  <c r="H121" i="13"/>
  <c r="R114" i="12"/>
  <c r="N114" i="12"/>
  <c r="J114" i="12"/>
  <c r="Q114" i="12"/>
  <c r="L114" i="12"/>
  <c r="U114" i="12"/>
  <c r="P114" i="12"/>
  <c r="K114" i="12"/>
  <c r="T114" i="12"/>
  <c r="O114" i="12"/>
  <c r="S114" i="12"/>
  <c r="X114" i="12"/>
  <c r="M114" i="12"/>
  <c r="Y84" i="12"/>
  <c r="W84" i="12"/>
  <c r="B117" i="12" s="1"/>
  <c r="H120" i="12"/>
  <c r="Y97" i="12"/>
  <c r="W97" i="12"/>
  <c r="B130" i="12" s="1"/>
  <c r="U129" i="12"/>
  <c r="Q129" i="12"/>
  <c r="M129" i="12"/>
  <c r="R129" i="12"/>
  <c r="L129" i="12"/>
  <c r="T129" i="12"/>
  <c r="O129" i="12"/>
  <c r="J129" i="12"/>
  <c r="S129" i="12"/>
  <c r="P129" i="12"/>
  <c r="X129" i="12"/>
  <c r="N129" i="12"/>
  <c r="K129" i="12"/>
  <c r="Y82" i="12"/>
  <c r="W82" i="12"/>
  <c r="B115" i="12" s="1"/>
  <c r="V77" i="12"/>
  <c r="H113" i="12"/>
  <c r="Y92" i="12"/>
  <c r="W92" i="12"/>
  <c r="B125" i="12" s="1"/>
  <c r="H116" i="12"/>
  <c r="S118" i="12"/>
  <c r="O118" i="12"/>
  <c r="K118" i="12"/>
  <c r="X118" i="12"/>
  <c r="R118" i="12"/>
  <c r="M118" i="12"/>
  <c r="Q118" i="12"/>
  <c r="J118" i="12"/>
  <c r="P118" i="12"/>
  <c r="U118" i="12"/>
  <c r="N118" i="12"/>
  <c r="T118" i="12"/>
  <c r="L118" i="12"/>
  <c r="H127" i="12"/>
  <c r="H123" i="12"/>
  <c r="H91" i="12"/>
  <c r="B98" i="12"/>
  <c r="Y78" i="12"/>
  <c r="W78" i="12"/>
  <c r="B111" i="12" s="1"/>
  <c r="H112" i="12"/>
  <c r="V122" i="12"/>
  <c r="V93" i="12"/>
  <c r="X121" i="12"/>
  <c r="T121" i="12"/>
  <c r="P121" i="12"/>
  <c r="L121" i="12"/>
  <c r="S121" i="12"/>
  <c r="N121" i="12"/>
  <c r="Q121" i="12"/>
  <c r="K121" i="12"/>
  <c r="M121" i="12"/>
  <c r="U121" i="12"/>
  <c r="J121" i="12"/>
  <c r="V121" i="12" s="1"/>
  <c r="R121" i="12"/>
  <c r="O121" i="12"/>
  <c r="V120" i="14" l="1"/>
  <c r="Y120" i="14" s="1"/>
  <c r="U127" i="14"/>
  <c r="Q127" i="14"/>
  <c r="M127" i="14"/>
  <c r="X127" i="14"/>
  <c r="T127" i="14"/>
  <c r="P127" i="14"/>
  <c r="L127" i="14"/>
  <c r="O127" i="14"/>
  <c r="N127" i="14"/>
  <c r="S127" i="14"/>
  <c r="R127" i="14"/>
  <c r="J127" i="14"/>
  <c r="K127" i="14"/>
  <c r="W120" i="14"/>
  <c r="U126" i="14"/>
  <c r="Q126" i="14"/>
  <c r="M126" i="14"/>
  <c r="X126" i="14"/>
  <c r="T126" i="14"/>
  <c r="P126" i="14"/>
  <c r="L126" i="14"/>
  <c r="S126" i="14"/>
  <c r="K126" i="14"/>
  <c r="R126" i="14"/>
  <c r="J126" i="14"/>
  <c r="N126" i="14"/>
  <c r="O126" i="14"/>
  <c r="R117" i="14"/>
  <c r="N117" i="14"/>
  <c r="J117" i="14"/>
  <c r="X117" i="14"/>
  <c r="S117" i="14"/>
  <c r="M117" i="14"/>
  <c r="Q117" i="14"/>
  <c r="L117" i="14"/>
  <c r="P117" i="14"/>
  <c r="O117" i="14"/>
  <c r="U117" i="14"/>
  <c r="T117" i="14"/>
  <c r="K117" i="14"/>
  <c r="V129" i="14"/>
  <c r="R112" i="14"/>
  <c r="N112" i="14"/>
  <c r="J112" i="14"/>
  <c r="U112" i="14"/>
  <c r="Q112" i="14"/>
  <c r="M112" i="14"/>
  <c r="X112" i="14"/>
  <c r="P112" i="14"/>
  <c r="O112" i="14"/>
  <c r="T112" i="14"/>
  <c r="S112" i="14"/>
  <c r="L112" i="14"/>
  <c r="K112" i="14"/>
  <c r="R122" i="14"/>
  <c r="N122" i="14"/>
  <c r="J122" i="14"/>
  <c r="T122" i="14"/>
  <c r="O122" i="14"/>
  <c r="X122" i="14"/>
  <c r="S122" i="14"/>
  <c r="M122" i="14"/>
  <c r="U122" i="14"/>
  <c r="K122" i="14"/>
  <c r="Q122" i="14"/>
  <c r="P122" i="14"/>
  <c r="L122" i="14"/>
  <c r="V98" i="14"/>
  <c r="Y98" i="14" s="1"/>
  <c r="Y77" i="14"/>
  <c r="W77" i="14"/>
  <c r="V115" i="14"/>
  <c r="S124" i="14"/>
  <c r="O124" i="14"/>
  <c r="K124" i="14"/>
  <c r="R124" i="14"/>
  <c r="N124" i="14"/>
  <c r="J124" i="14"/>
  <c r="U124" i="14"/>
  <c r="M124" i="14"/>
  <c r="T124" i="14"/>
  <c r="L124" i="14"/>
  <c r="X124" i="14"/>
  <c r="Q124" i="14"/>
  <c r="P124" i="14"/>
  <c r="R123" i="14"/>
  <c r="N123" i="14"/>
  <c r="J123" i="14"/>
  <c r="U123" i="14"/>
  <c r="P123" i="14"/>
  <c r="K123" i="14"/>
  <c r="T123" i="14"/>
  <c r="O123" i="14"/>
  <c r="L123" i="14"/>
  <c r="S123" i="14"/>
  <c r="X123" i="14"/>
  <c r="Q123" i="14"/>
  <c r="M123" i="14"/>
  <c r="V113" i="14"/>
  <c r="S111" i="14"/>
  <c r="O111" i="14"/>
  <c r="K111" i="14"/>
  <c r="R111" i="14"/>
  <c r="N111" i="14"/>
  <c r="J111" i="14"/>
  <c r="X111" i="14"/>
  <c r="P111" i="14"/>
  <c r="U111" i="14"/>
  <c r="M111" i="14"/>
  <c r="T111" i="14"/>
  <c r="Q111" i="14"/>
  <c r="L111" i="14"/>
  <c r="U125" i="14"/>
  <c r="Q125" i="14"/>
  <c r="M125" i="14"/>
  <c r="X125" i="14"/>
  <c r="T125" i="14"/>
  <c r="P125" i="14"/>
  <c r="L125" i="14"/>
  <c r="O125" i="14"/>
  <c r="N125" i="14"/>
  <c r="R125" i="14"/>
  <c r="K125" i="14"/>
  <c r="S125" i="14"/>
  <c r="J125" i="14"/>
  <c r="U130" i="14"/>
  <c r="Q130" i="14"/>
  <c r="M130" i="14"/>
  <c r="X130" i="14"/>
  <c r="T130" i="14"/>
  <c r="P130" i="14"/>
  <c r="L130" i="14"/>
  <c r="S130" i="14"/>
  <c r="K130" i="14"/>
  <c r="R130" i="14"/>
  <c r="J130" i="14"/>
  <c r="O130" i="14"/>
  <c r="N130" i="14"/>
  <c r="H116" i="14"/>
  <c r="Y121" i="14"/>
  <c r="W121" i="14"/>
  <c r="R118" i="14"/>
  <c r="N118" i="14"/>
  <c r="J118" i="14"/>
  <c r="T118" i="14"/>
  <c r="O118" i="14"/>
  <c r="X118" i="14"/>
  <c r="S118" i="14"/>
  <c r="M118" i="14"/>
  <c r="Q118" i="14"/>
  <c r="P118" i="14"/>
  <c r="U118" i="14"/>
  <c r="L118" i="14"/>
  <c r="K118" i="14"/>
  <c r="U114" i="14"/>
  <c r="Q114" i="14"/>
  <c r="M114" i="14"/>
  <c r="X114" i="14"/>
  <c r="T114" i="14"/>
  <c r="P114" i="14"/>
  <c r="L114" i="14"/>
  <c r="N114" i="14"/>
  <c r="S114" i="14"/>
  <c r="K114" i="14"/>
  <c r="R114" i="14"/>
  <c r="O114" i="14"/>
  <c r="J114" i="14"/>
  <c r="X126" i="13"/>
  <c r="T126" i="13"/>
  <c r="P126" i="13"/>
  <c r="L126" i="13"/>
  <c r="S126" i="13"/>
  <c r="O126" i="13"/>
  <c r="K126" i="13"/>
  <c r="R126" i="13"/>
  <c r="J126" i="13"/>
  <c r="Q126" i="13"/>
  <c r="M126" i="13"/>
  <c r="U126" i="13"/>
  <c r="N126" i="13"/>
  <c r="H115" i="13"/>
  <c r="U121" i="13"/>
  <c r="Q121" i="13"/>
  <c r="M121" i="13"/>
  <c r="X121" i="13"/>
  <c r="T121" i="13"/>
  <c r="P121" i="13"/>
  <c r="L121" i="13"/>
  <c r="O121" i="13"/>
  <c r="N121" i="13"/>
  <c r="R121" i="13"/>
  <c r="K121" i="13"/>
  <c r="J121" i="13"/>
  <c r="S121" i="13"/>
  <c r="H122" i="13"/>
  <c r="V123" i="13"/>
  <c r="V130" i="13"/>
  <c r="H124" i="13"/>
  <c r="S129" i="13"/>
  <c r="O129" i="13"/>
  <c r="K129" i="13"/>
  <c r="R129" i="13"/>
  <c r="N129" i="13"/>
  <c r="J129" i="13"/>
  <c r="V129" i="13" s="1"/>
  <c r="U129" i="13"/>
  <c r="M129" i="13"/>
  <c r="T129" i="13"/>
  <c r="L129" i="13"/>
  <c r="P129" i="13"/>
  <c r="X129" i="13"/>
  <c r="Q129" i="13"/>
  <c r="V125" i="13"/>
  <c r="R114" i="13"/>
  <c r="N114" i="13"/>
  <c r="J114" i="13"/>
  <c r="U114" i="13"/>
  <c r="Q114" i="13"/>
  <c r="M114" i="13"/>
  <c r="O114" i="13"/>
  <c r="T114" i="13"/>
  <c r="L114" i="13"/>
  <c r="S114" i="13"/>
  <c r="K114" i="13"/>
  <c r="X114" i="13"/>
  <c r="P114" i="13"/>
  <c r="V117" i="13"/>
  <c r="V112" i="13"/>
  <c r="R127" i="13"/>
  <c r="N127" i="13"/>
  <c r="J127" i="13"/>
  <c r="U127" i="13"/>
  <c r="Q127" i="13"/>
  <c r="M127" i="13"/>
  <c r="S127" i="13"/>
  <c r="K127" i="13"/>
  <c r="X127" i="13"/>
  <c r="P127" i="13"/>
  <c r="O127" i="13"/>
  <c r="L127" i="13"/>
  <c r="T127" i="13"/>
  <c r="H116" i="13"/>
  <c r="V120" i="13"/>
  <c r="H98" i="13"/>
  <c r="U77" i="13"/>
  <c r="U98" i="13" s="1"/>
  <c r="Q77" i="13"/>
  <c r="Q98" i="13" s="1"/>
  <c r="M77" i="13"/>
  <c r="M98" i="13" s="1"/>
  <c r="T77" i="13"/>
  <c r="T98" i="13" s="1"/>
  <c r="O77" i="13"/>
  <c r="O98" i="13" s="1"/>
  <c r="J77" i="13"/>
  <c r="N77" i="13"/>
  <c r="N98" i="13" s="1"/>
  <c r="S77" i="13"/>
  <c r="S98" i="13" s="1"/>
  <c r="L77" i="13"/>
  <c r="L98" i="13" s="1"/>
  <c r="X77" i="13"/>
  <c r="X98" i="13" s="1"/>
  <c r="R77" i="13"/>
  <c r="R98" i="13" s="1"/>
  <c r="K77" i="13"/>
  <c r="K98" i="13" s="1"/>
  <c r="P77" i="13"/>
  <c r="P98" i="13" s="1"/>
  <c r="R111" i="13"/>
  <c r="N111" i="13"/>
  <c r="J111" i="13"/>
  <c r="U111" i="13"/>
  <c r="Q111" i="13"/>
  <c r="M111" i="13"/>
  <c r="T111" i="13"/>
  <c r="L111" i="13"/>
  <c r="S111" i="13"/>
  <c r="K111" i="13"/>
  <c r="X111" i="13"/>
  <c r="P111" i="13"/>
  <c r="O111" i="13"/>
  <c r="R113" i="13"/>
  <c r="N113" i="13"/>
  <c r="J113" i="13"/>
  <c r="U113" i="13"/>
  <c r="Q113" i="13"/>
  <c r="M113" i="13"/>
  <c r="X113" i="13"/>
  <c r="P113" i="13"/>
  <c r="O113" i="13"/>
  <c r="T113" i="13"/>
  <c r="L113" i="13"/>
  <c r="S113" i="13"/>
  <c r="K113" i="13"/>
  <c r="Y122" i="12"/>
  <c r="W122" i="12"/>
  <c r="X91" i="12"/>
  <c r="X98" i="12" s="1"/>
  <c r="T91" i="12"/>
  <c r="T98" i="12" s="1"/>
  <c r="P91" i="12"/>
  <c r="P98" i="12" s="1"/>
  <c r="L91" i="12"/>
  <c r="L98" i="12" s="1"/>
  <c r="Q91" i="12"/>
  <c r="Q98" i="12" s="1"/>
  <c r="K91" i="12"/>
  <c r="K98" i="12" s="1"/>
  <c r="R91" i="12"/>
  <c r="R98" i="12" s="1"/>
  <c r="J91" i="12"/>
  <c r="U91" i="12"/>
  <c r="U98" i="12" s="1"/>
  <c r="N91" i="12"/>
  <c r="N98" i="12" s="1"/>
  <c r="S91" i="12"/>
  <c r="S98" i="12" s="1"/>
  <c r="O91" i="12"/>
  <c r="O98" i="12" s="1"/>
  <c r="M91" i="12"/>
  <c r="M98" i="12" s="1"/>
  <c r="H98" i="12"/>
  <c r="X127" i="12"/>
  <c r="T127" i="12"/>
  <c r="P127" i="12"/>
  <c r="L127" i="12"/>
  <c r="Q127" i="12"/>
  <c r="K127" i="12"/>
  <c r="S127" i="12"/>
  <c r="N127" i="12"/>
  <c r="R127" i="12"/>
  <c r="O127" i="12"/>
  <c r="M127" i="12"/>
  <c r="J127" i="12"/>
  <c r="V127" i="12" s="1"/>
  <c r="U127" i="12"/>
  <c r="Y77" i="12"/>
  <c r="W77" i="12"/>
  <c r="H117" i="12"/>
  <c r="V114" i="12"/>
  <c r="R112" i="12"/>
  <c r="N112" i="12"/>
  <c r="J112" i="12"/>
  <c r="T112" i="12"/>
  <c r="O112" i="12"/>
  <c r="X112" i="12"/>
  <c r="S112" i="12"/>
  <c r="M112" i="12"/>
  <c r="Q112" i="12"/>
  <c r="L112" i="12"/>
  <c r="K112" i="12"/>
  <c r="U112" i="12"/>
  <c r="P112" i="12"/>
  <c r="V118" i="12"/>
  <c r="S116" i="12"/>
  <c r="O116" i="12"/>
  <c r="K116" i="12"/>
  <c r="Q116" i="12"/>
  <c r="L116" i="12"/>
  <c r="R116" i="12"/>
  <c r="J116" i="12"/>
  <c r="X116" i="12"/>
  <c r="P116" i="12"/>
  <c r="U116" i="12"/>
  <c r="N116" i="12"/>
  <c r="T116" i="12"/>
  <c r="M116" i="12"/>
  <c r="V129" i="12"/>
  <c r="H130" i="12"/>
  <c r="Y121" i="12"/>
  <c r="W121" i="12"/>
  <c r="H111" i="12"/>
  <c r="H125" i="12"/>
  <c r="Y93" i="12"/>
  <c r="W93" i="12"/>
  <c r="B126" i="12" s="1"/>
  <c r="X123" i="12"/>
  <c r="T123" i="12"/>
  <c r="P123" i="12"/>
  <c r="L123" i="12"/>
  <c r="Q123" i="12"/>
  <c r="K123" i="12"/>
  <c r="S123" i="12"/>
  <c r="N123" i="12"/>
  <c r="M123" i="12"/>
  <c r="U123" i="12"/>
  <c r="J123" i="12"/>
  <c r="V123" i="12" s="1"/>
  <c r="R123" i="12"/>
  <c r="O123" i="12"/>
  <c r="R113" i="12"/>
  <c r="N113" i="12"/>
  <c r="J113" i="12"/>
  <c r="U113" i="12"/>
  <c r="P113" i="12"/>
  <c r="K113" i="12"/>
  <c r="T113" i="12"/>
  <c r="O113" i="12"/>
  <c r="X113" i="12"/>
  <c r="S113" i="12"/>
  <c r="M113" i="12"/>
  <c r="L113" i="12"/>
  <c r="Q113" i="12"/>
  <c r="H115" i="12"/>
  <c r="X120" i="12"/>
  <c r="T120" i="12"/>
  <c r="P120" i="12"/>
  <c r="L120" i="12"/>
  <c r="R120" i="12"/>
  <c r="M120" i="12"/>
  <c r="U120" i="12"/>
  <c r="O120" i="12"/>
  <c r="J120" i="12"/>
  <c r="K120" i="12"/>
  <c r="S120" i="12"/>
  <c r="Q120" i="12"/>
  <c r="N120" i="12"/>
  <c r="V114" i="14" l="1"/>
  <c r="V127" i="14"/>
  <c r="Y127" i="14" s="1"/>
  <c r="V130" i="14"/>
  <c r="Y114" i="14"/>
  <c r="W114" i="14"/>
  <c r="Y130" i="14"/>
  <c r="W130" i="14"/>
  <c r="V123" i="14"/>
  <c r="Y115" i="14"/>
  <c r="W115" i="14"/>
  <c r="W127" i="14"/>
  <c r="Y113" i="14"/>
  <c r="W113" i="14"/>
  <c r="B110" i="14"/>
  <c r="W98" i="14"/>
  <c r="V117" i="14"/>
  <c r="V124" i="14"/>
  <c r="V122" i="14"/>
  <c r="Y129" i="14"/>
  <c r="W129" i="14"/>
  <c r="V126" i="14"/>
  <c r="S116" i="14"/>
  <c r="O116" i="14"/>
  <c r="K116" i="14"/>
  <c r="X116" i="14"/>
  <c r="R116" i="14"/>
  <c r="M116" i="14"/>
  <c r="Q116" i="14"/>
  <c r="L116" i="14"/>
  <c r="U116" i="14"/>
  <c r="J116" i="14"/>
  <c r="T116" i="14"/>
  <c r="P116" i="14"/>
  <c r="N116" i="14"/>
  <c r="V118" i="14"/>
  <c r="V125" i="14"/>
  <c r="V111" i="14"/>
  <c r="V112" i="14"/>
  <c r="Y125" i="13"/>
  <c r="W125" i="13"/>
  <c r="Y130" i="13"/>
  <c r="W130" i="13"/>
  <c r="Y120" i="13"/>
  <c r="W120" i="13"/>
  <c r="Y112" i="13"/>
  <c r="W112" i="13"/>
  <c r="V114" i="13"/>
  <c r="Y123" i="13"/>
  <c r="W123" i="13"/>
  <c r="V121" i="13"/>
  <c r="Y129" i="13"/>
  <c r="W129" i="13"/>
  <c r="J98" i="13"/>
  <c r="V77" i="13"/>
  <c r="X116" i="13"/>
  <c r="S116" i="13"/>
  <c r="O116" i="13"/>
  <c r="K116" i="13"/>
  <c r="Q116" i="13"/>
  <c r="L116" i="13"/>
  <c r="U116" i="13"/>
  <c r="P116" i="13"/>
  <c r="J116" i="13"/>
  <c r="M116" i="13"/>
  <c r="T116" i="13"/>
  <c r="R116" i="13"/>
  <c r="N116" i="13"/>
  <c r="V127" i="13"/>
  <c r="Y117" i="13"/>
  <c r="W117" i="13"/>
  <c r="S124" i="13"/>
  <c r="O124" i="13"/>
  <c r="K124" i="13"/>
  <c r="R124" i="13"/>
  <c r="N124" i="13"/>
  <c r="J124" i="13"/>
  <c r="T124" i="13"/>
  <c r="L124" i="13"/>
  <c r="Q124" i="13"/>
  <c r="U124" i="13"/>
  <c r="P124" i="13"/>
  <c r="M124" i="13"/>
  <c r="X124" i="13"/>
  <c r="R115" i="13"/>
  <c r="N115" i="13"/>
  <c r="J115" i="13"/>
  <c r="U115" i="13"/>
  <c r="Q115" i="13"/>
  <c r="M115" i="13"/>
  <c r="T115" i="13"/>
  <c r="L115" i="13"/>
  <c r="S115" i="13"/>
  <c r="K115" i="13"/>
  <c r="X115" i="13"/>
  <c r="P115" i="13"/>
  <c r="O115" i="13"/>
  <c r="V111" i="13"/>
  <c r="V113" i="13"/>
  <c r="U122" i="13"/>
  <c r="Q122" i="13"/>
  <c r="M122" i="13"/>
  <c r="X122" i="13"/>
  <c r="T122" i="13"/>
  <c r="P122" i="13"/>
  <c r="L122" i="13"/>
  <c r="N122" i="13"/>
  <c r="S122" i="13"/>
  <c r="K122" i="13"/>
  <c r="O122" i="13"/>
  <c r="J122" i="13"/>
  <c r="R122" i="13"/>
  <c r="V126" i="13"/>
  <c r="B110" i="12"/>
  <c r="V120" i="12"/>
  <c r="X125" i="12"/>
  <c r="T125" i="12"/>
  <c r="P125" i="12"/>
  <c r="L125" i="12"/>
  <c r="S125" i="12"/>
  <c r="N125" i="12"/>
  <c r="Q125" i="12"/>
  <c r="K125" i="12"/>
  <c r="O125" i="12"/>
  <c r="M125" i="12"/>
  <c r="U125" i="12"/>
  <c r="J125" i="12"/>
  <c r="R125" i="12"/>
  <c r="V112" i="12"/>
  <c r="S117" i="12"/>
  <c r="O117" i="12"/>
  <c r="K117" i="12"/>
  <c r="Q117" i="12"/>
  <c r="L117" i="12"/>
  <c r="X117" i="12"/>
  <c r="P117" i="12"/>
  <c r="U117" i="12"/>
  <c r="N117" i="12"/>
  <c r="T117" i="12"/>
  <c r="M117" i="12"/>
  <c r="J117" i="12"/>
  <c r="R117" i="12"/>
  <c r="V91" i="12"/>
  <c r="J98" i="12"/>
  <c r="Y123" i="12"/>
  <c r="W123" i="12"/>
  <c r="V116" i="12"/>
  <c r="Y127" i="12"/>
  <c r="W127" i="12"/>
  <c r="Y129" i="12"/>
  <c r="W129" i="12"/>
  <c r="Y114" i="12"/>
  <c r="W114" i="12"/>
  <c r="R115" i="12"/>
  <c r="N115" i="12"/>
  <c r="J115" i="12"/>
  <c r="X115" i="12"/>
  <c r="S115" i="12"/>
  <c r="M115" i="12"/>
  <c r="Q115" i="12"/>
  <c r="L115" i="12"/>
  <c r="U115" i="12"/>
  <c r="P115" i="12"/>
  <c r="K115" i="12"/>
  <c r="O115" i="12"/>
  <c r="T115" i="12"/>
  <c r="V113" i="12"/>
  <c r="H126" i="12"/>
  <c r="R111" i="12"/>
  <c r="N111" i="12"/>
  <c r="J111" i="12"/>
  <c r="X111" i="12"/>
  <c r="S111" i="12"/>
  <c r="M111" i="12"/>
  <c r="Q111" i="12"/>
  <c r="L111" i="12"/>
  <c r="U111" i="12"/>
  <c r="P111" i="12"/>
  <c r="K111" i="12"/>
  <c r="T111" i="12"/>
  <c r="O111" i="12"/>
  <c r="S130" i="12"/>
  <c r="O130" i="12"/>
  <c r="K130" i="12"/>
  <c r="Q130" i="12"/>
  <c r="L130" i="12"/>
  <c r="T130" i="12"/>
  <c r="N130" i="12"/>
  <c r="P130" i="12"/>
  <c r="X130" i="12"/>
  <c r="M130" i="12"/>
  <c r="U130" i="12"/>
  <c r="J130" i="12"/>
  <c r="R130" i="12"/>
  <c r="Y118" i="12"/>
  <c r="W118" i="12"/>
  <c r="Y125" i="14" l="1"/>
  <c r="W125" i="14"/>
  <c r="Y117" i="14"/>
  <c r="W117" i="14"/>
  <c r="Y112" i="14"/>
  <c r="W112" i="14"/>
  <c r="Y122" i="14"/>
  <c r="W122" i="14"/>
  <c r="B131" i="14"/>
  <c r="H110" i="14"/>
  <c r="Y111" i="14"/>
  <c r="W111" i="14"/>
  <c r="Y126" i="14"/>
  <c r="W126" i="14"/>
  <c r="Y124" i="14"/>
  <c r="W124" i="14"/>
  <c r="Y118" i="14"/>
  <c r="W118" i="14"/>
  <c r="V116" i="14"/>
  <c r="Y123" i="14"/>
  <c r="W123" i="14"/>
  <c r="Y127" i="13"/>
  <c r="W127" i="13"/>
  <c r="V122" i="13"/>
  <c r="Y113" i="13"/>
  <c r="W113" i="13"/>
  <c r="V115" i="13"/>
  <c r="V116" i="13"/>
  <c r="Y111" i="13"/>
  <c r="W111" i="13"/>
  <c r="V98" i="13"/>
  <c r="Y77" i="13"/>
  <c r="W77" i="13"/>
  <c r="Y126" i="13"/>
  <c r="W126" i="13"/>
  <c r="V124" i="13"/>
  <c r="Y121" i="13"/>
  <c r="W121" i="13"/>
  <c r="Y114" i="13"/>
  <c r="W114" i="13"/>
  <c r="V111" i="12"/>
  <c r="Y113" i="12"/>
  <c r="W113" i="12"/>
  <c r="Y116" i="12"/>
  <c r="W116" i="12"/>
  <c r="Y91" i="12"/>
  <c r="W91" i="12"/>
  <c r="V98" i="12"/>
  <c r="Y98" i="12" s="1"/>
  <c r="V125" i="12"/>
  <c r="Y120" i="12"/>
  <c r="W120" i="12"/>
  <c r="V130" i="12"/>
  <c r="V115" i="12"/>
  <c r="X126" i="12"/>
  <c r="T126" i="12"/>
  <c r="P126" i="12"/>
  <c r="L126" i="12"/>
  <c r="U126" i="12"/>
  <c r="O126" i="12"/>
  <c r="J126" i="12"/>
  <c r="V126" i="12" s="1"/>
  <c r="R126" i="12"/>
  <c r="M126" i="12"/>
  <c r="Q126" i="12"/>
  <c r="N126" i="12"/>
  <c r="K126" i="12"/>
  <c r="S126" i="12"/>
  <c r="V117" i="12"/>
  <c r="Y112" i="12"/>
  <c r="W112" i="12"/>
  <c r="H110" i="12"/>
  <c r="Y116" i="14" l="1"/>
  <c r="W116" i="14"/>
  <c r="H131" i="14"/>
  <c r="S110" i="14"/>
  <c r="S131" i="14" s="1"/>
  <c r="O110" i="14"/>
  <c r="O131" i="14" s="1"/>
  <c r="K110" i="14"/>
  <c r="K131" i="14" s="1"/>
  <c r="R110" i="14"/>
  <c r="R131" i="14" s="1"/>
  <c r="N110" i="14"/>
  <c r="N131" i="14" s="1"/>
  <c r="J110" i="14"/>
  <c r="U110" i="14"/>
  <c r="U131" i="14" s="1"/>
  <c r="M110" i="14"/>
  <c r="M131" i="14" s="1"/>
  <c r="T110" i="14"/>
  <c r="T131" i="14" s="1"/>
  <c r="L110" i="14"/>
  <c r="L131" i="14" s="1"/>
  <c r="Q110" i="14"/>
  <c r="Q131" i="14" s="1"/>
  <c r="P110" i="14"/>
  <c r="P131" i="14" s="1"/>
  <c r="X110" i="14"/>
  <c r="X131" i="14" s="1"/>
  <c r="Y124" i="13"/>
  <c r="W124" i="13"/>
  <c r="Y122" i="13"/>
  <c r="W122" i="13"/>
  <c r="B110" i="13"/>
  <c r="W98" i="13"/>
  <c r="Y115" i="13"/>
  <c r="W115" i="13"/>
  <c r="Y98" i="13"/>
  <c r="X99" i="13"/>
  <c r="Y116" i="13"/>
  <c r="Z132" i="13"/>
  <c r="W116" i="13"/>
  <c r="Y130" i="12"/>
  <c r="W130" i="12"/>
  <c r="Y126" i="12"/>
  <c r="W126" i="12"/>
  <c r="R110" i="12"/>
  <c r="N110" i="12"/>
  <c r="J110" i="12"/>
  <c r="Q110" i="12"/>
  <c r="L110" i="12"/>
  <c r="U110" i="12"/>
  <c r="P110" i="12"/>
  <c r="K110" i="12"/>
  <c r="T110" i="12"/>
  <c r="O110" i="12"/>
  <c r="S110" i="12"/>
  <c r="X110" i="12"/>
  <c r="M110" i="12"/>
  <c r="Y117" i="12"/>
  <c r="W117" i="12"/>
  <c r="B124" i="12"/>
  <c r="W98" i="12"/>
  <c r="Y115" i="12"/>
  <c r="W115" i="12"/>
  <c r="Y125" i="12"/>
  <c r="W125" i="12"/>
  <c r="Y111" i="12"/>
  <c r="W111" i="12"/>
  <c r="J131" i="14" l="1"/>
  <c r="V110" i="14"/>
  <c r="B131" i="13"/>
  <c r="H110" i="13"/>
  <c r="V110" i="12"/>
  <c r="H124" i="12"/>
  <c r="B131" i="12"/>
  <c r="V131" i="14" l="1"/>
  <c r="Y131" i="14" s="1"/>
  <c r="Y110" i="14"/>
  <c r="W110" i="14"/>
  <c r="W131" i="14" s="1"/>
  <c r="H131" i="13"/>
  <c r="X110" i="13"/>
  <c r="X131" i="13" s="1"/>
  <c r="T110" i="13"/>
  <c r="T131" i="13" s="1"/>
  <c r="P110" i="13"/>
  <c r="P131" i="13" s="1"/>
  <c r="L110" i="13"/>
  <c r="L131" i="13" s="1"/>
  <c r="S110" i="13"/>
  <c r="S131" i="13" s="1"/>
  <c r="O110" i="13"/>
  <c r="O131" i="13" s="1"/>
  <c r="K110" i="13"/>
  <c r="K131" i="13" s="1"/>
  <c r="U110" i="13"/>
  <c r="U131" i="13" s="1"/>
  <c r="M110" i="13"/>
  <c r="M131" i="13" s="1"/>
  <c r="R110" i="13"/>
  <c r="R131" i="13" s="1"/>
  <c r="J110" i="13"/>
  <c r="Q110" i="13"/>
  <c r="Q131" i="13" s="1"/>
  <c r="N110" i="13"/>
  <c r="N131" i="13" s="1"/>
  <c r="Y110" i="12"/>
  <c r="W110" i="12"/>
  <c r="X124" i="12"/>
  <c r="X131" i="12" s="1"/>
  <c r="T124" i="12"/>
  <c r="T131" i="12" s="1"/>
  <c r="P124" i="12"/>
  <c r="P131" i="12" s="1"/>
  <c r="L124" i="12"/>
  <c r="L131" i="12" s="1"/>
  <c r="R124" i="12"/>
  <c r="R131" i="12" s="1"/>
  <c r="M124" i="12"/>
  <c r="M131" i="12" s="1"/>
  <c r="U124" i="12"/>
  <c r="U131" i="12" s="1"/>
  <c r="O124" i="12"/>
  <c r="O131" i="12" s="1"/>
  <c r="J124" i="12"/>
  <c r="N124" i="12"/>
  <c r="N131" i="12" s="1"/>
  <c r="K124" i="12"/>
  <c r="K131" i="12" s="1"/>
  <c r="S124" i="12"/>
  <c r="S131" i="12" s="1"/>
  <c r="Q124" i="12"/>
  <c r="Q131" i="12" s="1"/>
  <c r="H131" i="12"/>
  <c r="J131" i="13" l="1"/>
  <c r="V110" i="13"/>
  <c r="V124" i="12"/>
  <c r="J131" i="12"/>
  <c r="V131" i="13" l="1"/>
  <c r="Y110" i="13"/>
  <c r="W110" i="13"/>
  <c r="W131" i="13" s="1"/>
  <c r="Y124" i="12"/>
  <c r="W124" i="12"/>
  <c r="W131" i="12" s="1"/>
  <c r="V131" i="12"/>
  <c r="Y131" i="12" s="1"/>
  <c r="Y131" i="13" l="1"/>
  <c r="X132" i="13" s="1"/>
  <c r="D246" i="10" l="1"/>
  <c r="D240" i="10" s="1"/>
  <c r="C246" i="10"/>
  <c r="Q240" i="10"/>
  <c r="C240" i="10"/>
  <c r="T239" i="10"/>
  <c r="S239" i="10"/>
  <c r="R239" i="10"/>
  <c r="F239" i="10"/>
  <c r="E239" i="10"/>
  <c r="Q237" i="10"/>
  <c r="U237" i="10" s="1"/>
  <c r="Q236" i="10"/>
  <c r="U236" i="10" s="1"/>
  <c r="Q233" i="10"/>
  <c r="U233" i="10" s="1"/>
  <c r="Q230" i="10"/>
  <c r="U230" i="10" s="1"/>
  <c r="Q229" i="10"/>
  <c r="U229" i="10" s="1"/>
  <c r="Q228" i="10"/>
  <c r="U228" i="10" s="1"/>
  <c r="Q227" i="10"/>
  <c r="U227" i="10" s="1"/>
  <c r="Q226" i="10"/>
  <c r="U226" i="10" s="1"/>
  <c r="Q225" i="10"/>
  <c r="U225" i="10" s="1"/>
  <c r="Q224" i="10"/>
  <c r="U224" i="10" s="1"/>
  <c r="Q223" i="10"/>
  <c r="U223" i="10" s="1"/>
  <c r="Q222" i="10"/>
  <c r="U222" i="10" s="1"/>
  <c r="G220" i="10"/>
  <c r="Q220" i="10"/>
  <c r="U220" i="10" s="1"/>
  <c r="Y217" i="10"/>
  <c r="O212" i="10"/>
  <c r="D205" i="10"/>
  <c r="D204" i="10"/>
  <c r="D203" i="10"/>
  <c r="D202" i="10"/>
  <c r="T195" i="10"/>
  <c r="S195" i="10"/>
  <c r="R195" i="10"/>
  <c r="F195" i="10"/>
  <c r="E195" i="10"/>
  <c r="G193" i="10"/>
  <c r="G192" i="10"/>
  <c r="G189" i="10"/>
  <c r="Q187" i="10"/>
  <c r="U187" i="10" s="1"/>
  <c r="Q186" i="10"/>
  <c r="U186" i="10" s="1"/>
  <c r="G185" i="10"/>
  <c r="G184" i="10"/>
  <c r="Q184" i="10"/>
  <c r="U184" i="10" s="1"/>
  <c r="Q183" i="10"/>
  <c r="U183" i="10" s="1"/>
  <c r="G182" i="10"/>
  <c r="Q180" i="10"/>
  <c r="U180" i="10" s="1"/>
  <c r="G179" i="10"/>
  <c r="Q178" i="10"/>
  <c r="U178" i="10" s="1"/>
  <c r="G177" i="10"/>
  <c r="G176" i="10"/>
  <c r="Q175" i="10"/>
  <c r="Y173" i="10"/>
  <c r="O168" i="10"/>
  <c r="G145" i="10"/>
  <c r="T153" i="10"/>
  <c r="S153" i="10"/>
  <c r="R153" i="10"/>
  <c r="F153" i="10"/>
  <c r="E153" i="10"/>
  <c r="G152" i="10"/>
  <c r="Q151" i="10"/>
  <c r="U151" i="10" s="1"/>
  <c r="Q150" i="10"/>
  <c r="U150" i="10" s="1"/>
  <c r="Q149" i="10"/>
  <c r="U149" i="10" s="1"/>
  <c r="G148" i="10"/>
  <c r="Q147" i="10"/>
  <c r="U147" i="10" s="1"/>
  <c r="Q144" i="10"/>
  <c r="U144" i="10" s="1"/>
  <c r="Q143" i="10"/>
  <c r="U143" i="10" s="1"/>
  <c r="G143" i="10"/>
  <c r="G142" i="10"/>
  <c r="Q141" i="10"/>
  <c r="U141" i="10" s="1"/>
  <c r="G140" i="10"/>
  <c r="Q138" i="10"/>
  <c r="U138" i="10" s="1"/>
  <c r="G137" i="10"/>
  <c r="G135" i="10"/>
  <c r="Q134" i="10"/>
  <c r="U134" i="10" s="1"/>
  <c r="Y131" i="10"/>
  <c r="O126" i="10"/>
  <c r="D118" i="10"/>
  <c r="T111" i="10"/>
  <c r="S111" i="10"/>
  <c r="R111" i="10"/>
  <c r="E111" i="10"/>
  <c r="Q105" i="10"/>
  <c r="U105" i="10" s="1"/>
  <c r="Q104" i="10"/>
  <c r="U104" i="10" s="1"/>
  <c r="Q103" i="10"/>
  <c r="U103" i="10" s="1"/>
  <c r="Q102" i="10"/>
  <c r="U102" i="10" s="1"/>
  <c r="Q101" i="10"/>
  <c r="U101" i="10" s="1"/>
  <c r="Q100" i="10"/>
  <c r="U100" i="10" s="1"/>
  <c r="Q98" i="10"/>
  <c r="U98" i="10" s="1"/>
  <c r="Q97" i="10"/>
  <c r="U97" i="10" s="1"/>
  <c r="Q96" i="10"/>
  <c r="U96" i="10" s="1"/>
  <c r="Q95" i="10"/>
  <c r="U95" i="10" s="1"/>
  <c r="G94" i="10"/>
  <c r="Q94" i="10"/>
  <c r="U94" i="10" s="1"/>
  <c r="Q93" i="10"/>
  <c r="U93" i="10" s="1"/>
  <c r="Q92" i="10"/>
  <c r="U92" i="10" s="1"/>
  <c r="Y89" i="10"/>
  <c r="O84" i="10"/>
  <c r="C78" i="10"/>
  <c r="C70" i="10" s="1"/>
  <c r="D75" i="10"/>
  <c r="S69" i="10"/>
  <c r="R69" i="10"/>
  <c r="E69" i="10"/>
  <c r="T68" i="10"/>
  <c r="Q68" i="10"/>
  <c r="T67" i="10"/>
  <c r="Q67" i="10"/>
  <c r="T66" i="10"/>
  <c r="T65" i="10"/>
  <c r="J93" i="16"/>
  <c r="T64" i="10"/>
  <c r="J92" i="16"/>
  <c r="Q64" i="10"/>
  <c r="T63" i="10"/>
  <c r="Q63" i="10"/>
  <c r="T62" i="10"/>
  <c r="J89" i="16"/>
  <c r="Q61" i="10"/>
  <c r="J88" i="16"/>
  <c r="Q60" i="10"/>
  <c r="T59" i="10"/>
  <c r="T58" i="10"/>
  <c r="Q58" i="10"/>
  <c r="T57" i="10"/>
  <c r="T56" i="10"/>
  <c r="T55" i="10"/>
  <c r="J81" i="16"/>
  <c r="Q54" i="10"/>
  <c r="T53" i="10"/>
  <c r="G53" i="10"/>
  <c r="T52" i="10"/>
  <c r="T51" i="10"/>
  <c r="Q51" i="10"/>
  <c r="T50" i="10"/>
  <c r="Q50" i="10"/>
  <c r="Y47" i="10"/>
  <c r="O42" i="10"/>
  <c r="D36" i="10"/>
  <c r="D30" i="10" s="1"/>
  <c r="C36" i="10"/>
  <c r="D31" i="10"/>
  <c r="Q30" i="10"/>
  <c r="C30" i="10"/>
  <c r="S29" i="10"/>
  <c r="R29" i="10"/>
  <c r="P29" i="10"/>
  <c r="F29" i="10"/>
  <c r="E29" i="10"/>
  <c r="D29" i="10"/>
  <c r="C29" i="10"/>
  <c r="B29" i="10"/>
  <c r="T28" i="10"/>
  <c r="Q28" i="10"/>
  <c r="H28" i="10"/>
  <c r="J28" i="10" s="1"/>
  <c r="K28" i="10" s="1"/>
  <c r="B68" i="10" s="1"/>
  <c r="G28" i="10"/>
  <c r="V27" i="10"/>
  <c r="X27" i="10" s="1"/>
  <c r="T27" i="10"/>
  <c r="U27" i="10" s="1"/>
  <c r="Q27" i="10"/>
  <c r="H27" i="10"/>
  <c r="J27" i="10" s="1"/>
  <c r="K27" i="10" s="1"/>
  <c r="B67" i="10" s="1"/>
  <c r="G27" i="10"/>
  <c r="Y26" i="10"/>
  <c r="P66" i="10" s="1"/>
  <c r="T26" i="10"/>
  <c r="Q26" i="10"/>
  <c r="U26" i="10" s="1"/>
  <c r="V26" i="10" s="1"/>
  <c r="X26" i="10" s="1"/>
  <c r="H26" i="10"/>
  <c r="J26" i="10" s="1"/>
  <c r="K26" i="10" s="1"/>
  <c r="B66" i="10" s="1"/>
  <c r="G26" i="10"/>
  <c r="T25" i="10"/>
  <c r="U25" i="10" s="1"/>
  <c r="V25" i="10" s="1"/>
  <c r="X25" i="10" s="1"/>
  <c r="Q25" i="10"/>
  <c r="K25" i="10"/>
  <c r="B65" i="10" s="1"/>
  <c r="H25" i="10"/>
  <c r="J25" i="10" s="1"/>
  <c r="G25" i="10"/>
  <c r="T24" i="10"/>
  <c r="Q24" i="10"/>
  <c r="H24" i="10"/>
  <c r="J24" i="10" s="1"/>
  <c r="K24" i="10" s="1"/>
  <c r="B64" i="10" s="1"/>
  <c r="G24" i="10"/>
  <c r="V23" i="10"/>
  <c r="X23" i="10" s="1"/>
  <c r="T23" i="10"/>
  <c r="U23" i="10" s="1"/>
  <c r="Q23" i="10"/>
  <c r="H23" i="10"/>
  <c r="J23" i="10" s="1"/>
  <c r="K23" i="10" s="1"/>
  <c r="B63" i="10" s="1"/>
  <c r="G23" i="10"/>
  <c r="T22" i="10"/>
  <c r="Q22" i="10"/>
  <c r="U22" i="10" s="1"/>
  <c r="V22" i="10" s="1"/>
  <c r="X22" i="10" s="1"/>
  <c r="Y22" i="10" s="1"/>
  <c r="P62" i="10" s="1"/>
  <c r="H22" i="10"/>
  <c r="J22" i="10" s="1"/>
  <c r="K22" i="10" s="1"/>
  <c r="B62" i="10" s="1"/>
  <c r="G22" i="10"/>
  <c r="T21" i="10"/>
  <c r="U21" i="10" s="1"/>
  <c r="V21" i="10" s="1"/>
  <c r="X21" i="10" s="1"/>
  <c r="Q21" i="10"/>
  <c r="K21" i="10"/>
  <c r="B61" i="10" s="1"/>
  <c r="H21" i="10"/>
  <c r="J21" i="10" s="1"/>
  <c r="G21" i="10"/>
  <c r="T20" i="10"/>
  <c r="Q20" i="10"/>
  <c r="H20" i="10"/>
  <c r="J20" i="10" s="1"/>
  <c r="K20" i="10" s="1"/>
  <c r="B60" i="10" s="1"/>
  <c r="G20" i="10"/>
  <c r="V19" i="10"/>
  <c r="X19" i="10" s="1"/>
  <c r="T19" i="10"/>
  <c r="U19" i="10" s="1"/>
  <c r="Q19" i="10"/>
  <c r="H19" i="10"/>
  <c r="J19" i="10" s="1"/>
  <c r="K19" i="10" s="1"/>
  <c r="B59" i="10" s="1"/>
  <c r="G19" i="10"/>
  <c r="Y18" i="10"/>
  <c r="P58" i="10" s="1"/>
  <c r="T18" i="10"/>
  <c r="Q18" i="10"/>
  <c r="U18" i="10" s="1"/>
  <c r="V18" i="10" s="1"/>
  <c r="X18" i="10" s="1"/>
  <c r="H18" i="10"/>
  <c r="J18" i="10" s="1"/>
  <c r="K18" i="10" s="1"/>
  <c r="B58" i="10" s="1"/>
  <c r="G18" i="10"/>
  <c r="T17" i="10"/>
  <c r="U17" i="10" s="1"/>
  <c r="V17" i="10" s="1"/>
  <c r="X17" i="10" s="1"/>
  <c r="Q17" i="10"/>
  <c r="K17" i="10"/>
  <c r="B57" i="10" s="1"/>
  <c r="H17" i="10"/>
  <c r="J17" i="10" s="1"/>
  <c r="G17" i="10"/>
  <c r="V16" i="10"/>
  <c r="X16" i="10" s="1"/>
  <c r="T16" i="10"/>
  <c r="Y16" i="10" s="1"/>
  <c r="P56" i="10" s="1"/>
  <c r="Q16" i="10"/>
  <c r="U16" i="10" s="1"/>
  <c r="H16" i="10"/>
  <c r="J16" i="10" s="1"/>
  <c r="K16" i="10" s="1"/>
  <c r="B56" i="10" s="1"/>
  <c r="G16" i="10"/>
  <c r="U15" i="10"/>
  <c r="V15" i="10" s="1"/>
  <c r="X15" i="10" s="1"/>
  <c r="Y15" i="10" s="1"/>
  <c r="P55" i="10" s="1"/>
  <c r="T15" i="10"/>
  <c r="Q15" i="10"/>
  <c r="J15" i="10"/>
  <c r="K15" i="10" s="1"/>
  <c r="B55" i="10" s="1"/>
  <c r="H15" i="10"/>
  <c r="G15" i="10"/>
  <c r="T14" i="10"/>
  <c r="Q14" i="10"/>
  <c r="G14" i="10"/>
  <c r="H14" i="10" s="1"/>
  <c r="J14" i="10" s="1"/>
  <c r="K14" i="10" s="1"/>
  <c r="B54" i="10" s="1"/>
  <c r="T13" i="10"/>
  <c r="U13" i="10" s="1"/>
  <c r="V13" i="10" s="1"/>
  <c r="X13" i="10" s="1"/>
  <c r="Q13" i="10"/>
  <c r="Y13" i="10" s="1"/>
  <c r="P53" i="10" s="1"/>
  <c r="H13" i="10"/>
  <c r="J13" i="10" s="1"/>
  <c r="K13" i="10" s="1"/>
  <c r="B53" i="10" s="1"/>
  <c r="G13" i="10"/>
  <c r="T12" i="10"/>
  <c r="Q12" i="10"/>
  <c r="U12" i="10" s="1"/>
  <c r="V12" i="10" s="1"/>
  <c r="X12" i="10" s="1"/>
  <c r="H12" i="10"/>
  <c r="J12" i="10" s="1"/>
  <c r="K12" i="10" s="1"/>
  <c r="B52" i="10" s="1"/>
  <c r="G12" i="10"/>
  <c r="T11" i="10"/>
  <c r="U11" i="10" s="1"/>
  <c r="V11" i="10" s="1"/>
  <c r="X11" i="10" s="1"/>
  <c r="Q11" i="10"/>
  <c r="H11" i="10"/>
  <c r="J11" i="10" s="1"/>
  <c r="K11" i="10" s="1"/>
  <c r="B51" i="10" s="1"/>
  <c r="G11" i="10"/>
  <c r="T10" i="10"/>
  <c r="Q10" i="10"/>
  <c r="U10" i="10" s="1"/>
  <c r="V10" i="10" s="1"/>
  <c r="X10" i="10" s="1"/>
  <c r="H10" i="10"/>
  <c r="J10" i="10" s="1"/>
  <c r="K10" i="10" s="1"/>
  <c r="B50" i="10" s="1"/>
  <c r="G10" i="10"/>
  <c r="T9" i="10"/>
  <c r="Q9" i="10"/>
  <c r="Q29" i="10" s="1"/>
  <c r="Q31" i="10" s="1"/>
  <c r="H9" i="10"/>
  <c r="G9" i="10"/>
  <c r="O2" i="10"/>
  <c r="Q137" i="10" l="1"/>
  <c r="U137" i="10" s="1"/>
  <c r="C239" i="10"/>
  <c r="C241" i="10" s="1"/>
  <c r="G229" i="10"/>
  <c r="Q219" i="10"/>
  <c r="G180" i="10"/>
  <c r="D162" i="10"/>
  <c r="D154" i="10" s="1"/>
  <c r="Q193" i="10"/>
  <c r="U193" i="10" s="1"/>
  <c r="G134" i="10"/>
  <c r="G144" i="10"/>
  <c r="Q177" i="10"/>
  <c r="U177" i="10" s="1"/>
  <c r="G227" i="10"/>
  <c r="G230" i="10"/>
  <c r="Q140" i="10"/>
  <c r="U140" i="10" s="1"/>
  <c r="G226" i="10"/>
  <c r="Q152" i="10"/>
  <c r="U152" i="10" s="1"/>
  <c r="G147" i="10"/>
  <c r="Q176" i="10"/>
  <c r="U176" i="10" s="1"/>
  <c r="Q179" i="10"/>
  <c r="U179" i="10" s="1"/>
  <c r="G223" i="10"/>
  <c r="G141" i="10"/>
  <c r="G175" i="10"/>
  <c r="Q189" i="10"/>
  <c r="U189" i="10" s="1"/>
  <c r="G236" i="10"/>
  <c r="G98" i="10"/>
  <c r="F69" i="10"/>
  <c r="G54" i="10"/>
  <c r="U58" i="10"/>
  <c r="G61" i="10"/>
  <c r="U51" i="10"/>
  <c r="Q99" i="10"/>
  <c r="U99" i="10" s="1"/>
  <c r="D119" i="10"/>
  <c r="G99" i="10" s="1"/>
  <c r="G105" i="10"/>
  <c r="G65" i="10"/>
  <c r="G66" i="10"/>
  <c r="G92" i="10"/>
  <c r="G102" i="10"/>
  <c r="G103" i="10"/>
  <c r="G104" i="10"/>
  <c r="J81" i="9"/>
  <c r="N81" i="16"/>
  <c r="T49" i="10"/>
  <c r="G51" i="10"/>
  <c r="J93" i="9"/>
  <c r="N93" i="16"/>
  <c r="D77" i="10"/>
  <c r="G50" i="10"/>
  <c r="H50" i="10" s="1"/>
  <c r="J50" i="10" s="1"/>
  <c r="Q57" i="10"/>
  <c r="T61" i="10"/>
  <c r="U61" i="10" s="1"/>
  <c r="G64" i="10"/>
  <c r="G68" i="10"/>
  <c r="H68" i="10" s="1"/>
  <c r="G91" i="10"/>
  <c r="G95" i="10"/>
  <c r="G149" i="10"/>
  <c r="G150" i="10"/>
  <c r="G151" i="10"/>
  <c r="G181" i="10"/>
  <c r="G186" i="10"/>
  <c r="G187" i="10"/>
  <c r="G224" i="10"/>
  <c r="G233" i="10"/>
  <c r="G237" i="10"/>
  <c r="N92" i="16"/>
  <c r="J92" i="9"/>
  <c r="D239" i="10"/>
  <c r="D241" i="10" s="1"/>
  <c r="G58" i="10"/>
  <c r="H58" i="10" s="1"/>
  <c r="L58" i="10" s="1"/>
  <c r="M58" i="10" s="1"/>
  <c r="G56" i="10"/>
  <c r="H56" i="10" s="1"/>
  <c r="G59" i="10"/>
  <c r="H59" i="10" s="1"/>
  <c r="N88" i="16"/>
  <c r="J88" i="9"/>
  <c r="J89" i="9"/>
  <c r="N89" i="16"/>
  <c r="G62" i="10"/>
  <c r="H62" i="10" s="1"/>
  <c r="G63" i="10"/>
  <c r="H63" i="10" s="1"/>
  <c r="J63" i="10" s="1"/>
  <c r="M63" i="10" s="1"/>
  <c r="U64" i="10"/>
  <c r="U68" i="10"/>
  <c r="G93" i="10"/>
  <c r="G96" i="10"/>
  <c r="G97" i="10"/>
  <c r="G100" i="10"/>
  <c r="G101" i="10"/>
  <c r="G138" i="10"/>
  <c r="D153" i="10"/>
  <c r="D155" i="10" s="1"/>
  <c r="Q148" i="10"/>
  <c r="U148" i="10" s="1"/>
  <c r="C162" i="10"/>
  <c r="C154" i="10" s="1"/>
  <c r="G228" i="10"/>
  <c r="Y12" i="10"/>
  <c r="P52" i="10" s="1"/>
  <c r="H54" i="10"/>
  <c r="J54" i="10" s="1"/>
  <c r="M54" i="10" s="1"/>
  <c r="K54" i="10"/>
  <c r="B96" i="10" s="1"/>
  <c r="K58" i="10"/>
  <c r="B100" i="10" s="1"/>
  <c r="Y10" i="10"/>
  <c r="P50" i="10" s="1"/>
  <c r="H51" i="10"/>
  <c r="H53" i="10"/>
  <c r="H29" i="10"/>
  <c r="Y11" i="10"/>
  <c r="P51" i="10" s="1"/>
  <c r="H61" i="10"/>
  <c r="H64" i="10"/>
  <c r="G49" i="10"/>
  <c r="Q49" i="10"/>
  <c r="C69" i="10"/>
  <c r="C71" i="10" s="1"/>
  <c r="U50" i="10"/>
  <c r="U57" i="10"/>
  <c r="T29" i="10"/>
  <c r="J9" i="10"/>
  <c r="U9" i="10"/>
  <c r="U24" i="10"/>
  <c r="V24" i="10" s="1"/>
  <c r="X24" i="10" s="1"/>
  <c r="Y24" i="10" s="1"/>
  <c r="P64" i="10" s="1"/>
  <c r="G55" i="10"/>
  <c r="H55" i="10" s="1"/>
  <c r="Q55" i="10"/>
  <c r="U55" i="10" s="1"/>
  <c r="V55" i="10" s="1"/>
  <c r="U63" i="10"/>
  <c r="U67" i="10"/>
  <c r="H65" i="10"/>
  <c r="V58" i="10"/>
  <c r="G29" i="10"/>
  <c r="U14" i="10"/>
  <c r="V14" i="10" s="1"/>
  <c r="X14" i="10" s="1"/>
  <c r="Y14" i="10"/>
  <c r="P54" i="10" s="1"/>
  <c r="U20" i="10"/>
  <c r="V20" i="10" s="1"/>
  <c r="X20" i="10" s="1"/>
  <c r="Y20" i="10" s="1"/>
  <c r="P60" i="10" s="1"/>
  <c r="H66" i="10"/>
  <c r="U28" i="10"/>
  <c r="V28" i="10" s="1"/>
  <c r="X28" i="10" s="1"/>
  <c r="Y28" i="10" s="1"/>
  <c r="P68" i="10" s="1"/>
  <c r="C31" i="10"/>
  <c r="G52" i="10"/>
  <c r="H52" i="10" s="1"/>
  <c r="Q52" i="10"/>
  <c r="U52" i="10" s="1"/>
  <c r="T54" i="10"/>
  <c r="U54" i="10" s="1"/>
  <c r="T60" i="10"/>
  <c r="U60" i="10" s="1"/>
  <c r="G60" i="10"/>
  <c r="H60" i="10" s="1"/>
  <c r="G106" i="10"/>
  <c r="Q106" i="10"/>
  <c r="U106" i="10" s="1"/>
  <c r="Q154" i="10"/>
  <c r="Q53" i="10"/>
  <c r="U53" i="10" s="1"/>
  <c r="V53" i="10" s="1"/>
  <c r="Q56" i="10"/>
  <c r="U56" i="10" s="1"/>
  <c r="V56" i="10" s="1"/>
  <c r="Q59" i="10"/>
  <c r="U59" i="10" s="1"/>
  <c r="Q66" i="10"/>
  <c r="U66" i="10" s="1"/>
  <c r="V66" i="10" s="1"/>
  <c r="G67" i="10"/>
  <c r="H67" i="10" s="1"/>
  <c r="Q70" i="10"/>
  <c r="F111" i="10"/>
  <c r="Q91" i="10"/>
  <c r="G107" i="10"/>
  <c r="Q107" i="10"/>
  <c r="U107" i="10" s="1"/>
  <c r="G109" i="10"/>
  <c r="Q109" i="10"/>
  <c r="U109" i="10" s="1"/>
  <c r="C111" i="10"/>
  <c r="G191" i="10"/>
  <c r="Q191" i="10"/>
  <c r="U191" i="10" s="1"/>
  <c r="Y17" i="10"/>
  <c r="P57" i="10" s="1"/>
  <c r="Y19" i="10"/>
  <c r="P59" i="10" s="1"/>
  <c r="Y21" i="10"/>
  <c r="P61" i="10" s="1"/>
  <c r="Y23" i="10"/>
  <c r="P63" i="10" s="1"/>
  <c r="Y25" i="10"/>
  <c r="P65" i="10" s="1"/>
  <c r="Y27" i="10"/>
  <c r="P67" i="10" s="1"/>
  <c r="Q62" i="10"/>
  <c r="U62" i="10" s="1"/>
  <c r="V62" i="10" s="1"/>
  <c r="Q65" i="10"/>
  <c r="U65" i="10" s="1"/>
  <c r="G146" i="10"/>
  <c r="Q146" i="10"/>
  <c r="U146" i="10" s="1"/>
  <c r="G108" i="10"/>
  <c r="Q108" i="10"/>
  <c r="U108" i="10" s="1"/>
  <c r="G110" i="10"/>
  <c r="Q110" i="10"/>
  <c r="U110" i="10" s="1"/>
  <c r="G133" i="10"/>
  <c r="C153" i="10"/>
  <c r="Q133" i="10"/>
  <c r="G136" i="10"/>
  <c r="Q136" i="10"/>
  <c r="U136" i="10" s="1"/>
  <c r="G139" i="10"/>
  <c r="Q139" i="10"/>
  <c r="U139" i="10" s="1"/>
  <c r="C120" i="10"/>
  <c r="Q142" i="10"/>
  <c r="U142" i="10" s="1"/>
  <c r="Q185" i="10"/>
  <c r="U185" i="10" s="1"/>
  <c r="Q192" i="10"/>
  <c r="U192" i="10" s="1"/>
  <c r="G232" i="10"/>
  <c r="Q232" i="10"/>
  <c r="U232" i="10" s="1"/>
  <c r="Q135" i="10"/>
  <c r="U135" i="10" s="1"/>
  <c r="Q145" i="10"/>
  <c r="U145" i="10" s="1"/>
  <c r="U175" i="10"/>
  <c r="Q182" i="10"/>
  <c r="U182" i="10" s="1"/>
  <c r="Q194" i="10"/>
  <c r="U194" i="10" s="1"/>
  <c r="G194" i="10"/>
  <c r="G238" i="10"/>
  <c r="Q238" i="10"/>
  <c r="U238" i="10" s="1"/>
  <c r="G178" i="10"/>
  <c r="G183" i="10"/>
  <c r="G188" i="10"/>
  <c r="Q188" i="10"/>
  <c r="U188" i="10" s="1"/>
  <c r="C206" i="10"/>
  <c r="G235" i="10"/>
  <c r="Q235" i="10"/>
  <c r="U235" i="10" s="1"/>
  <c r="D195" i="10"/>
  <c r="G231" i="10"/>
  <c r="Q231" i="10"/>
  <c r="U231" i="10" s="1"/>
  <c r="G234" i="10"/>
  <c r="Q234" i="10"/>
  <c r="U234" i="10" s="1"/>
  <c r="G219" i="10"/>
  <c r="G221" i="10"/>
  <c r="Q221" i="10"/>
  <c r="U221" i="10" s="1"/>
  <c r="G222" i="10"/>
  <c r="D206" i="10"/>
  <c r="D196" i="10" s="1"/>
  <c r="U219" i="10"/>
  <c r="G225" i="10"/>
  <c r="D111" i="10" l="1"/>
  <c r="M50" i="10"/>
  <c r="K50" i="10"/>
  <c r="B92" i="10" s="1"/>
  <c r="D120" i="10"/>
  <c r="D112" i="10" s="1"/>
  <c r="D113" i="10" s="1"/>
  <c r="G111" i="10"/>
  <c r="N89" i="9"/>
  <c r="P89" i="16"/>
  <c r="R89" i="16"/>
  <c r="N92" i="9"/>
  <c r="R92" i="16"/>
  <c r="P92" i="16"/>
  <c r="Q190" i="10"/>
  <c r="U190" i="10" s="1"/>
  <c r="G190" i="10"/>
  <c r="G195" i="10" s="1"/>
  <c r="Q181" i="10"/>
  <c r="C155" i="10"/>
  <c r="L83" i="16"/>
  <c r="C195" i="10"/>
  <c r="G57" i="10"/>
  <c r="H57" i="10" s="1"/>
  <c r="J57" i="10" s="1"/>
  <c r="D78" i="10"/>
  <c r="D70" i="10" s="1"/>
  <c r="N88" i="9"/>
  <c r="P88" i="16"/>
  <c r="R88" i="16"/>
  <c r="N93" i="9"/>
  <c r="R93" i="16"/>
  <c r="P93" i="16"/>
  <c r="N81" i="9"/>
  <c r="P81" i="16"/>
  <c r="R81" i="16"/>
  <c r="Q239" i="10"/>
  <c r="Q241" i="10" s="1"/>
  <c r="V68" i="10"/>
  <c r="Z66" i="10"/>
  <c r="X66" i="10"/>
  <c r="Y66" i="10" s="1"/>
  <c r="P108" i="10" s="1"/>
  <c r="L55" i="10"/>
  <c r="J55" i="10"/>
  <c r="J67" i="10"/>
  <c r="L67" i="10"/>
  <c r="Z53" i="10"/>
  <c r="X53" i="10"/>
  <c r="Y53" i="10" s="1"/>
  <c r="P95" i="10" s="1"/>
  <c r="X55" i="10"/>
  <c r="Z55" i="10"/>
  <c r="AA55" i="10" s="1"/>
  <c r="J60" i="10"/>
  <c r="L60" i="10"/>
  <c r="V60" i="10"/>
  <c r="Z56" i="10"/>
  <c r="X56" i="10"/>
  <c r="Y56" i="10" s="1"/>
  <c r="P98" i="10" s="1"/>
  <c r="V64" i="10"/>
  <c r="V59" i="10"/>
  <c r="X58" i="10"/>
  <c r="Y58" i="10" s="1"/>
  <c r="P100" i="10" s="1"/>
  <c r="Z58" i="10"/>
  <c r="L65" i="10"/>
  <c r="J65" i="10"/>
  <c r="J64" i="10"/>
  <c r="L64" i="10"/>
  <c r="L59" i="10"/>
  <c r="J59" i="10"/>
  <c r="V57" i="10"/>
  <c r="Q111" i="10"/>
  <c r="U91" i="10"/>
  <c r="U111" i="10" s="1"/>
  <c r="L62" i="10"/>
  <c r="J62" i="10"/>
  <c r="L52" i="10"/>
  <c r="J52" i="10"/>
  <c r="V50" i="10"/>
  <c r="X62" i="10"/>
  <c r="Y62" i="10" s="1"/>
  <c r="P104" i="10" s="1"/>
  <c r="Z62" i="10"/>
  <c r="AA62" i="10" s="1"/>
  <c r="Y55" i="10"/>
  <c r="P97" i="10" s="1"/>
  <c r="D197" i="10"/>
  <c r="G153" i="10"/>
  <c r="V63" i="10"/>
  <c r="T69" i="10"/>
  <c r="Q69" i="10"/>
  <c r="Q71" i="10" s="1"/>
  <c r="U49" i="10"/>
  <c r="U69" i="10" s="1"/>
  <c r="J61" i="10"/>
  <c r="L61" i="10"/>
  <c r="H96" i="10"/>
  <c r="J96" i="10" s="1"/>
  <c r="M96" i="10" s="1"/>
  <c r="Q153" i="10"/>
  <c r="Q155" i="10" s="1"/>
  <c r="U133" i="10"/>
  <c r="U153" i="10" s="1"/>
  <c r="V67" i="10"/>
  <c r="J68" i="10"/>
  <c r="L68" i="10"/>
  <c r="J29" i="10"/>
  <c r="K9" i="10"/>
  <c r="V51" i="10"/>
  <c r="L53" i="10"/>
  <c r="J53" i="10"/>
  <c r="V52" i="10"/>
  <c r="G239" i="10"/>
  <c r="Q196" i="10"/>
  <c r="C196" i="10"/>
  <c r="C197" i="10" s="1"/>
  <c r="V65" i="10"/>
  <c r="V54" i="10"/>
  <c r="H92" i="10"/>
  <c r="J92" i="10" s="1"/>
  <c r="M92" i="10" s="1"/>
  <c r="K100" i="10"/>
  <c r="B142" i="10" s="1"/>
  <c r="H100" i="10"/>
  <c r="L100" i="10" s="1"/>
  <c r="M100" i="10" s="1"/>
  <c r="L56" i="10"/>
  <c r="J56" i="10"/>
  <c r="U239" i="10"/>
  <c r="C112" i="10"/>
  <c r="C113" i="10" s="1"/>
  <c r="Q112" i="10"/>
  <c r="V61" i="10"/>
  <c r="L66" i="10"/>
  <c r="J66" i="10"/>
  <c r="U29" i="10"/>
  <c r="V9" i="10"/>
  <c r="J51" i="10"/>
  <c r="L51" i="10"/>
  <c r="K63" i="10"/>
  <c r="B105" i="10" s="1"/>
  <c r="G69" i="10" l="1"/>
  <c r="AA53" i="10"/>
  <c r="K92" i="10"/>
  <c r="B134" i="10" s="1"/>
  <c r="H134" i="10" s="1"/>
  <c r="J134" i="10" s="1"/>
  <c r="M134" i="10" s="1"/>
  <c r="X88" i="16"/>
  <c r="AB88" i="16" s="1"/>
  <c r="R88" i="9"/>
  <c r="X88" i="9" s="1"/>
  <c r="L95" i="16"/>
  <c r="L83" i="9"/>
  <c r="L95" i="9" s="1"/>
  <c r="X89" i="16"/>
  <c r="AB89" i="16" s="1"/>
  <c r="R89" i="9"/>
  <c r="X89" i="9" s="1"/>
  <c r="AA56" i="10"/>
  <c r="R81" i="9"/>
  <c r="X81" i="16"/>
  <c r="V88" i="16"/>
  <c r="Z88" i="16" s="1"/>
  <c r="P88" i="9"/>
  <c r="V88" i="9" s="1"/>
  <c r="Z88" i="9" s="1"/>
  <c r="V92" i="16"/>
  <c r="Z92" i="16" s="1"/>
  <c r="P92" i="9"/>
  <c r="V92" i="9" s="1"/>
  <c r="Z92" i="9" s="1"/>
  <c r="L57" i="10"/>
  <c r="P81" i="9"/>
  <c r="V81" i="16"/>
  <c r="X93" i="16"/>
  <c r="AB93" i="16" s="1"/>
  <c r="R93" i="9"/>
  <c r="X93" i="9" s="1"/>
  <c r="AB88" i="9"/>
  <c r="U181" i="10"/>
  <c r="U195" i="10" s="1"/>
  <c r="Q195" i="10"/>
  <c r="Q197" i="10" s="1"/>
  <c r="X92" i="16"/>
  <c r="AB92" i="16" s="1"/>
  <c r="R92" i="9"/>
  <c r="X92" i="9" s="1"/>
  <c r="AB89" i="9"/>
  <c r="V93" i="16"/>
  <c r="Z93" i="16" s="1"/>
  <c r="P93" i="9"/>
  <c r="V93" i="9" s="1"/>
  <c r="Z93" i="9" s="1"/>
  <c r="V89" i="16"/>
  <c r="Z89" i="16" s="1"/>
  <c r="P89" i="9"/>
  <c r="V89" i="9" s="1"/>
  <c r="Z89" i="9" s="1"/>
  <c r="AB93" i="9"/>
  <c r="J83" i="16"/>
  <c r="D69" i="10"/>
  <c r="D71" i="10" s="1"/>
  <c r="AB92" i="9"/>
  <c r="M53" i="10"/>
  <c r="K53" i="10"/>
  <c r="B95" i="10" s="1"/>
  <c r="Q113" i="10"/>
  <c r="M57" i="10"/>
  <c r="K57" i="10"/>
  <c r="B99" i="10" s="1"/>
  <c r="Z60" i="10"/>
  <c r="X60" i="10"/>
  <c r="Y60" i="10" s="1"/>
  <c r="P102" i="10" s="1"/>
  <c r="M67" i="10"/>
  <c r="K67" i="10"/>
  <c r="B109" i="10" s="1"/>
  <c r="AA66" i="10"/>
  <c r="V108" i="10"/>
  <c r="X108" i="10" s="1"/>
  <c r="Y108" i="10" s="1"/>
  <c r="P150" i="10" s="1"/>
  <c r="M56" i="10"/>
  <c r="K56" i="10"/>
  <c r="B98" i="10" s="1"/>
  <c r="X65" i="10"/>
  <c r="Y65" i="10" s="1"/>
  <c r="P107" i="10" s="1"/>
  <c r="Z65" i="10"/>
  <c r="X51" i="10"/>
  <c r="Y51" i="10" s="1"/>
  <c r="P93" i="10" s="1"/>
  <c r="Z51" i="10"/>
  <c r="AA51" i="10" s="1"/>
  <c r="V104" i="10"/>
  <c r="X104" i="10" s="1"/>
  <c r="Y104" i="10" s="1"/>
  <c r="P146" i="10" s="1"/>
  <c r="M52" i="10"/>
  <c r="K52" i="10"/>
  <c r="B94" i="10" s="1"/>
  <c r="M59" i="10"/>
  <c r="K59" i="10"/>
  <c r="B101" i="10" s="1"/>
  <c r="Z59" i="10"/>
  <c r="X59" i="10"/>
  <c r="Y59" i="10" s="1"/>
  <c r="P101" i="10" s="1"/>
  <c r="V98" i="10"/>
  <c r="X98" i="10" s="1"/>
  <c r="Y98" i="10" s="1"/>
  <c r="P140" i="10" s="1"/>
  <c r="M66" i="10"/>
  <c r="K66" i="10"/>
  <c r="B108" i="10" s="1"/>
  <c r="H105" i="10"/>
  <c r="J105" i="10" s="1"/>
  <c r="M105" i="10" s="1"/>
  <c r="V29" i="10"/>
  <c r="X9" i="10"/>
  <c r="X52" i="10"/>
  <c r="Y52" i="10" s="1"/>
  <c r="P94" i="10" s="1"/>
  <c r="Z52" i="10"/>
  <c r="AA52" i="10" s="1"/>
  <c r="K96" i="10"/>
  <c r="B138" i="10" s="1"/>
  <c r="M61" i="10"/>
  <c r="K61" i="10"/>
  <c r="B103" i="10" s="1"/>
  <c r="M62" i="10"/>
  <c r="K62" i="10"/>
  <c r="B104" i="10" s="1"/>
  <c r="AA58" i="10"/>
  <c r="M55" i="10"/>
  <c r="K55" i="10"/>
  <c r="B97" i="10" s="1"/>
  <c r="M51" i="10"/>
  <c r="K51" i="10"/>
  <c r="B93" i="10" s="1"/>
  <c r="X61" i="10"/>
  <c r="Y61" i="10" s="1"/>
  <c r="P103" i="10" s="1"/>
  <c r="Z61" i="10"/>
  <c r="AA61" i="10" s="1"/>
  <c r="V95" i="10"/>
  <c r="X95" i="10" s="1"/>
  <c r="Y95" i="10" s="1"/>
  <c r="P137" i="10" s="1"/>
  <c r="M68" i="10"/>
  <c r="K68" i="10"/>
  <c r="B110" i="10" s="1"/>
  <c r="M65" i="10"/>
  <c r="K65" i="10"/>
  <c r="B107" i="10" s="1"/>
  <c r="B49" i="10"/>
  <c r="K29" i="10"/>
  <c r="K142" i="10"/>
  <c r="B184" i="10" s="1"/>
  <c r="H142" i="10"/>
  <c r="L142" i="10" s="1"/>
  <c r="M142" i="10" s="1"/>
  <c r="X54" i="10"/>
  <c r="Y54" i="10" s="1"/>
  <c r="P96" i="10" s="1"/>
  <c r="Z54" i="10"/>
  <c r="AA54" i="10" s="1"/>
  <c r="Z67" i="10"/>
  <c r="X67" i="10"/>
  <c r="Y67" i="10" s="1"/>
  <c r="P109" i="10" s="1"/>
  <c r="Z63" i="10"/>
  <c r="X63" i="10"/>
  <c r="Y63" i="10" s="1"/>
  <c r="P105" i="10" s="1"/>
  <c r="V97" i="10"/>
  <c r="X97" i="10" s="1"/>
  <c r="Y97" i="10" s="1"/>
  <c r="P139" i="10" s="1"/>
  <c r="Z50" i="10"/>
  <c r="X50" i="10"/>
  <c r="Y50" i="10" s="1"/>
  <c r="P92" i="10" s="1"/>
  <c r="Z57" i="10"/>
  <c r="X57" i="10"/>
  <c r="Y57" i="10" s="1"/>
  <c r="P99" i="10" s="1"/>
  <c r="M64" i="10"/>
  <c r="K64" i="10"/>
  <c r="B106" i="10" s="1"/>
  <c r="V100" i="10"/>
  <c r="X100" i="10" s="1"/>
  <c r="Y100" i="10" s="1"/>
  <c r="P142" i="10" s="1"/>
  <c r="X64" i="10"/>
  <c r="Y64" i="10" s="1"/>
  <c r="P106" i="10" s="1"/>
  <c r="Z64" i="10"/>
  <c r="M60" i="10"/>
  <c r="K60" i="10"/>
  <c r="B102" i="10" s="1"/>
  <c r="X68" i="10"/>
  <c r="Y68" i="10" s="1"/>
  <c r="P110" i="10" s="1"/>
  <c r="Z68" i="10"/>
  <c r="K134" i="10" l="1"/>
  <c r="B176" i="10" s="1"/>
  <c r="AA65" i="10"/>
  <c r="AA68" i="10"/>
  <c r="AA64" i="10"/>
  <c r="J83" i="9"/>
  <c r="J95" i="9" s="1"/>
  <c r="N83" i="16"/>
  <c r="J95" i="16"/>
  <c r="J97" i="16" s="1"/>
  <c r="V81" i="9"/>
  <c r="X81" i="9"/>
  <c r="AA60" i="10"/>
  <c r="Z81" i="16"/>
  <c r="AB81" i="16"/>
  <c r="V146" i="10"/>
  <c r="X146" i="10" s="1"/>
  <c r="Y146" i="10" s="1"/>
  <c r="P188" i="10" s="1"/>
  <c r="V139" i="10"/>
  <c r="X139" i="10" s="1"/>
  <c r="Y139" i="10" s="1"/>
  <c r="P181" i="10" s="1"/>
  <c r="V142" i="10"/>
  <c r="X142" i="10" s="1"/>
  <c r="Y142" i="10" s="1"/>
  <c r="P184" i="10" s="1"/>
  <c r="V140" i="10"/>
  <c r="X140" i="10" s="1"/>
  <c r="Y140" i="10" s="1"/>
  <c r="P182" i="10" s="1"/>
  <c r="V150" i="10"/>
  <c r="X150" i="10" s="1"/>
  <c r="Y150" i="10" s="1"/>
  <c r="P192" i="10" s="1"/>
  <c r="H106" i="10"/>
  <c r="V105" i="10"/>
  <c r="X105" i="10" s="1"/>
  <c r="Y105" i="10" s="1"/>
  <c r="P147" i="10" s="1"/>
  <c r="H110" i="10"/>
  <c r="H97" i="10"/>
  <c r="X29" i="10"/>
  <c r="Y9" i="10"/>
  <c r="V101" i="10"/>
  <c r="X101" i="10" s="1"/>
  <c r="Y101" i="10" s="1"/>
  <c r="P143" i="10" s="1"/>
  <c r="H95" i="10"/>
  <c r="V106" i="10"/>
  <c r="X106" i="10" s="1"/>
  <c r="Y106" i="10" s="1"/>
  <c r="P148" i="10" s="1"/>
  <c r="V96" i="10"/>
  <c r="X96" i="10" s="1"/>
  <c r="Y96" i="10" s="1"/>
  <c r="P138" i="10" s="1"/>
  <c r="B69" i="10"/>
  <c r="H49" i="10"/>
  <c r="AA59" i="10"/>
  <c r="H109" i="10"/>
  <c r="V109" i="10"/>
  <c r="X109" i="10" s="1"/>
  <c r="Y109" i="10" s="1"/>
  <c r="P151" i="10" s="1"/>
  <c r="H107" i="10"/>
  <c r="V137" i="10"/>
  <c r="X137" i="10" s="1"/>
  <c r="Y137" i="10" s="1"/>
  <c r="P179" i="10" s="1"/>
  <c r="H93" i="10"/>
  <c r="H101" i="10"/>
  <c r="H176" i="10"/>
  <c r="J176" i="10" s="1"/>
  <c r="M176" i="10" s="1"/>
  <c r="V92" i="10"/>
  <c r="X92" i="10" s="1"/>
  <c r="Y92" i="10"/>
  <c r="P134" i="10" s="1"/>
  <c r="H108" i="10"/>
  <c r="H94" i="10"/>
  <c r="H98" i="10"/>
  <c r="V110" i="10"/>
  <c r="X110" i="10" s="1"/>
  <c r="Y110" i="10" s="1"/>
  <c r="P152" i="10" s="1"/>
  <c r="AA50" i="10"/>
  <c r="AA63" i="10"/>
  <c r="V103" i="10"/>
  <c r="X103" i="10" s="1"/>
  <c r="Y103" i="10" s="1"/>
  <c r="P145" i="10" s="1"/>
  <c r="H103" i="10"/>
  <c r="V93" i="10"/>
  <c r="X93" i="10" s="1"/>
  <c r="Y93" i="10" s="1"/>
  <c r="P135" i="10" s="1"/>
  <c r="H99" i="10"/>
  <c r="H102" i="10"/>
  <c r="V99" i="10"/>
  <c r="X99" i="10" s="1"/>
  <c r="Y99" i="10" s="1"/>
  <c r="P141" i="10" s="1"/>
  <c r="AA57" i="10"/>
  <c r="AA67" i="10"/>
  <c r="K184" i="10"/>
  <c r="B228" i="10" s="1"/>
  <c r="H184" i="10"/>
  <c r="L184" i="10" s="1"/>
  <c r="M184" i="10" s="1"/>
  <c r="H104" i="10"/>
  <c r="H138" i="10"/>
  <c r="J138" i="10" s="1"/>
  <c r="M138" i="10" s="1"/>
  <c r="V94" i="10"/>
  <c r="X94" i="10" s="1"/>
  <c r="Y94" i="10"/>
  <c r="P136" i="10" s="1"/>
  <c r="K105" i="10"/>
  <c r="B147" i="10" s="1"/>
  <c r="V107" i="10"/>
  <c r="X107" i="10" s="1"/>
  <c r="Y107" i="10" s="1"/>
  <c r="P149" i="10" s="1"/>
  <c r="V102" i="10"/>
  <c r="X102" i="10" s="1"/>
  <c r="Y102" i="10" s="1"/>
  <c r="P144" i="10" s="1"/>
  <c r="K176" i="10" l="1"/>
  <c r="B220" i="10" s="1"/>
  <c r="N83" i="9"/>
  <c r="P83" i="16"/>
  <c r="R83" i="16"/>
  <c r="N95" i="16"/>
  <c r="Z81" i="9"/>
  <c r="AB81" i="9"/>
  <c r="V184" i="10"/>
  <c r="X184" i="10" s="1"/>
  <c r="Y184" i="10" s="1"/>
  <c r="P228" i="10" s="1"/>
  <c r="V138" i="10"/>
  <c r="X138" i="10" s="1"/>
  <c r="Y138" i="10" s="1"/>
  <c r="P180" i="10" s="1"/>
  <c r="V135" i="10"/>
  <c r="X135" i="10" s="1"/>
  <c r="Y135" i="10" s="1"/>
  <c r="P177" i="10" s="1"/>
  <c r="V192" i="10"/>
  <c r="X192" i="10" s="1"/>
  <c r="Y192" i="10" s="1"/>
  <c r="P236" i="10" s="1"/>
  <c r="V144" i="10"/>
  <c r="X144" i="10" s="1"/>
  <c r="Y144" i="10" s="1"/>
  <c r="P186" i="10" s="1"/>
  <c r="V152" i="10"/>
  <c r="X152" i="10" s="1"/>
  <c r="Y152" i="10" s="1"/>
  <c r="P194" i="10" s="1"/>
  <c r="V141" i="10"/>
  <c r="X141" i="10" s="1"/>
  <c r="Y141" i="10" s="1"/>
  <c r="P183" i="10" s="1"/>
  <c r="V145" i="10"/>
  <c r="X145" i="10" s="1"/>
  <c r="Y145" i="10" s="1"/>
  <c r="P187" i="10" s="1"/>
  <c r="V151" i="10"/>
  <c r="X151" i="10" s="1"/>
  <c r="Y151" i="10" s="1"/>
  <c r="P193" i="10" s="1"/>
  <c r="V188" i="10"/>
  <c r="X188" i="10" s="1"/>
  <c r="Y188" i="10" s="1"/>
  <c r="P232" i="10" s="1"/>
  <c r="H147" i="10"/>
  <c r="J147" i="10" s="1"/>
  <c r="M147" i="10" s="1"/>
  <c r="H220" i="10"/>
  <c r="J220" i="10" s="1"/>
  <c r="M220" i="10" s="1"/>
  <c r="J104" i="10"/>
  <c r="L104" i="10"/>
  <c r="J102" i="10"/>
  <c r="L102" i="10"/>
  <c r="V134" i="10"/>
  <c r="X134" i="10" s="1"/>
  <c r="Y134" i="10" s="1"/>
  <c r="P176" i="10" s="1"/>
  <c r="J101" i="10"/>
  <c r="L101" i="10"/>
  <c r="V179" i="10"/>
  <c r="X179" i="10" s="1"/>
  <c r="Y179" i="10" s="1"/>
  <c r="P223" i="10" s="1"/>
  <c r="Y29" i="10"/>
  <c r="P49" i="10"/>
  <c r="L110" i="10"/>
  <c r="J110" i="10"/>
  <c r="L106" i="10"/>
  <c r="J106" i="10"/>
  <c r="V182" i="10"/>
  <c r="X182" i="10" s="1"/>
  <c r="Y182" i="10" s="1"/>
  <c r="P226" i="10" s="1"/>
  <c r="V181" i="10"/>
  <c r="X181" i="10" s="1"/>
  <c r="Y181" i="10" s="1"/>
  <c r="P225" i="10" s="1"/>
  <c r="K138" i="10"/>
  <c r="B180" i="10" s="1"/>
  <c r="V136" i="10"/>
  <c r="X136" i="10" s="1"/>
  <c r="Y136" i="10" s="1"/>
  <c r="P178" i="10" s="1"/>
  <c r="J94" i="10"/>
  <c r="L94" i="10"/>
  <c r="L49" i="10"/>
  <c r="L69" i="10" s="1"/>
  <c r="H69" i="10"/>
  <c r="J49" i="10"/>
  <c r="J95" i="10"/>
  <c r="L95" i="10"/>
  <c r="AC29" i="10"/>
  <c r="V149" i="10"/>
  <c r="X149" i="10" s="1"/>
  <c r="Y149" i="10" s="1"/>
  <c r="P191" i="10" s="1"/>
  <c r="J99" i="10"/>
  <c r="L99" i="10"/>
  <c r="J103" i="10"/>
  <c r="L103" i="10"/>
  <c r="J98" i="10"/>
  <c r="L98" i="10"/>
  <c r="L108" i="10"/>
  <c r="J108" i="10"/>
  <c r="L107" i="10"/>
  <c r="J107" i="10"/>
  <c r="L109" i="10"/>
  <c r="J109" i="10"/>
  <c r="J97" i="10"/>
  <c r="L97" i="10"/>
  <c r="K228" i="10"/>
  <c r="H228" i="10"/>
  <c r="L228" i="10" s="1"/>
  <c r="M228" i="10" s="1"/>
  <c r="J93" i="10"/>
  <c r="L93" i="10"/>
  <c r="V148" i="10"/>
  <c r="X148" i="10" s="1"/>
  <c r="Y148" i="10" s="1"/>
  <c r="P190" i="10" s="1"/>
  <c r="V143" i="10"/>
  <c r="X143" i="10" s="1"/>
  <c r="Y143" i="10" s="1"/>
  <c r="P185" i="10" s="1"/>
  <c r="V147" i="10"/>
  <c r="X147" i="10" s="1"/>
  <c r="Y147" i="10" s="1"/>
  <c r="P189" i="10" s="1"/>
  <c r="K220" i="10" l="1"/>
  <c r="N95" i="9"/>
  <c r="V83" i="16"/>
  <c r="P83" i="9"/>
  <c r="P95" i="16"/>
  <c r="K147" i="10"/>
  <c r="B189" i="10" s="1"/>
  <c r="H189" i="10" s="1"/>
  <c r="J189" i="10" s="1"/>
  <c r="M189" i="10" s="1"/>
  <c r="X83" i="16"/>
  <c r="R83" i="9"/>
  <c r="R95" i="16"/>
  <c r="V225" i="10"/>
  <c r="X225" i="10" s="1"/>
  <c r="Y225" i="10" s="1"/>
  <c r="V232" i="10"/>
  <c r="X232" i="10" s="1"/>
  <c r="Y232" i="10"/>
  <c r="V223" i="10"/>
  <c r="X223" i="10" s="1"/>
  <c r="Y223" i="10" s="1"/>
  <c r="V189" i="10"/>
  <c r="X189" i="10" s="1"/>
  <c r="Y189" i="10" s="1"/>
  <c r="P233" i="10" s="1"/>
  <c r="V226" i="10"/>
  <c r="X226" i="10" s="1"/>
  <c r="Y226" i="10" s="1"/>
  <c r="V193" i="10"/>
  <c r="X193" i="10" s="1"/>
  <c r="Y193" i="10" s="1"/>
  <c r="P237" i="10" s="1"/>
  <c r="V177" i="10"/>
  <c r="X177" i="10" s="1"/>
  <c r="Y177" i="10" s="1"/>
  <c r="P221" i="10" s="1"/>
  <c r="V178" i="10"/>
  <c r="X178" i="10" s="1"/>
  <c r="Y178" i="10" s="1"/>
  <c r="P222" i="10" s="1"/>
  <c r="V186" i="10"/>
  <c r="X186" i="10" s="1"/>
  <c r="Y186" i="10" s="1"/>
  <c r="P230" i="10" s="1"/>
  <c r="V180" i="10"/>
  <c r="X180" i="10" s="1"/>
  <c r="Y180" i="10" s="1"/>
  <c r="P224" i="10" s="1"/>
  <c r="V185" i="10"/>
  <c r="X185" i="10" s="1"/>
  <c r="Y185" i="10" s="1"/>
  <c r="P229" i="10" s="1"/>
  <c r="V187" i="10"/>
  <c r="X187" i="10" s="1"/>
  <c r="Y187" i="10" s="1"/>
  <c r="P231" i="10" s="1"/>
  <c r="V176" i="10"/>
  <c r="X176" i="10" s="1"/>
  <c r="Y176" i="10" s="1"/>
  <c r="P220" i="10" s="1"/>
  <c r="V183" i="10"/>
  <c r="X183" i="10" s="1"/>
  <c r="Y183" i="10" s="1"/>
  <c r="P227" i="10" s="1"/>
  <c r="V228" i="10"/>
  <c r="X228" i="10" s="1"/>
  <c r="Y228" i="10" s="1"/>
  <c r="V190" i="10"/>
  <c r="X190" i="10" s="1"/>
  <c r="Y190" i="10" s="1"/>
  <c r="P234" i="10" s="1"/>
  <c r="M107" i="10"/>
  <c r="K107" i="10"/>
  <c r="B149" i="10" s="1"/>
  <c r="J69" i="10"/>
  <c r="M49" i="10"/>
  <c r="K49" i="10"/>
  <c r="M94" i="10"/>
  <c r="K94" i="10"/>
  <c r="B136" i="10" s="1"/>
  <c r="M106" i="10"/>
  <c r="K106" i="10"/>
  <c r="B148" i="10" s="1"/>
  <c r="P69" i="10"/>
  <c r="V49" i="10"/>
  <c r="V194" i="10"/>
  <c r="X194" i="10" s="1"/>
  <c r="Y194" i="10" s="1"/>
  <c r="P238" i="10" s="1"/>
  <c r="V236" i="10"/>
  <c r="X236" i="10" s="1"/>
  <c r="Y236" i="10" s="1"/>
  <c r="M93" i="10"/>
  <c r="K93" i="10"/>
  <c r="B135" i="10" s="1"/>
  <c r="M97" i="10"/>
  <c r="K97" i="10"/>
  <c r="B139" i="10" s="1"/>
  <c r="M98" i="10"/>
  <c r="K98" i="10"/>
  <c r="B140" i="10" s="1"/>
  <c r="M99" i="10"/>
  <c r="AC99" i="10"/>
  <c r="K99" i="10"/>
  <c r="B141" i="10" s="1"/>
  <c r="M101" i="10"/>
  <c r="K101" i="10"/>
  <c r="B143" i="10" s="1"/>
  <c r="M102" i="10"/>
  <c r="K102" i="10"/>
  <c r="B144" i="10" s="1"/>
  <c r="V191" i="10"/>
  <c r="X191" i="10" s="1"/>
  <c r="Y191" i="10" s="1"/>
  <c r="P235" i="10" s="1"/>
  <c r="M110" i="10"/>
  <c r="K110" i="10"/>
  <c r="B152" i="10" s="1"/>
  <c r="M109" i="10"/>
  <c r="K109" i="10"/>
  <c r="B151" i="10" s="1"/>
  <c r="M108" i="10"/>
  <c r="K108" i="10"/>
  <c r="B150" i="10" s="1"/>
  <c r="M103" i="10"/>
  <c r="K103" i="10"/>
  <c r="B145" i="10" s="1"/>
  <c r="M95" i="10"/>
  <c r="K95" i="10"/>
  <c r="B137" i="10" s="1"/>
  <c r="H180" i="10"/>
  <c r="J180" i="10" s="1"/>
  <c r="M180" i="10" s="1"/>
  <c r="M104" i="10"/>
  <c r="K104" i="10"/>
  <c r="B146" i="10" s="1"/>
  <c r="K180" i="10" l="1"/>
  <c r="B224" i="10" s="1"/>
  <c r="X83" i="9"/>
  <c r="R95" i="9"/>
  <c r="X95" i="16"/>
  <c r="AB83" i="16"/>
  <c r="AB95" i="16" s="1"/>
  <c r="Z83" i="16"/>
  <c r="Z95" i="16" s="1"/>
  <c r="V95" i="16"/>
  <c r="V83" i="9"/>
  <c r="P95" i="9"/>
  <c r="V220" i="10"/>
  <c r="X220" i="10" s="1"/>
  <c r="Y220" i="10" s="1"/>
  <c r="V230" i="10"/>
  <c r="X230" i="10" s="1"/>
  <c r="Y230" i="10" s="1"/>
  <c r="V237" i="10"/>
  <c r="X237" i="10" s="1"/>
  <c r="Y237" i="10" s="1"/>
  <c r="V234" i="10"/>
  <c r="X234" i="10" s="1"/>
  <c r="Y234" i="10" s="1"/>
  <c r="V231" i="10"/>
  <c r="X231" i="10" s="1"/>
  <c r="Y231" i="10" s="1"/>
  <c r="V229" i="10"/>
  <c r="X229" i="10" s="1"/>
  <c r="Y229" i="10" s="1"/>
  <c r="V222" i="10"/>
  <c r="X222" i="10" s="1"/>
  <c r="Y222" i="10" s="1"/>
  <c r="H145" i="10"/>
  <c r="H144" i="10"/>
  <c r="H148" i="10"/>
  <c r="H139" i="10"/>
  <c r="V69" i="10"/>
  <c r="X49" i="10"/>
  <c r="Z49" i="10"/>
  <c r="AA49" i="10" s="1"/>
  <c r="V227" i="10"/>
  <c r="X227" i="10" s="1"/>
  <c r="Y227" i="10" s="1"/>
  <c r="V224" i="10"/>
  <c r="X224" i="10" s="1"/>
  <c r="Y224" i="10" s="1"/>
  <c r="V233" i="10"/>
  <c r="X233" i="10" s="1"/>
  <c r="Y233" i="10" s="1"/>
  <c r="H224" i="10"/>
  <c r="J224" i="10" s="1"/>
  <c r="M224" i="10" s="1"/>
  <c r="H152" i="10"/>
  <c r="V238" i="10"/>
  <c r="X238" i="10" s="1"/>
  <c r="Y238" i="10" s="1"/>
  <c r="H146" i="10"/>
  <c r="H137" i="10"/>
  <c r="H150" i="10"/>
  <c r="K189" i="10"/>
  <c r="B233" i="10" s="1"/>
  <c r="H143" i="10"/>
  <c r="H136" i="10"/>
  <c r="V235" i="10"/>
  <c r="X235" i="10" s="1"/>
  <c r="Y235" i="10" s="1"/>
  <c r="H140" i="10"/>
  <c r="H135" i="10"/>
  <c r="H149" i="10"/>
  <c r="H151" i="10"/>
  <c r="H141" i="10"/>
  <c r="K69" i="10"/>
  <c r="B91" i="10"/>
  <c r="V221" i="10"/>
  <c r="X221" i="10" s="1"/>
  <c r="Y221" i="10" s="1"/>
  <c r="V95" i="9" l="1"/>
  <c r="Z83" i="9"/>
  <c r="Z95" i="9" s="1"/>
  <c r="J100" i="16"/>
  <c r="J102" i="16" s="1"/>
  <c r="J103" i="16" s="1"/>
  <c r="X95" i="9"/>
  <c r="AB83" i="9"/>
  <c r="AB95" i="9" s="1"/>
  <c r="J143" i="10"/>
  <c r="L143" i="10"/>
  <c r="L149" i="10"/>
  <c r="J149" i="10"/>
  <c r="J140" i="10"/>
  <c r="L140" i="10"/>
  <c r="H233" i="10"/>
  <c r="J233" i="10" s="1"/>
  <c r="M233" i="10" s="1"/>
  <c r="J137" i="10"/>
  <c r="L137" i="10"/>
  <c r="K224" i="10"/>
  <c r="X69" i="10"/>
  <c r="AC69" i="10" s="1"/>
  <c r="Y49" i="10"/>
  <c r="L148" i="10"/>
  <c r="J148" i="10"/>
  <c r="L145" i="10"/>
  <c r="J145" i="10"/>
  <c r="J141" i="10"/>
  <c r="L141" i="10"/>
  <c r="B111" i="10"/>
  <c r="H91" i="10"/>
  <c r="L151" i="10"/>
  <c r="J151" i="10"/>
  <c r="L135" i="10"/>
  <c r="J135" i="10"/>
  <c r="L136" i="10"/>
  <c r="J136" i="10"/>
  <c r="J150" i="10"/>
  <c r="L150" i="10"/>
  <c r="L152" i="10"/>
  <c r="J152" i="10"/>
  <c r="L146" i="10"/>
  <c r="J146" i="10"/>
  <c r="J144" i="10"/>
  <c r="L144" i="10"/>
  <c r="L139" i="10"/>
  <c r="J139" i="10"/>
  <c r="J117" i="9" l="1"/>
  <c r="J119" i="9" s="1"/>
  <c r="J120" i="9" s="1"/>
  <c r="K233" i="10"/>
  <c r="P117" i="9"/>
  <c r="P119" i="9" s="1"/>
  <c r="M152" i="10"/>
  <c r="K152" i="10"/>
  <c r="B194" i="10" s="1"/>
  <c r="M136" i="10"/>
  <c r="K136" i="10"/>
  <c r="B178" i="10" s="1"/>
  <c r="M151" i="10"/>
  <c r="K151" i="10"/>
  <c r="B193" i="10" s="1"/>
  <c r="M149" i="10"/>
  <c r="K149" i="10"/>
  <c r="B191" i="10" s="1"/>
  <c r="M144" i="10"/>
  <c r="K144" i="10"/>
  <c r="B186" i="10" s="1"/>
  <c r="M148" i="10"/>
  <c r="K148" i="10"/>
  <c r="B190" i="10" s="1"/>
  <c r="M146" i="10"/>
  <c r="K146" i="10"/>
  <c r="B188" i="10" s="1"/>
  <c r="M135" i="10"/>
  <c r="K135" i="10"/>
  <c r="B177" i="10" s="1"/>
  <c r="M141" i="10"/>
  <c r="K141" i="10"/>
  <c r="B183" i="10" s="1"/>
  <c r="M139" i="10"/>
  <c r="K139" i="10"/>
  <c r="B181" i="10" s="1"/>
  <c r="M150" i="10"/>
  <c r="K150" i="10"/>
  <c r="B192" i="10" s="1"/>
  <c r="H111" i="10"/>
  <c r="L91" i="10"/>
  <c r="L111" i="10" s="1"/>
  <c r="J91" i="10"/>
  <c r="M145" i="10"/>
  <c r="K145" i="10"/>
  <c r="B187" i="10" s="1"/>
  <c r="Y69" i="10"/>
  <c r="P91" i="10"/>
  <c r="M137" i="10"/>
  <c r="K137" i="10"/>
  <c r="B179" i="10" s="1"/>
  <c r="M140" i="10"/>
  <c r="K140" i="10"/>
  <c r="B182" i="10" s="1"/>
  <c r="M143" i="10"/>
  <c r="K143" i="10"/>
  <c r="B185" i="10" s="1"/>
  <c r="H183" i="10" l="1"/>
  <c r="H181" i="10"/>
  <c r="H177" i="10"/>
  <c r="H190" i="10"/>
  <c r="H191" i="10"/>
  <c r="H178" i="10"/>
  <c r="H192" i="10"/>
  <c r="H186" i="10"/>
  <c r="H185" i="10"/>
  <c r="H179" i="10"/>
  <c r="H187" i="10"/>
  <c r="H188" i="10"/>
  <c r="H193" i="10"/>
  <c r="H194" i="10"/>
  <c r="H182" i="10"/>
  <c r="P111" i="10"/>
  <c r="V91" i="10"/>
  <c r="J111" i="10"/>
  <c r="M91" i="10"/>
  <c r="K91" i="10"/>
  <c r="L194" i="10" l="1"/>
  <c r="J194" i="10"/>
  <c r="J181" i="10"/>
  <c r="L181" i="10"/>
  <c r="L179" i="10"/>
  <c r="J179" i="10"/>
  <c r="J186" i="10"/>
  <c r="L186" i="10"/>
  <c r="V111" i="10"/>
  <c r="X91" i="10"/>
  <c r="L188" i="10"/>
  <c r="J188" i="10"/>
  <c r="J190" i="10"/>
  <c r="L190" i="10"/>
  <c r="J187" i="10"/>
  <c r="L187" i="10"/>
  <c r="L191" i="10"/>
  <c r="J191" i="10"/>
  <c r="J177" i="10"/>
  <c r="L177" i="10"/>
  <c r="B133" i="10"/>
  <c r="K111" i="10"/>
  <c r="L178" i="10"/>
  <c r="J178" i="10"/>
  <c r="L182" i="10"/>
  <c r="J182" i="10"/>
  <c r="J193" i="10"/>
  <c r="L193" i="10"/>
  <c r="L185" i="10"/>
  <c r="J185" i="10"/>
  <c r="L192" i="10"/>
  <c r="J192" i="10"/>
  <c r="J183" i="10"/>
  <c r="L183" i="10"/>
  <c r="M187" i="10" l="1"/>
  <c r="K187" i="10"/>
  <c r="B231" i="10" s="1"/>
  <c r="M186" i="10"/>
  <c r="K186" i="10"/>
  <c r="B230" i="10" s="1"/>
  <c r="M181" i="10"/>
  <c r="K181" i="10"/>
  <c r="B225" i="10" s="1"/>
  <c r="M193" i="10"/>
  <c r="K193" i="10"/>
  <c r="B237" i="10" s="1"/>
  <c r="M177" i="10"/>
  <c r="K177" i="10"/>
  <c r="B221" i="10" s="1"/>
  <c r="M188" i="10"/>
  <c r="K188" i="10"/>
  <c r="B232" i="10" s="1"/>
  <c r="M185" i="10"/>
  <c r="K185" i="10"/>
  <c r="B229" i="10" s="1"/>
  <c r="M182" i="10"/>
  <c r="K182" i="10"/>
  <c r="B226" i="10" s="1"/>
  <c r="M191" i="10"/>
  <c r="K191" i="10"/>
  <c r="B235" i="10" s="1"/>
  <c r="M183" i="10"/>
  <c r="K183" i="10"/>
  <c r="B227" i="10" s="1"/>
  <c r="B153" i="10"/>
  <c r="H133" i="10"/>
  <c r="X111" i="10"/>
  <c r="AC111" i="10" s="1"/>
  <c r="Y91" i="10"/>
  <c r="M179" i="10"/>
  <c r="K179" i="10"/>
  <c r="B223" i="10" s="1"/>
  <c r="M194" i="10"/>
  <c r="K194" i="10"/>
  <c r="B238" i="10" s="1"/>
  <c r="M192" i="10"/>
  <c r="K192" i="10"/>
  <c r="B236" i="10" s="1"/>
  <c r="M178" i="10"/>
  <c r="K178" i="10"/>
  <c r="B222" i="10" s="1"/>
  <c r="M190" i="10"/>
  <c r="K190" i="10"/>
  <c r="B234" i="10" s="1"/>
  <c r="H227" i="10" l="1"/>
  <c r="H232" i="10"/>
  <c r="H230" i="10"/>
  <c r="H236" i="10"/>
  <c r="H153" i="10"/>
  <c r="L133" i="10"/>
  <c r="L153" i="10" s="1"/>
  <c r="J133" i="10"/>
  <c r="H235" i="10"/>
  <c r="H229" i="10"/>
  <c r="H221" i="10"/>
  <c r="H225" i="10"/>
  <c r="H231" i="10"/>
  <c r="H226" i="10"/>
  <c r="H237" i="10"/>
  <c r="H234" i="10"/>
  <c r="H223" i="10"/>
  <c r="H222" i="10"/>
  <c r="H238" i="10"/>
  <c r="Y111" i="10"/>
  <c r="P133" i="10"/>
  <c r="L222" i="10" l="1"/>
  <c r="J222" i="10"/>
  <c r="J226" i="10"/>
  <c r="L226" i="10"/>
  <c r="L225" i="10"/>
  <c r="J225" i="10"/>
  <c r="J229" i="10"/>
  <c r="L229" i="10"/>
  <c r="J227" i="10"/>
  <c r="L227" i="10"/>
  <c r="L231" i="10"/>
  <c r="J231" i="10"/>
  <c r="L221" i="10"/>
  <c r="J221" i="10"/>
  <c r="J223" i="10"/>
  <c r="L223" i="10"/>
  <c r="L235" i="10"/>
  <c r="J235" i="10"/>
  <c r="J230" i="10"/>
  <c r="L230" i="10"/>
  <c r="L238" i="10"/>
  <c r="J238" i="10"/>
  <c r="J237" i="10"/>
  <c r="L237" i="10"/>
  <c r="V133" i="10"/>
  <c r="P153" i="10"/>
  <c r="L234" i="10"/>
  <c r="J234" i="10"/>
  <c r="J153" i="10"/>
  <c r="M133" i="10"/>
  <c r="K133" i="10"/>
  <c r="J236" i="10"/>
  <c r="L236" i="10"/>
  <c r="L232" i="10"/>
  <c r="J232" i="10"/>
  <c r="M232" i="10" l="1"/>
  <c r="K232" i="10"/>
  <c r="K153" i="10"/>
  <c r="B175" i="10"/>
  <c r="M231" i="10"/>
  <c r="K231" i="10"/>
  <c r="M237" i="10"/>
  <c r="K237" i="10"/>
  <c r="M230" i="10"/>
  <c r="K230" i="10"/>
  <c r="M223" i="10"/>
  <c r="K223" i="10"/>
  <c r="M229" i="10"/>
  <c r="K229" i="10"/>
  <c r="M226" i="10"/>
  <c r="K226" i="10"/>
  <c r="M238" i="10"/>
  <c r="K238" i="10"/>
  <c r="M235" i="10"/>
  <c r="K235" i="10"/>
  <c r="M221" i="10"/>
  <c r="K221" i="10"/>
  <c r="M225" i="10"/>
  <c r="K225" i="10"/>
  <c r="M222" i="10"/>
  <c r="K222" i="10"/>
  <c r="M236" i="10"/>
  <c r="K236" i="10"/>
  <c r="M234" i="10"/>
  <c r="K234" i="10"/>
  <c r="V153" i="10"/>
  <c r="X133" i="10"/>
  <c r="M227" i="10"/>
  <c r="K227" i="10"/>
  <c r="B195" i="10" l="1"/>
  <c r="H175" i="10"/>
  <c r="X153" i="10"/>
  <c r="AC153" i="10" s="1"/>
  <c r="Y133" i="10"/>
  <c r="H195" i="10" l="1"/>
  <c r="L175" i="10"/>
  <c r="L195" i="10" s="1"/>
  <c r="J175" i="10"/>
  <c r="P175" i="10"/>
  <c r="Y153" i="10"/>
  <c r="P195" i="10" l="1"/>
  <c r="V175" i="10"/>
  <c r="J195" i="10"/>
  <c r="M175" i="10"/>
  <c r="K175" i="10"/>
  <c r="V195" i="10" l="1"/>
  <c r="X175" i="10"/>
  <c r="B219" i="10"/>
  <c r="K195" i="10"/>
  <c r="B239" i="10" l="1"/>
  <c r="H219" i="10"/>
  <c r="X195" i="10"/>
  <c r="AC195" i="10" s="1"/>
  <c r="Y175" i="10"/>
  <c r="L219" i="10" l="1"/>
  <c r="L239" i="10" s="1"/>
  <c r="J219" i="10"/>
  <c r="H239" i="10"/>
  <c r="Y195" i="10"/>
  <c r="P219" i="10"/>
  <c r="M219" i="10" l="1"/>
  <c r="J239" i="10"/>
  <c r="K219" i="10"/>
  <c r="K239" i="10" s="1"/>
  <c r="V219" i="10"/>
  <c r="P239" i="10"/>
  <c r="V239" i="10" l="1"/>
  <c r="X219" i="10"/>
  <c r="X239" i="10" l="1"/>
  <c r="AC239" i="10" s="1"/>
  <c r="Y219" i="10"/>
  <c r="Y239" i="10" s="1"/>
  <c r="J35" i="9" l="1"/>
  <c r="H35" i="9"/>
  <c r="F35" i="9"/>
  <c r="J41" i="7" l="1"/>
  <c r="G31" i="7"/>
  <c r="G32" i="7" s="1"/>
  <c r="U30" i="7"/>
  <c r="R30" i="7"/>
  <c r="Q30" i="7"/>
  <c r="S30" i="7" s="1"/>
  <c r="R29" i="7"/>
  <c r="Q29" i="7"/>
  <c r="S29" i="7" s="1"/>
  <c r="N29" i="7"/>
  <c r="O30" i="7" s="1"/>
  <c r="R28" i="7"/>
  <c r="Q28" i="7"/>
  <c r="S28" i="7" s="1"/>
  <c r="O28" i="7"/>
  <c r="N28" i="7"/>
  <c r="O29" i="7" s="1"/>
  <c r="N27" i="7"/>
  <c r="R26" i="7"/>
  <c r="Q26" i="7"/>
  <c r="S26" i="7" s="1"/>
  <c r="T27" i="7"/>
  <c r="R25" i="7"/>
  <c r="Q25" i="7"/>
  <c r="S25" i="7" s="1"/>
  <c r="S27" i="7" s="1"/>
  <c r="O25" i="7"/>
  <c r="N25" i="7"/>
  <c r="U24" i="7"/>
  <c r="R24" i="7"/>
  <c r="Q24" i="7"/>
  <c r="S24" i="7" s="1"/>
  <c r="N24" i="7"/>
  <c r="O24" i="7" s="1"/>
  <c r="S23" i="7"/>
  <c r="R23" i="7"/>
  <c r="Q23" i="7"/>
  <c r="N23" i="7"/>
  <c r="O23" i="7" s="1"/>
  <c r="R22" i="7"/>
  <c r="Q22" i="7"/>
  <c r="S22" i="7" s="1"/>
  <c r="N22" i="7"/>
  <c r="O22" i="7" s="1"/>
  <c r="R21" i="7"/>
  <c r="Q21" i="7"/>
  <c r="S21" i="7" s="1"/>
  <c r="N21" i="7"/>
  <c r="O21" i="7" s="1"/>
  <c r="R20" i="7"/>
  <c r="Q20" i="7"/>
  <c r="S20" i="7" s="1"/>
  <c r="U20" i="7" s="1"/>
  <c r="N20" i="7"/>
  <c r="O20" i="7" s="1"/>
  <c r="R19" i="7"/>
  <c r="Q19" i="7"/>
  <c r="S19" i="7" s="1"/>
  <c r="O19" i="7"/>
  <c r="N19" i="7"/>
  <c r="S18" i="7"/>
  <c r="R18" i="7"/>
  <c r="Q18" i="7"/>
  <c r="N18" i="7"/>
  <c r="O18" i="7" s="1"/>
  <c r="R17" i="7"/>
  <c r="Q17" i="7"/>
  <c r="S17" i="7" s="1"/>
  <c r="O17" i="7"/>
  <c r="N17" i="7"/>
  <c r="R16" i="7"/>
  <c r="Q16" i="7"/>
  <c r="S16" i="7" s="1"/>
  <c r="N16" i="7"/>
  <c r="O16" i="7" s="1"/>
  <c r="R15" i="7"/>
  <c r="Q15" i="7"/>
  <c r="S15" i="7" s="1"/>
  <c r="U15" i="7" s="1"/>
  <c r="N15" i="7"/>
  <c r="O15" i="7" s="1"/>
  <c r="S14" i="7"/>
  <c r="R14" i="7"/>
  <c r="Q14" i="7"/>
  <c r="N14" i="7"/>
  <c r="O14" i="7" s="1"/>
  <c r="R13" i="7"/>
  <c r="Q13" i="7"/>
  <c r="S13" i="7" s="1"/>
  <c r="N13" i="7"/>
  <c r="O13" i="7" s="1"/>
  <c r="R12" i="7"/>
  <c r="Q12" i="7"/>
  <c r="S12" i="7" s="1"/>
  <c r="N12" i="7"/>
  <c r="O12" i="7" s="1"/>
  <c r="R11" i="7"/>
  <c r="Q11" i="7"/>
  <c r="S11" i="7" s="1"/>
  <c r="U11" i="7" s="1"/>
  <c r="N11" i="7"/>
  <c r="O11" i="7" s="1"/>
  <c r="T10" i="7"/>
  <c r="R10" i="7"/>
  <c r="Q10" i="7"/>
  <c r="S10" i="7" s="1"/>
  <c r="U10" i="7" s="1"/>
  <c r="N10" i="7"/>
  <c r="O10" i="7" s="1"/>
  <c r="T31" i="7"/>
  <c r="R9" i="7"/>
  <c r="Q9" i="7"/>
  <c r="Q31" i="7" s="1"/>
  <c r="Q32" i="7" s="1"/>
  <c r="N9" i="7"/>
  <c r="O9" i="7" s="1"/>
  <c r="G4" i="7"/>
  <c r="B198" i="6"/>
  <c r="B197" i="6"/>
  <c r="F196" i="6"/>
  <c r="E196" i="6"/>
  <c r="G195" i="6"/>
  <c r="C195" i="6"/>
  <c r="D195" i="6" s="1"/>
  <c r="C194" i="6"/>
  <c r="C193" i="6"/>
  <c r="G193" i="6" s="1"/>
  <c r="G192" i="6"/>
  <c r="D192" i="6"/>
  <c r="C192" i="6"/>
  <c r="C190" i="6"/>
  <c r="D190" i="6" s="1"/>
  <c r="D188" i="6"/>
  <c r="C188" i="6"/>
  <c r="G188" i="6" s="1"/>
  <c r="D187" i="6"/>
  <c r="C187" i="6"/>
  <c r="G187" i="6" s="1"/>
  <c r="C186" i="6"/>
  <c r="D186" i="6" s="1"/>
  <c r="C185" i="6"/>
  <c r="G185" i="6" s="1"/>
  <c r="V184" i="6"/>
  <c r="Z184" i="6" s="1"/>
  <c r="G184" i="6"/>
  <c r="C184" i="6"/>
  <c r="D184" i="6" s="1"/>
  <c r="C183" i="6"/>
  <c r="D183" i="6" s="1"/>
  <c r="D182" i="6"/>
  <c r="C182" i="6"/>
  <c r="G182" i="6" s="1"/>
  <c r="C181" i="6"/>
  <c r="G181" i="6" s="1"/>
  <c r="C179" i="6"/>
  <c r="C178" i="6"/>
  <c r="D178" i="6" s="1"/>
  <c r="C177" i="6"/>
  <c r="G177" i="6" s="1"/>
  <c r="C176" i="6"/>
  <c r="D176" i="6" s="1"/>
  <c r="D175" i="6"/>
  <c r="C175" i="6"/>
  <c r="G175" i="6" s="1"/>
  <c r="B165" i="6"/>
  <c r="B164" i="6"/>
  <c r="F163" i="6"/>
  <c r="E163" i="6"/>
  <c r="C162" i="6"/>
  <c r="C161" i="6"/>
  <c r="D161" i="6" s="1"/>
  <c r="C160" i="6"/>
  <c r="G159" i="6"/>
  <c r="C159" i="6"/>
  <c r="D159" i="6" s="1"/>
  <c r="G157" i="6"/>
  <c r="D157" i="6"/>
  <c r="C157" i="6"/>
  <c r="C155" i="6"/>
  <c r="D155" i="6" s="1"/>
  <c r="C154" i="6"/>
  <c r="G154" i="6" s="1"/>
  <c r="G153" i="6"/>
  <c r="D153" i="6"/>
  <c r="C153" i="6"/>
  <c r="D152" i="6"/>
  <c r="C152" i="6"/>
  <c r="G152" i="6" s="1"/>
  <c r="Y151" i="6"/>
  <c r="V151" i="6"/>
  <c r="Z151" i="6" s="1"/>
  <c r="G151" i="6"/>
  <c r="C151" i="6"/>
  <c r="D151" i="6" s="1"/>
  <c r="C150" i="6"/>
  <c r="C149" i="6"/>
  <c r="D149" i="6" s="1"/>
  <c r="C146" i="6"/>
  <c r="G145" i="6"/>
  <c r="C145" i="6"/>
  <c r="D145" i="6" s="1"/>
  <c r="C144" i="6"/>
  <c r="C142" i="6"/>
  <c r="B132" i="6"/>
  <c r="B131" i="6"/>
  <c r="F130" i="6"/>
  <c r="E130" i="6"/>
  <c r="G128" i="6"/>
  <c r="C128" i="6"/>
  <c r="D128" i="6" s="1"/>
  <c r="C127" i="6"/>
  <c r="C126" i="6"/>
  <c r="C124" i="6"/>
  <c r="D124" i="6" s="1"/>
  <c r="G122" i="6"/>
  <c r="D122" i="6"/>
  <c r="C122" i="6"/>
  <c r="C121" i="6"/>
  <c r="D121" i="6" s="1"/>
  <c r="C120" i="6"/>
  <c r="C119" i="6"/>
  <c r="D119" i="6" s="1"/>
  <c r="Y118" i="6"/>
  <c r="V118" i="6"/>
  <c r="Z118" i="6" s="1"/>
  <c r="G118" i="6"/>
  <c r="C118" i="6"/>
  <c r="D118" i="6" s="1"/>
  <c r="C117" i="6"/>
  <c r="D117" i="6" s="1"/>
  <c r="D116" i="6"/>
  <c r="C116" i="6"/>
  <c r="G116" i="6" s="1"/>
  <c r="D115" i="6"/>
  <c r="C115" i="6"/>
  <c r="G115" i="6" s="1"/>
  <c r="G114" i="6"/>
  <c r="C114" i="6"/>
  <c r="D114" i="6" s="1"/>
  <c r="C113" i="6"/>
  <c r="C112" i="6"/>
  <c r="D112" i="6" s="1"/>
  <c r="C111" i="6"/>
  <c r="G111" i="6" s="1"/>
  <c r="D109" i="6"/>
  <c r="C109" i="6"/>
  <c r="B99" i="6"/>
  <c r="D98" i="6"/>
  <c r="B98" i="6"/>
  <c r="F97" i="6"/>
  <c r="D96" i="6"/>
  <c r="C95" i="6"/>
  <c r="G95" i="6" s="1"/>
  <c r="C94" i="6"/>
  <c r="G94" i="6" s="1"/>
  <c r="C93" i="6"/>
  <c r="G93" i="6" s="1"/>
  <c r="D92" i="6"/>
  <c r="D91" i="6"/>
  <c r="C91" i="6"/>
  <c r="G91" i="6" s="1"/>
  <c r="D90" i="6"/>
  <c r="D89" i="6"/>
  <c r="C89" i="6"/>
  <c r="G89" i="6" s="1"/>
  <c r="D88" i="6"/>
  <c r="C88" i="6"/>
  <c r="G88" i="6" s="1"/>
  <c r="G87" i="6"/>
  <c r="D87" i="6"/>
  <c r="C87" i="6"/>
  <c r="D86" i="6"/>
  <c r="C86" i="6"/>
  <c r="G86" i="6" s="1"/>
  <c r="Z85" i="6"/>
  <c r="V85" i="6"/>
  <c r="Y85" i="6" s="1"/>
  <c r="G85" i="6"/>
  <c r="D85" i="6"/>
  <c r="C85" i="6"/>
  <c r="D84" i="6"/>
  <c r="C84" i="6"/>
  <c r="G84" i="6" s="1"/>
  <c r="G83" i="6"/>
  <c r="D83" i="6"/>
  <c r="C83" i="6"/>
  <c r="D82" i="6"/>
  <c r="G81" i="6"/>
  <c r="D81" i="6"/>
  <c r="C81" i="6"/>
  <c r="D80" i="6"/>
  <c r="C80" i="6"/>
  <c r="G80" i="6" s="1"/>
  <c r="D79" i="6"/>
  <c r="C79" i="6"/>
  <c r="G79" i="6" s="1"/>
  <c r="D78" i="6"/>
  <c r="C78" i="6"/>
  <c r="G78" i="6" s="1"/>
  <c r="D77" i="6"/>
  <c r="C76" i="6"/>
  <c r="G76" i="6" s="1"/>
  <c r="F64" i="6"/>
  <c r="E64" i="6"/>
  <c r="C62" i="6"/>
  <c r="G62" i="6" s="1"/>
  <c r="C61" i="6"/>
  <c r="G61" i="6" s="1"/>
  <c r="B61" i="6"/>
  <c r="AM57" i="6"/>
  <c r="D63" i="6" s="1"/>
  <c r="AL57" i="6"/>
  <c r="C56" i="6"/>
  <c r="G56" i="6" s="1"/>
  <c r="AM55" i="6"/>
  <c r="D59" i="6" s="1"/>
  <c r="AL55" i="6"/>
  <c r="AM54" i="6"/>
  <c r="D58" i="6" s="1"/>
  <c r="AL54" i="6"/>
  <c r="D54" i="6"/>
  <c r="AM53" i="6"/>
  <c r="D57" i="6" s="1"/>
  <c r="AL53" i="6"/>
  <c r="C53" i="6"/>
  <c r="G53" i="6" s="1"/>
  <c r="AM52" i="6"/>
  <c r="D55" i="6" s="1"/>
  <c r="AL52" i="6"/>
  <c r="Y52" i="6"/>
  <c r="V52" i="6"/>
  <c r="Z52" i="6" s="1"/>
  <c r="C52" i="6"/>
  <c r="G52" i="6" s="1"/>
  <c r="AM51" i="6"/>
  <c r="AL51" i="6"/>
  <c r="D51" i="6"/>
  <c r="AM50" i="6"/>
  <c r="AL50" i="6"/>
  <c r="AM49" i="6"/>
  <c r="D50" i="6" s="1"/>
  <c r="AL49" i="6"/>
  <c r="AM48" i="6"/>
  <c r="D49" i="6" s="1"/>
  <c r="AL48" i="6"/>
  <c r="AM47" i="6"/>
  <c r="D48" i="6" s="1"/>
  <c r="AL47" i="6"/>
  <c r="C47" i="6"/>
  <c r="G47" i="6" s="1"/>
  <c r="AM46" i="6"/>
  <c r="AL46" i="6"/>
  <c r="C46" i="6"/>
  <c r="G46" i="6" s="1"/>
  <c r="G45" i="6"/>
  <c r="C45" i="6"/>
  <c r="D44" i="6"/>
  <c r="C43" i="6"/>
  <c r="G43" i="6" s="1"/>
  <c r="D33" i="6"/>
  <c r="C33" i="6"/>
  <c r="F32" i="6"/>
  <c r="E32" i="6"/>
  <c r="C30" i="6"/>
  <c r="G30" i="6" s="1"/>
  <c r="H30" i="6" s="1"/>
  <c r="Y29" i="6"/>
  <c r="C29" i="6"/>
  <c r="G29" i="6" s="1"/>
  <c r="C28" i="6"/>
  <c r="G28" i="6" s="1"/>
  <c r="B28" i="6"/>
  <c r="B32" i="6" s="1"/>
  <c r="D27" i="6"/>
  <c r="D25" i="6"/>
  <c r="C24" i="6"/>
  <c r="G24" i="6" s="1"/>
  <c r="H24" i="6" s="1"/>
  <c r="R24" i="6" s="1"/>
  <c r="D23" i="6"/>
  <c r="C22" i="6"/>
  <c r="G22" i="6" s="1"/>
  <c r="H22" i="6" s="1"/>
  <c r="S22" i="6" s="1"/>
  <c r="G21" i="6"/>
  <c r="H21" i="6" s="1"/>
  <c r="C21" i="6"/>
  <c r="Y20" i="6"/>
  <c r="C20" i="6"/>
  <c r="G20" i="6" s="1"/>
  <c r="H20" i="6" s="1"/>
  <c r="C19" i="6"/>
  <c r="V17" i="6"/>
  <c r="Y17" i="6" s="1"/>
  <c r="D16" i="6"/>
  <c r="D32" i="6" s="1"/>
  <c r="D34" i="6" s="1"/>
  <c r="D15" i="6"/>
  <c r="C14" i="6"/>
  <c r="G14" i="6" s="1"/>
  <c r="H14" i="6" s="1"/>
  <c r="O14" i="6" s="1"/>
  <c r="C13" i="6"/>
  <c r="G13" i="6" s="1"/>
  <c r="H13" i="6" s="1"/>
  <c r="R13" i="6" s="1"/>
  <c r="G12" i="6"/>
  <c r="H12" i="6" s="1"/>
  <c r="C12" i="6"/>
  <c r="D11" i="6"/>
  <c r="C10" i="6"/>
  <c r="G10" i="6" s="1"/>
  <c r="A4" i="6"/>
  <c r="C197" i="5"/>
  <c r="C197" i="6" s="1"/>
  <c r="F196" i="5"/>
  <c r="E196" i="5"/>
  <c r="D196" i="5"/>
  <c r="G195" i="5"/>
  <c r="G194" i="5"/>
  <c r="G193" i="5"/>
  <c r="G192" i="5"/>
  <c r="C191" i="5"/>
  <c r="C191" i="6" s="1"/>
  <c r="G190" i="5"/>
  <c r="G189" i="5"/>
  <c r="C189" i="5"/>
  <c r="C189" i="6" s="1"/>
  <c r="G188" i="5"/>
  <c r="G187" i="5"/>
  <c r="G186" i="5"/>
  <c r="G185" i="5"/>
  <c r="Y184" i="5"/>
  <c r="G184" i="5"/>
  <c r="G183" i="5"/>
  <c r="G182" i="5"/>
  <c r="G181" i="5"/>
  <c r="C180" i="5"/>
  <c r="C180" i="6" s="1"/>
  <c r="G179" i="5"/>
  <c r="G178" i="5"/>
  <c r="G177" i="5"/>
  <c r="G176" i="5"/>
  <c r="G175" i="5"/>
  <c r="C164" i="5"/>
  <c r="C164" i="6" s="1"/>
  <c r="F163" i="5"/>
  <c r="E163" i="5"/>
  <c r="D163" i="5"/>
  <c r="G162" i="5"/>
  <c r="G161" i="5"/>
  <c r="G160" i="5"/>
  <c r="G159" i="5"/>
  <c r="C158" i="5"/>
  <c r="C158" i="6" s="1"/>
  <c r="G157" i="5"/>
  <c r="C156" i="5"/>
  <c r="C156" i="6" s="1"/>
  <c r="G155" i="5"/>
  <c r="G154" i="5"/>
  <c r="G153" i="5"/>
  <c r="G152" i="5"/>
  <c r="Y151" i="5"/>
  <c r="G151" i="5"/>
  <c r="G150" i="5"/>
  <c r="G149" i="5"/>
  <c r="C148" i="5"/>
  <c r="C147" i="5"/>
  <c r="G146" i="5"/>
  <c r="G145" i="5"/>
  <c r="G144" i="5"/>
  <c r="C143" i="5"/>
  <c r="G142" i="5"/>
  <c r="C131" i="5"/>
  <c r="C131" i="6" s="1"/>
  <c r="F130" i="5"/>
  <c r="E130" i="5"/>
  <c r="D130" i="5"/>
  <c r="G129" i="5"/>
  <c r="C129" i="5"/>
  <c r="C129" i="6" s="1"/>
  <c r="G128" i="5"/>
  <c r="G127" i="5"/>
  <c r="G126" i="5"/>
  <c r="C125" i="5"/>
  <c r="C125" i="6" s="1"/>
  <c r="G124" i="5"/>
  <c r="C123" i="5"/>
  <c r="C123" i="6" s="1"/>
  <c r="G122" i="5"/>
  <c r="G121" i="5"/>
  <c r="G120" i="5"/>
  <c r="G119" i="5"/>
  <c r="Y118" i="5"/>
  <c r="G118" i="5"/>
  <c r="G117" i="5"/>
  <c r="G116" i="5"/>
  <c r="G115" i="5"/>
  <c r="G114" i="5"/>
  <c r="G113" i="5"/>
  <c r="G112" i="5"/>
  <c r="G111" i="5"/>
  <c r="C110" i="5"/>
  <c r="C130" i="5" s="1"/>
  <c r="C132" i="5" s="1"/>
  <c r="G109" i="5"/>
  <c r="C98" i="5"/>
  <c r="C98" i="6" s="1"/>
  <c r="F97" i="5"/>
  <c r="E97" i="5"/>
  <c r="D97" i="5"/>
  <c r="C96" i="5"/>
  <c r="C96" i="6" s="1"/>
  <c r="G96" i="6" s="1"/>
  <c r="G95" i="5"/>
  <c r="G94" i="5"/>
  <c r="G93" i="5"/>
  <c r="G92" i="5"/>
  <c r="C92" i="5"/>
  <c r="C92" i="6" s="1"/>
  <c r="G92" i="6" s="1"/>
  <c r="G91" i="5"/>
  <c r="C90" i="5"/>
  <c r="C90" i="6" s="1"/>
  <c r="G90" i="6" s="1"/>
  <c r="G89" i="5"/>
  <c r="G88" i="5"/>
  <c r="G87" i="5"/>
  <c r="G86" i="5"/>
  <c r="Y85" i="5"/>
  <c r="G85" i="5"/>
  <c r="G84" i="5"/>
  <c r="G83" i="5"/>
  <c r="C82" i="5"/>
  <c r="G81" i="5"/>
  <c r="G80" i="5"/>
  <c r="G79" i="5"/>
  <c r="G78" i="5"/>
  <c r="C77" i="5"/>
  <c r="G76" i="5"/>
  <c r="C65" i="5"/>
  <c r="F64" i="5"/>
  <c r="E64" i="5"/>
  <c r="D64" i="5"/>
  <c r="C63" i="5"/>
  <c r="C63" i="6" s="1"/>
  <c r="G63" i="6" s="1"/>
  <c r="G62" i="5"/>
  <c r="G61" i="5"/>
  <c r="B61" i="5"/>
  <c r="AR60" i="5"/>
  <c r="AQ60" i="5"/>
  <c r="C60" i="5"/>
  <c r="C60" i="6" s="1"/>
  <c r="C59" i="5"/>
  <c r="C59" i="6" s="1"/>
  <c r="G59" i="6" s="1"/>
  <c r="C58" i="5"/>
  <c r="C58" i="6" s="1"/>
  <c r="G58" i="6" s="1"/>
  <c r="C57" i="5"/>
  <c r="C57" i="6" s="1"/>
  <c r="G57" i="6" s="1"/>
  <c r="G56" i="5"/>
  <c r="C55" i="5"/>
  <c r="C55" i="6" s="1"/>
  <c r="G55" i="6" s="1"/>
  <c r="C54" i="5"/>
  <c r="C54" i="6" s="1"/>
  <c r="G54" i="6" s="1"/>
  <c r="G53" i="5"/>
  <c r="Y52" i="5"/>
  <c r="G52" i="5"/>
  <c r="C51" i="5"/>
  <c r="C51" i="6" s="1"/>
  <c r="G51" i="6" s="1"/>
  <c r="C50" i="5"/>
  <c r="C50" i="6" s="1"/>
  <c r="G50" i="6" s="1"/>
  <c r="C49" i="5"/>
  <c r="C49" i="6" s="1"/>
  <c r="G49" i="6" s="1"/>
  <c r="C48" i="5"/>
  <c r="C48" i="6" s="1"/>
  <c r="G48" i="6" s="1"/>
  <c r="G47" i="5"/>
  <c r="G46" i="5"/>
  <c r="G45" i="5"/>
  <c r="C44" i="5"/>
  <c r="C44" i="6" s="1"/>
  <c r="G44" i="6" s="1"/>
  <c r="G43" i="5"/>
  <c r="A36" i="5"/>
  <c r="C31" i="5"/>
  <c r="F30" i="5"/>
  <c r="E30" i="5"/>
  <c r="B30" i="5"/>
  <c r="C29" i="5"/>
  <c r="G28" i="5"/>
  <c r="H28" i="5" s="1"/>
  <c r="G27" i="5"/>
  <c r="H27" i="5" s="1"/>
  <c r="X27" i="5" s="1"/>
  <c r="Y27" i="5" s="1"/>
  <c r="T26" i="5"/>
  <c r="G26" i="5"/>
  <c r="H26" i="5" s="1"/>
  <c r="G25" i="5"/>
  <c r="H25" i="5" s="1"/>
  <c r="C25" i="5"/>
  <c r="C27" i="6" s="1"/>
  <c r="C24" i="5"/>
  <c r="C26" i="6" s="1"/>
  <c r="G23" i="5"/>
  <c r="H23" i="5" s="1"/>
  <c r="X23" i="5" s="1"/>
  <c r="C23" i="5"/>
  <c r="C25" i="6" s="1"/>
  <c r="G22" i="5"/>
  <c r="H22" i="5" s="1"/>
  <c r="C21" i="5"/>
  <c r="C23" i="6" s="1"/>
  <c r="T20" i="5"/>
  <c r="G20" i="5"/>
  <c r="H20" i="5" s="1"/>
  <c r="P20" i="5" s="1"/>
  <c r="G19" i="5"/>
  <c r="H19" i="5" s="1"/>
  <c r="R19" i="5" s="1"/>
  <c r="W18" i="5"/>
  <c r="B52" i="5" s="1"/>
  <c r="W52" i="5" s="1"/>
  <c r="B85" i="5" s="1"/>
  <c r="O18" i="5"/>
  <c r="H18" i="5"/>
  <c r="R18" i="5" s="1"/>
  <c r="G18" i="5"/>
  <c r="G17" i="5"/>
  <c r="H17" i="5" s="1"/>
  <c r="U17" i="5" s="1"/>
  <c r="C16" i="5"/>
  <c r="X15" i="5"/>
  <c r="Y15" i="5" s="1"/>
  <c r="C14" i="5"/>
  <c r="C16" i="6" s="1"/>
  <c r="G16" i="6" s="1"/>
  <c r="C13" i="5"/>
  <c r="T12" i="5"/>
  <c r="L12" i="5"/>
  <c r="G12" i="5"/>
  <c r="H12" i="5" s="1"/>
  <c r="N12" i="5" s="1"/>
  <c r="N11" i="5"/>
  <c r="G11" i="5"/>
  <c r="H11" i="5" s="1"/>
  <c r="G10" i="5"/>
  <c r="H10" i="5" s="1"/>
  <c r="G9" i="5"/>
  <c r="H9" i="5" s="1"/>
  <c r="T9" i="5" s="1"/>
  <c r="C9" i="5"/>
  <c r="C11" i="6" s="1"/>
  <c r="G8" i="5"/>
  <c r="H8" i="5" s="1"/>
  <c r="O8" i="5" s="1"/>
  <c r="AC201" i="4"/>
  <c r="C197" i="4"/>
  <c r="F196" i="4"/>
  <c r="E196" i="4"/>
  <c r="D196" i="4"/>
  <c r="G195" i="4"/>
  <c r="G194" i="4"/>
  <c r="G193" i="4"/>
  <c r="G192" i="4"/>
  <c r="G191" i="4"/>
  <c r="C191" i="4"/>
  <c r="G190" i="4"/>
  <c r="C189" i="4"/>
  <c r="G189" i="4" s="1"/>
  <c r="G188" i="4"/>
  <c r="G187" i="4"/>
  <c r="G186" i="4"/>
  <c r="G185" i="4"/>
  <c r="Y184" i="4"/>
  <c r="G184" i="4"/>
  <c r="G183" i="4"/>
  <c r="G182" i="4"/>
  <c r="G181" i="4"/>
  <c r="C180" i="4"/>
  <c r="C196" i="4" s="1"/>
  <c r="G179" i="4"/>
  <c r="G178" i="4"/>
  <c r="G177" i="4"/>
  <c r="G176" i="4"/>
  <c r="G175" i="4"/>
  <c r="C164" i="4"/>
  <c r="F163" i="4"/>
  <c r="E163" i="4"/>
  <c r="D163" i="4"/>
  <c r="G162" i="4"/>
  <c r="G161" i="4"/>
  <c r="G160" i="4"/>
  <c r="G159" i="4"/>
  <c r="C158" i="4"/>
  <c r="G158" i="4" s="1"/>
  <c r="G157" i="4"/>
  <c r="C156" i="4"/>
  <c r="G156" i="4" s="1"/>
  <c r="G155" i="4"/>
  <c r="G154" i="4"/>
  <c r="G153" i="4"/>
  <c r="G152" i="4"/>
  <c r="Y151" i="4"/>
  <c r="G151" i="4"/>
  <c r="G150" i="4"/>
  <c r="G149" i="4"/>
  <c r="C148" i="4"/>
  <c r="G148" i="4" s="1"/>
  <c r="C147" i="4"/>
  <c r="G147" i="4" s="1"/>
  <c r="G146" i="4"/>
  <c r="G145" i="4"/>
  <c r="G144" i="4"/>
  <c r="G143" i="4"/>
  <c r="C143" i="4"/>
  <c r="G142" i="4"/>
  <c r="C131" i="4"/>
  <c r="F130" i="4"/>
  <c r="E130" i="4"/>
  <c r="D130" i="4"/>
  <c r="C129" i="4"/>
  <c r="G129" i="4" s="1"/>
  <c r="G128" i="4"/>
  <c r="G127" i="4"/>
  <c r="G126" i="4"/>
  <c r="C125" i="4"/>
  <c r="G125" i="4" s="1"/>
  <c r="G124" i="4"/>
  <c r="G123" i="4"/>
  <c r="C123" i="4"/>
  <c r="G122" i="4"/>
  <c r="G121" i="4"/>
  <c r="G120" i="4"/>
  <c r="G119" i="4"/>
  <c r="Y118" i="4"/>
  <c r="G118" i="4"/>
  <c r="G117" i="4"/>
  <c r="G116" i="4"/>
  <c r="G115" i="4"/>
  <c r="G114" i="4"/>
  <c r="G113" i="4"/>
  <c r="G112" i="4"/>
  <c r="G111" i="4"/>
  <c r="C110" i="4"/>
  <c r="C130" i="4" s="1"/>
  <c r="C132" i="4" s="1"/>
  <c r="G109" i="4"/>
  <c r="F97" i="4"/>
  <c r="E97" i="4"/>
  <c r="D97" i="4"/>
  <c r="C96" i="4"/>
  <c r="G96" i="4" s="1"/>
  <c r="AB95" i="4"/>
  <c r="C98" i="4" s="1"/>
  <c r="C98" i="3" s="1"/>
  <c r="G95" i="4"/>
  <c r="G94" i="4"/>
  <c r="G93" i="4"/>
  <c r="C92" i="4"/>
  <c r="G92" i="4" s="1"/>
  <c r="G91" i="4"/>
  <c r="C90" i="4"/>
  <c r="G90" i="4" s="1"/>
  <c r="G89" i="4"/>
  <c r="G88" i="4"/>
  <c r="G87" i="4"/>
  <c r="G86" i="4"/>
  <c r="Y85" i="4"/>
  <c r="G85" i="4"/>
  <c r="G84" i="4"/>
  <c r="G83" i="4"/>
  <c r="C82" i="4"/>
  <c r="G82" i="4" s="1"/>
  <c r="G81" i="4"/>
  <c r="G80" i="4"/>
  <c r="G79" i="4"/>
  <c r="G78" i="4"/>
  <c r="C77" i="4"/>
  <c r="G77" i="4" s="1"/>
  <c r="G76" i="4"/>
  <c r="AC74" i="4"/>
  <c r="AB72" i="4"/>
  <c r="AB71" i="4"/>
  <c r="AB70" i="4"/>
  <c r="AC65" i="4"/>
  <c r="AB65" i="4"/>
  <c r="F64" i="4"/>
  <c r="E64" i="4"/>
  <c r="D64" i="4"/>
  <c r="G62" i="4"/>
  <c r="G61" i="4"/>
  <c r="B61" i="4"/>
  <c r="H61" i="4" s="1"/>
  <c r="N61" i="4" s="1"/>
  <c r="C60" i="4"/>
  <c r="G60" i="4" s="1"/>
  <c r="C58" i="4"/>
  <c r="G58" i="4" s="1"/>
  <c r="G56" i="4"/>
  <c r="C55" i="4"/>
  <c r="G55" i="4" s="1"/>
  <c r="C54" i="4"/>
  <c r="G54" i="4" s="1"/>
  <c r="AE53" i="4"/>
  <c r="C57" i="4" s="1"/>
  <c r="G53" i="4"/>
  <c r="AH52" i="4"/>
  <c r="AD52" i="4" s="1"/>
  <c r="Y52" i="4"/>
  <c r="G52" i="4"/>
  <c r="AE51" i="4"/>
  <c r="C51" i="4"/>
  <c r="G51" i="4" s="1"/>
  <c r="AE50" i="4"/>
  <c r="C50" i="4"/>
  <c r="G50" i="4" s="1"/>
  <c r="AE49" i="4"/>
  <c r="C44" i="4" s="1"/>
  <c r="G48" i="4"/>
  <c r="C48" i="4"/>
  <c r="G47" i="4"/>
  <c r="G46" i="4"/>
  <c r="G45" i="4"/>
  <c r="G43" i="4"/>
  <c r="A36" i="4"/>
  <c r="F30" i="4"/>
  <c r="E30" i="4"/>
  <c r="O28" i="4"/>
  <c r="K28" i="4"/>
  <c r="G28" i="4"/>
  <c r="H28" i="4" s="1"/>
  <c r="S28" i="4" s="1"/>
  <c r="G27" i="4"/>
  <c r="H27" i="4" s="1"/>
  <c r="X27" i="4" s="1"/>
  <c r="Y27" i="4" s="1"/>
  <c r="C26" i="4"/>
  <c r="G26" i="4" s="1"/>
  <c r="H26" i="4" s="1"/>
  <c r="B26" i="4"/>
  <c r="AE24" i="4"/>
  <c r="AD24" i="4" s="1"/>
  <c r="AE23" i="4"/>
  <c r="C25" i="4" s="1"/>
  <c r="AC23" i="4"/>
  <c r="C23" i="4"/>
  <c r="G23" i="4" s="1"/>
  <c r="H23" i="4" s="1"/>
  <c r="S23" i="4" s="1"/>
  <c r="AE22" i="4"/>
  <c r="C24" i="4" s="1"/>
  <c r="P22" i="4"/>
  <c r="L22" i="4"/>
  <c r="G22" i="4"/>
  <c r="H22" i="4" s="1"/>
  <c r="T22" i="4" s="1"/>
  <c r="AE21" i="4"/>
  <c r="AC21" i="4"/>
  <c r="AD21" i="4" s="1"/>
  <c r="AE20" i="4"/>
  <c r="C21" i="4" s="1"/>
  <c r="AC20" i="4"/>
  <c r="O20" i="4"/>
  <c r="K20" i="4"/>
  <c r="C20" i="4"/>
  <c r="G20" i="4" s="1"/>
  <c r="H20" i="4" s="1"/>
  <c r="S20" i="4" s="1"/>
  <c r="AE19" i="4"/>
  <c r="C29" i="4" s="1"/>
  <c r="G29" i="4" s="1"/>
  <c r="H29" i="4" s="1"/>
  <c r="AD19" i="4"/>
  <c r="X19" i="4"/>
  <c r="G19" i="4"/>
  <c r="H19" i="4" s="1"/>
  <c r="C19" i="4"/>
  <c r="AE18" i="4"/>
  <c r="C14" i="4" s="1"/>
  <c r="AC18" i="4"/>
  <c r="C18" i="4"/>
  <c r="G18" i="4" s="1"/>
  <c r="H18" i="4" s="1"/>
  <c r="AE17" i="4"/>
  <c r="C13" i="4" s="1"/>
  <c r="AC17" i="4"/>
  <c r="O17" i="4"/>
  <c r="K17" i="4"/>
  <c r="G17" i="4"/>
  <c r="H17" i="4" s="1"/>
  <c r="S17" i="4" s="1"/>
  <c r="C17" i="4"/>
  <c r="AE16" i="4"/>
  <c r="AE27" i="4" s="1"/>
  <c r="C31" i="4" s="1"/>
  <c r="AC16" i="4"/>
  <c r="M16" i="4"/>
  <c r="J16" i="4"/>
  <c r="H16" i="4"/>
  <c r="N16" i="4" s="1"/>
  <c r="C16" i="4"/>
  <c r="G16" i="4" s="1"/>
  <c r="X15" i="4"/>
  <c r="Y15" i="4" s="1"/>
  <c r="G12" i="4"/>
  <c r="H12" i="4" s="1"/>
  <c r="P12" i="4" s="1"/>
  <c r="J11" i="4"/>
  <c r="G11" i="4"/>
  <c r="H11" i="4" s="1"/>
  <c r="N11" i="4" s="1"/>
  <c r="G10" i="4"/>
  <c r="H10" i="4" s="1"/>
  <c r="U10" i="4" s="1"/>
  <c r="C9" i="4"/>
  <c r="J8" i="4"/>
  <c r="H8" i="4"/>
  <c r="N8" i="4" s="1"/>
  <c r="G8" i="4"/>
  <c r="A2" i="4"/>
  <c r="AD200" i="3"/>
  <c r="AC200" i="3"/>
  <c r="AB200" i="3"/>
  <c r="AD199" i="3"/>
  <c r="AC199" i="3"/>
  <c r="AB199" i="3"/>
  <c r="AD198" i="3"/>
  <c r="AC198" i="3"/>
  <c r="AB198" i="3"/>
  <c r="B198" i="3"/>
  <c r="AD197" i="3"/>
  <c r="AC197" i="3"/>
  <c r="AB197" i="3"/>
  <c r="C197" i="3"/>
  <c r="B197" i="3"/>
  <c r="AD196" i="3"/>
  <c r="AC196" i="3"/>
  <c r="AB196" i="3"/>
  <c r="F196" i="3"/>
  <c r="E196" i="3"/>
  <c r="AD195" i="3"/>
  <c r="AC195" i="3"/>
  <c r="AB195" i="3"/>
  <c r="C195" i="3"/>
  <c r="G195" i="3" s="1"/>
  <c r="AD194" i="3"/>
  <c r="AC194" i="3"/>
  <c r="AB194" i="3"/>
  <c r="D194" i="3"/>
  <c r="C194" i="3"/>
  <c r="G194" i="3" s="1"/>
  <c r="AD193" i="3"/>
  <c r="AC193" i="3"/>
  <c r="AB193" i="3"/>
  <c r="G193" i="3"/>
  <c r="C193" i="3"/>
  <c r="D193" i="3" s="1"/>
  <c r="AD192" i="3"/>
  <c r="AC192" i="3"/>
  <c r="AB192" i="3"/>
  <c r="D192" i="3"/>
  <c r="C192" i="3"/>
  <c r="G192" i="3" s="1"/>
  <c r="AD191" i="3"/>
  <c r="AC191" i="3"/>
  <c r="AB191" i="3"/>
  <c r="C191" i="3"/>
  <c r="AD190" i="3"/>
  <c r="AC190" i="3"/>
  <c r="AB190" i="3"/>
  <c r="C190" i="3"/>
  <c r="G190" i="3" s="1"/>
  <c r="AD189" i="3"/>
  <c r="AC189" i="3"/>
  <c r="AB189" i="3"/>
  <c r="C189" i="3"/>
  <c r="D189" i="3" s="1"/>
  <c r="AD188" i="3"/>
  <c r="AC188" i="3"/>
  <c r="AB188" i="3"/>
  <c r="G188" i="3"/>
  <c r="C188" i="3"/>
  <c r="D188" i="3" s="1"/>
  <c r="AD187" i="3"/>
  <c r="AC187" i="3"/>
  <c r="AB187" i="3"/>
  <c r="C187" i="3"/>
  <c r="AD186" i="3"/>
  <c r="AC186" i="3"/>
  <c r="AB186" i="3"/>
  <c r="C186" i="3"/>
  <c r="G186" i="3" s="1"/>
  <c r="AD185" i="3"/>
  <c r="AC185" i="3"/>
  <c r="AB185" i="3"/>
  <c r="C185" i="3"/>
  <c r="D185" i="3" s="1"/>
  <c r="AD184" i="3"/>
  <c r="AC184" i="3"/>
  <c r="AB184" i="3"/>
  <c r="Y184" i="3"/>
  <c r="V184" i="3"/>
  <c r="Z184" i="3" s="1"/>
  <c r="C184" i="3"/>
  <c r="D184" i="3" s="1"/>
  <c r="AD183" i="3"/>
  <c r="AC183" i="3"/>
  <c r="AB183" i="3"/>
  <c r="G183" i="3"/>
  <c r="D183" i="3"/>
  <c r="C183" i="3"/>
  <c r="AD182" i="3"/>
  <c r="AC182" i="3"/>
  <c r="AB182" i="3"/>
  <c r="C182" i="3"/>
  <c r="AD181" i="3"/>
  <c r="AC181" i="3"/>
  <c r="AB181" i="3"/>
  <c r="C181" i="3"/>
  <c r="G181" i="3" s="1"/>
  <c r="AD180" i="3"/>
  <c r="AC180" i="3"/>
  <c r="AB180" i="3"/>
  <c r="C180" i="3"/>
  <c r="D180" i="3" s="1"/>
  <c r="AD179" i="3"/>
  <c r="AC179" i="3"/>
  <c r="AB179" i="3"/>
  <c r="G179" i="3"/>
  <c r="D179" i="3"/>
  <c r="C179" i="3"/>
  <c r="AD178" i="3"/>
  <c r="AC178" i="3"/>
  <c r="AB178" i="3"/>
  <c r="C178" i="3"/>
  <c r="AD177" i="3"/>
  <c r="AC177" i="3"/>
  <c r="AB177" i="3"/>
  <c r="C177" i="3"/>
  <c r="D177" i="3" s="1"/>
  <c r="AD176" i="3"/>
  <c r="AC176" i="3"/>
  <c r="AB176" i="3"/>
  <c r="D176" i="3"/>
  <c r="C176" i="3"/>
  <c r="G176" i="3" s="1"/>
  <c r="AD175" i="3"/>
  <c r="AC175" i="3"/>
  <c r="AB175" i="3"/>
  <c r="G175" i="3"/>
  <c r="C175" i="3"/>
  <c r="D175" i="3" s="1"/>
  <c r="AD174" i="3"/>
  <c r="AC174" i="3"/>
  <c r="AB174" i="3"/>
  <c r="AD173" i="3"/>
  <c r="AC173" i="3"/>
  <c r="AB173" i="3"/>
  <c r="AD172" i="3"/>
  <c r="AC172" i="3"/>
  <c r="AB172" i="3"/>
  <c r="AD171" i="3"/>
  <c r="AC171" i="3"/>
  <c r="AB171" i="3"/>
  <c r="AD170" i="3"/>
  <c r="AC170" i="3"/>
  <c r="AB170" i="3"/>
  <c r="AD169" i="3"/>
  <c r="AC169" i="3"/>
  <c r="AB169" i="3"/>
  <c r="AD168" i="3"/>
  <c r="AC168" i="3"/>
  <c r="AB168" i="3"/>
  <c r="AD167" i="3"/>
  <c r="AC167" i="3"/>
  <c r="AB167" i="3"/>
  <c r="AD166" i="3"/>
  <c r="AC166" i="3"/>
  <c r="AB166" i="3"/>
  <c r="AD165" i="3"/>
  <c r="AC165" i="3"/>
  <c r="AB165" i="3"/>
  <c r="B165" i="3"/>
  <c r="AD164" i="3"/>
  <c r="AC164" i="3"/>
  <c r="AB164" i="3"/>
  <c r="C164" i="3"/>
  <c r="B164" i="3"/>
  <c r="AD163" i="3"/>
  <c r="AC163" i="3"/>
  <c r="AB163" i="3"/>
  <c r="F163" i="3"/>
  <c r="E163" i="3"/>
  <c r="AD162" i="3"/>
  <c r="AC162" i="3"/>
  <c r="AB162" i="3"/>
  <c r="D162" i="3"/>
  <c r="C162" i="3"/>
  <c r="G162" i="3" s="1"/>
  <c r="AD161" i="3"/>
  <c r="AC161" i="3"/>
  <c r="AB161" i="3"/>
  <c r="C161" i="3"/>
  <c r="G161" i="3" s="1"/>
  <c r="AD160" i="3"/>
  <c r="AC160" i="3"/>
  <c r="AB160" i="3"/>
  <c r="D160" i="3"/>
  <c r="C160" i="3"/>
  <c r="G160" i="3" s="1"/>
  <c r="AD159" i="3"/>
  <c r="AC159" i="3"/>
  <c r="AB159" i="3"/>
  <c r="C159" i="3"/>
  <c r="G159" i="3" s="1"/>
  <c r="AD158" i="3"/>
  <c r="AC158" i="3"/>
  <c r="AB158" i="3"/>
  <c r="C158" i="3"/>
  <c r="AD157" i="3"/>
  <c r="AC157" i="3"/>
  <c r="AB157" i="3"/>
  <c r="C157" i="3"/>
  <c r="G157" i="3" s="1"/>
  <c r="AD156" i="3"/>
  <c r="AC156" i="3"/>
  <c r="AB156" i="3"/>
  <c r="D156" i="3"/>
  <c r="C156" i="3"/>
  <c r="G156" i="3" s="1"/>
  <c r="AD155" i="3"/>
  <c r="AC155" i="3"/>
  <c r="AB155" i="3"/>
  <c r="C155" i="3"/>
  <c r="D155" i="3" s="1"/>
  <c r="AD154" i="3"/>
  <c r="AC154" i="3"/>
  <c r="AB154" i="3"/>
  <c r="C154" i="3"/>
  <c r="AD153" i="3"/>
  <c r="AC153" i="3"/>
  <c r="AB153" i="3"/>
  <c r="C153" i="3"/>
  <c r="G153" i="3" s="1"/>
  <c r="AD152" i="3"/>
  <c r="AC152" i="3"/>
  <c r="AB152" i="3"/>
  <c r="C152" i="3"/>
  <c r="D152" i="3" s="1"/>
  <c r="AD151" i="3"/>
  <c r="AC151" i="3"/>
  <c r="AB151" i="3"/>
  <c r="Z151" i="3"/>
  <c r="Y151" i="3"/>
  <c r="V151" i="3"/>
  <c r="D151" i="3"/>
  <c r="C151" i="3"/>
  <c r="G151" i="3" s="1"/>
  <c r="AD150" i="3"/>
  <c r="AC150" i="3"/>
  <c r="AB150" i="3"/>
  <c r="C150" i="3"/>
  <c r="D150" i="3" s="1"/>
  <c r="G150" i="3" s="1"/>
  <c r="AD149" i="3"/>
  <c r="AC149" i="3"/>
  <c r="AB149" i="3"/>
  <c r="C149" i="3"/>
  <c r="AD148" i="3"/>
  <c r="AC148" i="3"/>
  <c r="AB148" i="3"/>
  <c r="C148" i="3"/>
  <c r="G148" i="3" s="1"/>
  <c r="AD147" i="3"/>
  <c r="AC147" i="3"/>
  <c r="AB147" i="3"/>
  <c r="C147" i="3"/>
  <c r="G147" i="3" s="1"/>
  <c r="AD146" i="3"/>
  <c r="AC146" i="3"/>
  <c r="AB146" i="3"/>
  <c r="G146" i="3"/>
  <c r="C146" i="3"/>
  <c r="D146" i="3" s="1"/>
  <c r="AD145" i="3"/>
  <c r="AC145" i="3"/>
  <c r="AB145" i="3"/>
  <c r="C145" i="3"/>
  <c r="AD144" i="3"/>
  <c r="AC144" i="3"/>
  <c r="AB144" i="3"/>
  <c r="C144" i="3"/>
  <c r="G144" i="3" s="1"/>
  <c r="AD143" i="3"/>
  <c r="AC143" i="3"/>
  <c r="AB143" i="3"/>
  <c r="G143" i="3"/>
  <c r="D143" i="3"/>
  <c r="C143" i="3"/>
  <c r="AD142" i="3"/>
  <c r="AC142" i="3"/>
  <c r="AB142" i="3"/>
  <c r="C142" i="3"/>
  <c r="D142" i="3" s="1"/>
  <c r="AD141" i="3"/>
  <c r="AC141" i="3"/>
  <c r="AB141" i="3"/>
  <c r="AD140" i="3"/>
  <c r="AC140" i="3"/>
  <c r="AB140" i="3"/>
  <c r="AD139" i="3"/>
  <c r="AC139" i="3"/>
  <c r="AB139" i="3"/>
  <c r="AD138" i="3"/>
  <c r="AC138" i="3"/>
  <c r="AB138" i="3"/>
  <c r="AD137" i="3"/>
  <c r="AC137" i="3"/>
  <c r="AB137" i="3"/>
  <c r="AD136" i="3"/>
  <c r="AC136" i="3"/>
  <c r="AB136" i="3"/>
  <c r="AD135" i="3"/>
  <c r="AC135" i="3"/>
  <c r="AB135" i="3"/>
  <c r="AD134" i="3"/>
  <c r="AC134" i="3"/>
  <c r="AB134" i="3"/>
  <c r="AD133" i="3"/>
  <c r="AC133" i="3"/>
  <c r="AB133" i="3"/>
  <c r="AD132" i="3"/>
  <c r="AC132" i="3"/>
  <c r="AB132" i="3"/>
  <c r="B132" i="3"/>
  <c r="AD131" i="3"/>
  <c r="AC131" i="3"/>
  <c r="AB131" i="3"/>
  <c r="C131" i="3"/>
  <c r="B131" i="3"/>
  <c r="AD130" i="3"/>
  <c r="AC130" i="3"/>
  <c r="AB130" i="3"/>
  <c r="F130" i="3"/>
  <c r="E130" i="3"/>
  <c r="AD129" i="3"/>
  <c r="AC129" i="3"/>
  <c r="AB129" i="3"/>
  <c r="D129" i="3"/>
  <c r="C129" i="3"/>
  <c r="G129" i="3" s="1"/>
  <c r="AD128" i="3"/>
  <c r="AC128" i="3"/>
  <c r="AB128" i="3"/>
  <c r="C128" i="3"/>
  <c r="G128" i="3" s="1"/>
  <c r="AD127" i="3"/>
  <c r="AC127" i="3"/>
  <c r="AB127" i="3"/>
  <c r="G127" i="3"/>
  <c r="D127" i="3"/>
  <c r="C127" i="3"/>
  <c r="AD126" i="3"/>
  <c r="AC126" i="3"/>
  <c r="AB126" i="3"/>
  <c r="G126" i="3"/>
  <c r="C126" i="3"/>
  <c r="D126" i="3" s="1"/>
  <c r="AD125" i="3"/>
  <c r="AC125" i="3"/>
  <c r="AB125" i="3"/>
  <c r="C125" i="3"/>
  <c r="AD124" i="3"/>
  <c r="AC124" i="3"/>
  <c r="AB124" i="3"/>
  <c r="C124" i="3"/>
  <c r="G124" i="3" s="1"/>
  <c r="AD123" i="3"/>
  <c r="AC123" i="3"/>
  <c r="AB123" i="3"/>
  <c r="G123" i="3"/>
  <c r="D123" i="3"/>
  <c r="C123" i="3"/>
  <c r="AD122" i="3"/>
  <c r="AC122" i="3"/>
  <c r="AB122" i="3"/>
  <c r="G122" i="3"/>
  <c r="C122" i="3"/>
  <c r="D122" i="3" s="1"/>
  <c r="AD121" i="3"/>
  <c r="AC121" i="3"/>
  <c r="AB121" i="3"/>
  <c r="C121" i="3"/>
  <c r="AD120" i="3"/>
  <c r="AC120" i="3"/>
  <c r="AB120" i="3"/>
  <c r="C120" i="3"/>
  <c r="G120" i="3" s="1"/>
  <c r="AD119" i="3"/>
  <c r="AC119" i="3"/>
  <c r="AB119" i="3"/>
  <c r="G119" i="3"/>
  <c r="D119" i="3"/>
  <c r="C119" i="3"/>
  <c r="AD118" i="3"/>
  <c r="AC118" i="3"/>
  <c r="AB118" i="3"/>
  <c r="V118" i="3"/>
  <c r="Z118" i="3" s="1"/>
  <c r="G118" i="3"/>
  <c r="D118" i="3"/>
  <c r="C118" i="3"/>
  <c r="AD117" i="3"/>
  <c r="AC117" i="3"/>
  <c r="AB117" i="3"/>
  <c r="C117" i="3"/>
  <c r="D117" i="3" s="1"/>
  <c r="AD116" i="3"/>
  <c r="AC116" i="3"/>
  <c r="AB116" i="3"/>
  <c r="C116" i="3"/>
  <c r="AD115" i="3"/>
  <c r="AC115" i="3"/>
  <c r="AB115" i="3"/>
  <c r="D115" i="3"/>
  <c r="C115" i="3"/>
  <c r="G115" i="3" s="1"/>
  <c r="AD114" i="3"/>
  <c r="AC114" i="3"/>
  <c r="AB114" i="3"/>
  <c r="G114" i="3"/>
  <c r="C114" i="3"/>
  <c r="D114" i="3" s="1"/>
  <c r="AD113" i="3"/>
  <c r="AC113" i="3"/>
  <c r="AB113" i="3"/>
  <c r="C113" i="3"/>
  <c r="D113" i="3" s="1"/>
  <c r="AD112" i="3"/>
  <c r="AC112" i="3"/>
  <c r="AB112" i="3"/>
  <c r="C112" i="3"/>
  <c r="AD111" i="3"/>
  <c r="AC111" i="3"/>
  <c r="AB111" i="3"/>
  <c r="D111" i="3"/>
  <c r="C111" i="3"/>
  <c r="G111" i="3" s="1"/>
  <c r="AD110" i="3"/>
  <c r="AC110" i="3"/>
  <c r="AB110" i="3"/>
  <c r="G110" i="3"/>
  <c r="C110" i="3"/>
  <c r="D110" i="3" s="1"/>
  <c r="AD109" i="3"/>
  <c r="AC109" i="3"/>
  <c r="AB109" i="3"/>
  <c r="C109" i="3"/>
  <c r="D109" i="3" s="1"/>
  <c r="AD108" i="3"/>
  <c r="AC108" i="3"/>
  <c r="AB108" i="3"/>
  <c r="AD107" i="3"/>
  <c r="AC107" i="3"/>
  <c r="AB107" i="3"/>
  <c r="AD106" i="3"/>
  <c r="AC106" i="3"/>
  <c r="AB106" i="3"/>
  <c r="AD105" i="3"/>
  <c r="AC105" i="3"/>
  <c r="AB105" i="3"/>
  <c r="AD104" i="3"/>
  <c r="AC104" i="3"/>
  <c r="AB104" i="3"/>
  <c r="AD103" i="3"/>
  <c r="AC103" i="3"/>
  <c r="AB103" i="3"/>
  <c r="AD102" i="3"/>
  <c r="AC102" i="3"/>
  <c r="AB102" i="3"/>
  <c r="AD101" i="3"/>
  <c r="AC101" i="3"/>
  <c r="AB101" i="3"/>
  <c r="AD100" i="3"/>
  <c r="AC100" i="3"/>
  <c r="AB100" i="3"/>
  <c r="AD99" i="3"/>
  <c r="AC99" i="3"/>
  <c r="AB99" i="3"/>
  <c r="B99" i="3"/>
  <c r="AD98" i="3"/>
  <c r="AC98" i="3"/>
  <c r="AB98" i="3"/>
  <c r="B98" i="3"/>
  <c r="AD97" i="3"/>
  <c r="AC97" i="3"/>
  <c r="AB97" i="3"/>
  <c r="F97" i="3"/>
  <c r="AD96" i="3"/>
  <c r="AC96" i="3"/>
  <c r="AB96" i="3"/>
  <c r="C96" i="3"/>
  <c r="G96" i="3" s="1"/>
  <c r="AD95" i="3"/>
  <c r="AC95" i="3"/>
  <c r="AB95" i="3"/>
  <c r="C95" i="3"/>
  <c r="G95" i="3" s="1"/>
  <c r="AD94" i="3"/>
  <c r="AC94" i="3"/>
  <c r="AB94" i="3"/>
  <c r="C94" i="3"/>
  <c r="G94" i="3" s="1"/>
  <c r="AD93" i="3"/>
  <c r="AC93" i="3"/>
  <c r="AB93" i="3"/>
  <c r="C93" i="3"/>
  <c r="G93" i="3" s="1"/>
  <c r="AD92" i="3"/>
  <c r="AC92" i="3"/>
  <c r="AB92" i="3"/>
  <c r="G92" i="3"/>
  <c r="C92" i="3"/>
  <c r="AF91" i="3"/>
  <c r="D98" i="3" s="1"/>
  <c r="AD91" i="3"/>
  <c r="AC91" i="3"/>
  <c r="AB91" i="3"/>
  <c r="C91" i="3"/>
  <c r="G91" i="3" s="1"/>
  <c r="AD90" i="3"/>
  <c r="AC90" i="3"/>
  <c r="AB90" i="3"/>
  <c r="C90" i="3"/>
  <c r="G90" i="3" s="1"/>
  <c r="AD89" i="3"/>
  <c r="AC89" i="3"/>
  <c r="AB89" i="3"/>
  <c r="C89" i="3"/>
  <c r="G89" i="3" s="1"/>
  <c r="AD88" i="3"/>
  <c r="AC88" i="3"/>
  <c r="AB88" i="3"/>
  <c r="C88" i="3"/>
  <c r="G88" i="3" s="1"/>
  <c r="AD87" i="3"/>
  <c r="AC87" i="3"/>
  <c r="AB87" i="3"/>
  <c r="C87" i="3"/>
  <c r="G87" i="3" s="1"/>
  <c r="AD86" i="3"/>
  <c r="AC86" i="3"/>
  <c r="AB86" i="3"/>
  <c r="G86" i="3"/>
  <c r="C86" i="3"/>
  <c r="AD85" i="3"/>
  <c r="AC85" i="3"/>
  <c r="AB85" i="3"/>
  <c r="V85" i="3"/>
  <c r="Z85" i="3" s="1"/>
  <c r="C85" i="3"/>
  <c r="G85" i="3" s="1"/>
  <c r="AD84" i="3"/>
  <c r="AC84" i="3"/>
  <c r="AB84" i="3"/>
  <c r="C84" i="3"/>
  <c r="AD83" i="3"/>
  <c r="AC83" i="3"/>
  <c r="AB83" i="3"/>
  <c r="C83" i="3"/>
  <c r="G83" i="3" s="1"/>
  <c r="AD82" i="3"/>
  <c r="AC82" i="3"/>
  <c r="AB82" i="3"/>
  <c r="C82" i="3"/>
  <c r="G82" i="3" s="1"/>
  <c r="AD81" i="3"/>
  <c r="AC81" i="3"/>
  <c r="AB81" i="3"/>
  <c r="D81" i="3" s="1"/>
  <c r="G81" i="3"/>
  <c r="C81" i="3"/>
  <c r="AD80" i="3"/>
  <c r="AC80" i="3"/>
  <c r="AB80" i="3"/>
  <c r="C80" i="3"/>
  <c r="G80" i="3" s="1"/>
  <c r="AD79" i="3"/>
  <c r="AC79" i="3"/>
  <c r="AB79" i="3"/>
  <c r="C79" i="3"/>
  <c r="G79" i="3" s="1"/>
  <c r="AD78" i="3"/>
  <c r="AC78" i="3"/>
  <c r="AB78" i="3"/>
  <c r="D78" i="3"/>
  <c r="C78" i="3"/>
  <c r="G78" i="3" s="1"/>
  <c r="AD77" i="3"/>
  <c r="AC77" i="3"/>
  <c r="AB77" i="3"/>
  <c r="G77" i="3"/>
  <c r="C77" i="3"/>
  <c r="AD76" i="3"/>
  <c r="AC76" i="3"/>
  <c r="AB76" i="3"/>
  <c r="C76" i="3"/>
  <c r="G76" i="3" s="1"/>
  <c r="AD75" i="3"/>
  <c r="AC75" i="3"/>
  <c r="AB75" i="3"/>
  <c r="AD74" i="3"/>
  <c r="AB74" i="3"/>
  <c r="AD73" i="3"/>
  <c r="AC73" i="3"/>
  <c r="AB73" i="3"/>
  <c r="AD72" i="3"/>
  <c r="AC72" i="3"/>
  <c r="AB72" i="3"/>
  <c r="AD71" i="3"/>
  <c r="AC71" i="3"/>
  <c r="AB71" i="3"/>
  <c r="AD70" i="3"/>
  <c r="AC70" i="3"/>
  <c r="AB70" i="3"/>
  <c r="AD69" i="3"/>
  <c r="AC69" i="3"/>
  <c r="AB69" i="3"/>
  <c r="AD65" i="3"/>
  <c r="AC65" i="3"/>
  <c r="AD64" i="3"/>
  <c r="AC64" i="3"/>
  <c r="F64" i="3"/>
  <c r="E64" i="3"/>
  <c r="AD63" i="3"/>
  <c r="AC63" i="3"/>
  <c r="AD62" i="3"/>
  <c r="AC62" i="3"/>
  <c r="C62" i="3"/>
  <c r="G62" i="3" s="1"/>
  <c r="AD61" i="3"/>
  <c r="AC61" i="3"/>
  <c r="C61" i="3"/>
  <c r="G61" i="3" s="1"/>
  <c r="B61" i="3"/>
  <c r="H61" i="3" s="1"/>
  <c r="U61" i="3" s="1"/>
  <c r="AD60" i="3"/>
  <c r="AC60" i="3"/>
  <c r="C60" i="3"/>
  <c r="G60" i="3" s="1"/>
  <c r="D58" i="3"/>
  <c r="C58" i="3"/>
  <c r="G58" i="3" s="1"/>
  <c r="C56" i="3"/>
  <c r="G56" i="3" s="1"/>
  <c r="G55" i="3"/>
  <c r="D55" i="3"/>
  <c r="C55" i="3"/>
  <c r="D54" i="3"/>
  <c r="C54" i="3"/>
  <c r="G54" i="3" s="1"/>
  <c r="C53" i="3"/>
  <c r="G53" i="3" s="1"/>
  <c r="AE52" i="3"/>
  <c r="AF52" i="3" s="1"/>
  <c r="AD52" i="3"/>
  <c r="D57" i="3" s="1"/>
  <c r="V52" i="3"/>
  <c r="G52" i="3"/>
  <c r="C52" i="3"/>
  <c r="AE51" i="3"/>
  <c r="AB51" i="3"/>
  <c r="D51" i="3"/>
  <c r="C51" i="3"/>
  <c r="AE50" i="3"/>
  <c r="AD50" i="3"/>
  <c r="AF50" i="3" s="1"/>
  <c r="AB50" i="3"/>
  <c r="D50" i="3"/>
  <c r="C50" i="3"/>
  <c r="G50" i="3" s="1"/>
  <c r="AE49" i="3"/>
  <c r="AD49" i="3"/>
  <c r="AB49" i="3"/>
  <c r="AD48" i="3"/>
  <c r="D44" i="3" s="1"/>
  <c r="AB48" i="3"/>
  <c r="D48" i="3"/>
  <c r="C48" i="3"/>
  <c r="G48" i="3" s="1"/>
  <c r="G47" i="3"/>
  <c r="C47" i="3"/>
  <c r="C46" i="3"/>
  <c r="G46" i="3" s="1"/>
  <c r="C45" i="3"/>
  <c r="G45" i="3" s="1"/>
  <c r="C43" i="3"/>
  <c r="G43" i="3" s="1"/>
  <c r="F32" i="3"/>
  <c r="E32" i="3"/>
  <c r="D31" i="3"/>
  <c r="C31" i="3"/>
  <c r="G31" i="3" s="1"/>
  <c r="H31" i="3" s="1"/>
  <c r="C30" i="3"/>
  <c r="Y29" i="3"/>
  <c r="C29" i="3"/>
  <c r="G29" i="3" s="1"/>
  <c r="C28" i="3"/>
  <c r="G28" i="3" s="1"/>
  <c r="H28" i="3" s="1"/>
  <c r="B28" i="3"/>
  <c r="B32" i="3" s="1"/>
  <c r="C27" i="3"/>
  <c r="G27" i="3" s="1"/>
  <c r="D26" i="3"/>
  <c r="C26" i="3"/>
  <c r="G26" i="3" s="1"/>
  <c r="H26" i="3" s="1"/>
  <c r="AF25" i="3"/>
  <c r="AE25" i="3" s="1"/>
  <c r="C25" i="3"/>
  <c r="G25" i="3" s="1"/>
  <c r="AF24" i="3"/>
  <c r="AE24" i="3"/>
  <c r="AD24" i="3"/>
  <c r="D27" i="3" s="1"/>
  <c r="C24" i="3"/>
  <c r="G24" i="3" s="1"/>
  <c r="H24" i="3" s="1"/>
  <c r="AF23" i="3"/>
  <c r="AE23" i="3"/>
  <c r="C23" i="3"/>
  <c r="G23" i="3" s="1"/>
  <c r="AF22" i="3"/>
  <c r="AD22" i="3"/>
  <c r="D22" i="3"/>
  <c r="C22" i="3"/>
  <c r="G22" i="3" s="1"/>
  <c r="H22" i="3" s="1"/>
  <c r="AF21" i="3"/>
  <c r="AD21" i="3"/>
  <c r="D23" i="3" s="1"/>
  <c r="C21" i="3"/>
  <c r="G21" i="3" s="1"/>
  <c r="H21" i="3" s="1"/>
  <c r="AF20" i="3"/>
  <c r="AE20" i="3" s="1"/>
  <c r="Y20" i="3"/>
  <c r="C20" i="3"/>
  <c r="W20" i="3" s="1"/>
  <c r="B52" i="3" s="1"/>
  <c r="AF19" i="3"/>
  <c r="AD19" i="3"/>
  <c r="D16" i="3" s="1"/>
  <c r="D19" i="3"/>
  <c r="C19" i="3"/>
  <c r="AF18" i="3"/>
  <c r="AD18" i="3"/>
  <c r="D18" i="3"/>
  <c r="C18" i="3"/>
  <c r="G18" i="3" s="1"/>
  <c r="H18" i="3" s="1"/>
  <c r="V17" i="3"/>
  <c r="Y17" i="3" s="1"/>
  <c r="AF16" i="3"/>
  <c r="AD16" i="3"/>
  <c r="AE16" i="3" s="1"/>
  <c r="C15" i="3"/>
  <c r="G15" i="3" s="1"/>
  <c r="C14" i="3"/>
  <c r="G14" i="3" s="1"/>
  <c r="H14" i="3" s="1"/>
  <c r="C13" i="3"/>
  <c r="G13" i="3" s="1"/>
  <c r="H13" i="3" s="1"/>
  <c r="C12" i="3"/>
  <c r="D11" i="3"/>
  <c r="C11" i="3"/>
  <c r="C10" i="3"/>
  <c r="G10" i="3" s="1"/>
  <c r="H10" i="3" s="1"/>
  <c r="A4" i="3"/>
  <c r="H73" i="2"/>
  <c r="G65" i="2"/>
  <c r="J63" i="2"/>
  <c r="J62" i="2"/>
  <c r="N62" i="2" s="1"/>
  <c r="L61" i="2"/>
  <c r="J61" i="2"/>
  <c r="N61" i="2" s="1"/>
  <c r="N60" i="2"/>
  <c r="J59" i="2"/>
  <c r="N59" i="2" s="1"/>
  <c r="J58" i="2"/>
  <c r="N58" i="2" s="1"/>
  <c r="N57" i="2"/>
  <c r="N56" i="2"/>
  <c r="J55" i="2"/>
  <c r="N54" i="2"/>
  <c r="J53" i="2"/>
  <c r="N53" i="2" s="1"/>
  <c r="J52" i="2"/>
  <c r="N52" i="2" s="1"/>
  <c r="L51" i="2"/>
  <c r="J51" i="2"/>
  <c r="L50" i="2"/>
  <c r="J50" i="2"/>
  <c r="N50" i="2" s="1"/>
  <c r="N49" i="2"/>
  <c r="N48" i="2"/>
  <c r="N47" i="2"/>
  <c r="J46" i="2"/>
  <c r="N45" i="2"/>
  <c r="J35" i="2"/>
  <c r="H35" i="2"/>
  <c r="G35" i="2"/>
  <c r="F35" i="2"/>
  <c r="N33" i="2"/>
  <c r="R33" i="2" s="1"/>
  <c r="X33" i="2" s="1"/>
  <c r="L33" i="2"/>
  <c r="N32" i="2"/>
  <c r="L31" i="2"/>
  <c r="N30" i="2"/>
  <c r="P30" i="2" s="1"/>
  <c r="V30" i="2" s="1"/>
  <c r="Z30" i="2" s="1"/>
  <c r="F60" i="2" s="1"/>
  <c r="R28" i="2"/>
  <c r="X28" i="2" s="1"/>
  <c r="AB28" i="2" s="1"/>
  <c r="H58" i="2" s="1"/>
  <c r="N28" i="2"/>
  <c r="P27" i="2"/>
  <c r="V27" i="2" s="1"/>
  <c r="Z27" i="2" s="1"/>
  <c r="F57" i="2" s="1"/>
  <c r="N27" i="2"/>
  <c r="R27" i="2" s="1"/>
  <c r="X27" i="2" s="1"/>
  <c r="N26" i="2"/>
  <c r="R26" i="2" s="1"/>
  <c r="X26" i="2" s="1"/>
  <c r="P25" i="2"/>
  <c r="V25" i="2" s="1"/>
  <c r="Z25" i="2" s="1"/>
  <c r="F55" i="2" s="1"/>
  <c r="N25" i="2"/>
  <c r="N24" i="2"/>
  <c r="Z24" i="2" s="1"/>
  <c r="F54" i="2" s="1"/>
  <c r="N23" i="2"/>
  <c r="R22" i="2"/>
  <c r="X22" i="2" s="1"/>
  <c r="AB22" i="2" s="1"/>
  <c r="H52" i="2" s="1"/>
  <c r="N22" i="2"/>
  <c r="R19" i="2"/>
  <c r="X19" i="2" s="1"/>
  <c r="AB19" i="2" s="1"/>
  <c r="H49" i="2" s="1"/>
  <c r="P19" i="2"/>
  <c r="V19" i="2" s="1"/>
  <c r="Z19" i="2" s="1"/>
  <c r="F49" i="2" s="1"/>
  <c r="N19" i="2"/>
  <c r="N18" i="2"/>
  <c r="N17" i="2"/>
  <c r="L16" i="2"/>
  <c r="R15" i="2"/>
  <c r="N15" i="2"/>
  <c r="H71" i="1"/>
  <c r="L65" i="1"/>
  <c r="G65" i="1"/>
  <c r="L35" i="1"/>
  <c r="J35" i="1"/>
  <c r="H35" i="1"/>
  <c r="G35" i="1"/>
  <c r="F35" i="1"/>
  <c r="R33" i="1"/>
  <c r="P33" i="1"/>
  <c r="N33" i="1"/>
  <c r="N32" i="1"/>
  <c r="N31" i="1"/>
  <c r="N30" i="1"/>
  <c r="N29" i="1"/>
  <c r="N28" i="1"/>
  <c r="N27" i="1"/>
  <c r="N26" i="1"/>
  <c r="N25" i="1"/>
  <c r="R24" i="1"/>
  <c r="N24" i="1"/>
  <c r="Z24" i="1" s="1"/>
  <c r="F54" i="1" s="1"/>
  <c r="R23" i="1"/>
  <c r="N23" i="1"/>
  <c r="N22" i="1"/>
  <c r="N21" i="1"/>
  <c r="N20" i="1"/>
  <c r="R19" i="1"/>
  <c r="P19" i="1"/>
  <c r="N19" i="1"/>
  <c r="N18" i="1"/>
  <c r="N17" i="1"/>
  <c r="R16" i="1"/>
  <c r="N16" i="1"/>
  <c r="N15" i="1"/>
  <c r="U12" i="7" l="1"/>
  <c r="U16" i="7"/>
  <c r="U22" i="7"/>
  <c r="U14" i="7"/>
  <c r="U27" i="7"/>
  <c r="U29" i="7"/>
  <c r="U19" i="7"/>
  <c r="U21" i="7"/>
  <c r="N35" i="1"/>
  <c r="V19" i="1"/>
  <c r="Z19" i="1" s="1"/>
  <c r="F49" i="1" s="1"/>
  <c r="V19" i="9"/>
  <c r="Z19" i="9" s="1"/>
  <c r="P25" i="1"/>
  <c r="N54" i="1"/>
  <c r="N58" i="1"/>
  <c r="N62" i="1"/>
  <c r="G14" i="4"/>
  <c r="H14" i="4" s="1"/>
  <c r="C16" i="3"/>
  <c r="G16" i="3" s="1"/>
  <c r="H16" i="3" s="1"/>
  <c r="G44" i="4"/>
  <c r="C44" i="3"/>
  <c r="G44" i="3" s="1"/>
  <c r="X16" i="1"/>
  <c r="AB16" i="1" s="1"/>
  <c r="H46" i="1" s="1"/>
  <c r="T26" i="4"/>
  <c r="P26" i="4"/>
  <c r="L26" i="4"/>
  <c r="R15" i="1"/>
  <c r="R18" i="1"/>
  <c r="R29" i="1"/>
  <c r="X33" i="1"/>
  <c r="AB33" i="1" s="1"/>
  <c r="H63" i="1" s="1"/>
  <c r="X33" i="9"/>
  <c r="AB33" i="9" s="1"/>
  <c r="N47" i="1"/>
  <c r="N51" i="1"/>
  <c r="R20" i="1"/>
  <c r="P23" i="1"/>
  <c r="R26" i="1"/>
  <c r="P29" i="1"/>
  <c r="N31" i="2"/>
  <c r="D25" i="3"/>
  <c r="AE22" i="3"/>
  <c r="R22" i="5"/>
  <c r="O22" i="5"/>
  <c r="K22" i="5"/>
  <c r="S22" i="5"/>
  <c r="R30" i="6"/>
  <c r="Q30" i="6"/>
  <c r="O30" i="6"/>
  <c r="K30" i="6"/>
  <c r="U30" i="6"/>
  <c r="J30" i="6"/>
  <c r="X23" i="1"/>
  <c r="AB23" i="1" s="1"/>
  <c r="H53" i="1" s="1"/>
  <c r="X61" i="3"/>
  <c r="M61" i="3"/>
  <c r="P15" i="1"/>
  <c r="X19" i="1"/>
  <c r="AB19" i="1" s="1"/>
  <c r="H49" i="1" s="1"/>
  <c r="X19" i="9"/>
  <c r="AB19" i="9" s="1"/>
  <c r="R22" i="1"/>
  <c r="P24" i="1"/>
  <c r="R25" i="1"/>
  <c r="R30" i="1"/>
  <c r="V33" i="1"/>
  <c r="Z33" i="1" s="1"/>
  <c r="F63" i="1" s="1"/>
  <c r="N46" i="1"/>
  <c r="R46" i="1" s="1"/>
  <c r="N50" i="1"/>
  <c r="N57" i="1"/>
  <c r="N61" i="1"/>
  <c r="AD27" i="3"/>
  <c r="D33" i="3" s="1"/>
  <c r="D15" i="3"/>
  <c r="D32" i="3" s="1"/>
  <c r="D34" i="3" s="1"/>
  <c r="D35" i="3" s="1"/>
  <c r="L20" i="2"/>
  <c r="AE19" i="3"/>
  <c r="L21" i="2"/>
  <c r="Y52" i="3"/>
  <c r="Z52" i="3"/>
  <c r="R32" i="1"/>
  <c r="N48" i="1"/>
  <c r="N52" i="1"/>
  <c r="N55" i="1"/>
  <c r="N59" i="1"/>
  <c r="N63" i="1"/>
  <c r="R63" i="1" s="1"/>
  <c r="G19" i="3"/>
  <c r="H19" i="3" s="1"/>
  <c r="H25" i="3"/>
  <c r="G109" i="3"/>
  <c r="G113" i="3"/>
  <c r="G117" i="3"/>
  <c r="Y118" i="3"/>
  <c r="D120" i="3"/>
  <c r="D124" i="3"/>
  <c r="D128" i="3"/>
  <c r="G142" i="3"/>
  <c r="D147" i="3"/>
  <c r="G152" i="3"/>
  <c r="D159" i="3"/>
  <c r="D161" i="3"/>
  <c r="G180" i="3"/>
  <c r="G184" i="3"/>
  <c r="G185" i="3"/>
  <c r="G189" i="3"/>
  <c r="R8" i="4"/>
  <c r="M10" i="4"/>
  <c r="R11" i="4"/>
  <c r="X12" i="4"/>
  <c r="U16" i="4"/>
  <c r="AD17" i="4"/>
  <c r="W18" i="4"/>
  <c r="B52" i="4" s="1"/>
  <c r="AD20" i="4"/>
  <c r="AD22" i="4"/>
  <c r="J61" i="4"/>
  <c r="G97" i="4"/>
  <c r="L9" i="5"/>
  <c r="C97" i="5"/>
  <c r="C99" i="5" s="1"/>
  <c r="C100" i="5" s="1"/>
  <c r="G125" i="5"/>
  <c r="G158" i="5"/>
  <c r="G191" i="5"/>
  <c r="S14" i="6"/>
  <c r="H28" i="6"/>
  <c r="G119" i="6"/>
  <c r="G121" i="6"/>
  <c r="G155" i="6"/>
  <c r="G176" i="6"/>
  <c r="G178" i="6"/>
  <c r="G186" i="6"/>
  <c r="G190" i="6"/>
  <c r="J65" i="1"/>
  <c r="N49" i="1"/>
  <c r="P49" i="1" s="1"/>
  <c r="N53" i="1"/>
  <c r="N56" i="1"/>
  <c r="N60" i="1"/>
  <c r="N51" i="2"/>
  <c r="C32" i="3"/>
  <c r="Y85" i="3"/>
  <c r="G155" i="3"/>
  <c r="D190" i="3"/>
  <c r="U8" i="4"/>
  <c r="S11" i="4"/>
  <c r="AD18" i="4"/>
  <c r="AD23" i="4"/>
  <c r="AD55" i="4"/>
  <c r="AD54" i="4"/>
  <c r="AE53" i="3" s="1"/>
  <c r="AE54" i="3" s="1"/>
  <c r="N9" i="5"/>
  <c r="G14" i="5"/>
  <c r="H14" i="5" s="1"/>
  <c r="K18" i="5"/>
  <c r="X18" i="5"/>
  <c r="Y18" i="5" s="1"/>
  <c r="G49" i="5"/>
  <c r="G51" i="5"/>
  <c r="G54" i="5"/>
  <c r="G112" i="6"/>
  <c r="G124" i="6"/>
  <c r="G149" i="6"/>
  <c r="D154" i="6"/>
  <c r="G161" i="6"/>
  <c r="D185" i="6"/>
  <c r="D193" i="6"/>
  <c r="U17" i="7"/>
  <c r="U28" i="7"/>
  <c r="R9" i="5"/>
  <c r="Q27" i="7"/>
  <c r="H15" i="3"/>
  <c r="AE18" i="3"/>
  <c r="AE27" i="3" s="1"/>
  <c r="AE21" i="3"/>
  <c r="D87" i="3"/>
  <c r="M8" i="4"/>
  <c r="K11" i="4"/>
  <c r="R16" i="4"/>
  <c r="C198" i="4"/>
  <c r="J9" i="5"/>
  <c r="S18" i="5"/>
  <c r="G48" i="5"/>
  <c r="G50" i="5"/>
  <c r="H52" i="5"/>
  <c r="G55" i="5"/>
  <c r="AL59" i="6"/>
  <c r="U18" i="7"/>
  <c r="J43" i="7"/>
  <c r="X19" i="3"/>
  <c r="T19" i="3"/>
  <c r="P19" i="3"/>
  <c r="L19" i="3"/>
  <c r="Q19" i="3"/>
  <c r="S19" i="3"/>
  <c r="O19" i="3"/>
  <c r="K19" i="3"/>
  <c r="U19" i="3"/>
  <c r="M19" i="3"/>
  <c r="R19" i="3"/>
  <c r="N19" i="3"/>
  <c r="J19" i="3"/>
  <c r="U25" i="3"/>
  <c r="Q25" i="3"/>
  <c r="M25" i="3"/>
  <c r="R25" i="3"/>
  <c r="N25" i="3"/>
  <c r="X25" i="3"/>
  <c r="T25" i="3"/>
  <c r="P25" i="3"/>
  <c r="L25" i="3"/>
  <c r="J25" i="3"/>
  <c r="S25" i="3"/>
  <c r="O25" i="3"/>
  <c r="K25" i="3"/>
  <c r="P54" i="2"/>
  <c r="Z54" i="2"/>
  <c r="P60" i="2"/>
  <c r="V60" i="2" s="1"/>
  <c r="Z60" i="2" s="1"/>
  <c r="S13" i="3"/>
  <c r="O13" i="3"/>
  <c r="K13" i="3"/>
  <c r="X13" i="3"/>
  <c r="P13" i="3"/>
  <c r="R13" i="3"/>
  <c r="N13" i="3"/>
  <c r="J13" i="3"/>
  <c r="T13" i="3"/>
  <c r="L13" i="3"/>
  <c r="U13" i="3"/>
  <c r="Q13" i="3"/>
  <c r="M13" i="3"/>
  <c r="X16" i="3"/>
  <c r="T16" i="3"/>
  <c r="P16" i="3"/>
  <c r="L16" i="3"/>
  <c r="Q16" i="3"/>
  <c r="S16" i="3"/>
  <c r="O16" i="3"/>
  <c r="K16" i="3"/>
  <c r="U16" i="3"/>
  <c r="M16" i="3"/>
  <c r="R16" i="3"/>
  <c r="N16" i="3"/>
  <c r="J16" i="3"/>
  <c r="S18" i="3"/>
  <c r="O18" i="3"/>
  <c r="K18" i="3"/>
  <c r="P18" i="3"/>
  <c r="R18" i="3"/>
  <c r="N18" i="3"/>
  <c r="J18" i="3"/>
  <c r="X18" i="3"/>
  <c r="T18" i="3"/>
  <c r="L18" i="3"/>
  <c r="U18" i="3"/>
  <c r="Q18" i="3"/>
  <c r="M18" i="3"/>
  <c r="W52" i="3"/>
  <c r="B85" i="3" s="1"/>
  <c r="H52" i="3"/>
  <c r="S21" i="3"/>
  <c r="O21" i="3"/>
  <c r="K21" i="3"/>
  <c r="T21" i="3"/>
  <c r="L21" i="3"/>
  <c r="R21" i="3"/>
  <c r="N21" i="3"/>
  <c r="J21" i="3"/>
  <c r="X21" i="3"/>
  <c r="P21" i="3"/>
  <c r="U21" i="3"/>
  <c r="Q21" i="3"/>
  <c r="M21" i="3"/>
  <c r="H23" i="3"/>
  <c r="S26" i="3"/>
  <c r="O26" i="3"/>
  <c r="K26" i="3"/>
  <c r="X26" i="3"/>
  <c r="T26" i="3"/>
  <c r="L26" i="3"/>
  <c r="R26" i="3"/>
  <c r="N26" i="3"/>
  <c r="J26" i="3"/>
  <c r="P26" i="3"/>
  <c r="U26" i="3"/>
  <c r="Q26" i="3"/>
  <c r="M26" i="3"/>
  <c r="X28" i="3"/>
  <c r="T28" i="3"/>
  <c r="P28" i="3"/>
  <c r="L28" i="3"/>
  <c r="U28" i="3"/>
  <c r="M28" i="3"/>
  <c r="S28" i="3"/>
  <c r="O28" i="3"/>
  <c r="K28" i="3"/>
  <c r="Q28" i="3"/>
  <c r="R28" i="3"/>
  <c r="N28" i="3"/>
  <c r="J28" i="3"/>
  <c r="X24" i="3"/>
  <c r="T24" i="3"/>
  <c r="P24" i="3"/>
  <c r="L24" i="3"/>
  <c r="Q24" i="3"/>
  <c r="S24" i="3"/>
  <c r="O24" i="3"/>
  <c r="K24" i="3"/>
  <c r="U24" i="3"/>
  <c r="M24" i="3"/>
  <c r="R24" i="3"/>
  <c r="N24" i="3"/>
  <c r="J24" i="3"/>
  <c r="P49" i="2"/>
  <c r="V49" i="2" s="1"/>
  <c r="Z49" i="2" s="1"/>
  <c r="AB27" i="2"/>
  <c r="H57" i="2" s="1"/>
  <c r="AB58" i="2"/>
  <c r="R58" i="2"/>
  <c r="X58" i="2" s="1"/>
  <c r="R31" i="2"/>
  <c r="X31" i="2" s="1"/>
  <c r="AB31" i="2" s="1"/>
  <c r="H61" i="2" s="1"/>
  <c r="P31" i="2"/>
  <c r="V31" i="2" s="1"/>
  <c r="Z31" i="2" s="1"/>
  <c r="F61" i="2" s="1"/>
  <c r="X14" i="3"/>
  <c r="T14" i="3"/>
  <c r="P14" i="3"/>
  <c r="L14" i="3"/>
  <c r="Q14" i="3"/>
  <c r="M14" i="3"/>
  <c r="S14" i="3"/>
  <c r="O14" i="3"/>
  <c r="K14" i="3"/>
  <c r="U14" i="3"/>
  <c r="R14" i="3"/>
  <c r="N14" i="3"/>
  <c r="J14" i="3"/>
  <c r="R31" i="3"/>
  <c r="N31" i="3"/>
  <c r="J31" i="3"/>
  <c r="S31" i="3"/>
  <c r="O31" i="3"/>
  <c r="U31" i="3"/>
  <c r="Q31" i="3"/>
  <c r="M31" i="3"/>
  <c r="K31" i="3"/>
  <c r="X31" i="3"/>
  <c r="T31" i="3"/>
  <c r="P31" i="3"/>
  <c r="L31" i="3"/>
  <c r="U10" i="3"/>
  <c r="Q10" i="3"/>
  <c r="M10" i="3"/>
  <c r="N10" i="3"/>
  <c r="X10" i="3"/>
  <c r="T10" i="3"/>
  <c r="P10" i="3"/>
  <c r="L10" i="3"/>
  <c r="R10" i="3"/>
  <c r="J10" i="3"/>
  <c r="S10" i="3"/>
  <c r="O10" i="3"/>
  <c r="K10" i="3"/>
  <c r="X22" i="3"/>
  <c r="T22" i="3"/>
  <c r="P22" i="3"/>
  <c r="L22" i="3"/>
  <c r="U22" i="3"/>
  <c r="M22" i="3"/>
  <c r="S22" i="3"/>
  <c r="O22" i="3"/>
  <c r="K22" i="3"/>
  <c r="Q22" i="3"/>
  <c r="R22" i="3"/>
  <c r="N22" i="3"/>
  <c r="J22" i="3"/>
  <c r="P63" i="1"/>
  <c r="R53" i="1"/>
  <c r="R49" i="2"/>
  <c r="X49" i="2" s="1"/>
  <c r="AB49" i="2" s="1"/>
  <c r="R52" i="2"/>
  <c r="X52" i="2" s="1"/>
  <c r="AB52" i="2" s="1"/>
  <c r="P57" i="2"/>
  <c r="V57" i="2" s="1"/>
  <c r="Z57" i="2" s="1"/>
  <c r="X15" i="3"/>
  <c r="T15" i="3"/>
  <c r="P15" i="3"/>
  <c r="L15" i="3"/>
  <c r="U15" i="3"/>
  <c r="M15" i="3"/>
  <c r="S15" i="3"/>
  <c r="O15" i="3"/>
  <c r="K15" i="3"/>
  <c r="Q15" i="3"/>
  <c r="R15" i="3"/>
  <c r="N15" i="3"/>
  <c r="J15" i="3"/>
  <c r="H27" i="3"/>
  <c r="P24" i="2"/>
  <c r="P26" i="2"/>
  <c r="V26" i="2" s="1"/>
  <c r="Z26" i="2" s="1"/>
  <c r="F56" i="2" s="1"/>
  <c r="L29" i="2"/>
  <c r="P32" i="2"/>
  <c r="V32" i="2" s="1"/>
  <c r="Z32" i="2"/>
  <c r="F62" i="2" s="1"/>
  <c r="P33" i="2"/>
  <c r="V33" i="2" s="1"/>
  <c r="Z33" i="2" s="1"/>
  <c r="F63" i="2" s="1"/>
  <c r="G12" i="3"/>
  <c r="H12" i="3" s="1"/>
  <c r="G20" i="3"/>
  <c r="H20" i="3" s="1"/>
  <c r="G30" i="3"/>
  <c r="H30" i="3" s="1"/>
  <c r="AF49" i="3"/>
  <c r="P61" i="3"/>
  <c r="G145" i="3"/>
  <c r="D145" i="3"/>
  <c r="D148" i="3"/>
  <c r="G154" i="3"/>
  <c r="D154" i="3"/>
  <c r="D157" i="3"/>
  <c r="G182" i="3"/>
  <c r="D182" i="3"/>
  <c r="D186" i="3"/>
  <c r="D195" i="3"/>
  <c r="G24" i="4"/>
  <c r="H24" i="4" s="1"/>
  <c r="G57" i="4"/>
  <c r="C57" i="3"/>
  <c r="G57" i="3" s="1"/>
  <c r="J65" i="2"/>
  <c r="J67" i="2" s="1"/>
  <c r="D90" i="3"/>
  <c r="G116" i="3"/>
  <c r="D116" i="3"/>
  <c r="C163" i="3"/>
  <c r="C165" i="3" s="1"/>
  <c r="P18" i="1"/>
  <c r="P28" i="1"/>
  <c r="P32" i="1"/>
  <c r="N45" i="1"/>
  <c r="P18" i="2"/>
  <c r="V18" i="2" s="1"/>
  <c r="Z18" i="2" s="1"/>
  <c r="F48" i="2" s="1"/>
  <c r="P27" i="1"/>
  <c r="R28" i="1"/>
  <c r="X15" i="2"/>
  <c r="R18" i="2"/>
  <c r="X18" i="2" s="1"/>
  <c r="AB18" i="2" s="1"/>
  <c r="H48" i="2" s="1"/>
  <c r="P23" i="2"/>
  <c r="V23" i="2" s="1"/>
  <c r="Z23" i="2" s="1"/>
  <c r="F53" i="2" s="1"/>
  <c r="R24" i="2"/>
  <c r="AB26" i="2"/>
  <c r="H56" i="2" s="1"/>
  <c r="R32" i="2"/>
  <c r="X32" i="2" s="1"/>
  <c r="AB32" i="2" s="1"/>
  <c r="H62" i="2" s="1"/>
  <c r="AB33" i="2"/>
  <c r="H63" i="2" s="1"/>
  <c r="G11" i="3"/>
  <c r="S61" i="3"/>
  <c r="O61" i="3"/>
  <c r="K61" i="3"/>
  <c r="R61" i="3"/>
  <c r="N61" i="3"/>
  <c r="J61" i="3"/>
  <c r="Q61" i="3"/>
  <c r="D77" i="3"/>
  <c r="D92" i="3"/>
  <c r="D89" i="3"/>
  <c r="D84" i="3"/>
  <c r="G84" i="3" s="1"/>
  <c r="G97" i="3" s="1"/>
  <c r="D80" i="3"/>
  <c r="D96" i="3"/>
  <c r="D88" i="3"/>
  <c r="D83" i="3"/>
  <c r="D79" i="3"/>
  <c r="D82" i="3"/>
  <c r="D85" i="3"/>
  <c r="D86" i="3"/>
  <c r="D91" i="3"/>
  <c r="G112" i="3"/>
  <c r="D112" i="3"/>
  <c r="G121" i="3"/>
  <c r="D121" i="3"/>
  <c r="G178" i="3"/>
  <c r="D178" i="3"/>
  <c r="G191" i="3"/>
  <c r="D191" i="3"/>
  <c r="T18" i="4"/>
  <c r="P18" i="4"/>
  <c r="L18" i="4"/>
  <c r="X18" i="4"/>
  <c r="Y18" i="4" s="1"/>
  <c r="S18" i="4"/>
  <c r="O18" i="4"/>
  <c r="K18" i="4"/>
  <c r="R18" i="4"/>
  <c r="N18" i="4"/>
  <c r="J18" i="4"/>
  <c r="U18" i="4"/>
  <c r="Q18" i="4"/>
  <c r="M18" i="4"/>
  <c r="G25" i="4"/>
  <c r="H25" i="4" s="1"/>
  <c r="S29" i="4"/>
  <c r="O29" i="4"/>
  <c r="K29" i="4"/>
  <c r="R29" i="4"/>
  <c r="N29" i="4"/>
  <c r="J29" i="4"/>
  <c r="U29" i="4"/>
  <c r="Q29" i="4"/>
  <c r="M29" i="4"/>
  <c r="T29" i="4"/>
  <c r="P29" i="4"/>
  <c r="L29" i="4"/>
  <c r="U10" i="5"/>
  <c r="Q10" i="5"/>
  <c r="M10" i="5"/>
  <c r="S10" i="5"/>
  <c r="O10" i="5"/>
  <c r="K10" i="5"/>
  <c r="N10" i="5"/>
  <c r="T10" i="5"/>
  <c r="L10" i="5"/>
  <c r="R10" i="5"/>
  <c r="J10" i="5"/>
  <c r="V10" i="5" s="1"/>
  <c r="X10" i="5"/>
  <c r="P10" i="5"/>
  <c r="U25" i="5"/>
  <c r="Q25" i="5"/>
  <c r="M25" i="5"/>
  <c r="X25" i="5"/>
  <c r="T25" i="5"/>
  <c r="P25" i="5"/>
  <c r="L25" i="5"/>
  <c r="S25" i="5"/>
  <c r="O25" i="5"/>
  <c r="K25" i="5"/>
  <c r="R25" i="5"/>
  <c r="N25" i="5"/>
  <c r="J25" i="5"/>
  <c r="AB24" i="2"/>
  <c r="H54" i="2" s="1"/>
  <c r="AF27" i="3"/>
  <c r="C33" i="3" s="1"/>
  <c r="C34" i="3" s="1"/>
  <c r="AF48" i="3"/>
  <c r="G125" i="3"/>
  <c r="D125" i="3"/>
  <c r="C130" i="3"/>
  <c r="C132" i="3" s="1"/>
  <c r="C30" i="4"/>
  <c r="C32" i="4" s="1"/>
  <c r="G9" i="4"/>
  <c r="H9" i="4" s="1"/>
  <c r="AC27" i="4"/>
  <c r="AD16" i="4"/>
  <c r="AD27" i="4" s="1"/>
  <c r="P22" i="1"/>
  <c r="P17" i="1"/>
  <c r="P21" i="1"/>
  <c r="AB24" i="1"/>
  <c r="H54" i="1" s="1"/>
  <c r="P31" i="1"/>
  <c r="N16" i="2"/>
  <c r="P17" i="2"/>
  <c r="V17" i="2" s="1"/>
  <c r="Z17" i="2" s="1"/>
  <c r="F47" i="2" s="1"/>
  <c r="P16" i="1"/>
  <c r="R17" i="1"/>
  <c r="P20" i="1"/>
  <c r="R21" i="1"/>
  <c r="P26" i="1"/>
  <c r="R27" i="1"/>
  <c r="P30" i="1"/>
  <c r="R31" i="1"/>
  <c r="P15" i="2"/>
  <c r="R17" i="2"/>
  <c r="X17" i="2" s="1"/>
  <c r="AB17" i="2" s="1"/>
  <c r="H47" i="2" s="1"/>
  <c r="P22" i="2"/>
  <c r="V22" i="2" s="1"/>
  <c r="Z22" i="2" s="1"/>
  <c r="F52" i="2" s="1"/>
  <c r="R23" i="2"/>
  <c r="X23" i="2" s="1"/>
  <c r="AB23" i="2" s="1"/>
  <c r="H53" i="2" s="1"/>
  <c r="R25" i="2"/>
  <c r="X25" i="2" s="1"/>
  <c r="AB25" i="2" s="1"/>
  <c r="H55" i="2" s="1"/>
  <c r="P28" i="2"/>
  <c r="V28" i="2" s="1"/>
  <c r="Z28" i="2" s="1"/>
  <c r="F58" i="2" s="1"/>
  <c r="R30" i="2"/>
  <c r="X30" i="2" s="1"/>
  <c r="AB30" i="2" s="1"/>
  <c r="H60" i="2" s="1"/>
  <c r="L46" i="2"/>
  <c r="D49" i="3"/>
  <c r="G51" i="3"/>
  <c r="L61" i="3"/>
  <c r="T61" i="3"/>
  <c r="C97" i="3"/>
  <c r="C99" i="3" s="1"/>
  <c r="C100" i="3" s="1"/>
  <c r="D144" i="3"/>
  <c r="G149" i="3"/>
  <c r="D149" i="3"/>
  <c r="D153" i="3"/>
  <c r="G158" i="3"/>
  <c r="D158" i="3"/>
  <c r="D196" i="3"/>
  <c r="G177" i="3"/>
  <c r="C196" i="3"/>
  <c r="C198" i="3" s="1"/>
  <c r="D181" i="3"/>
  <c r="G187" i="3"/>
  <c r="G196" i="3" s="1"/>
  <c r="D187" i="3"/>
  <c r="S10" i="4"/>
  <c r="O10" i="4"/>
  <c r="K10" i="4"/>
  <c r="R10" i="4"/>
  <c r="N10" i="4"/>
  <c r="J10" i="4"/>
  <c r="T10" i="4"/>
  <c r="L10" i="4"/>
  <c r="Q10" i="4"/>
  <c r="X10" i="4"/>
  <c r="P10" i="4"/>
  <c r="S12" i="4"/>
  <c r="O12" i="4"/>
  <c r="K12" i="4"/>
  <c r="R12" i="4"/>
  <c r="N12" i="4"/>
  <c r="J12" i="4"/>
  <c r="U12" i="4"/>
  <c r="M12" i="4"/>
  <c r="T12" i="4"/>
  <c r="L12" i="4"/>
  <c r="Q12" i="4"/>
  <c r="H52" i="4"/>
  <c r="W52" i="4"/>
  <c r="B85" i="4" s="1"/>
  <c r="S19" i="4"/>
  <c r="O19" i="4"/>
  <c r="K19" i="4"/>
  <c r="R19" i="4"/>
  <c r="N19" i="4"/>
  <c r="J19" i="4"/>
  <c r="U19" i="4"/>
  <c r="Q19" i="4"/>
  <c r="M19" i="4"/>
  <c r="T19" i="4"/>
  <c r="P19" i="4"/>
  <c r="L19" i="4"/>
  <c r="X29" i="4"/>
  <c r="C163" i="4"/>
  <c r="C165" i="4" s="1"/>
  <c r="R23" i="4"/>
  <c r="N23" i="4"/>
  <c r="J23" i="4"/>
  <c r="U23" i="4"/>
  <c r="Q23" i="4"/>
  <c r="M23" i="4"/>
  <c r="X23" i="4"/>
  <c r="T23" i="4"/>
  <c r="P23" i="4"/>
  <c r="L23" i="4"/>
  <c r="C49" i="4"/>
  <c r="U28" i="5"/>
  <c r="Q28" i="5"/>
  <c r="M28" i="5"/>
  <c r="X28" i="5"/>
  <c r="T28" i="5"/>
  <c r="P28" i="5"/>
  <c r="L28" i="5"/>
  <c r="S28" i="5"/>
  <c r="O28" i="5"/>
  <c r="K28" i="5"/>
  <c r="R28" i="5"/>
  <c r="N28" i="5"/>
  <c r="J28" i="5"/>
  <c r="G13" i="4"/>
  <c r="H13" i="4" s="1"/>
  <c r="G21" i="4"/>
  <c r="H21" i="4" s="1"/>
  <c r="S22" i="4"/>
  <c r="O22" i="4"/>
  <c r="K22" i="4"/>
  <c r="R22" i="4"/>
  <c r="N22" i="4"/>
  <c r="J22" i="4"/>
  <c r="U22" i="4"/>
  <c r="Q22" i="4"/>
  <c r="M22" i="4"/>
  <c r="X22" i="4"/>
  <c r="K23" i="4"/>
  <c r="AB74" i="4"/>
  <c r="AC74" i="3" s="1"/>
  <c r="AG52" i="4"/>
  <c r="C97" i="4"/>
  <c r="C99" i="4" s="1"/>
  <c r="C100" i="4" s="1"/>
  <c r="H30" i="4"/>
  <c r="X8" i="4"/>
  <c r="T8" i="4"/>
  <c r="P8" i="4"/>
  <c r="L8" i="4"/>
  <c r="S8" i="4"/>
  <c r="O8" i="4"/>
  <c r="K8" i="4"/>
  <c r="Q8" i="4"/>
  <c r="U11" i="4"/>
  <c r="Q11" i="4"/>
  <c r="M11" i="4"/>
  <c r="X11" i="4"/>
  <c r="T11" i="4"/>
  <c r="P11" i="4"/>
  <c r="L11" i="4"/>
  <c r="O11" i="4"/>
  <c r="U14" i="4"/>
  <c r="Q14" i="4"/>
  <c r="M14" i="4"/>
  <c r="X14" i="4"/>
  <c r="T14" i="4"/>
  <c r="P14" i="4"/>
  <c r="L14" i="4"/>
  <c r="O14" i="4"/>
  <c r="X16" i="4"/>
  <c r="T16" i="4"/>
  <c r="P16" i="4"/>
  <c r="L16" i="4"/>
  <c r="S16" i="4"/>
  <c r="O16" i="4"/>
  <c r="K16" i="4"/>
  <c r="Q16" i="4"/>
  <c r="R17" i="4"/>
  <c r="N17" i="4"/>
  <c r="J17" i="4"/>
  <c r="U17" i="4"/>
  <c r="Q17" i="4"/>
  <c r="M17" i="4"/>
  <c r="X17" i="4"/>
  <c r="T17" i="4"/>
  <c r="P17" i="4"/>
  <c r="L17" i="4"/>
  <c r="R20" i="4"/>
  <c r="N20" i="4"/>
  <c r="J20" i="4"/>
  <c r="U20" i="4"/>
  <c r="Q20" i="4"/>
  <c r="M20" i="4"/>
  <c r="X20" i="4"/>
  <c r="T20" i="4"/>
  <c r="P20" i="4"/>
  <c r="L20" i="4"/>
  <c r="O23" i="4"/>
  <c r="S26" i="4"/>
  <c r="O26" i="4"/>
  <c r="K26" i="4"/>
  <c r="R26" i="4"/>
  <c r="N26" i="4"/>
  <c r="J26" i="4"/>
  <c r="U26" i="4"/>
  <c r="Q26" i="4"/>
  <c r="M26" i="4"/>
  <c r="X26" i="4"/>
  <c r="R28" i="4"/>
  <c r="N28" i="4"/>
  <c r="J28" i="4"/>
  <c r="U28" i="4"/>
  <c r="Q28" i="4"/>
  <c r="M28" i="4"/>
  <c r="X28" i="4"/>
  <c r="T28" i="4"/>
  <c r="P28" i="4"/>
  <c r="L28" i="4"/>
  <c r="U61" i="4"/>
  <c r="Q61" i="4"/>
  <c r="M61" i="4"/>
  <c r="X61" i="4"/>
  <c r="T61" i="4"/>
  <c r="P61" i="4"/>
  <c r="L61" i="4"/>
  <c r="S61" i="4"/>
  <c r="O61" i="4"/>
  <c r="K61" i="4"/>
  <c r="R61" i="4"/>
  <c r="G163" i="4"/>
  <c r="S23" i="5"/>
  <c r="O23" i="5"/>
  <c r="K23" i="5"/>
  <c r="R23" i="5"/>
  <c r="N23" i="5"/>
  <c r="J23" i="5"/>
  <c r="U23" i="5"/>
  <c r="Q23" i="5"/>
  <c r="M23" i="5"/>
  <c r="T23" i="5"/>
  <c r="P23" i="5"/>
  <c r="L23" i="5"/>
  <c r="R8" i="5"/>
  <c r="N8" i="5"/>
  <c r="J8" i="5"/>
  <c r="X8" i="5"/>
  <c r="T8" i="5"/>
  <c r="P8" i="5"/>
  <c r="L8" i="5"/>
  <c r="Q8" i="5"/>
  <c r="S11" i="5"/>
  <c r="O11" i="5"/>
  <c r="K11" i="5"/>
  <c r="U11" i="5"/>
  <c r="Q11" i="5"/>
  <c r="M11" i="5"/>
  <c r="P11" i="5"/>
  <c r="X11" i="5"/>
  <c r="X17" i="5"/>
  <c r="T17" i="5"/>
  <c r="P17" i="5"/>
  <c r="L17" i="5"/>
  <c r="S17" i="5"/>
  <c r="O17" i="5"/>
  <c r="K17" i="5"/>
  <c r="R17" i="5"/>
  <c r="N17" i="5"/>
  <c r="J17" i="5"/>
  <c r="U19" i="5"/>
  <c r="Q19" i="5"/>
  <c r="M19" i="5"/>
  <c r="X19" i="5"/>
  <c r="T19" i="5"/>
  <c r="P19" i="5"/>
  <c r="L19" i="5"/>
  <c r="S19" i="5"/>
  <c r="O19" i="5"/>
  <c r="K19" i="5"/>
  <c r="S26" i="5"/>
  <c r="O26" i="5"/>
  <c r="K26" i="5"/>
  <c r="R26" i="5"/>
  <c r="N26" i="5"/>
  <c r="J26" i="5"/>
  <c r="U26" i="5"/>
  <c r="Q26" i="5"/>
  <c r="M26" i="5"/>
  <c r="X26" i="5"/>
  <c r="C31" i="6"/>
  <c r="G29" i="5"/>
  <c r="H29" i="5" s="1"/>
  <c r="T20" i="6"/>
  <c r="P20" i="6"/>
  <c r="L20" i="6"/>
  <c r="R20" i="6"/>
  <c r="M20" i="6"/>
  <c r="Q20" i="6"/>
  <c r="K20" i="6"/>
  <c r="U20" i="6"/>
  <c r="O20" i="6"/>
  <c r="J20" i="6"/>
  <c r="S20" i="6"/>
  <c r="N20" i="6"/>
  <c r="B30" i="4"/>
  <c r="G110" i="4"/>
  <c r="G130" i="4" s="1"/>
  <c r="K8" i="5"/>
  <c r="S8" i="5"/>
  <c r="J11" i="5"/>
  <c r="R11" i="5"/>
  <c r="U12" i="5"/>
  <c r="Q12" i="5"/>
  <c r="M12" i="5"/>
  <c r="S12" i="5"/>
  <c r="O12" i="5"/>
  <c r="K12" i="5"/>
  <c r="P12" i="5"/>
  <c r="X12" i="5"/>
  <c r="S14" i="5"/>
  <c r="O14" i="5"/>
  <c r="K14" i="5"/>
  <c r="U14" i="5"/>
  <c r="Q14" i="5"/>
  <c r="M14" i="5"/>
  <c r="P14" i="5"/>
  <c r="M17" i="5"/>
  <c r="J19" i="5"/>
  <c r="S20" i="5"/>
  <c r="O20" i="5"/>
  <c r="K20" i="5"/>
  <c r="R20" i="5"/>
  <c r="N20" i="5"/>
  <c r="J20" i="5"/>
  <c r="U20" i="5"/>
  <c r="Q20" i="5"/>
  <c r="M20" i="5"/>
  <c r="X20" i="5"/>
  <c r="L26" i="5"/>
  <c r="T52" i="5"/>
  <c r="P52" i="5"/>
  <c r="L52" i="5"/>
  <c r="S52" i="5"/>
  <c r="O52" i="5"/>
  <c r="K52" i="5"/>
  <c r="R52" i="5"/>
  <c r="N52" i="5"/>
  <c r="J52" i="5"/>
  <c r="AB201" i="4"/>
  <c r="G180" i="4"/>
  <c r="G196" i="4" s="1"/>
  <c r="M8" i="5"/>
  <c r="U8" i="5"/>
  <c r="S9" i="5"/>
  <c r="O9" i="5"/>
  <c r="K9" i="5"/>
  <c r="U9" i="5"/>
  <c r="Q9" i="5"/>
  <c r="M9" i="5"/>
  <c r="P9" i="5"/>
  <c r="X9" i="5"/>
  <c r="L11" i="5"/>
  <c r="T11" i="5"/>
  <c r="J12" i="5"/>
  <c r="R12" i="5"/>
  <c r="C15" i="6"/>
  <c r="G13" i="5"/>
  <c r="H13" i="5" s="1"/>
  <c r="J14" i="5"/>
  <c r="R14" i="5"/>
  <c r="C18" i="6"/>
  <c r="G16" i="5"/>
  <c r="H16" i="5" s="1"/>
  <c r="Q17" i="5"/>
  <c r="H85" i="5"/>
  <c r="W85" i="5"/>
  <c r="B118" i="5" s="1"/>
  <c r="N19" i="5"/>
  <c r="L20" i="5"/>
  <c r="P26" i="5"/>
  <c r="C30" i="5"/>
  <c r="C32" i="5" s="1"/>
  <c r="M52" i="5"/>
  <c r="L18" i="5"/>
  <c r="P18" i="5"/>
  <c r="T18" i="5"/>
  <c r="L22" i="5"/>
  <c r="P22" i="5"/>
  <c r="T22" i="5"/>
  <c r="X22" i="5"/>
  <c r="G27" i="6"/>
  <c r="H27" i="6" s="1"/>
  <c r="H61" i="5"/>
  <c r="C148" i="6"/>
  <c r="G148" i="5"/>
  <c r="M18" i="5"/>
  <c r="Q18" i="5"/>
  <c r="U18" i="5"/>
  <c r="G23" i="6"/>
  <c r="H23" i="6" s="1"/>
  <c r="M22" i="5"/>
  <c r="Q22" i="5"/>
  <c r="U22" i="5"/>
  <c r="G26" i="6"/>
  <c r="H26" i="6" s="1"/>
  <c r="D60" i="6"/>
  <c r="D60" i="3" s="1"/>
  <c r="G60" i="6"/>
  <c r="C64" i="5"/>
  <c r="C66" i="5" s="1"/>
  <c r="C77" i="6"/>
  <c r="G77" i="5"/>
  <c r="C110" i="6"/>
  <c r="G110" i="5"/>
  <c r="D123" i="6"/>
  <c r="G123" i="6"/>
  <c r="C143" i="6"/>
  <c r="C163" i="5"/>
  <c r="C165" i="5" s="1"/>
  <c r="G11" i="6"/>
  <c r="H11" i="6" s="1"/>
  <c r="H16" i="6"/>
  <c r="J18" i="5"/>
  <c r="N18" i="5"/>
  <c r="G21" i="5"/>
  <c r="H21" i="5" s="1"/>
  <c r="J22" i="5"/>
  <c r="N22" i="5"/>
  <c r="G25" i="6"/>
  <c r="H25" i="6" s="1"/>
  <c r="G24" i="5"/>
  <c r="H24" i="5" s="1"/>
  <c r="G44" i="5"/>
  <c r="G57" i="5"/>
  <c r="G58" i="5"/>
  <c r="G59" i="5"/>
  <c r="G60" i="5"/>
  <c r="G63" i="5"/>
  <c r="C82" i="6"/>
  <c r="G82" i="6" s="1"/>
  <c r="G82" i="5"/>
  <c r="G90" i="5"/>
  <c r="G96" i="5"/>
  <c r="G123" i="5"/>
  <c r="G129" i="6"/>
  <c r="D129" i="6"/>
  <c r="G143" i="5"/>
  <c r="C147" i="6"/>
  <c r="G147" i="5"/>
  <c r="X12" i="6"/>
  <c r="T12" i="6"/>
  <c r="P12" i="6"/>
  <c r="L12" i="6"/>
  <c r="S12" i="6"/>
  <c r="O12" i="6"/>
  <c r="K12" i="6"/>
  <c r="R12" i="6"/>
  <c r="N12" i="6"/>
  <c r="J12" i="6"/>
  <c r="U12" i="6"/>
  <c r="Q12" i="6"/>
  <c r="M12" i="6"/>
  <c r="U13" i="6"/>
  <c r="Q13" i="6"/>
  <c r="M13" i="6"/>
  <c r="X13" i="6"/>
  <c r="T13" i="6"/>
  <c r="P13" i="6"/>
  <c r="L13" i="6"/>
  <c r="S13" i="6"/>
  <c r="O13" i="6"/>
  <c r="K13" i="6"/>
  <c r="S21" i="6"/>
  <c r="O21" i="6"/>
  <c r="K21" i="6"/>
  <c r="U21" i="6"/>
  <c r="P21" i="6"/>
  <c r="J21" i="6"/>
  <c r="T21" i="6"/>
  <c r="N21" i="6"/>
  <c r="X21" i="6"/>
  <c r="R21" i="6"/>
  <c r="M21" i="6"/>
  <c r="G120" i="6"/>
  <c r="D120" i="6"/>
  <c r="J13" i="6"/>
  <c r="R14" i="6"/>
  <c r="N14" i="6"/>
  <c r="J14" i="6"/>
  <c r="U14" i="6"/>
  <c r="Q14" i="6"/>
  <c r="M14" i="6"/>
  <c r="X14" i="6"/>
  <c r="T14" i="6"/>
  <c r="P14" i="6"/>
  <c r="L14" i="6"/>
  <c r="L21" i="6"/>
  <c r="X22" i="6"/>
  <c r="T22" i="6"/>
  <c r="P22" i="6"/>
  <c r="L22" i="6"/>
  <c r="R22" i="6"/>
  <c r="M22" i="6"/>
  <c r="Q22" i="6"/>
  <c r="K22" i="6"/>
  <c r="U22" i="6"/>
  <c r="O22" i="6"/>
  <c r="J22" i="6"/>
  <c r="U24" i="6"/>
  <c r="Q24" i="6"/>
  <c r="M24" i="6"/>
  <c r="P24" i="6"/>
  <c r="K24" i="6"/>
  <c r="T24" i="6"/>
  <c r="O24" i="6"/>
  <c r="J24" i="6"/>
  <c r="X24" i="6"/>
  <c r="S24" i="6"/>
  <c r="N24" i="6"/>
  <c r="G64" i="6"/>
  <c r="D125" i="6"/>
  <c r="G125" i="6"/>
  <c r="H10" i="6"/>
  <c r="N13" i="6"/>
  <c r="K14" i="6"/>
  <c r="G19" i="6"/>
  <c r="H19" i="6" s="1"/>
  <c r="Q21" i="6"/>
  <c r="N22" i="6"/>
  <c r="L24" i="6"/>
  <c r="R28" i="6"/>
  <c r="N28" i="6"/>
  <c r="J28" i="6"/>
  <c r="U28" i="6"/>
  <c r="P28" i="6"/>
  <c r="K28" i="6"/>
  <c r="T28" i="6"/>
  <c r="O28" i="6"/>
  <c r="X28" i="6"/>
  <c r="S28" i="6"/>
  <c r="M28" i="6"/>
  <c r="D64" i="6"/>
  <c r="D66" i="6" s="1"/>
  <c r="G158" i="6"/>
  <c r="D158" i="6"/>
  <c r="G180" i="6"/>
  <c r="D180" i="6"/>
  <c r="AM59" i="6"/>
  <c r="H61" i="6"/>
  <c r="C64" i="6"/>
  <c r="C66" i="6" s="1"/>
  <c r="G156" i="6"/>
  <c r="D156" i="6"/>
  <c r="G180" i="5"/>
  <c r="G196" i="5" s="1"/>
  <c r="G191" i="6"/>
  <c r="D191" i="6"/>
  <c r="C196" i="5"/>
  <c r="C198" i="5" s="1"/>
  <c r="W20" i="6"/>
  <c r="B52" i="6" s="1"/>
  <c r="M30" i="6"/>
  <c r="G156" i="5"/>
  <c r="G189" i="6"/>
  <c r="D189" i="6"/>
  <c r="X30" i="6"/>
  <c r="T30" i="6"/>
  <c r="P30" i="6"/>
  <c r="L30" i="6"/>
  <c r="N30" i="6"/>
  <c r="S30" i="6"/>
  <c r="D97" i="6"/>
  <c r="D99" i="6" s="1"/>
  <c r="D100" i="6" s="1"/>
  <c r="G113" i="6"/>
  <c r="D113" i="6"/>
  <c r="D127" i="6"/>
  <c r="G127" i="6"/>
  <c r="C163" i="6"/>
  <c r="C165" i="6" s="1"/>
  <c r="G142" i="6"/>
  <c r="D142" i="6"/>
  <c r="D111" i="6"/>
  <c r="G162" i="6"/>
  <c r="D162" i="6"/>
  <c r="C130" i="6"/>
  <c r="C132" i="6" s="1"/>
  <c r="G109" i="6"/>
  <c r="G117" i="6"/>
  <c r="D126" i="6"/>
  <c r="G126" i="6"/>
  <c r="D150" i="6"/>
  <c r="G150" i="6" s="1"/>
  <c r="G144" i="6"/>
  <c r="D144" i="6"/>
  <c r="G146" i="6"/>
  <c r="D146" i="6"/>
  <c r="G179" i="6"/>
  <c r="D179" i="6"/>
  <c r="D194" i="6"/>
  <c r="G194" i="6"/>
  <c r="G160" i="6"/>
  <c r="D160" i="6"/>
  <c r="C196" i="6"/>
  <c r="C198" i="6" s="1"/>
  <c r="D181" i="6"/>
  <c r="D196" i="6" s="1"/>
  <c r="R31" i="7"/>
  <c r="D177" i="6"/>
  <c r="G183" i="6"/>
  <c r="Y184" i="6"/>
  <c r="R27" i="7"/>
  <c r="U13" i="7"/>
  <c r="U23" i="7"/>
  <c r="S9" i="7"/>
  <c r="R49" i="1" l="1"/>
  <c r="P54" i="1"/>
  <c r="AB54" i="9"/>
  <c r="G196" i="6"/>
  <c r="V20" i="5"/>
  <c r="V11" i="5"/>
  <c r="V17" i="4"/>
  <c r="V16" i="4"/>
  <c r="V11" i="4"/>
  <c r="G30" i="4"/>
  <c r="V26" i="1"/>
  <c r="Z26" i="1" s="1"/>
  <c r="F56" i="1" s="1"/>
  <c r="V26" i="9"/>
  <c r="Z26" i="9" s="1"/>
  <c r="V16" i="1"/>
  <c r="Z16" i="1" s="1"/>
  <c r="F46" i="1" s="1"/>
  <c r="V22" i="1"/>
  <c r="Z22" i="1" s="1"/>
  <c r="F52" i="1" s="1"/>
  <c r="V22" i="9"/>
  <c r="C33" i="4"/>
  <c r="V32" i="1"/>
  <c r="Z32" i="1" s="1"/>
  <c r="F62" i="1" s="1"/>
  <c r="V32" i="9"/>
  <c r="N29" i="2"/>
  <c r="V49" i="1"/>
  <c r="Z49" i="1" s="1"/>
  <c r="V49" i="9"/>
  <c r="X49" i="1"/>
  <c r="AB49" i="1" s="1"/>
  <c r="X49" i="9"/>
  <c r="AB49" i="9" s="1"/>
  <c r="J65" i="9"/>
  <c r="Z32" i="9"/>
  <c r="X25" i="1"/>
  <c r="AB25" i="1" s="1"/>
  <c r="H55" i="1" s="1"/>
  <c r="X25" i="9"/>
  <c r="X22" i="1"/>
  <c r="AB22" i="1" s="1"/>
  <c r="H52" i="1" s="1"/>
  <c r="X22" i="9"/>
  <c r="AB22" i="9" s="1"/>
  <c r="V15" i="1"/>
  <c r="Z15" i="1" s="1"/>
  <c r="V29" i="1"/>
  <c r="Z29" i="1" s="1"/>
  <c r="F59" i="1" s="1"/>
  <c r="X15" i="1"/>
  <c r="AB15" i="1" s="1"/>
  <c r="V25" i="1"/>
  <c r="Z25" i="1" s="1"/>
  <c r="F55" i="1" s="1"/>
  <c r="V25" i="9"/>
  <c r="Z25" i="9" s="1"/>
  <c r="V30" i="6"/>
  <c r="G130" i="5"/>
  <c r="X31" i="1"/>
  <c r="AB31" i="1" s="1"/>
  <c r="H61" i="1" s="1"/>
  <c r="X31" i="9"/>
  <c r="AB31" i="9" s="1"/>
  <c r="X21" i="1"/>
  <c r="AB21" i="1" s="1"/>
  <c r="H51" i="1" s="1"/>
  <c r="X28" i="1"/>
  <c r="AB28" i="1" s="1"/>
  <c r="H58" i="1" s="1"/>
  <c r="X28" i="9"/>
  <c r="AB28" i="9" s="1"/>
  <c r="D130" i="3"/>
  <c r="X63" i="1"/>
  <c r="AB63" i="1" s="1"/>
  <c r="X46" i="1"/>
  <c r="AB46" i="1" s="1"/>
  <c r="V22" i="3"/>
  <c r="U52" i="5"/>
  <c r="Q52" i="5"/>
  <c r="X32" i="1"/>
  <c r="AB32" i="1" s="1"/>
  <c r="H62" i="1" s="1"/>
  <c r="X32" i="9"/>
  <c r="AB32" i="9" s="1"/>
  <c r="N21" i="2"/>
  <c r="X30" i="1"/>
  <c r="AB30" i="1" s="1"/>
  <c r="H60" i="1" s="1"/>
  <c r="X30" i="9"/>
  <c r="AB30" i="9" s="1"/>
  <c r="AB24" i="9"/>
  <c r="Z24" i="9"/>
  <c r="X26" i="1"/>
  <c r="AB26" i="1" s="1"/>
  <c r="H56" i="1" s="1"/>
  <c r="X26" i="9"/>
  <c r="AB26" i="9" s="1"/>
  <c r="AB25" i="9"/>
  <c r="G163" i="5"/>
  <c r="V9" i="5"/>
  <c r="V19" i="4"/>
  <c r="V30" i="1"/>
  <c r="Z30" i="1" s="1"/>
  <c r="F60" i="1" s="1"/>
  <c r="V30" i="9"/>
  <c r="Z30" i="9" s="1"/>
  <c r="V20" i="1"/>
  <c r="Z20" i="1" s="1"/>
  <c r="F50" i="1" s="1"/>
  <c r="V21" i="1"/>
  <c r="Z21" i="1" s="1"/>
  <c r="F51" i="1" s="1"/>
  <c r="G130" i="3"/>
  <c r="V27" i="1"/>
  <c r="Z27" i="1" s="1"/>
  <c r="F57" i="1" s="1"/>
  <c r="V27" i="9"/>
  <c r="Z27" i="9" s="1"/>
  <c r="V28" i="1"/>
  <c r="Z28" i="1" s="1"/>
  <c r="F58" i="1" s="1"/>
  <c r="V28" i="9"/>
  <c r="Z28" i="9" s="1"/>
  <c r="G163" i="3"/>
  <c r="X53" i="1"/>
  <c r="AB53" i="1" s="1"/>
  <c r="V26" i="3"/>
  <c r="V13" i="3"/>
  <c r="Y13" i="3" s="1"/>
  <c r="N14" i="5"/>
  <c r="L14" i="5"/>
  <c r="V14" i="5" s="1"/>
  <c r="X14" i="5"/>
  <c r="T14" i="5"/>
  <c r="Q28" i="6"/>
  <c r="L28" i="6"/>
  <c r="V23" i="1"/>
  <c r="Z23" i="1" s="1"/>
  <c r="F53" i="1" s="1"/>
  <c r="V23" i="9"/>
  <c r="Z23" i="9" s="1"/>
  <c r="X29" i="1"/>
  <c r="AB29" i="1" s="1"/>
  <c r="H59" i="1" s="1"/>
  <c r="Z54" i="9"/>
  <c r="V21" i="6"/>
  <c r="Y21" i="6" s="1"/>
  <c r="G64" i="5"/>
  <c r="G97" i="5"/>
  <c r="D163" i="3"/>
  <c r="X27" i="1"/>
  <c r="AB27" i="1" s="1"/>
  <c r="H57" i="1" s="1"/>
  <c r="X27" i="9"/>
  <c r="AB27" i="9" s="1"/>
  <c r="X17" i="1"/>
  <c r="AB17" i="1" s="1"/>
  <c r="H47" i="1" s="1"/>
  <c r="X17" i="9"/>
  <c r="AB17" i="9" s="1"/>
  <c r="V31" i="1"/>
  <c r="Z31" i="1" s="1"/>
  <c r="F61" i="1" s="1"/>
  <c r="V31" i="9"/>
  <c r="Z31" i="9" s="1"/>
  <c r="V17" i="1"/>
  <c r="Z17" i="1" s="1"/>
  <c r="F47" i="1" s="1"/>
  <c r="V17" i="9"/>
  <c r="Z17" i="9" s="1"/>
  <c r="D97" i="3"/>
  <c r="D99" i="3" s="1"/>
  <c r="D100" i="3" s="1"/>
  <c r="N65" i="1"/>
  <c r="V18" i="1"/>
  <c r="Z18" i="1" s="1"/>
  <c r="F48" i="1" s="1"/>
  <c r="V18" i="9"/>
  <c r="Z18" i="9" s="1"/>
  <c r="V63" i="1"/>
  <c r="Z63" i="1" s="1"/>
  <c r="N20" i="2"/>
  <c r="V33" i="9"/>
  <c r="Z33" i="9" s="1"/>
  <c r="Z22" i="9"/>
  <c r="X23" i="9"/>
  <c r="AB23" i="9" s="1"/>
  <c r="X20" i="1"/>
  <c r="AB20" i="1" s="1"/>
  <c r="H50" i="1" s="1"/>
  <c r="X18" i="1"/>
  <c r="AB18" i="1" s="1"/>
  <c r="H48" i="1" s="1"/>
  <c r="X18" i="9"/>
  <c r="AB18" i="9" s="1"/>
  <c r="N14" i="4"/>
  <c r="K14" i="4"/>
  <c r="J14" i="4"/>
  <c r="V14" i="4" s="1"/>
  <c r="S14" i="4"/>
  <c r="R14" i="4"/>
  <c r="Z49" i="9"/>
  <c r="Z54" i="1"/>
  <c r="Y30" i="6"/>
  <c r="W30" i="6"/>
  <c r="B62" i="6" s="1"/>
  <c r="P47" i="2"/>
  <c r="V47" i="2" s="1"/>
  <c r="Z47" i="2" s="1"/>
  <c r="R48" i="2"/>
  <c r="X48" i="2" s="1"/>
  <c r="AB48" i="2" s="1"/>
  <c r="P56" i="2"/>
  <c r="V56" i="2" s="1"/>
  <c r="Z56" i="2" s="1"/>
  <c r="Y9" i="5"/>
  <c r="W9" i="5"/>
  <c r="B44" i="5" s="1"/>
  <c r="R60" i="2"/>
  <c r="X60" i="2" s="1"/>
  <c r="AB60" i="2" s="1"/>
  <c r="P52" i="2"/>
  <c r="V52" i="2" s="1"/>
  <c r="Z52" i="2" s="1"/>
  <c r="P60" i="1"/>
  <c r="P50" i="1"/>
  <c r="P48" i="2"/>
  <c r="V48" i="2" s="1"/>
  <c r="Z48" i="2" s="1"/>
  <c r="Z58" i="2"/>
  <c r="P58" i="2"/>
  <c r="V58" i="2" s="1"/>
  <c r="R47" i="2"/>
  <c r="X47" i="2" s="1"/>
  <c r="AB47" i="2" s="1"/>
  <c r="R57" i="1"/>
  <c r="R47" i="1"/>
  <c r="P47" i="1"/>
  <c r="P48" i="1"/>
  <c r="R53" i="2"/>
  <c r="X53" i="2" s="1"/>
  <c r="AB53" i="2" s="1"/>
  <c r="R62" i="2"/>
  <c r="X62" i="2" s="1"/>
  <c r="AB62" i="2" s="1"/>
  <c r="Y16" i="4"/>
  <c r="W16" i="4"/>
  <c r="B50" i="4" s="1"/>
  <c r="Y11" i="4"/>
  <c r="W11" i="4"/>
  <c r="B46" i="4" s="1"/>
  <c r="P56" i="1"/>
  <c r="P46" i="1"/>
  <c r="P52" i="1"/>
  <c r="P53" i="2"/>
  <c r="V53" i="2" s="1"/>
  <c r="Z53" i="2" s="1"/>
  <c r="P62" i="1"/>
  <c r="R61" i="2"/>
  <c r="X61" i="2" s="1"/>
  <c r="AB61" i="2" s="1"/>
  <c r="V28" i="6"/>
  <c r="W21" i="6"/>
  <c r="B53" i="6" s="1"/>
  <c r="G77" i="6"/>
  <c r="G97" i="6" s="1"/>
  <c r="C97" i="6"/>
  <c r="C99" i="6" s="1"/>
  <c r="C100" i="6" s="1"/>
  <c r="S61" i="5"/>
  <c r="O61" i="5"/>
  <c r="K61" i="5"/>
  <c r="R61" i="5"/>
  <c r="N61" i="5"/>
  <c r="J61" i="5"/>
  <c r="U61" i="5"/>
  <c r="Q61" i="5"/>
  <c r="M61" i="5"/>
  <c r="P61" i="5"/>
  <c r="L61" i="5"/>
  <c r="X61" i="5"/>
  <c r="T61" i="5"/>
  <c r="Y17" i="4"/>
  <c r="W17" i="4"/>
  <c r="B51" i="4" s="1"/>
  <c r="X21" i="4"/>
  <c r="T21" i="4"/>
  <c r="P21" i="4"/>
  <c r="L21" i="4"/>
  <c r="S21" i="4"/>
  <c r="O21" i="4"/>
  <c r="K21" i="4"/>
  <c r="R21" i="4"/>
  <c r="N21" i="4"/>
  <c r="J21" i="4"/>
  <c r="U21" i="4"/>
  <c r="Q21" i="4"/>
  <c r="M21" i="4"/>
  <c r="Y10" i="5"/>
  <c r="W10" i="5"/>
  <c r="B45" i="5" s="1"/>
  <c r="P61" i="1"/>
  <c r="P58" i="1"/>
  <c r="R12" i="3"/>
  <c r="N12" i="3"/>
  <c r="J12" i="3"/>
  <c r="S12" i="3"/>
  <c r="O12" i="3"/>
  <c r="K12" i="3"/>
  <c r="U12" i="3"/>
  <c r="Q12" i="3"/>
  <c r="M12" i="3"/>
  <c r="X12" i="3"/>
  <c r="T12" i="3"/>
  <c r="P12" i="3"/>
  <c r="L12" i="3"/>
  <c r="R51" i="1"/>
  <c r="P61" i="2"/>
  <c r="V61" i="2" s="1"/>
  <c r="Z61" i="2" s="1"/>
  <c r="H85" i="3"/>
  <c r="W85" i="3"/>
  <c r="B118" i="3" s="1"/>
  <c r="H45" i="1"/>
  <c r="AB35" i="1"/>
  <c r="V13" i="6"/>
  <c r="H118" i="5"/>
  <c r="W118" i="5"/>
  <c r="B151" i="5" s="1"/>
  <c r="V22" i="4"/>
  <c r="U23" i="3"/>
  <c r="Q23" i="3"/>
  <c r="M23" i="3"/>
  <c r="N23" i="3"/>
  <c r="J23" i="3"/>
  <c r="X23" i="3"/>
  <c r="T23" i="3"/>
  <c r="P23" i="3"/>
  <c r="L23" i="3"/>
  <c r="R23" i="3"/>
  <c r="S23" i="3"/>
  <c r="O23" i="3"/>
  <c r="K23" i="3"/>
  <c r="X35" i="1"/>
  <c r="V19" i="3"/>
  <c r="X23" i="6"/>
  <c r="T23" i="6"/>
  <c r="P23" i="6"/>
  <c r="L23" i="6"/>
  <c r="S23" i="6"/>
  <c r="N23" i="6"/>
  <c r="R23" i="6"/>
  <c r="M23" i="6"/>
  <c r="Q23" i="6"/>
  <c r="K23" i="6"/>
  <c r="J23" i="6"/>
  <c r="U23" i="6"/>
  <c r="O23" i="6"/>
  <c r="W20" i="5"/>
  <c r="B54" i="5" s="1"/>
  <c r="Y20" i="5"/>
  <c r="W11" i="5"/>
  <c r="B46" i="5" s="1"/>
  <c r="Y11" i="5"/>
  <c r="AB54" i="1"/>
  <c r="R54" i="1"/>
  <c r="R54" i="2"/>
  <c r="AB54" i="2"/>
  <c r="R30" i="3"/>
  <c r="N30" i="3"/>
  <c r="J30" i="3"/>
  <c r="O30" i="3"/>
  <c r="U30" i="3"/>
  <c r="Q30" i="3"/>
  <c r="M30" i="3"/>
  <c r="S30" i="3"/>
  <c r="K30" i="3"/>
  <c r="X30" i="3"/>
  <c r="T30" i="3"/>
  <c r="P30" i="3"/>
  <c r="L30" i="3"/>
  <c r="S11" i="6"/>
  <c r="O11" i="6"/>
  <c r="K11" i="6"/>
  <c r="R11" i="6"/>
  <c r="N11" i="6"/>
  <c r="J11" i="6"/>
  <c r="U11" i="6"/>
  <c r="Q11" i="6"/>
  <c r="M11" i="6"/>
  <c r="P11" i="6"/>
  <c r="L11" i="6"/>
  <c r="X11" i="6"/>
  <c r="T11" i="6"/>
  <c r="C67" i="5"/>
  <c r="C68" i="5"/>
  <c r="R16" i="5"/>
  <c r="N16" i="5"/>
  <c r="J16" i="5"/>
  <c r="U16" i="5"/>
  <c r="Q16" i="5"/>
  <c r="M16" i="5"/>
  <c r="X16" i="5"/>
  <c r="T16" i="5"/>
  <c r="P16" i="5"/>
  <c r="L16" i="5"/>
  <c r="S16" i="5"/>
  <c r="O16" i="5"/>
  <c r="K16" i="5"/>
  <c r="G31" i="6"/>
  <c r="H31" i="6" s="1"/>
  <c r="V20" i="4"/>
  <c r="V28" i="5"/>
  <c r="V12" i="4"/>
  <c r="V10" i="4"/>
  <c r="V15" i="2"/>
  <c r="P16" i="2"/>
  <c r="V16" i="2" s="1"/>
  <c r="Z16" i="2" s="1"/>
  <c r="F46" i="2" s="1"/>
  <c r="N35" i="2"/>
  <c r="R16" i="2"/>
  <c r="X16" i="9" s="1"/>
  <c r="AB16" i="9" s="1"/>
  <c r="V25" i="5"/>
  <c r="V29" i="4"/>
  <c r="R48" i="1"/>
  <c r="R61" i="1"/>
  <c r="V10" i="3"/>
  <c r="V31" i="3"/>
  <c r="V14" i="3"/>
  <c r="R57" i="2"/>
  <c r="X57" i="2" s="1"/>
  <c r="AB57" i="2" s="1"/>
  <c r="W52" i="6"/>
  <c r="B85" i="6" s="1"/>
  <c r="H52" i="6"/>
  <c r="S19" i="6"/>
  <c r="O19" i="6"/>
  <c r="K19" i="6"/>
  <c r="U19" i="6"/>
  <c r="P19" i="6"/>
  <c r="J19" i="6"/>
  <c r="T19" i="6"/>
  <c r="N19" i="6"/>
  <c r="X19" i="6"/>
  <c r="R19" i="6"/>
  <c r="M19" i="6"/>
  <c r="Q19" i="6"/>
  <c r="L19" i="6"/>
  <c r="S10" i="6"/>
  <c r="O10" i="6"/>
  <c r="K10" i="6"/>
  <c r="R10" i="6"/>
  <c r="N10" i="6"/>
  <c r="J10" i="6"/>
  <c r="U10" i="6"/>
  <c r="Q10" i="6"/>
  <c r="M10" i="6"/>
  <c r="X10" i="6"/>
  <c r="T10" i="6"/>
  <c r="P10" i="6"/>
  <c r="L10" i="6"/>
  <c r="V24" i="6"/>
  <c r="V22" i="6"/>
  <c r="V14" i="6"/>
  <c r="D147" i="6"/>
  <c r="G147" i="6"/>
  <c r="V22" i="5"/>
  <c r="D143" i="6"/>
  <c r="G143" i="6"/>
  <c r="D110" i="6"/>
  <c r="D130" i="6" s="1"/>
  <c r="G110" i="6"/>
  <c r="R26" i="6"/>
  <c r="N26" i="6"/>
  <c r="J26" i="6"/>
  <c r="T26" i="6"/>
  <c r="O26" i="6"/>
  <c r="X26" i="6"/>
  <c r="S26" i="6"/>
  <c r="M26" i="6"/>
  <c r="Q26" i="6"/>
  <c r="L26" i="6"/>
  <c r="K26" i="6"/>
  <c r="U26" i="6"/>
  <c r="P26" i="6"/>
  <c r="G148" i="6"/>
  <c r="D148" i="6"/>
  <c r="S85" i="5"/>
  <c r="O85" i="5"/>
  <c r="K85" i="5"/>
  <c r="T85" i="5"/>
  <c r="N85" i="5"/>
  <c r="R85" i="5"/>
  <c r="M85" i="5"/>
  <c r="Q85" i="5"/>
  <c r="L85" i="5"/>
  <c r="U85" i="5"/>
  <c r="P85" i="5"/>
  <c r="J85" i="5"/>
  <c r="G18" i="6"/>
  <c r="H18" i="6" s="1"/>
  <c r="R13" i="5"/>
  <c r="N13" i="5"/>
  <c r="J13" i="5"/>
  <c r="X13" i="5"/>
  <c r="T13" i="5"/>
  <c r="P13" i="5"/>
  <c r="L13" i="5"/>
  <c r="O13" i="5"/>
  <c r="O30" i="5" s="1"/>
  <c r="U13" i="5"/>
  <c r="M13" i="5"/>
  <c r="S13" i="5"/>
  <c r="S30" i="5" s="1"/>
  <c r="K13" i="5"/>
  <c r="K30" i="5" s="1"/>
  <c r="Q13" i="5"/>
  <c r="H30" i="5"/>
  <c r="V19" i="5"/>
  <c r="V26" i="5"/>
  <c r="V17" i="5"/>
  <c r="V61" i="4"/>
  <c r="V26" i="4"/>
  <c r="AI52" i="4"/>
  <c r="AC52" i="4"/>
  <c r="AC54" i="4"/>
  <c r="G30" i="5"/>
  <c r="V23" i="4"/>
  <c r="H85" i="4"/>
  <c r="W85" i="4"/>
  <c r="B118" i="4" s="1"/>
  <c r="N46" i="2"/>
  <c r="V61" i="3"/>
  <c r="R56" i="2"/>
  <c r="X56" i="2" s="1"/>
  <c r="AB56" i="2" s="1"/>
  <c r="AB15" i="2"/>
  <c r="V8" i="4"/>
  <c r="P35" i="1"/>
  <c r="X24" i="4"/>
  <c r="T24" i="4"/>
  <c r="P24" i="4"/>
  <c r="L24" i="4"/>
  <c r="S24" i="4"/>
  <c r="O24" i="4"/>
  <c r="K24" i="4"/>
  <c r="R24" i="4"/>
  <c r="N24" i="4"/>
  <c r="J24" i="4"/>
  <c r="Q24" i="4"/>
  <c r="M24" i="4"/>
  <c r="U24" i="4"/>
  <c r="P29" i="2"/>
  <c r="V29" i="2" s="1"/>
  <c r="Z29" i="2" s="1"/>
  <c r="F59" i="2" s="1"/>
  <c r="R29" i="2"/>
  <c r="X29" i="2" s="1"/>
  <c r="AB29" i="2" s="1"/>
  <c r="H59" i="2" s="1"/>
  <c r="V15" i="3"/>
  <c r="L35" i="2"/>
  <c r="V16" i="3"/>
  <c r="V25" i="3"/>
  <c r="W13" i="3"/>
  <c r="B46" i="3" s="1"/>
  <c r="U9" i="7"/>
  <c r="U31" i="7" s="1"/>
  <c r="S31" i="7"/>
  <c r="U61" i="6"/>
  <c r="Q61" i="6"/>
  <c r="M61" i="6"/>
  <c r="X61" i="6"/>
  <c r="S61" i="6"/>
  <c r="N61" i="6"/>
  <c r="R61" i="6"/>
  <c r="L61" i="6"/>
  <c r="P61" i="6"/>
  <c r="K61" i="6"/>
  <c r="T61" i="6"/>
  <c r="O61" i="6"/>
  <c r="J61" i="6"/>
  <c r="R29" i="5"/>
  <c r="N29" i="5"/>
  <c r="J29" i="5"/>
  <c r="U29" i="5"/>
  <c r="Q29" i="5"/>
  <c r="M29" i="5"/>
  <c r="X29" i="5"/>
  <c r="T29" i="5"/>
  <c r="P29" i="5"/>
  <c r="L29" i="5"/>
  <c r="O29" i="5"/>
  <c r="K29" i="5"/>
  <c r="S29" i="5"/>
  <c r="V23" i="5"/>
  <c r="G49" i="4"/>
  <c r="C49" i="3"/>
  <c r="P51" i="1"/>
  <c r="Z62" i="2"/>
  <c r="P62" i="2"/>
  <c r="V62" i="2" s="1"/>
  <c r="Y22" i="3"/>
  <c r="W22" i="3"/>
  <c r="B54" i="3" s="1"/>
  <c r="V35" i="1"/>
  <c r="R58" i="1"/>
  <c r="X24" i="5"/>
  <c r="T24" i="5"/>
  <c r="P24" i="5"/>
  <c r="L24" i="5"/>
  <c r="S24" i="5"/>
  <c r="O24" i="5"/>
  <c r="K24" i="5"/>
  <c r="R24" i="5"/>
  <c r="N24" i="5"/>
  <c r="J24" i="5"/>
  <c r="M24" i="5"/>
  <c r="U24" i="5"/>
  <c r="Q24" i="5"/>
  <c r="V12" i="5"/>
  <c r="V8" i="5"/>
  <c r="G130" i="6"/>
  <c r="C68" i="6"/>
  <c r="C67" i="6"/>
  <c r="F66" i="6"/>
  <c r="D67" i="6"/>
  <c r="D68" i="6"/>
  <c r="C32" i="6"/>
  <c r="C34" i="6" s="1"/>
  <c r="C35" i="3" s="1"/>
  <c r="V12" i="6"/>
  <c r="U25" i="6"/>
  <c r="Q25" i="6"/>
  <c r="M25" i="6"/>
  <c r="R25" i="6"/>
  <c r="L25" i="6"/>
  <c r="P25" i="6"/>
  <c r="K25" i="6"/>
  <c r="T25" i="6"/>
  <c r="O25" i="6"/>
  <c r="J25" i="6"/>
  <c r="X25" i="6"/>
  <c r="S25" i="6"/>
  <c r="N25" i="6"/>
  <c r="X21" i="5"/>
  <c r="T21" i="5"/>
  <c r="P21" i="5"/>
  <c r="L21" i="5"/>
  <c r="S21" i="5"/>
  <c r="O21" i="5"/>
  <c r="K21" i="5"/>
  <c r="R21" i="5"/>
  <c r="R30" i="5" s="1"/>
  <c r="N21" i="5"/>
  <c r="N30" i="5" s="1"/>
  <c r="J21" i="5"/>
  <c r="U21" i="5"/>
  <c r="Q21" i="5"/>
  <c r="M21" i="5"/>
  <c r="R16" i="6"/>
  <c r="N16" i="6"/>
  <c r="J16" i="6"/>
  <c r="U16" i="6"/>
  <c r="Q16" i="6"/>
  <c r="M16" i="6"/>
  <c r="X16" i="6"/>
  <c r="T16" i="6"/>
  <c r="P16" i="6"/>
  <c r="L16" i="6"/>
  <c r="S16" i="6"/>
  <c r="O16" i="6"/>
  <c r="K16" i="6"/>
  <c r="R27" i="6"/>
  <c r="N27" i="6"/>
  <c r="J27" i="6"/>
  <c r="U27" i="6"/>
  <c r="P27" i="6"/>
  <c r="K27" i="6"/>
  <c r="T27" i="6"/>
  <c r="O27" i="6"/>
  <c r="X27" i="6"/>
  <c r="S27" i="6"/>
  <c r="M27" i="6"/>
  <c r="L27" i="6"/>
  <c r="Q27" i="6"/>
  <c r="G15" i="6"/>
  <c r="H15" i="6" s="1"/>
  <c r="T30" i="5"/>
  <c r="V28" i="4"/>
  <c r="X13" i="4"/>
  <c r="T13" i="4"/>
  <c r="P13" i="4"/>
  <c r="L13" i="4"/>
  <c r="S13" i="4"/>
  <c r="O13" i="4"/>
  <c r="K13" i="4"/>
  <c r="R13" i="4"/>
  <c r="J13" i="4"/>
  <c r="Q13" i="4"/>
  <c r="N13" i="4"/>
  <c r="U13" i="4"/>
  <c r="M13" i="4"/>
  <c r="U52" i="4"/>
  <c r="Q52" i="4"/>
  <c r="M52" i="4"/>
  <c r="T52" i="4"/>
  <c r="P52" i="4"/>
  <c r="L52" i="4"/>
  <c r="S52" i="4"/>
  <c r="O52" i="4"/>
  <c r="K52" i="4"/>
  <c r="J52" i="4"/>
  <c r="R52" i="4"/>
  <c r="N52" i="4"/>
  <c r="P57" i="1"/>
  <c r="R35" i="1"/>
  <c r="U9" i="4"/>
  <c r="Q9" i="4"/>
  <c r="M9" i="4"/>
  <c r="X9" i="4"/>
  <c r="T9" i="4"/>
  <c r="P9" i="4"/>
  <c r="L9" i="4"/>
  <c r="N9" i="4"/>
  <c r="S9" i="4"/>
  <c r="K9" i="4"/>
  <c r="K30" i="4" s="1"/>
  <c r="R9" i="4"/>
  <c r="J9" i="4"/>
  <c r="O9" i="4"/>
  <c r="O30" i="4" s="1"/>
  <c r="S25" i="4"/>
  <c r="O25" i="4"/>
  <c r="K25" i="4"/>
  <c r="R25" i="4"/>
  <c r="N25" i="4"/>
  <c r="J25" i="4"/>
  <c r="U25" i="4"/>
  <c r="Q25" i="4"/>
  <c r="M25" i="4"/>
  <c r="T25" i="4"/>
  <c r="P25" i="4"/>
  <c r="L25" i="4"/>
  <c r="X25" i="4"/>
  <c r="H11" i="3"/>
  <c r="G32" i="3"/>
  <c r="R62" i="1"/>
  <c r="R52" i="1"/>
  <c r="R20" i="3"/>
  <c r="N20" i="3"/>
  <c r="J20" i="3"/>
  <c r="O20" i="3"/>
  <c r="U20" i="3"/>
  <c r="Q20" i="3"/>
  <c r="M20" i="3"/>
  <c r="S20" i="3"/>
  <c r="K20" i="3"/>
  <c r="T20" i="3"/>
  <c r="P20" i="3"/>
  <c r="L20" i="3"/>
  <c r="S27" i="3"/>
  <c r="O27" i="3"/>
  <c r="K27" i="3"/>
  <c r="R27" i="3"/>
  <c r="N27" i="3"/>
  <c r="J27" i="3"/>
  <c r="X27" i="3"/>
  <c r="T27" i="3"/>
  <c r="P27" i="3"/>
  <c r="L27" i="3"/>
  <c r="U27" i="3"/>
  <c r="Q27" i="3"/>
  <c r="M27" i="3"/>
  <c r="V24" i="3"/>
  <c r="F45" i="1"/>
  <c r="Z35" i="1"/>
  <c r="V28" i="3"/>
  <c r="V21" i="3"/>
  <c r="S52" i="3"/>
  <c r="O52" i="3"/>
  <c r="K52" i="3"/>
  <c r="Q52" i="3"/>
  <c r="L52" i="3"/>
  <c r="R52" i="3"/>
  <c r="U52" i="3"/>
  <c r="P52" i="3"/>
  <c r="J52" i="3"/>
  <c r="M52" i="3"/>
  <c r="T52" i="3"/>
  <c r="N52" i="3"/>
  <c r="V18" i="3"/>
  <c r="L35" i="9" l="1"/>
  <c r="Y14" i="5"/>
  <c r="W14" i="5"/>
  <c r="B49" i="5" s="1"/>
  <c r="Y14" i="4"/>
  <c r="W14" i="4"/>
  <c r="B49" i="4" s="1"/>
  <c r="Q30" i="4"/>
  <c r="M30" i="5"/>
  <c r="P30" i="5"/>
  <c r="G163" i="6"/>
  <c r="X48" i="1"/>
  <c r="AB48" i="1" s="1"/>
  <c r="X48" i="9"/>
  <c r="AB48" i="9" s="1"/>
  <c r="V16" i="5"/>
  <c r="W16" i="5" s="1"/>
  <c r="B50" i="5" s="1"/>
  <c r="V52" i="1"/>
  <c r="Z52" i="1" s="1"/>
  <c r="V52" i="9"/>
  <c r="Z52" i="9" s="1"/>
  <c r="X29" i="9"/>
  <c r="AB29" i="9" s="1"/>
  <c r="Y26" i="3"/>
  <c r="W26" i="3"/>
  <c r="B58" i="3" s="1"/>
  <c r="H58" i="3" s="1"/>
  <c r="X15" i="9"/>
  <c r="V29" i="9"/>
  <c r="Z29" i="9" s="1"/>
  <c r="R55" i="1"/>
  <c r="V16" i="9"/>
  <c r="Z16" i="9" s="1"/>
  <c r="X62" i="1"/>
  <c r="AB62" i="1" s="1"/>
  <c r="X62" i="9"/>
  <c r="P30" i="4"/>
  <c r="S30" i="4"/>
  <c r="T30" i="4"/>
  <c r="U30" i="4"/>
  <c r="V21" i="5"/>
  <c r="V51" i="1"/>
  <c r="Z51" i="1" s="1"/>
  <c r="D163" i="6"/>
  <c r="X51" i="1"/>
  <c r="AB51" i="1" s="1"/>
  <c r="V58" i="1"/>
  <c r="Z58" i="1" s="1"/>
  <c r="V58" i="9"/>
  <c r="Z58" i="9" s="1"/>
  <c r="V46" i="1"/>
  <c r="Z46" i="1" s="1"/>
  <c r="V46" i="9"/>
  <c r="V48" i="1"/>
  <c r="Z48" i="1" s="1"/>
  <c r="V48" i="9"/>
  <c r="X47" i="1"/>
  <c r="AB47" i="1" s="1"/>
  <c r="X47" i="9"/>
  <c r="AB47" i="9" s="1"/>
  <c r="V50" i="1"/>
  <c r="Z50" i="1" s="1"/>
  <c r="R20" i="2"/>
  <c r="P20" i="2"/>
  <c r="R59" i="1"/>
  <c r="X53" i="9"/>
  <c r="AB53" i="9" s="1"/>
  <c r="R56" i="1"/>
  <c r="R60" i="1"/>
  <c r="AB62" i="9"/>
  <c r="P59" i="1"/>
  <c r="X61" i="1"/>
  <c r="AB61" i="1" s="1"/>
  <c r="X61" i="9"/>
  <c r="AB61" i="9" s="1"/>
  <c r="V23" i="6"/>
  <c r="V61" i="1"/>
  <c r="Z61" i="1" s="1"/>
  <c r="V61" i="9"/>
  <c r="Z61" i="9" s="1"/>
  <c r="V62" i="1"/>
  <c r="Z62" i="1" s="1"/>
  <c r="V62" i="9"/>
  <c r="Z62" i="9" s="1"/>
  <c r="V56" i="1"/>
  <c r="Z56" i="1" s="1"/>
  <c r="V56" i="9"/>
  <c r="Z56" i="9" s="1"/>
  <c r="V60" i="1"/>
  <c r="Z60" i="1" s="1"/>
  <c r="V60" i="9"/>
  <c r="Z60" i="9" s="1"/>
  <c r="X52" i="1"/>
  <c r="AB52" i="1" s="1"/>
  <c r="X52" i="9"/>
  <c r="AB52" i="9" s="1"/>
  <c r="L30" i="4"/>
  <c r="V57" i="1"/>
  <c r="Z57" i="1" s="1"/>
  <c r="V57" i="9"/>
  <c r="Z57" i="9" s="1"/>
  <c r="H32" i="6"/>
  <c r="Q30" i="5"/>
  <c r="U30" i="5"/>
  <c r="X58" i="1"/>
  <c r="AB58" i="1" s="1"/>
  <c r="X58" i="9"/>
  <c r="AB58" i="9" s="1"/>
  <c r="L30" i="5"/>
  <c r="V47" i="1"/>
  <c r="Z47" i="1" s="1"/>
  <c r="V47" i="9"/>
  <c r="Z47" i="9" s="1"/>
  <c r="X57" i="1"/>
  <c r="AB57" i="1" s="1"/>
  <c r="X57" i="9"/>
  <c r="AB57" i="9" s="1"/>
  <c r="R50" i="1"/>
  <c r="Z48" i="9"/>
  <c r="P53" i="1"/>
  <c r="Y19" i="4"/>
  <c r="W19" i="4"/>
  <c r="B53" i="4" s="1"/>
  <c r="H53" i="4" s="1"/>
  <c r="R53" i="4" s="1"/>
  <c r="P21" i="2"/>
  <c r="R21" i="2"/>
  <c r="P55" i="1"/>
  <c r="V15" i="9"/>
  <c r="P46" i="2"/>
  <c r="V46" i="2" s="1"/>
  <c r="Z46" i="2" s="1"/>
  <c r="V13" i="4"/>
  <c r="Z59" i="2"/>
  <c r="P59" i="2"/>
  <c r="V59" i="2" s="1"/>
  <c r="V10" i="6"/>
  <c r="H85" i="6"/>
  <c r="W85" i="6"/>
  <c r="B118" i="6" s="1"/>
  <c r="Y10" i="3"/>
  <c r="W10" i="3"/>
  <c r="V11" i="6"/>
  <c r="Y23" i="6"/>
  <c r="W23" i="6"/>
  <c r="B55" i="6" s="1"/>
  <c r="U58" i="3"/>
  <c r="Q58" i="3"/>
  <c r="M58" i="3"/>
  <c r="X58" i="3"/>
  <c r="T58" i="3"/>
  <c r="P58" i="3"/>
  <c r="L58" i="3"/>
  <c r="R58" i="3"/>
  <c r="J58" i="3"/>
  <c r="S58" i="3"/>
  <c r="O58" i="3"/>
  <c r="K58" i="3"/>
  <c r="N58" i="3"/>
  <c r="V61" i="5"/>
  <c r="H53" i="6"/>
  <c r="Y28" i="3"/>
  <c r="W28" i="3"/>
  <c r="B60" i="3" s="1"/>
  <c r="V9" i="4"/>
  <c r="J30" i="4"/>
  <c r="N30" i="4"/>
  <c r="V27" i="6"/>
  <c r="V25" i="6"/>
  <c r="G32" i="6"/>
  <c r="Y8" i="5"/>
  <c r="W8" i="5"/>
  <c r="H54" i="3"/>
  <c r="G49" i="3"/>
  <c r="J53" i="4"/>
  <c r="U53" i="4"/>
  <c r="X53" i="4"/>
  <c r="T53" i="4"/>
  <c r="S53" i="4"/>
  <c r="O53" i="4"/>
  <c r="V61" i="6"/>
  <c r="H46" i="3"/>
  <c r="W8" i="4"/>
  <c r="Y8" i="4"/>
  <c r="H118" i="4"/>
  <c r="W118" i="4"/>
  <c r="B151" i="4" s="1"/>
  <c r="AE54" i="4"/>
  <c r="C59" i="4" s="1"/>
  <c r="AD53" i="3"/>
  <c r="Y19" i="5"/>
  <c r="W19" i="5"/>
  <c r="B53" i="5" s="1"/>
  <c r="V13" i="5"/>
  <c r="U18" i="6"/>
  <c r="Q18" i="6"/>
  <c r="M18" i="6"/>
  <c r="X18" i="6"/>
  <c r="T18" i="6"/>
  <c r="P18" i="6"/>
  <c r="L18" i="6"/>
  <c r="S18" i="6"/>
  <c r="O18" i="6"/>
  <c r="K18" i="6"/>
  <c r="J18" i="6"/>
  <c r="R18" i="6"/>
  <c r="N18" i="6"/>
  <c r="H49" i="5"/>
  <c r="Y14" i="6"/>
  <c r="W14" i="6"/>
  <c r="B47" i="6" s="1"/>
  <c r="V19" i="6"/>
  <c r="W12" i="4"/>
  <c r="B47" i="4" s="1"/>
  <c r="Y12" i="4"/>
  <c r="Y20" i="4"/>
  <c r="W20" i="4"/>
  <c r="B54" i="4" s="1"/>
  <c r="H54" i="5"/>
  <c r="T118" i="5"/>
  <c r="P118" i="5"/>
  <c r="L118" i="5"/>
  <c r="S118" i="5"/>
  <c r="N118" i="5"/>
  <c r="R118" i="5"/>
  <c r="M118" i="5"/>
  <c r="Q118" i="5"/>
  <c r="K118" i="5"/>
  <c r="J118" i="5"/>
  <c r="U118" i="5"/>
  <c r="O118" i="5"/>
  <c r="R45" i="1"/>
  <c r="H65" i="1"/>
  <c r="Y28" i="6"/>
  <c r="W28" i="6"/>
  <c r="B60" i="6" s="1"/>
  <c r="H46" i="4"/>
  <c r="H50" i="4"/>
  <c r="Y24" i="3"/>
  <c r="W24" i="3"/>
  <c r="B56" i="3" s="1"/>
  <c r="Y21" i="5"/>
  <c r="W21" i="5"/>
  <c r="B55" i="5" s="1"/>
  <c r="W10" i="4"/>
  <c r="B45" i="4" s="1"/>
  <c r="Y10" i="4"/>
  <c r="Y16" i="5"/>
  <c r="W151" i="5"/>
  <c r="B184" i="5" s="1"/>
  <c r="H151" i="5"/>
  <c r="R30" i="4"/>
  <c r="Y28" i="4"/>
  <c r="W28" i="4"/>
  <c r="B62" i="4" s="1"/>
  <c r="V16" i="6"/>
  <c r="Y12" i="5"/>
  <c r="W12" i="5"/>
  <c r="B47" i="5" s="1"/>
  <c r="V24" i="5"/>
  <c r="Y23" i="5"/>
  <c r="W23" i="5"/>
  <c r="B57" i="5" s="1"/>
  <c r="V29" i="5"/>
  <c r="Y25" i="3"/>
  <c r="W25" i="3"/>
  <c r="B57" i="3" s="1"/>
  <c r="R59" i="2"/>
  <c r="X59" i="2" s="1"/>
  <c r="AB59" i="2" s="1"/>
  <c r="V24" i="4"/>
  <c r="H45" i="2"/>
  <c r="Y61" i="3"/>
  <c r="W61" i="3"/>
  <c r="B94" i="3" s="1"/>
  <c r="U85" i="4"/>
  <c r="Q85" i="4"/>
  <c r="M85" i="4"/>
  <c r="T85" i="4"/>
  <c r="P85" i="4"/>
  <c r="L85" i="4"/>
  <c r="S85" i="4"/>
  <c r="O85" i="4"/>
  <c r="K85" i="4"/>
  <c r="J85" i="4"/>
  <c r="R85" i="4"/>
  <c r="N85" i="4"/>
  <c r="AC55" i="4"/>
  <c r="AD51" i="3"/>
  <c r="AE52" i="4"/>
  <c r="Y26" i="4"/>
  <c r="W26" i="4"/>
  <c r="B60" i="4" s="1"/>
  <c r="W17" i="5"/>
  <c r="B51" i="5" s="1"/>
  <c r="Y17" i="5"/>
  <c r="V26" i="6"/>
  <c r="Y22" i="5"/>
  <c r="W22" i="5"/>
  <c r="B56" i="5" s="1"/>
  <c r="Y22" i="6"/>
  <c r="W22" i="6"/>
  <c r="B54" i="6" s="1"/>
  <c r="Y29" i="4"/>
  <c r="W29" i="4"/>
  <c r="B63" i="4" s="1"/>
  <c r="X16" i="2"/>
  <c r="R35" i="2"/>
  <c r="Y28" i="5"/>
  <c r="W28" i="5"/>
  <c r="B62" i="5" s="1"/>
  <c r="V30" i="3"/>
  <c r="W22" i="4"/>
  <c r="B56" i="4" s="1"/>
  <c r="Y22" i="4"/>
  <c r="Y13" i="6"/>
  <c r="W13" i="6"/>
  <c r="B46" i="6" s="1"/>
  <c r="H118" i="3"/>
  <c r="W118" i="3"/>
  <c r="B151" i="3" s="1"/>
  <c r="H45" i="5"/>
  <c r="H51" i="4"/>
  <c r="H44" i="5"/>
  <c r="H62" i="6"/>
  <c r="Y21" i="3"/>
  <c r="W21" i="3"/>
  <c r="B53" i="3" s="1"/>
  <c r="J30" i="5"/>
  <c r="W15" i="3"/>
  <c r="B48" i="3" s="1"/>
  <c r="Y15" i="3"/>
  <c r="Y31" i="3"/>
  <c r="W31" i="3"/>
  <c r="B63" i="3" s="1"/>
  <c r="U11" i="3"/>
  <c r="U32" i="3" s="1"/>
  <c r="Q11" i="3"/>
  <c r="Q32" i="3" s="1"/>
  <c r="M11" i="3"/>
  <c r="M32" i="3" s="1"/>
  <c r="R11" i="3"/>
  <c r="R32" i="3" s="1"/>
  <c r="N11" i="3"/>
  <c r="N32" i="3" s="1"/>
  <c r="J11" i="3"/>
  <c r="X11" i="3"/>
  <c r="T11" i="3"/>
  <c r="T32" i="3" s="1"/>
  <c r="P11" i="3"/>
  <c r="P32" i="3" s="1"/>
  <c r="L11" i="3"/>
  <c r="L32" i="3" s="1"/>
  <c r="S11" i="3"/>
  <c r="S32" i="3" s="1"/>
  <c r="O11" i="3"/>
  <c r="O32" i="3" s="1"/>
  <c r="K11" i="3"/>
  <c r="K32" i="3" s="1"/>
  <c r="H32" i="3"/>
  <c r="V25" i="4"/>
  <c r="M30" i="4"/>
  <c r="R15" i="6"/>
  <c r="N15" i="6"/>
  <c r="J15" i="6"/>
  <c r="U15" i="6"/>
  <c r="Q15" i="6"/>
  <c r="M15" i="6"/>
  <c r="M32" i="6" s="1"/>
  <c r="X15" i="6"/>
  <c r="T15" i="6"/>
  <c r="P15" i="6"/>
  <c r="L15" i="6"/>
  <c r="S15" i="6"/>
  <c r="S32" i="6" s="1"/>
  <c r="O15" i="6"/>
  <c r="K15" i="6"/>
  <c r="Y18" i="3"/>
  <c r="W18" i="3"/>
  <c r="B50" i="3" s="1"/>
  <c r="P45" i="1"/>
  <c r="F65" i="1"/>
  <c r="V27" i="3"/>
  <c r="Y12" i="6"/>
  <c r="W12" i="6"/>
  <c r="B45" i="6" s="1"/>
  <c r="F70" i="1"/>
  <c r="F72" i="1" s="1"/>
  <c r="F73" i="1" s="1"/>
  <c r="Y16" i="3"/>
  <c r="W16" i="3"/>
  <c r="B49" i="3" s="1"/>
  <c r="Y23" i="4"/>
  <c r="W23" i="4"/>
  <c r="B57" i="4" s="1"/>
  <c r="Y61" i="4"/>
  <c r="W61" i="4"/>
  <c r="B94" i="4" s="1"/>
  <c r="W26" i="5"/>
  <c r="B60" i="5" s="1"/>
  <c r="Y26" i="5"/>
  <c r="Y24" i="6"/>
  <c r="W24" i="6"/>
  <c r="B56" i="6" s="1"/>
  <c r="R52" i="6"/>
  <c r="N52" i="6"/>
  <c r="J52" i="6"/>
  <c r="S52" i="6"/>
  <c r="M52" i="6"/>
  <c r="Q52" i="6"/>
  <c r="L52" i="6"/>
  <c r="U52" i="6"/>
  <c r="P52" i="6"/>
  <c r="K52" i="6"/>
  <c r="O52" i="6"/>
  <c r="T52" i="6"/>
  <c r="Y14" i="3"/>
  <c r="W14" i="3"/>
  <c r="B47" i="3" s="1"/>
  <c r="Y25" i="5"/>
  <c r="W25" i="5"/>
  <c r="B59" i="5" s="1"/>
  <c r="Z15" i="2"/>
  <c r="U31" i="6"/>
  <c r="Q31" i="6"/>
  <c r="M31" i="6"/>
  <c r="P31" i="6"/>
  <c r="K31" i="6"/>
  <c r="K32" i="6" s="1"/>
  <c r="T31" i="6"/>
  <c r="O31" i="6"/>
  <c r="J31" i="6"/>
  <c r="X31" i="6"/>
  <c r="S31" i="6"/>
  <c r="N31" i="6"/>
  <c r="R31" i="6"/>
  <c r="L31" i="6"/>
  <c r="H46" i="5"/>
  <c r="Y19" i="3"/>
  <c r="W19" i="3"/>
  <c r="B51" i="3" s="1"/>
  <c r="V23" i="3"/>
  <c r="R85" i="3"/>
  <c r="N85" i="3"/>
  <c r="J85" i="3"/>
  <c r="U85" i="3"/>
  <c r="Q85" i="3"/>
  <c r="M85" i="3"/>
  <c r="P85" i="3"/>
  <c r="O85" i="3"/>
  <c r="S85" i="3"/>
  <c r="K85" i="3"/>
  <c r="T85" i="3"/>
  <c r="L85" i="3"/>
  <c r="V12" i="3"/>
  <c r="V21" i="4"/>
  <c r="H49" i="4"/>
  <c r="Z46" i="9" l="1"/>
  <c r="Z15" i="9"/>
  <c r="V18" i="6"/>
  <c r="V59" i="1"/>
  <c r="Z59" i="1" s="1"/>
  <c r="V59" i="9"/>
  <c r="Z59" i="9" s="1"/>
  <c r="N32" i="6"/>
  <c r="P32" i="6"/>
  <c r="Q32" i="6"/>
  <c r="R32" i="6"/>
  <c r="L53" i="4"/>
  <c r="M53" i="4"/>
  <c r="N53" i="4"/>
  <c r="V55" i="1"/>
  <c r="Z55" i="1" s="1"/>
  <c r="X50" i="1"/>
  <c r="AB50" i="1" s="1"/>
  <c r="X20" i="2"/>
  <c r="AB20" i="2" s="1"/>
  <c r="H50" i="2" s="1"/>
  <c r="X55" i="1"/>
  <c r="AB55" i="1" s="1"/>
  <c r="L32" i="6"/>
  <c r="X60" i="1"/>
  <c r="AB60" i="1" s="1"/>
  <c r="X60" i="9"/>
  <c r="AB60" i="9" s="1"/>
  <c r="V20" i="2"/>
  <c r="AB15" i="9"/>
  <c r="O32" i="6"/>
  <c r="T32" i="6"/>
  <c r="U32" i="6"/>
  <c r="P35" i="2"/>
  <c r="K53" i="4"/>
  <c r="P53" i="4"/>
  <c r="Q53" i="4"/>
  <c r="X21" i="2"/>
  <c r="AB21" i="2" s="1"/>
  <c r="H51" i="2" s="1"/>
  <c r="X21" i="9"/>
  <c r="AB21" i="9" s="1"/>
  <c r="V21" i="2"/>
  <c r="Z21" i="2" s="1"/>
  <c r="F51" i="2" s="1"/>
  <c r="V21" i="9"/>
  <c r="Z21" i="9" s="1"/>
  <c r="V53" i="1"/>
  <c r="Z53" i="1" s="1"/>
  <c r="V53" i="9"/>
  <c r="Z53" i="9" s="1"/>
  <c r="X59" i="1"/>
  <c r="AB59" i="1" s="1"/>
  <c r="X59" i="9"/>
  <c r="AB59" i="9" s="1"/>
  <c r="N35" i="9"/>
  <c r="X56" i="1"/>
  <c r="AB56" i="1" s="1"/>
  <c r="X56" i="9"/>
  <c r="AB56" i="9" s="1"/>
  <c r="S49" i="4"/>
  <c r="O49" i="4"/>
  <c r="K49" i="4"/>
  <c r="R49" i="4"/>
  <c r="N49" i="4"/>
  <c r="J49" i="4"/>
  <c r="U49" i="4"/>
  <c r="Q49" i="4"/>
  <c r="M49" i="4"/>
  <c r="X49" i="4"/>
  <c r="T49" i="4"/>
  <c r="P49" i="4"/>
  <c r="L49" i="4"/>
  <c r="H151" i="3"/>
  <c r="W151" i="3"/>
  <c r="B184" i="3" s="1"/>
  <c r="H94" i="3"/>
  <c r="H184" i="5"/>
  <c r="W184" i="5"/>
  <c r="H47" i="4"/>
  <c r="S49" i="5"/>
  <c r="O49" i="5"/>
  <c r="K49" i="5"/>
  <c r="R49" i="5"/>
  <c r="N49" i="5"/>
  <c r="J49" i="5"/>
  <c r="U49" i="5"/>
  <c r="Q49" i="5"/>
  <c r="M49" i="5"/>
  <c r="T49" i="5"/>
  <c r="P49" i="5"/>
  <c r="L49" i="5"/>
  <c r="X49" i="5"/>
  <c r="H151" i="4"/>
  <c r="W151" i="4"/>
  <c r="B184" i="4" s="1"/>
  <c r="H51" i="3"/>
  <c r="H57" i="4"/>
  <c r="Y27" i="3"/>
  <c r="W27" i="3"/>
  <c r="B59" i="3" s="1"/>
  <c r="H50" i="3"/>
  <c r="V15" i="6"/>
  <c r="Y25" i="4"/>
  <c r="W25" i="4"/>
  <c r="B59" i="4" s="1"/>
  <c r="U62" i="6"/>
  <c r="Q62" i="6"/>
  <c r="M62" i="6"/>
  <c r="X62" i="6"/>
  <c r="T62" i="6"/>
  <c r="P62" i="6"/>
  <c r="L62" i="6"/>
  <c r="N62" i="6"/>
  <c r="S62" i="6"/>
  <c r="K62" i="6"/>
  <c r="R62" i="6"/>
  <c r="J62" i="6"/>
  <c r="O62" i="6"/>
  <c r="U51" i="4"/>
  <c r="Q51" i="4"/>
  <c r="M51" i="4"/>
  <c r="X51" i="4"/>
  <c r="T51" i="4"/>
  <c r="P51" i="4"/>
  <c r="L51" i="4"/>
  <c r="S51" i="4"/>
  <c r="O51" i="4"/>
  <c r="K51" i="4"/>
  <c r="R51" i="4"/>
  <c r="N51" i="4"/>
  <c r="J51" i="4"/>
  <c r="R118" i="3"/>
  <c r="N118" i="3"/>
  <c r="J118" i="3"/>
  <c r="U118" i="3"/>
  <c r="Q118" i="3"/>
  <c r="M118" i="3"/>
  <c r="P118" i="3"/>
  <c r="K118" i="3"/>
  <c r="O118" i="3"/>
  <c r="S118" i="3"/>
  <c r="T118" i="3"/>
  <c r="L118" i="3"/>
  <c r="H56" i="4"/>
  <c r="C63" i="4"/>
  <c r="AE55" i="4"/>
  <c r="C65" i="4" s="1"/>
  <c r="D65" i="4" s="1"/>
  <c r="Y29" i="5"/>
  <c r="W29" i="5"/>
  <c r="B63" i="5" s="1"/>
  <c r="H47" i="5"/>
  <c r="H50" i="5"/>
  <c r="R46" i="4"/>
  <c r="N46" i="4"/>
  <c r="J46" i="4"/>
  <c r="U46" i="4"/>
  <c r="Q46" i="4"/>
  <c r="M46" i="4"/>
  <c r="X46" i="4"/>
  <c r="T46" i="4"/>
  <c r="P46" i="4"/>
  <c r="L46" i="4"/>
  <c r="S46" i="4"/>
  <c r="O46" i="4"/>
  <c r="K46" i="4"/>
  <c r="R65" i="1"/>
  <c r="X45" i="1"/>
  <c r="H54" i="4"/>
  <c r="Y19" i="6"/>
  <c r="W19" i="6"/>
  <c r="B51" i="6" s="1"/>
  <c r="U118" i="4"/>
  <c r="Q118" i="4"/>
  <c r="M118" i="4"/>
  <c r="T118" i="4"/>
  <c r="P118" i="4"/>
  <c r="L118" i="4"/>
  <c r="S118" i="4"/>
  <c r="O118" i="4"/>
  <c r="K118" i="4"/>
  <c r="J118" i="4"/>
  <c r="R118" i="4"/>
  <c r="N118" i="4"/>
  <c r="X46" i="3"/>
  <c r="S46" i="3"/>
  <c r="O46" i="3"/>
  <c r="K46" i="3"/>
  <c r="T46" i="3"/>
  <c r="P46" i="3"/>
  <c r="R46" i="3"/>
  <c r="N46" i="3"/>
  <c r="J46" i="3"/>
  <c r="L46" i="3"/>
  <c r="U46" i="3"/>
  <c r="Q46" i="3"/>
  <c r="M46" i="3"/>
  <c r="B43" i="5"/>
  <c r="Y25" i="6"/>
  <c r="W25" i="6"/>
  <c r="B57" i="6" s="1"/>
  <c r="Y9" i="4"/>
  <c r="W9" i="4"/>
  <c r="B44" i="4" s="1"/>
  <c r="X53" i="6"/>
  <c r="T53" i="6"/>
  <c r="P53" i="6"/>
  <c r="L53" i="6"/>
  <c r="U53" i="6"/>
  <c r="O53" i="6"/>
  <c r="J53" i="6"/>
  <c r="S53" i="6"/>
  <c r="N53" i="6"/>
  <c r="R53" i="6"/>
  <c r="M53" i="6"/>
  <c r="Q53" i="6"/>
  <c r="K53" i="6"/>
  <c r="J32" i="6"/>
  <c r="Y13" i="4"/>
  <c r="W13" i="4"/>
  <c r="B48" i="4" s="1"/>
  <c r="R46" i="5"/>
  <c r="N46" i="5"/>
  <c r="J46" i="5"/>
  <c r="U46" i="5"/>
  <c r="Q46" i="5"/>
  <c r="M46" i="5"/>
  <c r="X46" i="5"/>
  <c r="T46" i="5"/>
  <c r="P46" i="5"/>
  <c r="L46" i="5"/>
  <c r="S46" i="5"/>
  <c r="O46" i="5"/>
  <c r="K46" i="5"/>
  <c r="H59" i="5"/>
  <c r="H48" i="3"/>
  <c r="Y26" i="6"/>
  <c r="W26" i="6"/>
  <c r="B58" i="6" s="1"/>
  <c r="Y24" i="4"/>
  <c r="W24" i="4"/>
  <c r="B58" i="4" s="1"/>
  <c r="Y24" i="5"/>
  <c r="W24" i="5"/>
  <c r="B58" i="5" s="1"/>
  <c r="H45" i="4"/>
  <c r="Y18" i="6"/>
  <c r="W18" i="6"/>
  <c r="B50" i="6" s="1"/>
  <c r="H53" i="5"/>
  <c r="B43" i="4"/>
  <c r="H55" i="6"/>
  <c r="Y10" i="6"/>
  <c r="W10" i="6"/>
  <c r="Y21" i="4"/>
  <c r="W21" i="4"/>
  <c r="B55" i="4" s="1"/>
  <c r="V31" i="6"/>
  <c r="F45" i="2"/>
  <c r="H47" i="3"/>
  <c r="H60" i="5"/>
  <c r="V11" i="3"/>
  <c r="J32" i="3"/>
  <c r="H53" i="3"/>
  <c r="X44" i="5"/>
  <c r="T44" i="5"/>
  <c r="P44" i="5"/>
  <c r="L44" i="5"/>
  <c r="S44" i="5"/>
  <c r="O44" i="5"/>
  <c r="K44" i="5"/>
  <c r="R44" i="5"/>
  <c r="N44" i="5"/>
  <c r="J44" i="5"/>
  <c r="U44" i="5"/>
  <c r="Q44" i="5"/>
  <c r="M44" i="5"/>
  <c r="H46" i="6"/>
  <c r="Y30" i="3"/>
  <c r="W30" i="3"/>
  <c r="B62" i="3" s="1"/>
  <c r="H56" i="5"/>
  <c r="H51" i="5"/>
  <c r="D63" i="3"/>
  <c r="L55" i="2"/>
  <c r="AF51" i="3"/>
  <c r="AD54" i="3"/>
  <c r="D65" i="3" s="1"/>
  <c r="H57" i="5"/>
  <c r="H55" i="5"/>
  <c r="H60" i="6"/>
  <c r="H47" i="6"/>
  <c r="D59" i="3"/>
  <c r="D64" i="3" s="1"/>
  <c r="D66" i="3" s="1"/>
  <c r="D67" i="3" s="1"/>
  <c r="D68" i="3" s="1"/>
  <c r="AF53" i="3"/>
  <c r="L63" i="2"/>
  <c r="V30" i="4"/>
  <c r="V53" i="4"/>
  <c r="Y27" i="6"/>
  <c r="W27" i="6"/>
  <c r="B59" i="6" s="1"/>
  <c r="H60" i="3"/>
  <c r="Y61" i="5"/>
  <c r="W61" i="5"/>
  <c r="B94" i="5" s="1"/>
  <c r="Y11" i="6"/>
  <c r="W11" i="6"/>
  <c r="B44" i="6" s="1"/>
  <c r="W118" i="6"/>
  <c r="B151" i="6" s="1"/>
  <c r="H118" i="6"/>
  <c r="Y23" i="3"/>
  <c r="W23" i="3"/>
  <c r="B55" i="3" s="1"/>
  <c r="H54" i="6"/>
  <c r="H62" i="4"/>
  <c r="H56" i="3"/>
  <c r="Y12" i="3"/>
  <c r="W12" i="3"/>
  <c r="B45" i="3" s="1"/>
  <c r="H56" i="6"/>
  <c r="H94" i="4"/>
  <c r="H49" i="3"/>
  <c r="H45" i="6"/>
  <c r="P65" i="1"/>
  <c r="V45" i="1"/>
  <c r="U45" i="5"/>
  <c r="Q45" i="5"/>
  <c r="M45" i="5"/>
  <c r="X45" i="5"/>
  <c r="T45" i="5"/>
  <c r="P45" i="5"/>
  <c r="L45" i="5"/>
  <c r="S45" i="5"/>
  <c r="O45" i="5"/>
  <c r="K45" i="5"/>
  <c r="N45" i="5"/>
  <c r="J45" i="5"/>
  <c r="R45" i="5"/>
  <c r="H62" i="5"/>
  <c r="X35" i="2"/>
  <c r="AB16" i="2"/>
  <c r="H60" i="4"/>
  <c r="R45" i="2"/>
  <c r="H57" i="3"/>
  <c r="Y16" i="6"/>
  <c r="W16" i="6"/>
  <c r="B49" i="6" s="1"/>
  <c r="T151" i="5"/>
  <c r="P151" i="5"/>
  <c r="L151" i="5"/>
  <c r="S151" i="5"/>
  <c r="O151" i="5"/>
  <c r="K151" i="5"/>
  <c r="R151" i="5"/>
  <c r="N151" i="5"/>
  <c r="J151" i="5"/>
  <c r="U151" i="5"/>
  <c r="Q151" i="5"/>
  <c r="M151" i="5"/>
  <c r="R50" i="4"/>
  <c r="N50" i="4"/>
  <c r="J50" i="4"/>
  <c r="U50" i="4"/>
  <c r="Q50" i="4"/>
  <c r="M50" i="4"/>
  <c r="X50" i="4"/>
  <c r="T50" i="4"/>
  <c r="P50" i="4"/>
  <c r="L50" i="4"/>
  <c r="O50" i="4"/>
  <c r="K50" i="4"/>
  <c r="S50" i="4"/>
  <c r="S54" i="5"/>
  <c r="O54" i="5"/>
  <c r="K54" i="5"/>
  <c r="R54" i="5"/>
  <c r="N54" i="5"/>
  <c r="J54" i="5"/>
  <c r="U54" i="5"/>
  <c r="Q54" i="5"/>
  <c r="M54" i="5"/>
  <c r="P54" i="5"/>
  <c r="L54" i="5"/>
  <c r="X54" i="5"/>
  <c r="T54" i="5"/>
  <c r="Y13" i="5"/>
  <c r="W13" i="5"/>
  <c r="B48" i="5" s="1"/>
  <c r="G59" i="4"/>
  <c r="C59" i="3"/>
  <c r="C64" i="4"/>
  <c r="C66" i="4" s="1"/>
  <c r="Y61" i="6"/>
  <c r="W61" i="6"/>
  <c r="B94" i="6" s="1"/>
  <c r="S54" i="3"/>
  <c r="O54" i="3"/>
  <c r="K54" i="3"/>
  <c r="X54" i="3"/>
  <c r="R54" i="3"/>
  <c r="M54" i="3"/>
  <c r="T54" i="3"/>
  <c r="Q54" i="3"/>
  <c r="L54" i="3"/>
  <c r="N54" i="3"/>
  <c r="U54" i="3"/>
  <c r="P54" i="3"/>
  <c r="J54" i="3"/>
  <c r="V54" i="3" s="1"/>
  <c r="V30" i="5"/>
  <c r="V58" i="3"/>
  <c r="B43" i="3"/>
  <c r="R85" i="6"/>
  <c r="N85" i="6"/>
  <c r="J85" i="6"/>
  <c r="U85" i="6"/>
  <c r="Q85" i="6"/>
  <c r="M85" i="6"/>
  <c r="T85" i="6"/>
  <c r="P85" i="6"/>
  <c r="L85" i="6"/>
  <c r="K85" i="6"/>
  <c r="S85" i="6"/>
  <c r="O85" i="6"/>
  <c r="X45" i="9" l="1"/>
  <c r="R51" i="2"/>
  <c r="Z20" i="2"/>
  <c r="V35" i="2"/>
  <c r="F72" i="2" s="1"/>
  <c r="F74" i="2" s="1"/>
  <c r="F75" i="2" s="1"/>
  <c r="R50" i="2"/>
  <c r="P51" i="2"/>
  <c r="V45" i="5"/>
  <c r="N63" i="2"/>
  <c r="L65" i="9"/>
  <c r="AF54" i="3"/>
  <c r="C65" i="3" s="1"/>
  <c r="V20" i="9"/>
  <c r="P35" i="9"/>
  <c r="X20" i="9"/>
  <c r="R35" i="9"/>
  <c r="H43" i="3"/>
  <c r="G59" i="3"/>
  <c r="Y45" i="5"/>
  <c r="W45" i="5"/>
  <c r="B78" i="5" s="1"/>
  <c r="V65" i="1"/>
  <c r="Z45" i="1"/>
  <c r="Z65" i="1" s="1"/>
  <c r="W151" i="6"/>
  <c r="B184" i="6" s="1"/>
  <c r="H151" i="6"/>
  <c r="U47" i="6"/>
  <c r="Q47" i="6"/>
  <c r="M47" i="6"/>
  <c r="T47" i="6"/>
  <c r="O47" i="6"/>
  <c r="J47" i="6"/>
  <c r="X47" i="6"/>
  <c r="S47" i="6"/>
  <c r="N47" i="6"/>
  <c r="R47" i="6"/>
  <c r="L47" i="6"/>
  <c r="P47" i="6"/>
  <c r="K47" i="6"/>
  <c r="X60" i="5"/>
  <c r="T60" i="5"/>
  <c r="P60" i="5"/>
  <c r="L60" i="5"/>
  <c r="S60" i="5"/>
  <c r="O60" i="5"/>
  <c r="K60" i="5"/>
  <c r="R60" i="5"/>
  <c r="N60" i="5"/>
  <c r="J60" i="5"/>
  <c r="Q60" i="5"/>
  <c r="M60" i="5"/>
  <c r="U60" i="5"/>
  <c r="H58" i="4"/>
  <c r="X65" i="1"/>
  <c r="AB45" i="1"/>
  <c r="AB65" i="1" s="1"/>
  <c r="V46" i="4"/>
  <c r="H59" i="3"/>
  <c r="X51" i="3"/>
  <c r="T51" i="3"/>
  <c r="P51" i="3"/>
  <c r="L51" i="3"/>
  <c r="Q51" i="3"/>
  <c r="K51" i="3"/>
  <c r="U51" i="3"/>
  <c r="O51" i="3"/>
  <c r="J51" i="3"/>
  <c r="R51" i="3"/>
  <c r="M51" i="3"/>
  <c r="S51" i="3"/>
  <c r="N51" i="3"/>
  <c r="U184" i="5"/>
  <c r="Q184" i="5"/>
  <c r="M184" i="5"/>
  <c r="T184" i="5"/>
  <c r="P184" i="5"/>
  <c r="L184" i="5"/>
  <c r="S184" i="5"/>
  <c r="O184" i="5"/>
  <c r="K184" i="5"/>
  <c r="R184" i="5"/>
  <c r="N184" i="5"/>
  <c r="J184" i="5"/>
  <c r="H94" i="6"/>
  <c r="X60" i="4"/>
  <c r="T60" i="4"/>
  <c r="P60" i="4"/>
  <c r="L60" i="4"/>
  <c r="S60" i="4"/>
  <c r="O60" i="4"/>
  <c r="K60" i="4"/>
  <c r="R60" i="4"/>
  <c r="N60" i="4"/>
  <c r="J60" i="4"/>
  <c r="M60" i="4"/>
  <c r="U60" i="4"/>
  <c r="Q60" i="4"/>
  <c r="X62" i="5"/>
  <c r="T62" i="5"/>
  <c r="P62" i="5"/>
  <c r="L62" i="5"/>
  <c r="S62" i="5"/>
  <c r="O62" i="5"/>
  <c r="K62" i="5"/>
  <c r="R62" i="5"/>
  <c r="N62" i="5"/>
  <c r="J62" i="5"/>
  <c r="U62" i="5"/>
  <c r="Q62" i="5"/>
  <c r="M62" i="5"/>
  <c r="U56" i="6"/>
  <c r="Q56" i="6"/>
  <c r="M56" i="6"/>
  <c r="T56" i="6"/>
  <c r="O56" i="6"/>
  <c r="J56" i="6"/>
  <c r="X56" i="6"/>
  <c r="S56" i="6"/>
  <c r="N56" i="6"/>
  <c r="R56" i="6"/>
  <c r="L56" i="6"/>
  <c r="K56" i="6"/>
  <c r="P56" i="6"/>
  <c r="H55" i="3"/>
  <c r="H44" i="6"/>
  <c r="X57" i="5"/>
  <c r="T57" i="5"/>
  <c r="P57" i="5"/>
  <c r="L57" i="5"/>
  <c r="S57" i="5"/>
  <c r="O57" i="5"/>
  <c r="K57" i="5"/>
  <c r="R57" i="5"/>
  <c r="N57" i="5"/>
  <c r="J57" i="5"/>
  <c r="U57" i="5"/>
  <c r="Q57" i="5"/>
  <c r="M57" i="5"/>
  <c r="N55" i="2"/>
  <c r="L65" i="2"/>
  <c r="L67" i="2" s="1"/>
  <c r="X56" i="5"/>
  <c r="T56" i="5"/>
  <c r="P56" i="5"/>
  <c r="L56" i="5"/>
  <c r="S56" i="5"/>
  <c r="O56" i="5"/>
  <c r="K56" i="5"/>
  <c r="R56" i="5"/>
  <c r="N56" i="5"/>
  <c r="J56" i="5"/>
  <c r="V56" i="5" s="1"/>
  <c r="Q56" i="5"/>
  <c r="M56" i="5"/>
  <c r="U56" i="5"/>
  <c r="X46" i="6"/>
  <c r="T46" i="6"/>
  <c r="P46" i="6"/>
  <c r="L46" i="6"/>
  <c r="R46" i="6"/>
  <c r="M46" i="6"/>
  <c r="Q46" i="6"/>
  <c r="K46" i="6"/>
  <c r="U46" i="6"/>
  <c r="O46" i="6"/>
  <c r="J46" i="6"/>
  <c r="N46" i="6"/>
  <c r="S46" i="6"/>
  <c r="X53" i="3"/>
  <c r="T53" i="3"/>
  <c r="P53" i="3"/>
  <c r="L53" i="3"/>
  <c r="S53" i="3"/>
  <c r="N53" i="3"/>
  <c r="O53" i="3"/>
  <c r="R53" i="3"/>
  <c r="M53" i="3"/>
  <c r="U53" i="3"/>
  <c r="J53" i="3"/>
  <c r="Q53" i="3"/>
  <c r="K53" i="3"/>
  <c r="P45" i="2"/>
  <c r="B43" i="6"/>
  <c r="U45" i="4"/>
  <c r="Q45" i="4"/>
  <c r="M45" i="4"/>
  <c r="X45" i="4"/>
  <c r="T45" i="4"/>
  <c r="P45" i="4"/>
  <c r="L45" i="4"/>
  <c r="S45" i="4"/>
  <c r="O45" i="4"/>
  <c r="K45" i="4"/>
  <c r="N45" i="4"/>
  <c r="J45" i="4"/>
  <c r="R45" i="4"/>
  <c r="U48" i="3"/>
  <c r="Q48" i="3"/>
  <c r="M48" i="3"/>
  <c r="P48" i="3"/>
  <c r="K48" i="3"/>
  <c r="L48" i="3"/>
  <c r="T48" i="3"/>
  <c r="O48" i="3"/>
  <c r="J48" i="3"/>
  <c r="R48" i="3"/>
  <c r="X48" i="3"/>
  <c r="S48" i="3"/>
  <c r="N48" i="3"/>
  <c r="H48" i="4"/>
  <c r="H44" i="4"/>
  <c r="W30" i="5"/>
  <c r="S47" i="5"/>
  <c r="O47" i="5"/>
  <c r="K47" i="5"/>
  <c r="R47" i="5"/>
  <c r="N47" i="5"/>
  <c r="J47" i="5"/>
  <c r="U47" i="5"/>
  <c r="Q47" i="5"/>
  <c r="M47" i="5"/>
  <c r="T47" i="5"/>
  <c r="P47" i="5"/>
  <c r="L47" i="5"/>
  <c r="X47" i="5"/>
  <c r="V51" i="4"/>
  <c r="Y15" i="6"/>
  <c r="W15" i="6"/>
  <c r="B48" i="6" s="1"/>
  <c r="S47" i="4"/>
  <c r="O47" i="4"/>
  <c r="K47" i="4"/>
  <c r="R47" i="4"/>
  <c r="N47" i="4"/>
  <c r="J47" i="4"/>
  <c r="U47" i="4"/>
  <c r="Q47" i="4"/>
  <c r="M47" i="4"/>
  <c r="T47" i="4"/>
  <c r="P47" i="4"/>
  <c r="L47" i="4"/>
  <c r="X47" i="4"/>
  <c r="X94" i="3"/>
  <c r="T94" i="3"/>
  <c r="P94" i="3"/>
  <c r="L94" i="3"/>
  <c r="S94" i="3"/>
  <c r="O94" i="3"/>
  <c r="K94" i="3"/>
  <c r="Q94" i="3"/>
  <c r="N94" i="3"/>
  <c r="R94" i="3"/>
  <c r="J94" i="3"/>
  <c r="U94" i="3"/>
  <c r="M94" i="3"/>
  <c r="H184" i="3"/>
  <c r="W184" i="3"/>
  <c r="Y54" i="3"/>
  <c r="W54" i="3"/>
  <c r="B87" i="3" s="1"/>
  <c r="S57" i="3"/>
  <c r="O57" i="3"/>
  <c r="K57" i="3"/>
  <c r="R57" i="3"/>
  <c r="N57" i="3"/>
  <c r="J57" i="3"/>
  <c r="X57" i="3"/>
  <c r="P57" i="3"/>
  <c r="Q57" i="3"/>
  <c r="U57" i="3"/>
  <c r="M57" i="3"/>
  <c r="T57" i="3"/>
  <c r="L57" i="3"/>
  <c r="X49" i="3"/>
  <c r="T49" i="3"/>
  <c r="P49" i="3"/>
  <c r="L49" i="3"/>
  <c r="R49" i="3"/>
  <c r="M49" i="3"/>
  <c r="S49" i="3"/>
  <c r="Q49" i="3"/>
  <c r="K49" i="3"/>
  <c r="N49" i="3"/>
  <c r="U49" i="3"/>
  <c r="O49" i="3"/>
  <c r="J49" i="3"/>
  <c r="R62" i="4"/>
  <c r="N62" i="4"/>
  <c r="J62" i="4"/>
  <c r="U62" i="4"/>
  <c r="Q62" i="4"/>
  <c r="M62" i="4"/>
  <c r="X62" i="4"/>
  <c r="T62" i="4"/>
  <c r="P62" i="4"/>
  <c r="L62" i="4"/>
  <c r="K62" i="4"/>
  <c r="S62" i="4"/>
  <c r="O62" i="4"/>
  <c r="R63" i="2"/>
  <c r="P63" i="2"/>
  <c r="X55" i="6"/>
  <c r="T55" i="6"/>
  <c r="P55" i="6"/>
  <c r="L55" i="6"/>
  <c r="R55" i="6"/>
  <c r="M55" i="6"/>
  <c r="Q55" i="6"/>
  <c r="K55" i="6"/>
  <c r="U55" i="6"/>
  <c r="O55" i="6"/>
  <c r="J55" i="6"/>
  <c r="S55" i="6"/>
  <c r="N55" i="6"/>
  <c r="S53" i="5"/>
  <c r="O53" i="5"/>
  <c r="K53" i="5"/>
  <c r="R53" i="5"/>
  <c r="N53" i="5"/>
  <c r="J53" i="5"/>
  <c r="U53" i="5"/>
  <c r="Q53" i="5"/>
  <c r="M53" i="5"/>
  <c r="X53" i="5"/>
  <c r="T53" i="5"/>
  <c r="P53" i="5"/>
  <c r="L53" i="5"/>
  <c r="H51" i="6"/>
  <c r="Y58" i="3"/>
  <c r="W58" i="3"/>
  <c r="B91" i="3" s="1"/>
  <c r="H48" i="5"/>
  <c r="H49" i="6"/>
  <c r="X45" i="2"/>
  <c r="U56" i="3"/>
  <c r="Q56" i="3"/>
  <c r="M56" i="3"/>
  <c r="X56" i="3"/>
  <c r="T56" i="3"/>
  <c r="P56" i="3"/>
  <c r="N56" i="3"/>
  <c r="J56" i="3"/>
  <c r="S56" i="3"/>
  <c r="L56" i="3"/>
  <c r="O56" i="3"/>
  <c r="R56" i="3"/>
  <c r="K56" i="3"/>
  <c r="X54" i="6"/>
  <c r="T54" i="6"/>
  <c r="P54" i="6"/>
  <c r="L54" i="6"/>
  <c r="Q54" i="6"/>
  <c r="K54" i="6"/>
  <c r="U54" i="6"/>
  <c r="O54" i="6"/>
  <c r="J54" i="6"/>
  <c r="S54" i="6"/>
  <c r="N54" i="6"/>
  <c r="R54" i="6"/>
  <c r="M54" i="6"/>
  <c r="U60" i="3"/>
  <c r="Q60" i="3"/>
  <c r="M60" i="3"/>
  <c r="X60" i="3"/>
  <c r="T60" i="3"/>
  <c r="P60" i="3"/>
  <c r="L60" i="3"/>
  <c r="N60" i="3"/>
  <c r="O60" i="3"/>
  <c r="S60" i="3"/>
  <c r="K60" i="3"/>
  <c r="R60" i="3"/>
  <c r="J60" i="3"/>
  <c r="Y53" i="4"/>
  <c r="W53" i="4"/>
  <c r="B86" i="4" s="1"/>
  <c r="U60" i="6"/>
  <c r="Q60" i="6"/>
  <c r="M60" i="6"/>
  <c r="R60" i="6"/>
  <c r="L60" i="6"/>
  <c r="P60" i="6"/>
  <c r="K60" i="6"/>
  <c r="T60" i="6"/>
  <c r="O60" i="6"/>
  <c r="J60" i="6"/>
  <c r="X60" i="6"/>
  <c r="S60" i="6"/>
  <c r="N60" i="6"/>
  <c r="V44" i="5"/>
  <c r="S47" i="3"/>
  <c r="O47" i="3"/>
  <c r="K47" i="3"/>
  <c r="Q47" i="3"/>
  <c r="L47" i="3"/>
  <c r="X47" i="3"/>
  <c r="R47" i="3"/>
  <c r="M47" i="3"/>
  <c r="U47" i="3"/>
  <c r="P47" i="3"/>
  <c r="J47" i="3"/>
  <c r="T47" i="3"/>
  <c r="N47" i="3"/>
  <c r="Y31" i="6"/>
  <c r="W31" i="6"/>
  <c r="B63" i="6" s="1"/>
  <c r="W30" i="4"/>
  <c r="H50" i="6"/>
  <c r="H58" i="5"/>
  <c r="H58" i="6"/>
  <c r="X59" i="5"/>
  <c r="T59" i="5"/>
  <c r="P59" i="5"/>
  <c r="L59" i="5"/>
  <c r="S59" i="5"/>
  <c r="O59" i="5"/>
  <c r="K59" i="5"/>
  <c r="R59" i="5"/>
  <c r="N59" i="5"/>
  <c r="J59" i="5"/>
  <c r="U59" i="5"/>
  <c r="Q59" i="5"/>
  <c r="M59" i="5"/>
  <c r="V46" i="5"/>
  <c r="V53" i="6"/>
  <c r="B64" i="5"/>
  <c r="H43" i="5"/>
  <c r="G63" i="4"/>
  <c r="H63" i="4" s="1"/>
  <c r="C63" i="3"/>
  <c r="X57" i="4"/>
  <c r="T57" i="4"/>
  <c r="P57" i="4"/>
  <c r="L57" i="4"/>
  <c r="S57" i="4"/>
  <c r="O57" i="4"/>
  <c r="K57" i="4"/>
  <c r="R57" i="4"/>
  <c r="N57" i="4"/>
  <c r="J57" i="4"/>
  <c r="Q57" i="4"/>
  <c r="M57" i="4"/>
  <c r="U57" i="4"/>
  <c r="W184" i="4"/>
  <c r="H184" i="4"/>
  <c r="R151" i="3"/>
  <c r="N151" i="3"/>
  <c r="J151" i="3"/>
  <c r="U151" i="3"/>
  <c r="Q151" i="3"/>
  <c r="M151" i="3"/>
  <c r="S151" i="3"/>
  <c r="K151" i="3"/>
  <c r="T151" i="3"/>
  <c r="P151" i="3"/>
  <c r="L151" i="3"/>
  <c r="O151" i="3"/>
  <c r="V49" i="4"/>
  <c r="C67" i="4"/>
  <c r="D67" i="4" s="1"/>
  <c r="D66" i="4"/>
  <c r="V54" i="5"/>
  <c r="V50" i="4"/>
  <c r="H46" i="2"/>
  <c r="AB35" i="2"/>
  <c r="U45" i="6"/>
  <c r="Q45" i="6"/>
  <c r="M45" i="6"/>
  <c r="R45" i="6"/>
  <c r="L45" i="6"/>
  <c r="P45" i="6"/>
  <c r="K45" i="6"/>
  <c r="T45" i="6"/>
  <c r="O45" i="6"/>
  <c r="J45" i="6"/>
  <c r="S45" i="6"/>
  <c r="N45" i="6"/>
  <c r="X45" i="6"/>
  <c r="R94" i="4"/>
  <c r="N94" i="4"/>
  <c r="J94" i="4"/>
  <c r="U94" i="4"/>
  <c r="Q94" i="4"/>
  <c r="M94" i="4"/>
  <c r="X94" i="4"/>
  <c r="T94" i="4"/>
  <c r="P94" i="4"/>
  <c r="L94" i="4"/>
  <c r="K94" i="4"/>
  <c r="S94" i="4"/>
  <c r="O94" i="4"/>
  <c r="H45" i="3"/>
  <c r="S118" i="6"/>
  <c r="O118" i="6"/>
  <c r="K118" i="6"/>
  <c r="R118" i="6"/>
  <c r="N118" i="6"/>
  <c r="J118" i="6"/>
  <c r="T118" i="6"/>
  <c r="L118" i="6"/>
  <c r="Q118" i="6"/>
  <c r="P118" i="6"/>
  <c r="U118" i="6"/>
  <c r="M118" i="6"/>
  <c r="H94" i="5"/>
  <c r="H59" i="6"/>
  <c r="S55" i="5"/>
  <c r="O55" i="5"/>
  <c r="K55" i="5"/>
  <c r="R55" i="5"/>
  <c r="N55" i="5"/>
  <c r="J55" i="5"/>
  <c r="U55" i="5"/>
  <c r="Q55" i="5"/>
  <c r="M55" i="5"/>
  <c r="X55" i="5"/>
  <c r="T55" i="5"/>
  <c r="P55" i="5"/>
  <c r="L55" i="5"/>
  <c r="S51" i="5"/>
  <c r="O51" i="5"/>
  <c r="K51" i="5"/>
  <c r="R51" i="5"/>
  <c r="N51" i="5"/>
  <c r="J51" i="5"/>
  <c r="U51" i="5"/>
  <c r="Q51" i="5"/>
  <c r="M51" i="5"/>
  <c r="T51" i="5"/>
  <c r="P51" i="5"/>
  <c r="L51" i="5"/>
  <c r="X51" i="5"/>
  <c r="H62" i="3"/>
  <c r="Y11" i="3"/>
  <c r="W11" i="3"/>
  <c r="V32" i="3"/>
  <c r="H55" i="4"/>
  <c r="V32" i="6"/>
  <c r="B64" i="4"/>
  <c r="H43" i="4"/>
  <c r="H57" i="6"/>
  <c r="V46" i="3"/>
  <c r="U54" i="4"/>
  <c r="Q54" i="4"/>
  <c r="M54" i="4"/>
  <c r="X54" i="4"/>
  <c r="T54" i="4"/>
  <c r="P54" i="4"/>
  <c r="L54" i="4"/>
  <c r="S54" i="4"/>
  <c r="O54" i="4"/>
  <c r="K54" i="4"/>
  <c r="J54" i="4"/>
  <c r="R54" i="4"/>
  <c r="N54" i="4"/>
  <c r="S50" i="5"/>
  <c r="O50" i="5"/>
  <c r="K50" i="5"/>
  <c r="R50" i="5"/>
  <c r="N50" i="5"/>
  <c r="J50" i="5"/>
  <c r="U50" i="5"/>
  <c r="Q50" i="5"/>
  <c r="M50" i="5"/>
  <c r="L50" i="5"/>
  <c r="X50" i="5"/>
  <c r="T50" i="5"/>
  <c r="P50" i="5"/>
  <c r="H63" i="5"/>
  <c r="X56" i="4"/>
  <c r="T56" i="4"/>
  <c r="P56" i="4"/>
  <c r="L56" i="4"/>
  <c r="S56" i="4"/>
  <c r="O56" i="4"/>
  <c r="K56" i="4"/>
  <c r="R56" i="4"/>
  <c r="N56" i="4"/>
  <c r="J56" i="4"/>
  <c r="U56" i="4"/>
  <c r="Q56" i="4"/>
  <c r="M56" i="4"/>
  <c r="V62" i="6"/>
  <c r="H59" i="4"/>
  <c r="R50" i="3"/>
  <c r="N50" i="3"/>
  <c r="J50" i="3"/>
  <c r="U50" i="3"/>
  <c r="P50" i="3"/>
  <c r="K50" i="3"/>
  <c r="T50" i="3"/>
  <c r="O50" i="3"/>
  <c r="Q50" i="3"/>
  <c r="L50" i="3"/>
  <c r="X50" i="3"/>
  <c r="S50" i="3"/>
  <c r="M50" i="3"/>
  <c r="U151" i="4"/>
  <c r="Q151" i="4"/>
  <c r="M151" i="4"/>
  <c r="T151" i="4"/>
  <c r="P151" i="4"/>
  <c r="L151" i="4"/>
  <c r="S151" i="4"/>
  <c r="O151" i="4"/>
  <c r="K151" i="4"/>
  <c r="R151" i="4"/>
  <c r="N151" i="4"/>
  <c r="J151" i="4"/>
  <c r="V49" i="5"/>
  <c r="H65" i="9" l="1"/>
  <c r="X63" i="2"/>
  <c r="AB63" i="2" s="1"/>
  <c r="X63" i="9"/>
  <c r="AB63" i="9" s="1"/>
  <c r="AB20" i="9"/>
  <c r="AB35" i="9" s="1"/>
  <c r="X35" i="9"/>
  <c r="V51" i="2"/>
  <c r="Z51" i="2" s="1"/>
  <c r="V51" i="9"/>
  <c r="Z51" i="9" s="1"/>
  <c r="F50" i="2"/>
  <c r="Z35" i="2"/>
  <c r="V56" i="3"/>
  <c r="V63" i="2"/>
  <c r="Z63" i="2" s="1"/>
  <c r="V63" i="9"/>
  <c r="Z63" i="9" s="1"/>
  <c r="V45" i="9"/>
  <c r="V56" i="6"/>
  <c r="Z20" i="9"/>
  <c r="Z35" i="9" s="1"/>
  <c r="V35" i="9"/>
  <c r="F117" i="9" s="1"/>
  <c r="F119" i="9" s="1"/>
  <c r="F120" i="9" s="1"/>
  <c r="X50" i="2"/>
  <c r="AB50" i="2" s="1"/>
  <c r="X50" i="9"/>
  <c r="AB50" i="9" s="1"/>
  <c r="N65" i="9"/>
  <c r="X51" i="2"/>
  <c r="AB51" i="2" s="1"/>
  <c r="X51" i="9"/>
  <c r="AB51" i="9" s="1"/>
  <c r="AB45" i="9"/>
  <c r="T184" i="4"/>
  <c r="P184" i="4"/>
  <c r="L184" i="4"/>
  <c r="R184" i="4"/>
  <c r="N184" i="4"/>
  <c r="J184" i="4"/>
  <c r="S184" i="4"/>
  <c r="K184" i="4"/>
  <c r="Q184" i="4"/>
  <c r="O184" i="4"/>
  <c r="U184" i="4"/>
  <c r="M184" i="4"/>
  <c r="R63" i="4"/>
  <c r="N63" i="4"/>
  <c r="J63" i="4"/>
  <c r="U63" i="4"/>
  <c r="Q63" i="4"/>
  <c r="M63" i="4"/>
  <c r="X63" i="4"/>
  <c r="T63" i="4"/>
  <c r="P63" i="4"/>
  <c r="L63" i="4"/>
  <c r="S63" i="4"/>
  <c r="O63" i="4"/>
  <c r="K63" i="4"/>
  <c r="AB45" i="2"/>
  <c r="R184" i="3"/>
  <c r="N184" i="3"/>
  <c r="J184" i="3"/>
  <c r="U184" i="3"/>
  <c r="Q184" i="3"/>
  <c r="M184" i="3"/>
  <c r="T184" i="3"/>
  <c r="L184" i="3"/>
  <c r="S184" i="3"/>
  <c r="K184" i="3"/>
  <c r="O184" i="3"/>
  <c r="P184" i="3"/>
  <c r="V48" i="3"/>
  <c r="G64" i="4"/>
  <c r="H70" i="1"/>
  <c r="H72" i="1" s="1"/>
  <c r="H73" i="1" s="1"/>
  <c r="X59" i="4"/>
  <c r="T59" i="4"/>
  <c r="P59" i="4"/>
  <c r="L59" i="4"/>
  <c r="S59" i="4"/>
  <c r="O59" i="4"/>
  <c r="K59" i="4"/>
  <c r="R59" i="4"/>
  <c r="N59" i="4"/>
  <c r="J59" i="4"/>
  <c r="U59" i="4"/>
  <c r="Q59" i="4"/>
  <c r="M59" i="4"/>
  <c r="X63" i="5"/>
  <c r="T63" i="5"/>
  <c r="P63" i="5"/>
  <c r="L63" i="5"/>
  <c r="S63" i="5"/>
  <c r="O63" i="5"/>
  <c r="K63" i="5"/>
  <c r="R63" i="5"/>
  <c r="N63" i="5"/>
  <c r="J63" i="5"/>
  <c r="Q63" i="5"/>
  <c r="M63" i="5"/>
  <c r="U63" i="5"/>
  <c r="Y46" i="3"/>
  <c r="Z46" i="3"/>
  <c r="W46" i="3"/>
  <c r="B79" i="3" s="1"/>
  <c r="R55" i="4"/>
  <c r="N55" i="4"/>
  <c r="J55" i="4"/>
  <c r="U55" i="4"/>
  <c r="Q55" i="4"/>
  <c r="M55" i="4"/>
  <c r="X55" i="4"/>
  <c r="T55" i="4"/>
  <c r="P55" i="4"/>
  <c r="L55" i="4"/>
  <c r="O55" i="4"/>
  <c r="K55" i="4"/>
  <c r="S55" i="4"/>
  <c r="X45" i="3"/>
  <c r="T45" i="3"/>
  <c r="P45" i="3"/>
  <c r="L45" i="3"/>
  <c r="U45" i="3"/>
  <c r="M45" i="3"/>
  <c r="S45" i="3"/>
  <c r="O45" i="3"/>
  <c r="K45" i="3"/>
  <c r="Q45" i="3"/>
  <c r="R45" i="3"/>
  <c r="N45" i="3"/>
  <c r="J45" i="3"/>
  <c r="V94" i="4"/>
  <c r="V57" i="4"/>
  <c r="H64" i="5"/>
  <c r="X43" i="5"/>
  <c r="T43" i="5"/>
  <c r="P43" i="5"/>
  <c r="L43" i="5"/>
  <c r="S43" i="5"/>
  <c r="O43" i="5"/>
  <c r="K43" i="5"/>
  <c r="R43" i="5"/>
  <c r="N43" i="5"/>
  <c r="J43" i="5"/>
  <c r="M43" i="5"/>
  <c r="U43" i="5"/>
  <c r="Q43" i="5"/>
  <c r="Y46" i="5"/>
  <c r="W46" i="5"/>
  <c r="B79" i="5" s="1"/>
  <c r="V59" i="5"/>
  <c r="X58" i="5"/>
  <c r="T58" i="5"/>
  <c r="P58" i="5"/>
  <c r="L58" i="5"/>
  <c r="S58" i="5"/>
  <c r="O58" i="5"/>
  <c r="K58" i="5"/>
  <c r="R58" i="5"/>
  <c r="N58" i="5"/>
  <c r="J58" i="5"/>
  <c r="Q58" i="5"/>
  <c r="M58" i="5"/>
  <c r="U58" i="5"/>
  <c r="Y44" i="5"/>
  <c r="W44" i="5"/>
  <c r="B77" i="5" s="1"/>
  <c r="V60" i="6"/>
  <c r="V60" i="3"/>
  <c r="V47" i="4"/>
  <c r="Y51" i="4"/>
  <c r="W51" i="4"/>
  <c r="B84" i="4" s="1"/>
  <c r="V47" i="5"/>
  <c r="V45" i="2"/>
  <c r="V53" i="3"/>
  <c r="R44" i="6"/>
  <c r="N44" i="6"/>
  <c r="J44" i="6"/>
  <c r="Q44" i="6"/>
  <c r="L44" i="6"/>
  <c r="U44" i="6"/>
  <c r="P44" i="6"/>
  <c r="K44" i="6"/>
  <c r="T44" i="6"/>
  <c r="O44" i="6"/>
  <c r="X44" i="6"/>
  <c r="S44" i="6"/>
  <c r="M44" i="6"/>
  <c r="V62" i="5"/>
  <c r="X58" i="4"/>
  <c r="T58" i="4"/>
  <c r="P58" i="4"/>
  <c r="L58" i="4"/>
  <c r="S58" i="4"/>
  <c r="O58" i="4"/>
  <c r="K58" i="4"/>
  <c r="R58" i="4"/>
  <c r="N58" i="4"/>
  <c r="J58" i="4"/>
  <c r="U58" i="4"/>
  <c r="Q58" i="4"/>
  <c r="M58" i="4"/>
  <c r="S151" i="6"/>
  <c r="O151" i="6"/>
  <c r="K151" i="6"/>
  <c r="R151" i="6"/>
  <c r="N151" i="6"/>
  <c r="J151" i="6"/>
  <c r="U151" i="6"/>
  <c r="Q151" i="6"/>
  <c r="M151" i="6"/>
  <c r="P151" i="6"/>
  <c r="L151" i="6"/>
  <c r="T151" i="6"/>
  <c r="H78" i="5"/>
  <c r="S43" i="3"/>
  <c r="O43" i="3"/>
  <c r="K43" i="3"/>
  <c r="T43" i="3"/>
  <c r="L43" i="3"/>
  <c r="R43" i="3"/>
  <c r="N43" i="3"/>
  <c r="J43" i="3"/>
  <c r="X43" i="3"/>
  <c r="P43" i="3"/>
  <c r="U43" i="3"/>
  <c r="Q43" i="3"/>
  <c r="M43" i="3"/>
  <c r="X43" i="4"/>
  <c r="T43" i="4"/>
  <c r="P43" i="4"/>
  <c r="L43" i="4"/>
  <c r="S43" i="4"/>
  <c r="O43" i="4"/>
  <c r="K43" i="4"/>
  <c r="H64" i="4"/>
  <c r="R43" i="4"/>
  <c r="N43" i="4"/>
  <c r="J43" i="4"/>
  <c r="M43" i="4"/>
  <c r="U43" i="4"/>
  <c r="Q43" i="4"/>
  <c r="Y56" i="5"/>
  <c r="W56" i="5"/>
  <c r="B89" i="5" s="1"/>
  <c r="S59" i="3"/>
  <c r="O59" i="3"/>
  <c r="K59" i="3"/>
  <c r="R59" i="3"/>
  <c r="N59" i="3"/>
  <c r="J59" i="3"/>
  <c r="T59" i="3"/>
  <c r="L59" i="3"/>
  <c r="U59" i="3"/>
  <c r="M59" i="3"/>
  <c r="Q59" i="3"/>
  <c r="X59" i="3"/>
  <c r="P59" i="3"/>
  <c r="V50" i="3"/>
  <c r="V50" i="5"/>
  <c r="V54" i="4"/>
  <c r="S57" i="6"/>
  <c r="O57" i="6"/>
  <c r="K57" i="6"/>
  <c r="T57" i="6"/>
  <c r="N57" i="6"/>
  <c r="X57" i="6"/>
  <c r="R57" i="6"/>
  <c r="M57" i="6"/>
  <c r="Q57" i="6"/>
  <c r="L57" i="6"/>
  <c r="J57" i="6"/>
  <c r="U57" i="6"/>
  <c r="P57" i="6"/>
  <c r="U62" i="3"/>
  <c r="Q62" i="3"/>
  <c r="M62" i="3"/>
  <c r="X62" i="3"/>
  <c r="T62" i="3"/>
  <c r="P62" i="3"/>
  <c r="L62" i="3"/>
  <c r="R62" i="3"/>
  <c r="J62" i="3"/>
  <c r="O62" i="3"/>
  <c r="S62" i="3"/>
  <c r="K62" i="3"/>
  <c r="N62" i="3"/>
  <c r="V51" i="5"/>
  <c r="U59" i="6"/>
  <c r="Q59" i="6"/>
  <c r="M59" i="6"/>
  <c r="T59" i="6"/>
  <c r="O59" i="6"/>
  <c r="J59" i="6"/>
  <c r="X59" i="6"/>
  <c r="S59" i="6"/>
  <c r="N59" i="6"/>
  <c r="R59" i="6"/>
  <c r="L59" i="6"/>
  <c r="K59" i="6"/>
  <c r="P59" i="6"/>
  <c r="R46" i="2"/>
  <c r="H65" i="2"/>
  <c r="H63" i="6"/>
  <c r="V47" i="3"/>
  <c r="V54" i="6"/>
  <c r="H91" i="3"/>
  <c r="U51" i="6"/>
  <c r="Q51" i="6"/>
  <c r="M51" i="6"/>
  <c r="T51" i="6"/>
  <c r="O51" i="6"/>
  <c r="J51" i="6"/>
  <c r="X51" i="6"/>
  <c r="S51" i="6"/>
  <c r="N51" i="6"/>
  <c r="R51" i="6"/>
  <c r="L51" i="6"/>
  <c r="P51" i="6"/>
  <c r="K51" i="6"/>
  <c r="V53" i="5"/>
  <c r="V55" i="6"/>
  <c r="V49" i="3"/>
  <c r="V57" i="3"/>
  <c r="S48" i="4"/>
  <c r="O48" i="4"/>
  <c r="K48" i="4"/>
  <c r="R48" i="4"/>
  <c r="N48" i="4"/>
  <c r="J48" i="4"/>
  <c r="U48" i="4"/>
  <c r="Q48" i="4"/>
  <c r="M48" i="4"/>
  <c r="L48" i="4"/>
  <c r="X48" i="4"/>
  <c r="T48" i="4"/>
  <c r="P48" i="4"/>
  <c r="V45" i="4"/>
  <c r="W32" i="6"/>
  <c r="V46" i="6"/>
  <c r="V60" i="4"/>
  <c r="U94" i="6"/>
  <c r="Q94" i="6"/>
  <c r="M94" i="6"/>
  <c r="X94" i="6"/>
  <c r="T94" i="6"/>
  <c r="P94" i="6"/>
  <c r="L94" i="6"/>
  <c r="N94" i="6"/>
  <c r="S94" i="6"/>
  <c r="K94" i="6"/>
  <c r="R94" i="6"/>
  <c r="J94" i="6"/>
  <c r="O94" i="6"/>
  <c r="Y46" i="4"/>
  <c r="W46" i="4"/>
  <c r="B79" i="4" s="1"/>
  <c r="V60" i="5"/>
  <c r="W184" i="6"/>
  <c r="H184" i="6"/>
  <c r="X94" i="5"/>
  <c r="T94" i="5"/>
  <c r="P94" i="5"/>
  <c r="L94" i="5"/>
  <c r="U94" i="5"/>
  <c r="O94" i="5"/>
  <c r="J94" i="5"/>
  <c r="S94" i="5"/>
  <c r="N94" i="5"/>
  <c r="R94" i="5"/>
  <c r="M94" i="5"/>
  <c r="Q94" i="5"/>
  <c r="K94" i="5"/>
  <c r="Y54" i="5"/>
  <c r="W54" i="5"/>
  <c r="B87" i="5" s="1"/>
  <c r="Y53" i="6"/>
  <c r="W53" i="6"/>
  <c r="B86" i="6" s="1"/>
  <c r="U50" i="6"/>
  <c r="Q50" i="6"/>
  <c r="M50" i="6"/>
  <c r="R50" i="6"/>
  <c r="L50" i="6"/>
  <c r="P50" i="6"/>
  <c r="K50" i="6"/>
  <c r="T50" i="6"/>
  <c r="O50" i="6"/>
  <c r="J50" i="6"/>
  <c r="X50" i="6"/>
  <c r="S50" i="6"/>
  <c r="N50" i="6"/>
  <c r="Y56" i="3"/>
  <c r="W56" i="3"/>
  <c r="B89" i="3" s="1"/>
  <c r="S48" i="5"/>
  <c r="O48" i="5"/>
  <c r="K48" i="5"/>
  <c r="R48" i="5"/>
  <c r="N48" i="5"/>
  <c r="J48" i="5"/>
  <c r="U48" i="5"/>
  <c r="Q48" i="5"/>
  <c r="M48" i="5"/>
  <c r="L48" i="5"/>
  <c r="X48" i="5"/>
  <c r="T48" i="5"/>
  <c r="P48" i="5"/>
  <c r="H87" i="3"/>
  <c r="X44" i="4"/>
  <c r="T44" i="4"/>
  <c r="P44" i="4"/>
  <c r="L44" i="4"/>
  <c r="S44" i="4"/>
  <c r="O44" i="4"/>
  <c r="K44" i="4"/>
  <c r="R44" i="4"/>
  <c r="N44" i="4"/>
  <c r="J44" i="4"/>
  <c r="U44" i="4"/>
  <c r="Q44" i="4"/>
  <c r="M44" i="4"/>
  <c r="Y56" i="6"/>
  <c r="Z56" i="6"/>
  <c r="W56" i="6"/>
  <c r="B89" i="6" s="1"/>
  <c r="Y49" i="5"/>
  <c r="W49" i="5"/>
  <c r="B82" i="5" s="1"/>
  <c r="Y62" i="6"/>
  <c r="W62" i="6"/>
  <c r="B95" i="6" s="1"/>
  <c r="V56" i="4"/>
  <c r="B44" i="3"/>
  <c r="W32" i="3"/>
  <c r="V55" i="5"/>
  <c r="V45" i="6"/>
  <c r="Y50" i="4"/>
  <c r="W50" i="4"/>
  <c r="B83" i="4" s="1"/>
  <c r="Y49" i="4"/>
  <c r="W49" i="4"/>
  <c r="B82" i="4" s="1"/>
  <c r="G63" i="3"/>
  <c r="H63" i="3" s="1"/>
  <c r="S58" i="6"/>
  <c r="O58" i="6"/>
  <c r="K58" i="6"/>
  <c r="U58" i="6"/>
  <c r="P58" i="6"/>
  <c r="J58" i="6"/>
  <c r="T58" i="6"/>
  <c r="N58" i="6"/>
  <c r="X58" i="6"/>
  <c r="R58" i="6"/>
  <c r="M58" i="6"/>
  <c r="Q58" i="6"/>
  <c r="L58" i="6"/>
  <c r="H86" i="4"/>
  <c r="U49" i="6"/>
  <c r="Q49" i="6"/>
  <c r="M49" i="6"/>
  <c r="T49" i="6"/>
  <c r="O49" i="6"/>
  <c r="J49" i="6"/>
  <c r="X49" i="6"/>
  <c r="S49" i="6"/>
  <c r="N49" i="6"/>
  <c r="R49" i="6"/>
  <c r="L49" i="6"/>
  <c r="K49" i="6"/>
  <c r="P49" i="6"/>
  <c r="V62" i="4"/>
  <c r="V94" i="3"/>
  <c r="H48" i="6"/>
  <c r="B64" i="6"/>
  <c r="H43" i="6"/>
  <c r="P55" i="2"/>
  <c r="R55" i="2"/>
  <c r="N65" i="2"/>
  <c r="N67" i="2" s="1"/>
  <c r="V57" i="5"/>
  <c r="R55" i="3"/>
  <c r="N55" i="3"/>
  <c r="J55" i="3"/>
  <c r="X55" i="3"/>
  <c r="S55" i="3"/>
  <c r="M55" i="3"/>
  <c r="O55" i="3"/>
  <c r="Q55" i="3"/>
  <c r="L55" i="3"/>
  <c r="T55" i="3"/>
  <c r="U55" i="3"/>
  <c r="P55" i="3"/>
  <c r="K55" i="3"/>
  <c r="V51" i="3"/>
  <c r="V47" i="6"/>
  <c r="C64" i="3"/>
  <c r="C66" i="3" s="1"/>
  <c r="V94" i="5" l="1"/>
  <c r="M64" i="4"/>
  <c r="V55" i="2"/>
  <c r="Z55" i="2" s="1"/>
  <c r="X55" i="2"/>
  <c r="AB55" i="2" s="1"/>
  <c r="V44" i="4"/>
  <c r="W44" i="4" s="1"/>
  <c r="B77" i="4" s="1"/>
  <c r="V44" i="6"/>
  <c r="X46" i="9"/>
  <c r="R65" i="9"/>
  <c r="G64" i="3"/>
  <c r="Z45" i="9"/>
  <c r="P50" i="2"/>
  <c r="F65" i="9"/>
  <c r="F65" i="2"/>
  <c r="V58" i="6"/>
  <c r="Y45" i="6"/>
  <c r="Z45" i="6"/>
  <c r="W45" i="6"/>
  <c r="B78" i="6" s="1"/>
  <c r="V48" i="4"/>
  <c r="U91" i="3"/>
  <c r="Q91" i="3"/>
  <c r="M91" i="3"/>
  <c r="X91" i="3"/>
  <c r="T91" i="3"/>
  <c r="P91" i="3"/>
  <c r="L91" i="3"/>
  <c r="R91" i="3"/>
  <c r="J91" i="3"/>
  <c r="S91" i="3"/>
  <c r="O91" i="3"/>
  <c r="K91" i="3"/>
  <c r="N91" i="3"/>
  <c r="H77" i="5"/>
  <c r="M64" i="5"/>
  <c r="Y57" i="4"/>
  <c r="W57" i="4"/>
  <c r="B90" i="4" s="1"/>
  <c r="Y94" i="3"/>
  <c r="W94" i="3"/>
  <c r="B127" i="3" s="1"/>
  <c r="Y56" i="4"/>
  <c r="W56" i="4"/>
  <c r="B89" i="4" s="1"/>
  <c r="Y44" i="4"/>
  <c r="H87" i="5"/>
  <c r="Y45" i="4"/>
  <c r="W45" i="4"/>
  <c r="B78" i="4" s="1"/>
  <c r="Z55" i="6"/>
  <c r="Y55" i="6"/>
  <c r="W55" i="6"/>
  <c r="B88" i="6" s="1"/>
  <c r="H89" i="5"/>
  <c r="L64" i="4"/>
  <c r="Z45" i="2"/>
  <c r="H79" i="5"/>
  <c r="K64" i="5"/>
  <c r="Y48" i="3"/>
  <c r="Z48" i="3"/>
  <c r="W48" i="3"/>
  <c r="B81" i="3" s="1"/>
  <c r="V49" i="6"/>
  <c r="Y55" i="5"/>
  <c r="W55" i="5"/>
  <c r="B88" i="5" s="1"/>
  <c r="H95" i="6"/>
  <c r="H86" i="6"/>
  <c r="Y60" i="5"/>
  <c r="W60" i="5"/>
  <c r="B93" i="5" s="1"/>
  <c r="V94" i="6"/>
  <c r="Y60" i="4"/>
  <c r="W60" i="4"/>
  <c r="B93" i="4" s="1"/>
  <c r="Y53" i="5"/>
  <c r="W53" i="5"/>
  <c r="B86" i="5" s="1"/>
  <c r="V51" i="6"/>
  <c r="Z54" i="6"/>
  <c r="Y54" i="6"/>
  <c r="W54" i="6"/>
  <c r="B87" i="6" s="1"/>
  <c r="Y51" i="5"/>
  <c r="W51" i="5"/>
  <c r="B84" i="5" s="1"/>
  <c r="V57" i="6"/>
  <c r="Y50" i="5"/>
  <c r="W50" i="5"/>
  <c r="B83" i="5" s="1"/>
  <c r="J64" i="4"/>
  <c r="V43" i="4"/>
  <c r="K64" i="4"/>
  <c r="P64" i="4"/>
  <c r="V43" i="3"/>
  <c r="Y62" i="5"/>
  <c r="W62" i="5"/>
  <c r="B95" i="5" s="1"/>
  <c r="Y47" i="4"/>
  <c r="W47" i="4"/>
  <c r="B80" i="4" s="1"/>
  <c r="V43" i="5"/>
  <c r="J64" i="5"/>
  <c r="T64" i="5"/>
  <c r="V55" i="4"/>
  <c r="V63" i="4"/>
  <c r="Y47" i="6"/>
  <c r="Z47" i="6"/>
  <c r="W47" i="6"/>
  <c r="B80" i="6" s="1"/>
  <c r="V55" i="3"/>
  <c r="H83" i="4"/>
  <c r="Z62" i="6"/>
  <c r="H89" i="6"/>
  <c r="Z56" i="3"/>
  <c r="H79" i="4"/>
  <c r="Z46" i="6"/>
  <c r="Y46" i="6"/>
  <c r="W46" i="6"/>
  <c r="B79" i="6" s="1"/>
  <c r="Z57" i="3"/>
  <c r="Y57" i="3"/>
  <c r="W57" i="3"/>
  <c r="B90" i="3" s="1"/>
  <c r="Z47" i="3"/>
  <c r="Y47" i="3"/>
  <c r="W47" i="3"/>
  <c r="B80" i="3" s="1"/>
  <c r="X46" i="2"/>
  <c r="R65" i="2"/>
  <c r="V62" i="3"/>
  <c r="Z50" i="3"/>
  <c r="Y50" i="3"/>
  <c r="W50" i="3"/>
  <c r="B83" i="3" s="1"/>
  <c r="V59" i="3"/>
  <c r="Q64" i="4"/>
  <c r="N64" i="4"/>
  <c r="O64" i="4"/>
  <c r="T64" i="4"/>
  <c r="Y47" i="5"/>
  <c r="W47" i="5"/>
  <c r="B80" i="5" s="1"/>
  <c r="Y60" i="3"/>
  <c r="W60" i="3"/>
  <c r="B93" i="3" s="1"/>
  <c r="Q64" i="5"/>
  <c r="N64" i="5"/>
  <c r="S64" i="5"/>
  <c r="X64" i="5"/>
  <c r="V45" i="3"/>
  <c r="V63" i="5"/>
  <c r="H82" i="4"/>
  <c r="H82" i="5"/>
  <c r="Y94" i="5"/>
  <c r="W94" i="5"/>
  <c r="B127" i="5" s="1"/>
  <c r="Y54" i="4"/>
  <c r="W54" i="4"/>
  <c r="B87" i="4" s="1"/>
  <c r="Z54" i="3"/>
  <c r="Z44" i="6"/>
  <c r="Y44" i="6"/>
  <c r="W44" i="6"/>
  <c r="B77" i="6" s="1"/>
  <c r="P64" i="5"/>
  <c r="H79" i="3"/>
  <c r="F66" i="3"/>
  <c r="C67" i="3"/>
  <c r="C68" i="3" s="1"/>
  <c r="Y57" i="5"/>
  <c r="W57" i="5"/>
  <c r="B90" i="5" s="1"/>
  <c r="Y62" i="4"/>
  <c r="W62" i="4"/>
  <c r="B95" i="4" s="1"/>
  <c r="H89" i="3"/>
  <c r="V58" i="5"/>
  <c r="O64" i="5"/>
  <c r="Y94" i="4"/>
  <c r="W94" i="4"/>
  <c r="B127" i="4" s="1"/>
  <c r="Z51" i="3"/>
  <c r="Y51" i="3"/>
  <c r="W51" i="3"/>
  <c r="B84" i="3" s="1"/>
  <c r="X43" i="6"/>
  <c r="T43" i="6"/>
  <c r="P43" i="6"/>
  <c r="L43" i="6"/>
  <c r="R43" i="6"/>
  <c r="M43" i="6"/>
  <c r="H64" i="6"/>
  <c r="Q43" i="6"/>
  <c r="K43" i="6"/>
  <c r="U43" i="6"/>
  <c r="O43" i="6"/>
  <c r="J43" i="6"/>
  <c r="S43" i="6"/>
  <c r="S64" i="6" s="1"/>
  <c r="N43" i="6"/>
  <c r="U48" i="6"/>
  <c r="Q48" i="6"/>
  <c r="M48" i="6"/>
  <c r="R48" i="6"/>
  <c r="L48" i="6"/>
  <c r="P48" i="6"/>
  <c r="K48" i="6"/>
  <c r="T48" i="6"/>
  <c r="O48" i="6"/>
  <c r="J48" i="6"/>
  <c r="X48" i="6"/>
  <c r="S48" i="6"/>
  <c r="N48" i="6"/>
  <c r="X86" i="4"/>
  <c r="T86" i="4"/>
  <c r="P86" i="4"/>
  <c r="L86" i="4"/>
  <c r="S86" i="4"/>
  <c r="O86" i="4"/>
  <c r="K86" i="4"/>
  <c r="R86" i="4"/>
  <c r="N86" i="4"/>
  <c r="J86" i="4"/>
  <c r="Q86" i="4"/>
  <c r="M86" i="4"/>
  <c r="U86" i="4"/>
  <c r="U63" i="3"/>
  <c r="Q63" i="3"/>
  <c r="M63" i="3"/>
  <c r="X63" i="3"/>
  <c r="T63" i="3"/>
  <c r="P63" i="3"/>
  <c r="L63" i="3"/>
  <c r="O63" i="3"/>
  <c r="R63" i="3"/>
  <c r="N63" i="3"/>
  <c r="J63" i="3"/>
  <c r="S63" i="3"/>
  <c r="K63" i="3"/>
  <c r="H44" i="3"/>
  <c r="B64" i="3"/>
  <c r="U87" i="3"/>
  <c r="Q87" i="3"/>
  <c r="M87" i="3"/>
  <c r="X87" i="3"/>
  <c r="T87" i="3"/>
  <c r="P87" i="3"/>
  <c r="L87" i="3"/>
  <c r="N87" i="3"/>
  <c r="S87" i="3"/>
  <c r="K87" i="3"/>
  <c r="O87" i="3"/>
  <c r="R87" i="3"/>
  <c r="J87" i="3"/>
  <c r="V87" i="3" s="1"/>
  <c r="V48" i="5"/>
  <c r="V50" i="6"/>
  <c r="Z53" i="6"/>
  <c r="U184" i="6"/>
  <c r="Q184" i="6"/>
  <c r="M184" i="6"/>
  <c r="T184" i="6"/>
  <c r="O184" i="6"/>
  <c r="J184" i="6"/>
  <c r="P184" i="6"/>
  <c r="N184" i="6"/>
  <c r="S184" i="6"/>
  <c r="L184" i="6"/>
  <c r="R184" i="6"/>
  <c r="K184" i="6"/>
  <c r="Y49" i="3"/>
  <c r="Z49" i="3"/>
  <c r="W49" i="3"/>
  <c r="B82" i="3" s="1"/>
  <c r="S63" i="6"/>
  <c r="O63" i="6"/>
  <c r="K63" i="6"/>
  <c r="R63" i="6"/>
  <c r="N63" i="6"/>
  <c r="J63" i="6"/>
  <c r="X63" i="6"/>
  <c r="P63" i="6"/>
  <c r="U63" i="6"/>
  <c r="M63" i="6"/>
  <c r="T63" i="6"/>
  <c r="L63" i="6"/>
  <c r="Q63" i="6"/>
  <c r="V59" i="6"/>
  <c r="U64" i="4"/>
  <c r="R64" i="4"/>
  <c r="S64" i="4"/>
  <c r="X64" i="4"/>
  <c r="U78" i="5"/>
  <c r="Q78" i="5"/>
  <c r="M78" i="5"/>
  <c r="P78" i="5"/>
  <c r="K78" i="5"/>
  <c r="T78" i="5"/>
  <c r="O78" i="5"/>
  <c r="J78" i="5"/>
  <c r="X78" i="5"/>
  <c r="S78" i="5"/>
  <c r="N78" i="5"/>
  <c r="R78" i="5"/>
  <c r="L78" i="5"/>
  <c r="V58" i="4"/>
  <c r="Y53" i="3"/>
  <c r="Z53" i="3"/>
  <c r="W53" i="3"/>
  <c r="B86" i="3" s="1"/>
  <c r="H84" i="4"/>
  <c r="Y60" i="6"/>
  <c r="W60" i="6"/>
  <c r="B93" i="6" s="1"/>
  <c r="Y59" i="5"/>
  <c r="W59" i="5"/>
  <c r="B92" i="5" s="1"/>
  <c r="U64" i="5"/>
  <c r="R64" i="5"/>
  <c r="L64" i="5"/>
  <c r="V59" i="4"/>
  <c r="V50" i="2" l="1"/>
  <c r="P65" i="2"/>
  <c r="AB46" i="9"/>
  <c r="AB65" i="9" s="1"/>
  <c r="X65" i="9"/>
  <c r="V86" i="4"/>
  <c r="Y86" i="4" s="1"/>
  <c r="R64" i="6"/>
  <c r="V63" i="6"/>
  <c r="Y87" i="3"/>
  <c r="W87" i="3"/>
  <c r="B120" i="3" s="1"/>
  <c r="X64" i="6"/>
  <c r="H90" i="5"/>
  <c r="S89" i="6"/>
  <c r="O89" i="6"/>
  <c r="K89" i="6"/>
  <c r="U89" i="6"/>
  <c r="P89" i="6"/>
  <c r="J89" i="6"/>
  <c r="T89" i="6"/>
  <c r="N89" i="6"/>
  <c r="X89" i="6"/>
  <c r="R89" i="6"/>
  <c r="M89" i="6"/>
  <c r="Q89" i="6"/>
  <c r="L89" i="6"/>
  <c r="H83" i="5"/>
  <c r="H88" i="5"/>
  <c r="H89" i="4"/>
  <c r="H90" i="4"/>
  <c r="X77" i="5"/>
  <c r="T77" i="5"/>
  <c r="P77" i="5"/>
  <c r="L77" i="5"/>
  <c r="S77" i="5"/>
  <c r="N77" i="5"/>
  <c r="R77" i="5"/>
  <c r="M77" i="5"/>
  <c r="Q77" i="5"/>
  <c r="K77" i="5"/>
  <c r="U77" i="5"/>
  <c r="O77" i="5"/>
  <c r="J77" i="5"/>
  <c r="H78" i="6"/>
  <c r="V78" i="5"/>
  <c r="V48" i="6"/>
  <c r="J64" i="6"/>
  <c r="V43" i="6"/>
  <c r="Q64" i="6"/>
  <c r="L64" i="6"/>
  <c r="H84" i="3"/>
  <c r="H87" i="4"/>
  <c r="X82" i="5"/>
  <c r="T82" i="5"/>
  <c r="P82" i="5"/>
  <c r="L82" i="5"/>
  <c r="R82" i="5"/>
  <c r="M82" i="5"/>
  <c r="Q82" i="5"/>
  <c r="K82" i="5"/>
  <c r="U82" i="5"/>
  <c r="O82" i="5"/>
  <c r="J82" i="5"/>
  <c r="S82" i="5"/>
  <c r="N82" i="5"/>
  <c r="Y63" i="5"/>
  <c r="W63" i="5"/>
  <c r="B96" i="5" s="1"/>
  <c r="H80" i="5"/>
  <c r="Z59" i="3"/>
  <c r="Y59" i="3"/>
  <c r="W59" i="3"/>
  <c r="B92" i="3" s="1"/>
  <c r="Y62" i="3"/>
  <c r="Z62" i="3"/>
  <c r="W62" i="3"/>
  <c r="B95" i="3" s="1"/>
  <c r="X79" i="4"/>
  <c r="T79" i="4"/>
  <c r="P79" i="4"/>
  <c r="L79" i="4"/>
  <c r="S79" i="4"/>
  <c r="O79" i="4"/>
  <c r="K79" i="4"/>
  <c r="R79" i="4"/>
  <c r="N79" i="4"/>
  <c r="J79" i="4"/>
  <c r="M79" i="4"/>
  <c r="U79" i="4"/>
  <c r="Q79" i="4"/>
  <c r="Z55" i="3"/>
  <c r="Y55" i="3"/>
  <c r="W55" i="3"/>
  <c r="B88" i="3" s="1"/>
  <c r="Y63" i="4"/>
  <c r="W63" i="4"/>
  <c r="B96" i="4" s="1"/>
  <c r="H95" i="5"/>
  <c r="Z43" i="3"/>
  <c r="Y43" i="3"/>
  <c r="W43" i="3"/>
  <c r="H87" i="6"/>
  <c r="H86" i="5"/>
  <c r="Y94" i="6"/>
  <c r="W94" i="6"/>
  <c r="B127" i="6" s="1"/>
  <c r="U86" i="6"/>
  <c r="Q86" i="6"/>
  <c r="M86" i="6"/>
  <c r="X86" i="6"/>
  <c r="T86" i="6"/>
  <c r="P86" i="6"/>
  <c r="L86" i="6"/>
  <c r="S86" i="6"/>
  <c r="O86" i="6"/>
  <c r="K86" i="6"/>
  <c r="R86" i="6"/>
  <c r="N86" i="6"/>
  <c r="J86" i="6"/>
  <c r="H93" i="6"/>
  <c r="Y59" i="6"/>
  <c r="Z59" i="6"/>
  <c r="W59" i="6"/>
  <c r="B92" i="6" s="1"/>
  <c r="S89" i="3"/>
  <c r="O89" i="3"/>
  <c r="K89" i="3"/>
  <c r="R89" i="3"/>
  <c r="N89" i="3"/>
  <c r="J89" i="3"/>
  <c r="Q89" i="3"/>
  <c r="T89" i="3"/>
  <c r="L89" i="3"/>
  <c r="X89" i="3"/>
  <c r="P89" i="3"/>
  <c r="U89" i="3"/>
  <c r="M89" i="3"/>
  <c r="R82" i="4"/>
  <c r="N82" i="4"/>
  <c r="J82" i="4"/>
  <c r="U82" i="4"/>
  <c r="Q82" i="4"/>
  <c r="M82" i="4"/>
  <c r="X82" i="4"/>
  <c r="T82" i="4"/>
  <c r="P82" i="4"/>
  <c r="L82" i="4"/>
  <c r="K82" i="4"/>
  <c r="S82" i="4"/>
  <c r="O82" i="4"/>
  <c r="H80" i="3"/>
  <c r="Y59" i="4"/>
  <c r="W59" i="4"/>
  <c r="B92" i="4" s="1"/>
  <c r="X84" i="4"/>
  <c r="T84" i="4"/>
  <c r="P84" i="4"/>
  <c r="L84" i="4"/>
  <c r="S84" i="4"/>
  <c r="O84" i="4"/>
  <c r="K84" i="4"/>
  <c r="R84" i="4"/>
  <c r="N84" i="4"/>
  <c r="J84" i="4"/>
  <c r="Q84" i="4"/>
  <c r="M84" i="4"/>
  <c r="U84" i="4"/>
  <c r="H82" i="3"/>
  <c r="Y50" i="6"/>
  <c r="Z50" i="6"/>
  <c r="W50" i="6"/>
  <c r="B83" i="6" s="1"/>
  <c r="V63" i="3"/>
  <c r="O64" i="6"/>
  <c r="P64" i="6"/>
  <c r="H95" i="4"/>
  <c r="Y45" i="3"/>
  <c r="Z45" i="3"/>
  <c r="W45" i="3"/>
  <c r="B78" i="3" s="1"/>
  <c r="H83" i="3"/>
  <c r="H79" i="6"/>
  <c r="H80" i="6"/>
  <c r="Y43" i="5"/>
  <c r="V64" i="5"/>
  <c r="W43" i="5"/>
  <c r="V64" i="4"/>
  <c r="Y43" i="4"/>
  <c r="W43" i="4"/>
  <c r="Y57" i="6"/>
  <c r="Z57" i="6"/>
  <c r="W57" i="6"/>
  <c r="B90" i="6" s="1"/>
  <c r="H93" i="5"/>
  <c r="Y49" i="6"/>
  <c r="Z49" i="6"/>
  <c r="W49" i="6"/>
  <c r="B82" i="6" s="1"/>
  <c r="U89" i="5"/>
  <c r="Q89" i="5"/>
  <c r="M89" i="5"/>
  <c r="R89" i="5"/>
  <c r="L89" i="5"/>
  <c r="P89" i="5"/>
  <c r="K89" i="5"/>
  <c r="T89" i="5"/>
  <c r="O89" i="5"/>
  <c r="J89" i="5"/>
  <c r="S89" i="5"/>
  <c r="N89" i="5"/>
  <c r="X89" i="5"/>
  <c r="H78" i="4"/>
  <c r="H77" i="4"/>
  <c r="H127" i="3"/>
  <c r="V91" i="3"/>
  <c r="H86" i="3"/>
  <c r="K64" i="6"/>
  <c r="H127" i="4"/>
  <c r="X79" i="3"/>
  <c r="T79" i="3"/>
  <c r="P79" i="3"/>
  <c r="L79" i="3"/>
  <c r="S79" i="3"/>
  <c r="O79" i="3"/>
  <c r="K79" i="3"/>
  <c r="Q79" i="3"/>
  <c r="N79" i="3"/>
  <c r="R79" i="3"/>
  <c r="J79" i="3"/>
  <c r="U79" i="3"/>
  <c r="M79" i="3"/>
  <c r="Y51" i="6"/>
  <c r="Z51" i="6"/>
  <c r="W51" i="6"/>
  <c r="B84" i="6" s="1"/>
  <c r="S87" i="5"/>
  <c r="O87" i="5"/>
  <c r="K87" i="5"/>
  <c r="T87" i="5"/>
  <c r="N87" i="5"/>
  <c r="X87" i="5"/>
  <c r="R87" i="5"/>
  <c r="M87" i="5"/>
  <c r="Q87" i="5"/>
  <c r="L87" i="5"/>
  <c r="U87" i="5"/>
  <c r="P87" i="5"/>
  <c r="J87" i="5"/>
  <c r="H92" i="5"/>
  <c r="Y58" i="4"/>
  <c r="Z58" i="3"/>
  <c r="W58" i="4"/>
  <c r="B91" i="4" s="1"/>
  <c r="Y48" i="5"/>
  <c r="W48" i="5"/>
  <c r="B81" i="5" s="1"/>
  <c r="U44" i="3"/>
  <c r="U64" i="3" s="1"/>
  <c r="Q44" i="3"/>
  <c r="Q64" i="3" s="1"/>
  <c r="M44" i="3"/>
  <c r="M64" i="3" s="1"/>
  <c r="R44" i="3"/>
  <c r="R64" i="3" s="1"/>
  <c r="N44" i="3"/>
  <c r="N64" i="3" s="1"/>
  <c r="X44" i="3"/>
  <c r="X64" i="3" s="1"/>
  <c r="T44" i="3"/>
  <c r="T64" i="3" s="1"/>
  <c r="P44" i="3"/>
  <c r="P64" i="3" s="1"/>
  <c r="L44" i="3"/>
  <c r="L64" i="3" s="1"/>
  <c r="J44" i="3"/>
  <c r="S44" i="3"/>
  <c r="S64" i="3" s="1"/>
  <c r="O44" i="3"/>
  <c r="O64" i="3" s="1"/>
  <c r="K44" i="3"/>
  <c r="K64" i="3" s="1"/>
  <c r="H64" i="3"/>
  <c r="N64" i="6"/>
  <c r="U64" i="6"/>
  <c r="M64" i="6"/>
  <c r="T64" i="6"/>
  <c r="Y58" i="5"/>
  <c r="W58" i="5"/>
  <c r="B91" i="5" s="1"/>
  <c r="H77" i="6"/>
  <c r="H127" i="5"/>
  <c r="H93" i="3"/>
  <c r="AB46" i="2"/>
  <c r="AB65" i="2" s="1"/>
  <c r="X65" i="2"/>
  <c r="H90" i="3"/>
  <c r="S83" i="4"/>
  <c r="O83" i="4"/>
  <c r="K83" i="4"/>
  <c r="R83" i="4"/>
  <c r="N83" i="4"/>
  <c r="J83" i="4"/>
  <c r="V83" i="4" s="1"/>
  <c r="U83" i="4"/>
  <c r="Q83" i="4"/>
  <c r="M83" i="4"/>
  <c r="X83" i="4"/>
  <c r="T83" i="4"/>
  <c r="P83" i="4"/>
  <c r="L83" i="4"/>
  <c r="Y55" i="4"/>
  <c r="W55" i="4"/>
  <c r="B88" i="4" s="1"/>
  <c r="H80" i="4"/>
  <c r="H84" i="5"/>
  <c r="H93" i="4"/>
  <c r="U95" i="6"/>
  <c r="Q95" i="6"/>
  <c r="M95" i="6"/>
  <c r="X95" i="6"/>
  <c r="T95" i="6"/>
  <c r="P95" i="6"/>
  <c r="L95" i="6"/>
  <c r="R95" i="6"/>
  <c r="J95" i="6"/>
  <c r="O95" i="6"/>
  <c r="N95" i="6"/>
  <c r="K95" i="6"/>
  <c r="S95" i="6"/>
  <c r="H81" i="3"/>
  <c r="R79" i="5"/>
  <c r="N79" i="5"/>
  <c r="J79" i="5"/>
  <c r="X79" i="5"/>
  <c r="S79" i="5"/>
  <c r="M79" i="5"/>
  <c r="Q79" i="5"/>
  <c r="L79" i="5"/>
  <c r="U79" i="5"/>
  <c r="P79" i="5"/>
  <c r="K79" i="5"/>
  <c r="O79" i="5"/>
  <c r="T79" i="5"/>
  <c r="H88" i="6"/>
  <c r="Y48" i="4"/>
  <c r="W48" i="4"/>
  <c r="B81" i="4" s="1"/>
  <c r="Z58" i="6"/>
  <c r="Y58" i="6"/>
  <c r="W58" i="6"/>
  <c r="B91" i="6" s="1"/>
  <c r="V79" i="4" l="1"/>
  <c r="V50" i="9"/>
  <c r="P65" i="9"/>
  <c r="V89" i="3"/>
  <c r="Y89" i="3" s="1"/>
  <c r="W86" i="4"/>
  <c r="B119" i="4" s="1"/>
  <c r="Z50" i="2"/>
  <c r="Z65" i="2" s="1"/>
  <c r="V65" i="2"/>
  <c r="H72" i="2"/>
  <c r="L72" i="2" s="1"/>
  <c r="H91" i="5"/>
  <c r="H81" i="5"/>
  <c r="R86" i="3"/>
  <c r="N86" i="3"/>
  <c r="J86" i="3"/>
  <c r="U86" i="3"/>
  <c r="Q86" i="3"/>
  <c r="M86" i="3"/>
  <c r="X86" i="3"/>
  <c r="P86" i="3"/>
  <c r="O86" i="3"/>
  <c r="S86" i="3"/>
  <c r="K86" i="3"/>
  <c r="T86" i="3"/>
  <c r="L86" i="3"/>
  <c r="X80" i="6"/>
  <c r="T80" i="6"/>
  <c r="P80" i="6"/>
  <c r="L80" i="6"/>
  <c r="S80" i="6"/>
  <c r="O80" i="6"/>
  <c r="K80" i="6"/>
  <c r="R80" i="6"/>
  <c r="N80" i="6"/>
  <c r="J80" i="6"/>
  <c r="M80" i="6"/>
  <c r="U80" i="6"/>
  <c r="Q80" i="6"/>
  <c r="W89" i="3"/>
  <c r="B122" i="3" s="1"/>
  <c r="S87" i="6"/>
  <c r="O87" i="6"/>
  <c r="K87" i="6"/>
  <c r="R87" i="6"/>
  <c r="N87" i="6"/>
  <c r="J87" i="6"/>
  <c r="U87" i="6"/>
  <c r="Q87" i="6"/>
  <c r="M87" i="6"/>
  <c r="X87" i="6"/>
  <c r="T87" i="6"/>
  <c r="P87" i="6"/>
  <c r="L87" i="6"/>
  <c r="H96" i="4"/>
  <c r="S80" i="5"/>
  <c r="O80" i="5"/>
  <c r="K80" i="5"/>
  <c r="U80" i="5"/>
  <c r="P80" i="5"/>
  <c r="J80" i="5"/>
  <c r="T80" i="5"/>
  <c r="N80" i="5"/>
  <c r="X80" i="5"/>
  <c r="R80" i="5"/>
  <c r="M80" i="5"/>
  <c r="L80" i="5"/>
  <c r="Q80" i="5"/>
  <c r="S89" i="4"/>
  <c r="O89" i="4"/>
  <c r="K89" i="4"/>
  <c r="R89" i="4"/>
  <c r="N89" i="4"/>
  <c r="J89" i="4"/>
  <c r="U89" i="4"/>
  <c r="Q89" i="4"/>
  <c r="M89" i="4"/>
  <c r="P89" i="4"/>
  <c r="L89" i="4"/>
  <c r="X89" i="4"/>
  <c r="T89" i="4"/>
  <c r="U90" i="5"/>
  <c r="Q90" i="5"/>
  <c r="M90" i="5"/>
  <c r="X90" i="5"/>
  <c r="S90" i="5"/>
  <c r="N90" i="5"/>
  <c r="R90" i="5"/>
  <c r="L90" i="5"/>
  <c r="P90" i="5"/>
  <c r="K90" i="5"/>
  <c r="O90" i="5"/>
  <c r="J90" i="5"/>
  <c r="V90" i="5" s="1"/>
  <c r="T90" i="5"/>
  <c r="H120" i="3"/>
  <c r="H81" i="4"/>
  <c r="U127" i="5"/>
  <c r="Q127" i="5"/>
  <c r="M127" i="5"/>
  <c r="X127" i="5"/>
  <c r="T127" i="5"/>
  <c r="P127" i="5"/>
  <c r="L127" i="5"/>
  <c r="N127" i="5"/>
  <c r="S127" i="5"/>
  <c r="K127" i="5"/>
  <c r="R127" i="5"/>
  <c r="J127" i="5"/>
  <c r="O127" i="5"/>
  <c r="R92" i="5"/>
  <c r="N92" i="5"/>
  <c r="J92" i="5"/>
  <c r="Q92" i="5"/>
  <c r="L92" i="5"/>
  <c r="U92" i="5"/>
  <c r="P92" i="5"/>
  <c r="K92" i="5"/>
  <c r="T92" i="5"/>
  <c r="O92" i="5"/>
  <c r="X92" i="5"/>
  <c r="S92" i="5"/>
  <c r="M92" i="5"/>
  <c r="V79" i="3"/>
  <c r="R127" i="4"/>
  <c r="N127" i="4"/>
  <c r="J127" i="4"/>
  <c r="U127" i="4"/>
  <c r="Q127" i="4"/>
  <c r="M127" i="4"/>
  <c r="X127" i="4"/>
  <c r="T127" i="4"/>
  <c r="P127" i="4"/>
  <c r="L127" i="4"/>
  <c r="K127" i="4"/>
  <c r="S127" i="4"/>
  <c r="O127" i="4"/>
  <c r="Y91" i="3"/>
  <c r="W91" i="3"/>
  <c r="B124" i="3" s="1"/>
  <c r="R77" i="4"/>
  <c r="N77" i="4"/>
  <c r="J77" i="4"/>
  <c r="U77" i="4"/>
  <c r="Q77" i="4"/>
  <c r="M77" i="4"/>
  <c r="X77" i="4"/>
  <c r="T77" i="4"/>
  <c r="P77" i="4"/>
  <c r="L77" i="4"/>
  <c r="S77" i="4"/>
  <c r="O77" i="4"/>
  <c r="K77" i="4"/>
  <c r="S93" i="5"/>
  <c r="O93" i="5"/>
  <c r="K93" i="5"/>
  <c r="T93" i="5"/>
  <c r="N93" i="5"/>
  <c r="X93" i="5"/>
  <c r="R93" i="5"/>
  <c r="M93" i="5"/>
  <c r="Q93" i="5"/>
  <c r="L93" i="5"/>
  <c r="U93" i="5"/>
  <c r="P93" i="5"/>
  <c r="J93" i="5"/>
  <c r="B76" i="5"/>
  <c r="W64" i="5"/>
  <c r="S95" i="4"/>
  <c r="O95" i="4"/>
  <c r="K95" i="4"/>
  <c r="R95" i="4"/>
  <c r="N95" i="4"/>
  <c r="J95" i="4"/>
  <c r="U95" i="4"/>
  <c r="Q95" i="4"/>
  <c r="M95" i="4"/>
  <c r="X95" i="4"/>
  <c r="T95" i="4"/>
  <c r="P95" i="4"/>
  <c r="L95" i="4"/>
  <c r="Y63" i="3"/>
  <c r="Z63" i="3"/>
  <c r="W63" i="3"/>
  <c r="B96" i="3" s="1"/>
  <c r="H92" i="3"/>
  <c r="Y48" i="6"/>
  <c r="Z48" i="6"/>
  <c r="W48" i="6"/>
  <c r="B81" i="6" s="1"/>
  <c r="V77" i="5"/>
  <c r="U83" i="5"/>
  <c r="Q83" i="5"/>
  <c r="M83" i="5"/>
  <c r="T83" i="5"/>
  <c r="O83" i="5"/>
  <c r="J83" i="5"/>
  <c r="V83" i="5" s="1"/>
  <c r="X83" i="5"/>
  <c r="S83" i="5"/>
  <c r="N83" i="5"/>
  <c r="R83" i="5"/>
  <c r="L83" i="5"/>
  <c r="P83" i="5"/>
  <c r="K83" i="5"/>
  <c r="V89" i="6"/>
  <c r="V95" i="6"/>
  <c r="Y83" i="4"/>
  <c r="W83" i="4"/>
  <c r="B116" i="4" s="1"/>
  <c r="H84" i="6"/>
  <c r="Y64" i="4"/>
  <c r="X65" i="4" s="1"/>
  <c r="X83" i="3"/>
  <c r="T83" i="3"/>
  <c r="P83" i="3"/>
  <c r="L83" i="3"/>
  <c r="S83" i="3"/>
  <c r="O83" i="3"/>
  <c r="K83" i="3"/>
  <c r="U83" i="3"/>
  <c r="M83" i="3"/>
  <c r="R83" i="3"/>
  <c r="J83" i="3"/>
  <c r="N83" i="3"/>
  <c r="Q83" i="3"/>
  <c r="H92" i="4"/>
  <c r="H91" i="6"/>
  <c r="U93" i="4"/>
  <c r="Q93" i="4"/>
  <c r="M93" i="4"/>
  <c r="X93" i="4"/>
  <c r="T93" i="4"/>
  <c r="P93" i="4"/>
  <c r="L93" i="4"/>
  <c r="S93" i="4"/>
  <c r="O93" i="4"/>
  <c r="K93" i="4"/>
  <c r="R93" i="4"/>
  <c r="N93" i="4"/>
  <c r="J93" i="4"/>
  <c r="U80" i="4"/>
  <c r="Q80" i="4"/>
  <c r="M80" i="4"/>
  <c r="X80" i="4"/>
  <c r="T80" i="4"/>
  <c r="P80" i="4"/>
  <c r="L80" i="4"/>
  <c r="S80" i="4"/>
  <c r="O80" i="4"/>
  <c r="K80" i="4"/>
  <c r="R80" i="4"/>
  <c r="N80" i="4"/>
  <c r="J80" i="4"/>
  <c r="S93" i="3"/>
  <c r="O93" i="3"/>
  <c r="K93" i="3"/>
  <c r="R93" i="3"/>
  <c r="N93" i="3"/>
  <c r="J93" i="3"/>
  <c r="V93" i="3" s="1"/>
  <c r="U93" i="3"/>
  <c r="M93" i="3"/>
  <c r="X93" i="3"/>
  <c r="T93" i="3"/>
  <c r="L93" i="3"/>
  <c r="P93" i="3"/>
  <c r="Q93" i="3"/>
  <c r="V44" i="3"/>
  <c r="J64" i="3"/>
  <c r="H91" i="4"/>
  <c r="S78" i="4"/>
  <c r="O78" i="4"/>
  <c r="K78" i="4"/>
  <c r="R78" i="4"/>
  <c r="N78" i="4"/>
  <c r="J78" i="4"/>
  <c r="U78" i="4"/>
  <c r="Q78" i="4"/>
  <c r="M78" i="4"/>
  <c r="T78" i="4"/>
  <c r="P78" i="4"/>
  <c r="L78" i="4"/>
  <c r="X78" i="4"/>
  <c r="H82" i="6"/>
  <c r="W64" i="4"/>
  <c r="B76" i="4"/>
  <c r="Y64" i="5"/>
  <c r="X65" i="5"/>
  <c r="H78" i="3"/>
  <c r="H83" i="6"/>
  <c r="U82" i="3"/>
  <c r="Q82" i="3"/>
  <c r="M82" i="3"/>
  <c r="X82" i="3"/>
  <c r="T82" i="3"/>
  <c r="P82" i="3"/>
  <c r="L82" i="3"/>
  <c r="R82" i="3"/>
  <c r="J82" i="3"/>
  <c r="S82" i="3"/>
  <c r="K82" i="3"/>
  <c r="O82" i="3"/>
  <c r="N82" i="3"/>
  <c r="V84" i="4"/>
  <c r="S80" i="3"/>
  <c r="O80" i="3"/>
  <c r="K80" i="3"/>
  <c r="R80" i="3"/>
  <c r="N80" i="3"/>
  <c r="J80" i="3"/>
  <c r="Q80" i="3"/>
  <c r="X80" i="3"/>
  <c r="P80" i="3"/>
  <c r="T80" i="3"/>
  <c r="L80" i="3"/>
  <c r="U80" i="3"/>
  <c r="M80" i="3"/>
  <c r="V82" i="4"/>
  <c r="H92" i="6"/>
  <c r="U93" i="6"/>
  <c r="Q93" i="6"/>
  <c r="M93" i="6"/>
  <c r="X93" i="6"/>
  <c r="T93" i="6"/>
  <c r="P93" i="6"/>
  <c r="L93" i="6"/>
  <c r="R93" i="6"/>
  <c r="J93" i="6"/>
  <c r="O93" i="6"/>
  <c r="N93" i="6"/>
  <c r="S93" i="6"/>
  <c r="K93" i="6"/>
  <c r="R86" i="5"/>
  <c r="N86" i="5"/>
  <c r="J86" i="5"/>
  <c r="Q86" i="5"/>
  <c r="L86" i="5"/>
  <c r="U86" i="5"/>
  <c r="P86" i="5"/>
  <c r="K86" i="5"/>
  <c r="T86" i="5"/>
  <c r="O86" i="5"/>
  <c r="X86" i="5"/>
  <c r="S86" i="5"/>
  <c r="M86" i="5"/>
  <c r="B76" i="3"/>
  <c r="H88" i="3"/>
  <c r="H95" i="3"/>
  <c r="H96" i="5"/>
  <c r="V82" i="5"/>
  <c r="U87" i="4"/>
  <c r="Q87" i="4"/>
  <c r="M87" i="4"/>
  <c r="X87" i="4"/>
  <c r="T87" i="4"/>
  <c r="P87" i="4"/>
  <c r="L87" i="4"/>
  <c r="S87" i="4"/>
  <c r="O87" i="4"/>
  <c r="K87" i="4"/>
  <c r="J87" i="4"/>
  <c r="R87" i="4"/>
  <c r="N87" i="4"/>
  <c r="Y78" i="5"/>
  <c r="W78" i="5"/>
  <c r="B111" i="5" s="1"/>
  <c r="S90" i="4"/>
  <c r="O90" i="4"/>
  <c r="K90" i="4"/>
  <c r="R90" i="4"/>
  <c r="N90" i="4"/>
  <c r="J90" i="4"/>
  <c r="U90" i="4"/>
  <c r="Q90" i="4"/>
  <c r="M90" i="4"/>
  <c r="X90" i="4"/>
  <c r="T90" i="4"/>
  <c r="P90" i="4"/>
  <c r="L90" i="4"/>
  <c r="H119" i="4"/>
  <c r="H127" i="6"/>
  <c r="Y79" i="4"/>
  <c r="W79" i="4"/>
  <c r="B112" i="4" s="1"/>
  <c r="U88" i="6"/>
  <c r="Q88" i="6"/>
  <c r="R88" i="6"/>
  <c r="M88" i="6"/>
  <c r="P88" i="6"/>
  <c r="L88" i="6"/>
  <c r="T88" i="6"/>
  <c r="O88" i="6"/>
  <c r="K88" i="6"/>
  <c r="N88" i="6"/>
  <c r="J88" i="6"/>
  <c r="X88" i="6"/>
  <c r="S88" i="6"/>
  <c r="V79" i="5"/>
  <c r="R81" i="3"/>
  <c r="N81" i="3"/>
  <c r="J81" i="3"/>
  <c r="U81" i="3"/>
  <c r="Q81" i="3"/>
  <c r="M81" i="3"/>
  <c r="T81" i="3"/>
  <c r="L81" i="3"/>
  <c r="O81" i="3"/>
  <c r="S81" i="3"/>
  <c r="K81" i="3"/>
  <c r="X81" i="3"/>
  <c r="P81" i="3"/>
  <c r="R84" i="5"/>
  <c r="N84" i="5"/>
  <c r="J84" i="5"/>
  <c r="Q84" i="5"/>
  <c r="L84" i="5"/>
  <c r="U84" i="5"/>
  <c r="P84" i="5"/>
  <c r="K84" i="5"/>
  <c r="T84" i="5"/>
  <c r="O84" i="5"/>
  <c r="X84" i="5"/>
  <c r="S84" i="5"/>
  <c r="M84" i="5"/>
  <c r="H88" i="4"/>
  <c r="R90" i="3"/>
  <c r="N90" i="3"/>
  <c r="J90" i="3"/>
  <c r="U90" i="3"/>
  <c r="Q90" i="3"/>
  <c r="M90" i="3"/>
  <c r="T90" i="3"/>
  <c r="L90" i="3"/>
  <c r="O90" i="3"/>
  <c r="S90" i="3"/>
  <c r="K90" i="3"/>
  <c r="X90" i="3"/>
  <c r="P90" i="3"/>
  <c r="R77" i="6"/>
  <c r="N77" i="6"/>
  <c r="J77" i="6"/>
  <c r="U77" i="6"/>
  <c r="Q77" i="6"/>
  <c r="M77" i="6"/>
  <c r="X77" i="6"/>
  <c r="T77" i="6"/>
  <c r="P77" i="6"/>
  <c r="L77" i="6"/>
  <c r="S77" i="6"/>
  <c r="O77" i="6"/>
  <c r="K77" i="6"/>
  <c r="V87" i="5"/>
  <c r="R127" i="3"/>
  <c r="N127" i="3"/>
  <c r="J127" i="3"/>
  <c r="U127" i="3"/>
  <c r="Q127" i="3"/>
  <c r="M127" i="3"/>
  <c r="X127" i="3"/>
  <c r="P127" i="3"/>
  <c r="O127" i="3"/>
  <c r="S127" i="3"/>
  <c r="K127" i="3"/>
  <c r="T127" i="3"/>
  <c r="L127" i="3"/>
  <c r="V89" i="5"/>
  <c r="H90" i="6"/>
  <c r="R79" i="6"/>
  <c r="N79" i="6"/>
  <c r="J79" i="6"/>
  <c r="U79" i="6"/>
  <c r="Q79" i="6"/>
  <c r="M79" i="6"/>
  <c r="X79" i="6"/>
  <c r="T79" i="6"/>
  <c r="P79" i="6"/>
  <c r="L79" i="6"/>
  <c r="K79" i="6"/>
  <c r="S79" i="6"/>
  <c r="O79" i="6"/>
  <c r="V86" i="6"/>
  <c r="U95" i="5"/>
  <c r="Q95" i="5"/>
  <c r="M95" i="5"/>
  <c r="R95" i="5"/>
  <c r="L95" i="5"/>
  <c r="P95" i="5"/>
  <c r="K95" i="5"/>
  <c r="T95" i="5"/>
  <c r="O95" i="5"/>
  <c r="J95" i="5"/>
  <c r="X95" i="5"/>
  <c r="S95" i="5"/>
  <c r="N95" i="5"/>
  <c r="S84" i="3"/>
  <c r="O84" i="3"/>
  <c r="K84" i="3"/>
  <c r="R84" i="3"/>
  <c r="N84" i="3"/>
  <c r="J84" i="3"/>
  <c r="U84" i="3"/>
  <c r="M84" i="3"/>
  <c r="T84" i="3"/>
  <c r="L84" i="3"/>
  <c r="X84" i="3"/>
  <c r="P84" i="3"/>
  <c r="Q84" i="3"/>
  <c r="V64" i="6"/>
  <c r="Y64" i="6" s="1"/>
  <c r="Z43" i="6"/>
  <c r="Y43" i="6"/>
  <c r="W43" i="6"/>
  <c r="X78" i="6"/>
  <c r="T78" i="6"/>
  <c r="P78" i="6"/>
  <c r="L78" i="6"/>
  <c r="S78" i="6"/>
  <c r="O78" i="6"/>
  <c r="K78" i="6"/>
  <c r="R78" i="6"/>
  <c r="N78" i="6"/>
  <c r="J78" i="6"/>
  <c r="U78" i="6"/>
  <c r="Q78" i="6"/>
  <c r="M78" i="6"/>
  <c r="X88" i="5"/>
  <c r="T88" i="5"/>
  <c r="P88" i="5"/>
  <c r="L88" i="5"/>
  <c r="U88" i="5"/>
  <c r="O88" i="5"/>
  <c r="J88" i="5"/>
  <c r="S88" i="5"/>
  <c r="N88" i="5"/>
  <c r="R88" i="5"/>
  <c r="M88" i="5"/>
  <c r="Q88" i="5"/>
  <c r="K88" i="5"/>
  <c r="Z63" i="6"/>
  <c r="Y63" i="6"/>
  <c r="W63" i="6"/>
  <c r="B96" i="6" s="1"/>
  <c r="V78" i="6" l="1"/>
  <c r="V90" i="4"/>
  <c r="V86" i="5"/>
  <c r="H74" i="2"/>
  <c r="H75" i="2" s="1"/>
  <c r="Z50" i="9"/>
  <c r="Z65" i="9" s="1"/>
  <c r="V65" i="9"/>
  <c r="H117" i="9" s="1"/>
  <c r="H119" i="9" s="1"/>
  <c r="H120" i="9" s="1"/>
  <c r="V88" i="6"/>
  <c r="Y89" i="5"/>
  <c r="W89" i="5"/>
  <c r="B122" i="5" s="1"/>
  <c r="Y88" i="6"/>
  <c r="W88" i="6"/>
  <c r="B121" i="6" s="1"/>
  <c r="H76" i="3"/>
  <c r="Y84" i="4"/>
  <c r="W84" i="4"/>
  <c r="B117" i="4" s="1"/>
  <c r="Y93" i="3"/>
  <c r="W93" i="3"/>
  <c r="B126" i="3" s="1"/>
  <c r="Y83" i="5"/>
  <c r="W83" i="5"/>
  <c r="B116" i="5" s="1"/>
  <c r="Y79" i="3"/>
  <c r="Z79" i="3"/>
  <c r="W79" i="3"/>
  <c r="B112" i="3" s="1"/>
  <c r="R81" i="4"/>
  <c r="N81" i="4"/>
  <c r="J81" i="4"/>
  <c r="U81" i="4"/>
  <c r="Q81" i="4"/>
  <c r="M81" i="4"/>
  <c r="X81" i="4"/>
  <c r="T81" i="4"/>
  <c r="P81" i="4"/>
  <c r="L81" i="4"/>
  <c r="O81" i="4"/>
  <c r="K81" i="4"/>
  <c r="S81" i="4"/>
  <c r="V80" i="5"/>
  <c r="H96" i="6"/>
  <c r="V84" i="3"/>
  <c r="V77" i="6"/>
  <c r="V84" i="5"/>
  <c r="Y79" i="5"/>
  <c r="W79" i="5"/>
  <c r="B112" i="5" s="1"/>
  <c r="S127" i="6"/>
  <c r="O127" i="6"/>
  <c r="K127" i="6"/>
  <c r="U127" i="6"/>
  <c r="Q127" i="6"/>
  <c r="M127" i="6"/>
  <c r="T127" i="6"/>
  <c r="L127" i="6"/>
  <c r="R127" i="6"/>
  <c r="J127" i="6"/>
  <c r="V127" i="6" s="1"/>
  <c r="P127" i="6"/>
  <c r="N127" i="6"/>
  <c r="X127" i="6"/>
  <c r="Y82" i="5"/>
  <c r="W82" i="5"/>
  <c r="B115" i="5" s="1"/>
  <c r="U95" i="3"/>
  <c r="Q95" i="3"/>
  <c r="M95" i="3"/>
  <c r="X95" i="3"/>
  <c r="T95" i="3"/>
  <c r="P95" i="3"/>
  <c r="L95" i="3"/>
  <c r="N95" i="3"/>
  <c r="S95" i="3"/>
  <c r="K95" i="3"/>
  <c r="O95" i="3"/>
  <c r="R95" i="3"/>
  <c r="J95" i="3"/>
  <c r="R92" i="6"/>
  <c r="N92" i="6"/>
  <c r="J92" i="6"/>
  <c r="U92" i="6"/>
  <c r="Q92" i="6"/>
  <c r="M92" i="6"/>
  <c r="O92" i="6"/>
  <c r="T92" i="6"/>
  <c r="L92" i="6"/>
  <c r="S92" i="6"/>
  <c r="K92" i="6"/>
  <c r="X92" i="6"/>
  <c r="P92" i="6"/>
  <c r="V82" i="3"/>
  <c r="U78" i="3"/>
  <c r="Q78" i="3"/>
  <c r="M78" i="3"/>
  <c r="X78" i="3"/>
  <c r="T78" i="3"/>
  <c r="P78" i="3"/>
  <c r="L78" i="3"/>
  <c r="N78" i="3"/>
  <c r="S78" i="3"/>
  <c r="K78" i="3"/>
  <c r="O78" i="3"/>
  <c r="R78" i="3"/>
  <c r="J78" i="3"/>
  <c r="X91" i="4"/>
  <c r="T91" i="4"/>
  <c r="P91" i="4"/>
  <c r="L91" i="4"/>
  <c r="S91" i="4"/>
  <c r="O91" i="4"/>
  <c r="K91" i="4"/>
  <c r="R91" i="4"/>
  <c r="N91" i="4"/>
  <c r="J91" i="4"/>
  <c r="Q91" i="4"/>
  <c r="M91" i="4"/>
  <c r="U91" i="4"/>
  <c r="H116" i="4"/>
  <c r="H76" i="5"/>
  <c r="B97" i="5"/>
  <c r="V77" i="4"/>
  <c r="V127" i="4"/>
  <c r="H122" i="3"/>
  <c r="R91" i="5"/>
  <c r="N91" i="5"/>
  <c r="J91" i="5"/>
  <c r="U91" i="5"/>
  <c r="P91" i="5"/>
  <c r="K91" i="5"/>
  <c r="T91" i="5"/>
  <c r="O91" i="5"/>
  <c r="X91" i="5"/>
  <c r="S91" i="5"/>
  <c r="M91" i="5"/>
  <c r="L91" i="5"/>
  <c r="Q91" i="5"/>
  <c r="B97" i="4"/>
  <c r="H76" i="4"/>
  <c r="Z89" i="6"/>
  <c r="Y89" i="6"/>
  <c r="W89" i="6"/>
  <c r="B122" i="6" s="1"/>
  <c r="W64" i="6"/>
  <c r="B76" i="6"/>
  <c r="V95" i="5"/>
  <c r="Y87" i="5"/>
  <c r="W87" i="5"/>
  <c r="B120" i="5" s="1"/>
  <c r="V90" i="3"/>
  <c r="R88" i="4"/>
  <c r="N88" i="4"/>
  <c r="J88" i="4"/>
  <c r="U88" i="4"/>
  <c r="Q88" i="4"/>
  <c r="M88" i="4"/>
  <c r="X88" i="4"/>
  <c r="T88" i="4"/>
  <c r="P88" i="4"/>
  <c r="L88" i="4"/>
  <c r="S88" i="4"/>
  <c r="O88" i="4"/>
  <c r="K88" i="4"/>
  <c r="V81" i="3"/>
  <c r="H111" i="5"/>
  <c r="V87" i="4"/>
  <c r="X88" i="3"/>
  <c r="T88" i="3"/>
  <c r="P88" i="3"/>
  <c r="L88" i="3"/>
  <c r="S88" i="3"/>
  <c r="O88" i="3"/>
  <c r="K88" i="3"/>
  <c r="Q88" i="3"/>
  <c r="R88" i="3"/>
  <c r="J88" i="3"/>
  <c r="N88" i="3"/>
  <c r="U88" i="3"/>
  <c r="M88" i="3"/>
  <c r="Y82" i="4"/>
  <c r="W82" i="4"/>
  <c r="B115" i="4" s="1"/>
  <c r="V80" i="3"/>
  <c r="X82" i="6"/>
  <c r="T82" i="6"/>
  <c r="P82" i="6"/>
  <c r="L82" i="6"/>
  <c r="S82" i="6"/>
  <c r="O82" i="6"/>
  <c r="K82" i="6"/>
  <c r="R82" i="6"/>
  <c r="N82" i="6"/>
  <c r="J82" i="6"/>
  <c r="U82" i="6"/>
  <c r="Q82" i="6"/>
  <c r="M82" i="6"/>
  <c r="V80" i="4"/>
  <c r="X92" i="4"/>
  <c r="T92" i="4"/>
  <c r="P92" i="4"/>
  <c r="L92" i="4"/>
  <c r="S92" i="4"/>
  <c r="O92" i="4"/>
  <c r="K92" i="4"/>
  <c r="R92" i="4"/>
  <c r="N92" i="4"/>
  <c r="J92" i="4"/>
  <c r="U92" i="4"/>
  <c r="Q92" i="4"/>
  <c r="M92" i="4"/>
  <c r="V83" i="3"/>
  <c r="Y77" i="5"/>
  <c r="W77" i="5"/>
  <c r="B110" i="5" s="1"/>
  <c r="S92" i="3"/>
  <c r="O92" i="3"/>
  <c r="K92" i="3"/>
  <c r="R92" i="3"/>
  <c r="N92" i="3"/>
  <c r="J92" i="3"/>
  <c r="Q92" i="3"/>
  <c r="T92" i="3"/>
  <c r="X92" i="3"/>
  <c r="P92" i="3"/>
  <c r="L92" i="3"/>
  <c r="U92" i="3"/>
  <c r="M92" i="3"/>
  <c r="V95" i="4"/>
  <c r="V93" i="5"/>
  <c r="U120" i="3"/>
  <c r="Q120" i="3"/>
  <c r="M120" i="3"/>
  <c r="X120" i="3"/>
  <c r="T120" i="3"/>
  <c r="P120" i="3"/>
  <c r="L120" i="3"/>
  <c r="N120" i="3"/>
  <c r="O120" i="3"/>
  <c r="S120" i="3"/>
  <c r="K120" i="3"/>
  <c r="R120" i="3"/>
  <c r="J120" i="3"/>
  <c r="Z78" i="6"/>
  <c r="Y78" i="6"/>
  <c r="W78" i="6"/>
  <c r="B111" i="6" s="1"/>
  <c r="Y86" i="6"/>
  <c r="Z86" i="6"/>
  <c r="W86" i="6"/>
  <c r="B119" i="6" s="1"/>
  <c r="Y90" i="4"/>
  <c r="W90" i="4"/>
  <c r="B123" i="4" s="1"/>
  <c r="Y86" i="5"/>
  <c r="W86" i="5"/>
  <c r="B119" i="5" s="1"/>
  <c r="Y44" i="3"/>
  <c r="Z44" i="3"/>
  <c r="Z65" i="3" s="1"/>
  <c r="W44" i="3"/>
  <c r="V64" i="3"/>
  <c r="S91" i="6"/>
  <c r="O91" i="6"/>
  <c r="K91" i="6"/>
  <c r="X91" i="6"/>
  <c r="R91" i="6"/>
  <c r="M91" i="6"/>
  <c r="Q91" i="6"/>
  <c r="L91" i="6"/>
  <c r="U91" i="6"/>
  <c r="P91" i="6"/>
  <c r="J91" i="6"/>
  <c r="T91" i="6"/>
  <c r="N91" i="6"/>
  <c r="H96" i="3"/>
  <c r="H124" i="3"/>
  <c r="Y90" i="5"/>
  <c r="W90" i="5"/>
  <c r="B123" i="5" s="1"/>
  <c r="V88" i="5"/>
  <c r="Z88" i="6" s="1"/>
  <c r="V79" i="6"/>
  <c r="U90" i="6"/>
  <c r="Q90" i="6"/>
  <c r="M90" i="6"/>
  <c r="T90" i="6"/>
  <c r="O90" i="6"/>
  <c r="J90" i="6"/>
  <c r="X90" i="6"/>
  <c r="S90" i="6"/>
  <c r="N90" i="6"/>
  <c r="R90" i="6"/>
  <c r="L90" i="6"/>
  <c r="P90" i="6"/>
  <c r="K90" i="6"/>
  <c r="V127" i="3"/>
  <c r="H112" i="4"/>
  <c r="X119" i="4"/>
  <c r="T119" i="4"/>
  <c r="P119" i="4"/>
  <c r="L119" i="4"/>
  <c r="S119" i="4"/>
  <c r="O119" i="4"/>
  <c r="K119" i="4"/>
  <c r="R119" i="4"/>
  <c r="N119" i="4"/>
  <c r="J119" i="4"/>
  <c r="V119" i="4" s="1"/>
  <c r="Q119" i="4"/>
  <c r="M119" i="4"/>
  <c r="U119" i="4"/>
  <c r="U96" i="5"/>
  <c r="Q96" i="5"/>
  <c r="M96" i="5"/>
  <c r="X96" i="5"/>
  <c r="S96" i="5"/>
  <c r="N96" i="5"/>
  <c r="R96" i="5"/>
  <c r="L96" i="5"/>
  <c r="P96" i="5"/>
  <c r="K96" i="5"/>
  <c r="T96" i="5"/>
  <c r="O96" i="5"/>
  <c r="J96" i="5"/>
  <c r="V96" i="5" s="1"/>
  <c r="V93" i="6"/>
  <c r="R83" i="6"/>
  <c r="N83" i="6"/>
  <c r="J83" i="6"/>
  <c r="U83" i="6"/>
  <c r="Q83" i="6"/>
  <c r="M83" i="6"/>
  <c r="X83" i="6"/>
  <c r="T83" i="6"/>
  <c r="P83" i="6"/>
  <c r="L83" i="6"/>
  <c r="S83" i="6"/>
  <c r="O83" i="6"/>
  <c r="K83" i="6"/>
  <c r="V78" i="4"/>
  <c r="V93" i="4"/>
  <c r="X84" i="6"/>
  <c r="T84" i="6"/>
  <c r="P84" i="6"/>
  <c r="L84" i="6"/>
  <c r="S84" i="6"/>
  <c r="O84" i="6"/>
  <c r="K84" i="6"/>
  <c r="R84" i="6"/>
  <c r="N84" i="6"/>
  <c r="J84" i="6"/>
  <c r="U84" i="6"/>
  <c r="Q84" i="6"/>
  <c r="M84" i="6"/>
  <c r="Y95" i="6"/>
  <c r="Z95" i="6"/>
  <c r="W95" i="6"/>
  <c r="B128" i="6" s="1"/>
  <c r="H81" i="6"/>
  <c r="V92" i="5"/>
  <c r="V127" i="5"/>
  <c r="V89" i="4"/>
  <c r="R96" i="4"/>
  <c r="N96" i="4"/>
  <c r="J96" i="4"/>
  <c r="U96" i="4"/>
  <c r="Q96" i="4"/>
  <c r="M96" i="4"/>
  <c r="X96" i="4"/>
  <c r="T96" i="4"/>
  <c r="P96" i="4"/>
  <c r="L96" i="4"/>
  <c r="O96" i="4"/>
  <c r="K96" i="4"/>
  <c r="S96" i="4"/>
  <c r="V87" i="6"/>
  <c r="V80" i="6"/>
  <c r="V86" i="3"/>
  <c r="X81" i="5"/>
  <c r="T81" i="5"/>
  <c r="P81" i="5"/>
  <c r="L81" i="5"/>
  <c r="Q81" i="5"/>
  <c r="K81" i="5"/>
  <c r="U81" i="5"/>
  <c r="O81" i="5"/>
  <c r="J81" i="5"/>
  <c r="S81" i="5"/>
  <c r="N81" i="5"/>
  <c r="M81" i="5"/>
  <c r="R81" i="5"/>
  <c r="V91" i="6" l="1"/>
  <c r="V83" i="6"/>
  <c r="V81" i="4"/>
  <c r="Y80" i="4"/>
  <c r="W80" i="4"/>
  <c r="B113" i="4" s="1"/>
  <c r="V82" i="6"/>
  <c r="V88" i="3"/>
  <c r="U111" i="5"/>
  <c r="Q111" i="5"/>
  <c r="M111" i="5"/>
  <c r="P111" i="5"/>
  <c r="K111" i="5"/>
  <c r="T111" i="5"/>
  <c r="O111" i="5"/>
  <c r="J111" i="5"/>
  <c r="X111" i="5"/>
  <c r="S111" i="5"/>
  <c r="N111" i="5"/>
  <c r="R111" i="5"/>
  <c r="L111" i="5"/>
  <c r="V88" i="4"/>
  <c r="H120" i="5"/>
  <c r="S122" i="3"/>
  <c r="O122" i="3"/>
  <c r="K122" i="3"/>
  <c r="R122" i="3"/>
  <c r="N122" i="3"/>
  <c r="J122" i="3"/>
  <c r="Q122" i="3"/>
  <c r="L122" i="3"/>
  <c r="X122" i="3"/>
  <c r="P122" i="3"/>
  <c r="T122" i="3"/>
  <c r="U122" i="3"/>
  <c r="M122" i="3"/>
  <c r="V91" i="4"/>
  <c r="Z77" i="6"/>
  <c r="Y77" i="6"/>
  <c r="W77" i="6"/>
  <c r="B110" i="6" s="1"/>
  <c r="Y80" i="5"/>
  <c r="W80" i="5"/>
  <c r="B113" i="5" s="1"/>
  <c r="Z80" i="6"/>
  <c r="Y80" i="6"/>
  <c r="W80" i="6"/>
  <c r="B113" i="6" s="1"/>
  <c r="V96" i="4"/>
  <c r="H128" i="6"/>
  <c r="Y93" i="4"/>
  <c r="W93" i="4"/>
  <c r="B126" i="4" s="1"/>
  <c r="Y96" i="5"/>
  <c r="W96" i="5"/>
  <c r="B129" i="5" s="1"/>
  <c r="Y119" i="4"/>
  <c r="W119" i="4"/>
  <c r="B152" i="4" s="1"/>
  <c r="Y127" i="3"/>
  <c r="W127" i="3"/>
  <c r="B160" i="3" s="1"/>
  <c r="V90" i="6"/>
  <c r="Y91" i="6"/>
  <c r="W91" i="6"/>
  <c r="B124" i="6" s="1"/>
  <c r="Z90" i="3"/>
  <c r="Y90" i="3"/>
  <c r="W90" i="3"/>
  <c r="B123" i="3" s="1"/>
  <c r="Y77" i="4"/>
  <c r="W77" i="4"/>
  <c r="B110" i="4" s="1"/>
  <c r="Y82" i="3"/>
  <c r="Z82" i="3"/>
  <c r="W82" i="3"/>
  <c r="B115" i="3" s="1"/>
  <c r="Y84" i="5"/>
  <c r="W84" i="5"/>
  <c r="B117" i="5" s="1"/>
  <c r="H126" i="3"/>
  <c r="Z87" i="6"/>
  <c r="Y87" i="6"/>
  <c r="W87" i="6"/>
  <c r="B120" i="6" s="1"/>
  <c r="Y92" i="5"/>
  <c r="W92" i="5"/>
  <c r="B125" i="5" s="1"/>
  <c r="H123" i="4"/>
  <c r="H110" i="5"/>
  <c r="V81" i="5"/>
  <c r="V84" i="6"/>
  <c r="S112" i="4"/>
  <c r="O112" i="4"/>
  <c r="K112" i="4"/>
  <c r="R112" i="4"/>
  <c r="N112" i="4"/>
  <c r="J112" i="4"/>
  <c r="U112" i="4"/>
  <c r="Q112" i="4"/>
  <c r="M112" i="4"/>
  <c r="P112" i="4"/>
  <c r="L112" i="4"/>
  <c r="X112" i="4"/>
  <c r="T112" i="4"/>
  <c r="Z79" i="6"/>
  <c r="Y79" i="6"/>
  <c r="W79" i="6"/>
  <c r="B112" i="6" s="1"/>
  <c r="H111" i="6"/>
  <c r="Y93" i="5"/>
  <c r="W93" i="5"/>
  <c r="B126" i="5" s="1"/>
  <c r="Z81" i="3"/>
  <c r="Y81" i="3"/>
  <c r="W81" i="3"/>
  <c r="B114" i="3" s="1"/>
  <c r="H122" i="6"/>
  <c r="R76" i="4"/>
  <c r="R97" i="4" s="1"/>
  <c r="N76" i="4"/>
  <c r="N97" i="4" s="1"/>
  <c r="J76" i="4"/>
  <c r="U76" i="4"/>
  <c r="U97" i="4" s="1"/>
  <c r="Q76" i="4"/>
  <c r="Q97" i="4" s="1"/>
  <c r="M76" i="4"/>
  <c r="M97" i="4" s="1"/>
  <c r="H97" i="4"/>
  <c r="X76" i="4"/>
  <c r="X97" i="4" s="1"/>
  <c r="T76" i="4"/>
  <c r="T97" i="4" s="1"/>
  <c r="P76" i="4"/>
  <c r="P97" i="4" s="1"/>
  <c r="L76" i="4"/>
  <c r="L97" i="4" s="1"/>
  <c r="K76" i="4"/>
  <c r="K97" i="4" s="1"/>
  <c r="S76" i="4"/>
  <c r="S97" i="4" s="1"/>
  <c r="O76" i="4"/>
  <c r="O97" i="4" s="1"/>
  <c r="V91" i="5"/>
  <c r="Z91" i="6" s="1"/>
  <c r="X76" i="5"/>
  <c r="X97" i="5" s="1"/>
  <c r="T76" i="5"/>
  <c r="T97" i="5" s="1"/>
  <c r="P76" i="5"/>
  <c r="P97" i="5" s="1"/>
  <c r="R76" i="5"/>
  <c r="R97" i="5" s="1"/>
  <c r="M76" i="5"/>
  <c r="M97" i="5" s="1"/>
  <c r="H97" i="5"/>
  <c r="Q76" i="5"/>
  <c r="Q97" i="5" s="1"/>
  <c r="L76" i="5"/>
  <c r="L97" i="5" s="1"/>
  <c r="U76" i="5"/>
  <c r="U97" i="5" s="1"/>
  <c r="O76" i="5"/>
  <c r="O97" i="5" s="1"/>
  <c r="K76" i="5"/>
  <c r="K97" i="5" s="1"/>
  <c r="S76" i="5"/>
  <c r="S97" i="5" s="1"/>
  <c r="N76" i="5"/>
  <c r="N97" i="5" s="1"/>
  <c r="J76" i="5"/>
  <c r="V95" i="3"/>
  <c r="H112" i="5"/>
  <c r="Z84" i="3"/>
  <c r="Y84" i="3"/>
  <c r="W84" i="3"/>
  <c r="B117" i="3" s="1"/>
  <c r="H116" i="5"/>
  <c r="H117" i="4"/>
  <c r="H122" i="5"/>
  <c r="Y127" i="5"/>
  <c r="W127" i="5"/>
  <c r="B160" i="5" s="1"/>
  <c r="Z83" i="6"/>
  <c r="Y83" i="6"/>
  <c r="W83" i="6"/>
  <c r="B116" i="6" s="1"/>
  <c r="H123" i="5"/>
  <c r="X96" i="3"/>
  <c r="T96" i="3"/>
  <c r="P96" i="3"/>
  <c r="L96" i="3"/>
  <c r="S96" i="3"/>
  <c r="O96" i="3"/>
  <c r="K96" i="3"/>
  <c r="Q96" i="3"/>
  <c r="J96" i="3"/>
  <c r="N96" i="3"/>
  <c r="R96" i="3"/>
  <c r="U96" i="3"/>
  <c r="M96" i="3"/>
  <c r="B77" i="3"/>
  <c r="W64" i="3"/>
  <c r="H115" i="4"/>
  <c r="B97" i="6"/>
  <c r="H76" i="6"/>
  <c r="S116" i="4"/>
  <c r="O116" i="4"/>
  <c r="K116" i="4"/>
  <c r="R116" i="4"/>
  <c r="N116" i="4"/>
  <c r="J116" i="4"/>
  <c r="U116" i="4"/>
  <c r="Q116" i="4"/>
  <c r="M116" i="4"/>
  <c r="X116" i="4"/>
  <c r="T116" i="4"/>
  <c r="P116" i="4"/>
  <c r="L116" i="4"/>
  <c r="Y127" i="6"/>
  <c r="W127" i="6"/>
  <c r="B160" i="6" s="1"/>
  <c r="Y81" i="4"/>
  <c r="W81" i="4"/>
  <c r="B114" i="4" s="1"/>
  <c r="S76" i="3"/>
  <c r="O76" i="3"/>
  <c r="K76" i="3"/>
  <c r="R76" i="3"/>
  <c r="N76" i="3"/>
  <c r="J76" i="3"/>
  <c r="U76" i="3"/>
  <c r="M76" i="3"/>
  <c r="X76" i="3"/>
  <c r="P76" i="3"/>
  <c r="T76" i="3"/>
  <c r="L76" i="3"/>
  <c r="Q76" i="3"/>
  <c r="Y78" i="4"/>
  <c r="W78" i="4"/>
  <c r="B111" i="4" s="1"/>
  <c r="V120" i="3"/>
  <c r="Z86" i="3"/>
  <c r="Y86" i="3"/>
  <c r="W86" i="3"/>
  <c r="B119" i="3" s="1"/>
  <c r="Y89" i="4"/>
  <c r="W89" i="4"/>
  <c r="B122" i="4" s="1"/>
  <c r="Z89" i="3"/>
  <c r="R81" i="6"/>
  <c r="N81" i="6"/>
  <c r="J81" i="6"/>
  <c r="U81" i="6"/>
  <c r="Q81" i="6"/>
  <c r="M81" i="6"/>
  <c r="X81" i="6"/>
  <c r="T81" i="6"/>
  <c r="P81" i="6"/>
  <c r="L81" i="6"/>
  <c r="O81" i="6"/>
  <c r="K81" i="6"/>
  <c r="S81" i="6"/>
  <c r="Y93" i="6"/>
  <c r="W93" i="6"/>
  <c r="B126" i="6" s="1"/>
  <c r="Y88" i="5"/>
  <c r="W88" i="5"/>
  <c r="B121" i="5" s="1"/>
  <c r="U124" i="3"/>
  <c r="Q124" i="3"/>
  <c r="M124" i="3"/>
  <c r="X124" i="3"/>
  <c r="T124" i="3"/>
  <c r="P124" i="3"/>
  <c r="L124" i="3"/>
  <c r="R124" i="3"/>
  <c r="J124" i="3"/>
  <c r="S124" i="3"/>
  <c r="K124" i="3"/>
  <c r="O124" i="3"/>
  <c r="N124" i="3"/>
  <c r="Y64" i="3"/>
  <c r="X65" i="3" s="1"/>
  <c r="H119" i="5"/>
  <c r="H119" i="6"/>
  <c r="Y95" i="4"/>
  <c r="W95" i="4"/>
  <c r="B128" i="4" s="1"/>
  <c r="V92" i="3"/>
  <c r="Z83" i="3"/>
  <c r="Y83" i="3"/>
  <c r="W83" i="3"/>
  <c r="B116" i="3" s="1"/>
  <c r="V92" i="4"/>
  <c r="Z80" i="3"/>
  <c r="Y80" i="3"/>
  <c r="W80" i="3"/>
  <c r="B113" i="3" s="1"/>
  <c r="Y87" i="4"/>
  <c r="Z87" i="3"/>
  <c r="W87" i="4"/>
  <c r="B120" i="4" s="1"/>
  <c r="Y95" i="5"/>
  <c r="W95" i="5"/>
  <c r="B128" i="5" s="1"/>
  <c r="Y127" i="4"/>
  <c r="W127" i="4"/>
  <c r="B160" i="4" s="1"/>
  <c r="V78" i="3"/>
  <c r="V92" i="6"/>
  <c r="H115" i="5"/>
  <c r="S96" i="6"/>
  <c r="O96" i="6"/>
  <c r="K96" i="6"/>
  <c r="R96" i="6"/>
  <c r="N96" i="6"/>
  <c r="J96" i="6"/>
  <c r="Q96" i="6"/>
  <c r="X96" i="6"/>
  <c r="P96" i="6"/>
  <c r="U96" i="6"/>
  <c r="M96" i="6"/>
  <c r="L96" i="6"/>
  <c r="T96" i="6"/>
  <c r="H112" i="3"/>
  <c r="H121" i="6"/>
  <c r="V96" i="6" l="1"/>
  <c r="Z96" i="6"/>
  <c r="Y96" i="6"/>
  <c r="W96" i="6"/>
  <c r="B129" i="6" s="1"/>
  <c r="Y92" i="4"/>
  <c r="W92" i="4"/>
  <c r="B125" i="4" s="1"/>
  <c r="V81" i="6"/>
  <c r="H160" i="5"/>
  <c r="X117" i="4"/>
  <c r="T117" i="4"/>
  <c r="P117" i="4"/>
  <c r="L117" i="4"/>
  <c r="S117" i="4"/>
  <c r="O117" i="4"/>
  <c r="K117" i="4"/>
  <c r="R117" i="4"/>
  <c r="N117" i="4"/>
  <c r="J117" i="4"/>
  <c r="Q117" i="4"/>
  <c r="M117" i="4"/>
  <c r="U117" i="4"/>
  <c r="H126" i="5"/>
  <c r="Z84" i="6"/>
  <c r="Y84" i="6"/>
  <c r="W84" i="6"/>
  <c r="B117" i="6" s="1"/>
  <c r="H120" i="6"/>
  <c r="H123" i="3"/>
  <c r="V111" i="5"/>
  <c r="Y88" i="3"/>
  <c r="Z88" i="3"/>
  <c r="W88" i="3"/>
  <c r="B121" i="3" s="1"/>
  <c r="R121" i="6"/>
  <c r="N121" i="6"/>
  <c r="J121" i="6"/>
  <c r="U121" i="6"/>
  <c r="Q121" i="6"/>
  <c r="M121" i="6"/>
  <c r="T121" i="6"/>
  <c r="L121" i="6"/>
  <c r="S121" i="6"/>
  <c r="K121" i="6"/>
  <c r="P121" i="6"/>
  <c r="X121" i="6"/>
  <c r="O121" i="6"/>
  <c r="Y78" i="3"/>
  <c r="Z78" i="3"/>
  <c r="W78" i="3"/>
  <c r="B111" i="3" s="1"/>
  <c r="H113" i="3"/>
  <c r="H116" i="3"/>
  <c r="H128" i="4"/>
  <c r="S119" i="5"/>
  <c r="O119" i="5"/>
  <c r="K119" i="5"/>
  <c r="X119" i="5"/>
  <c r="R119" i="5"/>
  <c r="M119" i="5"/>
  <c r="Q119" i="5"/>
  <c r="L119" i="5"/>
  <c r="U119" i="5"/>
  <c r="P119" i="5"/>
  <c r="J119" i="5"/>
  <c r="T119" i="5"/>
  <c r="N119" i="5"/>
  <c r="V124" i="3"/>
  <c r="Y120" i="3"/>
  <c r="W120" i="3"/>
  <c r="B153" i="3" s="1"/>
  <c r="V116" i="4"/>
  <c r="H77" i="3"/>
  <c r="B97" i="3"/>
  <c r="H116" i="6"/>
  <c r="Y95" i="3"/>
  <c r="Z95" i="3"/>
  <c r="W95" i="3"/>
  <c r="B128" i="3" s="1"/>
  <c r="H114" i="3"/>
  <c r="Y81" i="5"/>
  <c r="W81" i="5"/>
  <c r="B114" i="5" s="1"/>
  <c r="H117" i="5"/>
  <c r="H152" i="4"/>
  <c r="H126" i="4"/>
  <c r="Y96" i="4"/>
  <c r="W96" i="4"/>
  <c r="B129" i="4" s="1"/>
  <c r="H113" i="5"/>
  <c r="X120" i="5"/>
  <c r="T120" i="5"/>
  <c r="P120" i="5"/>
  <c r="L120" i="5"/>
  <c r="S120" i="5"/>
  <c r="N120" i="5"/>
  <c r="R120" i="5"/>
  <c r="M120" i="5"/>
  <c r="Q120" i="5"/>
  <c r="K120" i="5"/>
  <c r="U120" i="5"/>
  <c r="O120" i="5"/>
  <c r="J120" i="5"/>
  <c r="Z82" i="6"/>
  <c r="Y82" i="6"/>
  <c r="W82" i="6"/>
  <c r="B115" i="6" s="1"/>
  <c r="H128" i="5"/>
  <c r="R119" i="6"/>
  <c r="N119" i="6"/>
  <c r="J119" i="6"/>
  <c r="U119" i="6"/>
  <c r="Q119" i="6"/>
  <c r="M119" i="6"/>
  <c r="S119" i="6"/>
  <c r="K119" i="6"/>
  <c r="X119" i="6"/>
  <c r="P119" i="6"/>
  <c r="O119" i="6"/>
  <c r="T119" i="6"/>
  <c r="L119" i="6"/>
  <c r="R123" i="5"/>
  <c r="N123" i="5"/>
  <c r="J123" i="5"/>
  <c r="U123" i="5"/>
  <c r="Q123" i="5"/>
  <c r="M123" i="5"/>
  <c r="X123" i="5"/>
  <c r="P123" i="5"/>
  <c r="O123" i="5"/>
  <c r="T123" i="5"/>
  <c r="L123" i="5"/>
  <c r="S123" i="5"/>
  <c r="K123" i="5"/>
  <c r="U122" i="6"/>
  <c r="Q122" i="6"/>
  <c r="M122" i="6"/>
  <c r="S122" i="6"/>
  <c r="O122" i="6"/>
  <c r="R122" i="6"/>
  <c r="K122" i="6"/>
  <c r="X122" i="6"/>
  <c r="P122" i="6"/>
  <c r="J122" i="6"/>
  <c r="T122" i="6"/>
  <c r="N122" i="6"/>
  <c r="L122" i="6"/>
  <c r="H120" i="4"/>
  <c r="H121" i="5"/>
  <c r="H119" i="3"/>
  <c r="H111" i="4"/>
  <c r="H114" i="4"/>
  <c r="V96" i="3"/>
  <c r="J97" i="5"/>
  <c r="V76" i="5"/>
  <c r="V112" i="4"/>
  <c r="H125" i="5"/>
  <c r="H110" i="4"/>
  <c r="Y90" i="6"/>
  <c r="Z90" i="6"/>
  <c r="W90" i="6"/>
  <c r="B123" i="6" s="1"/>
  <c r="H113" i="6"/>
  <c r="Y91" i="4"/>
  <c r="W91" i="4"/>
  <c r="B124" i="4" s="1"/>
  <c r="Z91" i="3"/>
  <c r="V122" i="3"/>
  <c r="Y88" i="4"/>
  <c r="W88" i="4"/>
  <c r="B121" i="4" s="1"/>
  <c r="H113" i="4"/>
  <c r="Z92" i="6"/>
  <c r="Y92" i="6"/>
  <c r="W92" i="6"/>
  <c r="B125" i="6" s="1"/>
  <c r="Z92" i="3"/>
  <c r="Y92" i="3"/>
  <c r="W92" i="3"/>
  <c r="B125" i="3" s="1"/>
  <c r="H126" i="6"/>
  <c r="H122" i="4"/>
  <c r="H160" i="6"/>
  <c r="H117" i="3"/>
  <c r="Y91" i="5"/>
  <c r="W91" i="5"/>
  <c r="B124" i="5" s="1"/>
  <c r="V76" i="4"/>
  <c r="J97" i="4"/>
  <c r="H112" i="6"/>
  <c r="S123" i="4"/>
  <c r="O123" i="4"/>
  <c r="K123" i="4"/>
  <c r="R123" i="4"/>
  <c r="N123" i="4"/>
  <c r="J123" i="4"/>
  <c r="U123" i="4"/>
  <c r="Q123" i="4"/>
  <c r="M123" i="4"/>
  <c r="X123" i="4"/>
  <c r="T123" i="4"/>
  <c r="P123" i="4"/>
  <c r="L123" i="4"/>
  <c r="R128" i="6"/>
  <c r="N128" i="6"/>
  <c r="J128" i="6"/>
  <c r="X128" i="6"/>
  <c r="T128" i="6"/>
  <c r="P128" i="6"/>
  <c r="L128" i="6"/>
  <c r="S128" i="6"/>
  <c r="K128" i="6"/>
  <c r="Q128" i="6"/>
  <c r="U128" i="6"/>
  <c r="O128" i="6"/>
  <c r="M128" i="6"/>
  <c r="H160" i="4"/>
  <c r="X112" i="3"/>
  <c r="T112" i="3"/>
  <c r="P112" i="3"/>
  <c r="L112" i="3"/>
  <c r="S112" i="3"/>
  <c r="O112" i="3"/>
  <c r="K112" i="3"/>
  <c r="Q112" i="3"/>
  <c r="R112" i="3"/>
  <c r="N112" i="3"/>
  <c r="J112" i="3"/>
  <c r="U112" i="3"/>
  <c r="M112" i="3"/>
  <c r="U115" i="5"/>
  <c r="Q115" i="5"/>
  <c r="M115" i="5"/>
  <c r="X115" i="5"/>
  <c r="S115" i="5"/>
  <c r="N115" i="5"/>
  <c r="R115" i="5"/>
  <c r="L115" i="5"/>
  <c r="P115" i="5"/>
  <c r="K115" i="5"/>
  <c r="T115" i="5"/>
  <c r="O115" i="5"/>
  <c r="J115" i="5"/>
  <c r="V76" i="3"/>
  <c r="H97" i="6"/>
  <c r="X76" i="6"/>
  <c r="X97" i="6" s="1"/>
  <c r="T76" i="6"/>
  <c r="T97" i="6" s="1"/>
  <c r="P76" i="6"/>
  <c r="P97" i="6" s="1"/>
  <c r="L76" i="6"/>
  <c r="L97" i="6" s="1"/>
  <c r="S76" i="6"/>
  <c r="S97" i="6" s="1"/>
  <c r="O76" i="6"/>
  <c r="O97" i="6" s="1"/>
  <c r="K76" i="6"/>
  <c r="K97" i="6" s="1"/>
  <c r="R76" i="6"/>
  <c r="R97" i="6" s="1"/>
  <c r="N76" i="6"/>
  <c r="N97" i="6" s="1"/>
  <c r="J76" i="6"/>
  <c r="M76" i="6"/>
  <c r="M97" i="6" s="1"/>
  <c r="U76" i="6"/>
  <c r="U97" i="6" s="1"/>
  <c r="Q76" i="6"/>
  <c r="Q97" i="6" s="1"/>
  <c r="R115" i="4"/>
  <c r="N115" i="4"/>
  <c r="J115" i="4"/>
  <c r="U115" i="4"/>
  <c r="Q115" i="4"/>
  <c r="M115" i="4"/>
  <c r="X115" i="4"/>
  <c r="T115" i="4"/>
  <c r="P115" i="4"/>
  <c r="L115" i="4"/>
  <c r="K115" i="4"/>
  <c r="S115" i="4"/>
  <c r="O115" i="4"/>
  <c r="R122" i="5"/>
  <c r="N122" i="5"/>
  <c r="J122" i="5"/>
  <c r="U122" i="5"/>
  <c r="Q122" i="5"/>
  <c r="T122" i="5"/>
  <c r="M122" i="5"/>
  <c r="S122" i="5"/>
  <c r="L122" i="5"/>
  <c r="X122" i="5"/>
  <c r="P122" i="5"/>
  <c r="K122" i="5"/>
  <c r="O122" i="5"/>
  <c r="R116" i="5"/>
  <c r="N116" i="5"/>
  <c r="J116" i="5"/>
  <c r="U116" i="5"/>
  <c r="P116" i="5"/>
  <c r="K116" i="5"/>
  <c r="T116" i="5"/>
  <c r="O116" i="5"/>
  <c r="X116" i="5"/>
  <c r="S116" i="5"/>
  <c r="M116" i="5"/>
  <c r="Q116" i="5"/>
  <c r="L116" i="5"/>
  <c r="R112" i="5"/>
  <c r="N112" i="5"/>
  <c r="J112" i="5"/>
  <c r="X112" i="5"/>
  <c r="S112" i="5"/>
  <c r="M112" i="5"/>
  <c r="Q112" i="5"/>
  <c r="L112" i="5"/>
  <c r="U112" i="5"/>
  <c r="P112" i="5"/>
  <c r="K112" i="5"/>
  <c r="T112" i="5"/>
  <c r="O112" i="5"/>
  <c r="U111" i="6"/>
  <c r="Q111" i="6"/>
  <c r="M111" i="6"/>
  <c r="X111" i="6"/>
  <c r="T111" i="6"/>
  <c r="P111" i="6"/>
  <c r="L111" i="6"/>
  <c r="R111" i="6"/>
  <c r="J111" i="6"/>
  <c r="V111" i="6" s="1"/>
  <c r="O111" i="6"/>
  <c r="N111" i="6"/>
  <c r="S111" i="6"/>
  <c r="K111" i="6"/>
  <c r="X110" i="5"/>
  <c r="T110" i="5"/>
  <c r="P110" i="5"/>
  <c r="L110" i="5"/>
  <c r="S110" i="5"/>
  <c r="N110" i="5"/>
  <c r="R110" i="5"/>
  <c r="M110" i="5"/>
  <c r="Q110" i="5"/>
  <c r="K110" i="5"/>
  <c r="J110" i="5"/>
  <c r="U110" i="5"/>
  <c r="O110" i="5"/>
  <c r="S126" i="3"/>
  <c r="O126" i="3"/>
  <c r="K126" i="3"/>
  <c r="R126" i="3"/>
  <c r="N126" i="3"/>
  <c r="J126" i="3"/>
  <c r="U126" i="3"/>
  <c r="M126" i="3"/>
  <c r="T126" i="3"/>
  <c r="L126" i="3"/>
  <c r="X126" i="3"/>
  <c r="P126" i="3"/>
  <c r="Q126" i="3"/>
  <c r="H115" i="3"/>
  <c r="H124" i="6"/>
  <c r="H160" i="3"/>
  <c r="H129" i="5"/>
  <c r="H110" i="6"/>
  <c r="V120" i="5" l="1"/>
  <c r="V117" i="4"/>
  <c r="V97" i="4"/>
  <c r="Y97" i="4" s="1"/>
  <c r="Y76" i="4"/>
  <c r="W76" i="4"/>
  <c r="H124" i="4"/>
  <c r="U110" i="4"/>
  <c r="Q110" i="4"/>
  <c r="M110" i="4"/>
  <c r="X110" i="4"/>
  <c r="T110" i="4"/>
  <c r="P110" i="4"/>
  <c r="L110" i="4"/>
  <c r="S110" i="4"/>
  <c r="O110" i="4"/>
  <c r="K110" i="4"/>
  <c r="J110" i="4"/>
  <c r="R110" i="4"/>
  <c r="N110" i="4"/>
  <c r="R111" i="4"/>
  <c r="N111" i="4"/>
  <c r="J111" i="4"/>
  <c r="U111" i="4"/>
  <c r="Q111" i="4"/>
  <c r="M111" i="4"/>
  <c r="X111" i="4"/>
  <c r="T111" i="4"/>
  <c r="P111" i="4"/>
  <c r="L111" i="4"/>
  <c r="S111" i="4"/>
  <c r="O111" i="4"/>
  <c r="K111" i="4"/>
  <c r="V119" i="6"/>
  <c r="R128" i="5"/>
  <c r="N128" i="5"/>
  <c r="J128" i="5"/>
  <c r="U128" i="5"/>
  <c r="Q128" i="5"/>
  <c r="M128" i="5"/>
  <c r="S128" i="5"/>
  <c r="K128" i="5"/>
  <c r="X128" i="5"/>
  <c r="P128" i="5"/>
  <c r="O128" i="5"/>
  <c r="L128" i="5"/>
  <c r="T128" i="5"/>
  <c r="H114" i="5"/>
  <c r="Y116" i="4"/>
  <c r="W116" i="4"/>
  <c r="B149" i="4" s="1"/>
  <c r="H111" i="3"/>
  <c r="H121" i="3"/>
  <c r="Y117" i="4"/>
  <c r="W117" i="4"/>
  <c r="B150" i="4" s="1"/>
  <c r="R160" i="3"/>
  <c r="N160" i="3"/>
  <c r="J160" i="3"/>
  <c r="U160" i="3"/>
  <c r="Q160" i="3"/>
  <c r="M160" i="3"/>
  <c r="X160" i="3"/>
  <c r="P160" i="3"/>
  <c r="O160" i="3"/>
  <c r="S160" i="3"/>
  <c r="K160" i="3"/>
  <c r="T160" i="3"/>
  <c r="L160" i="3"/>
  <c r="U115" i="3"/>
  <c r="Q115" i="3"/>
  <c r="M115" i="3"/>
  <c r="X115" i="3"/>
  <c r="T115" i="3"/>
  <c r="P115" i="3"/>
  <c r="L115" i="3"/>
  <c r="R115" i="3"/>
  <c r="J115" i="3"/>
  <c r="K115" i="3"/>
  <c r="O115" i="3"/>
  <c r="S115" i="3"/>
  <c r="N115" i="3"/>
  <c r="V126" i="3"/>
  <c r="V110" i="5"/>
  <c r="V122" i="5"/>
  <c r="V128" i="6"/>
  <c r="S112" i="6"/>
  <c r="O112" i="6"/>
  <c r="K112" i="6"/>
  <c r="R112" i="6"/>
  <c r="N112" i="6"/>
  <c r="J112" i="6"/>
  <c r="Q112" i="6"/>
  <c r="X112" i="6"/>
  <c r="P112" i="6"/>
  <c r="U112" i="6"/>
  <c r="M112" i="6"/>
  <c r="T112" i="6"/>
  <c r="L112" i="6"/>
  <c r="H124" i="5"/>
  <c r="X160" i="6"/>
  <c r="T160" i="6"/>
  <c r="P160" i="6"/>
  <c r="L160" i="6"/>
  <c r="S160" i="6"/>
  <c r="O160" i="6"/>
  <c r="K160" i="6"/>
  <c r="Q160" i="6"/>
  <c r="N160" i="6"/>
  <c r="U160" i="6"/>
  <c r="M160" i="6"/>
  <c r="R160" i="6"/>
  <c r="J160" i="6"/>
  <c r="S125" i="5"/>
  <c r="O125" i="5"/>
  <c r="K125" i="5"/>
  <c r="R125" i="5"/>
  <c r="N125" i="5"/>
  <c r="J125" i="5"/>
  <c r="X125" i="5"/>
  <c r="P125" i="5"/>
  <c r="U125" i="5"/>
  <c r="M125" i="5"/>
  <c r="T125" i="5"/>
  <c r="L125" i="5"/>
  <c r="Q125" i="5"/>
  <c r="H115" i="6"/>
  <c r="H153" i="3"/>
  <c r="V121" i="6"/>
  <c r="R123" i="3"/>
  <c r="N123" i="3"/>
  <c r="J123" i="3"/>
  <c r="U123" i="3"/>
  <c r="Q123" i="3"/>
  <c r="M123" i="3"/>
  <c r="T123" i="3"/>
  <c r="L123" i="3"/>
  <c r="S123" i="3"/>
  <c r="K123" i="3"/>
  <c r="O123" i="3"/>
  <c r="X123" i="3"/>
  <c r="P123" i="3"/>
  <c r="H129" i="6"/>
  <c r="S110" i="6"/>
  <c r="O110" i="6"/>
  <c r="K110" i="6"/>
  <c r="R110" i="6"/>
  <c r="N110" i="6"/>
  <c r="J110" i="6"/>
  <c r="X110" i="6"/>
  <c r="P110" i="6"/>
  <c r="U110" i="6"/>
  <c r="M110" i="6"/>
  <c r="T110" i="6"/>
  <c r="L110" i="6"/>
  <c r="Q110" i="6"/>
  <c r="V76" i="6"/>
  <c r="J97" i="6"/>
  <c r="S122" i="4"/>
  <c r="O122" i="4"/>
  <c r="K122" i="4"/>
  <c r="R122" i="4"/>
  <c r="N122" i="4"/>
  <c r="J122" i="4"/>
  <c r="U122" i="4"/>
  <c r="Q122" i="4"/>
  <c r="M122" i="4"/>
  <c r="P122" i="4"/>
  <c r="L122" i="4"/>
  <c r="X122" i="4"/>
  <c r="T122" i="4"/>
  <c r="H123" i="6"/>
  <c r="U114" i="4"/>
  <c r="Q114" i="4"/>
  <c r="M114" i="4"/>
  <c r="X114" i="4"/>
  <c r="T114" i="4"/>
  <c r="P114" i="4"/>
  <c r="L114" i="4"/>
  <c r="S114" i="4"/>
  <c r="O114" i="4"/>
  <c r="K114" i="4"/>
  <c r="R114" i="4"/>
  <c r="N114" i="4"/>
  <c r="J114" i="4"/>
  <c r="X152" i="4"/>
  <c r="T152" i="4"/>
  <c r="P152" i="4"/>
  <c r="L152" i="4"/>
  <c r="S152" i="4"/>
  <c r="O152" i="4"/>
  <c r="K152" i="4"/>
  <c r="R152" i="4"/>
  <c r="N152" i="4"/>
  <c r="J152" i="4"/>
  <c r="U152" i="4"/>
  <c r="Q152" i="4"/>
  <c r="M152" i="4"/>
  <c r="H117" i="6"/>
  <c r="V115" i="4"/>
  <c r="V112" i="3"/>
  <c r="R160" i="4"/>
  <c r="N160" i="4"/>
  <c r="J160" i="4"/>
  <c r="U160" i="4"/>
  <c r="Q160" i="4"/>
  <c r="M160" i="4"/>
  <c r="X160" i="4"/>
  <c r="T160" i="4"/>
  <c r="P160" i="4"/>
  <c r="L160" i="4"/>
  <c r="S160" i="4"/>
  <c r="O160" i="4"/>
  <c r="K160" i="4"/>
  <c r="X113" i="4"/>
  <c r="T113" i="4"/>
  <c r="P113" i="4"/>
  <c r="L113" i="4"/>
  <c r="S113" i="4"/>
  <c r="O113" i="4"/>
  <c r="K113" i="4"/>
  <c r="R113" i="4"/>
  <c r="N113" i="4"/>
  <c r="J113" i="4"/>
  <c r="U113" i="4"/>
  <c r="Q113" i="4"/>
  <c r="M113" i="4"/>
  <c r="Y122" i="3"/>
  <c r="W122" i="3"/>
  <c r="B155" i="3" s="1"/>
  <c r="Y96" i="3"/>
  <c r="Z96" i="3"/>
  <c r="W96" i="3"/>
  <c r="B129" i="3" s="1"/>
  <c r="R119" i="3"/>
  <c r="N119" i="3"/>
  <c r="J119" i="3"/>
  <c r="U119" i="3"/>
  <c r="Q119" i="3"/>
  <c r="M119" i="3"/>
  <c r="X119" i="3"/>
  <c r="P119" i="3"/>
  <c r="K119" i="3"/>
  <c r="O119" i="3"/>
  <c r="S119" i="3"/>
  <c r="T119" i="3"/>
  <c r="L119" i="3"/>
  <c r="U120" i="4"/>
  <c r="Q120" i="4"/>
  <c r="M120" i="4"/>
  <c r="X120" i="4"/>
  <c r="T120" i="4"/>
  <c r="P120" i="4"/>
  <c r="L120" i="4"/>
  <c r="S120" i="4"/>
  <c r="O120" i="4"/>
  <c r="K120" i="4"/>
  <c r="J120" i="4"/>
  <c r="R120" i="4"/>
  <c r="N120" i="4"/>
  <c r="V122" i="6"/>
  <c r="V123" i="5"/>
  <c r="S113" i="5"/>
  <c r="O113" i="5"/>
  <c r="K113" i="5"/>
  <c r="U113" i="5"/>
  <c r="P113" i="5"/>
  <c r="J113" i="5"/>
  <c r="T113" i="5"/>
  <c r="N113" i="5"/>
  <c r="X113" i="5"/>
  <c r="R113" i="5"/>
  <c r="M113" i="5"/>
  <c r="Q113" i="5"/>
  <c r="L113" i="5"/>
  <c r="S117" i="5"/>
  <c r="O117" i="5"/>
  <c r="K117" i="5"/>
  <c r="X117" i="5"/>
  <c r="R117" i="5"/>
  <c r="M117" i="5"/>
  <c r="Q117" i="5"/>
  <c r="L117" i="5"/>
  <c r="U117" i="5"/>
  <c r="P117" i="5"/>
  <c r="J117" i="5"/>
  <c r="N117" i="5"/>
  <c r="T117" i="5"/>
  <c r="S128" i="4"/>
  <c r="O128" i="4"/>
  <c r="K128" i="4"/>
  <c r="R128" i="4"/>
  <c r="N128" i="4"/>
  <c r="J128" i="4"/>
  <c r="U128" i="4"/>
  <c r="Q128" i="4"/>
  <c r="M128" i="4"/>
  <c r="X128" i="4"/>
  <c r="T128" i="4"/>
  <c r="P128" i="4"/>
  <c r="L128" i="4"/>
  <c r="S113" i="3"/>
  <c r="O113" i="3"/>
  <c r="K113" i="3"/>
  <c r="R113" i="3"/>
  <c r="N113" i="3"/>
  <c r="J113" i="3"/>
  <c r="Q113" i="3"/>
  <c r="T113" i="3"/>
  <c r="X113" i="3"/>
  <c r="P113" i="3"/>
  <c r="L113" i="3"/>
  <c r="U113" i="3"/>
  <c r="M113" i="3"/>
  <c r="X120" i="6"/>
  <c r="T120" i="6"/>
  <c r="P120" i="6"/>
  <c r="L120" i="6"/>
  <c r="S120" i="6"/>
  <c r="O120" i="6"/>
  <c r="K120" i="6"/>
  <c r="U120" i="6"/>
  <c r="M120" i="6"/>
  <c r="R120" i="6"/>
  <c r="J120" i="6"/>
  <c r="Q120" i="6"/>
  <c r="N120" i="6"/>
  <c r="S160" i="5"/>
  <c r="O160" i="5"/>
  <c r="K160" i="5"/>
  <c r="R160" i="5"/>
  <c r="N160" i="5"/>
  <c r="J160" i="5"/>
  <c r="U160" i="5"/>
  <c r="Q160" i="5"/>
  <c r="M160" i="5"/>
  <c r="T160" i="5"/>
  <c r="P160" i="5"/>
  <c r="L160" i="5"/>
  <c r="X160" i="5"/>
  <c r="Z81" i="6"/>
  <c r="Z98" i="6" s="1"/>
  <c r="Y81" i="6"/>
  <c r="W81" i="6"/>
  <c r="B114" i="6" s="1"/>
  <c r="Y111" i="6"/>
  <c r="Z111" i="6"/>
  <c r="W111" i="6"/>
  <c r="B144" i="6" s="1"/>
  <c r="V116" i="5"/>
  <c r="Z76" i="3"/>
  <c r="Y76" i="3"/>
  <c r="W76" i="3"/>
  <c r="H125" i="3"/>
  <c r="H121" i="4"/>
  <c r="V97" i="5"/>
  <c r="Y97" i="5" s="1"/>
  <c r="Y76" i="5"/>
  <c r="W76" i="5"/>
  <c r="U121" i="5"/>
  <c r="Q121" i="5"/>
  <c r="M121" i="5"/>
  <c r="P121" i="5"/>
  <c r="K121" i="5"/>
  <c r="T121" i="5"/>
  <c r="O121" i="5"/>
  <c r="J121" i="5"/>
  <c r="X121" i="5"/>
  <c r="S121" i="5"/>
  <c r="N121" i="5"/>
  <c r="R121" i="5"/>
  <c r="L121" i="5"/>
  <c r="Y120" i="5"/>
  <c r="W120" i="5"/>
  <c r="B153" i="5" s="1"/>
  <c r="H129" i="4"/>
  <c r="H128" i="3"/>
  <c r="Y124" i="3"/>
  <c r="W124" i="3"/>
  <c r="B157" i="3" s="1"/>
  <c r="X116" i="3"/>
  <c r="T116" i="3"/>
  <c r="P116" i="3"/>
  <c r="L116" i="3"/>
  <c r="S116" i="3"/>
  <c r="O116" i="3"/>
  <c r="K116" i="3"/>
  <c r="U116" i="3"/>
  <c r="M116" i="3"/>
  <c r="N116" i="3"/>
  <c r="R116" i="3"/>
  <c r="J116" i="3"/>
  <c r="Q116" i="3"/>
  <c r="R129" i="5"/>
  <c r="N129" i="5"/>
  <c r="J129" i="5"/>
  <c r="U129" i="5"/>
  <c r="Q129" i="5"/>
  <c r="M129" i="5"/>
  <c r="O129" i="5"/>
  <c r="T129" i="5"/>
  <c r="L129" i="5"/>
  <c r="S129" i="5"/>
  <c r="K129" i="5"/>
  <c r="P129" i="5"/>
  <c r="X129" i="5"/>
  <c r="U124" i="6"/>
  <c r="Q124" i="6"/>
  <c r="M124" i="6"/>
  <c r="S124" i="6"/>
  <c r="O124" i="6"/>
  <c r="K124" i="6"/>
  <c r="N124" i="6"/>
  <c r="T124" i="6"/>
  <c r="L124" i="6"/>
  <c r="R124" i="6"/>
  <c r="P124" i="6"/>
  <c r="J124" i="6"/>
  <c r="X124" i="6"/>
  <c r="V112" i="5"/>
  <c r="V115" i="5"/>
  <c r="V123" i="4"/>
  <c r="S117" i="3"/>
  <c r="O117" i="3"/>
  <c r="K117" i="3"/>
  <c r="R117" i="3"/>
  <c r="N117" i="3"/>
  <c r="J117" i="3"/>
  <c r="U117" i="3"/>
  <c r="M117" i="3"/>
  <c r="X117" i="3"/>
  <c r="T117" i="3"/>
  <c r="L117" i="3"/>
  <c r="P117" i="3"/>
  <c r="Q117" i="3"/>
  <c r="U126" i="6"/>
  <c r="Q126" i="6"/>
  <c r="M126" i="6"/>
  <c r="S126" i="6"/>
  <c r="O126" i="6"/>
  <c r="K126" i="6"/>
  <c r="R126" i="6"/>
  <c r="J126" i="6"/>
  <c r="X126" i="6"/>
  <c r="P126" i="6"/>
  <c r="T126" i="6"/>
  <c r="N126" i="6"/>
  <c r="L126" i="6"/>
  <c r="H125" i="6"/>
  <c r="U113" i="6"/>
  <c r="Q113" i="6"/>
  <c r="M113" i="6"/>
  <c r="X113" i="6"/>
  <c r="T113" i="6"/>
  <c r="P113" i="6"/>
  <c r="L113" i="6"/>
  <c r="S113" i="6"/>
  <c r="K113" i="6"/>
  <c r="R113" i="6"/>
  <c r="J113" i="6"/>
  <c r="O113" i="6"/>
  <c r="N113" i="6"/>
  <c r="Y112" i="4"/>
  <c r="W112" i="4"/>
  <c r="B145" i="4" s="1"/>
  <c r="U126" i="4"/>
  <c r="Q126" i="4"/>
  <c r="M126" i="4"/>
  <c r="X126" i="4"/>
  <c r="T126" i="4"/>
  <c r="P126" i="4"/>
  <c r="L126" i="4"/>
  <c r="S126" i="4"/>
  <c r="O126" i="4"/>
  <c r="K126" i="4"/>
  <c r="R126" i="4"/>
  <c r="N126" i="4"/>
  <c r="J126" i="4"/>
  <c r="R114" i="3"/>
  <c r="N114" i="3"/>
  <c r="J114" i="3"/>
  <c r="U114" i="3"/>
  <c r="Q114" i="3"/>
  <c r="M114" i="3"/>
  <c r="T114" i="3"/>
  <c r="L114" i="3"/>
  <c r="O114" i="3"/>
  <c r="S114" i="3"/>
  <c r="K114" i="3"/>
  <c r="X114" i="3"/>
  <c r="P114" i="3"/>
  <c r="S116" i="6"/>
  <c r="O116" i="6"/>
  <c r="K116" i="6"/>
  <c r="R116" i="6"/>
  <c r="N116" i="6"/>
  <c r="J116" i="6"/>
  <c r="T116" i="6"/>
  <c r="L116" i="6"/>
  <c r="Q116" i="6"/>
  <c r="X116" i="6"/>
  <c r="P116" i="6"/>
  <c r="U116" i="6"/>
  <c r="M116" i="6"/>
  <c r="R77" i="3"/>
  <c r="R97" i="3" s="1"/>
  <c r="N77" i="3"/>
  <c r="N97" i="3" s="1"/>
  <c r="J77" i="3"/>
  <c r="U77" i="3"/>
  <c r="U97" i="3" s="1"/>
  <c r="Q77" i="3"/>
  <c r="Q97" i="3" s="1"/>
  <c r="M77" i="3"/>
  <c r="M97" i="3" s="1"/>
  <c r="X77" i="3"/>
  <c r="X97" i="3" s="1"/>
  <c r="P77" i="3"/>
  <c r="P97" i="3" s="1"/>
  <c r="S77" i="3"/>
  <c r="S97" i="3" s="1"/>
  <c r="K77" i="3"/>
  <c r="K97" i="3" s="1"/>
  <c r="O77" i="3"/>
  <c r="O97" i="3" s="1"/>
  <c r="T77" i="3"/>
  <c r="T97" i="3" s="1"/>
  <c r="L77" i="3"/>
  <c r="L97" i="3" s="1"/>
  <c r="H97" i="3"/>
  <c r="V119" i="5"/>
  <c r="Y111" i="5"/>
  <c r="W111" i="5"/>
  <c r="B144" i="5" s="1"/>
  <c r="X126" i="5"/>
  <c r="T126" i="5"/>
  <c r="P126" i="5"/>
  <c r="L126" i="5"/>
  <c r="S126" i="5"/>
  <c r="O126" i="5"/>
  <c r="K126" i="5"/>
  <c r="R126" i="5"/>
  <c r="J126" i="5"/>
  <c r="Q126" i="5"/>
  <c r="N126" i="5"/>
  <c r="U126" i="5"/>
  <c r="M126" i="5"/>
  <c r="H125" i="4"/>
  <c r="V113" i="5" l="1"/>
  <c r="V117" i="3"/>
  <c r="V116" i="3"/>
  <c r="V110" i="4"/>
  <c r="X125" i="4"/>
  <c r="T125" i="4"/>
  <c r="P125" i="4"/>
  <c r="L125" i="4"/>
  <c r="S125" i="4"/>
  <c r="O125" i="4"/>
  <c r="K125" i="4"/>
  <c r="R125" i="4"/>
  <c r="N125" i="4"/>
  <c r="J125" i="4"/>
  <c r="U125" i="4"/>
  <c r="Q125" i="4"/>
  <c r="M125" i="4"/>
  <c r="V129" i="5"/>
  <c r="R128" i="3"/>
  <c r="N128" i="3"/>
  <c r="J128" i="3"/>
  <c r="U128" i="3"/>
  <c r="Q128" i="3"/>
  <c r="M128" i="3"/>
  <c r="T128" i="3"/>
  <c r="L128" i="3"/>
  <c r="O128" i="3"/>
  <c r="S128" i="3"/>
  <c r="K128" i="3"/>
  <c r="X128" i="3"/>
  <c r="P128" i="3"/>
  <c r="Y122" i="5"/>
  <c r="W122" i="5"/>
  <c r="B155" i="5" s="1"/>
  <c r="Y119" i="5"/>
  <c r="W119" i="5"/>
  <c r="B152" i="5" s="1"/>
  <c r="H157" i="3"/>
  <c r="Y113" i="5"/>
  <c r="W113" i="5"/>
  <c r="B146" i="5" s="1"/>
  <c r="S123" i="6"/>
  <c r="O123" i="6"/>
  <c r="K123" i="6"/>
  <c r="U123" i="6"/>
  <c r="Q123" i="6"/>
  <c r="M123" i="6"/>
  <c r="T123" i="6"/>
  <c r="L123" i="6"/>
  <c r="R123" i="6"/>
  <c r="J123" i="6"/>
  <c r="N123" i="6"/>
  <c r="X123" i="6"/>
  <c r="P123" i="6"/>
  <c r="V110" i="6"/>
  <c r="Z119" i="6"/>
  <c r="Y119" i="6"/>
  <c r="W119" i="6"/>
  <c r="B152" i="6" s="1"/>
  <c r="V77" i="3"/>
  <c r="J97" i="3"/>
  <c r="V126" i="6"/>
  <c r="B109" i="3"/>
  <c r="Y116" i="5"/>
  <c r="W116" i="5"/>
  <c r="B149" i="5" s="1"/>
  <c r="V113" i="3"/>
  <c r="H155" i="3"/>
  <c r="U117" i="6"/>
  <c r="Q117" i="6"/>
  <c r="M117" i="6"/>
  <c r="X117" i="6"/>
  <c r="T117" i="6"/>
  <c r="P117" i="6"/>
  <c r="L117" i="6"/>
  <c r="N117" i="6"/>
  <c r="S117" i="6"/>
  <c r="K117" i="6"/>
  <c r="R117" i="6"/>
  <c r="J117" i="6"/>
  <c r="O117" i="6"/>
  <c r="V152" i="4"/>
  <c r="V122" i="4"/>
  <c r="Y121" i="6"/>
  <c r="W121" i="6"/>
  <c r="B154" i="6" s="1"/>
  <c r="U115" i="6"/>
  <c r="Q115" i="6"/>
  <c r="M115" i="6"/>
  <c r="X115" i="6"/>
  <c r="T115" i="6"/>
  <c r="P115" i="6"/>
  <c r="L115" i="6"/>
  <c r="N115" i="6"/>
  <c r="S115" i="6"/>
  <c r="K115" i="6"/>
  <c r="R115" i="6"/>
  <c r="J115" i="6"/>
  <c r="V115" i="6" s="1"/>
  <c r="O115" i="6"/>
  <c r="V125" i="5"/>
  <c r="V112" i="6"/>
  <c r="Y110" i="5"/>
  <c r="W110" i="5"/>
  <c r="B143" i="5" s="1"/>
  <c r="H150" i="4"/>
  <c r="V128" i="5"/>
  <c r="W97" i="4"/>
  <c r="B109" i="4"/>
  <c r="V126" i="5"/>
  <c r="V126" i="4"/>
  <c r="S125" i="6"/>
  <c r="O125" i="6"/>
  <c r="K125" i="6"/>
  <c r="U125" i="6"/>
  <c r="Q125" i="6"/>
  <c r="M125" i="6"/>
  <c r="X125" i="6"/>
  <c r="P125" i="6"/>
  <c r="N125" i="6"/>
  <c r="L125" i="6"/>
  <c r="J125" i="6"/>
  <c r="T125" i="6"/>
  <c r="R125" i="6"/>
  <c r="Y123" i="4"/>
  <c r="W123" i="4"/>
  <c r="B156" i="4" s="1"/>
  <c r="V124" i="6"/>
  <c r="V121" i="5"/>
  <c r="Z121" i="6" s="1"/>
  <c r="B109" i="5"/>
  <c r="W97" i="5"/>
  <c r="R121" i="4"/>
  <c r="N121" i="4"/>
  <c r="J121" i="4"/>
  <c r="U121" i="4"/>
  <c r="Q121" i="4"/>
  <c r="M121" i="4"/>
  <c r="X121" i="4"/>
  <c r="T121" i="4"/>
  <c r="P121" i="4"/>
  <c r="L121" i="4"/>
  <c r="S121" i="4"/>
  <c r="O121" i="4"/>
  <c r="K121" i="4"/>
  <c r="H144" i="6"/>
  <c r="V128" i="4"/>
  <c r="V117" i="5"/>
  <c r="Y123" i="5"/>
  <c r="W123" i="5"/>
  <c r="B156" i="5" s="1"/>
  <c r="V120" i="4"/>
  <c r="H129" i="3"/>
  <c r="Y112" i="3"/>
  <c r="Z112" i="3"/>
  <c r="W112" i="3"/>
  <c r="B145" i="3" s="1"/>
  <c r="V123" i="3"/>
  <c r="Y126" i="3"/>
  <c r="W126" i="3"/>
  <c r="B159" i="3" s="1"/>
  <c r="V160" i="3"/>
  <c r="U111" i="3"/>
  <c r="Q111" i="3"/>
  <c r="M111" i="3"/>
  <c r="X111" i="3"/>
  <c r="T111" i="3"/>
  <c r="P111" i="3"/>
  <c r="L111" i="3"/>
  <c r="N111" i="3"/>
  <c r="S111" i="3"/>
  <c r="K111" i="3"/>
  <c r="O111" i="3"/>
  <c r="R111" i="3"/>
  <c r="J111" i="3"/>
  <c r="X114" i="5"/>
  <c r="T114" i="5"/>
  <c r="P114" i="5"/>
  <c r="L114" i="5"/>
  <c r="Q114" i="5"/>
  <c r="K114" i="5"/>
  <c r="U114" i="5"/>
  <c r="O114" i="5"/>
  <c r="J114" i="5"/>
  <c r="S114" i="5"/>
  <c r="N114" i="5"/>
  <c r="R114" i="5"/>
  <c r="M114" i="5"/>
  <c r="Z117" i="3"/>
  <c r="Y117" i="3"/>
  <c r="W117" i="3"/>
  <c r="B150" i="3" s="1"/>
  <c r="Y112" i="5"/>
  <c r="W112" i="5"/>
  <c r="B145" i="5" s="1"/>
  <c r="Z116" i="3"/>
  <c r="Y116" i="3"/>
  <c r="W116" i="3"/>
  <c r="B149" i="3" s="1"/>
  <c r="V97" i="6"/>
  <c r="Z76" i="6"/>
  <c r="Y76" i="6"/>
  <c r="W76" i="6"/>
  <c r="S124" i="5"/>
  <c r="O124" i="5"/>
  <c r="K124" i="5"/>
  <c r="R124" i="5"/>
  <c r="N124" i="5"/>
  <c r="J124" i="5"/>
  <c r="U124" i="5"/>
  <c r="M124" i="5"/>
  <c r="T124" i="5"/>
  <c r="L124" i="5"/>
  <c r="Q124" i="5"/>
  <c r="X124" i="5"/>
  <c r="P124" i="5"/>
  <c r="Y110" i="4"/>
  <c r="W110" i="4"/>
  <c r="B143" i="4" s="1"/>
  <c r="S129" i="4"/>
  <c r="O129" i="4"/>
  <c r="K129" i="4"/>
  <c r="R129" i="4"/>
  <c r="N129" i="4"/>
  <c r="J129" i="4"/>
  <c r="U129" i="4"/>
  <c r="Q129" i="4"/>
  <c r="M129" i="4"/>
  <c r="P129" i="4"/>
  <c r="L129" i="4"/>
  <c r="X129" i="4"/>
  <c r="T129" i="4"/>
  <c r="H114" i="6"/>
  <c r="H144" i="5"/>
  <c r="V116" i="6"/>
  <c r="V114" i="3"/>
  <c r="H145" i="4"/>
  <c r="V113" i="6"/>
  <c r="Y115" i="5"/>
  <c r="W115" i="5"/>
  <c r="B148" i="5" s="1"/>
  <c r="H153" i="5"/>
  <c r="X125" i="3"/>
  <c r="T125" i="3"/>
  <c r="P125" i="3"/>
  <c r="L125" i="3"/>
  <c r="S125" i="3"/>
  <c r="O125" i="3"/>
  <c r="K125" i="3"/>
  <c r="U125" i="3"/>
  <c r="M125" i="3"/>
  <c r="N125" i="3"/>
  <c r="R125" i="3"/>
  <c r="J125" i="3"/>
  <c r="Q125" i="3"/>
  <c r="V160" i="5"/>
  <c r="V120" i="6"/>
  <c r="Y122" i="6"/>
  <c r="Z122" i="6"/>
  <c r="W122" i="6"/>
  <c r="B155" i="6" s="1"/>
  <c r="V119" i="3"/>
  <c r="V113" i="4"/>
  <c r="V160" i="4"/>
  <c r="Y115" i="4"/>
  <c r="W115" i="4"/>
  <c r="B148" i="4" s="1"/>
  <c r="V114" i="4"/>
  <c r="X129" i="6"/>
  <c r="T129" i="6"/>
  <c r="P129" i="6"/>
  <c r="L129" i="6"/>
  <c r="R129" i="6"/>
  <c r="N129" i="6"/>
  <c r="J129" i="6"/>
  <c r="U129" i="6"/>
  <c r="M129" i="6"/>
  <c r="S129" i="6"/>
  <c r="K129" i="6"/>
  <c r="O129" i="6"/>
  <c r="Q129" i="6"/>
  <c r="U153" i="3"/>
  <c r="Q153" i="3"/>
  <c r="M153" i="3"/>
  <c r="X153" i="3"/>
  <c r="T153" i="3"/>
  <c r="P153" i="3"/>
  <c r="L153" i="3"/>
  <c r="O153" i="3"/>
  <c r="R153" i="3"/>
  <c r="N153" i="3"/>
  <c r="J153" i="3"/>
  <c r="V153" i="3" s="1"/>
  <c r="S153" i="3"/>
  <c r="K153" i="3"/>
  <c r="V160" i="6"/>
  <c r="Z128" i="6"/>
  <c r="Y128" i="6"/>
  <c r="W128" i="6"/>
  <c r="B161" i="6" s="1"/>
  <c r="V115" i="3"/>
  <c r="X121" i="3"/>
  <c r="T121" i="3"/>
  <c r="P121" i="3"/>
  <c r="L121" i="3"/>
  <c r="S121" i="3"/>
  <c r="O121" i="3"/>
  <c r="K121" i="3"/>
  <c r="Q121" i="3"/>
  <c r="R121" i="3"/>
  <c r="N121" i="3"/>
  <c r="J121" i="3"/>
  <c r="U121" i="3"/>
  <c r="M121" i="3"/>
  <c r="H149" i="4"/>
  <c r="V111" i="4"/>
  <c r="X124" i="4"/>
  <c r="T124" i="4"/>
  <c r="P124" i="4"/>
  <c r="L124" i="4"/>
  <c r="S124" i="4"/>
  <c r="O124" i="4"/>
  <c r="K124" i="4"/>
  <c r="R124" i="4"/>
  <c r="N124" i="4"/>
  <c r="J124" i="4"/>
  <c r="Q124" i="4"/>
  <c r="M124" i="4"/>
  <c r="U124" i="4"/>
  <c r="V125" i="3" l="1"/>
  <c r="Y113" i="4"/>
  <c r="W113" i="4"/>
  <c r="B146" i="4" s="1"/>
  <c r="Y113" i="6"/>
  <c r="Z113" i="6"/>
  <c r="W113" i="6"/>
  <c r="B146" i="6" s="1"/>
  <c r="H145" i="5"/>
  <c r="U129" i="3"/>
  <c r="Q129" i="3"/>
  <c r="M129" i="3"/>
  <c r="X129" i="3"/>
  <c r="T129" i="3"/>
  <c r="P129" i="3"/>
  <c r="L129" i="3"/>
  <c r="R129" i="3"/>
  <c r="J129" i="3"/>
  <c r="O129" i="3"/>
  <c r="S129" i="3"/>
  <c r="K129" i="3"/>
  <c r="N129" i="3"/>
  <c r="Y126" i="4"/>
  <c r="W126" i="4"/>
  <c r="B159" i="4" s="1"/>
  <c r="Y152" i="4"/>
  <c r="W152" i="4"/>
  <c r="B185" i="4" s="1"/>
  <c r="H152" i="6"/>
  <c r="Y111" i="4"/>
  <c r="W111" i="4"/>
  <c r="B144" i="4" s="1"/>
  <c r="Y115" i="3"/>
  <c r="Z115" i="3"/>
  <c r="W115" i="3"/>
  <c r="B148" i="3" s="1"/>
  <c r="Y160" i="6"/>
  <c r="W160" i="6"/>
  <c r="B193" i="6" s="1"/>
  <c r="V129" i="6"/>
  <c r="H148" i="4"/>
  <c r="Z119" i="3"/>
  <c r="Y119" i="3"/>
  <c r="W119" i="3"/>
  <c r="B152" i="3" s="1"/>
  <c r="Z120" i="6"/>
  <c r="Y120" i="6"/>
  <c r="W120" i="6"/>
  <c r="B153" i="6" s="1"/>
  <c r="S144" i="5"/>
  <c r="O144" i="5"/>
  <c r="K144" i="5"/>
  <c r="R144" i="5"/>
  <c r="N144" i="5"/>
  <c r="J144" i="5"/>
  <c r="U144" i="5"/>
  <c r="M144" i="5"/>
  <c r="T144" i="5"/>
  <c r="L144" i="5"/>
  <c r="Q144" i="5"/>
  <c r="P144" i="5"/>
  <c r="X144" i="5"/>
  <c r="B109" i="6"/>
  <c r="W97" i="6"/>
  <c r="H149" i="3"/>
  <c r="V114" i="5"/>
  <c r="Y120" i="4"/>
  <c r="Z120" i="3"/>
  <c r="W120" i="4"/>
  <c r="B153" i="4" s="1"/>
  <c r="Y128" i="4"/>
  <c r="W128" i="4"/>
  <c r="B161" i="4" s="1"/>
  <c r="H156" i="4"/>
  <c r="V125" i="6"/>
  <c r="Y126" i="5"/>
  <c r="W126" i="5"/>
  <c r="B159" i="5" s="1"/>
  <c r="X150" i="4"/>
  <c r="T150" i="4"/>
  <c r="P150" i="4"/>
  <c r="L150" i="4"/>
  <c r="S150" i="4"/>
  <c r="O150" i="4"/>
  <c r="K150" i="4"/>
  <c r="R150" i="4"/>
  <c r="N150" i="4"/>
  <c r="J150" i="4"/>
  <c r="V150" i="4" s="1"/>
  <c r="U150" i="4"/>
  <c r="Q150" i="4"/>
  <c r="M150" i="4"/>
  <c r="Z112" i="6"/>
  <c r="Y112" i="6"/>
  <c r="W112" i="6"/>
  <c r="B145" i="6" s="1"/>
  <c r="H149" i="5"/>
  <c r="Y126" i="6"/>
  <c r="Z126" i="6"/>
  <c r="W126" i="6"/>
  <c r="B159" i="6" s="1"/>
  <c r="H146" i="5"/>
  <c r="H152" i="5"/>
  <c r="Y153" i="3"/>
  <c r="W153" i="3"/>
  <c r="B186" i="3" s="1"/>
  <c r="Y125" i="3"/>
  <c r="W125" i="3"/>
  <c r="B158" i="3" s="1"/>
  <c r="X153" i="5"/>
  <c r="T153" i="5"/>
  <c r="P153" i="5"/>
  <c r="L153" i="5"/>
  <c r="S153" i="5"/>
  <c r="O153" i="5"/>
  <c r="K153" i="5"/>
  <c r="R153" i="5"/>
  <c r="N153" i="5"/>
  <c r="J153" i="5"/>
  <c r="M153" i="5"/>
  <c r="U153" i="5"/>
  <c r="Q153" i="5"/>
  <c r="Y97" i="6"/>
  <c r="X98" i="6"/>
  <c r="H145" i="3"/>
  <c r="Y115" i="6"/>
  <c r="Z115" i="6"/>
  <c r="W115" i="6"/>
  <c r="B148" i="6" s="1"/>
  <c r="V121" i="3"/>
  <c r="H161" i="6"/>
  <c r="H155" i="6"/>
  <c r="Y160" i="5"/>
  <c r="W160" i="5"/>
  <c r="B193" i="5" s="1"/>
  <c r="H148" i="5"/>
  <c r="U145" i="4"/>
  <c r="Q145" i="4"/>
  <c r="M145" i="4"/>
  <c r="X145" i="4"/>
  <c r="T145" i="4"/>
  <c r="P145" i="4"/>
  <c r="L145" i="4"/>
  <c r="S145" i="4"/>
  <c r="O145" i="4"/>
  <c r="K145" i="4"/>
  <c r="R145" i="4"/>
  <c r="N145" i="4"/>
  <c r="J145" i="4"/>
  <c r="H143" i="4"/>
  <c r="H150" i="3"/>
  <c r="V111" i="3"/>
  <c r="Z126" i="3"/>
  <c r="H156" i="5"/>
  <c r="V121" i="4"/>
  <c r="B130" i="5"/>
  <c r="H109" i="5"/>
  <c r="H109" i="4"/>
  <c r="B130" i="4"/>
  <c r="Y125" i="5"/>
  <c r="W125" i="5"/>
  <c r="B158" i="5" s="1"/>
  <c r="V117" i="6"/>
  <c r="S155" i="3"/>
  <c r="O155" i="3"/>
  <c r="K155" i="3"/>
  <c r="R155" i="3"/>
  <c r="N155" i="3"/>
  <c r="J155" i="3"/>
  <c r="T155" i="3"/>
  <c r="L155" i="3"/>
  <c r="Q155" i="3"/>
  <c r="U155" i="3"/>
  <c r="M155" i="3"/>
  <c r="X155" i="3"/>
  <c r="P155" i="3"/>
  <c r="Y129" i="5"/>
  <c r="W129" i="5"/>
  <c r="B162" i="5" s="1"/>
  <c r="V125" i="4"/>
  <c r="Z125" i="3" s="1"/>
  <c r="Y114" i="4"/>
  <c r="W114" i="4"/>
  <c r="B147" i="4" s="1"/>
  <c r="Z116" i="6"/>
  <c r="Y116" i="6"/>
  <c r="W116" i="6"/>
  <c r="B149" i="6" s="1"/>
  <c r="V129" i="4"/>
  <c r="H159" i="3"/>
  <c r="Y117" i="5"/>
  <c r="W117" i="5"/>
  <c r="B150" i="5" s="1"/>
  <c r="Y124" i="6"/>
  <c r="W124" i="6"/>
  <c r="B157" i="6" s="1"/>
  <c r="Y128" i="5"/>
  <c r="W128" i="5"/>
  <c r="B161" i="5" s="1"/>
  <c r="H154" i="6"/>
  <c r="Z113" i="3"/>
  <c r="Y113" i="3"/>
  <c r="W113" i="3"/>
  <c r="B146" i="3" s="1"/>
  <c r="H109" i="3"/>
  <c r="U157" i="3"/>
  <c r="Q157" i="3"/>
  <c r="M157" i="3"/>
  <c r="X157" i="3"/>
  <c r="T157" i="3"/>
  <c r="P157" i="3"/>
  <c r="L157" i="3"/>
  <c r="S157" i="3"/>
  <c r="K157" i="3"/>
  <c r="R157" i="3"/>
  <c r="J157" i="3"/>
  <c r="N157" i="3"/>
  <c r="O157" i="3"/>
  <c r="S149" i="4"/>
  <c r="O149" i="4"/>
  <c r="K149" i="4"/>
  <c r="R149" i="4"/>
  <c r="N149" i="4"/>
  <c r="J149" i="4"/>
  <c r="U149" i="4"/>
  <c r="Q149" i="4"/>
  <c r="M149" i="4"/>
  <c r="P149" i="4"/>
  <c r="L149" i="4"/>
  <c r="X149" i="4"/>
  <c r="T149" i="4"/>
  <c r="V124" i="4"/>
  <c r="Y160" i="4"/>
  <c r="W160" i="4"/>
  <c r="B193" i="4" s="1"/>
  <c r="Z114" i="3"/>
  <c r="Y114" i="3"/>
  <c r="W114" i="3"/>
  <c r="B147" i="3" s="1"/>
  <c r="S114" i="6"/>
  <c r="O114" i="6"/>
  <c r="K114" i="6"/>
  <c r="R114" i="6"/>
  <c r="N114" i="6"/>
  <c r="J114" i="6"/>
  <c r="T114" i="6"/>
  <c r="L114" i="6"/>
  <c r="Q114" i="6"/>
  <c r="X114" i="6"/>
  <c r="P114" i="6"/>
  <c r="U114" i="6"/>
  <c r="M114" i="6"/>
  <c r="V124" i="5"/>
  <c r="Y160" i="3"/>
  <c r="W160" i="3"/>
  <c r="B193" i="3" s="1"/>
  <c r="Z123" i="3"/>
  <c r="Y123" i="3"/>
  <c r="W123" i="3"/>
  <c r="B156" i="3" s="1"/>
  <c r="U144" i="6"/>
  <c r="Q144" i="6"/>
  <c r="M144" i="6"/>
  <c r="X144" i="6"/>
  <c r="T144" i="6"/>
  <c r="P144" i="6"/>
  <c r="L144" i="6"/>
  <c r="S144" i="6"/>
  <c r="O144" i="6"/>
  <c r="K144" i="6"/>
  <c r="R144" i="6"/>
  <c r="N144" i="6"/>
  <c r="J144" i="6"/>
  <c r="Y121" i="5"/>
  <c r="W121" i="5"/>
  <c r="B154" i="5" s="1"/>
  <c r="H143" i="5"/>
  <c r="Y122" i="4"/>
  <c r="W122" i="4"/>
  <c r="B155" i="4" s="1"/>
  <c r="Z122" i="3"/>
  <c r="Z77" i="3"/>
  <c r="Z98" i="3" s="1"/>
  <c r="Y77" i="3"/>
  <c r="W77" i="3"/>
  <c r="V97" i="3"/>
  <c r="Z110" i="6"/>
  <c r="Y110" i="6"/>
  <c r="W110" i="6"/>
  <c r="B143" i="6" s="1"/>
  <c r="V123" i="6"/>
  <c r="H155" i="5"/>
  <c r="V128" i="3"/>
  <c r="V144" i="6" l="1"/>
  <c r="H193" i="3"/>
  <c r="H147" i="3"/>
  <c r="S109" i="3"/>
  <c r="O109" i="3"/>
  <c r="K109" i="3"/>
  <c r="R109" i="3"/>
  <c r="N109" i="3"/>
  <c r="J109" i="3"/>
  <c r="U109" i="3"/>
  <c r="M109" i="3"/>
  <c r="X109" i="3"/>
  <c r="T109" i="3"/>
  <c r="L109" i="3"/>
  <c r="P109" i="3"/>
  <c r="Q109" i="3"/>
  <c r="Y111" i="3"/>
  <c r="Z111" i="3"/>
  <c r="W111" i="3"/>
  <c r="B144" i="3" s="1"/>
  <c r="H193" i="5"/>
  <c r="R143" i="5"/>
  <c r="N143" i="5"/>
  <c r="J143" i="5"/>
  <c r="U143" i="5"/>
  <c r="Q143" i="5"/>
  <c r="M143" i="5"/>
  <c r="X143" i="5"/>
  <c r="P143" i="5"/>
  <c r="O143" i="5"/>
  <c r="T143" i="5"/>
  <c r="L143" i="5"/>
  <c r="S143" i="5"/>
  <c r="K143" i="5"/>
  <c r="H156" i="3"/>
  <c r="Y124" i="4"/>
  <c r="Z124" i="3"/>
  <c r="W124" i="4"/>
  <c r="B157" i="4" s="1"/>
  <c r="V149" i="4"/>
  <c r="V157" i="3"/>
  <c r="H150" i="5"/>
  <c r="Y129" i="4"/>
  <c r="W129" i="4"/>
  <c r="B162" i="4" s="1"/>
  <c r="H147" i="4"/>
  <c r="V155" i="3"/>
  <c r="X109" i="5"/>
  <c r="X130" i="5" s="1"/>
  <c r="T109" i="5"/>
  <c r="T130" i="5" s="1"/>
  <c r="P109" i="5"/>
  <c r="P130" i="5" s="1"/>
  <c r="L109" i="5"/>
  <c r="L130" i="5" s="1"/>
  <c r="R109" i="5"/>
  <c r="R130" i="5" s="1"/>
  <c r="M109" i="5"/>
  <c r="M130" i="5" s="1"/>
  <c r="H130" i="5"/>
  <c r="Q109" i="5"/>
  <c r="Q130" i="5" s="1"/>
  <c r="K109" i="5"/>
  <c r="K130" i="5" s="1"/>
  <c r="U109" i="5"/>
  <c r="U130" i="5" s="1"/>
  <c r="O109" i="5"/>
  <c r="O130" i="5" s="1"/>
  <c r="J109" i="5"/>
  <c r="N109" i="5"/>
  <c r="N130" i="5" s="1"/>
  <c r="S109" i="5"/>
  <c r="S130" i="5" s="1"/>
  <c r="X156" i="5"/>
  <c r="T156" i="5"/>
  <c r="P156" i="5"/>
  <c r="L156" i="5"/>
  <c r="S156" i="5"/>
  <c r="O156" i="5"/>
  <c r="K156" i="5"/>
  <c r="R156" i="5"/>
  <c r="N156" i="5"/>
  <c r="J156" i="5"/>
  <c r="Q156" i="5"/>
  <c r="M156" i="5"/>
  <c r="U156" i="5"/>
  <c r="S150" i="3"/>
  <c r="O150" i="3"/>
  <c r="K150" i="3"/>
  <c r="R150" i="3"/>
  <c r="N150" i="3"/>
  <c r="J150" i="3"/>
  <c r="X150" i="3"/>
  <c r="P150" i="3"/>
  <c r="U150" i="3"/>
  <c r="M150" i="3"/>
  <c r="Q150" i="3"/>
  <c r="T150" i="3"/>
  <c r="L150" i="3"/>
  <c r="V145" i="4"/>
  <c r="V153" i="5"/>
  <c r="S152" i="5"/>
  <c r="O152" i="5"/>
  <c r="K152" i="5"/>
  <c r="R152" i="5"/>
  <c r="N152" i="5"/>
  <c r="J152" i="5"/>
  <c r="U152" i="5"/>
  <c r="Q152" i="5"/>
  <c r="M152" i="5"/>
  <c r="T152" i="5"/>
  <c r="P152" i="5"/>
  <c r="L152" i="5"/>
  <c r="X152" i="5"/>
  <c r="H159" i="6"/>
  <c r="R149" i="5"/>
  <c r="N149" i="5"/>
  <c r="J149" i="5"/>
  <c r="U149" i="5"/>
  <c r="Q149" i="5"/>
  <c r="M149" i="5"/>
  <c r="X149" i="5"/>
  <c r="T149" i="5"/>
  <c r="P149" i="5"/>
  <c r="L149" i="5"/>
  <c r="S149" i="5"/>
  <c r="O149" i="5"/>
  <c r="K149" i="5"/>
  <c r="S156" i="4"/>
  <c r="O156" i="4"/>
  <c r="K156" i="4"/>
  <c r="R156" i="4"/>
  <c r="N156" i="4"/>
  <c r="J156" i="4"/>
  <c r="U156" i="4"/>
  <c r="Q156" i="4"/>
  <c r="M156" i="4"/>
  <c r="P156" i="4"/>
  <c r="L156" i="4"/>
  <c r="X156" i="4"/>
  <c r="T156" i="4"/>
  <c r="H153" i="4"/>
  <c r="X149" i="3"/>
  <c r="T149" i="3"/>
  <c r="P149" i="3"/>
  <c r="L149" i="3"/>
  <c r="S149" i="3"/>
  <c r="O149" i="3"/>
  <c r="K149" i="3"/>
  <c r="N149" i="3"/>
  <c r="Q149" i="3"/>
  <c r="U149" i="3"/>
  <c r="M149" i="3"/>
  <c r="R149" i="3"/>
  <c r="J149" i="3"/>
  <c r="H152" i="3"/>
  <c r="R148" i="4"/>
  <c r="N148" i="4"/>
  <c r="J148" i="4"/>
  <c r="U148" i="4"/>
  <c r="Q148" i="4"/>
  <c r="M148" i="4"/>
  <c r="X148" i="4"/>
  <c r="T148" i="4"/>
  <c r="P148" i="4"/>
  <c r="L148" i="4"/>
  <c r="S148" i="4"/>
  <c r="O148" i="4"/>
  <c r="K148" i="4"/>
  <c r="H148" i="3"/>
  <c r="X145" i="5"/>
  <c r="T145" i="5"/>
  <c r="P145" i="5"/>
  <c r="L145" i="5"/>
  <c r="S145" i="5"/>
  <c r="O145" i="5"/>
  <c r="K145" i="5"/>
  <c r="Q145" i="5"/>
  <c r="N145" i="5"/>
  <c r="U145" i="5"/>
  <c r="M145" i="5"/>
  <c r="R145" i="5"/>
  <c r="J145" i="5"/>
  <c r="X155" i="5"/>
  <c r="T155" i="5"/>
  <c r="P155" i="5"/>
  <c r="L155" i="5"/>
  <c r="R155" i="5"/>
  <c r="N155" i="5"/>
  <c r="J155" i="5"/>
  <c r="Q155" i="5"/>
  <c r="O155" i="5"/>
  <c r="U155" i="5"/>
  <c r="M155" i="5"/>
  <c r="S155" i="5"/>
  <c r="K155" i="5"/>
  <c r="Y144" i="6"/>
  <c r="W144" i="6"/>
  <c r="B177" i="6" s="1"/>
  <c r="H161" i="5"/>
  <c r="H158" i="5"/>
  <c r="Y121" i="4"/>
  <c r="W121" i="4"/>
  <c r="B154" i="4" s="1"/>
  <c r="U146" i="5"/>
  <c r="Q146" i="5"/>
  <c r="M146" i="5"/>
  <c r="X146" i="5"/>
  <c r="T146" i="5"/>
  <c r="P146" i="5"/>
  <c r="L146" i="5"/>
  <c r="S146" i="5"/>
  <c r="K146" i="5"/>
  <c r="R146" i="5"/>
  <c r="J146" i="5"/>
  <c r="O146" i="5"/>
  <c r="N146" i="5"/>
  <c r="Y114" i="5"/>
  <c r="W114" i="5"/>
  <c r="B147" i="5" s="1"/>
  <c r="H109" i="6"/>
  <c r="B130" i="6"/>
  <c r="H185" i="4"/>
  <c r="Y123" i="6"/>
  <c r="Z123" i="6"/>
  <c r="W123" i="6"/>
  <c r="B156" i="6" s="1"/>
  <c r="Z128" i="3"/>
  <c r="Y128" i="3"/>
  <c r="W128" i="3"/>
  <c r="B161" i="3" s="1"/>
  <c r="B110" i="3"/>
  <c r="W97" i="3"/>
  <c r="H154" i="5"/>
  <c r="Y124" i="5"/>
  <c r="W124" i="5"/>
  <c r="B157" i="5" s="1"/>
  <c r="H149" i="6"/>
  <c r="T155" i="6"/>
  <c r="P155" i="6"/>
  <c r="L155" i="6"/>
  <c r="X155" i="6"/>
  <c r="S155" i="6"/>
  <c r="O155" i="6"/>
  <c r="K155" i="6"/>
  <c r="R155" i="6"/>
  <c r="N155" i="6"/>
  <c r="J155" i="6"/>
  <c r="U155" i="6"/>
  <c r="Q155" i="6"/>
  <c r="M155" i="6"/>
  <c r="Y121" i="3"/>
  <c r="Z121" i="3"/>
  <c r="W121" i="3"/>
  <c r="B154" i="3" s="1"/>
  <c r="X145" i="3"/>
  <c r="T145" i="3"/>
  <c r="P145" i="3"/>
  <c r="L145" i="3"/>
  <c r="S145" i="3"/>
  <c r="O145" i="3"/>
  <c r="K145" i="3"/>
  <c r="R145" i="3"/>
  <c r="J145" i="3"/>
  <c r="U145" i="3"/>
  <c r="Q145" i="3"/>
  <c r="M145" i="3"/>
  <c r="N145" i="3"/>
  <c r="H186" i="3"/>
  <c r="H145" i="6"/>
  <c r="H159" i="5"/>
  <c r="H153" i="6"/>
  <c r="Z129" i="6"/>
  <c r="Y129" i="6"/>
  <c r="W129" i="6"/>
  <c r="B162" i="6" s="1"/>
  <c r="H159" i="4"/>
  <c r="H146" i="4"/>
  <c r="H162" i="5"/>
  <c r="U109" i="4"/>
  <c r="U130" i="4" s="1"/>
  <c r="Q109" i="4"/>
  <c r="Q130" i="4" s="1"/>
  <c r="M109" i="4"/>
  <c r="M130" i="4" s="1"/>
  <c r="X109" i="4"/>
  <c r="X130" i="4" s="1"/>
  <c r="T109" i="4"/>
  <c r="T130" i="4" s="1"/>
  <c r="P109" i="4"/>
  <c r="P130" i="4" s="1"/>
  <c r="L109" i="4"/>
  <c r="L130" i="4" s="1"/>
  <c r="S109" i="4"/>
  <c r="S130" i="4" s="1"/>
  <c r="O109" i="4"/>
  <c r="O130" i="4" s="1"/>
  <c r="K109" i="4"/>
  <c r="K130" i="4" s="1"/>
  <c r="R109" i="4"/>
  <c r="R130" i="4" s="1"/>
  <c r="N109" i="4"/>
  <c r="N130" i="4" s="1"/>
  <c r="H130" i="4"/>
  <c r="J109" i="4"/>
  <c r="S161" i="6"/>
  <c r="O161" i="6"/>
  <c r="K161" i="6"/>
  <c r="R161" i="6"/>
  <c r="N161" i="6"/>
  <c r="J161" i="6"/>
  <c r="Q161" i="6"/>
  <c r="X161" i="6"/>
  <c r="P161" i="6"/>
  <c r="U161" i="6"/>
  <c r="M161" i="6"/>
  <c r="T161" i="6"/>
  <c r="L161" i="6"/>
  <c r="Y150" i="4"/>
  <c r="W150" i="4"/>
  <c r="B183" i="4" s="1"/>
  <c r="Y125" i="6"/>
  <c r="Z125" i="6"/>
  <c r="W125" i="6"/>
  <c r="B158" i="6" s="1"/>
  <c r="V144" i="5"/>
  <c r="Z144" i="6" s="1"/>
  <c r="H144" i="4"/>
  <c r="V129" i="3"/>
  <c r="Y97" i="3"/>
  <c r="X98" i="3"/>
  <c r="H143" i="6"/>
  <c r="H155" i="4"/>
  <c r="V114" i="6"/>
  <c r="H157" i="6"/>
  <c r="H193" i="4"/>
  <c r="H146" i="3"/>
  <c r="R154" i="6"/>
  <c r="N154" i="6"/>
  <c r="J154" i="6"/>
  <c r="U154" i="6"/>
  <c r="Q154" i="6"/>
  <c r="M154" i="6"/>
  <c r="X154" i="6"/>
  <c r="T154" i="6"/>
  <c r="P154" i="6"/>
  <c r="L154" i="6"/>
  <c r="K154" i="6"/>
  <c r="S154" i="6"/>
  <c r="O154" i="6"/>
  <c r="Z124" i="6"/>
  <c r="S159" i="3"/>
  <c r="O159" i="3"/>
  <c r="K159" i="3"/>
  <c r="R159" i="3"/>
  <c r="N159" i="3"/>
  <c r="J159" i="3"/>
  <c r="U159" i="3"/>
  <c r="M159" i="3"/>
  <c r="T159" i="3"/>
  <c r="L159" i="3"/>
  <c r="X159" i="3"/>
  <c r="P159" i="3"/>
  <c r="Q159" i="3"/>
  <c r="Y125" i="4"/>
  <c r="W125" i="4"/>
  <c r="B158" i="4" s="1"/>
  <c r="Y117" i="6"/>
  <c r="Z117" i="6"/>
  <c r="W117" i="6"/>
  <c r="B150" i="6" s="1"/>
  <c r="S143" i="4"/>
  <c r="O143" i="4"/>
  <c r="K143" i="4"/>
  <c r="R143" i="4"/>
  <c r="N143" i="4"/>
  <c r="J143" i="4"/>
  <c r="U143" i="4"/>
  <c r="Q143" i="4"/>
  <c r="M143" i="4"/>
  <c r="P143" i="4"/>
  <c r="L143" i="4"/>
  <c r="X143" i="4"/>
  <c r="T143" i="4"/>
  <c r="U148" i="5"/>
  <c r="Q148" i="5"/>
  <c r="M148" i="5"/>
  <c r="X148" i="5"/>
  <c r="T148" i="5"/>
  <c r="P148" i="5"/>
  <c r="L148" i="5"/>
  <c r="S148" i="5"/>
  <c r="O148" i="5"/>
  <c r="K148" i="5"/>
  <c r="J148" i="5"/>
  <c r="R148" i="5"/>
  <c r="N148" i="5"/>
  <c r="H148" i="6"/>
  <c r="H158" i="3"/>
  <c r="H161" i="4"/>
  <c r="H193" i="6"/>
  <c r="R152" i="6"/>
  <c r="N152" i="6"/>
  <c r="J152" i="6"/>
  <c r="U152" i="6"/>
  <c r="Q152" i="6"/>
  <c r="M152" i="6"/>
  <c r="X152" i="6"/>
  <c r="T152" i="6"/>
  <c r="P152" i="6"/>
  <c r="L152" i="6"/>
  <c r="S152" i="6"/>
  <c r="O152" i="6"/>
  <c r="K152" i="6"/>
  <c r="H146" i="6"/>
  <c r="V145" i="3" l="1"/>
  <c r="V146" i="5"/>
  <c r="V143" i="4"/>
  <c r="V150" i="3"/>
  <c r="W150" i="3" s="1"/>
  <c r="B183" i="3" s="1"/>
  <c r="X144" i="4"/>
  <c r="T144" i="4"/>
  <c r="P144" i="4"/>
  <c r="L144" i="4"/>
  <c r="S144" i="4"/>
  <c r="O144" i="4"/>
  <c r="K144" i="4"/>
  <c r="R144" i="4"/>
  <c r="N144" i="4"/>
  <c r="J144" i="4"/>
  <c r="U144" i="4"/>
  <c r="Q144" i="4"/>
  <c r="M144" i="4"/>
  <c r="U162" i="5"/>
  <c r="Q162" i="5"/>
  <c r="M162" i="5"/>
  <c r="X162" i="5"/>
  <c r="T162" i="5"/>
  <c r="P162" i="5"/>
  <c r="L162" i="5"/>
  <c r="S162" i="5"/>
  <c r="O162" i="5"/>
  <c r="K162" i="5"/>
  <c r="R162" i="5"/>
  <c r="N162" i="5"/>
  <c r="J162" i="5"/>
  <c r="X153" i="6"/>
  <c r="T153" i="6"/>
  <c r="P153" i="6"/>
  <c r="L153" i="6"/>
  <c r="S153" i="6"/>
  <c r="O153" i="6"/>
  <c r="K153" i="6"/>
  <c r="R153" i="6"/>
  <c r="N153" i="6"/>
  <c r="J153" i="6"/>
  <c r="V153" i="6" s="1"/>
  <c r="Q153" i="6"/>
  <c r="M153" i="6"/>
  <c r="U153" i="6"/>
  <c r="Z145" i="3"/>
  <c r="Y145" i="3"/>
  <c r="W145" i="3"/>
  <c r="B178" i="3" s="1"/>
  <c r="H110" i="3"/>
  <c r="B130" i="3"/>
  <c r="Y146" i="5"/>
  <c r="W146" i="5"/>
  <c r="B179" i="5" s="1"/>
  <c r="Y150" i="3"/>
  <c r="Y157" i="3"/>
  <c r="W157" i="3"/>
  <c r="B190" i="3" s="1"/>
  <c r="U158" i="5"/>
  <c r="Q158" i="5"/>
  <c r="M158" i="5"/>
  <c r="X158" i="5"/>
  <c r="T158" i="5"/>
  <c r="P158" i="5"/>
  <c r="L158" i="5"/>
  <c r="S158" i="5"/>
  <c r="O158" i="5"/>
  <c r="K158" i="5"/>
  <c r="N158" i="5"/>
  <c r="J158" i="5"/>
  <c r="R158" i="5"/>
  <c r="V155" i="5"/>
  <c r="V148" i="4"/>
  <c r="R152" i="3"/>
  <c r="N152" i="3"/>
  <c r="J152" i="3"/>
  <c r="U152" i="3"/>
  <c r="Q152" i="3"/>
  <c r="M152" i="3"/>
  <c r="S152" i="3"/>
  <c r="K152" i="3"/>
  <c r="X152" i="3"/>
  <c r="P152" i="3"/>
  <c r="T152" i="3"/>
  <c r="L152" i="3"/>
  <c r="O152" i="3"/>
  <c r="S150" i="5"/>
  <c r="O150" i="5"/>
  <c r="K150" i="5"/>
  <c r="R150" i="5"/>
  <c r="N150" i="5"/>
  <c r="J150" i="5"/>
  <c r="U150" i="5"/>
  <c r="Q150" i="5"/>
  <c r="M150" i="5"/>
  <c r="P150" i="5"/>
  <c r="L150" i="5"/>
  <c r="X150" i="5"/>
  <c r="T150" i="5"/>
  <c r="H157" i="4"/>
  <c r="R156" i="3"/>
  <c r="N156" i="3"/>
  <c r="J156" i="3"/>
  <c r="U156" i="3"/>
  <c r="Q156" i="3"/>
  <c r="M156" i="3"/>
  <c r="O156" i="3"/>
  <c r="T156" i="3"/>
  <c r="L156" i="3"/>
  <c r="X156" i="3"/>
  <c r="P156" i="3"/>
  <c r="S156" i="3"/>
  <c r="K156" i="3"/>
  <c r="H144" i="3"/>
  <c r="R193" i="3"/>
  <c r="N193" i="3"/>
  <c r="J193" i="3"/>
  <c r="U193" i="3"/>
  <c r="Q193" i="3"/>
  <c r="M193" i="3"/>
  <c r="S193" i="3"/>
  <c r="K193" i="3"/>
  <c r="X193" i="3"/>
  <c r="P193" i="3"/>
  <c r="T193" i="3"/>
  <c r="L193" i="3"/>
  <c r="O193" i="3"/>
  <c r="X158" i="3"/>
  <c r="T158" i="3"/>
  <c r="P158" i="3"/>
  <c r="L158" i="3"/>
  <c r="S158" i="3"/>
  <c r="O158" i="3"/>
  <c r="K158" i="3"/>
  <c r="N158" i="3"/>
  <c r="Q158" i="3"/>
  <c r="U158" i="3"/>
  <c r="M158" i="3"/>
  <c r="R158" i="3"/>
  <c r="J158" i="3"/>
  <c r="Y143" i="4"/>
  <c r="W143" i="4"/>
  <c r="B176" i="4" s="1"/>
  <c r="Z114" i="6"/>
  <c r="Z131" i="6" s="1"/>
  <c r="Y114" i="6"/>
  <c r="W114" i="6"/>
  <c r="B147" i="6" s="1"/>
  <c r="U159" i="4"/>
  <c r="Q159" i="4"/>
  <c r="M159" i="4"/>
  <c r="X159" i="4"/>
  <c r="T159" i="4"/>
  <c r="P159" i="4"/>
  <c r="L159" i="4"/>
  <c r="S159" i="4"/>
  <c r="O159" i="4"/>
  <c r="K159" i="4"/>
  <c r="J159" i="4"/>
  <c r="R159" i="4"/>
  <c r="N159" i="4"/>
  <c r="S145" i="6"/>
  <c r="O145" i="6"/>
  <c r="K145" i="6"/>
  <c r="R145" i="6"/>
  <c r="N145" i="6"/>
  <c r="J145" i="6"/>
  <c r="U145" i="6"/>
  <c r="Q145" i="6"/>
  <c r="M145" i="6"/>
  <c r="L145" i="6"/>
  <c r="X145" i="6"/>
  <c r="T145" i="6"/>
  <c r="P145" i="6"/>
  <c r="H156" i="6"/>
  <c r="H147" i="5"/>
  <c r="R159" i="6"/>
  <c r="N159" i="6"/>
  <c r="J159" i="6"/>
  <c r="U159" i="6"/>
  <c r="Q159" i="6"/>
  <c r="O159" i="6"/>
  <c r="T159" i="6"/>
  <c r="M159" i="6"/>
  <c r="S159" i="6"/>
  <c r="L159" i="6"/>
  <c r="X159" i="6"/>
  <c r="P159" i="6"/>
  <c r="K159" i="6"/>
  <c r="Y145" i="4"/>
  <c r="W145" i="4"/>
  <c r="B178" i="4" s="1"/>
  <c r="H162" i="4"/>
  <c r="V109" i="3"/>
  <c r="R147" i="3"/>
  <c r="N147" i="3"/>
  <c r="J147" i="3"/>
  <c r="U147" i="3"/>
  <c r="Q147" i="3"/>
  <c r="M147" i="3"/>
  <c r="O147" i="3"/>
  <c r="X147" i="3"/>
  <c r="P147" i="3"/>
  <c r="T147" i="3"/>
  <c r="L147" i="3"/>
  <c r="S147" i="3"/>
  <c r="K147" i="3"/>
  <c r="V152" i="6"/>
  <c r="R193" i="6"/>
  <c r="N193" i="6"/>
  <c r="J193" i="6"/>
  <c r="X193" i="6"/>
  <c r="T193" i="6"/>
  <c r="P193" i="6"/>
  <c r="L193" i="6"/>
  <c r="Q193" i="6"/>
  <c r="M193" i="6"/>
  <c r="U193" i="6"/>
  <c r="K193" i="6"/>
  <c r="S193" i="6"/>
  <c r="O193" i="6"/>
  <c r="H158" i="4"/>
  <c r="U193" i="4"/>
  <c r="Q193" i="4"/>
  <c r="M193" i="4"/>
  <c r="S193" i="4"/>
  <c r="O193" i="4"/>
  <c r="K193" i="4"/>
  <c r="X193" i="4"/>
  <c r="P193" i="4"/>
  <c r="N193" i="4"/>
  <c r="T193" i="4"/>
  <c r="L193" i="4"/>
  <c r="J193" i="4"/>
  <c r="R193" i="4"/>
  <c r="S155" i="4"/>
  <c r="O155" i="4"/>
  <c r="K155" i="4"/>
  <c r="R155" i="4"/>
  <c r="N155" i="4"/>
  <c r="J155" i="4"/>
  <c r="U155" i="4"/>
  <c r="Q155" i="4"/>
  <c r="M155" i="4"/>
  <c r="X155" i="4"/>
  <c r="T155" i="4"/>
  <c r="P155" i="4"/>
  <c r="L155" i="4"/>
  <c r="J130" i="4"/>
  <c r="V109" i="4"/>
  <c r="H162" i="6"/>
  <c r="H154" i="3"/>
  <c r="S149" i="6"/>
  <c r="O149" i="6"/>
  <c r="K149" i="6"/>
  <c r="R149" i="6"/>
  <c r="N149" i="6"/>
  <c r="J149" i="6"/>
  <c r="U149" i="6"/>
  <c r="Q149" i="6"/>
  <c r="M149" i="6"/>
  <c r="P149" i="6"/>
  <c r="L149" i="6"/>
  <c r="X149" i="6"/>
  <c r="T149" i="6"/>
  <c r="S154" i="5"/>
  <c r="O154" i="5"/>
  <c r="K154" i="5"/>
  <c r="U154" i="5"/>
  <c r="P154" i="5"/>
  <c r="J154" i="5"/>
  <c r="T154" i="5"/>
  <c r="N154" i="5"/>
  <c r="R154" i="5"/>
  <c r="M154" i="5"/>
  <c r="X154" i="5"/>
  <c r="Q154" i="5"/>
  <c r="L154" i="5"/>
  <c r="H161" i="3"/>
  <c r="H177" i="6"/>
  <c r="V145" i="5"/>
  <c r="U153" i="4"/>
  <c r="Q153" i="4"/>
  <c r="M153" i="4"/>
  <c r="X153" i="4"/>
  <c r="T153" i="4"/>
  <c r="P153" i="4"/>
  <c r="L153" i="4"/>
  <c r="S153" i="4"/>
  <c r="O153" i="4"/>
  <c r="K153" i="4"/>
  <c r="R153" i="4"/>
  <c r="N153" i="4"/>
  <c r="J153" i="4"/>
  <c r="V156" i="4"/>
  <c r="V149" i="5"/>
  <c r="V152" i="5"/>
  <c r="V156" i="5"/>
  <c r="J130" i="5"/>
  <c r="V109" i="5"/>
  <c r="Y155" i="3"/>
  <c r="W155" i="3"/>
  <c r="B188" i="3" s="1"/>
  <c r="Y149" i="4"/>
  <c r="W149" i="4"/>
  <c r="B182" i="4" s="1"/>
  <c r="V143" i="5"/>
  <c r="R193" i="5"/>
  <c r="N193" i="5"/>
  <c r="J193" i="5"/>
  <c r="U193" i="5"/>
  <c r="Q193" i="5"/>
  <c r="M193" i="5"/>
  <c r="X193" i="5"/>
  <c r="T193" i="5"/>
  <c r="P193" i="5"/>
  <c r="L193" i="5"/>
  <c r="O193" i="5"/>
  <c r="K193" i="5"/>
  <c r="S193" i="5"/>
  <c r="U146" i="6"/>
  <c r="Q146" i="6"/>
  <c r="M146" i="6"/>
  <c r="X146" i="6"/>
  <c r="T146" i="6"/>
  <c r="P146" i="6"/>
  <c r="L146" i="6"/>
  <c r="S146" i="6"/>
  <c r="O146" i="6"/>
  <c r="K146" i="6"/>
  <c r="R146" i="6"/>
  <c r="N146" i="6"/>
  <c r="J146" i="6"/>
  <c r="V146" i="6" s="1"/>
  <c r="S161" i="4"/>
  <c r="O161" i="4"/>
  <c r="K161" i="4"/>
  <c r="R161" i="4"/>
  <c r="N161" i="4"/>
  <c r="J161" i="4"/>
  <c r="U161" i="4"/>
  <c r="Q161" i="4"/>
  <c r="M161" i="4"/>
  <c r="P161" i="4"/>
  <c r="L161" i="4"/>
  <c r="X161" i="4"/>
  <c r="T161" i="4"/>
  <c r="V148" i="5"/>
  <c r="H150" i="6"/>
  <c r="V159" i="3"/>
  <c r="S146" i="3"/>
  <c r="O146" i="3"/>
  <c r="K146" i="3"/>
  <c r="R146" i="3"/>
  <c r="N146" i="3"/>
  <c r="J146" i="3"/>
  <c r="T146" i="3"/>
  <c r="L146" i="3"/>
  <c r="U146" i="3"/>
  <c r="Q146" i="3"/>
  <c r="M146" i="3"/>
  <c r="X146" i="3"/>
  <c r="P146" i="3"/>
  <c r="R157" i="6"/>
  <c r="N157" i="6"/>
  <c r="J157" i="6"/>
  <c r="Q157" i="6"/>
  <c r="L157" i="6"/>
  <c r="U157" i="6"/>
  <c r="P157" i="6"/>
  <c r="K157" i="6"/>
  <c r="T157" i="6"/>
  <c r="O157" i="6"/>
  <c r="M157" i="6"/>
  <c r="X157" i="6"/>
  <c r="S157" i="6"/>
  <c r="Y144" i="5"/>
  <c r="W144" i="5"/>
  <c r="B177" i="5" s="1"/>
  <c r="H183" i="4"/>
  <c r="R146" i="4"/>
  <c r="N146" i="4"/>
  <c r="J146" i="4"/>
  <c r="U146" i="4"/>
  <c r="Q146" i="4"/>
  <c r="M146" i="4"/>
  <c r="X146" i="4"/>
  <c r="T146" i="4"/>
  <c r="P146" i="4"/>
  <c r="L146" i="4"/>
  <c r="K146" i="4"/>
  <c r="S146" i="4"/>
  <c r="O146" i="4"/>
  <c r="U148" i="6"/>
  <c r="Q148" i="6"/>
  <c r="M148" i="6"/>
  <c r="X148" i="6"/>
  <c r="T148" i="6"/>
  <c r="P148" i="6"/>
  <c r="L148" i="6"/>
  <c r="S148" i="6"/>
  <c r="O148" i="6"/>
  <c r="K148" i="6"/>
  <c r="J148" i="6"/>
  <c r="R148" i="6"/>
  <c r="N148" i="6"/>
  <c r="V154" i="6"/>
  <c r="S143" i="6"/>
  <c r="O143" i="6"/>
  <c r="K143" i="6"/>
  <c r="R143" i="6"/>
  <c r="N143" i="6"/>
  <c r="J143" i="6"/>
  <c r="U143" i="6"/>
  <c r="Q143" i="6"/>
  <c r="M143" i="6"/>
  <c r="L143" i="6"/>
  <c r="X143" i="6"/>
  <c r="T143" i="6"/>
  <c r="P143" i="6"/>
  <c r="Y129" i="3"/>
  <c r="Z129" i="3"/>
  <c r="W129" i="3"/>
  <c r="B162" i="3" s="1"/>
  <c r="H158" i="6"/>
  <c r="V161" i="6"/>
  <c r="R159" i="5"/>
  <c r="N159" i="5"/>
  <c r="J159" i="5"/>
  <c r="U159" i="5"/>
  <c r="Q159" i="5"/>
  <c r="M159" i="5"/>
  <c r="X159" i="5"/>
  <c r="T159" i="5"/>
  <c r="P159" i="5"/>
  <c r="L159" i="5"/>
  <c r="S159" i="5"/>
  <c r="O159" i="5"/>
  <c r="K159" i="5"/>
  <c r="U186" i="3"/>
  <c r="Q186" i="3"/>
  <c r="M186" i="3"/>
  <c r="X186" i="3"/>
  <c r="T186" i="3"/>
  <c r="P186" i="3"/>
  <c r="L186" i="3"/>
  <c r="S186" i="3"/>
  <c r="K186" i="3"/>
  <c r="N186" i="3"/>
  <c r="R186" i="3"/>
  <c r="J186" i="3"/>
  <c r="O186" i="3"/>
  <c r="V155" i="6"/>
  <c r="H157" i="5"/>
  <c r="S185" i="4"/>
  <c r="O185" i="4"/>
  <c r="K185" i="4"/>
  <c r="U185" i="4"/>
  <c r="Q185" i="4"/>
  <c r="M185" i="4"/>
  <c r="R185" i="4"/>
  <c r="J185" i="4"/>
  <c r="X185" i="4"/>
  <c r="P185" i="4"/>
  <c r="N185" i="4"/>
  <c r="T185" i="4"/>
  <c r="L185" i="4"/>
  <c r="U109" i="6"/>
  <c r="U130" i="6" s="1"/>
  <c r="Q109" i="6"/>
  <c r="Q130" i="6" s="1"/>
  <c r="M109" i="6"/>
  <c r="M130" i="6" s="1"/>
  <c r="H130" i="6"/>
  <c r="X109" i="6"/>
  <c r="X130" i="6" s="1"/>
  <c r="T109" i="6"/>
  <c r="T130" i="6" s="1"/>
  <c r="P109" i="6"/>
  <c r="P130" i="6" s="1"/>
  <c r="L109" i="6"/>
  <c r="L130" i="6" s="1"/>
  <c r="N109" i="6"/>
  <c r="N130" i="6" s="1"/>
  <c r="S109" i="6"/>
  <c r="S130" i="6" s="1"/>
  <c r="K109" i="6"/>
  <c r="K130" i="6" s="1"/>
  <c r="R109" i="6"/>
  <c r="R130" i="6" s="1"/>
  <c r="J109" i="6"/>
  <c r="O109" i="6"/>
  <c r="O130" i="6" s="1"/>
  <c r="H154" i="4"/>
  <c r="X161" i="5"/>
  <c r="T161" i="5"/>
  <c r="P161" i="5"/>
  <c r="L161" i="5"/>
  <c r="S161" i="5"/>
  <c r="O161" i="5"/>
  <c r="K161" i="5"/>
  <c r="R161" i="5"/>
  <c r="N161" i="5"/>
  <c r="J161" i="5"/>
  <c r="M161" i="5"/>
  <c r="U161" i="5"/>
  <c r="Q161" i="5"/>
  <c r="U148" i="3"/>
  <c r="Q148" i="3"/>
  <c r="M148" i="3"/>
  <c r="X148" i="3"/>
  <c r="T148" i="3"/>
  <c r="P148" i="3"/>
  <c r="L148" i="3"/>
  <c r="S148" i="3"/>
  <c r="K148" i="3"/>
  <c r="N148" i="3"/>
  <c r="R148" i="3"/>
  <c r="J148" i="3"/>
  <c r="O148" i="3"/>
  <c r="V149" i="3"/>
  <c r="Y153" i="5"/>
  <c r="W153" i="5"/>
  <c r="B186" i="5" s="1"/>
  <c r="R147" i="4"/>
  <c r="N147" i="4"/>
  <c r="J147" i="4"/>
  <c r="U147" i="4"/>
  <c r="Q147" i="4"/>
  <c r="M147" i="4"/>
  <c r="X147" i="4"/>
  <c r="T147" i="4"/>
  <c r="P147" i="4"/>
  <c r="L147" i="4"/>
  <c r="S147" i="4"/>
  <c r="O147" i="4"/>
  <c r="K147" i="4"/>
  <c r="Z150" i="3" l="1"/>
  <c r="V148" i="3"/>
  <c r="W148" i="3" s="1"/>
  <c r="B181" i="3" s="1"/>
  <c r="Y148" i="3"/>
  <c r="Z148" i="3"/>
  <c r="J130" i="6"/>
  <c r="V109" i="6"/>
  <c r="Z155" i="6"/>
  <c r="Y155" i="6"/>
  <c r="W155" i="6"/>
  <c r="B188" i="6" s="1"/>
  <c r="V159" i="5"/>
  <c r="V143" i="6"/>
  <c r="Y146" i="6"/>
  <c r="Z146" i="6"/>
  <c r="W146" i="6"/>
  <c r="B179" i="6" s="1"/>
  <c r="V130" i="5"/>
  <c r="Y130" i="5" s="1"/>
  <c r="Y109" i="5"/>
  <c r="W109" i="5"/>
  <c r="Y149" i="5"/>
  <c r="W149" i="5"/>
  <c r="B182" i="5" s="1"/>
  <c r="X177" i="6"/>
  <c r="T177" i="6"/>
  <c r="P177" i="6"/>
  <c r="L177" i="6"/>
  <c r="R177" i="6"/>
  <c r="M177" i="6"/>
  <c r="Q177" i="6"/>
  <c r="K177" i="6"/>
  <c r="U177" i="6"/>
  <c r="O177" i="6"/>
  <c r="J177" i="6"/>
  <c r="N177" i="6"/>
  <c r="S177" i="6"/>
  <c r="V149" i="6"/>
  <c r="V147" i="3"/>
  <c r="H178" i="4"/>
  <c r="V159" i="6"/>
  <c r="U147" i="5"/>
  <c r="Q147" i="5"/>
  <c r="M147" i="5"/>
  <c r="X147" i="5"/>
  <c r="T147" i="5"/>
  <c r="P147" i="5"/>
  <c r="L147" i="5"/>
  <c r="O147" i="5"/>
  <c r="N147" i="5"/>
  <c r="S147" i="5"/>
  <c r="K147" i="5"/>
  <c r="R147" i="5"/>
  <c r="J147" i="5"/>
  <c r="H176" i="4"/>
  <c r="V156" i="3"/>
  <c r="V150" i="5"/>
  <c r="V152" i="3"/>
  <c r="Y155" i="5"/>
  <c r="W155" i="5"/>
  <c r="B188" i="5" s="1"/>
  <c r="Z153" i="6"/>
  <c r="Y153" i="6"/>
  <c r="W153" i="6"/>
  <c r="B186" i="6" s="1"/>
  <c r="V147" i="4"/>
  <c r="X158" i="6"/>
  <c r="T158" i="6"/>
  <c r="P158" i="6"/>
  <c r="L158" i="6"/>
  <c r="Q158" i="6"/>
  <c r="K158" i="6"/>
  <c r="U158" i="6"/>
  <c r="O158" i="6"/>
  <c r="J158" i="6"/>
  <c r="S158" i="6"/>
  <c r="N158" i="6"/>
  <c r="M158" i="6"/>
  <c r="R158" i="6"/>
  <c r="V148" i="6"/>
  <c r="S183" i="4"/>
  <c r="O183" i="4"/>
  <c r="K183" i="4"/>
  <c r="U183" i="4"/>
  <c r="Q183" i="4"/>
  <c r="M183" i="4"/>
  <c r="X183" i="4"/>
  <c r="P183" i="4"/>
  <c r="N183" i="4"/>
  <c r="T183" i="4"/>
  <c r="L183" i="4"/>
  <c r="R183" i="4"/>
  <c r="J183" i="4"/>
  <c r="V146" i="3"/>
  <c r="U150" i="6"/>
  <c r="Q150" i="6"/>
  <c r="M150" i="6"/>
  <c r="X150" i="6"/>
  <c r="T150" i="6"/>
  <c r="P150" i="6"/>
  <c r="L150" i="6"/>
  <c r="S150" i="6"/>
  <c r="O150" i="6"/>
  <c r="K150" i="6"/>
  <c r="J150" i="6"/>
  <c r="R150" i="6"/>
  <c r="N150" i="6"/>
  <c r="H188" i="3"/>
  <c r="Y156" i="4"/>
  <c r="W156" i="4"/>
  <c r="B189" i="4" s="1"/>
  <c r="U162" i="6"/>
  <c r="Q162" i="6"/>
  <c r="M162" i="6"/>
  <c r="X162" i="6"/>
  <c r="T162" i="6"/>
  <c r="P162" i="6"/>
  <c r="L162" i="6"/>
  <c r="S162" i="6"/>
  <c r="K162" i="6"/>
  <c r="R162" i="6"/>
  <c r="J162" i="6"/>
  <c r="O162" i="6"/>
  <c r="N162" i="6"/>
  <c r="Z152" i="6"/>
  <c r="Y152" i="6"/>
  <c r="W152" i="6"/>
  <c r="B185" i="6" s="1"/>
  <c r="H147" i="6"/>
  <c r="V193" i="3"/>
  <c r="U144" i="3"/>
  <c r="Q144" i="3"/>
  <c r="M144" i="3"/>
  <c r="X144" i="3"/>
  <c r="T144" i="3"/>
  <c r="P144" i="3"/>
  <c r="L144" i="3"/>
  <c r="O144" i="3"/>
  <c r="R144" i="3"/>
  <c r="J144" i="3"/>
  <c r="N144" i="3"/>
  <c r="S144" i="3"/>
  <c r="K144" i="3"/>
  <c r="H186" i="5"/>
  <c r="H179" i="5"/>
  <c r="R110" i="3"/>
  <c r="R130" i="3" s="1"/>
  <c r="N110" i="3"/>
  <c r="N130" i="3" s="1"/>
  <c r="J110" i="3"/>
  <c r="U110" i="3"/>
  <c r="U130" i="3" s="1"/>
  <c r="Q110" i="3"/>
  <c r="Q130" i="3" s="1"/>
  <c r="M110" i="3"/>
  <c r="M130" i="3" s="1"/>
  <c r="X110" i="3"/>
  <c r="X130" i="3" s="1"/>
  <c r="P110" i="3"/>
  <c r="P130" i="3" s="1"/>
  <c r="K110" i="3"/>
  <c r="K130" i="3" s="1"/>
  <c r="O110" i="3"/>
  <c r="O130" i="3" s="1"/>
  <c r="S110" i="3"/>
  <c r="S130" i="3" s="1"/>
  <c r="T110" i="3"/>
  <c r="T130" i="3" s="1"/>
  <c r="L110" i="3"/>
  <c r="L130" i="3" s="1"/>
  <c r="H130" i="3"/>
  <c r="Y149" i="3"/>
  <c r="Z149" i="3"/>
  <c r="W149" i="3"/>
  <c r="B182" i="3" s="1"/>
  <c r="R154" i="4"/>
  <c r="N154" i="4"/>
  <c r="J154" i="4"/>
  <c r="U154" i="4"/>
  <c r="Q154" i="4"/>
  <c r="M154" i="4"/>
  <c r="X154" i="4"/>
  <c r="T154" i="4"/>
  <c r="P154" i="4"/>
  <c r="L154" i="4"/>
  <c r="K154" i="4"/>
  <c r="S154" i="4"/>
  <c r="O154" i="4"/>
  <c r="V185" i="4"/>
  <c r="V186" i="3"/>
  <c r="H162" i="3"/>
  <c r="Y154" i="6"/>
  <c r="W154" i="6"/>
  <c r="B187" i="6" s="1"/>
  <c r="V146" i="4"/>
  <c r="Y148" i="5"/>
  <c r="W148" i="5"/>
  <c r="B181" i="5" s="1"/>
  <c r="V161" i="4"/>
  <c r="Y143" i="5"/>
  <c r="W143" i="5"/>
  <c r="B176" i="5" s="1"/>
  <c r="Y156" i="5"/>
  <c r="W156" i="5"/>
  <c r="B189" i="5" s="1"/>
  <c r="V153" i="4"/>
  <c r="X154" i="3"/>
  <c r="T154" i="3"/>
  <c r="P154" i="3"/>
  <c r="L154" i="3"/>
  <c r="S154" i="3"/>
  <c r="O154" i="3"/>
  <c r="K154" i="3"/>
  <c r="R154" i="3"/>
  <c r="J154" i="3"/>
  <c r="Q154" i="3"/>
  <c r="U154" i="3"/>
  <c r="M154" i="3"/>
  <c r="N154" i="3"/>
  <c r="Y109" i="4"/>
  <c r="V130" i="4"/>
  <c r="Y130" i="4" s="1"/>
  <c r="W109" i="4"/>
  <c r="V193" i="4"/>
  <c r="X158" i="4"/>
  <c r="T158" i="4"/>
  <c r="P158" i="4"/>
  <c r="L158" i="4"/>
  <c r="S158" i="4"/>
  <c r="O158" i="4"/>
  <c r="K158" i="4"/>
  <c r="R158" i="4"/>
  <c r="N158" i="4"/>
  <c r="J158" i="4"/>
  <c r="Q158" i="4"/>
  <c r="M158" i="4"/>
  <c r="U158" i="4"/>
  <c r="V193" i="6"/>
  <c r="X162" i="4"/>
  <c r="T162" i="4"/>
  <c r="P162" i="4"/>
  <c r="L162" i="4"/>
  <c r="S162" i="4"/>
  <c r="O162" i="4"/>
  <c r="K162" i="4"/>
  <c r="R162" i="4"/>
  <c r="N162" i="4"/>
  <c r="J162" i="4"/>
  <c r="U162" i="4"/>
  <c r="Q162" i="4"/>
  <c r="M162" i="4"/>
  <c r="X156" i="6"/>
  <c r="T156" i="6"/>
  <c r="P156" i="6"/>
  <c r="L156" i="6"/>
  <c r="S156" i="6"/>
  <c r="N156" i="6"/>
  <c r="R156" i="6"/>
  <c r="M156" i="6"/>
  <c r="Q156" i="6"/>
  <c r="K156" i="6"/>
  <c r="U156" i="6"/>
  <c r="O156" i="6"/>
  <c r="J156" i="6"/>
  <c r="V145" i="6"/>
  <c r="V159" i="4"/>
  <c r="Z159" i="3" s="1"/>
  <c r="V158" i="3"/>
  <c r="V158" i="5"/>
  <c r="H183" i="3"/>
  <c r="H178" i="3"/>
  <c r="V162" i="5"/>
  <c r="V144" i="4"/>
  <c r="V161" i="5"/>
  <c r="U157" i="5"/>
  <c r="Q157" i="5"/>
  <c r="M157" i="5"/>
  <c r="X157" i="5"/>
  <c r="T157" i="5"/>
  <c r="P157" i="5"/>
  <c r="L157" i="5"/>
  <c r="S157" i="5"/>
  <c r="O157" i="5"/>
  <c r="K157" i="5"/>
  <c r="J157" i="5"/>
  <c r="R157" i="5"/>
  <c r="N157" i="5"/>
  <c r="Y161" i="6"/>
  <c r="W161" i="6"/>
  <c r="B194" i="6" s="1"/>
  <c r="H177" i="5"/>
  <c r="V157" i="6"/>
  <c r="Y159" i="3"/>
  <c r="W159" i="3"/>
  <c r="B192" i="3" s="1"/>
  <c r="V193" i="5"/>
  <c r="H182" i="4"/>
  <c r="Y152" i="5"/>
  <c r="W152" i="5"/>
  <c r="B185" i="5" s="1"/>
  <c r="Y145" i="5"/>
  <c r="W145" i="5"/>
  <c r="B178" i="5" s="1"/>
  <c r="R161" i="3"/>
  <c r="N161" i="3"/>
  <c r="J161" i="3"/>
  <c r="U161" i="3"/>
  <c r="Q161" i="3"/>
  <c r="M161" i="3"/>
  <c r="T161" i="3"/>
  <c r="L161" i="3"/>
  <c r="S161" i="3"/>
  <c r="K161" i="3"/>
  <c r="O161" i="3"/>
  <c r="X161" i="3"/>
  <c r="P161" i="3"/>
  <c r="V154" i="5"/>
  <c r="Z154" i="6" s="1"/>
  <c r="V155" i="4"/>
  <c r="Z109" i="3"/>
  <c r="Y109" i="3"/>
  <c r="W109" i="3"/>
  <c r="X157" i="4"/>
  <c r="T157" i="4"/>
  <c r="P157" i="4"/>
  <c r="L157" i="4"/>
  <c r="S157" i="4"/>
  <c r="O157" i="4"/>
  <c r="K157" i="4"/>
  <c r="R157" i="4"/>
  <c r="N157" i="4"/>
  <c r="J157" i="4"/>
  <c r="U157" i="4"/>
  <c r="Q157" i="4"/>
  <c r="M157" i="4"/>
  <c r="Y148" i="4"/>
  <c r="W148" i="4"/>
  <c r="B181" i="4" s="1"/>
  <c r="H190" i="3"/>
  <c r="V156" i="6" l="1"/>
  <c r="V154" i="3"/>
  <c r="V162" i="6"/>
  <c r="Y162" i="6" s="1"/>
  <c r="Y156" i="6"/>
  <c r="Z156" i="6"/>
  <c r="W156" i="6"/>
  <c r="B189" i="6" s="1"/>
  <c r="Y154" i="3"/>
  <c r="W154" i="3"/>
  <c r="B187" i="3" s="1"/>
  <c r="W162" i="6"/>
  <c r="B195" i="6" s="1"/>
  <c r="Y155" i="4"/>
  <c r="W155" i="4"/>
  <c r="B188" i="4" s="1"/>
  <c r="Z155" i="3"/>
  <c r="H194" i="6"/>
  <c r="Y161" i="5"/>
  <c r="W161" i="5"/>
  <c r="B194" i="5" s="1"/>
  <c r="Y158" i="3"/>
  <c r="W158" i="3"/>
  <c r="B191" i="3" s="1"/>
  <c r="B142" i="4"/>
  <c r="W130" i="4"/>
  <c r="Y153" i="4"/>
  <c r="Z153" i="3"/>
  <c r="W153" i="4"/>
  <c r="B186" i="4" s="1"/>
  <c r="Y146" i="4"/>
  <c r="W146" i="4"/>
  <c r="B179" i="4" s="1"/>
  <c r="S147" i="6"/>
  <c r="O147" i="6"/>
  <c r="K147" i="6"/>
  <c r="R147" i="6"/>
  <c r="N147" i="6"/>
  <c r="J147" i="6"/>
  <c r="U147" i="6"/>
  <c r="Q147" i="6"/>
  <c r="M147" i="6"/>
  <c r="P147" i="6"/>
  <c r="L147" i="6"/>
  <c r="X147" i="6"/>
  <c r="T147" i="6"/>
  <c r="S188" i="3"/>
  <c r="O188" i="3"/>
  <c r="K188" i="3"/>
  <c r="R188" i="3"/>
  <c r="N188" i="3"/>
  <c r="J188" i="3"/>
  <c r="U188" i="3"/>
  <c r="M188" i="3"/>
  <c r="X188" i="3"/>
  <c r="T188" i="3"/>
  <c r="L188" i="3"/>
  <c r="P188" i="3"/>
  <c r="Q188" i="3"/>
  <c r="V150" i="6"/>
  <c r="V183" i="4"/>
  <c r="H186" i="6"/>
  <c r="S178" i="4"/>
  <c r="O178" i="4"/>
  <c r="K178" i="4"/>
  <c r="R178" i="4"/>
  <c r="N178" i="4"/>
  <c r="J178" i="4"/>
  <c r="U178" i="4"/>
  <c r="Q178" i="4"/>
  <c r="M178" i="4"/>
  <c r="P178" i="4"/>
  <c r="L178" i="4"/>
  <c r="X178" i="4"/>
  <c r="T178" i="4"/>
  <c r="H181" i="3"/>
  <c r="H178" i="5"/>
  <c r="Y158" i="5"/>
  <c r="W158" i="5"/>
  <c r="B191" i="5" s="1"/>
  <c r="Y193" i="4"/>
  <c r="W193" i="4"/>
  <c r="H176" i="5"/>
  <c r="Y185" i="4"/>
  <c r="W185" i="4"/>
  <c r="V110" i="3"/>
  <c r="J130" i="3"/>
  <c r="Y147" i="4"/>
  <c r="W147" i="4"/>
  <c r="B180" i="4" s="1"/>
  <c r="Z156" i="3"/>
  <c r="Y156" i="3"/>
  <c r="W156" i="3"/>
  <c r="B189" i="3" s="1"/>
  <c r="Z159" i="6"/>
  <c r="Y159" i="6"/>
  <c r="W159" i="6"/>
  <c r="B192" i="6" s="1"/>
  <c r="U190" i="3"/>
  <c r="Q190" i="3"/>
  <c r="M190" i="3"/>
  <c r="X190" i="3"/>
  <c r="T190" i="3"/>
  <c r="P190" i="3"/>
  <c r="L190" i="3"/>
  <c r="N190" i="3"/>
  <c r="O190" i="3"/>
  <c r="S190" i="3"/>
  <c r="K190" i="3"/>
  <c r="R190" i="3"/>
  <c r="J190" i="3"/>
  <c r="V190" i="3" s="1"/>
  <c r="B142" i="3"/>
  <c r="H181" i="4"/>
  <c r="Y154" i="5"/>
  <c r="W154" i="5"/>
  <c r="B187" i="5" s="1"/>
  <c r="H185" i="5"/>
  <c r="Y193" i="5"/>
  <c r="W193" i="5"/>
  <c r="Y157" i="6"/>
  <c r="W157" i="6"/>
  <c r="B190" i="6" s="1"/>
  <c r="V157" i="5"/>
  <c r="Z157" i="6" s="1"/>
  <c r="Y144" i="4"/>
  <c r="W144" i="4"/>
  <c r="B177" i="4" s="1"/>
  <c r="S183" i="3"/>
  <c r="O183" i="3"/>
  <c r="K183" i="3"/>
  <c r="R183" i="3"/>
  <c r="N183" i="3"/>
  <c r="J183" i="3"/>
  <c r="Q183" i="3"/>
  <c r="L183" i="3"/>
  <c r="X183" i="3"/>
  <c r="P183" i="3"/>
  <c r="T183" i="3"/>
  <c r="U183" i="3"/>
  <c r="M183" i="3"/>
  <c r="Y159" i="4"/>
  <c r="W159" i="4"/>
  <c r="B192" i="4" s="1"/>
  <c r="Y193" i="6"/>
  <c r="W193" i="6"/>
  <c r="V158" i="4"/>
  <c r="H189" i="5"/>
  <c r="Y161" i="4"/>
  <c r="W161" i="4"/>
  <c r="B194" i="4" s="1"/>
  <c r="H187" i="6"/>
  <c r="U162" i="3"/>
  <c r="Q162" i="3"/>
  <c r="M162" i="3"/>
  <c r="X162" i="3"/>
  <c r="T162" i="3"/>
  <c r="P162" i="3"/>
  <c r="L162" i="3"/>
  <c r="R162" i="3"/>
  <c r="J162" i="3"/>
  <c r="S162" i="3"/>
  <c r="O162" i="3"/>
  <c r="K162" i="3"/>
  <c r="N162" i="3"/>
  <c r="H182" i="3"/>
  <c r="U186" i="5"/>
  <c r="Q186" i="5"/>
  <c r="M186" i="5"/>
  <c r="X186" i="5"/>
  <c r="T186" i="5"/>
  <c r="P186" i="5"/>
  <c r="L186" i="5"/>
  <c r="S186" i="5"/>
  <c r="O186" i="5"/>
  <c r="K186" i="5"/>
  <c r="R186" i="5"/>
  <c r="N186" i="5"/>
  <c r="J186" i="5"/>
  <c r="V144" i="3"/>
  <c r="Y148" i="6"/>
  <c r="Z148" i="6"/>
  <c r="W148" i="6"/>
  <c r="B181" i="6" s="1"/>
  <c r="Z152" i="3"/>
  <c r="Y152" i="3"/>
  <c r="W152" i="3"/>
  <c r="B185" i="3" s="1"/>
  <c r="U176" i="4"/>
  <c r="Q176" i="4"/>
  <c r="M176" i="4"/>
  <c r="X176" i="4"/>
  <c r="T176" i="4"/>
  <c r="P176" i="4"/>
  <c r="L176" i="4"/>
  <c r="S176" i="4"/>
  <c r="O176" i="4"/>
  <c r="K176" i="4"/>
  <c r="J176" i="4"/>
  <c r="R176" i="4"/>
  <c r="N176" i="4"/>
  <c r="H182" i="5"/>
  <c r="Z143" i="6"/>
  <c r="Y143" i="6"/>
  <c r="W143" i="6"/>
  <c r="B176" i="6" s="1"/>
  <c r="R182" i="4"/>
  <c r="N182" i="4"/>
  <c r="X182" i="4"/>
  <c r="T182" i="4"/>
  <c r="P182" i="4"/>
  <c r="L182" i="4"/>
  <c r="S182" i="4"/>
  <c r="K182" i="4"/>
  <c r="Q182" i="4"/>
  <c r="J182" i="4"/>
  <c r="O182" i="4"/>
  <c r="U182" i="4"/>
  <c r="M182" i="4"/>
  <c r="X178" i="3"/>
  <c r="T178" i="3"/>
  <c r="P178" i="3"/>
  <c r="L178" i="3"/>
  <c r="S178" i="3"/>
  <c r="O178" i="3"/>
  <c r="K178" i="3"/>
  <c r="Q178" i="3"/>
  <c r="R178" i="3"/>
  <c r="N178" i="3"/>
  <c r="J178" i="3"/>
  <c r="U178" i="3"/>
  <c r="M178" i="3"/>
  <c r="V162" i="4"/>
  <c r="U179" i="5"/>
  <c r="Q179" i="5"/>
  <c r="M179" i="5"/>
  <c r="X179" i="5"/>
  <c r="T179" i="5"/>
  <c r="P179" i="5"/>
  <c r="L179" i="5"/>
  <c r="S179" i="5"/>
  <c r="O179" i="5"/>
  <c r="K179" i="5"/>
  <c r="R179" i="5"/>
  <c r="N179" i="5"/>
  <c r="J179" i="5"/>
  <c r="Y193" i="3"/>
  <c r="W193" i="3"/>
  <c r="Z146" i="3"/>
  <c r="Y146" i="3"/>
  <c r="W146" i="3"/>
  <c r="B179" i="3" s="1"/>
  <c r="H188" i="5"/>
  <c r="Z149" i="6"/>
  <c r="Y149" i="6"/>
  <c r="W149" i="6"/>
  <c r="B182" i="6" s="1"/>
  <c r="W130" i="5"/>
  <c r="B142" i="5"/>
  <c r="H188" i="6"/>
  <c r="V161" i="3"/>
  <c r="V157" i="4"/>
  <c r="H192" i="3"/>
  <c r="S177" i="5"/>
  <c r="O177" i="5"/>
  <c r="K177" i="5"/>
  <c r="R177" i="5"/>
  <c r="N177" i="5"/>
  <c r="J177" i="5"/>
  <c r="U177" i="5"/>
  <c r="Q177" i="5"/>
  <c r="M177" i="5"/>
  <c r="P177" i="5"/>
  <c r="L177" i="5"/>
  <c r="X177" i="5"/>
  <c r="T177" i="5"/>
  <c r="Z161" i="6"/>
  <c r="Y162" i="5"/>
  <c r="W162" i="5"/>
  <c r="B195" i="5" s="1"/>
  <c r="Z145" i="6"/>
  <c r="Y145" i="6"/>
  <c r="W145" i="6"/>
  <c r="B178" i="6" s="1"/>
  <c r="H181" i="5"/>
  <c r="Y186" i="3"/>
  <c r="W186" i="3"/>
  <c r="V154" i="4"/>
  <c r="Z154" i="3" s="1"/>
  <c r="H185" i="6"/>
  <c r="H189" i="4"/>
  <c r="V158" i="6"/>
  <c r="Y150" i="5"/>
  <c r="W150" i="5"/>
  <c r="B183" i="5" s="1"/>
  <c r="V147" i="5"/>
  <c r="Z147" i="3"/>
  <c r="Y147" i="3"/>
  <c r="W147" i="3"/>
  <c r="B180" i="3" s="1"/>
  <c r="V177" i="6"/>
  <c r="H179" i="6"/>
  <c r="Y159" i="5"/>
  <c r="W159" i="5"/>
  <c r="B192" i="5" s="1"/>
  <c r="V130" i="6"/>
  <c r="Y109" i="6"/>
  <c r="Z109" i="6"/>
  <c r="W109" i="6"/>
  <c r="Z162" i="6" l="1"/>
  <c r="V186" i="5"/>
  <c r="Y147" i="5"/>
  <c r="W147" i="5"/>
  <c r="B180" i="5" s="1"/>
  <c r="S188" i="5"/>
  <c r="O188" i="5"/>
  <c r="K188" i="5"/>
  <c r="R188" i="5"/>
  <c r="N188" i="5"/>
  <c r="J188" i="5"/>
  <c r="U188" i="5"/>
  <c r="Q188" i="5"/>
  <c r="M188" i="5"/>
  <c r="X188" i="5"/>
  <c r="T188" i="5"/>
  <c r="P188" i="5"/>
  <c r="L188" i="5"/>
  <c r="Y186" i="5"/>
  <c r="W186" i="5"/>
  <c r="S181" i="4"/>
  <c r="O181" i="4"/>
  <c r="K181" i="4"/>
  <c r="U181" i="4"/>
  <c r="P181" i="4"/>
  <c r="J181" i="4"/>
  <c r="T181" i="4"/>
  <c r="N181" i="4"/>
  <c r="X181" i="4"/>
  <c r="R181" i="4"/>
  <c r="M181" i="4"/>
  <c r="Q181" i="4"/>
  <c r="L181" i="4"/>
  <c r="X186" i="6"/>
  <c r="T186" i="6"/>
  <c r="P186" i="6"/>
  <c r="L186" i="6"/>
  <c r="R186" i="6"/>
  <c r="N186" i="6"/>
  <c r="J186" i="6"/>
  <c r="S186" i="6"/>
  <c r="K186" i="6"/>
  <c r="M186" i="6"/>
  <c r="U186" i="6"/>
  <c r="Q186" i="6"/>
  <c r="O186" i="6"/>
  <c r="H180" i="3"/>
  <c r="H183" i="5"/>
  <c r="R189" i="4"/>
  <c r="N189" i="4"/>
  <c r="J189" i="4"/>
  <c r="X189" i="4"/>
  <c r="T189" i="4"/>
  <c r="P189" i="4"/>
  <c r="L189" i="4"/>
  <c r="Q189" i="4"/>
  <c r="O189" i="4"/>
  <c r="U189" i="4"/>
  <c r="M189" i="4"/>
  <c r="S189" i="4"/>
  <c r="K189" i="4"/>
  <c r="R181" i="5"/>
  <c r="N181" i="5"/>
  <c r="J181" i="5"/>
  <c r="U181" i="5"/>
  <c r="Q181" i="5"/>
  <c r="M181" i="5"/>
  <c r="X181" i="5"/>
  <c r="T181" i="5"/>
  <c r="P181" i="5"/>
  <c r="L181" i="5"/>
  <c r="S181" i="5"/>
  <c r="O181" i="5"/>
  <c r="K181" i="5"/>
  <c r="H195" i="5"/>
  <c r="S192" i="3"/>
  <c r="O192" i="3"/>
  <c r="K192" i="3"/>
  <c r="R192" i="3"/>
  <c r="N192" i="3"/>
  <c r="J192" i="3"/>
  <c r="X192" i="3"/>
  <c r="P192" i="3"/>
  <c r="Q192" i="3"/>
  <c r="U192" i="3"/>
  <c r="M192" i="3"/>
  <c r="T192" i="3"/>
  <c r="L192" i="3"/>
  <c r="H182" i="6"/>
  <c r="V182" i="4"/>
  <c r="H185" i="3"/>
  <c r="X182" i="3"/>
  <c r="T182" i="3"/>
  <c r="P182" i="3"/>
  <c r="L182" i="3"/>
  <c r="S182" i="3"/>
  <c r="O182" i="3"/>
  <c r="K182" i="3"/>
  <c r="R182" i="3"/>
  <c r="J182" i="3"/>
  <c r="Q182" i="3"/>
  <c r="U182" i="3"/>
  <c r="M182" i="3"/>
  <c r="N182" i="3"/>
  <c r="R187" i="6"/>
  <c r="N187" i="6"/>
  <c r="J187" i="6"/>
  <c r="X187" i="6"/>
  <c r="T187" i="6"/>
  <c r="P187" i="6"/>
  <c r="L187" i="6"/>
  <c r="S187" i="6"/>
  <c r="K187" i="6"/>
  <c r="U187" i="6"/>
  <c r="Q187" i="6"/>
  <c r="O187" i="6"/>
  <c r="M187" i="6"/>
  <c r="H192" i="4"/>
  <c r="H192" i="6"/>
  <c r="H191" i="5"/>
  <c r="H191" i="3"/>
  <c r="H188" i="4"/>
  <c r="H189" i="6"/>
  <c r="H192" i="5"/>
  <c r="H181" i="6"/>
  <c r="X185" i="5"/>
  <c r="T185" i="5"/>
  <c r="P185" i="5"/>
  <c r="L185" i="5"/>
  <c r="S185" i="5"/>
  <c r="O185" i="5"/>
  <c r="K185" i="5"/>
  <c r="R185" i="5"/>
  <c r="N185" i="5"/>
  <c r="J185" i="5"/>
  <c r="U185" i="5"/>
  <c r="Q185" i="5"/>
  <c r="M185" i="5"/>
  <c r="H194" i="5"/>
  <c r="H178" i="6"/>
  <c r="X188" i="6"/>
  <c r="T188" i="6"/>
  <c r="P188" i="6"/>
  <c r="L188" i="6"/>
  <c r="R188" i="6"/>
  <c r="N188" i="6"/>
  <c r="J188" i="6"/>
  <c r="Q188" i="6"/>
  <c r="O188" i="6"/>
  <c r="M188" i="6"/>
  <c r="U188" i="6"/>
  <c r="K188" i="6"/>
  <c r="S188" i="6"/>
  <c r="H179" i="3"/>
  <c r="S182" i="5"/>
  <c r="O182" i="5"/>
  <c r="K182" i="5"/>
  <c r="R182" i="5"/>
  <c r="N182" i="5"/>
  <c r="J182" i="5"/>
  <c r="U182" i="5"/>
  <c r="Q182" i="5"/>
  <c r="M182" i="5"/>
  <c r="P182" i="5"/>
  <c r="L182" i="5"/>
  <c r="X182" i="5"/>
  <c r="T182" i="5"/>
  <c r="V176" i="4"/>
  <c r="H194" i="4"/>
  <c r="Y158" i="4"/>
  <c r="W158" i="4"/>
  <c r="B191" i="4" s="1"/>
  <c r="V183" i="3"/>
  <c r="Y157" i="5"/>
  <c r="W157" i="5"/>
  <c r="B190" i="5" s="1"/>
  <c r="H187" i="5"/>
  <c r="H142" i="3"/>
  <c r="Z110" i="3"/>
  <c r="Z131" i="3" s="1"/>
  <c r="Y110" i="3"/>
  <c r="W110" i="3"/>
  <c r="V130" i="3"/>
  <c r="R176" i="5"/>
  <c r="N176" i="5"/>
  <c r="J176" i="5"/>
  <c r="U176" i="5"/>
  <c r="Q176" i="5"/>
  <c r="M176" i="5"/>
  <c r="X176" i="5"/>
  <c r="T176" i="5"/>
  <c r="P176" i="5"/>
  <c r="L176" i="5"/>
  <c r="S176" i="5"/>
  <c r="O176" i="5"/>
  <c r="K176" i="5"/>
  <c r="U181" i="3"/>
  <c r="Q181" i="3"/>
  <c r="M181" i="3"/>
  <c r="X181" i="3"/>
  <c r="T181" i="3"/>
  <c r="P181" i="3"/>
  <c r="L181" i="3"/>
  <c r="O181" i="3"/>
  <c r="N181" i="3"/>
  <c r="R181" i="3"/>
  <c r="J181" i="3"/>
  <c r="S181" i="3"/>
  <c r="K181" i="3"/>
  <c r="V178" i="4"/>
  <c r="Y183" i="4"/>
  <c r="W183" i="4"/>
  <c r="H179" i="4"/>
  <c r="Z158" i="3"/>
  <c r="H187" i="3"/>
  <c r="B142" i="6"/>
  <c r="W130" i="6"/>
  <c r="Y177" i="6"/>
  <c r="W177" i="6"/>
  <c r="Y154" i="4"/>
  <c r="W154" i="4"/>
  <c r="B187" i="4" s="1"/>
  <c r="Z161" i="3"/>
  <c r="Y161" i="3"/>
  <c r="W161" i="3"/>
  <c r="B194" i="3" s="1"/>
  <c r="Y162" i="4"/>
  <c r="W162" i="4"/>
  <c r="B195" i="4" s="1"/>
  <c r="S189" i="5"/>
  <c r="O189" i="5"/>
  <c r="K189" i="5"/>
  <c r="R189" i="5"/>
  <c r="N189" i="5"/>
  <c r="J189" i="5"/>
  <c r="U189" i="5"/>
  <c r="Q189" i="5"/>
  <c r="M189" i="5"/>
  <c r="P189" i="5"/>
  <c r="L189" i="5"/>
  <c r="X189" i="5"/>
  <c r="T189" i="5"/>
  <c r="H177" i="4"/>
  <c r="Y190" i="3"/>
  <c r="W190" i="3"/>
  <c r="H189" i="3"/>
  <c r="V147" i="6"/>
  <c r="H186" i="4"/>
  <c r="B163" i="4"/>
  <c r="H142" i="4"/>
  <c r="Y130" i="6"/>
  <c r="X131" i="6" s="1"/>
  <c r="X179" i="6"/>
  <c r="T179" i="6"/>
  <c r="P179" i="6"/>
  <c r="L179" i="6"/>
  <c r="U179" i="6"/>
  <c r="O179" i="6"/>
  <c r="J179" i="6"/>
  <c r="S179" i="6"/>
  <c r="N179" i="6"/>
  <c r="R179" i="6"/>
  <c r="M179" i="6"/>
  <c r="Q179" i="6"/>
  <c r="K179" i="6"/>
  <c r="Z158" i="6"/>
  <c r="Y158" i="6"/>
  <c r="W158" i="6"/>
  <c r="B191" i="6" s="1"/>
  <c r="R185" i="6"/>
  <c r="N185" i="6"/>
  <c r="J185" i="6"/>
  <c r="X185" i="6"/>
  <c r="T185" i="6"/>
  <c r="P185" i="6"/>
  <c r="L185" i="6"/>
  <c r="U185" i="6"/>
  <c r="M185" i="6"/>
  <c r="S185" i="6"/>
  <c r="Q185" i="6"/>
  <c r="O185" i="6"/>
  <c r="K185" i="6"/>
  <c r="V177" i="5"/>
  <c r="Z177" i="6" s="1"/>
  <c r="Y157" i="4"/>
  <c r="Z157" i="3"/>
  <c r="W157" i="4"/>
  <c r="B190" i="4" s="1"/>
  <c r="H142" i="5"/>
  <c r="B163" i="5"/>
  <c r="V179" i="5"/>
  <c r="V178" i="3"/>
  <c r="H176" i="6"/>
  <c r="Y144" i="3"/>
  <c r="Z144" i="3"/>
  <c r="W144" i="3"/>
  <c r="B177" i="3" s="1"/>
  <c r="V162" i="3"/>
  <c r="H190" i="6"/>
  <c r="H180" i="4"/>
  <c r="X178" i="5"/>
  <c r="T178" i="5"/>
  <c r="P178" i="5"/>
  <c r="L178" i="5"/>
  <c r="S178" i="5"/>
  <c r="O178" i="5"/>
  <c r="K178" i="5"/>
  <c r="R178" i="5"/>
  <c r="N178" i="5"/>
  <c r="J178" i="5"/>
  <c r="U178" i="5"/>
  <c r="Q178" i="5"/>
  <c r="M178" i="5"/>
  <c r="Y150" i="6"/>
  <c r="Z150" i="6"/>
  <c r="W150" i="6"/>
  <c r="B183" i="6" s="1"/>
  <c r="V188" i="3"/>
  <c r="U194" i="6"/>
  <c r="Q194" i="6"/>
  <c r="M194" i="6"/>
  <c r="S194" i="6"/>
  <c r="O194" i="6"/>
  <c r="K194" i="6"/>
  <c r="T194" i="6"/>
  <c r="L194" i="6"/>
  <c r="X194" i="6"/>
  <c r="N194" i="6"/>
  <c r="J194" i="6"/>
  <c r="V194" i="6" s="1"/>
  <c r="R194" i="6"/>
  <c r="P194" i="6"/>
  <c r="H195" i="6"/>
  <c r="V188" i="6" l="1"/>
  <c r="V188" i="5"/>
  <c r="Z188" i="6" s="1"/>
  <c r="Y194" i="6"/>
  <c r="W194" i="6"/>
  <c r="Y162" i="3"/>
  <c r="Z162" i="3"/>
  <c r="W162" i="3"/>
  <c r="B195" i="3" s="1"/>
  <c r="H195" i="4"/>
  <c r="Y188" i="6"/>
  <c r="W188" i="6"/>
  <c r="R189" i="6"/>
  <c r="N189" i="6"/>
  <c r="J189" i="6"/>
  <c r="X189" i="6"/>
  <c r="T189" i="6"/>
  <c r="P189" i="6"/>
  <c r="L189" i="6"/>
  <c r="S189" i="6"/>
  <c r="K189" i="6"/>
  <c r="O189" i="6"/>
  <c r="M189" i="6"/>
  <c r="U189" i="6"/>
  <c r="Q189" i="6"/>
  <c r="R180" i="3"/>
  <c r="N180" i="3"/>
  <c r="J180" i="3"/>
  <c r="U180" i="3"/>
  <c r="Q180" i="3"/>
  <c r="M180" i="3"/>
  <c r="S180" i="3"/>
  <c r="K180" i="3"/>
  <c r="X180" i="3"/>
  <c r="P180" i="3"/>
  <c r="T180" i="3"/>
  <c r="L180" i="3"/>
  <c r="O180" i="3"/>
  <c r="H177" i="3"/>
  <c r="V185" i="6"/>
  <c r="V179" i="6"/>
  <c r="R189" i="3"/>
  <c r="N189" i="3"/>
  <c r="J189" i="3"/>
  <c r="U189" i="3"/>
  <c r="Q189" i="3"/>
  <c r="M189" i="3"/>
  <c r="X189" i="3"/>
  <c r="P189" i="3"/>
  <c r="O189" i="3"/>
  <c r="S189" i="3"/>
  <c r="K189" i="3"/>
  <c r="T189" i="3"/>
  <c r="L189" i="3"/>
  <c r="H187" i="4"/>
  <c r="Z183" i="3"/>
  <c r="Y183" i="3"/>
  <c r="W183" i="3"/>
  <c r="R194" i="4"/>
  <c r="N194" i="4"/>
  <c r="J194" i="4"/>
  <c r="X194" i="4"/>
  <c r="T194" i="4"/>
  <c r="P194" i="4"/>
  <c r="L194" i="4"/>
  <c r="S194" i="4"/>
  <c r="K194" i="4"/>
  <c r="Q194" i="4"/>
  <c r="O194" i="4"/>
  <c r="M194" i="4"/>
  <c r="U194" i="4"/>
  <c r="S194" i="5"/>
  <c r="O194" i="5"/>
  <c r="K194" i="5"/>
  <c r="R194" i="5"/>
  <c r="N194" i="5"/>
  <c r="J194" i="5"/>
  <c r="U194" i="5"/>
  <c r="Q194" i="5"/>
  <c r="M194" i="5"/>
  <c r="L194" i="5"/>
  <c r="X194" i="5"/>
  <c r="T194" i="5"/>
  <c r="P194" i="5"/>
  <c r="X181" i="6"/>
  <c r="T181" i="6"/>
  <c r="P181" i="6"/>
  <c r="L181" i="6"/>
  <c r="S181" i="6"/>
  <c r="N181" i="6"/>
  <c r="R181" i="6"/>
  <c r="M181" i="6"/>
  <c r="Q181" i="6"/>
  <c r="K181" i="6"/>
  <c r="O181" i="6"/>
  <c r="J181" i="6"/>
  <c r="U181" i="6"/>
  <c r="X192" i="6"/>
  <c r="T192" i="6"/>
  <c r="P192" i="6"/>
  <c r="L192" i="6"/>
  <c r="R192" i="6"/>
  <c r="N192" i="6"/>
  <c r="J192" i="6"/>
  <c r="Q192" i="6"/>
  <c r="O192" i="6"/>
  <c r="M192" i="6"/>
  <c r="U192" i="6"/>
  <c r="K192" i="6"/>
  <c r="S192" i="6"/>
  <c r="V182" i="3"/>
  <c r="Y182" i="4"/>
  <c r="W182" i="4"/>
  <c r="X195" i="5"/>
  <c r="T195" i="5"/>
  <c r="P195" i="5"/>
  <c r="L195" i="5"/>
  <c r="S195" i="5"/>
  <c r="O195" i="5"/>
  <c r="K195" i="5"/>
  <c r="R195" i="5"/>
  <c r="N195" i="5"/>
  <c r="J195" i="5"/>
  <c r="U195" i="5"/>
  <c r="Q195" i="5"/>
  <c r="M195" i="5"/>
  <c r="V181" i="5"/>
  <c r="X183" i="5"/>
  <c r="T183" i="5"/>
  <c r="P183" i="5"/>
  <c r="L183" i="5"/>
  <c r="S183" i="5"/>
  <c r="O183" i="5"/>
  <c r="K183" i="5"/>
  <c r="R183" i="5"/>
  <c r="N183" i="5"/>
  <c r="J183" i="5"/>
  <c r="U183" i="5"/>
  <c r="Q183" i="5"/>
  <c r="M183" i="5"/>
  <c r="V181" i="4"/>
  <c r="H183" i="6"/>
  <c r="R180" i="4"/>
  <c r="N180" i="4"/>
  <c r="J180" i="4"/>
  <c r="X180" i="4"/>
  <c r="S180" i="4"/>
  <c r="M180" i="4"/>
  <c r="Q180" i="4"/>
  <c r="L180" i="4"/>
  <c r="U180" i="4"/>
  <c r="P180" i="4"/>
  <c r="K180" i="4"/>
  <c r="T180" i="4"/>
  <c r="O180" i="4"/>
  <c r="R176" i="6"/>
  <c r="N176" i="6"/>
  <c r="J176" i="6"/>
  <c r="X176" i="6"/>
  <c r="S176" i="6"/>
  <c r="M176" i="6"/>
  <c r="Q176" i="6"/>
  <c r="L176" i="6"/>
  <c r="U176" i="6"/>
  <c r="T176" i="6"/>
  <c r="P176" i="6"/>
  <c r="O176" i="6"/>
  <c r="K176" i="6"/>
  <c r="X187" i="3"/>
  <c r="T187" i="3"/>
  <c r="P187" i="3"/>
  <c r="L187" i="3"/>
  <c r="S187" i="3"/>
  <c r="O187" i="3"/>
  <c r="K187" i="3"/>
  <c r="N187" i="3"/>
  <c r="U187" i="3"/>
  <c r="M187" i="3"/>
  <c r="Q187" i="3"/>
  <c r="R187" i="3"/>
  <c r="J187" i="3"/>
  <c r="S179" i="3"/>
  <c r="O179" i="3"/>
  <c r="K179" i="3"/>
  <c r="R179" i="3"/>
  <c r="N179" i="3"/>
  <c r="J179" i="3"/>
  <c r="X179" i="3"/>
  <c r="P179" i="3"/>
  <c r="Q179" i="3"/>
  <c r="U179" i="3"/>
  <c r="M179" i="3"/>
  <c r="T179" i="3"/>
  <c r="L179" i="3"/>
  <c r="V178" i="5"/>
  <c r="Y178" i="3"/>
  <c r="Z178" i="3"/>
  <c r="W178" i="3"/>
  <c r="H163" i="5"/>
  <c r="R142" i="5"/>
  <c r="R163" i="5" s="1"/>
  <c r="N142" i="5"/>
  <c r="N163" i="5" s="1"/>
  <c r="J142" i="5"/>
  <c r="U142" i="5"/>
  <c r="U163" i="5" s="1"/>
  <c r="Q142" i="5"/>
  <c r="Q163" i="5" s="1"/>
  <c r="M142" i="5"/>
  <c r="M163" i="5" s="1"/>
  <c r="T142" i="5"/>
  <c r="T163" i="5" s="1"/>
  <c r="L142" i="5"/>
  <c r="L163" i="5" s="1"/>
  <c r="S142" i="5"/>
  <c r="S163" i="5" s="1"/>
  <c r="K142" i="5"/>
  <c r="K163" i="5" s="1"/>
  <c r="X142" i="5"/>
  <c r="X163" i="5" s="1"/>
  <c r="P142" i="5"/>
  <c r="P163" i="5" s="1"/>
  <c r="O142" i="5"/>
  <c r="O163" i="5" s="1"/>
  <c r="Y177" i="5"/>
  <c r="W177" i="5"/>
  <c r="H163" i="4"/>
  <c r="S142" i="4"/>
  <c r="S163" i="4" s="1"/>
  <c r="O142" i="4"/>
  <c r="O163" i="4" s="1"/>
  <c r="K142" i="4"/>
  <c r="K163" i="4" s="1"/>
  <c r="R142" i="4"/>
  <c r="R163" i="4" s="1"/>
  <c r="N142" i="4"/>
  <c r="N163" i="4" s="1"/>
  <c r="J142" i="4"/>
  <c r="U142" i="4"/>
  <c r="U163" i="4" s="1"/>
  <c r="Q142" i="4"/>
  <c r="Q163" i="4" s="1"/>
  <c r="M142" i="4"/>
  <c r="M163" i="4" s="1"/>
  <c r="X142" i="4"/>
  <c r="X163" i="4" s="1"/>
  <c r="T142" i="4"/>
  <c r="T163" i="4" s="1"/>
  <c r="P142" i="4"/>
  <c r="P163" i="4" s="1"/>
  <c r="L142" i="4"/>
  <c r="L163" i="4" s="1"/>
  <c r="X186" i="4"/>
  <c r="T186" i="4"/>
  <c r="P186" i="4"/>
  <c r="L186" i="4"/>
  <c r="R186" i="4"/>
  <c r="N186" i="4"/>
  <c r="J186" i="4"/>
  <c r="U186" i="4"/>
  <c r="M186" i="4"/>
  <c r="S186" i="4"/>
  <c r="K186" i="4"/>
  <c r="Q186" i="4"/>
  <c r="O186" i="4"/>
  <c r="R177" i="4"/>
  <c r="N177" i="4"/>
  <c r="J177" i="4"/>
  <c r="U177" i="4"/>
  <c r="Q177" i="4"/>
  <c r="M177" i="4"/>
  <c r="X177" i="4"/>
  <c r="T177" i="4"/>
  <c r="P177" i="4"/>
  <c r="L177" i="4"/>
  <c r="S177" i="4"/>
  <c r="O177" i="4"/>
  <c r="K177" i="4"/>
  <c r="V189" i="5"/>
  <c r="H194" i="3"/>
  <c r="V181" i="3"/>
  <c r="Y130" i="3"/>
  <c r="X131" i="3" s="1"/>
  <c r="S142" i="3"/>
  <c r="O142" i="3"/>
  <c r="K142" i="3"/>
  <c r="R142" i="3"/>
  <c r="N142" i="3"/>
  <c r="J142" i="3"/>
  <c r="X142" i="3"/>
  <c r="P142" i="3"/>
  <c r="U142" i="3"/>
  <c r="M142" i="3"/>
  <c r="Q142" i="3"/>
  <c r="T142" i="3"/>
  <c r="L142" i="3"/>
  <c r="R187" i="5"/>
  <c r="N187" i="5"/>
  <c r="J187" i="5"/>
  <c r="U187" i="5"/>
  <c r="Q187" i="5"/>
  <c r="M187" i="5"/>
  <c r="X187" i="5"/>
  <c r="T187" i="5"/>
  <c r="P187" i="5"/>
  <c r="L187" i="5"/>
  <c r="K187" i="5"/>
  <c r="S187" i="5"/>
  <c r="O187" i="5"/>
  <c r="H191" i="4"/>
  <c r="Y176" i="4"/>
  <c r="W176" i="4"/>
  <c r="V182" i="5"/>
  <c r="V185" i="5"/>
  <c r="X191" i="5"/>
  <c r="T191" i="5"/>
  <c r="P191" i="5"/>
  <c r="L191" i="5"/>
  <c r="S191" i="5"/>
  <c r="O191" i="5"/>
  <c r="K191" i="5"/>
  <c r="R191" i="5"/>
  <c r="N191" i="5"/>
  <c r="J191" i="5"/>
  <c r="M191" i="5"/>
  <c r="U191" i="5"/>
  <c r="Q191" i="5"/>
  <c r="V187" i="6"/>
  <c r="R182" i="6"/>
  <c r="N182" i="6"/>
  <c r="J182" i="6"/>
  <c r="Q182" i="6"/>
  <c r="L182" i="6"/>
  <c r="U182" i="6"/>
  <c r="P182" i="6"/>
  <c r="K182" i="6"/>
  <c r="T182" i="6"/>
  <c r="O182" i="6"/>
  <c r="X182" i="6"/>
  <c r="S182" i="6"/>
  <c r="M182" i="6"/>
  <c r="V189" i="4"/>
  <c r="H180" i="5"/>
  <c r="S195" i="6"/>
  <c r="O195" i="6"/>
  <c r="K195" i="6"/>
  <c r="U195" i="6"/>
  <c r="Q195" i="6"/>
  <c r="M195" i="6"/>
  <c r="N195" i="6"/>
  <c r="T195" i="6"/>
  <c r="J195" i="6"/>
  <c r="R195" i="6"/>
  <c r="P195" i="6"/>
  <c r="X195" i="6"/>
  <c r="L195" i="6"/>
  <c r="H191" i="6"/>
  <c r="R178" i="6"/>
  <c r="N178" i="6"/>
  <c r="J178" i="6"/>
  <c r="U178" i="6"/>
  <c r="P178" i="6"/>
  <c r="K178" i="6"/>
  <c r="T178" i="6"/>
  <c r="O178" i="6"/>
  <c r="X178" i="6"/>
  <c r="S178" i="6"/>
  <c r="M178" i="6"/>
  <c r="Q178" i="6"/>
  <c r="L178" i="6"/>
  <c r="X191" i="3"/>
  <c r="T191" i="3"/>
  <c r="P191" i="3"/>
  <c r="L191" i="3"/>
  <c r="S191" i="3"/>
  <c r="O191" i="3"/>
  <c r="K191" i="3"/>
  <c r="Q191" i="3"/>
  <c r="J191" i="3"/>
  <c r="N191" i="3"/>
  <c r="R191" i="3"/>
  <c r="U191" i="3"/>
  <c r="M191" i="3"/>
  <c r="Y188" i="5"/>
  <c r="W188" i="5"/>
  <c r="Y188" i="3"/>
  <c r="W188" i="3"/>
  <c r="X190" i="6"/>
  <c r="T190" i="6"/>
  <c r="P190" i="6"/>
  <c r="L190" i="6"/>
  <c r="R190" i="6"/>
  <c r="N190" i="6"/>
  <c r="J190" i="6"/>
  <c r="Q190" i="6"/>
  <c r="U190" i="6"/>
  <c r="K190" i="6"/>
  <c r="S190" i="6"/>
  <c r="O190" i="6"/>
  <c r="M190" i="6"/>
  <c r="Y179" i="5"/>
  <c r="W179" i="5"/>
  <c r="H190" i="4"/>
  <c r="Z147" i="6"/>
  <c r="Z164" i="6" s="1"/>
  <c r="Y147" i="6"/>
  <c r="W147" i="6"/>
  <c r="B180" i="6" s="1"/>
  <c r="B163" i="6"/>
  <c r="H142" i="6"/>
  <c r="X179" i="4"/>
  <c r="T179" i="4"/>
  <c r="P179" i="4"/>
  <c r="L179" i="4"/>
  <c r="S179" i="4"/>
  <c r="O179" i="4"/>
  <c r="K179" i="4"/>
  <c r="R179" i="4"/>
  <c r="N179" i="4"/>
  <c r="J179" i="4"/>
  <c r="V179" i="4" s="1"/>
  <c r="U179" i="4"/>
  <c r="Q179" i="4"/>
  <c r="M179" i="4"/>
  <c r="Y178" i="4"/>
  <c r="W178" i="4"/>
  <c r="V176" i="5"/>
  <c r="B143" i="3"/>
  <c r="W130" i="3"/>
  <c r="H190" i="5"/>
  <c r="U192" i="5"/>
  <c r="Q192" i="5"/>
  <c r="M192" i="5"/>
  <c r="X192" i="5"/>
  <c r="T192" i="5"/>
  <c r="P192" i="5"/>
  <c r="L192" i="5"/>
  <c r="S192" i="5"/>
  <c r="O192" i="5"/>
  <c r="K192" i="5"/>
  <c r="R192" i="5"/>
  <c r="N192" i="5"/>
  <c r="J192" i="5"/>
  <c r="R188" i="4"/>
  <c r="N188" i="4"/>
  <c r="J188" i="4"/>
  <c r="X188" i="4"/>
  <c r="T188" i="4"/>
  <c r="P188" i="4"/>
  <c r="L188" i="4"/>
  <c r="U188" i="4"/>
  <c r="M188" i="4"/>
  <c r="S188" i="4"/>
  <c r="K188" i="4"/>
  <c r="Q188" i="4"/>
  <c r="O188" i="4"/>
  <c r="X192" i="4"/>
  <c r="T192" i="4"/>
  <c r="P192" i="4"/>
  <c r="L192" i="4"/>
  <c r="R192" i="4"/>
  <c r="N192" i="4"/>
  <c r="J192" i="4"/>
  <c r="S192" i="4"/>
  <c r="K192" i="4"/>
  <c r="Q192" i="4"/>
  <c r="O192" i="4"/>
  <c r="U192" i="4"/>
  <c r="M192" i="4"/>
  <c r="R185" i="3"/>
  <c r="N185" i="3"/>
  <c r="J185" i="3"/>
  <c r="U185" i="3"/>
  <c r="Q185" i="3"/>
  <c r="M185" i="3"/>
  <c r="O185" i="3"/>
  <c r="T185" i="3"/>
  <c r="L185" i="3"/>
  <c r="X185" i="3"/>
  <c r="P185" i="3"/>
  <c r="S185" i="3"/>
  <c r="K185" i="3"/>
  <c r="V192" i="3"/>
  <c r="V186" i="6"/>
  <c r="V195" i="5" l="1"/>
  <c r="V182" i="6"/>
  <c r="V176" i="6"/>
  <c r="Z186" i="6"/>
  <c r="Y186" i="6"/>
  <c r="W186" i="6"/>
  <c r="U180" i="5"/>
  <c r="Q180" i="5"/>
  <c r="M180" i="5"/>
  <c r="X180" i="5"/>
  <c r="T180" i="5"/>
  <c r="P180" i="5"/>
  <c r="L180" i="5"/>
  <c r="S180" i="5"/>
  <c r="O180" i="5"/>
  <c r="K180" i="5"/>
  <c r="J180" i="5"/>
  <c r="R180" i="5"/>
  <c r="N180" i="5"/>
  <c r="Y181" i="5"/>
  <c r="W181" i="5"/>
  <c r="Z182" i="3"/>
  <c r="Y182" i="3"/>
  <c r="W182" i="3"/>
  <c r="Z185" i="6"/>
  <c r="Y185" i="6"/>
  <c r="W185" i="6"/>
  <c r="V192" i="5"/>
  <c r="H180" i="6"/>
  <c r="R191" i="6"/>
  <c r="N191" i="6"/>
  <c r="J191" i="6"/>
  <c r="X191" i="6"/>
  <c r="T191" i="6"/>
  <c r="P191" i="6"/>
  <c r="L191" i="6"/>
  <c r="S191" i="6"/>
  <c r="K191" i="6"/>
  <c r="U191" i="6"/>
  <c r="Q191" i="6"/>
  <c r="O191" i="6"/>
  <c r="M191" i="6"/>
  <c r="S191" i="4"/>
  <c r="O191" i="4"/>
  <c r="K191" i="4"/>
  <c r="U191" i="4"/>
  <c r="Q191" i="4"/>
  <c r="M191" i="4"/>
  <c r="X191" i="4"/>
  <c r="P191" i="4"/>
  <c r="N191" i="4"/>
  <c r="T191" i="4"/>
  <c r="L191" i="4"/>
  <c r="R191" i="4"/>
  <c r="J191" i="4"/>
  <c r="V187" i="5"/>
  <c r="V187" i="3"/>
  <c r="V180" i="4"/>
  <c r="V180" i="3"/>
  <c r="Y179" i="4"/>
  <c r="W179" i="4"/>
  <c r="S190" i="4"/>
  <c r="O190" i="4"/>
  <c r="K190" i="4"/>
  <c r="U190" i="4"/>
  <c r="Q190" i="4"/>
  <c r="M190" i="4"/>
  <c r="N190" i="4"/>
  <c r="T190" i="4"/>
  <c r="L190" i="4"/>
  <c r="R190" i="4"/>
  <c r="J190" i="4"/>
  <c r="X190" i="4"/>
  <c r="P190" i="4"/>
  <c r="Z182" i="6"/>
  <c r="Y182" i="6"/>
  <c r="W182" i="6"/>
  <c r="Z176" i="6"/>
  <c r="Y176" i="6"/>
  <c r="W176" i="6"/>
  <c r="Y192" i="3"/>
  <c r="W192" i="3"/>
  <c r="Y185" i="5"/>
  <c r="W185" i="5"/>
  <c r="V142" i="4"/>
  <c r="J163" i="4"/>
  <c r="V188" i="4"/>
  <c r="X190" i="5"/>
  <c r="T190" i="5"/>
  <c r="P190" i="5"/>
  <c r="L190" i="5"/>
  <c r="S190" i="5"/>
  <c r="O190" i="5"/>
  <c r="K190" i="5"/>
  <c r="R190" i="5"/>
  <c r="N190" i="5"/>
  <c r="J190" i="5"/>
  <c r="U190" i="5"/>
  <c r="Q190" i="5"/>
  <c r="M190" i="5"/>
  <c r="Y176" i="5"/>
  <c r="W176" i="5"/>
  <c r="V190" i="6"/>
  <c r="V191" i="3"/>
  <c r="V195" i="6"/>
  <c r="Y182" i="5"/>
  <c r="W182" i="5"/>
  <c r="R194" i="3"/>
  <c r="N194" i="3"/>
  <c r="J194" i="3"/>
  <c r="U194" i="3"/>
  <c r="Q194" i="3"/>
  <c r="M194" i="3"/>
  <c r="O194" i="3"/>
  <c r="X194" i="3"/>
  <c r="P194" i="3"/>
  <c r="T194" i="3"/>
  <c r="L194" i="3"/>
  <c r="S194" i="3"/>
  <c r="K194" i="3"/>
  <c r="V177" i="4"/>
  <c r="Y181" i="4"/>
  <c r="W181" i="4"/>
  <c r="V183" i="5"/>
  <c r="V194" i="5"/>
  <c r="V194" i="4"/>
  <c r="U177" i="3"/>
  <c r="Q177" i="3"/>
  <c r="M177" i="3"/>
  <c r="X177" i="3"/>
  <c r="T177" i="3"/>
  <c r="P177" i="3"/>
  <c r="L177" i="3"/>
  <c r="N177" i="3"/>
  <c r="S177" i="3"/>
  <c r="K177" i="3"/>
  <c r="O177" i="3"/>
  <c r="R177" i="3"/>
  <c r="J177" i="3"/>
  <c r="V189" i="6"/>
  <c r="H195" i="3"/>
  <c r="V185" i="3"/>
  <c r="Y181" i="3"/>
  <c r="Z181" i="3"/>
  <c r="W181" i="3"/>
  <c r="J163" i="5"/>
  <c r="V142" i="5"/>
  <c r="Y195" i="5"/>
  <c r="W195" i="5"/>
  <c r="V189" i="3"/>
  <c r="S195" i="4"/>
  <c r="O195" i="4"/>
  <c r="K195" i="4"/>
  <c r="U195" i="4"/>
  <c r="Q195" i="4"/>
  <c r="M195" i="4"/>
  <c r="X195" i="4"/>
  <c r="P195" i="4"/>
  <c r="N195" i="4"/>
  <c r="T195" i="4"/>
  <c r="L195" i="4"/>
  <c r="R195" i="4"/>
  <c r="J195" i="4"/>
  <c r="V192" i="4"/>
  <c r="H143" i="3"/>
  <c r="B163" i="3"/>
  <c r="V178" i="6"/>
  <c r="Y189" i="4"/>
  <c r="W189" i="4"/>
  <c r="X183" i="6"/>
  <c r="T183" i="6"/>
  <c r="P183" i="6"/>
  <c r="L183" i="6"/>
  <c r="Q183" i="6"/>
  <c r="K183" i="6"/>
  <c r="U183" i="6"/>
  <c r="O183" i="6"/>
  <c r="J183" i="6"/>
  <c r="S183" i="6"/>
  <c r="N183" i="6"/>
  <c r="R183" i="6"/>
  <c r="M183" i="6"/>
  <c r="U187" i="4"/>
  <c r="Q187" i="4"/>
  <c r="M187" i="4"/>
  <c r="S187" i="4"/>
  <c r="O187" i="4"/>
  <c r="K187" i="4"/>
  <c r="R187" i="4"/>
  <c r="J187" i="4"/>
  <c r="X187" i="4"/>
  <c r="P187" i="4"/>
  <c r="N187" i="4"/>
  <c r="L187" i="4"/>
  <c r="T187" i="4"/>
  <c r="H163" i="6"/>
  <c r="U142" i="6"/>
  <c r="U163" i="6" s="1"/>
  <c r="Q142" i="6"/>
  <c r="Q163" i="6" s="1"/>
  <c r="M142" i="6"/>
  <c r="M163" i="6" s="1"/>
  <c r="X142" i="6"/>
  <c r="X163" i="6" s="1"/>
  <c r="T142" i="6"/>
  <c r="T163" i="6" s="1"/>
  <c r="P142" i="6"/>
  <c r="P163" i="6" s="1"/>
  <c r="L142" i="6"/>
  <c r="L163" i="6" s="1"/>
  <c r="S142" i="6"/>
  <c r="S163" i="6" s="1"/>
  <c r="O142" i="6"/>
  <c r="O163" i="6" s="1"/>
  <c r="K142" i="6"/>
  <c r="K163" i="6" s="1"/>
  <c r="R142" i="6"/>
  <c r="R163" i="6" s="1"/>
  <c r="N142" i="6"/>
  <c r="N163" i="6" s="1"/>
  <c r="J142" i="6"/>
  <c r="Y187" i="6"/>
  <c r="W187" i="6"/>
  <c r="V191" i="5"/>
  <c r="V142" i="3"/>
  <c r="Y189" i="5"/>
  <c r="W189" i="5"/>
  <c r="V186" i="4"/>
  <c r="Y178" i="5"/>
  <c r="W178" i="5"/>
  <c r="V179" i="3"/>
  <c r="V192" i="6"/>
  <c r="V181" i="6"/>
  <c r="Z179" i="6"/>
  <c r="Y179" i="6"/>
  <c r="W179" i="6"/>
  <c r="Y181" i="6" l="1"/>
  <c r="Z181" i="6"/>
  <c r="W181" i="6"/>
  <c r="Y192" i="4"/>
  <c r="W192" i="4"/>
  <c r="Y191" i="3"/>
  <c r="W191" i="3"/>
  <c r="Z192" i="6"/>
  <c r="Y192" i="6"/>
  <c r="W192" i="6"/>
  <c r="Y186" i="4"/>
  <c r="Z186" i="3"/>
  <c r="W186" i="4"/>
  <c r="Z142" i="3"/>
  <c r="Y142" i="3"/>
  <c r="W142" i="3"/>
  <c r="V195" i="4"/>
  <c r="V163" i="5"/>
  <c r="Y163" i="5" s="1"/>
  <c r="Y142" i="5"/>
  <c r="W142" i="5"/>
  <c r="U195" i="3"/>
  <c r="Q195" i="3"/>
  <c r="M195" i="3"/>
  <c r="X195" i="3"/>
  <c r="T195" i="3"/>
  <c r="P195" i="3"/>
  <c r="L195" i="3"/>
  <c r="S195" i="3"/>
  <c r="K195" i="3"/>
  <c r="R195" i="3"/>
  <c r="J195" i="3"/>
  <c r="N195" i="3"/>
  <c r="O195" i="3"/>
  <c r="Y194" i="5"/>
  <c r="W194" i="5"/>
  <c r="Z194" i="6"/>
  <c r="Y177" i="4"/>
  <c r="W177" i="4"/>
  <c r="Y190" i="6"/>
  <c r="W190" i="6"/>
  <c r="Y188" i="4"/>
  <c r="W188" i="4"/>
  <c r="Z188" i="3"/>
  <c r="Z192" i="3"/>
  <c r="Y180" i="4"/>
  <c r="W180" i="4"/>
  <c r="V191" i="4"/>
  <c r="Y192" i="5"/>
  <c r="W192" i="5"/>
  <c r="Y191" i="5"/>
  <c r="W191" i="5"/>
  <c r="Z178" i="6"/>
  <c r="Y178" i="6"/>
  <c r="W178" i="6"/>
  <c r="Z180" i="3"/>
  <c r="Y180" i="3"/>
  <c r="W180" i="3"/>
  <c r="R180" i="6"/>
  <c r="N180" i="6"/>
  <c r="J180" i="6"/>
  <c r="T180" i="6"/>
  <c r="O180" i="6"/>
  <c r="X180" i="6"/>
  <c r="S180" i="6"/>
  <c r="M180" i="6"/>
  <c r="Q180" i="6"/>
  <c r="L180" i="6"/>
  <c r="U180" i="6"/>
  <c r="P180" i="6"/>
  <c r="K180" i="6"/>
  <c r="Z179" i="3"/>
  <c r="Y179" i="3"/>
  <c r="W179" i="3"/>
  <c r="Z189" i="3"/>
  <c r="Y189" i="3"/>
  <c r="W189" i="3"/>
  <c r="Z189" i="6"/>
  <c r="Y189" i="6"/>
  <c r="W189" i="6"/>
  <c r="Y183" i="5"/>
  <c r="W183" i="5"/>
  <c r="Y187" i="3"/>
  <c r="W187" i="3"/>
  <c r="V180" i="5"/>
  <c r="J163" i="6"/>
  <c r="V142" i="6"/>
  <c r="Y194" i="4"/>
  <c r="W194" i="4"/>
  <c r="V194" i="3"/>
  <c r="Y187" i="5"/>
  <c r="W187" i="5"/>
  <c r="V191" i="6"/>
  <c r="Z187" i="6"/>
  <c r="V187" i="4"/>
  <c r="V183" i="6"/>
  <c r="R143" i="3"/>
  <c r="R163" i="3" s="1"/>
  <c r="N143" i="3"/>
  <c r="N163" i="3" s="1"/>
  <c r="J143" i="3"/>
  <c r="U143" i="3"/>
  <c r="U163" i="3" s="1"/>
  <c r="Q143" i="3"/>
  <c r="Q163" i="3" s="1"/>
  <c r="M143" i="3"/>
  <c r="M163" i="3" s="1"/>
  <c r="S143" i="3"/>
  <c r="S163" i="3" s="1"/>
  <c r="K143" i="3"/>
  <c r="K163" i="3" s="1"/>
  <c r="T143" i="3"/>
  <c r="T163" i="3" s="1"/>
  <c r="L143" i="3"/>
  <c r="L163" i="3" s="1"/>
  <c r="X143" i="3"/>
  <c r="X163" i="3" s="1"/>
  <c r="P143" i="3"/>
  <c r="P163" i="3" s="1"/>
  <c r="O143" i="3"/>
  <c r="O163" i="3" s="1"/>
  <c r="H163" i="3"/>
  <c r="Z185" i="3"/>
  <c r="Y185" i="3"/>
  <c r="W185" i="3"/>
  <c r="V177" i="3"/>
  <c r="Y195" i="6"/>
  <c r="Z195" i="6"/>
  <c r="W195" i="6"/>
  <c r="V190" i="5"/>
  <c r="Y142" i="4"/>
  <c r="V163" i="4"/>
  <c r="Y163" i="4" s="1"/>
  <c r="W142" i="4"/>
  <c r="V190" i="4"/>
  <c r="Y180" i="5" l="1"/>
  <c r="W180" i="5"/>
  <c r="Z183" i="6"/>
  <c r="Y183" i="6"/>
  <c r="W183" i="6"/>
  <c r="V180" i="6"/>
  <c r="Y195" i="4"/>
  <c r="W195" i="4"/>
  <c r="V143" i="3"/>
  <c r="J163" i="3"/>
  <c r="Y187" i="4"/>
  <c r="W187" i="4"/>
  <c r="Y142" i="6"/>
  <c r="V163" i="6"/>
  <c r="Z142" i="6"/>
  <c r="W142" i="6"/>
  <c r="Z187" i="3"/>
  <c r="Y191" i="4"/>
  <c r="W191" i="4"/>
  <c r="B175" i="5"/>
  <c r="W163" i="5"/>
  <c r="B175" i="3"/>
  <c r="Z191" i="3"/>
  <c r="Y190" i="4"/>
  <c r="Z190" i="3"/>
  <c r="W190" i="4"/>
  <c r="Y190" i="5"/>
  <c r="W190" i="5"/>
  <c r="Y177" i="3"/>
  <c r="Z177" i="3"/>
  <c r="W177" i="3"/>
  <c r="Z194" i="3"/>
  <c r="Y194" i="3"/>
  <c r="W194" i="3"/>
  <c r="Z190" i="6"/>
  <c r="V195" i="3"/>
  <c r="B175" i="4"/>
  <c r="W163" i="4"/>
  <c r="Z191" i="6"/>
  <c r="Y191" i="6"/>
  <c r="W191" i="6"/>
  <c r="H175" i="5" l="1"/>
  <c r="B196" i="5"/>
  <c r="H175" i="3"/>
  <c r="H175" i="4"/>
  <c r="B196" i="4"/>
  <c r="Y163" i="6"/>
  <c r="X164" i="6"/>
  <c r="Z180" i="6"/>
  <c r="Z197" i="6" s="1"/>
  <c r="Y180" i="6"/>
  <c r="W180" i="6"/>
  <c r="B175" i="6"/>
  <c r="W163" i="6"/>
  <c r="Y195" i="3"/>
  <c r="Z195" i="3"/>
  <c r="W195" i="3"/>
  <c r="Z143" i="3"/>
  <c r="Z164" i="3" s="1"/>
  <c r="Y143" i="3"/>
  <c r="W143" i="3"/>
  <c r="V163" i="3"/>
  <c r="B196" i="6" l="1"/>
  <c r="H175" i="6"/>
  <c r="B176" i="3"/>
  <c r="W163" i="3"/>
  <c r="S175" i="3"/>
  <c r="O175" i="3"/>
  <c r="K175" i="3"/>
  <c r="R175" i="3"/>
  <c r="N175" i="3"/>
  <c r="J175" i="3"/>
  <c r="U175" i="3"/>
  <c r="M175" i="3"/>
  <c r="T175" i="3"/>
  <c r="L175" i="3"/>
  <c r="X175" i="3"/>
  <c r="P175" i="3"/>
  <c r="Q175" i="3"/>
  <c r="X175" i="4"/>
  <c r="X196" i="4" s="1"/>
  <c r="T175" i="4"/>
  <c r="T196" i="4" s="1"/>
  <c r="P175" i="4"/>
  <c r="P196" i="4" s="1"/>
  <c r="L175" i="4"/>
  <c r="L196" i="4" s="1"/>
  <c r="S175" i="4"/>
  <c r="S196" i="4" s="1"/>
  <c r="O175" i="4"/>
  <c r="O196" i="4" s="1"/>
  <c r="K175" i="4"/>
  <c r="K196" i="4" s="1"/>
  <c r="R175" i="4"/>
  <c r="R196" i="4" s="1"/>
  <c r="N175" i="4"/>
  <c r="N196" i="4" s="1"/>
  <c r="J175" i="4"/>
  <c r="Q175" i="4"/>
  <c r="Q196" i="4" s="1"/>
  <c r="M175" i="4"/>
  <c r="M196" i="4" s="1"/>
  <c r="H196" i="4"/>
  <c r="U175" i="4"/>
  <c r="U196" i="4" s="1"/>
  <c r="Y163" i="3"/>
  <c r="X164" i="3" s="1"/>
  <c r="H196" i="5"/>
  <c r="U175" i="5"/>
  <c r="U196" i="5" s="1"/>
  <c r="Q175" i="5"/>
  <c r="Q196" i="5" s="1"/>
  <c r="M175" i="5"/>
  <c r="M196" i="5" s="1"/>
  <c r="X175" i="5"/>
  <c r="X196" i="5" s="1"/>
  <c r="T175" i="5"/>
  <c r="T196" i="5" s="1"/>
  <c r="P175" i="5"/>
  <c r="P196" i="5" s="1"/>
  <c r="L175" i="5"/>
  <c r="L196" i="5" s="1"/>
  <c r="S175" i="5"/>
  <c r="S196" i="5" s="1"/>
  <c r="O175" i="5"/>
  <c r="O196" i="5" s="1"/>
  <c r="K175" i="5"/>
  <c r="K196" i="5" s="1"/>
  <c r="J175" i="5"/>
  <c r="R175" i="5"/>
  <c r="R196" i="5" s="1"/>
  <c r="N175" i="5"/>
  <c r="N196" i="5" s="1"/>
  <c r="V175" i="3" l="1"/>
  <c r="H196" i="6"/>
  <c r="X175" i="6"/>
  <c r="X196" i="6" s="1"/>
  <c r="T175" i="6"/>
  <c r="T196" i="6" s="1"/>
  <c r="P175" i="6"/>
  <c r="P196" i="6" s="1"/>
  <c r="L175" i="6"/>
  <c r="L196" i="6" s="1"/>
  <c r="U175" i="6"/>
  <c r="U196" i="6" s="1"/>
  <c r="O175" i="6"/>
  <c r="O196" i="6" s="1"/>
  <c r="J175" i="6"/>
  <c r="S175" i="6"/>
  <c r="S196" i="6" s="1"/>
  <c r="N175" i="6"/>
  <c r="N196" i="6" s="1"/>
  <c r="Q175" i="6"/>
  <c r="Q196" i="6" s="1"/>
  <c r="M175" i="6"/>
  <c r="M196" i="6" s="1"/>
  <c r="K175" i="6"/>
  <c r="K196" i="6" s="1"/>
  <c r="R175" i="6"/>
  <c r="R196" i="6" s="1"/>
  <c r="H176" i="3"/>
  <c r="B196" i="3"/>
  <c r="V175" i="5"/>
  <c r="J196" i="5"/>
  <c r="J196" i="4"/>
  <c r="V175" i="4"/>
  <c r="V196" i="4" l="1"/>
  <c r="Y196" i="4" s="1"/>
  <c r="Y175" i="4"/>
  <c r="W175" i="4"/>
  <c r="W196" i="4" s="1"/>
  <c r="R176" i="3"/>
  <c r="R196" i="3" s="1"/>
  <c r="N176" i="3"/>
  <c r="N196" i="3" s="1"/>
  <c r="J176" i="3"/>
  <c r="U176" i="3"/>
  <c r="U196" i="3" s="1"/>
  <c r="Q176" i="3"/>
  <c r="Q196" i="3" s="1"/>
  <c r="M176" i="3"/>
  <c r="M196" i="3" s="1"/>
  <c r="X176" i="3"/>
  <c r="X196" i="3" s="1"/>
  <c r="P176" i="3"/>
  <c r="P196" i="3" s="1"/>
  <c r="O176" i="3"/>
  <c r="O196" i="3" s="1"/>
  <c r="S176" i="3"/>
  <c r="S196" i="3" s="1"/>
  <c r="K176" i="3"/>
  <c r="K196" i="3" s="1"/>
  <c r="T176" i="3"/>
  <c r="T196" i="3" s="1"/>
  <c r="L176" i="3"/>
  <c r="L196" i="3" s="1"/>
  <c r="H196" i="3"/>
  <c r="Y175" i="5"/>
  <c r="V196" i="5"/>
  <c r="Y196" i="5" s="1"/>
  <c r="W175" i="5"/>
  <c r="W196" i="5" s="1"/>
  <c r="J196" i="6"/>
  <c r="V175" i="6"/>
  <c r="Z175" i="3"/>
  <c r="Y175" i="3"/>
  <c r="W175" i="3"/>
  <c r="Z175" i="6" l="1"/>
  <c r="V196" i="6"/>
  <c r="Y175" i="6"/>
  <c r="W175" i="6"/>
  <c r="W196" i="6" s="1"/>
  <c r="V176" i="3"/>
  <c r="J196" i="3"/>
  <c r="Y196" i="6" l="1"/>
  <c r="X197" i="6"/>
  <c r="Z176" i="3"/>
  <c r="Z197" i="3" s="1"/>
  <c r="Y176" i="3"/>
  <c r="W176" i="3"/>
  <c r="W196" i="3" s="1"/>
  <c r="V196" i="3"/>
  <c r="Y196" i="3" l="1"/>
  <c r="X197" i="3" s="1"/>
</calcChain>
</file>

<file path=xl/sharedStrings.xml><?xml version="1.0" encoding="utf-8"?>
<sst xmlns="http://schemas.openxmlformats.org/spreadsheetml/2006/main" count="9212" uniqueCount="374">
  <si>
    <t>ENBRIDGE GAS</t>
  </si>
  <si>
    <t>CALCULATION OF THE BILL C-97 ACCELERATED CCA IMPACT TO BE RECORDED IN THE TAX VARIANCE DEFERRAL ACCOUNT</t>
  </si>
  <si>
    <t>2018 Year-End</t>
  </si>
  <si>
    <t>Opening</t>
  </si>
  <si>
    <t>Total Additions</t>
  </si>
  <si>
    <t>Additions</t>
  </si>
  <si>
    <t>Accel. CCA</t>
  </si>
  <si>
    <t>Regular CCA</t>
  </si>
  <si>
    <t>Closing</t>
  </si>
  <si>
    <t>Line</t>
  </si>
  <si>
    <t>UCC</t>
  </si>
  <si>
    <t>Qualifying for</t>
  </si>
  <si>
    <t>ICM &amp; CPT</t>
  </si>
  <si>
    <t>CTA</t>
  </si>
  <si>
    <t>Net of ICM</t>
  </si>
  <si>
    <t>Depreciable</t>
  </si>
  <si>
    <t>Rate</t>
  </si>
  <si>
    <t>Accelerated</t>
  </si>
  <si>
    <t>Regular</t>
  </si>
  <si>
    <t>Filed: 2022-05-31</t>
  </si>
  <si>
    <t>No.</t>
  </si>
  <si>
    <t>Particulars  ($000s)</t>
  </si>
  <si>
    <t>CPT &amp; CTA</t>
  </si>
  <si>
    <t>UCC Balance</t>
  </si>
  <si>
    <t>(%)</t>
  </si>
  <si>
    <t>CCA</t>
  </si>
  <si>
    <t>EB-2022-0110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</si>
  <si>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</si>
  <si>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</si>
  <si>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</si>
  <si>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</si>
  <si>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</si>
  <si>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</si>
  <si>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</si>
  <si>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</si>
  <si>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</si>
  <si>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</si>
  <si>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</si>
  <si>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</si>
  <si>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</si>
  <si>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Exhibit C</t>
  </si>
  <si>
    <t>Tab 1</t>
  </si>
  <si>
    <t>Class</t>
  </si>
  <si>
    <t>Schedule 3</t>
  </si>
  <si>
    <t>1.</t>
  </si>
  <si>
    <t>Buildings, structures and improvements, services, meters, mains</t>
  </si>
  <si>
    <t>2.</t>
  </si>
  <si>
    <t>Non-residential building acquired after March 19, 2007</t>
  </si>
  <si>
    <t>3.</t>
  </si>
  <si>
    <t>Mains acquired before 1988</t>
  </si>
  <si>
    <t>4.</t>
  </si>
  <si>
    <t>Buildings acquired before 1988</t>
  </si>
  <si>
    <t>5.</t>
  </si>
  <si>
    <t>Other buildings</t>
  </si>
  <si>
    <t>6.</t>
  </si>
  <si>
    <t>Compression equipment acquired after February 22, 2005</t>
  </si>
  <si>
    <t>7.</t>
  </si>
  <si>
    <t>Compression assets, office furniture, equipment</t>
  </si>
  <si>
    <t>8.</t>
  </si>
  <si>
    <t>Transportation, computer equipment</t>
  </si>
  <si>
    <t>9.</t>
  </si>
  <si>
    <t>Computer software, small tools</t>
  </si>
  <si>
    <t>10.</t>
  </si>
  <si>
    <t>Leasehold improvements</t>
  </si>
  <si>
    <t>N/A</t>
  </si>
  <si>
    <t>11.</t>
  </si>
  <si>
    <t>Intangibles</t>
  </si>
  <si>
    <t>12.</t>
  </si>
  <si>
    <t>Intangibles (pre 2017)</t>
  </si>
  <si>
    <t>13.</t>
  </si>
  <si>
    <t>Roads, sidewalk, parking lot or storage areas</t>
  </si>
  <si>
    <t>14.</t>
  </si>
  <si>
    <t>Heavy work equipment</t>
  </si>
  <si>
    <t>15.</t>
  </si>
  <si>
    <t>Storage assets</t>
  </si>
  <si>
    <t>16.</t>
  </si>
  <si>
    <t>Computers - Hardware acquired after March 22, 2004</t>
  </si>
  <si>
    <t>17.</t>
  </si>
  <si>
    <t>Transmission pipeline additions acquired after February 23, 2005</t>
  </si>
  <si>
    <t>18.</t>
  </si>
  <si>
    <t>Computers hardware acquired after March 18, 2007</t>
  </si>
  <si>
    <t>19.</t>
  </si>
  <si>
    <t>Distribution pipelines acquired after March 18, 2007</t>
  </si>
  <si>
    <t>20.</t>
  </si>
  <si>
    <t>Total</t>
  </si>
  <si>
    <t>$</t>
  </si>
  <si>
    <t>2019 Year-End</t>
  </si>
  <si>
    <t>2020 Year-End</t>
  </si>
  <si>
    <t>2021 Year-End</t>
  </si>
  <si>
    <t>CCA Variance (i) - (j)</t>
  </si>
  <si>
    <t>Tax Rate</t>
  </si>
  <si>
    <t>Earnings Impact  of Accelerated CCA</t>
  </si>
  <si>
    <t>Earnings Impact Grossed-up for Taxes Recorded in the TVDA</t>
  </si>
  <si>
    <t>Balances as filed in EB-2021-0149</t>
  </si>
  <si>
    <t>variance</t>
  </si>
  <si>
    <t>Include adjustment to 2019 balance in 2020 TVDA</t>
  </si>
  <si>
    <t>Include adjustment to 2020 balance in 2021 TVDA</t>
  </si>
  <si>
    <t>Revised Balances</t>
  </si>
  <si>
    <t>1 - Balance for 2019 was updated based on the change from EB-2020-0134 and Tax Filing on June 30, 2020.</t>
  </si>
  <si>
    <t>2 - Balance for 2020 was updated based on the change from EB-2021-0149 and Tax Filing on June 30, 2021.</t>
  </si>
  <si>
    <t>ICM &amp; Capital</t>
  </si>
  <si>
    <t>Additions Net of</t>
  </si>
  <si>
    <t>Pass-Through</t>
  </si>
  <si>
    <t>Filed: 2020-09-03</t>
  </si>
  <si>
    <t>EB-2020-0134</t>
  </si>
  <si>
    <t>Balances as filed in EB-2020-0134</t>
  </si>
  <si>
    <t>NA</t>
  </si>
  <si>
    <t>2020 TVDA Impact</t>
  </si>
  <si>
    <t xml:space="preserve">2019 True-Up to be Included in 2020 </t>
  </si>
  <si>
    <t xml:space="preserve">2019 amount approved for clearance was 25,133.9 </t>
  </si>
  <si>
    <t>Total amount requested for clearance</t>
  </si>
  <si>
    <t>EGD RATE ZONE</t>
  </si>
  <si>
    <t>Calculation of the Bill C-97 Accelerated CCA Impact to be Recorded in the Tax Variance Deferral Account</t>
  </si>
  <si>
    <t>IRR - Staff.9 - 2018 Deferrals</t>
  </si>
  <si>
    <t>2018 Final</t>
  </si>
  <si>
    <t xml:space="preserve">ICM </t>
  </si>
  <si>
    <t>Net of</t>
  </si>
  <si>
    <t>ICM &amp; CTA</t>
  </si>
  <si>
    <t>2019 Final</t>
  </si>
  <si>
    <t>ICM</t>
  </si>
  <si>
    <t>2020 Year End</t>
  </si>
  <si>
    <t>2021 Year End</t>
  </si>
  <si>
    <t>CCA Variance (g) - (h)</t>
  </si>
  <si>
    <t>2020 Year End - CTA</t>
  </si>
  <si>
    <t>2021 Year End - CTA</t>
  </si>
  <si>
    <t>Earnings Impact Grossed-up for Taxes Related to CTA</t>
  </si>
  <si>
    <t>Enbridge Gas Distribution</t>
  </si>
  <si>
    <t>T2S(8)</t>
  </si>
  <si>
    <t>E4- Acc CCA</t>
  </si>
  <si>
    <t>E4- Reg CCA</t>
  </si>
  <si>
    <t>Year- 2019 T2</t>
  </si>
  <si>
    <t>Federal</t>
  </si>
  <si>
    <t>LOB 25102</t>
  </si>
  <si>
    <t>Summary of Capital Cost Allowance</t>
  </si>
  <si>
    <t>UCC AT</t>
  </si>
  <si>
    <t>Cost of</t>
  </si>
  <si>
    <t xml:space="preserve">Cost of </t>
  </si>
  <si>
    <t>Lessor of</t>
  </si>
  <si>
    <t>Less  50 %</t>
  </si>
  <si>
    <t>Reduced</t>
  </si>
  <si>
    <t>Ending</t>
  </si>
  <si>
    <t xml:space="preserve">Class  </t>
  </si>
  <si>
    <t>Beg</t>
  </si>
  <si>
    <t xml:space="preserve">Additions </t>
  </si>
  <si>
    <t>Adj.</t>
  </si>
  <si>
    <t>Costs or</t>
  </si>
  <si>
    <t>of net</t>
  </si>
  <si>
    <t>Undepreciated</t>
  </si>
  <si>
    <t xml:space="preserve"> No.</t>
  </si>
  <si>
    <t>of year</t>
  </si>
  <si>
    <t>Post Nov 20</t>
  </si>
  <si>
    <t>Procceds</t>
  </si>
  <si>
    <t>[ Cols 3 - 5  ]</t>
  </si>
  <si>
    <t>Capital cost</t>
  </si>
  <si>
    <t>%</t>
  </si>
  <si>
    <t>TOTAL</t>
  </si>
  <si>
    <t>Dec 31,2019</t>
  </si>
  <si>
    <t>1b Post 2007</t>
  </si>
  <si>
    <t>14.1 Pre 2017</t>
  </si>
  <si>
    <t>Add: ICM</t>
  </si>
  <si>
    <t>check</t>
  </si>
  <si>
    <t xml:space="preserve">ICM project </t>
  </si>
  <si>
    <t>Total Addition</t>
  </si>
  <si>
    <t>Qaulifying Addition</t>
  </si>
  <si>
    <t>Class 51</t>
  </si>
  <si>
    <t>Year- 2020 T2</t>
  </si>
  <si>
    <t>Dec 31,2020</t>
  </si>
  <si>
    <t>Check</t>
  </si>
  <si>
    <t>LOB25102</t>
  </si>
  <si>
    <t>Add: ICM+ CTA</t>
  </si>
  <si>
    <t>Class 51- ICM</t>
  </si>
  <si>
    <t>Class 50- CTA</t>
  </si>
  <si>
    <t>Class 12- CTA</t>
  </si>
  <si>
    <t>Year- 2021 T2</t>
  </si>
  <si>
    <t>Dec 31,2021</t>
  </si>
  <si>
    <t>Add: ICM/ CTA</t>
  </si>
  <si>
    <t>Class 12-CTA</t>
  </si>
  <si>
    <t>Class 51- CTA</t>
  </si>
  <si>
    <t>Year- 2022 2n10</t>
  </si>
  <si>
    <t>Dec 31,2022</t>
  </si>
  <si>
    <t>Class 14.1- ICM</t>
  </si>
  <si>
    <t>Class 50</t>
  </si>
  <si>
    <t>Class 12</t>
  </si>
  <si>
    <t>Class 14.1</t>
  </si>
  <si>
    <t>Class 41</t>
  </si>
  <si>
    <t>Class 8</t>
  </si>
  <si>
    <t>UNION RATE ZONES</t>
  </si>
  <si>
    <t>Acc CCA</t>
  </si>
  <si>
    <t>Reg CCA</t>
  </si>
  <si>
    <t>UGL</t>
  </si>
  <si>
    <t>Year- 2019 year end Corp Sch V and 1month GL</t>
  </si>
  <si>
    <t>REG</t>
  </si>
  <si>
    <t xml:space="preserve"> </t>
  </si>
  <si>
    <t>Proceeds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</si>
  <si>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</si>
  <si>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</si>
  <si>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</si>
  <si>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</si>
  <si>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</si>
  <si>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</si>
  <si>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</si>
  <si>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</si>
  <si>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</si>
  <si>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</si>
  <si>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</si>
  <si>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</si>
  <si>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Total (Column BA)  is subtracted from column C.</t>
  </si>
  <si>
    <t>Qualifying Adds (column AY) is subtracted from column D.</t>
  </si>
  <si>
    <t xml:space="preserve">Per Justin's schedule the amount for class 14 is below, but it has only $3.6M Qualifying Adds on the next tab, so that's the maximum that can be put there. </t>
  </si>
  <si>
    <t>Less ICM&amp;CPT projects</t>
  </si>
  <si>
    <t>qual</t>
  </si>
  <si>
    <t>non-qual</t>
  </si>
  <si>
    <t>total</t>
  </si>
  <si>
    <t xml:space="preserve">Class 14 reduced by </t>
  </si>
  <si>
    <t>The reduction is moved to Class 51.</t>
  </si>
  <si>
    <t>CCA class</t>
  </si>
  <si>
    <t>1b</t>
  </si>
  <si>
    <t xml:space="preserve">Also, non-qual reduced by </t>
  </si>
  <si>
    <t>the reduction moved to Class 51</t>
  </si>
  <si>
    <t>unchanged</t>
  </si>
  <si>
    <t>CPT only</t>
  </si>
  <si>
    <t>ICM only</t>
  </si>
  <si>
    <t xml:space="preserve">Qual </t>
  </si>
  <si>
    <t>Non-qual</t>
  </si>
  <si>
    <t>51 adj</t>
  </si>
  <si>
    <t>non qual CWIP</t>
  </si>
  <si>
    <t>less 51 adj</t>
  </si>
  <si>
    <t xml:space="preserve">Year- 2020 </t>
  </si>
  <si>
    <t>Year- 2020</t>
  </si>
  <si>
    <t xml:space="preserve">Total (Column AZ) is subtracted from column C and AA. </t>
  </si>
  <si>
    <t>CPT &amp; ICM</t>
  </si>
  <si>
    <t xml:space="preserve">Year- 2021 </t>
  </si>
  <si>
    <t>Year- 2021</t>
  </si>
  <si>
    <t>However, class 12 and 50 has a negative balance after excluding ICMs, so need to limit it to the Qualifying Adds.</t>
  </si>
  <si>
    <t>Class 12 and 50 adjusted.</t>
  </si>
  <si>
    <t>Less ICM &amp; CTA projects</t>
  </si>
  <si>
    <t>CTA were limited to the Qual Adds so this was not used.</t>
  </si>
  <si>
    <t>ICM&amp;CTA</t>
  </si>
  <si>
    <t>non-qual CWIP</t>
  </si>
  <si>
    <t>Year- 2022</t>
  </si>
  <si>
    <t>Flows from next tab</t>
  </si>
  <si>
    <t>Needs to be entered</t>
  </si>
  <si>
    <t>2018 Final Balances for Regulatory Purposes</t>
  </si>
  <si>
    <t>Dec 31,2018</t>
  </si>
  <si>
    <t xml:space="preserve">Total (column AF)  is used on the next tab which flows to this tab, so Column C on this tab is already reduced. </t>
  </si>
  <si>
    <t>On this tab need to take away the qual (column AD) from column D.</t>
  </si>
  <si>
    <t>Less CPT projects</t>
  </si>
  <si>
    <t>non-qual*</t>
  </si>
  <si>
    <t>8 adj</t>
  </si>
  <si>
    <t>land</t>
  </si>
  <si>
    <t>*Non-qual= Total minus qual</t>
  </si>
  <si>
    <t xml:space="preserve">From the MRB (CPT) Spend file. </t>
  </si>
  <si>
    <t>CPT minus land</t>
  </si>
  <si>
    <t>CCA variance</t>
  </si>
  <si>
    <t>Less ICM projects</t>
  </si>
  <si>
    <t>See notes on next tab</t>
  </si>
  <si>
    <t>From Prelim Spend by project</t>
  </si>
  <si>
    <t xml:space="preserve">Total (Column AE) is subtracted from column D. </t>
  </si>
  <si>
    <t>Total (Column AD) is subtracted from column D.</t>
  </si>
  <si>
    <t>See notes on next tab for adjustments.</t>
  </si>
  <si>
    <t>Total (Column AC) is subtracted from column C.</t>
  </si>
  <si>
    <t>Less ICM&amp;CTA projects</t>
  </si>
  <si>
    <t xml:space="preserve">Qualifying </t>
  </si>
  <si>
    <t xml:space="preserve">From the ICM Spend file. </t>
  </si>
  <si>
    <t>Needs to be entered, flows to previous tab</t>
  </si>
  <si>
    <t>Total (Column AE)  is subtracted from column C.</t>
  </si>
  <si>
    <t>Total (Column AD) is subtracted from column C.</t>
  </si>
  <si>
    <t>CPT ICM</t>
  </si>
  <si>
    <r>
      <rPr>
        <sz val="10"/>
        <rFont val="Times New Roman"/>
        <family val="1"/>
      </rPr>
      <t>Total (Column AE) is subtracted from column D.</t>
    </r>
    <r>
      <rPr>
        <sz val="10"/>
        <color rgb="FFFF0000"/>
        <rFont val="Times New Roman"/>
        <family val="1"/>
      </rPr>
      <t xml:space="preserve"> </t>
    </r>
  </si>
  <si>
    <t>However, class 12 has a negative balance after subtracting ICMs, so will need to limit it to the Qualifying Adds. Same for class 50.</t>
  </si>
  <si>
    <t>Also, class 14 has a negative amount. Will move it to class 51 because it's assumed it was misclassed.</t>
  </si>
  <si>
    <t>Total (Column AE) is subtracted from column C.</t>
  </si>
  <si>
    <t>Adjustment</t>
  </si>
  <si>
    <t>New Balance</t>
  </si>
  <si>
    <t xml:space="preserve">Class </t>
  </si>
  <si>
    <t xml:space="preserve">2019 Total Adds </t>
  </si>
  <si>
    <t xml:space="preserve">Total Adds qualifying </t>
  </si>
  <si>
    <t xml:space="preserve">2020 Total Adds </t>
  </si>
  <si>
    <t xml:space="preserve">2021 Total Adds </t>
  </si>
  <si>
    <t>Steps to update this file:</t>
  </si>
  <si>
    <t>1. Update the table below.</t>
  </si>
  <si>
    <r>
      <t>2. Update the ICM table on</t>
    </r>
    <r>
      <rPr>
        <i/>
        <sz val="10"/>
        <rFont val="Times New Roman"/>
        <family val="1"/>
      </rPr>
      <t xml:space="preserve"> UGL_CCA_wo</t>
    </r>
    <r>
      <rPr>
        <sz val="10"/>
        <rFont val="Times New Roman"/>
        <family val="1"/>
      </rPr>
      <t xml:space="preserve"> tab.</t>
    </r>
  </si>
  <si>
    <r>
      <t xml:space="preserve">3. On </t>
    </r>
    <r>
      <rPr>
        <i/>
        <sz val="10"/>
        <rFont val="Times New Roman"/>
        <family val="1"/>
      </rPr>
      <t>UGL AccCCA_wo</t>
    </r>
    <r>
      <rPr>
        <sz val="10"/>
        <rFont val="Times New Roman"/>
        <family val="1"/>
      </rPr>
      <t xml:space="preserve"> tab, check that D is not greater than C. </t>
    </r>
  </si>
  <si>
    <t>new Adds</t>
  </si>
  <si>
    <t>prior Adds</t>
  </si>
  <si>
    <t>class 12</t>
  </si>
  <si>
    <t>class 50</t>
  </si>
  <si>
    <t>2019 Year End</t>
  </si>
  <si>
    <t>JUNE MANAGEMENT REPORT</t>
  </si>
  <si>
    <t xml:space="preserve">Year- 2022 </t>
  </si>
  <si>
    <t xml:space="preserve">Year- 2023 </t>
  </si>
  <si>
    <t>Dec 31,2023</t>
  </si>
  <si>
    <t>Total (Column AB) is subtracted from column C.</t>
  </si>
  <si>
    <t>Year- 2023</t>
  </si>
  <si>
    <t>EGD</t>
  </si>
  <si>
    <t xml:space="preserve">Year- 2019 Year End Sch V </t>
  </si>
  <si>
    <t>@50%</t>
  </si>
  <si>
    <t>Total CCA UGL</t>
  </si>
  <si>
    <t>Total CCA EGD</t>
  </si>
  <si>
    <t>Combined CCA</t>
  </si>
  <si>
    <t>CCA 2019 Def Sch</t>
  </si>
  <si>
    <t>Total 51</t>
  </si>
  <si>
    <t>CWIP opening balance - from 2019 5n7</t>
  </si>
  <si>
    <t>CWIP opening 2019</t>
  </si>
  <si>
    <t>Qualify Acc CCA</t>
  </si>
  <si>
    <t>Non-Qualify Acc CCA</t>
  </si>
  <si>
    <t>NQ Acc CCA</t>
  </si>
  <si>
    <t>YTD</t>
  </si>
  <si>
    <t>CWIP</t>
  </si>
  <si>
    <t xml:space="preserve">CWIP </t>
  </si>
  <si>
    <t>back out transfer to LOB 25104</t>
  </si>
  <si>
    <t>during year</t>
  </si>
  <si>
    <t>Close out</t>
  </si>
  <si>
    <t>Remaining</t>
  </si>
  <si>
    <t>class 51</t>
  </si>
  <si>
    <t>class 41</t>
  </si>
  <si>
    <t>class 8</t>
  </si>
  <si>
    <t>EGD 2019 Forecast CCA including Bill C-97 Accelerated CCA Impacts</t>
  </si>
  <si>
    <t>class 10</t>
  </si>
  <si>
    <t>EGD 2019 Forecast CCA excluding Bill C-97 Accelerated CCA Impacts</t>
  </si>
  <si>
    <t>Impact of Bill C-97</t>
  </si>
  <si>
    <t xml:space="preserve">*Assumed not all CWIP opening close out in 2019, and any PPE closeout from CWIP is subject to non-qualify CCA first </t>
  </si>
  <si>
    <t>Cumulative</t>
  </si>
  <si>
    <t>Tax Variance Deferral Account</t>
  </si>
  <si>
    <t xml:space="preserve">Line </t>
  </si>
  <si>
    <t>Earnings Impact Grossed-up for Taxes Related to Integrated Capital Additions</t>
  </si>
  <si>
    <t>Interest</t>
  </si>
  <si>
    <t>TVDA Impact</t>
  </si>
  <si>
    <t>Total TVDA Balance</t>
  </si>
  <si>
    <t>2020 Actual</t>
  </si>
  <si>
    <t>2021 Actual</t>
  </si>
  <si>
    <t>2022 Estimate</t>
  </si>
  <si>
    <t>2023 Bridge Year</t>
  </si>
  <si>
    <t>Summary 2020-2023 - Integration Capital Additions</t>
  </si>
  <si>
    <t>2020 Year-End - Integration Capital Additions</t>
  </si>
  <si>
    <t>2021 Year-End - Integration Capital Additions</t>
  </si>
  <si>
    <t>Calculation of the Bill C-97 Accelerated CCA Impact for Integration-Related Capital Additions</t>
  </si>
  <si>
    <t>2022 2&amp;10 Forecast</t>
  </si>
  <si>
    <t>2023 Budget</t>
  </si>
  <si>
    <t>Balances as filed in EB-2022-0110</t>
  </si>
  <si>
    <t>Include adjustment to 2021 balance in 2022 TVDA</t>
  </si>
  <si>
    <t>3 - Balance for 2021 was updated based on the change from EB-2022-0110 and Tax Filing on June 30, 2022.</t>
  </si>
  <si>
    <t>2020 Year-End - Integrated Capital Additions</t>
  </si>
  <si>
    <t>2021 Year-End - Integrated Capital Additions</t>
  </si>
  <si>
    <t>2022 Forecast - Integrated Capital Additions</t>
  </si>
  <si>
    <t>2023 Forecast - Integrated Capital Additions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</si>
  <si>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</si>
  <si>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</si>
  <si>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</si>
  <si>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</si>
  <si>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</si>
  <si>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</si>
  <si>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</si>
  <si>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</si>
  <si>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</si>
  <si>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</si>
  <si>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</si>
  <si>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</si>
  <si>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</si>
  <si>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</si>
  <si>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</si>
  <si>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</si>
  <si>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</si>
  <si>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</si>
  <si>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</si>
  <si>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</si>
  <si>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2023 Bridge Year - Integration Capital Additions</t>
  </si>
  <si>
    <t>2022 Estimate - Integration Capital Additions</t>
  </si>
  <si>
    <t>Particulars ($ millions)</t>
  </si>
  <si>
    <t>Year- 2021 2n10</t>
  </si>
  <si>
    <t>Year- 2022 LRP</t>
  </si>
  <si>
    <t>Year- 2023 LRP</t>
  </si>
  <si>
    <t>Year- 2024 LRP</t>
  </si>
  <si>
    <t>Dec 31,2024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</si>
</sst>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_(* #,##0.0_);_(* \(#,##0.0\);_(* &quot;-&quot;??_);_(@_)"/>
    <numFmt numFmtId="165" formatCode="#,##0.0;\-#,##0.0"/>
    <numFmt numFmtId="166" formatCode="#,##0.0_);\(#,##0.0\)"/>
    <numFmt numFmtId="167" formatCode="0.0%"/>
    <numFmt numFmtId="168" formatCode="_-* #,##0.00_-;\-* #,##0.00_-;_-* &quot;-&quot;??_-;_-@_-"/>
    <numFmt numFmtId="169" formatCode="_(* #,##0_);_(* \(#,##0\);_(* &quot;-&quot;??_);_(@_)"/>
    <numFmt numFmtId="170" formatCode="_-* #,##0_-;\-* #,##0_-;_-* &quot;-&quot;??_-;_-@_-"/>
    <numFmt numFmtId="171" formatCode="_-* #,##0.0_-;\-* #,##0.0_-;_-* &quot;-&quot;??_-;_-@_-"/>
    <numFmt numFmtId="172" formatCode="_(* #,##0.0_);_(* \(#,##0.0\);_(* &quot;-&quot;?_);_(@_)"/>
    <numFmt numFmtId="173" formatCode="#,##0.0_);\(#,##0.0\);\-"/>
  </numFmts>
  <fonts count="86">
    <font>
      <sz val="11"/>
      <color theme="1"/>
      <name val="Calibri"/>
      <family val="2"/>
      <scheme val="minor"/>
    </font>
    <font>
      <sz val="10"/>
      <color indexed="8"/>
      <name val="Arial MT"/>
    </font>
    <font>
      <sz val="10"/>
      <name val="Times New Roman"/>
      <family val="1"/>
    </font>
    <font>
      <sz val="9"/>
      <name val="Times New Roman"/>
      <family val="1"/>
    </font>
    <font>
      <sz val="10"/>
      <name val="Arial MT"/>
    </font>
    <font>
      <u/>
      <sz val="10"/>
      <name val="Times New Roman"/>
      <family val="1"/>
    </font>
    <font>
      <b/>
      <u/>
      <sz val="10"/>
      <name val="Times New Roman"/>
      <family val="1"/>
    </font>
    <font>
      <sz val="10"/>
      <color rgb="FFFF0000"/>
      <name val="Times New Roman"/>
      <family val="1"/>
    </font>
    <font>
      <sz val="10"/>
      <name val="CG Times"/>
      <family val="1"/>
    </font>
    <font>
      <sz val="11"/>
      <color rgb="FFFF0000"/>
      <name val="Times New Roman"/>
      <family val="1"/>
    </font>
    <font>
      <sz val="10"/>
      <name val="Arial"/>
      <family val="2"/>
    </font>
    <font>
      <b/>
      <u/>
      <sz val="9"/>
      <name val="Times New Roman"/>
      <family val="1"/>
    </font>
    <font>
      <sz val="9"/>
      <name val="Arial MT"/>
    </font>
    <font>
      <sz val="9"/>
      <color rgb="FFFF0000"/>
      <name val="Times New Roman"/>
      <family val="1"/>
    </font>
    <font>
      <sz val="10"/>
      <color rgb="FF000000"/>
      <name val="Times New Roman"/>
      <family val="1"/>
    </font>
    <font>
      <sz val="10"/>
      <color rgb="FF7030A0"/>
      <name val="Arial"/>
      <family val="2"/>
    </font>
    <font>
      <b/>
      <sz val="10"/>
      <name val="Arial"/>
      <family val="2"/>
    </font>
    <font>
      <b/>
      <i/>
      <sz val="10"/>
      <color rgb="FF000000"/>
      <name val="Arial"/>
      <family val="2"/>
    </font>
    <font>
      <sz val="8"/>
      <name val="Arial"/>
      <family val="2"/>
    </font>
    <font>
      <u/>
      <sz val="10"/>
      <color rgb="FF000000"/>
      <name val="Times New Roman"/>
      <family val="1"/>
    </font>
    <font>
      <i/>
      <sz val="8"/>
      <name val="Arial"/>
      <family val="2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name val="Times New Roman"/>
      <family val="1"/>
    </font>
    <font>
      <b/>
      <sz val="10"/>
      <color rgb="FF000000"/>
      <name val="Times New Roman"/>
      <family val="1"/>
    </font>
    <font>
      <sz val="9"/>
      <color rgb="FF000000"/>
      <name val="Times New Roman"/>
      <family val="1"/>
    </font>
    <font>
      <b/>
      <sz val="10"/>
      <color theme="9" tint="0.79998168889431442"/>
      <name val="Arial"/>
      <family val="2"/>
    </font>
    <font>
      <sz val="10"/>
      <color theme="9" tint="0.79998168889431442"/>
      <name val="Arial"/>
      <family val="2"/>
    </font>
    <font>
      <sz val="10"/>
      <color rgb="FFFF0000"/>
      <name val="Arial"/>
      <family val="2"/>
    </font>
    <font>
      <sz val="8"/>
      <color theme="9" tint="0.79998168889431442"/>
      <name val="Arial"/>
      <family val="2"/>
    </font>
    <font>
      <b/>
      <i/>
      <sz val="10"/>
      <color theme="9" tint="0.79998168889431442"/>
      <name val="Arial"/>
      <family val="2"/>
    </font>
    <font>
      <i/>
      <sz val="8"/>
      <color theme="9" tint="0.79998168889431442"/>
      <name val="Arial"/>
      <family val="2"/>
    </font>
    <font>
      <sz val="10"/>
      <color theme="9" tint="0.79998168889431442"/>
      <name val="Times New Roman"/>
      <family val="1"/>
    </font>
    <font>
      <sz val="9"/>
      <color theme="9" tint="0.79998168889431442"/>
      <name val="Times New Roman"/>
      <family val="1"/>
    </font>
    <font>
      <b/>
      <i/>
      <sz val="8"/>
      <name val="Arial"/>
      <family val="2"/>
    </font>
    <font>
      <b/>
      <u/>
      <sz val="10"/>
      <color rgb="FF000000"/>
      <name val="Times New Roman"/>
      <family val="1"/>
    </font>
    <font>
      <b/>
      <sz val="10"/>
      <color theme="4" tint="0.79998168889431442"/>
      <name val="Arial"/>
      <family val="2"/>
    </font>
    <font>
      <sz val="10"/>
      <color theme="4" tint="0.79998168889431442"/>
      <name val="Arial"/>
      <family val="2"/>
    </font>
    <font>
      <sz val="8"/>
      <color theme="4" tint="0.79998168889431442"/>
      <name val="Arial"/>
      <family val="2"/>
    </font>
    <font>
      <b/>
      <sz val="8"/>
      <color theme="4" tint="0.79998168889431442"/>
      <name val="Arial"/>
      <family val="2"/>
    </font>
    <font>
      <b/>
      <i/>
      <sz val="10"/>
      <color theme="4" tint="0.79998168889431442"/>
      <name val="Arial"/>
      <family val="2"/>
    </font>
    <font>
      <i/>
      <sz val="8"/>
      <color theme="4" tint="0.79998168889431442"/>
      <name val="Arial"/>
      <family val="2"/>
    </font>
    <font>
      <sz val="10"/>
      <color theme="4" tint="0.79998168889431442"/>
      <name val="Times New Roman"/>
      <family val="1"/>
    </font>
    <font>
      <sz val="9"/>
      <color theme="4" tint="0.79998168889431442"/>
      <name val="Times New Roman"/>
      <family val="1"/>
    </font>
    <font>
      <sz val="8"/>
      <color theme="0" tint="-0.14999847407452621"/>
      <name val="Arial"/>
      <family val="2"/>
    </font>
    <font>
      <b/>
      <sz val="15"/>
      <name val="Times New Roman"/>
      <family val="1"/>
    </font>
    <font>
      <i/>
      <sz val="10"/>
      <name val="Times New Roman"/>
      <family val="1"/>
    </font>
    <font>
      <i/>
      <sz val="10"/>
      <color rgb="FF000000"/>
      <name val="Times New Roman"/>
      <family val="1"/>
    </font>
    <font>
      <sz val="8"/>
      <color theme="0"/>
      <name val="Arial"/>
      <family val="2"/>
    </font>
    <font>
      <b/>
      <u/>
      <sz val="20"/>
      <color rgb="FFFF0000"/>
      <name val="Arial MT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sz val="12"/>
      <name val="MS Sans Serif"/>
      <family val="2"/>
    </font>
    <font>
      <sz val="9"/>
      <name val="Arial"/>
      <family val="2"/>
    </font>
    <font>
      <b/>
      <sz val="8"/>
      <color rgb="FFFF0000"/>
      <name val="Arial"/>
      <family val="2"/>
    </font>
    <font>
      <u/>
      <sz val="9"/>
      <name val="Arial MT"/>
    </font>
    <font>
      <u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Arial"/>
      <family val="2"/>
    </font>
    <font>
      <b/>
      <u/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0070C0"/>
      <name val="Times New Roman"/>
      <family val="1"/>
    </font>
    <font>
      <sz val="10"/>
      <color rgb="FF7030A0"/>
      <name val="Times New Roman"/>
      <family val="1"/>
    </font>
    <font>
      <sz val="9"/>
      <color rgb="FF7030A0"/>
      <name val="Times New Roman"/>
      <family val="1"/>
    </font>
    <font>
      <sz val="8"/>
      <color rgb="FF7030A0"/>
      <name val="Arial"/>
      <family val="2"/>
    </font>
    <font>
      <sz val="8"/>
      <color rgb="FF0070C0"/>
      <name val="Arial"/>
      <family val="2"/>
    </font>
    <font>
      <sz val="10"/>
      <color theme="0"/>
      <name val="Times New Roman"/>
      <family val="1"/>
    </font>
    <font>
      <sz val="10"/>
      <color theme="3"/>
      <name val="Times New Roman"/>
      <family val="1"/>
    </font>
    <font>
      <b/>
      <u/>
      <sz val="12"/>
      <color rgb="FFFF0000"/>
      <name val="Arial MT"/>
      <family val="2"/>
    </font>
    <font>
      <strike/>
      <sz val="10"/>
      <color rgb="FF0070C0"/>
      <name val="Times New Roman"/>
      <family val="1"/>
    </font>
    <font>
      <strike/>
      <sz val="10"/>
      <color rgb="FF000000"/>
      <name val="Times New Roman"/>
      <family val="1"/>
    </font>
    <font>
      <sz val="10"/>
      <color rgb="FF0066FF"/>
      <name val="Times New Roman"/>
      <family val="1"/>
    </font>
    <font>
      <sz val="10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5">
    <xf numFmtId="0" fontId="0" fillId="0" borderId="0"/>
    <xf numFmtId="168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37" fontId="4" fillId="0" borderId="0"/>
    <xf numFmtId="37" fontId="4" fillId="0" borderId="0"/>
    <xf numFmtId="9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/>
    <xf numFmtId="0" fontId="10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54" fillId="0" borderId="0" applyFont="0" applyFill="0" applyAlignment="0" applyProtection="0"/>
    <xf numFmtId="0" fontId="62" fillId="0" borderId="0"/>
    <xf numFmtId="43" fontId="14" fillId="0" borderId="0" applyFont="0" applyFill="0" applyBorder="0" applyAlignment="0" applyProtection="0"/>
  </cellStyleXfs>
  <cellXfs count="1000">
    <xf numFmtId="0" fontId="0" fillId="0" borderId="0" xfId="0"/>
    <xf numFmtId="0" fontId="3" fillId="0" borderId="0" xfId="3" applyFont="1"/>
    <xf numFmtId="0" fontId="2" fillId="0" borderId="0" xfId="3" applyFont="1"/>
    <xf numFmtId="37" fontId="2" fillId="0" borderId="0" xfId="4" applyFont="1"/>
    <xf numFmtId="37" fontId="2" fillId="0" borderId="0" xfId="4" applyFont="1" applyAlignment="1">
      <alignment horizontal="center"/>
    </xf>
    <xf numFmtId="37" fontId="6" fillId="0" borderId="0" xfId="4" quotePrefix="1" applyFont="1" applyAlignment="1">
      <alignment horizontal="center"/>
    </xf>
    <xf numFmtId="37" fontId="2" fillId="0" borderId="0" xfId="5" quotePrefix="1" applyFont="1" applyAlignment="1">
      <alignment horizontal="center"/>
    </xf>
    <xf numFmtId="37" fontId="2" fillId="0" borderId="0" xfId="5" applyFont="1" applyAlignment="1">
      <alignment horizontal="center"/>
    </xf>
    <xf numFmtId="0" fontId="3" fillId="0" borderId="0" xfId="3" applyFont="1" applyAlignment="1">
      <alignment horizontal="center"/>
    </xf>
    <xf numFmtId="37" fontId="2" fillId="0" borderId="1" xfId="4" applyFont="1" applyBorder="1"/>
    <xf numFmtId="37" fontId="2" fillId="0" borderId="2" xfId="4" applyFont="1" applyBorder="1"/>
    <xf numFmtId="37" fontId="2" fillId="0" borderId="1" xfId="4" applyFont="1" applyBorder="1" applyAlignment="1">
      <alignment horizontal="center"/>
    </xf>
    <xf numFmtId="37" fontId="7" fillId="0" borderId="0" xfId="4" applyFont="1"/>
    <xf numFmtId="9" fontId="2" fillId="0" borderId="0" xfId="6" applyFont="1"/>
    <xf numFmtId="37" fontId="9" fillId="0" borderId="0" xfId="4" applyFont="1"/>
    <xf numFmtId="164" fontId="2" fillId="0" borderId="0" xfId="7" applyNumberFormat="1" applyFont="1"/>
    <xf numFmtId="164" fontId="2" fillId="0" borderId="0" xfId="4" applyNumberFormat="1" applyFont="1"/>
    <xf numFmtId="164" fontId="3" fillId="0" borderId="0" xfId="3" applyNumberFormat="1" applyFont="1"/>
    <xf numFmtId="9" fontId="2" fillId="0" borderId="0" xfId="6" applyFont="1" applyAlignment="1">
      <alignment horizontal="center"/>
    </xf>
    <xf numFmtId="165" fontId="2" fillId="0" borderId="0" xfId="4" applyNumberFormat="1" applyFont="1" applyAlignment="1">
      <alignment horizontal="center"/>
    </xf>
    <xf numFmtId="41" fontId="2" fillId="0" borderId="0" xfId="4" quotePrefix="1" applyNumberFormat="1" applyFont="1"/>
    <xf numFmtId="0" fontId="2" fillId="0" borderId="0" xfId="7" applyNumberFormat="1" applyFont="1" applyAlignment="1">
      <alignment horizontal="left"/>
    </xf>
    <xf numFmtId="164" fontId="2" fillId="0" borderId="2" xfId="7" applyNumberFormat="1" applyFont="1" applyBorder="1"/>
    <xf numFmtId="164" fontId="2" fillId="0" borderId="2" xfId="4" applyNumberFormat="1" applyFont="1" applyBorder="1"/>
    <xf numFmtId="166" fontId="2" fillId="0" borderId="0" xfId="4" applyNumberFormat="1" applyFont="1"/>
    <xf numFmtId="37" fontId="2" fillId="0" borderId="0" xfId="4" applyFont="1" applyAlignment="1">
      <alignment horizontal="right"/>
    </xf>
    <xf numFmtId="164" fontId="2" fillId="0" borderId="3" xfId="4" applyNumberFormat="1" applyFont="1" applyBorder="1"/>
    <xf numFmtId="164" fontId="2" fillId="0" borderId="0" xfId="4" applyNumberFormat="1" applyFont="1" applyAlignment="1">
      <alignment horizontal="right"/>
    </xf>
    <xf numFmtId="166" fontId="2" fillId="0" borderId="3" xfId="4" applyNumberFormat="1" applyFont="1" applyBorder="1"/>
    <xf numFmtId="166" fontId="2" fillId="0" borderId="0" xfId="4" applyNumberFormat="1" applyFont="1" applyAlignment="1">
      <alignment horizontal="right"/>
    </xf>
    <xf numFmtId="37" fontId="5" fillId="0" borderId="0" xfId="4" applyFont="1"/>
    <xf numFmtId="37" fontId="2" fillId="0" borderId="0" xfId="4" quotePrefix="1" applyFont="1"/>
    <xf numFmtId="37" fontId="2" fillId="2" borderId="0" xfId="4" applyFont="1" applyFill="1"/>
    <xf numFmtId="0" fontId="3" fillId="0" borderId="4" xfId="3" applyFont="1" applyBorder="1"/>
    <xf numFmtId="0" fontId="3" fillId="0" borderId="5" xfId="3" applyFont="1" applyBorder="1"/>
    <xf numFmtId="0" fontId="11" fillId="0" borderId="5" xfId="3" applyFont="1" applyBorder="1" applyAlignment="1">
      <alignment horizontal="center"/>
    </xf>
    <xf numFmtId="0" fontId="3" fillId="0" borderId="6" xfId="3" applyFont="1" applyBorder="1"/>
    <xf numFmtId="0" fontId="3" fillId="0" borderId="7" xfId="3" applyFont="1" applyBorder="1"/>
    <xf numFmtId="0" fontId="3" fillId="0" borderId="8" xfId="3" applyFont="1" applyBorder="1"/>
    <xf numFmtId="0" fontId="12" fillId="0" borderId="0" xfId="3" applyFont="1"/>
    <xf numFmtId="0" fontId="12" fillId="0" borderId="7" xfId="3" applyFont="1" applyBorder="1"/>
    <xf numFmtId="167" fontId="2" fillId="0" borderId="0" xfId="2" applyNumberFormat="1" applyFont="1"/>
    <xf numFmtId="0" fontId="12" fillId="0" borderId="8" xfId="3" applyFont="1" applyBorder="1"/>
    <xf numFmtId="164" fontId="2" fillId="3" borderId="3" xfId="7" applyNumberFormat="1" applyFont="1" applyFill="1" applyBorder="1"/>
    <xf numFmtId="0" fontId="12" fillId="0" borderId="9" xfId="3" applyFont="1" applyBorder="1"/>
    <xf numFmtId="0" fontId="12" fillId="0" borderId="2" xfId="3" applyFont="1" applyBorder="1"/>
    <xf numFmtId="0" fontId="12" fillId="0" borderId="10" xfId="3" applyFont="1" applyBorder="1"/>
    <xf numFmtId="37" fontId="2" fillId="0" borderId="0" xfId="4" quotePrefix="1" applyFont="1" applyAlignment="1">
      <alignment horizontal="center"/>
    </xf>
    <xf numFmtId="164" fontId="2" fillId="4" borderId="0" xfId="7" applyNumberFormat="1" applyFont="1" applyFill="1"/>
    <xf numFmtId="164" fontId="2" fillId="4" borderId="2" xfId="7" applyNumberFormat="1" applyFont="1" applyFill="1" applyBorder="1"/>
    <xf numFmtId="164" fontId="2" fillId="4" borderId="3" xfId="4" applyNumberFormat="1" applyFont="1" applyFill="1" applyBorder="1"/>
    <xf numFmtId="168" fontId="3" fillId="0" borderId="0" xfId="1" applyFont="1"/>
    <xf numFmtId="37" fontId="2" fillId="4" borderId="0" xfId="4" applyFont="1" applyFill="1"/>
    <xf numFmtId="37" fontId="13" fillId="0" borderId="0" xfId="3" applyNumberFormat="1" applyFont="1"/>
    <xf numFmtId="0" fontId="13" fillId="0" borderId="0" xfId="3" applyFont="1"/>
    <xf numFmtId="168" fontId="13" fillId="0" borderId="0" xfId="1" applyFont="1"/>
    <xf numFmtId="37" fontId="3" fillId="0" borderId="0" xfId="3" applyNumberFormat="1" applyFont="1"/>
    <xf numFmtId="43" fontId="13" fillId="0" borderId="0" xfId="3" applyNumberFormat="1" applyFont="1"/>
    <xf numFmtId="169" fontId="13" fillId="0" borderId="0" xfId="3" applyNumberFormat="1" applyFont="1"/>
    <xf numFmtId="43" fontId="3" fillId="0" borderId="0" xfId="3" applyNumberFormat="1" applyFont="1"/>
    <xf numFmtId="164" fontId="2" fillId="2" borderId="0" xfId="7" applyNumberFormat="1" applyFont="1" applyFill="1"/>
    <xf numFmtId="0" fontId="14" fillId="5" borderId="0" xfId="8" applyFill="1" applyAlignment="1">
      <alignment horizontal="left" vertical="top"/>
    </xf>
    <xf numFmtId="0" fontId="14" fillId="0" borderId="0" xfId="8" applyAlignment="1">
      <alignment horizontal="left" vertical="top"/>
    </xf>
    <xf numFmtId="0" fontId="16" fillId="5" borderId="0" xfId="9" applyFont="1" applyFill="1"/>
    <xf numFmtId="0" fontId="17" fillId="5" borderId="0" xfId="8" applyFont="1" applyFill="1" applyAlignment="1">
      <alignment horizontal="left" vertical="top"/>
    </xf>
    <xf numFmtId="0" fontId="10" fillId="0" borderId="11" xfId="9" applyBorder="1"/>
    <xf numFmtId="0" fontId="16" fillId="0" borderId="11" xfId="9" applyFont="1" applyBorder="1" applyAlignment="1">
      <alignment horizontal="center"/>
    </xf>
    <xf numFmtId="0" fontId="10" fillId="6" borderId="11" xfId="9" applyFill="1" applyBorder="1" applyAlignment="1">
      <alignment horizontal="center"/>
    </xf>
    <xf numFmtId="0" fontId="10" fillId="6" borderId="11" xfId="9" applyFill="1" applyBorder="1" applyAlignment="1">
      <alignment horizontal="centerContinuous"/>
    </xf>
    <xf numFmtId="0" fontId="10" fillId="0" borderId="11" xfId="9" applyBorder="1" applyAlignment="1">
      <alignment horizontal="center"/>
    </xf>
    <xf numFmtId="0" fontId="10" fillId="0" borderId="11" xfId="9" applyBorder="1" applyAlignment="1">
      <alignment horizontal="centerContinuous"/>
    </xf>
    <xf numFmtId="0" fontId="10" fillId="0" borderId="4" xfId="9" applyBorder="1" applyAlignment="1">
      <alignment horizontal="centerContinuous"/>
    </xf>
    <xf numFmtId="0" fontId="10" fillId="0" borderId="6" xfId="9" applyBorder="1" applyAlignment="1">
      <alignment horizontal="center"/>
    </xf>
    <xf numFmtId="0" fontId="10" fillId="0" borderId="0" xfId="9"/>
    <xf numFmtId="0" fontId="10" fillId="0" borderId="12" xfId="9" applyBorder="1" applyAlignment="1">
      <alignment horizontal="center"/>
    </xf>
    <xf numFmtId="0" fontId="16" fillId="0" borderId="12" xfId="9" applyFont="1" applyBorder="1" applyAlignment="1">
      <alignment horizontal="center"/>
    </xf>
    <xf numFmtId="0" fontId="10" fillId="6" borderId="12" xfId="9" applyFill="1" applyBorder="1" applyAlignment="1">
      <alignment horizontal="center"/>
    </xf>
    <xf numFmtId="0" fontId="10" fillId="0" borderId="12" xfId="9" applyBorder="1"/>
    <xf numFmtId="0" fontId="10" fillId="0" borderId="12" xfId="9" applyBorder="1" applyAlignment="1">
      <alignment horizontal="centerContinuous"/>
    </xf>
    <xf numFmtId="0" fontId="10" fillId="0" borderId="7" xfId="9" applyBorder="1" applyAlignment="1">
      <alignment horizontal="centerContinuous"/>
    </xf>
    <xf numFmtId="0" fontId="10" fillId="0" borderId="8" xfId="9" applyBorder="1" applyAlignment="1">
      <alignment horizontal="center"/>
    </xf>
    <xf numFmtId="0" fontId="10" fillId="0" borderId="13" xfId="9" applyBorder="1" applyAlignment="1">
      <alignment horizontal="center"/>
    </xf>
    <xf numFmtId="0" fontId="16" fillId="0" borderId="13" xfId="9" applyFont="1" applyBorder="1" applyAlignment="1">
      <alignment horizontal="center"/>
    </xf>
    <xf numFmtId="0" fontId="10" fillId="6" borderId="13" xfId="9" applyFill="1" applyBorder="1" applyAlignment="1">
      <alignment horizontal="center"/>
    </xf>
    <xf numFmtId="0" fontId="10" fillId="6" borderId="13" xfId="9" applyFill="1" applyBorder="1" applyAlignment="1">
      <alignment horizontal="centerContinuous"/>
    </xf>
    <xf numFmtId="0" fontId="10" fillId="0" borderId="13" xfId="9" applyBorder="1"/>
    <xf numFmtId="0" fontId="10" fillId="0" borderId="13" xfId="9" applyBorder="1" applyAlignment="1">
      <alignment horizontal="centerContinuous"/>
    </xf>
    <xf numFmtId="0" fontId="10" fillId="0" borderId="0" xfId="9" applyAlignment="1">
      <alignment horizontal="centerContinuous"/>
    </xf>
    <xf numFmtId="0" fontId="10" fillId="0" borderId="7" xfId="9" applyBorder="1"/>
    <xf numFmtId="0" fontId="10" fillId="0" borderId="4" xfId="9" applyBorder="1"/>
    <xf numFmtId="37" fontId="18" fillId="0" borderId="12" xfId="9" quotePrefix="1" applyNumberFormat="1" applyFont="1" applyBorder="1"/>
    <xf numFmtId="37" fontId="18" fillId="0" borderId="12" xfId="9" applyNumberFormat="1" applyFont="1" applyBorder="1"/>
    <xf numFmtId="37" fontId="18" fillId="0" borderId="12" xfId="9" applyNumberFormat="1" applyFont="1" applyBorder="1" applyAlignment="1">
      <alignment horizontal="centerContinuous"/>
    </xf>
    <xf numFmtId="37" fontId="18" fillId="0" borderId="7" xfId="9" applyNumberFormat="1" applyFont="1" applyBorder="1"/>
    <xf numFmtId="37" fontId="18" fillId="0" borderId="0" xfId="9" applyNumberFormat="1" applyFont="1"/>
    <xf numFmtId="169" fontId="18" fillId="0" borderId="0" xfId="10" applyNumberFormat="1" applyFont="1"/>
    <xf numFmtId="0" fontId="18" fillId="0" borderId="7" xfId="9" applyFont="1" applyBorder="1" applyAlignment="1">
      <alignment horizontal="centerContinuous"/>
    </xf>
    <xf numFmtId="0" fontId="14" fillId="0" borderId="14" xfId="8" applyBorder="1" applyAlignment="1">
      <alignment horizontal="left" vertical="top"/>
    </xf>
    <xf numFmtId="0" fontId="14" fillId="0" borderId="15" xfId="8" applyBorder="1" applyAlignment="1">
      <alignment horizontal="left" vertical="top"/>
    </xf>
    <xf numFmtId="0" fontId="14" fillId="0" borderId="15" xfId="8" applyBorder="1" applyAlignment="1">
      <alignment horizontal="center" vertical="top"/>
    </xf>
    <xf numFmtId="0" fontId="14" fillId="0" borderId="16" xfId="8" applyBorder="1" applyAlignment="1">
      <alignment horizontal="right" vertical="top"/>
    </xf>
    <xf numFmtId="0" fontId="14" fillId="0" borderId="17" xfId="8" applyBorder="1" applyAlignment="1">
      <alignment horizontal="left" vertical="top"/>
    </xf>
    <xf numFmtId="0" fontId="14" fillId="0" borderId="18" xfId="8" applyBorder="1" applyAlignment="1">
      <alignment horizontal="left" vertical="top"/>
    </xf>
    <xf numFmtId="0" fontId="19" fillId="0" borderId="17" xfId="8" applyFont="1" applyBorder="1" applyAlignment="1">
      <alignment horizontal="left" vertical="top"/>
    </xf>
    <xf numFmtId="37" fontId="18" fillId="0" borderId="18" xfId="9" applyNumberFormat="1" applyFont="1" applyBorder="1"/>
    <xf numFmtId="0" fontId="20" fillId="0" borderId="7" xfId="9" applyFont="1" applyBorder="1" applyAlignment="1">
      <alignment horizontal="centerContinuous"/>
    </xf>
    <xf numFmtId="37" fontId="18" fillId="4" borderId="7" xfId="9" applyNumberFormat="1" applyFont="1" applyFill="1" applyBorder="1"/>
    <xf numFmtId="0" fontId="18" fillId="0" borderId="7" xfId="9" applyFont="1" applyBorder="1" applyAlignment="1">
      <alignment horizontal="centerContinuous" wrapText="1"/>
    </xf>
    <xf numFmtId="0" fontId="7" fillId="0" borderId="17" xfId="8" applyFont="1" applyBorder="1" applyAlignment="1">
      <alignment horizontal="left" vertical="top"/>
    </xf>
    <xf numFmtId="0" fontId="7" fillId="0" borderId="0" xfId="8" applyFont="1" applyAlignment="1">
      <alignment horizontal="left" vertical="top"/>
    </xf>
    <xf numFmtId="37" fontId="21" fillId="0" borderId="0" xfId="9" applyNumberFormat="1" applyFont="1"/>
    <xf numFmtId="37" fontId="21" fillId="0" borderId="18" xfId="9" applyNumberFormat="1" applyFont="1" applyBorder="1"/>
    <xf numFmtId="0" fontId="14" fillId="0" borderId="19" xfId="8" applyBorder="1" applyAlignment="1">
      <alignment horizontal="left" vertical="top"/>
    </xf>
    <xf numFmtId="0" fontId="14" fillId="0" borderId="20" xfId="8" applyBorder="1" applyAlignment="1">
      <alignment horizontal="left" vertical="top"/>
    </xf>
    <xf numFmtId="169" fontId="0" fillId="0" borderId="20" xfId="10" applyNumberFormat="1" applyFont="1" applyBorder="1" applyAlignment="1">
      <alignment horizontal="left" vertical="top"/>
    </xf>
    <xf numFmtId="169" fontId="0" fillId="0" borderId="21" xfId="10" applyNumberFormat="1" applyFont="1" applyBorder="1" applyAlignment="1">
      <alignment horizontal="left" vertical="top"/>
    </xf>
    <xf numFmtId="169" fontId="0" fillId="0" borderId="0" xfId="10" applyNumberFormat="1" applyFont="1" applyAlignment="1">
      <alignment horizontal="left" vertical="top"/>
    </xf>
    <xf numFmtId="0" fontId="18" fillId="0" borderId="12" xfId="9" applyFont="1" applyBorder="1" applyAlignment="1">
      <alignment horizontal="centerContinuous"/>
    </xf>
    <xf numFmtId="0" fontId="18" fillId="0" borderId="22" xfId="9" applyFont="1" applyBorder="1" applyAlignment="1">
      <alignment horizontal="centerContinuous"/>
    </xf>
    <xf numFmtId="37" fontId="18" fillId="0" borderId="22" xfId="9" applyNumberFormat="1" applyFont="1" applyBorder="1"/>
    <xf numFmtId="0" fontId="18" fillId="0" borderId="0" xfId="9" applyFont="1" applyAlignment="1">
      <alignment horizontal="centerContinuous"/>
    </xf>
    <xf numFmtId="37" fontId="18" fillId="0" borderId="23" xfId="9" applyNumberFormat="1" applyFont="1" applyBorder="1"/>
    <xf numFmtId="0" fontId="10" fillId="5" borderId="0" xfId="9" applyFill="1"/>
    <xf numFmtId="37" fontId="10" fillId="5" borderId="0" xfId="9" applyNumberFormat="1" applyFill="1"/>
    <xf numFmtId="0" fontId="10" fillId="5" borderId="0" xfId="9" applyFill="1" applyAlignment="1">
      <alignment horizontal="centerContinuous"/>
    </xf>
    <xf numFmtId="0" fontId="18" fillId="5" borderId="0" xfId="9" applyFont="1" applyFill="1"/>
    <xf numFmtId="0" fontId="22" fillId="0" borderId="0" xfId="9" applyFont="1"/>
    <xf numFmtId="0" fontId="10" fillId="5" borderId="0" xfId="9" applyFill="1" applyAlignment="1">
      <alignment horizontal="center"/>
    </xf>
    <xf numFmtId="0" fontId="23" fillId="5" borderId="0" xfId="9" applyFont="1" applyFill="1" applyAlignment="1">
      <alignment horizontal="left"/>
    </xf>
    <xf numFmtId="0" fontId="16" fillId="5" borderId="0" xfId="9" applyFont="1" applyFill="1" applyAlignment="1">
      <alignment horizontal="center"/>
    </xf>
    <xf numFmtId="0" fontId="10" fillId="5" borderId="11" xfId="9" applyFill="1" applyBorder="1"/>
    <xf numFmtId="0" fontId="16" fillId="5" borderId="11" xfId="9" applyFont="1" applyFill="1" applyBorder="1" applyAlignment="1">
      <alignment horizontal="center"/>
    </xf>
    <xf numFmtId="0" fontId="10" fillId="5" borderId="11" xfId="9" applyFill="1" applyBorder="1" applyAlignment="1">
      <alignment horizontal="center"/>
    </xf>
    <xf numFmtId="0" fontId="10" fillId="5" borderId="11" xfId="9" applyFill="1" applyBorder="1" applyAlignment="1">
      <alignment horizontal="centerContinuous"/>
    </xf>
    <xf numFmtId="0" fontId="10" fillId="5" borderId="4" xfId="9" applyFill="1" applyBorder="1" applyAlignment="1">
      <alignment horizontal="centerContinuous"/>
    </xf>
    <xf numFmtId="0" fontId="10" fillId="5" borderId="6" xfId="9" applyFill="1" applyBorder="1" applyAlignment="1">
      <alignment horizontal="center"/>
    </xf>
    <xf numFmtId="0" fontId="10" fillId="5" borderId="12" xfId="9" applyFill="1" applyBorder="1" applyAlignment="1">
      <alignment horizontal="center"/>
    </xf>
    <xf numFmtId="0" fontId="16" fillId="5" borderId="12" xfId="9" applyFont="1" applyFill="1" applyBorder="1" applyAlignment="1">
      <alignment horizontal="center"/>
    </xf>
    <xf numFmtId="0" fontId="10" fillId="5" borderId="12" xfId="9" applyFill="1" applyBorder="1"/>
    <xf numFmtId="0" fontId="10" fillId="5" borderId="12" xfId="9" applyFill="1" applyBorder="1" applyAlignment="1">
      <alignment horizontal="centerContinuous"/>
    </xf>
    <xf numFmtId="0" fontId="10" fillId="5" borderId="7" xfId="9" applyFill="1" applyBorder="1" applyAlignment="1">
      <alignment horizontal="centerContinuous"/>
    </xf>
    <xf numFmtId="0" fontId="10" fillId="5" borderId="8" xfId="9" applyFill="1" applyBorder="1" applyAlignment="1">
      <alignment horizontal="center"/>
    </xf>
    <xf numFmtId="0" fontId="18" fillId="0" borderId="0" xfId="9" applyFont="1"/>
    <xf numFmtId="0" fontId="10" fillId="5" borderId="13" xfId="9" applyFill="1" applyBorder="1" applyAlignment="1">
      <alignment horizontal="center"/>
    </xf>
    <xf numFmtId="0" fontId="16" fillId="5" borderId="13" xfId="9" applyFont="1" applyFill="1" applyBorder="1" applyAlignment="1">
      <alignment horizontal="center"/>
    </xf>
    <xf numFmtId="0" fontId="10" fillId="5" borderId="13" xfId="9" applyFill="1" applyBorder="1" applyAlignment="1">
      <alignment horizontal="centerContinuous"/>
    </xf>
    <xf numFmtId="0" fontId="10" fillId="5" borderId="13" xfId="9" applyFill="1" applyBorder="1"/>
    <xf numFmtId="169" fontId="24" fillId="0" borderId="0" xfId="10" applyNumberFormat="1" applyFont="1"/>
    <xf numFmtId="0" fontId="10" fillId="5" borderId="7" xfId="9" applyFill="1" applyBorder="1"/>
    <xf numFmtId="0" fontId="10" fillId="5" borderId="4" xfId="9" applyFill="1" applyBorder="1"/>
    <xf numFmtId="37" fontId="18" fillId="5" borderId="12" xfId="9" quotePrefix="1" applyNumberFormat="1" applyFont="1" applyFill="1" applyBorder="1"/>
    <xf numFmtId="37" fontId="18" fillId="7" borderId="12" xfId="9" quotePrefix="1" applyNumberFormat="1" applyFont="1" applyFill="1" applyBorder="1"/>
    <xf numFmtId="37" fontId="10" fillId="5" borderId="12" xfId="9" applyNumberFormat="1" applyFill="1" applyBorder="1"/>
    <xf numFmtId="37" fontId="18" fillId="5" borderId="12" xfId="9" applyNumberFormat="1" applyFont="1" applyFill="1" applyBorder="1"/>
    <xf numFmtId="37" fontId="18" fillId="5" borderId="12" xfId="9" applyNumberFormat="1" applyFont="1" applyFill="1" applyBorder="1" applyAlignment="1">
      <alignment horizontal="centerContinuous"/>
    </xf>
    <xf numFmtId="37" fontId="18" fillId="5" borderId="7" xfId="9" applyNumberFormat="1" applyFont="1" applyFill="1" applyBorder="1"/>
    <xf numFmtId="43" fontId="18" fillId="0" borderId="0" xfId="10" applyFont="1"/>
    <xf numFmtId="37" fontId="14" fillId="0" borderId="0" xfId="8" applyNumberFormat="1" applyAlignment="1">
      <alignment horizontal="left" vertical="top"/>
    </xf>
    <xf numFmtId="0" fontId="18" fillId="5" borderId="7" xfId="9" applyFont="1" applyFill="1" applyBorder="1" applyAlignment="1">
      <alignment horizontal="centerContinuous"/>
    </xf>
    <xf numFmtId="0" fontId="2" fillId="0" borderId="17" xfId="8" applyFont="1" applyBorder="1" applyAlignment="1">
      <alignment horizontal="left" vertical="top"/>
    </xf>
    <xf numFmtId="0" fontId="2" fillId="0" borderId="0" xfId="8" applyFont="1" applyAlignment="1">
      <alignment horizontal="left" vertical="top"/>
    </xf>
    <xf numFmtId="37" fontId="18" fillId="2" borderId="0" xfId="9" applyNumberFormat="1" applyFont="1" applyFill="1"/>
    <xf numFmtId="43" fontId="18" fillId="2" borderId="0" xfId="10" applyFont="1" applyFill="1"/>
    <xf numFmtId="0" fontId="25" fillId="0" borderId="17" xfId="8" applyFont="1" applyBorder="1" applyAlignment="1">
      <alignment horizontal="left" vertical="top"/>
    </xf>
    <xf numFmtId="37" fontId="24" fillId="0" borderId="0" xfId="9" applyNumberFormat="1" applyFont="1"/>
    <xf numFmtId="37" fontId="24" fillId="0" borderId="18" xfId="9" applyNumberFormat="1" applyFont="1" applyBorder="1"/>
    <xf numFmtId="37" fontId="18" fillId="0" borderId="20" xfId="9" applyNumberFormat="1" applyFont="1" applyBorder="1"/>
    <xf numFmtId="37" fontId="18" fillId="0" borderId="21" xfId="9" applyNumberFormat="1" applyFont="1" applyBorder="1"/>
    <xf numFmtId="0" fontId="18" fillId="5" borderId="7" xfId="9" applyFont="1" applyFill="1" applyBorder="1" applyAlignment="1">
      <alignment horizontal="centerContinuous" wrapText="1"/>
    </xf>
    <xf numFmtId="43" fontId="26" fillId="4" borderId="24" xfId="10" applyFont="1" applyFill="1" applyBorder="1" applyAlignment="1">
      <alignment horizontal="center" vertical="top"/>
    </xf>
    <xf numFmtId="43" fontId="14" fillId="0" borderId="24" xfId="10" applyBorder="1" applyAlignment="1">
      <alignment horizontal="center" vertical="top"/>
    </xf>
    <xf numFmtId="43" fontId="0" fillId="0" borderId="24" xfId="10" applyFont="1" applyBorder="1" applyAlignment="1">
      <alignment horizontal="center" vertical="top"/>
    </xf>
    <xf numFmtId="43" fontId="0" fillId="0" borderId="24" xfId="10" applyFont="1" applyBorder="1" applyAlignment="1">
      <alignment horizontal="center"/>
    </xf>
    <xf numFmtId="0" fontId="20" fillId="5" borderId="7" xfId="9" applyFont="1" applyFill="1" applyBorder="1" applyAlignment="1">
      <alignment horizontal="centerContinuous"/>
    </xf>
    <xf numFmtId="169" fontId="2" fillId="0" borderId="24" xfId="10" applyNumberFormat="1" applyFont="1" applyBorder="1" applyAlignment="1">
      <alignment horizontal="right" vertical="top"/>
    </xf>
    <xf numFmtId="169" fontId="2" fillId="0" borderId="24" xfId="10" applyNumberFormat="1" applyFont="1" applyBorder="1" applyAlignment="1">
      <alignment horizontal="center" vertical="top"/>
    </xf>
    <xf numFmtId="43" fontId="2" fillId="0" borderId="24" xfId="10" applyFont="1" applyBorder="1" applyAlignment="1">
      <alignment horizontal="center"/>
    </xf>
    <xf numFmtId="0" fontId="24" fillId="5" borderId="12" xfId="9" applyFont="1" applyFill="1" applyBorder="1" applyAlignment="1">
      <alignment horizontal="centerContinuous"/>
    </xf>
    <xf numFmtId="37" fontId="21" fillId="5" borderId="12" xfId="9" quotePrefix="1" applyNumberFormat="1" applyFont="1" applyFill="1" applyBorder="1"/>
    <xf numFmtId="37" fontId="21" fillId="7" borderId="12" xfId="9" quotePrefix="1" applyNumberFormat="1" applyFont="1" applyFill="1" applyBorder="1"/>
    <xf numFmtId="0" fontId="18" fillId="5" borderId="22" xfId="9" applyFont="1" applyFill="1" applyBorder="1" applyAlignment="1">
      <alignment horizontal="centerContinuous"/>
    </xf>
    <xf numFmtId="37" fontId="18" fillId="5" borderId="22" xfId="9" applyNumberFormat="1" applyFont="1" applyFill="1" applyBorder="1"/>
    <xf numFmtId="0" fontId="27" fillId="5" borderId="0" xfId="8" applyFont="1" applyFill="1" applyAlignment="1">
      <alignment horizontal="right" vertical="top"/>
    </xf>
    <xf numFmtId="37" fontId="27" fillId="5" borderId="0" xfId="8" applyNumberFormat="1" applyFont="1" applyFill="1" applyAlignment="1">
      <alignment horizontal="right" vertical="top"/>
    </xf>
    <xf numFmtId="0" fontId="2" fillId="0" borderId="24" xfId="8" applyFont="1" applyBorder="1" applyAlignment="1">
      <alignment horizontal="right" vertical="top"/>
    </xf>
    <xf numFmtId="37" fontId="14" fillId="5" borderId="0" xfId="8" applyNumberFormat="1" applyFill="1" applyAlignment="1">
      <alignment horizontal="left" vertical="top"/>
    </xf>
    <xf numFmtId="0" fontId="27" fillId="5" borderId="0" xfId="8" applyFont="1" applyFill="1" applyAlignment="1">
      <alignment horizontal="left" vertical="top"/>
    </xf>
    <xf numFmtId="0" fontId="14" fillId="0" borderId="0" xfId="8" applyAlignment="1">
      <alignment horizontal="center" vertical="top"/>
    </xf>
    <xf numFmtId="169" fontId="14" fillId="0" borderId="0" xfId="8" applyNumberFormat="1" applyAlignment="1">
      <alignment horizontal="center" vertical="top"/>
    </xf>
    <xf numFmtId="0" fontId="14" fillId="0" borderId="0" xfId="8" applyAlignment="1">
      <alignment horizontal="center"/>
    </xf>
    <xf numFmtId="0" fontId="28" fillId="5" borderId="0" xfId="9" applyFont="1" applyFill="1"/>
    <xf numFmtId="0" fontId="29" fillId="5" borderId="0" xfId="9" applyFont="1" applyFill="1"/>
    <xf numFmtId="37" fontId="30" fillId="5" borderId="0" xfId="9" applyNumberFormat="1" applyFont="1" applyFill="1"/>
    <xf numFmtId="0" fontId="29" fillId="5" borderId="0" xfId="9" applyFont="1" applyFill="1" applyAlignment="1">
      <alignment horizontal="centerContinuous"/>
    </xf>
    <xf numFmtId="0" fontId="31" fillId="5" borderId="0" xfId="9" applyFont="1" applyFill="1"/>
    <xf numFmtId="0" fontId="29" fillId="0" borderId="0" xfId="9" applyFont="1"/>
    <xf numFmtId="0" fontId="29" fillId="5" borderId="0" xfId="9" applyFont="1" applyFill="1" applyAlignment="1">
      <alignment horizontal="center"/>
    </xf>
    <xf numFmtId="169" fontId="14" fillId="0" borderId="24" xfId="10" applyNumberFormat="1" applyBorder="1" applyAlignment="1">
      <alignment horizontal="right" vertical="top"/>
    </xf>
    <xf numFmtId="169" fontId="14" fillId="0" borderId="24" xfId="10" applyNumberFormat="1" applyBorder="1" applyAlignment="1">
      <alignment horizontal="center" vertical="top"/>
    </xf>
    <xf numFmtId="37" fontId="29" fillId="5" borderId="0" xfId="9" applyNumberFormat="1" applyFont="1" applyFill="1"/>
    <xf numFmtId="0" fontId="32" fillId="5" borderId="0" xfId="9" applyFont="1" applyFill="1" applyAlignment="1">
      <alignment horizontal="left"/>
    </xf>
    <xf numFmtId="0" fontId="28" fillId="5" borderId="0" xfId="9" applyFont="1" applyFill="1" applyAlignment="1">
      <alignment horizontal="center"/>
    </xf>
    <xf numFmtId="0" fontId="29" fillId="5" borderId="11" xfId="9" applyFont="1" applyFill="1" applyBorder="1"/>
    <xf numFmtId="0" fontId="28" fillId="5" borderId="11" xfId="9" applyFont="1" applyFill="1" applyBorder="1" applyAlignment="1">
      <alignment horizontal="center"/>
    </xf>
    <xf numFmtId="0" fontId="29" fillId="5" borderId="11" xfId="9" applyFont="1" applyFill="1" applyBorder="1" applyAlignment="1">
      <alignment horizontal="center"/>
    </xf>
    <xf numFmtId="0" fontId="29" fillId="5" borderId="11" xfId="9" applyFont="1" applyFill="1" applyBorder="1" applyAlignment="1">
      <alignment horizontal="centerContinuous"/>
    </xf>
    <xf numFmtId="0" fontId="29" fillId="5" borderId="4" xfId="9" applyFont="1" applyFill="1" applyBorder="1" applyAlignment="1">
      <alignment horizontal="centerContinuous"/>
    </xf>
    <xf numFmtId="0" fontId="29" fillId="5" borderId="6" xfId="9" applyFont="1" applyFill="1" applyBorder="1" applyAlignment="1">
      <alignment horizontal="center"/>
    </xf>
    <xf numFmtId="0" fontId="29" fillId="5" borderId="12" xfId="9" applyFont="1" applyFill="1" applyBorder="1" applyAlignment="1">
      <alignment horizontal="center"/>
    </xf>
    <xf numFmtId="0" fontId="28" fillId="5" borderId="12" xfId="9" applyFont="1" applyFill="1" applyBorder="1" applyAlignment="1">
      <alignment horizontal="center"/>
    </xf>
    <xf numFmtId="0" fontId="29" fillId="5" borderId="12" xfId="9" applyFont="1" applyFill="1" applyBorder="1"/>
    <xf numFmtId="0" fontId="29" fillId="5" borderId="12" xfId="9" applyFont="1" applyFill="1" applyBorder="1" applyAlignment="1">
      <alignment horizontal="centerContinuous"/>
    </xf>
    <xf numFmtId="0" fontId="29" fillId="5" borderId="7" xfId="9" applyFont="1" applyFill="1" applyBorder="1" applyAlignment="1">
      <alignment horizontal="centerContinuous"/>
    </xf>
    <xf numFmtId="0" fontId="29" fillId="5" borderId="8" xfId="9" applyFont="1" applyFill="1" applyBorder="1" applyAlignment="1">
      <alignment horizontal="center"/>
    </xf>
    <xf numFmtId="0" fontId="29" fillId="5" borderId="13" xfId="9" applyFont="1" applyFill="1" applyBorder="1" applyAlignment="1">
      <alignment horizontal="center"/>
    </xf>
    <xf numFmtId="0" fontId="28" fillId="5" borderId="13" xfId="9" applyFont="1" applyFill="1" applyBorder="1" applyAlignment="1">
      <alignment horizontal="center"/>
    </xf>
    <xf numFmtId="0" fontId="29" fillId="5" borderId="13" xfId="9" applyFont="1" applyFill="1" applyBorder="1" applyAlignment="1">
      <alignment horizontal="centerContinuous"/>
    </xf>
    <xf numFmtId="0" fontId="29" fillId="5" borderId="13" xfId="9" applyFont="1" applyFill="1" applyBorder="1"/>
    <xf numFmtId="0" fontId="29" fillId="0" borderId="0" xfId="9" applyFont="1" applyAlignment="1">
      <alignment horizontal="centerContinuous"/>
    </xf>
    <xf numFmtId="0" fontId="29" fillId="5" borderId="7" xfId="9" applyFont="1" applyFill="1" applyBorder="1"/>
    <xf numFmtId="0" fontId="29" fillId="5" borderId="4" xfId="9" applyFont="1" applyFill="1" applyBorder="1"/>
    <xf numFmtId="37" fontId="31" fillId="5" borderId="12" xfId="9" quotePrefix="1" applyNumberFormat="1" applyFont="1" applyFill="1" applyBorder="1"/>
    <xf numFmtId="37" fontId="31" fillId="5" borderId="12" xfId="9" applyNumberFormat="1" applyFont="1" applyFill="1" applyBorder="1"/>
    <xf numFmtId="37" fontId="31" fillId="5" borderId="12" xfId="9" applyNumberFormat="1" applyFont="1" applyFill="1" applyBorder="1" applyAlignment="1">
      <alignment horizontal="centerContinuous"/>
    </xf>
    <xf numFmtId="37" fontId="31" fillId="5" borderId="7" xfId="9" applyNumberFormat="1" applyFont="1" applyFill="1" applyBorder="1"/>
    <xf numFmtId="37" fontId="31" fillId="0" borderId="0" xfId="9" applyNumberFormat="1" applyFont="1"/>
    <xf numFmtId="0" fontId="31" fillId="5" borderId="7" xfId="9" applyFont="1" applyFill="1" applyBorder="1" applyAlignment="1">
      <alignment horizontal="centerContinuous"/>
    </xf>
    <xf numFmtId="0" fontId="14" fillId="0" borderId="16" xfId="8" applyBorder="1" applyAlignment="1">
      <alignment horizontal="left" vertical="top"/>
    </xf>
    <xf numFmtId="0" fontId="14" fillId="0" borderId="18" xfId="8" applyBorder="1" applyAlignment="1">
      <alignment horizontal="right" vertical="top"/>
    </xf>
    <xf numFmtId="37" fontId="31" fillId="2" borderId="0" xfId="9" applyNumberFormat="1" applyFont="1" applyFill="1"/>
    <xf numFmtId="169" fontId="14" fillId="0" borderId="18" xfId="10" applyNumberFormat="1" applyBorder="1" applyAlignment="1">
      <alignment horizontal="right" vertical="top"/>
    </xf>
    <xf numFmtId="0" fontId="31" fillId="5" borderId="7" xfId="9" applyFont="1" applyFill="1" applyBorder="1" applyAlignment="1">
      <alignment horizontal="centerContinuous" wrapText="1"/>
    </xf>
    <xf numFmtId="169" fontId="14" fillId="0" borderId="21" xfId="10" applyNumberFormat="1" applyBorder="1" applyAlignment="1">
      <alignment horizontal="right" vertical="top"/>
    </xf>
    <xf numFmtId="0" fontId="33" fillId="5" borderId="7" xfId="9" applyFont="1" applyFill="1" applyBorder="1" applyAlignment="1">
      <alignment horizontal="centerContinuous"/>
    </xf>
    <xf numFmtId="0" fontId="31" fillId="5" borderId="12" xfId="9" applyFont="1" applyFill="1" applyBorder="1" applyAlignment="1">
      <alignment horizontal="centerContinuous"/>
    </xf>
    <xf numFmtId="0" fontId="31" fillId="5" borderId="22" xfId="9" applyFont="1" applyFill="1" applyBorder="1" applyAlignment="1">
      <alignment horizontal="centerContinuous"/>
    </xf>
    <xf numFmtId="37" fontId="31" fillId="5" borderId="22" xfId="9" applyNumberFormat="1" applyFont="1" applyFill="1" applyBorder="1"/>
    <xf numFmtId="0" fontId="34" fillId="5" borderId="0" xfId="8" applyFont="1" applyFill="1" applyAlignment="1">
      <alignment horizontal="left" vertical="top"/>
    </xf>
    <xf numFmtId="169" fontId="35" fillId="5" borderId="0" xfId="10" applyNumberFormat="1" applyFont="1" applyFill="1" applyAlignment="1">
      <alignment horizontal="right" vertical="top"/>
    </xf>
    <xf numFmtId="169" fontId="31" fillId="0" borderId="0" xfId="10" applyNumberFormat="1" applyFont="1"/>
    <xf numFmtId="0" fontId="34" fillId="0" borderId="0" xfId="8" applyFont="1" applyAlignment="1">
      <alignment horizontal="left" vertical="top"/>
    </xf>
    <xf numFmtId="0" fontId="18" fillId="8" borderId="0" xfId="9" applyFont="1" applyFill="1" applyAlignment="1">
      <alignment horizontal="centerContinuous"/>
    </xf>
    <xf numFmtId="37" fontId="18" fillId="8" borderId="0" xfId="9" applyNumberFormat="1" applyFont="1" applyFill="1"/>
    <xf numFmtId="37" fontId="10" fillId="8" borderId="0" xfId="9" applyNumberFormat="1" applyFill="1"/>
    <xf numFmtId="169" fontId="18" fillId="0" borderId="0" xfId="9" applyNumberFormat="1" applyFont="1" applyAlignment="1">
      <alignment horizontal="right"/>
    </xf>
    <xf numFmtId="0" fontId="23" fillId="8" borderId="0" xfId="9" applyFont="1" applyFill="1" applyAlignment="1">
      <alignment horizontal="left"/>
    </xf>
    <xf numFmtId="0" fontId="23" fillId="0" borderId="0" xfId="9" applyFont="1" applyAlignment="1">
      <alignment horizontal="left"/>
    </xf>
    <xf numFmtId="0" fontId="16" fillId="0" borderId="0" xfId="9" applyFont="1" applyAlignment="1">
      <alignment horizontal="center"/>
    </xf>
    <xf numFmtId="0" fontId="36" fillId="0" borderId="7" xfId="9" applyFont="1" applyBorder="1" applyAlignment="1">
      <alignment horizontal="centerContinuous"/>
    </xf>
    <xf numFmtId="37" fontId="24" fillId="0" borderId="12" xfId="9" quotePrefix="1" applyNumberFormat="1" applyFont="1" applyBorder="1"/>
    <xf numFmtId="37" fontId="24" fillId="0" borderId="12" xfId="9" applyNumberFormat="1" applyFont="1" applyBorder="1"/>
    <xf numFmtId="37" fontId="24" fillId="0" borderId="12" xfId="9" applyNumberFormat="1" applyFont="1" applyBorder="1" applyAlignment="1">
      <alignment horizontal="centerContinuous"/>
    </xf>
    <xf numFmtId="37" fontId="24" fillId="0" borderId="7" xfId="9" applyNumberFormat="1" applyFont="1" applyBorder="1"/>
    <xf numFmtId="169" fontId="24" fillId="0" borderId="0" xfId="9" applyNumberFormat="1" applyFont="1" applyAlignment="1">
      <alignment horizontal="right"/>
    </xf>
    <xf numFmtId="0" fontId="37" fillId="0" borderId="17" xfId="8" applyFont="1" applyBorder="1" applyAlignment="1">
      <alignment horizontal="left" vertical="top"/>
    </xf>
    <xf numFmtId="0" fontId="26" fillId="0" borderId="0" xfId="8" applyFont="1" applyAlignment="1">
      <alignment horizontal="left" vertical="top"/>
    </xf>
    <xf numFmtId="0" fontId="26" fillId="0" borderId="18" xfId="8" applyFont="1" applyBorder="1" applyAlignment="1">
      <alignment horizontal="left" vertical="top"/>
    </xf>
    <xf numFmtId="43" fontId="18" fillId="0" borderId="0" xfId="10" applyFont="1" applyAlignment="1">
      <alignment horizontal="right"/>
    </xf>
    <xf numFmtId="37" fontId="18" fillId="8" borderId="25" xfId="9" applyNumberFormat="1" applyFont="1" applyFill="1" applyBorder="1"/>
    <xf numFmtId="37" fontId="18" fillId="8" borderId="23" xfId="9" applyNumberFormat="1" applyFont="1" applyFill="1" applyBorder="1"/>
    <xf numFmtId="0" fontId="16" fillId="8" borderId="0" xfId="9" applyFont="1" applyFill="1"/>
    <xf numFmtId="0" fontId="10" fillId="8" borderId="0" xfId="9" applyFill="1"/>
    <xf numFmtId="0" fontId="10" fillId="8" borderId="0" xfId="9" applyFill="1" applyAlignment="1">
      <alignment horizontal="centerContinuous"/>
    </xf>
    <xf numFmtId="0" fontId="18" fillId="8" borderId="0" xfId="9" applyFont="1" applyFill="1"/>
    <xf numFmtId="0" fontId="10" fillId="8" borderId="0" xfId="9" applyFill="1" applyAlignment="1">
      <alignment horizontal="center"/>
    </xf>
    <xf numFmtId="0" fontId="16" fillId="8" borderId="0" xfId="9" applyFont="1" applyFill="1" applyAlignment="1">
      <alignment horizontal="center"/>
    </xf>
    <xf numFmtId="0" fontId="10" fillId="8" borderId="11" xfId="9" applyFill="1" applyBorder="1"/>
    <xf numFmtId="0" fontId="16" fillId="8" borderId="11" xfId="9" applyFont="1" applyFill="1" applyBorder="1" applyAlignment="1">
      <alignment horizontal="center"/>
    </xf>
    <xf numFmtId="0" fontId="10" fillId="8" borderId="11" xfId="9" applyFill="1" applyBorder="1" applyAlignment="1">
      <alignment horizontal="center"/>
    </xf>
    <xf numFmtId="0" fontId="10" fillId="8" borderId="11" xfId="9" applyFill="1" applyBorder="1" applyAlignment="1">
      <alignment horizontal="centerContinuous"/>
    </xf>
    <xf numFmtId="0" fontId="10" fillId="8" borderId="4" xfId="9" applyFill="1" applyBorder="1" applyAlignment="1">
      <alignment horizontal="centerContinuous"/>
    </xf>
    <xf numFmtId="0" fontId="10" fillId="8" borderId="6" xfId="9" applyFill="1" applyBorder="1" applyAlignment="1">
      <alignment horizontal="center"/>
    </xf>
    <xf numFmtId="0" fontId="10" fillId="8" borderId="12" xfId="9" applyFill="1" applyBorder="1" applyAlignment="1">
      <alignment horizontal="center"/>
    </xf>
    <xf numFmtId="0" fontId="16" fillId="8" borderId="12" xfId="9" applyFont="1" applyFill="1" applyBorder="1" applyAlignment="1">
      <alignment horizontal="center"/>
    </xf>
    <xf numFmtId="0" fontId="10" fillId="8" borderId="12" xfId="9" applyFill="1" applyBorder="1"/>
    <xf numFmtId="0" fontId="10" fillId="8" borderId="12" xfId="9" applyFill="1" applyBorder="1" applyAlignment="1">
      <alignment horizontal="centerContinuous"/>
    </xf>
    <xf numFmtId="0" fontId="10" fillId="8" borderId="7" xfId="9" applyFill="1" applyBorder="1" applyAlignment="1">
      <alignment horizontal="centerContinuous"/>
    </xf>
    <xf numFmtId="0" fontId="10" fillId="8" borderId="8" xfId="9" applyFill="1" applyBorder="1" applyAlignment="1">
      <alignment horizontal="center"/>
    </xf>
    <xf numFmtId="0" fontId="10" fillId="8" borderId="13" xfId="9" applyFill="1" applyBorder="1" applyAlignment="1">
      <alignment horizontal="center"/>
    </xf>
    <xf numFmtId="0" fontId="16" fillId="8" borderId="13" xfId="9" applyFont="1" applyFill="1" applyBorder="1" applyAlignment="1">
      <alignment horizontal="center"/>
    </xf>
    <xf numFmtId="0" fontId="10" fillId="8" borderId="13" xfId="9" applyFill="1" applyBorder="1" applyAlignment="1">
      <alignment horizontal="centerContinuous"/>
    </xf>
    <xf numFmtId="0" fontId="10" fillId="8" borderId="13" xfId="9" applyFill="1" applyBorder="1"/>
    <xf numFmtId="0" fontId="10" fillId="8" borderId="7" xfId="9" applyFill="1" applyBorder="1"/>
    <xf numFmtId="0" fontId="10" fillId="8" borderId="4" xfId="9" applyFill="1" applyBorder="1"/>
    <xf numFmtId="37" fontId="18" fillId="8" borderId="12" xfId="9" quotePrefix="1" applyNumberFormat="1" applyFont="1" applyFill="1" applyBorder="1"/>
    <xf numFmtId="37" fontId="18" fillId="8" borderId="12" xfId="9" applyNumberFormat="1" applyFont="1" applyFill="1" applyBorder="1"/>
    <xf numFmtId="37" fontId="18" fillId="8" borderId="12" xfId="9" applyNumberFormat="1" applyFont="1" applyFill="1" applyBorder="1" applyAlignment="1">
      <alignment horizontal="centerContinuous"/>
    </xf>
    <xf numFmtId="37" fontId="18" fillId="8" borderId="7" xfId="9" applyNumberFormat="1" applyFont="1" applyFill="1" applyBorder="1"/>
    <xf numFmtId="0" fontId="18" fillId="8" borderId="7" xfId="9" applyFont="1" applyFill="1" applyBorder="1" applyAlignment="1">
      <alignment horizontal="centerContinuous"/>
    </xf>
    <xf numFmtId="0" fontId="26" fillId="4" borderId="14" xfId="8" applyFont="1" applyFill="1" applyBorder="1" applyAlignment="1">
      <alignment horizontal="left" vertical="top"/>
    </xf>
    <xf numFmtId="0" fontId="14" fillId="4" borderId="15" xfId="8" applyFill="1" applyBorder="1" applyAlignment="1">
      <alignment horizontal="left" vertical="top"/>
    </xf>
    <xf numFmtId="169" fontId="7" fillId="0" borderId="0" xfId="10" applyNumberFormat="1" applyFont="1" applyAlignment="1">
      <alignment vertical="top"/>
    </xf>
    <xf numFmtId="9" fontId="7" fillId="0" borderId="0" xfId="11" applyFont="1" applyAlignment="1">
      <alignment vertical="top" wrapText="1"/>
    </xf>
    <xf numFmtId="169" fontId="7" fillId="0" borderId="0" xfId="10" applyNumberFormat="1" applyFont="1" applyAlignment="1">
      <alignment horizontal="left" vertical="top"/>
    </xf>
    <xf numFmtId="169" fontId="7" fillId="0" borderId="0" xfId="10" applyNumberFormat="1" applyFont="1" applyAlignment="1">
      <alignment vertical="top" wrapText="1"/>
    </xf>
    <xf numFmtId="0" fontId="18" fillId="8" borderId="7" xfId="9" applyFont="1" applyFill="1" applyBorder="1" applyAlignment="1">
      <alignment horizontal="centerContinuous" wrapText="1"/>
    </xf>
    <xf numFmtId="0" fontId="21" fillId="8" borderId="7" xfId="9" applyFont="1" applyFill="1" applyBorder="1" applyAlignment="1">
      <alignment horizontal="centerContinuous"/>
    </xf>
    <xf numFmtId="37" fontId="21" fillId="8" borderId="12" xfId="9" quotePrefix="1" applyNumberFormat="1" applyFont="1" applyFill="1" applyBorder="1"/>
    <xf numFmtId="0" fontId="20" fillId="8" borderId="7" xfId="9" applyFont="1" applyFill="1" applyBorder="1" applyAlignment="1">
      <alignment horizontal="centerContinuous"/>
    </xf>
    <xf numFmtId="169" fontId="0" fillId="0" borderId="24" xfId="10" applyNumberFormat="1" applyFont="1" applyBorder="1" applyAlignment="1">
      <alignment horizontal="center" vertical="top"/>
    </xf>
    <xf numFmtId="0" fontId="21" fillId="8" borderId="12" xfId="9" applyFont="1" applyFill="1" applyBorder="1" applyAlignment="1">
      <alignment horizontal="centerContinuous"/>
    </xf>
    <xf numFmtId="0" fontId="18" fillId="8" borderId="22" xfId="9" applyFont="1" applyFill="1" applyBorder="1" applyAlignment="1">
      <alignment horizontal="centerContinuous"/>
    </xf>
    <xf numFmtId="37" fontId="18" fillId="8" borderId="22" xfId="9" applyNumberFormat="1" applyFont="1" applyFill="1" applyBorder="1"/>
    <xf numFmtId="0" fontId="14" fillId="0" borderId="24" xfId="8" applyBorder="1" applyAlignment="1">
      <alignment horizontal="right" vertical="top"/>
    </xf>
    <xf numFmtId="169" fontId="14" fillId="0" borderId="24" xfId="8" applyNumberFormat="1" applyBorder="1" applyAlignment="1">
      <alignment horizontal="center" vertical="top"/>
    </xf>
    <xf numFmtId="0" fontId="14" fillId="8" borderId="0" xfId="8" applyFill="1" applyAlignment="1">
      <alignment horizontal="left" vertical="top"/>
    </xf>
    <xf numFmtId="37" fontId="14" fillId="8" borderId="0" xfId="8" applyNumberFormat="1" applyFill="1" applyAlignment="1">
      <alignment horizontal="right" vertical="top"/>
    </xf>
    <xf numFmtId="0" fontId="38" fillId="8" borderId="0" xfId="9" applyFont="1" applyFill="1"/>
    <xf numFmtId="0" fontId="39" fillId="8" borderId="0" xfId="9" applyFont="1" applyFill="1"/>
    <xf numFmtId="0" fontId="39" fillId="8" borderId="0" xfId="9" applyFont="1" applyFill="1" applyAlignment="1">
      <alignment horizontal="centerContinuous"/>
    </xf>
    <xf numFmtId="0" fontId="40" fillId="8" borderId="0" xfId="9" applyFont="1" applyFill="1"/>
    <xf numFmtId="0" fontId="39" fillId="0" borderId="0" xfId="9" applyFont="1"/>
    <xf numFmtId="0" fontId="41" fillId="0" borderId="0" xfId="9" applyFont="1"/>
    <xf numFmtId="0" fontId="39" fillId="8" borderId="0" xfId="9" applyFont="1" applyFill="1" applyAlignment="1">
      <alignment horizontal="center"/>
    </xf>
    <xf numFmtId="37" fontId="39" fillId="8" borderId="0" xfId="9" applyNumberFormat="1" applyFont="1" applyFill="1"/>
    <xf numFmtId="169" fontId="0" fillId="0" borderId="24" xfId="10" applyNumberFormat="1" applyFont="1" applyBorder="1" applyAlignment="1">
      <alignment horizontal="left" vertical="top"/>
    </xf>
    <xf numFmtId="169" fontId="0" fillId="0" borderId="24" xfId="10" applyNumberFormat="1" applyFont="1" applyBorder="1" applyAlignment="1">
      <alignment horizontal="right"/>
    </xf>
    <xf numFmtId="0" fontId="42" fillId="8" borderId="0" xfId="9" applyFont="1" applyFill="1" applyAlignment="1">
      <alignment horizontal="left"/>
    </xf>
    <xf numFmtId="0" fontId="38" fillId="8" borderId="0" xfId="9" applyFont="1" applyFill="1" applyAlignment="1">
      <alignment horizontal="center"/>
    </xf>
    <xf numFmtId="169" fontId="7" fillId="0" borderId="24" xfId="10" applyNumberFormat="1" applyFont="1" applyBorder="1" applyAlignment="1">
      <alignment horizontal="left" vertical="top"/>
    </xf>
    <xf numFmtId="169" fontId="7" fillId="0" borderId="24" xfId="10" applyNumberFormat="1" applyFont="1" applyBorder="1" applyAlignment="1">
      <alignment horizontal="right"/>
    </xf>
    <xf numFmtId="9" fontId="7" fillId="0" borderId="0" xfId="8" applyNumberFormat="1" applyFont="1" applyAlignment="1">
      <alignment horizontal="right" vertical="top"/>
    </xf>
    <xf numFmtId="0" fontId="40" fillId="0" borderId="0" xfId="9" applyFont="1"/>
    <xf numFmtId="0" fontId="39" fillId="0" borderId="0" xfId="9" applyFont="1" applyAlignment="1">
      <alignment horizontal="centerContinuous"/>
    </xf>
    <xf numFmtId="169" fontId="14" fillId="0" borderId="24" xfId="8" applyNumberFormat="1" applyBorder="1" applyAlignment="1">
      <alignment horizontal="left" vertical="top"/>
    </xf>
    <xf numFmtId="37" fontId="40" fillId="8" borderId="0" xfId="9" quotePrefix="1" applyNumberFormat="1" applyFont="1" applyFill="1"/>
    <xf numFmtId="37" fontId="40" fillId="8" borderId="0" xfId="9" applyNumberFormat="1" applyFont="1" applyFill="1"/>
    <xf numFmtId="37" fontId="40" fillId="8" borderId="0" xfId="9" applyNumberFormat="1" applyFont="1" applyFill="1" applyAlignment="1">
      <alignment horizontal="centerContinuous"/>
    </xf>
    <xf numFmtId="37" fontId="40" fillId="0" borderId="0" xfId="9" applyNumberFormat="1" applyFont="1"/>
    <xf numFmtId="43" fontId="40" fillId="0" borderId="0" xfId="10" applyFont="1"/>
    <xf numFmtId="0" fontId="40" fillId="8" borderId="0" xfId="9" applyFont="1" applyFill="1" applyAlignment="1">
      <alignment horizontal="centerContinuous"/>
    </xf>
    <xf numFmtId="0" fontId="40" fillId="8" borderId="7" xfId="9" applyFont="1" applyFill="1" applyBorder="1" applyAlignment="1">
      <alignment horizontal="centerContinuous"/>
    </xf>
    <xf numFmtId="37" fontId="40" fillId="8" borderId="12" xfId="9" quotePrefix="1" applyNumberFormat="1" applyFont="1" applyFill="1" applyBorder="1"/>
    <xf numFmtId="37" fontId="40" fillId="8" borderId="12" xfId="9" applyNumberFormat="1" applyFont="1" applyFill="1" applyBorder="1"/>
    <xf numFmtId="37" fontId="40" fillId="8" borderId="12" xfId="9" applyNumberFormat="1" applyFont="1" applyFill="1" applyBorder="1" applyAlignment="1">
      <alignment horizontal="centerContinuous"/>
    </xf>
    <xf numFmtId="37" fontId="40" fillId="8" borderId="7" xfId="9" applyNumberFormat="1" applyFont="1" applyFill="1" applyBorder="1"/>
    <xf numFmtId="37" fontId="40" fillId="2" borderId="0" xfId="9" applyNumberFormat="1" applyFont="1" applyFill="1"/>
    <xf numFmtId="43" fontId="40" fillId="2" borderId="0" xfId="10" applyFont="1" applyFill="1"/>
    <xf numFmtId="169" fontId="40" fillId="0" borderId="0" xfId="10" applyNumberFormat="1" applyFont="1"/>
    <xf numFmtId="0" fontId="40" fillId="8" borderId="7" xfId="9" applyFont="1" applyFill="1" applyBorder="1" applyAlignment="1">
      <alignment horizontal="centerContinuous" wrapText="1"/>
    </xf>
    <xf numFmtId="0" fontId="43" fillId="8" borderId="7" xfId="9" applyFont="1" applyFill="1" applyBorder="1" applyAlignment="1">
      <alignment horizontal="centerContinuous"/>
    </xf>
    <xf numFmtId="0" fontId="40" fillId="8" borderId="12" xfId="9" applyFont="1" applyFill="1" applyBorder="1" applyAlignment="1">
      <alignment horizontal="centerContinuous"/>
    </xf>
    <xf numFmtId="0" fontId="40" fillId="8" borderId="22" xfId="9" applyFont="1" applyFill="1" applyBorder="1" applyAlignment="1">
      <alignment horizontal="centerContinuous"/>
    </xf>
    <xf numFmtId="37" fontId="40" fillId="8" borderId="22" xfId="9" applyNumberFormat="1" applyFont="1" applyFill="1" applyBorder="1"/>
    <xf numFmtId="0" fontId="44" fillId="8" borderId="0" xfId="8" applyFont="1" applyFill="1" applyAlignment="1">
      <alignment horizontal="left" vertical="top"/>
    </xf>
    <xf numFmtId="0" fontId="45" fillId="8" borderId="0" xfId="8" applyFont="1" applyFill="1" applyAlignment="1">
      <alignment horizontal="right" vertical="top"/>
    </xf>
    <xf numFmtId="37" fontId="45" fillId="8" borderId="0" xfId="8" applyNumberFormat="1" applyFont="1" applyFill="1" applyAlignment="1">
      <alignment horizontal="right" vertical="top"/>
    </xf>
    <xf numFmtId="0" fontId="44" fillId="0" borderId="0" xfId="8" applyFont="1" applyAlignment="1">
      <alignment horizontal="left" vertical="top"/>
    </xf>
    <xf numFmtId="0" fontId="39" fillId="8" borderId="11" xfId="9" applyFont="1" applyFill="1" applyBorder="1"/>
    <xf numFmtId="0" fontId="38" fillId="8" borderId="11" xfId="9" applyFont="1" applyFill="1" applyBorder="1" applyAlignment="1">
      <alignment horizontal="center"/>
    </xf>
    <xf numFmtId="0" fontId="39" fillId="8" borderId="11" xfId="9" applyFont="1" applyFill="1" applyBorder="1" applyAlignment="1">
      <alignment horizontal="center"/>
    </xf>
    <xf numFmtId="0" fontId="39" fillId="8" borderId="11" xfId="9" applyFont="1" applyFill="1" applyBorder="1" applyAlignment="1">
      <alignment horizontal="centerContinuous"/>
    </xf>
    <xf numFmtId="0" fontId="39" fillId="8" borderId="4" xfId="9" applyFont="1" applyFill="1" applyBorder="1" applyAlignment="1">
      <alignment horizontal="centerContinuous"/>
    </xf>
    <xf numFmtId="0" fontId="39" fillId="8" borderId="6" xfId="9" applyFont="1" applyFill="1" applyBorder="1" applyAlignment="1">
      <alignment horizontal="center"/>
    </xf>
    <xf numFmtId="0" fontId="39" fillId="8" borderId="12" xfId="9" applyFont="1" applyFill="1" applyBorder="1" applyAlignment="1">
      <alignment horizontal="center"/>
    </xf>
    <xf numFmtId="0" fontId="38" fillId="8" borderId="12" xfId="9" applyFont="1" applyFill="1" applyBorder="1" applyAlignment="1">
      <alignment horizontal="center"/>
    </xf>
    <xf numFmtId="0" fontId="39" fillId="8" borderId="12" xfId="9" applyFont="1" applyFill="1" applyBorder="1"/>
    <xf numFmtId="0" fontId="39" fillId="8" borderId="12" xfId="9" applyFont="1" applyFill="1" applyBorder="1" applyAlignment="1">
      <alignment horizontal="centerContinuous"/>
    </xf>
    <xf numFmtId="0" fontId="39" fillId="8" borderId="7" xfId="9" applyFont="1" applyFill="1" applyBorder="1" applyAlignment="1">
      <alignment horizontal="centerContinuous"/>
    </xf>
    <xf numFmtId="0" fontId="39" fillId="8" borderId="8" xfId="9" applyFont="1" applyFill="1" applyBorder="1" applyAlignment="1">
      <alignment horizontal="center"/>
    </xf>
    <xf numFmtId="0" fontId="39" fillId="8" borderId="13" xfId="9" applyFont="1" applyFill="1" applyBorder="1" applyAlignment="1">
      <alignment horizontal="center"/>
    </xf>
    <xf numFmtId="0" fontId="38" fillId="8" borderId="13" xfId="9" applyFont="1" applyFill="1" applyBorder="1" applyAlignment="1">
      <alignment horizontal="center"/>
    </xf>
    <xf numFmtId="0" fontId="39" fillId="8" borderId="13" xfId="9" applyFont="1" applyFill="1" applyBorder="1" applyAlignment="1">
      <alignment horizontal="centerContinuous"/>
    </xf>
    <xf numFmtId="0" fontId="39" fillId="8" borderId="13" xfId="9" applyFont="1" applyFill="1" applyBorder="1"/>
    <xf numFmtId="0" fontId="39" fillId="8" borderId="7" xfId="9" applyFont="1" applyFill="1" applyBorder="1"/>
    <xf numFmtId="0" fontId="39" fillId="8" borderId="4" xfId="9" applyFont="1" applyFill="1" applyBorder="1"/>
    <xf numFmtId="37" fontId="40" fillId="2" borderId="12" xfId="9" quotePrefix="1" applyNumberFormat="1" applyFont="1" applyFill="1" applyBorder="1"/>
    <xf numFmtId="37" fontId="18" fillId="0" borderId="0" xfId="9" quotePrefix="1" applyNumberFormat="1" applyFont="1"/>
    <xf numFmtId="37" fontId="40" fillId="2" borderId="12" xfId="9" applyNumberFormat="1" applyFont="1" applyFill="1" applyBorder="1"/>
    <xf numFmtId="37" fontId="46" fillId="8" borderId="0" xfId="9" applyNumberFormat="1" applyFont="1" applyFill="1"/>
    <xf numFmtId="37" fontId="46" fillId="8" borderId="25" xfId="9" applyNumberFormat="1" applyFont="1" applyFill="1" applyBorder="1"/>
    <xf numFmtId="0" fontId="47" fillId="0" borderId="0" xfId="8" applyFont="1" applyAlignment="1">
      <alignment horizontal="left" vertical="top"/>
    </xf>
    <xf numFmtId="0" fontId="14" fillId="0" borderId="24" xfId="8" applyBorder="1" applyAlignment="1">
      <alignment horizontal="left" vertical="top"/>
    </xf>
    <xf numFmtId="0" fontId="49" fillId="0" borderId="24" xfId="8" applyFont="1" applyBorder="1" applyAlignment="1">
      <alignment horizontal="left" vertical="top"/>
    </xf>
    <xf numFmtId="37" fontId="2" fillId="0" borderId="0" xfId="8" applyNumberFormat="1" applyFont="1" applyAlignment="1">
      <alignment horizontal="left" vertical="top"/>
    </xf>
    <xf numFmtId="43" fontId="2" fillId="0" borderId="24" xfId="10" applyFont="1" applyBorder="1" applyAlignment="1">
      <alignment horizontal="center" vertical="top"/>
    </xf>
    <xf numFmtId="0" fontId="2" fillId="0" borderId="24" xfId="8" applyFont="1" applyBorder="1" applyAlignment="1">
      <alignment horizontal="left" vertical="top"/>
    </xf>
    <xf numFmtId="169" fontId="2" fillId="0" borderId="24" xfId="10" applyNumberFormat="1" applyFont="1" applyBorder="1" applyAlignment="1">
      <alignment horizontal="left" vertical="top"/>
    </xf>
    <xf numFmtId="0" fontId="18" fillId="8" borderId="12" xfId="9" applyFont="1" applyFill="1" applyBorder="1" applyAlignment="1">
      <alignment horizontal="centerContinuous"/>
    </xf>
    <xf numFmtId="169" fontId="14" fillId="8" borderId="0" xfId="8" applyNumberFormat="1" applyFill="1" applyAlignment="1">
      <alignment horizontal="left" vertical="top"/>
    </xf>
    <xf numFmtId="37" fontId="50" fillId="0" borderId="0" xfId="9" applyNumberFormat="1" applyFont="1"/>
    <xf numFmtId="37" fontId="18" fillId="5" borderId="0" xfId="9" applyNumberFormat="1" applyFont="1" applyFill="1"/>
    <xf numFmtId="0" fontId="30" fillId="5" borderId="0" xfId="9" applyFont="1" applyFill="1" applyAlignment="1">
      <alignment horizontal="right"/>
    </xf>
    <xf numFmtId="169" fontId="30" fillId="5" borderId="0" xfId="9" applyNumberFormat="1" applyFont="1" applyFill="1"/>
    <xf numFmtId="0" fontId="24" fillId="0" borderId="0" xfId="9" applyFont="1"/>
    <xf numFmtId="0" fontId="30" fillId="5" borderId="0" xfId="9" applyFont="1" applyFill="1"/>
    <xf numFmtId="0" fontId="16" fillId="0" borderId="0" xfId="9" applyFont="1"/>
    <xf numFmtId="0" fontId="51" fillId="0" borderId="0" xfId="9" applyFont="1"/>
    <xf numFmtId="0" fontId="10" fillId="0" borderId="0" xfId="9" applyAlignment="1">
      <alignment horizontal="center"/>
    </xf>
    <xf numFmtId="0" fontId="52" fillId="0" borderId="0" xfId="9" applyFont="1"/>
    <xf numFmtId="0" fontId="10" fillId="0" borderId="0" xfId="9" quotePrefix="1"/>
    <xf numFmtId="9" fontId="10" fillId="0" borderId="0" xfId="2"/>
    <xf numFmtId="0" fontId="16" fillId="4" borderId="11" xfId="9" applyFont="1" applyFill="1" applyBorder="1" applyAlignment="1">
      <alignment horizontal="center"/>
    </xf>
    <xf numFmtId="0" fontId="10" fillId="4" borderId="11" xfId="9" applyFill="1" applyBorder="1" applyAlignment="1">
      <alignment horizontal="centerContinuous"/>
    </xf>
    <xf numFmtId="0" fontId="10" fillId="4" borderId="11" xfId="9" applyFill="1" applyBorder="1" applyAlignment="1">
      <alignment horizontal="center"/>
    </xf>
    <xf numFmtId="0" fontId="16" fillId="4" borderId="12" xfId="9" applyFont="1" applyFill="1" applyBorder="1" applyAlignment="1">
      <alignment horizontal="center"/>
    </xf>
    <xf numFmtId="0" fontId="10" fillId="4" borderId="12" xfId="9" applyFill="1" applyBorder="1" applyAlignment="1">
      <alignment horizontal="center"/>
    </xf>
    <xf numFmtId="0" fontId="10" fillId="4" borderId="12" xfId="9" applyFill="1" applyBorder="1" applyAlignment="1">
      <alignment horizontal="centerContinuous"/>
    </xf>
    <xf numFmtId="0" fontId="16" fillId="4" borderId="13" xfId="9" applyFont="1" applyFill="1" applyBorder="1" applyAlignment="1">
      <alignment horizontal="center"/>
    </xf>
    <xf numFmtId="0" fontId="10" fillId="4" borderId="13" xfId="9" applyFill="1" applyBorder="1" applyAlignment="1">
      <alignment horizontal="centerContinuous"/>
    </xf>
    <xf numFmtId="0" fontId="10" fillId="4" borderId="13" xfId="9" applyFill="1" applyBorder="1" applyAlignment="1">
      <alignment horizontal="center"/>
    </xf>
    <xf numFmtId="37" fontId="10" fillId="0" borderId="0" xfId="9" applyNumberFormat="1"/>
    <xf numFmtId="1" fontId="10" fillId="0" borderId="0" xfId="9" applyNumberFormat="1"/>
    <xf numFmtId="170" fontId="10" fillId="0" borderId="0" xfId="1" applyNumberFormat="1"/>
    <xf numFmtId="37" fontId="18" fillId="2" borderId="12" xfId="9" quotePrefix="1" applyNumberFormat="1" applyFont="1" applyFill="1" applyBorder="1"/>
    <xf numFmtId="37" fontId="18" fillId="2" borderId="12" xfId="9" applyNumberFormat="1" applyFont="1" applyFill="1" applyBorder="1"/>
    <xf numFmtId="168" fontId="10" fillId="0" borderId="0" xfId="1"/>
    <xf numFmtId="37" fontId="10" fillId="0" borderId="2" xfId="9" applyNumberFormat="1" applyBorder="1"/>
    <xf numFmtId="37" fontId="53" fillId="0" borderId="0" xfId="9" applyNumberFormat="1" applyFont="1"/>
    <xf numFmtId="37" fontId="10" fillId="0" borderId="9" xfId="9" applyNumberFormat="1" applyBorder="1"/>
    <xf numFmtId="168" fontId="10" fillId="0" borderId="2" xfId="1" applyBorder="1"/>
    <xf numFmtId="0" fontId="18" fillId="0" borderId="0" xfId="9" applyFont="1" applyAlignment="1">
      <alignment horizontal="left"/>
    </xf>
    <xf numFmtId="0" fontId="18" fillId="0" borderId="24" xfId="9" applyFont="1" applyBorder="1"/>
    <xf numFmtId="0" fontId="24" fillId="0" borderId="24" xfId="9" applyFont="1" applyBorder="1" applyAlignment="1">
      <alignment horizontal="center"/>
    </xf>
    <xf numFmtId="0" fontId="18" fillId="0" borderId="26" xfId="9" applyFont="1" applyBorder="1" applyAlignment="1">
      <alignment horizontal="center"/>
    </xf>
    <xf numFmtId="37" fontId="18" fillId="0" borderId="24" xfId="9" applyNumberFormat="1" applyFont="1" applyBorder="1"/>
    <xf numFmtId="0" fontId="10" fillId="0" borderId="0" xfId="9" applyAlignment="1">
      <alignment horizontal="right"/>
    </xf>
    <xf numFmtId="0" fontId="18" fillId="0" borderId="24" xfId="9" applyFont="1" applyBorder="1" applyAlignment="1">
      <alignment horizontal="center"/>
    </xf>
    <xf numFmtId="37" fontId="10" fillId="0" borderId="27" xfId="9" applyNumberFormat="1" applyBorder="1"/>
    <xf numFmtId="0" fontId="18" fillId="0" borderId="11" xfId="9" applyFont="1" applyBorder="1" applyAlignment="1">
      <alignment horizontal="centerContinuous"/>
    </xf>
    <xf numFmtId="0" fontId="18" fillId="0" borderId="11" xfId="9" applyFont="1" applyBorder="1"/>
    <xf numFmtId="37" fontId="18" fillId="0" borderId="4" xfId="9" applyNumberFormat="1" applyFont="1" applyBorder="1"/>
    <xf numFmtId="37" fontId="18" fillId="0" borderId="11" xfId="9" applyNumberFormat="1" applyFont="1" applyBorder="1"/>
    <xf numFmtId="43" fontId="18" fillId="0" borderId="12" xfId="12" applyFont="1" applyBorder="1"/>
    <xf numFmtId="37" fontId="55" fillId="9" borderId="4" xfId="8" applyNumberFormat="1" applyFont="1" applyFill="1" applyBorder="1"/>
    <xf numFmtId="0" fontId="10" fillId="9" borderId="5" xfId="8" applyFont="1" applyFill="1" applyBorder="1"/>
    <xf numFmtId="37" fontId="10" fillId="9" borderId="5" xfId="8" applyNumberFormat="1" applyFont="1" applyFill="1" applyBorder="1"/>
    <xf numFmtId="0" fontId="18" fillId="9" borderId="5" xfId="8" applyFont="1" applyFill="1" applyBorder="1"/>
    <xf numFmtId="0" fontId="18" fillId="0" borderId="13" xfId="9" applyFont="1" applyBorder="1" applyAlignment="1">
      <alignment horizontal="centerContinuous"/>
    </xf>
    <xf numFmtId="43" fontId="18" fillId="0" borderId="13" xfId="12" applyFont="1" applyBorder="1"/>
    <xf numFmtId="37" fontId="18" fillId="0" borderId="9" xfId="9" applyNumberFormat="1" applyFont="1" applyBorder="1"/>
    <xf numFmtId="37" fontId="18" fillId="0" borderId="13" xfId="9" applyNumberFormat="1" applyFont="1" applyBorder="1"/>
    <xf numFmtId="37" fontId="55" fillId="9" borderId="7" xfId="8" applyNumberFormat="1" applyFont="1" applyFill="1" applyBorder="1"/>
    <xf numFmtId="0" fontId="10" fillId="9" borderId="0" xfId="8" applyFont="1" applyFill="1"/>
    <xf numFmtId="37" fontId="10" fillId="9" borderId="0" xfId="8" applyNumberFormat="1" applyFont="1" applyFill="1"/>
    <xf numFmtId="0" fontId="18" fillId="9" borderId="0" xfId="8" applyFont="1" applyFill="1"/>
    <xf numFmtId="0" fontId="18" fillId="9" borderId="6" xfId="8" applyFont="1" applyFill="1" applyBorder="1"/>
    <xf numFmtId="0" fontId="18" fillId="0" borderId="0" xfId="9" applyFont="1" applyAlignment="1">
      <alignment horizontal="center"/>
    </xf>
    <xf numFmtId="43" fontId="18" fillId="0" borderId="27" xfId="12" applyFont="1" applyBorder="1"/>
    <xf numFmtId="37" fontId="18" fillId="0" borderId="3" xfId="9" applyNumberFormat="1" applyFont="1" applyBorder="1"/>
    <xf numFmtId="37" fontId="10" fillId="9" borderId="28" xfId="8" applyNumberFormat="1" applyFont="1" applyFill="1" applyBorder="1"/>
    <xf numFmtId="0" fontId="18" fillId="9" borderId="8" xfId="8" applyFont="1" applyFill="1" applyBorder="1"/>
    <xf numFmtId="0" fontId="56" fillId="0" borderId="0" xfId="9" applyFont="1" applyAlignment="1">
      <alignment horizontal="left"/>
    </xf>
    <xf numFmtId="0" fontId="56" fillId="0" borderId="0" xfId="9" applyFont="1" applyAlignment="1">
      <alignment horizontal="centerContinuous"/>
    </xf>
    <xf numFmtId="37" fontId="10" fillId="9" borderId="9" xfId="8" applyNumberFormat="1" applyFont="1" applyFill="1" applyBorder="1"/>
    <xf numFmtId="0" fontId="10" fillId="9" borderId="2" xfId="8" applyFont="1" applyFill="1" applyBorder="1"/>
    <xf numFmtId="0" fontId="18" fillId="9" borderId="2" xfId="8" applyFont="1" applyFill="1" applyBorder="1"/>
    <xf numFmtId="43" fontId="18" fillId="0" borderId="0" xfId="12" applyFont="1"/>
    <xf numFmtId="0" fontId="18" fillId="9" borderId="10" xfId="8" applyFont="1" applyFill="1" applyBorder="1"/>
    <xf numFmtId="0" fontId="10" fillId="0" borderId="0" xfId="9" applyAlignment="1">
      <alignment horizontal="left" vertical="top"/>
    </xf>
    <xf numFmtId="43" fontId="12" fillId="0" borderId="0" xfId="3" applyNumberFormat="1" applyFont="1"/>
    <xf numFmtId="0" fontId="57" fillId="0" borderId="0" xfId="3" applyFont="1"/>
    <xf numFmtId="0" fontId="10" fillId="0" borderId="0" xfId="3" applyFont="1"/>
    <xf numFmtId="0" fontId="55" fillId="0" borderId="0" xfId="3" applyFont="1"/>
    <xf numFmtId="37" fontId="10" fillId="0" borderId="0" xfId="4" applyFont="1"/>
    <xf numFmtId="37" fontId="10" fillId="0" borderId="0" xfId="4" applyFont="1" applyAlignment="1">
      <alignment horizontal="center"/>
    </xf>
    <xf numFmtId="37" fontId="59" fillId="0" borderId="0" xfId="4" quotePrefix="1" applyFont="1" applyAlignment="1">
      <alignment horizontal="center"/>
    </xf>
    <xf numFmtId="37" fontId="10" fillId="0" borderId="0" xfId="5" quotePrefix="1" applyFont="1" applyAlignment="1">
      <alignment horizontal="center"/>
    </xf>
    <xf numFmtId="37" fontId="10" fillId="0" borderId="0" xfId="5" applyFont="1" applyAlignment="1">
      <alignment horizontal="center"/>
    </xf>
    <xf numFmtId="0" fontId="55" fillId="0" borderId="0" xfId="3" applyFont="1" applyAlignment="1">
      <alignment horizontal="center"/>
    </xf>
    <xf numFmtId="37" fontId="10" fillId="0" borderId="0" xfId="4" quotePrefix="1" applyFont="1" applyAlignment="1">
      <alignment horizontal="center"/>
    </xf>
    <xf numFmtId="37" fontId="30" fillId="0" borderId="0" xfId="4" applyFont="1"/>
    <xf numFmtId="9" fontId="10" fillId="0" borderId="0" xfId="6" applyFont="1"/>
    <xf numFmtId="37" fontId="60" fillId="0" borderId="0" xfId="4" applyFont="1"/>
    <xf numFmtId="164" fontId="10" fillId="0" borderId="0" xfId="7" applyNumberFormat="1" applyFont="1"/>
    <xf numFmtId="9" fontId="10" fillId="0" borderId="0" xfId="6" applyFont="1" applyAlignment="1">
      <alignment horizontal="center"/>
    </xf>
    <xf numFmtId="164" fontId="10" fillId="0" borderId="0" xfId="4" applyNumberFormat="1" applyFont="1"/>
    <xf numFmtId="165" fontId="10" fillId="0" borderId="0" xfId="4" applyNumberFormat="1" applyFont="1" applyAlignment="1">
      <alignment horizontal="center"/>
    </xf>
    <xf numFmtId="41" fontId="10" fillId="0" borderId="0" xfId="4" quotePrefix="1" applyNumberFormat="1" applyFont="1"/>
    <xf numFmtId="0" fontId="10" fillId="0" borderId="0" xfId="7" applyNumberFormat="1" applyFont="1" applyAlignment="1">
      <alignment horizontal="left"/>
    </xf>
    <xf numFmtId="164" fontId="55" fillId="0" borderId="0" xfId="3" applyNumberFormat="1" applyFont="1"/>
    <xf numFmtId="166" fontId="10" fillId="0" borderId="0" xfId="4" applyNumberFormat="1" applyFont="1"/>
    <xf numFmtId="37" fontId="10" fillId="0" borderId="0" xfId="4" applyFont="1" applyAlignment="1">
      <alignment horizontal="right"/>
    </xf>
    <xf numFmtId="164" fontId="10" fillId="0" borderId="3" xfId="4" applyNumberFormat="1" applyFont="1" applyBorder="1"/>
    <xf numFmtId="164" fontId="10" fillId="0" borderId="0" xfId="4" applyNumberFormat="1" applyFont="1" applyAlignment="1">
      <alignment horizontal="right"/>
    </xf>
    <xf numFmtId="166" fontId="10" fillId="0" borderId="3" xfId="4" applyNumberFormat="1" applyFont="1" applyBorder="1"/>
    <xf numFmtId="166" fontId="10" fillId="0" borderId="0" xfId="4" applyNumberFormat="1" applyFont="1" applyAlignment="1">
      <alignment horizontal="right"/>
    </xf>
    <xf numFmtId="37" fontId="58" fillId="0" borderId="0" xfId="4" applyFont="1"/>
    <xf numFmtId="37" fontId="10" fillId="0" borderId="0" xfId="4" quotePrefix="1" applyFont="1"/>
    <xf numFmtId="43" fontId="55" fillId="0" borderId="0" xfId="3" applyNumberFormat="1" applyFont="1"/>
    <xf numFmtId="0" fontId="55" fillId="0" borderId="4" xfId="3" applyFont="1" applyBorder="1"/>
    <xf numFmtId="0" fontId="55" fillId="0" borderId="5" xfId="3" applyFont="1" applyBorder="1"/>
    <xf numFmtId="0" fontId="61" fillId="0" borderId="5" xfId="3" applyFont="1" applyBorder="1" applyAlignment="1">
      <alignment horizontal="center"/>
    </xf>
    <xf numFmtId="0" fontId="55" fillId="0" borderId="6" xfId="3" applyFont="1" applyBorder="1"/>
    <xf numFmtId="0" fontId="55" fillId="0" borderId="7" xfId="3" applyFont="1" applyBorder="1"/>
    <xf numFmtId="0" fontId="55" fillId="0" borderId="8" xfId="3" applyFont="1" applyBorder="1"/>
    <xf numFmtId="167" fontId="10" fillId="0" borderId="0" xfId="2" applyNumberFormat="1" applyFont="1"/>
    <xf numFmtId="164" fontId="10" fillId="3" borderId="3" xfId="7" applyNumberFormat="1" applyFont="1" applyFill="1" applyBorder="1"/>
    <xf numFmtId="37" fontId="10" fillId="0" borderId="20" xfId="4" applyFont="1" applyBorder="1"/>
    <xf numFmtId="37" fontId="10" fillId="0" borderId="20" xfId="4" applyFont="1" applyBorder="1" applyAlignment="1">
      <alignment horizontal="center"/>
    </xf>
    <xf numFmtId="0" fontId="55" fillId="0" borderId="20" xfId="3" applyFont="1" applyBorder="1" applyAlignment="1">
      <alignment horizontal="center"/>
    </xf>
    <xf numFmtId="0" fontId="55" fillId="0" borderId="20" xfId="3" applyFont="1" applyBorder="1"/>
    <xf numFmtId="49" fontId="10" fillId="0" borderId="0" xfId="4" applyNumberFormat="1" applyFont="1" applyAlignment="1">
      <alignment horizontal="center"/>
    </xf>
    <xf numFmtId="49" fontId="10" fillId="0" borderId="0" xfId="4" applyNumberFormat="1" applyFont="1"/>
    <xf numFmtId="0" fontId="63" fillId="0" borderId="0" xfId="13" applyFont="1" applyAlignment="1">
      <alignment horizontal="right"/>
    </xf>
    <xf numFmtId="0" fontId="64" fillId="0" borderId="0" xfId="13" applyFont="1" applyAlignment="1">
      <alignment horizontal="right"/>
    </xf>
    <xf numFmtId="0" fontId="51" fillId="8" borderId="0" xfId="0" applyFont="1" applyFill="1"/>
    <xf numFmtId="0" fontId="0" fillId="8" borderId="0" xfId="0" applyFill="1"/>
    <xf numFmtId="0" fontId="0" fillId="8" borderId="0" xfId="0" applyFill="1" applyAlignment="1">
      <alignment horizontal="left" vertical="top"/>
    </xf>
    <xf numFmtId="0" fontId="52" fillId="8" borderId="0" xfId="9" applyFont="1" applyFill="1"/>
    <xf numFmtId="169" fontId="10" fillId="8" borderId="11" xfId="12" applyNumberFormat="1" applyFont="1" applyFill="1" applyBorder="1"/>
    <xf numFmtId="0" fontId="65" fillId="8" borderId="12" xfId="9" applyFont="1" applyFill="1" applyBorder="1" applyAlignment="1">
      <alignment horizontal="centerContinuous"/>
    </xf>
    <xf numFmtId="169" fontId="65" fillId="8" borderId="12" xfId="12" quotePrefix="1" applyNumberFormat="1" applyFont="1" applyFill="1" applyBorder="1"/>
    <xf numFmtId="169" fontId="65" fillId="8" borderId="12" xfId="12" applyNumberFormat="1" applyFont="1" applyFill="1" applyBorder="1"/>
    <xf numFmtId="37" fontId="65" fillId="8" borderId="12" xfId="9" applyNumberFormat="1" applyFont="1" applyFill="1" applyBorder="1" applyAlignment="1">
      <alignment horizontal="centerContinuous"/>
    </xf>
    <xf numFmtId="169" fontId="65" fillId="8" borderId="0" xfId="12" applyNumberFormat="1" applyFont="1" applyFill="1"/>
    <xf numFmtId="0" fontId="65" fillId="0" borderId="0" xfId="0" applyFont="1"/>
    <xf numFmtId="0" fontId="65" fillId="8" borderId="12" xfId="9" applyFont="1" applyFill="1" applyBorder="1" applyAlignment="1">
      <alignment horizontal="centerContinuous" wrapText="1"/>
    </xf>
    <xf numFmtId="0" fontId="65" fillId="8" borderId="13" xfId="9" applyFont="1" applyFill="1" applyBorder="1" applyAlignment="1">
      <alignment horizontal="centerContinuous"/>
    </xf>
    <xf numFmtId="169" fontId="65" fillId="8" borderId="13" xfId="12" quotePrefix="1" applyNumberFormat="1" applyFont="1" applyFill="1" applyBorder="1"/>
    <xf numFmtId="169" fontId="65" fillId="8" borderId="13" xfId="12" applyNumberFormat="1" applyFont="1" applyFill="1" applyBorder="1"/>
    <xf numFmtId="0" fontId="65" fillId="8" borderId="24" xfId="9" applyFont="1" applyFill="1" applyBorder="1" applyAlignment="1">
      <alignment horizontal="centerContinuous"/>
    </xf>
    <xf numFmtId="37" fontId="65" fillId="8" borderId="24" xfId="9" applyNumberFormat="1" applyFont="1" applyFill="1" applyBorder="1"/>
    <xf numFmtId="37" fontId="65" fillId="0" borderId="0" xfId="0" applyNumberFormat="1" applyFont="1"/>
    <xf numFmtId="169" fontId="66" fillId="0" borderId="0" xfId="1" applyNumberFormat="1" applyFont="1"/>
    <xf numFmtId="37" fontId="65" fillId="0" borderId="0" xfId="9" applyNumberFormat="1" applyFont="1"/>
    <xf numFmtId="37" fontId="65" fillId="0" borderId="27" xfId="0" applyNumberFormat="1" applyFont="1" applyBorder="1"/>
    <xf numFmtId="169" fontId="65" fillId="0" borderId="0" xfId="1" applyNumberFormat="1" applyFont="1"/>
    <xf numFmtId="0" fontId="67" fillId="10" borderId="0" xfId="0" applyFont="1" applyFill="1" applyAlignment="1">
      <alignment horizontal="center"/>
    </xf>
    <xf numFmtId="41" fontId="67" fillId="10" borderId="0" xfId="0" applyNumberFormat="1" applyFont="1" applyFill="1" applyAlignment="1">
      <alignment horizontal="center" wrapText="1"/>
    </xf>
    <xf numFmtId="0" fontId="67" fillId="10" borderId="0" xfId="0" applyFont="1" applyFill="1" applyAlignment="1">
      <alignment horizontal="center" wrapText="1"/>
    </xf>
    <xf numFmtId="41" fontId="67" fillId="10" borderId="0" xfId="0" applyNumberFormat="1" applyFont="1" applyFill="1"/>
    <xf numFmtId="41" fontId="65" fillId="10" borderId="0" xfId="0" applyNumberFormat="1" applyFont="1" applyFill="1"/>
    <xf numFmtId="41" fontId="65" fillId="10" borderId="27" xfId="0" applyNumberFormat="1" applyFont="1" applyFill="1" applyBorder="1"/>
    <xf numFmtId="0" fontId="68" fillId="11" borderId="0" xfId="0" applyFont="1" applyFill="1"/>
    <xf numFmtId="0" fontId="69" fillId="11" borderId="0" xfId="0" applyFont="1" applyFill="1"/>
    <xf numFmtId="0" fontId="65" fillId="11" borderId="0" xfId="0" applyFont="1" applyFill="1"/>
    <xf numFmtId="0" fontId="10" fillId="11" borderId="0" xfId="9" applyFill="1" applyAlignment="1">
      <alignment horizontal="centerContinuous"/>
    </xf>
    <xf numFmtId="0" fontId="10" fillId="11" borderId="0" xfId="9" applyFill="1"/>
    <xf numFmtId="0" fontId="51" fillId="11" borderId="0" xfId="0" applyFont="1" applyFill="1"/>
    <xf numFmtId="0" fontId="0" fillId="11" borderId="0" xfId="0" applyFill="1"/>
    <xf numFmtId="0" fontId="66" fillId="0" borderId="0" xfId="0" applyFont="1"/>
    <xf numFmtId="0" fontId="0" fillId="11" borderId="0" xfId="0" applyFill="1" applyAlignment="1">
      <alignment horizontal="left" vertical="top"/>
    </xf>
    <xf numFmtId="0" fontId="70" fillId="11" borderId="0" xfId="0" applyFont="1" applyFill="1"/>
    <xf numFmtId="0" fontId="10" fillId="11" borderId="0" xfId="9" applyFill="1" applyAlignment="1">
      <alignment horizontal="center"/>
    </xf>
    <xf numFmtId="0" fontId="52" fillId="11" borderId="0" xfId="9" applyFont="1" applyFill="1"/>
    <xf numFmtId="0" fontId="71" fillId="11" borderId="0" xfId="0" applyFont="1" applyFill="1" applyAlignment="1">
      <alignment horizontal="left"/>
    </xf>
    <xf numFmtId="0" fontId="67" fillId="11" borderId="0" xfId="0" applyFont="1" applyFill="1" applyAlignment="1">
      <alignment horizontal="center"/>
    </xf>
    <xf numFmtId="0" fontId="65" fillId="11" borderId="11" xfId="9" applyFont="1" applyFill="1" applyBorder="1"/>
    <xf numFmtId="0" fontId="67" fillId="11" borderId="11" xfId="9" applyFont="1" applyFill="1" applyBorder="1" applyAlignment="1">
      <alignment horizontal="center"/>
    </xf>
    <xf numFmtId="0" fontId="65" fillId="11" borderId="11" xfId="9" applyFont="1" applyFill="1" applyBorder="1" applyAlignment="1">
      <alignment horizontal="center"/>
    </xf>
    <xf numFmtId="0" fontId="65" fillId="11" borderId="11" xfId="9" applyFont="1" applyFill="1" applyBorder="1" applyAlignment="1">
      <alignment horizontal="centerContinuous"/>
    </xf>
    <xf numFmtId="0" fontId="65" fillId="11" borderId="6" xfId="9" applyFont="1" applyFill="1" applyBorder="1" applyAlignment="1">
      <alignment horizontal="center"/>
    </xf>
    <xf numFmtId="0" fontId="65" fillId="0" borderId="0" xfId="9" applyFont="1"/>
    <xf numFmtId="0" fontId="65" fillId="11" borderId="12" xfId="9" applyFont="1" applyFill="1" applyBorder="1" applyAlignment="1">
      <alignment horizontal="center"/>
    </xf>
    <xf numFmtId="0" fontId="67" fillId="11" borderId="12" xfId="9" applyFont="1" applyFill="1" applyBorder="1" applyAlignment="1">
      <alignment horizontal="center"/>
    </xf>
    <xf numFmtId="0" fontId="65" fillId="11" borderId="12" xfId="9" applyFont="1" applyFill="1" applyBorder="1"/>
    <xf numFmtId="0" fontId="65" fillId="11" borderId="12" xfId="9" applyFont="1" applyFill="1" applyBorder="1" applyAlignment="1">
      <alignment horizontal="centerContinuous"/>
    </xf>
    <xf numFmtId="0" fontId="65" fillId="11" borderId="8" xfId="9" applyFont="1" applyFill="1" applyBorder="1" applyAlignment="1">
      <alignment horizontal="center"/>
    </xf>
    <xf numFmtId="0" fontId="65" fillId="11" borderId="13" xfId="9" applyFont="1" applyFill="1" applyBorder="1" applyAlignment="1">
      <alignment horizontal="center"/>
    </xf>
    <xf numFmtId="0" fontId="67" fillId="11" borderId="13" xfId="9" applyFont="1" applyFill="1" applyBorder="1" applyAlignment="1">
      <alignment horizontal="center"/>
    </xf>
    <xf numFmtId="0" fontId="65" fillId="11" borderId="13" xfId="9" applyFont="1" applyFill="1" applyBorder="1" applyAlignment="1">
      <alignment horizontal="centerContinuous"/>
    </xf>
    <xf numFmtId="0" fontId="65" fillId="11" borderId="13" xfId="9" applyFont="1" applyFill="1" applyBorder="1"/>
    <xf numFmtId="0" fontId="65" fillId="0" borderId="0" xfId="0" applyFont="1" applyAlignment="1">
      <alignment horizontal="centerContinuous"/>
    </xf>
    <xf numFmtId="0" fontId="65" fillId="0" borderId="0" xfId="9" applyFont="1" applyAlignment="1">
      <alignment horizontal="centerContinuous"/>
    </xf>
    <xf numFmtId="169" fontId="65" fillId="11" borderId="11" xfId="12" applyNumberFormat="1" applyFont="1" applyFill="1" applyBorder="1"/>
    <xf numFmtId="0" fontId="65" fillId="11" borderId="4" xfId="9" applyFont="1" applyFill="1" applyBorder="1"/>
    <xf numFmtId="169" fontId="65" fillId="11" borderId="12" xfId="12" quotePrefix="1" applyNumberFormat="1" applyFont="1" applyFill="1" applyBorder="1"/>
    <xf numFmtId="37" fontId="65" fillId="11" borderId="12" xfId="9" applyNumberFormat="1" applyFont="1" applyFill="1" applyBorder="1"/>
    <xf numFmtId="37" fontId="65" fillId="11" borderId="12" xfId="9" applyNumberFormat="1" applyFont="1" applyFill="1" applyBorder="1" applyAlignment="1">
      <alignment horizontal="centerContinuous"/>
    </xf>
    <xf numFmtId="37" fontId="65" fillId="11" borderId="7" xfId="9" applyNumberFormat="1" applyFont="1" applyFill="1" applyBorder="1"/>
    <xf numFmtId="168" fontId="65" fillId="0" borderId="0" xfId="1" applyFont="1"/>
    <xf numFmtId="169" fontId="65" fillId="11" borderId="12" xfId="12" applyNumberFormat="1" applyFont="1" applyFill="1" applyBorder="1"/>
    <xf numFmtId="169" fontId="65" fillId="11" borderId="0" xfId="12" applyNumberFormat="1" applyFont="1" applyFill="1"/>
    <xf numFmtId="169" fontId="65" fillId="0" borderId="0" xfId="0" applyNumberFormat="1" applyFont="1"/>
    <xf numFmtId="0" fontId="65" fillId="11" borderId="12" xfId="9" applyFont="1" applyFill="1" applyBorder="1" applyAlignment="1">
      <alignment horizontal="centerContinuous" wrapText="1"/>
    </xf>
    <xf numFmtId="169" fontId="65" fillId="11" borderId="13" xfId="12" applyNumberFormat="1" applyFont="1" applyFill="1" applyBorder="1"/>
    <xf numFmtId="0" fontId="65" fillId="11" borderId="22" xfId="9" applyFont="1" applyFill="1" applyBorder="1" applyAlignment="1">
      <alignment horizontal="centerContinuous"/>
    </xf>
    <xf numFmtId="37" fontId="65" fillId="11" borderId="22" xfId="9" applyNumberFormat="1" applyFont="1" applyFill="1" applyBorder="1"/>
    <xf numFmtId="0" fontId="66" fillId="0" borderId="0" xfId="0" applyFont="1" applyAlignment="1">
      <alignment horizontal="right"/>
    </xf>
    <xf numFmtId="0" fontId="65" fillId="11" borderId="24" xfId="9" applyFont="1" applyFill="1" applyBorder="1" applyAlignment="1">
      <alignment horizontal="centerContinuous"/>
    </xf>
    <xf numFmtId="37" fontId="65" fillId="11" borderId="24" xfId="9" applyNumberFormat="1" applyFont="1" applyFill="1" applyBorder="1"/>
    <xf numFmtId="0" fontId="65" fillId="0" borderId="0" xfId="0" applyFont="1" applyAlignment="1">
      <alignment horizontal="right"/>
    </xf>
    <xf numFmtId="37" fontId="65" fillId="2" borderId="0" xfId="0" applyNumberFormat="1" applyFont="1" applyFill="1"/>
    <xf numFmtId="0" fontId="72" fillId="0" borderId="0" xfId="0" applyFont="1"/>
    <xf numFmtId="0" fontId="73" fillId="0" borderId="0" xfId="0" applyFont="1"/>
    <xf numFmtId="169" fontId="66" fillId="0" borderId="0" xfId="1" applyNumberFormat="1" applyFont="1" applyFill="1"/>
    <xf numFmtId="169" fontId="65" fillId="10" borderId="0" xfId="1" applyNumberFormat="1" applyFont="1" applyFill="1" applyAlignment="1">
      <alignment horizontal="center" wrapText="1"/>
    </xf>
    <xf numFmtId="41" fontId="67" fillId="0" borderId="0" xfId="0" applyNumberFormat="1" applyFont="1" applyAlignment="1">
      <alignment horizontal="center" wrapText="1"/>
    </xf>
    <xf numFmtId="0" fontId="67" fillId="0" borderId="0" xfId="0" applyFont="1" applyAlignment="1">
      <alignment horizontal="center" wrapText="1"/>
    </xf>
    <xf numFmtId="169" fontId="65" fillId="0" borderId="0" xfId="1" applyNumberFormat="1" applyFont="1" applyFill="1" applyBorder="1"/>
    <xf numFmtId="169" fontId="66" fillId="0" borderId="0" xfId="1" applyNumberFormat="1" applyFont="1" applyFill="1" applyBorder="1"/>
    <xf numFmtId="43" fontId="65" fillId="0" borderId="0" xfId="0" applyNumberFormat="1" applyFont="1"/>
    <xf numFmtId="0" fontId="0" fillId="5" borderId="0" xfId="0" applyFill="1" applyAlignment="1">
      <alignment horizontal="left" vertical="top"/>
    </xf>
    <xf numFmtId="0" fontId="0" fillId="0" borderId="0" xfId="0" applyAlignment="1">
      <alignment horizontal="left" vertical="top"/>
    </xf>
    <xf numFmtId="0" fontId="17" fillId="5" borderId="0" xfId="0" applyFont="1" applyFill="1" applyAlignment="1">
      <alignment horizontal="left" vertical="top"/>
    </xf>
    <xf numFmtId="0" fontId="14" fillId="0" borderId="0" xfId="0" applyFont="1" applyAlignment="1">
      <alignment horizontal="left" vertical="top"/>
    </xf>
    <xf numFmtId="0" fontId="14" fillId="0" borderId="14" xfId="0" applyFont="1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14" fillId="0" borderId="15" xfId="0" applyFont="1" applyBorder="1" applyAlignment="1">
      <alignment horizontal="center" vertical="top"/>
    </xf>
    <xf numFmtId="0" fontId="14" fillId="0" borderId="16" xfId="0" applyFont="1" applyBorder="1" applyAlignment="1">
      <alignment horizontal="right" vertical="top"/>
    </xf>
    <xf numFmtId="0" fontId="0" fillId="0" borderId="17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19" fillId="0" borderId="17" xfId="0" applyFont="1" applyBorder="1" applyAlignment="1">
      <alignment horizontal="left" vertical="top"/>
    </xf>
    <xf numFmtId="0" fontId="14" fillId="0" borderId="17" xfId="0" applyFont="1" applyBorder="1" applyAlignment="1">
      <alignment horizontal="left" vertical="top"/>
    </xf>
    <xf numFmtId="169" fontId="18" fillId="0" borderId="0" xfId="10" applyNumberFormat="1" applyFont="1" applyFill="1"/>
    <xf numFmtId="0" fontId="7" fillId="0" borderId="17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4" fillId="0" borderId="19" xfId="0" applyFont="1" applyBorder="1" applyAlignment="1">
      <alignment horizontal="left" vertical="top"/>
    </xf>
    <xf numFmtId="0" fontId="0" fillId="0" borderId="20" xfId="0" applyBorder="1" applyAlignment="1">
      <alignment horizontal="left" vertical="top"/>
    </xf>
    <xf numFmtId="169" fontId="0" fillId="0" borderId="20" xfId="10" applyNumberFormat="1" applyFont="1" applyFill="1" applyBorder="1" applyAlignment="1">
      <alignment horizontal="left" vertical="top"/>
    </xf>
    <xf numFmtId="169" fontId="0" fillId="0" borderId="21" xfId="10" applyNumberFormat="1" applyFont="1" applyFill="1" applyBorder="1" applyAlignment="1">
      <alignment horizontal="left" vertical="top"/>
    </xf>
    <xf numFmtId="169" fontId="0" fillId="0" borderId="0" xfId="10" applyNumberFormat="1" applyFont="1" applyFill="1" applyBorder="1" applyAlignment="1">
      <alignment horizontal="left" vertical="top"/>
    </xf>
    <xf numFmtId="169" fontId="24" fillId="0" borderId="0" xfId="10" applyNumberFormat="1" applyFont="1" applyBorder="1"/>
    <xf numFmtId="37" fontId="0" fillId="0" borderId="0" xfId="0" applyNumberFormat="1" applyAlignment="1">
      <alignment horizontal="left" vertical="top"/>
    </xf>
    <xf numFmtId="0" fontId="2" fillId="0" borderId="17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5" fillId="0" borderId="17" xfId="0" applyFont="1" applyBorder="1" applyAlignment="1">
      <alignment horizontal="left" vertical="top"/>
    </xf>
    <xf numFmtId="0" fontId="0" fillId="0" borderId="19" xfId="0" applyBorder="1" applyAlignment="1">
      <alignment horizontal="left" vertical="top"/>
    </xf>
    <xf numFmtId="43" fontId="14" fillId="0" borderId="24" xfId="10" applyFont="1" applyFill="1" applyBorder="1" applyAlignment="1">
      <alignment horizontal="center" vertical="top"/>
    </xf>
    <xf numFmtId="43" fontId="0" fillId="0" borderId="24" xfId="10" applyFont="1" applyFill="1" applyBorder="1" applyAlignment="1">
      <alignment horizontal="center" vertical="top"/>
    </xf>
    <xf numFmtId="169" fontId="2" fillId="0" borderId="24" xfId="10" applyNumberFormat="1" applyFont="1" applyFill="1" applyBorder="1" applyAlignment="1">
      <alignment horizontal="right" vertical="top"/>
    </xf>
    <xf numFmtId="169" fontId="2" fillId="0" borderId="24" xfId="10" applyNumberFormat="1" applyFont="1" applyFill="1" applyBorder="1" applyAlignment="1">
      <alignment horizontal="center" vertical="top"/>
    </xf>
    <xf numFmtId="0" fontId="27" fillId="5" borderId="0" xfId="0" applyFont="1" applyFill="1" applyAlignment="1">
      <alignment horizontal="right" vertical="top"/>
    </xf>
    <xf numFmtId="37" fontId="27" fillId="5" borderId="0" xfId="0" applyNumberFormat="1" applyFont="1" applyFill="1" applyAlignment="1">
      <alignment horizontal="right" vertical="top"/>
    </xf>
    <xf numFmtId="37" fontId="0" fillId="5" borderId="0" xfId="0" applyNumberFormat="1" applyFill="1" applyAlignment="1">
      <alignment horizontal="left" vertical="top"/>
    </xf>
    <xf numFmtId="0" fontId="2" fillId="0" borderId="24" xfId="0" applyFont="1" applyBorder="1" applyAlignment="1">
      <alignment horizontal="right" vertical="top"/>
    </xf>
    <xf numFmtId="0" fontId="27" fillId="5" borderId="0" xfId="0" applyFont="1" applyFill="1" applyAlignment="1">
      <alignment horizontal="left" vertical="top"/>
    </xf>
    <xf numFmtId="0" fontId="14" fillId="0" borderId="0" xfId="0" applyFont="1" applyAlignment="1">
      <alignment horizontal="center" vertical="top"/>
    </xf>
    <xf numFmtId="169" fontId="0" fillId="0" borderId="0" xfId="0" applyNumberForma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169" fontId="14" fillId="0" borderId="24" xfId="10" applyNumberFormat="1" applyFont="1" applyFill="1" applyBorder="1" applyAlignment="1">
      <alignment horizontal="right" vertical="top"/>
    </xf>
    <xf numFmtId="169" fontId="14" fillId="0" borderId="24" xfId="10" applyNumberFormat="1" applyFont="1" applyFill="1" applyBorder="1" applyAlignment="1">
      <alignment horizontal="center" vertical="top"/>
    </xf>
    <xf numFmtId="169" fontId="14" fillId="0" borderId="11" xfId="10" applyNumberFormat="1" applyFont="1" applyFill="1" applyBorder="1" applyAlignment="1">
      <alignment horizontal="center" vertical="top"/>
    </xf>
    <xf numFmtId="169" fontId="14" fillId="0" borderId="0" xfId="10" applyNumberFormat="1" applyFont="1" applyFill="1" applyBorder="1" applyAlignment="1">
      <alignment horizontal="center" vertical="top"/>
    </xf>
    <xf numFmtId="0" fontId="18" fillId="2" borderId="7" xfId="9" applyFont="1" applyFill="1" applyBorder="1" applyAlignment="1">
      <alignment horizontal="centerContinuous"/>
    </xf>
    <xf numFmtId="37" fontId="18" fillId="2" borderId="12" xfId="9" applyNumberFormat="1" applyFont="1" applyFill="1" applyBorder="1" applyAlignment="1">
      <alignment horizontal="centerContinuous"/>
    </xf>
    <xf numFmtId="37" fontId="18" fillId="2" borderId="7" xfId="9" applyNumberFormat="1" applyFont="1" applyFill="1" applyBorder="1"/>
    <xf numFmtId="169" fontId="24" fillId="2" borderId="0" xfId="10" applyNumberFormat="1" applyFont="1" applyFill="1" applyBorder="1"/>
    <xf numFmtId="0" fontId="0" fillId="2" borderId="0" xfId="0" applyFill="1" applyAlignment="1">
      <alignment horizontal="left" vertical="top"/>
    </xf>
    <xf numFmtId="0" fontId="0" fillId="0" borderId="16" xfId="0" applyBorder="1" applyAlignment="1">
      <alignment horizontal="left" vertical="top"/>
    </xf>
    <xf numFmtId="169" fontId="14" fillId="0" borderId="0" xfId="10" applyNumberFormat="1" applyBorder="1" applyAlignment="1">
      <alignment horizontal="right" vertical="top"/>
    </xf>
    <xf numFmtId="0" fontId="0" fillId="2" borderId="17" xfId="0" applyFill="1" applyBorder="1" applyAlignment="1">
      <alignment horizontal="left" vertical="top"/>
    </xf>
    <xf numFmtId="0" fontId="14" fillId="2" borderId="18" xfId="0" applyFont="1" applyFill="1" applyBorder="1" applyAlignment="1">
      <alignment horizontal="right" vertical="top"/>
    </xf>
    <xf numFmtId="0" fontId="14" fillId="2" borderId="0" xfId="0" applyFont="1" applyFill="1" applyAlignment="1">
      <alignment horizontal="right" vertical="top"/>
    </xf>
    <xf numFmtId="0" fontId="7" fillId="2" borderId="0" xfId="0" applyFont="1" applyFill="1" applyAlignment="1">
      <alignment horizontal="right" vertical="top"/>
    </xf>
    <xf numFmtId="169" fontId="7" fillId="2" borderId="0" xfId="10" applyNumberFormat="1" applyFont="1" applyFill="1" applyBorder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14" fillId="0" borderId="29" xfId="0" applyFont="1" applyBorder="1" applyAlignment="1">
      <alignment horizontal="right" vertical="top"/>
    </xf>
    <xf numFmtId="169" fontId="7" fillId="0" borderId="0" xfId="10" applyNumberFormat="1" applyFont="1" applyBorder="1" applyAlignment="1">
      <alignment horizontal="right" vertical="top"/>
    </xf>
    <xf numFmtId="0" fontId="14" fillId="0" borderId="30" xfId="0" applyFont="1" applyBorder="1" applyAlignment="1">
      <alignment horizontal="right" vertical="top"/>
    </xf>
    <xf numFmtId="0" fontId="7" fillId="0" borderId="18" xfId="0" applyFont="1" applyBorder="1" applyAlignment="1">
      <alignment horizontal="left" vertical="top"/>
    </xf>
    <xf numFmtId="169" fontId="14" fillId="0" borderId="30" xfId="10" applyNumberFormat="1" applyFont="1" applyFill="1" applyBorder="1" applyAlignment="1">
      <alignment horizontal="right" vertical="top"/>
    </xf>
    <xf numFmtId="169" fontId="2" fillId="0" borderId="18" xfId="0" applyNumberFormat="1" applyFont="1" applyBorder="1" applyAlignment="1">
      <alignment horizontal="left" vertical="top"/>
    </xf>
    <xf numFmtId="169" fontId="7" fillId="0" borderId="0" xfId="0" applyNumberFormat="1" applyFont="1" applyAlignment="1">
      <alignment horizontal="left" vertical="top"/>
    </xf>
    <xf numFmtId="169" fontId="7" fillId="0" borderId="30" xfId="10" applyNumberFormat="1" applyFont="1" applyFill="1" applyBorder="1" applyAlignment="1">
      <alignment horizontal="right" vertical="top"/>
    </xf>
    <xf numFmtId="169" fontId="7" fillId="2" borderId="0" xfId="10" applyNumberFormat="1" applyFont="1" applyFill="1" applyBorder="1" applyAlignment="1">
      <alignment horizontal="left" vertical="top"/>
    </xf>
    <xf numFmtId="0" fontId="18" fillId="5" borderId="12" xfId="9" applyFont="1" applyFill="1" applyBorder="1" applyAlignment="1">
      <alignment horizontal="centerContinuous"/>
    </xf>
    <xf numFmtId="37" fontId="18" fillId="0" borderId="30" xfId="9" applyNumberFormat="1" applyFont="1" applyBorder="1"/>
    <xf numFmtId="169" fontId="14" fillId="0" borderId="31" xfId="10" applyNumberFormat="1" applyFont="1" applyFill="1" applyBorder="1" applyAlignment="1">
      <alignment horizontal="right" vertical="top"/>
    </xf>
    <xf numFmtId="169" fontId="2" fillId="0" borderId="21" xfId="0" applyNumberFormat="1" applyFont="1" applyBorder="1" applyAlignment="1">
      <alignment horizontal="left" vertical="top"/>
    </xf>
    <xf numFmtId="169" fontId="0" fillId="0" borderId="0" xfId="0" applyNumberFormat="1" applyAlignment="1">
      <alignment horizontal="left" vertical="top"/>
    </xf>
    <xf numFmtId="0" fontId="2" fillId="5" borderId="0" xfId="0" applyFont="1" applyFill="1" applyAlignment="1">
      <alignment horizontal="left" vertical="top"/>
    </xf>
    <xf numFmtId="169" fontId="3" fillId="5" borderId="0" xfId="10" applyNumberFormat="1" applyFont="1" applyFill="1" applyBorder="1" applyAlignment="1">
      <alignment horizontal="right" vertical="top"/>
    </xf>
    <xf numFmtId="169" fontId="2" fillId="5" borderId="0" xfId="0" applyNumberFormat="1" applyFont="1" applyFill="1" applyAlignment="1">
      <alignment horizontal="left" vertical="top"/>
    </xf>
    <xf numFmtId="37" fontId="2" fillId="5" borderId="0" xfId="0" applyNumberFormat="1" applyFont="1" applyFill="1" applyAlignment="1">
      <alignment horizontal="left" vertical="top"/>
    </xf>
    <xf numFmtId="169" fontId="14" fillId="0" borderId="0" xfId="10" applyNumberFormat="1" applyFont="1" applyFill="1" applyBorder="1" applyAlignment="1">
      <alignment horizontal="left" vertical="top"/>
    </xf>
    <xf numFmtId="0" fontId="74" fillId="0" borderId="0" xfId="0" applyFont="1" applyAlignment="1">
      <alignment vertical="top" wrapText="1"/>
    </xf>
    <xf numFmtId="0" fontId="74" fillId="2" borderId="0" xfId="0" applyFont="1" applyFill="1" applyAlignment="1">
      <alignment vertical="top" wrapText="1"/>
    </xf>
    <xf numFmtId="43" fontId="18" fillId="0" borderId="0" xfId="10" applyFont="1" applyFill="1"/>
    <xf numFmtId="169" fontId="24" fillId="0" borderId="0" xfId="10" applyNumberFormat="1" applyFont="1" applyFill="1" applyBorder="1"/>
    <xf numFmtId="0" fontId="14" fillId="2" borderId="0" xfId="0" applyFont="1" applyFill="1" applyAlignment="1">
      <alignment horizontal="left" vertical="top"/>
    </xf>
    <xf numFmtId="0" fontId="2" fillId="0" borderId="14" xfId="0" applyFont="1" applyBorder="1" applyAlignment="1">
      <alignment horizontal="left" vertical="top"/>
    </xf>
    <xf numFmtId="0" fontId="7" fillId="0" borderId="0" xfId="0" applyFont="1" applyAlignment="1">
      <alignment horizontal="right" vertical="top"/>
    </xf>
    <xf numFmtId="0" fontId="14" fillId="0" borderId="18" xfId="0" applyFont="1" applyBorder="1" applyAlignment="1">
      <alignment horizontal="right" vertical="top"/>
    </xf>
    <xf numFmtId="0" fontId="14" fillId="0" borderId="0" xfId="0" applyFont="1" applyAlignment="1">
      <alignment horizontal="right" vertical="top"/>
    </xf>
    <xf numFmtId="0" fontId="75" fillId="0" borderId="17" xfId="0" applyFont="1" applyBorder="1" applyAlignment="1">
      <alignment horizontal="left" vertical="top"/>
    </xf>
    <xf numFmtId="37" fontId="18" fillId="0" borderId="32" xfId="9" applyNumberFormat="1" applyFont="1" applyBorder="1"/>
    <xf numFmtId="37" fontId="18" fillId="5" borderId="0" xfId="9" quotePrefix="1" applyNumberFormat="1" applyFont="1" applyFill="1"/>
    <xf numFmtId="37" fontId="18" fillId="5" borderId="0" xfId="9" applyNumberFormat="1" applyFont="1" applyFill="1" applyAlignment="1">
      <alignment horizontal="centerContinuous"/>
    </xf>
    <xf numFmtId="43" fontId="18" fillId="0" borderId="0" xfId="10" applyFont="1" applyBorder="1"/>
    <xf numFmtId="0" fontId="18" fillId="5" borderId="0" xfId="9" applyFont="1" applyFill="1" applyAlignment="1">
      <alignment horizontal="centerContinuous"/>
    </xf>
    <xf numFmtId="43" fontId="18" fillId="2" borderId="0" xfId="10" applyFont="1" applyFill="1" applyBorder="1"/>
    <xf numFmtId="169" fontId="18" fillId="0" borderId="0" xfId="10" applyNumberFormat="1" applyFont="1" applyBorder="1"/>
    <xf numFmtId="0" fontId="75" fillId="0" borderId="0" xfId="0" applyFont="1" applyAlignment="1">
      <alignment horizontal="left" vertical="top"/>
    </xf>
    <xf numFmtId="0" fontId="18" fillId="5" borderId="0" xfId="9" applyFont="1" applyFill="1" applyAlignment="1">
      <alignment horizontal="centerContinuous" wrapText="1"/>
    </xf>
    <xf numFmtId="0" fontId="20" fillId="5" borderId="0" xfId="9" applyFont="1" applyFill="1" applyAlignment="1">
      <alignment horizontal="centerContinuous"/>
    </xf>
    <xf numFmtId="0" fontId="37" fillId="0" borderId="17" xfId="0" applyFont="1" applyBorder="1" applyAlignment="1">
      <alignment horizontal="left" vertical="top"/>
    </xf>
    <xf numFmtId="0" fontId="26" fillId="0" borderId="0" xfId="0" applyFont="1" applyAlignment="1">
      <alignment horizontal="left" vertical="top"/>
    </xf>
    <xf numFmtId="0" fontId="26" fillId="0" borderId="18" xfId="0" applyFont="1" applyBorder="1" applyAlignment="1">
      <alignment horizontal="left" vertical="top"/>
    </xf>
    <xf numFmtId="43" fontId="18" fillId="0" borderId="0" xfId="10" applyFont="1" applyBorder="1" applyAlignment="1">
      <alignment horizontal="right"/>
    </xf>
    <xf numFmtId="0" fontId="26" fillId="4" borderId="14" xfId="0" applyFont="1" applyFill="1" applyBorder="1" applyAlignment="1">
      <alignment horizontal="left" vertical="top"/>
    </xf>
    <xf numFmtId="0" fontId="0" fillId="4" borderId="15" xfId="0" applyFill="1" applyBorder="1" applyAlignment="1">
      <alignment horizontal="left" vertical="top"/>
    </xf>
    <xf numFmtId="169" fontId="7" fillId="0" borderId="0" xfId="10" applyNumberFormat="1" applyFont="1" applyFill="1" applyBorder="1" applyAlignment="1">
      <alignment vertical="top"/>
    </xf>
    <xf numFmtId="9" fontId="7" fillId="0" borderId="0" xfId="11" applyFont="1" applyFill="1" applyBorder="1" applyAlignment="1">
      <alignment vertical="top" wrapText="1"/>
    </xf>
    <xf numFmtId="169" fontId="7" fillId="0" borderId="0" xfId="10" applyNumberFormat="1" applyFont="1" applyFill="1" applyBorder="1" applyAlignment="1">
      <alignment horizontal="left" vertical="top"/>
    </xf>
    <xf numFmtId="169" fontId="7" fillId="0" borderId="0" xfId="10" applyNumberFormat="1" applyFont="1" applyFill="1" applyBorder="1" applyAlignment="1">
      <alignment vertical="top" wrapText="1"/>
    </xf>
    <xf numFmtId="169" fontId="0" fillId="0" borderId="24" xfId="10" applyNumberFormat="1" applyFont="1" applyFill="1" applyBorder="1" applyAlignment="1">
      <alignment horizontal="center" vertical="top"/>
    </xf>
    <xf numFmtId="0" fontId="14" fillId="0" borderId="24" xfId="0" applyFont="1" applyBorder="1" applyAlignment="1">
      <alignment horizontal="right" vertical="top"/>
    </xf>
    <xf numFmtId="169" fontId="0" fillId="0" borderId="24" xfId="0" applyNumberFormat="1" applyBorder="1" applyAlignment="1">
      <alignment horizontal="center" vertical="top"/>
    </xf>
    <xf numFmtId="37" fontId="0" fillId="8" borderId="0" xfId="0" applyNumberFormat="1" applyFill="1" applyAlignment="1">
      <alignment horizontal="right" vertical="top"/>
    </xf>
    <xf numFmtId="169" fontId="0" fillId="0" borderId="24" xfId="10" applyNumberFormat="1" applyFont="1" applyFill="1" applyBorder="1" applyAlignment="1">
      <alignment horizontal="left" vertical="top"/>
    </xf>
    <xf numFmtId="169" fontId="7" fillId="0" borderId="24" xfId="10" applyNumberFormat="1" applyFont="1" applyFill="1" applyBorder="1" applyAlignment="1">
      <alignment horizontal="left" vertical="top"/>
    </xf>
    <xf numFmtId="9" fontId="7" fillId="0" borderId="0" xfId="0" applyNumberFormat="1" applyFont="1" applyAlignment="1">
      <alignment horizontal="right" vertical="top"/>
    </xf>
    <xf numFmtId="169" fontId="14" fillId="0" borderId="24" xfId="0" applyNumberFormat="1" applyFont="1" applyBorder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169" fontId="2" fillId="0" borderId="30" xfId="10" applyNumberFormat="1" applyFont="1" applyFill="1" applyBorder="1" applyAlignment="1">
      <alignment horizontal="right" vertical="top"/>
    </xf>
    <xf numFmtId="0" fontId="2" fillId="8" borderId="0" xfId="0" applyFont="1" applyFill="1" applyAlignment="1">
      <alignment horizontal="left" vertical="top"/>
    </xf>
    <xf numFmtId="0" fontId="3" fillId="8" borderId="0" xfId="0" applyFont="1" applyFill="1" applyAlignment="1">
      <alignment horizontal="right" vertical="top"/>
    </xf>
    <xf numFmtId="37" fontId="3" fillId="8" borderId="0" xfId="0" applyNumberFormat="1" applyFont="1" applyFill="1" applyAlignment="1">
      <alignment horizontal="right" vertical="top"/>
    </xf>
    <xf numFmtId="37" fontId="2" fillId="8" borderId="0" xfId="0" applyNumberFormat="1" applyFont="1" applyFill="1" applyAlignment="1">
      <alignment horizontal="left" vertical="top"/>
    </xf>
    <xf numFmtId="37" fontId="10" fillId="8" borderId="12" xfId="9" applyNumberFormat="1" applyFill="1" applyBorder="1"/>
    <xf numFmtId="0" fontId="7" fillId="0" borderId="0" xfId="0" applyFont="1" applyAlignment="1">
      <alignment horizontal="left" vertical="top" wrapText="1"/>
    </xf>
    <xf numFmtId="37" fontId="10" fillId="2" borderId="12" xfId="9" applyNumberFormat="1" applyFill="1" applyBorder="1"/>
    <xf numFmtId="37" fontId="15" fillId="8" borderId="12" xfId="9" applyNumberFormat="1" applyFont="1" applyFill="1" applyBorder="1"/>
    <xf numFmtId="0" fontId="74" fillId="0" borderId="0" xfId="0" applyFont="1" applyAlignment="1">
      <alignment horizontal="left" vertical="top"/>
    </xf>
    <xf numFmtId="0" fontId="74" fillId="0" borderId="0" xfId="0" applyFont="1" applyAlignment="1">
      <alignment horizontal="left" vertical="top" wrapText="1"/>
    </xf>
    <xf numFmtId="0" fontId="2" fillId="0" borderId="14" xfId="8" applyFont="1" applyBorder="1" applyAlignment="1">
      <alignment horizontal="left" vertical="top"/>
    </xf>
    <xf numFmtId="0" fontId="74" fillId="0" borderId="0" xfId="0" applyFont="1" applyAlignment="1">
      <alignment horizontal="right" vertical="top"/>
    </xf>
    <xf numFmtId="0" fontId="0" fillId="0" borderId="15" xfId="0" applyBorder="1" applyAlignment="1">
      <alignment horizontal="right" vertical="top"/>
    </xf>
    <xf numFmtId="0" fontId="0" fillId="0" borderId="29" xfId="0" applyBorder="1" applyAlignment="1">
      <alignment horizontal="right" vertical="top"/>
    </xf>
    <xf numFmtId="0" fontId="0" fillId="0" borderId="30" xfId="0" applyBorder="1" applyAlignment="1">
      <alignment horizontal="left" vertical="top"/>
    </xf>
    <xf numFmtId="169" fontId="74" fillId="0" borderId="0" xfId="10" applyNumberFormat="1" applyFont="1" applyFill="1" applyBorder="1" applyAlignment="1">
      <alignment horizontal="left" vertical="top"/>
    </xf>
    <xf numFmtId="37" fontId="0" fillId="0" borderId="30" xfId="0" applyNumberFormat="1" applyBorder="1" applyAlignment="1">
      <alignment horizontal="right" vertical="top"/>
    </xf>
    <xf numFmtId="169" fontId="75" fillId="0" borderId="18" xfId="10" applyNumberFormat="1" applyFont="1" applyFill="1" applyBorder="1" applyAlignment="1">
      <alignment horizontal="left" vertical="top"/>
    </xf>
    <xf numFmtId="169" fontId="74" fillId="0" borderId="0" xfId="0" applyNumberFormat="1" applyFont="1" applyAlignment="1">
      <alignment horizontal="left" vertical="top"/>
    </xf>
    <xf numFmtId="0" fontId="76" fillId="8" borderId="0" xfId="0" applyFont="1" applyFill="1" applyAlignment="1">
      <alignment horizontal="right" vertical="top"/>
    </xf>
    <xf numFmtId="37" fontId="77" fillId="0" borderId="18" xfId="9" applyNumberFormat="1" applyFont="1" applyBorder="1"/>
    <xf numFmtId="37" fontId="78" fillId="0" borderId="0" xfId="9" applyNumberFormat="1" applyFont="1"/>
    <xf numFmtId="37" fontId="0" fillId="0" borderId="33" xfId="0" applyNumberFormat="1" applyBorder="1" applyAlignment="1">
      <alignment horizontal="right" vertical="top"/>
    </xf>
    <xf numFmtId="37" fontId="2" fillId="8" borderId="0" xfId="0" applyNumberFormat="1" applyFont="1" applyFill="1" applyAlignment="1">
      <alignment horizontal="right" vertical="top"/>
    </xf>
    <xf numFmtId="37" fontId="18" fillId="0" borderId="27" xfId="9" applyNumberFormat="1" applyFont="1" applyBorder="1"/>
    <xf numFmtId="37" fontId="0" fillId="0" borderId="31" xfId="0" applyNumberFormat="1" applyBorder="1" applyAlignment="1">
      <alignment horizontal="right" vertical="top"/>
    </xf>
    <xf numFmtId="37" fontId="0" fillId="0" borderId="0" xfId="0" applyNumberFormat="1" applyAlignment="1">
      <alignment horizontal="right" vertical="top"/>
    </xf>
    <xf numFmtId="37" fontId="18" fillId="8" borderId="0" xfId="9" quotePrefix="1" applyNumberFormat="1" applyFont="1" applyFill="1"/>
    <xf numFmtId="37" fontId="18" fillId="8" borderId="0" xfId="9" applyNumberFormat="1" applyFont="1" applyFill="1" applyAlignment="1">
      <alignment horizontal="centerContinuous"/>
    </xf>
    <xf numFmtId="0" fontId="18" fillId="8" borderId="0" xfId="9" applyFont="1" applyFill="1" applyAlignment="1">
      <alignment horizontal="centerContinuous" wrapText="1"/>
    </xf>
    <xf numFmtId="0" fontId="20" fillId="8" borderId="0" xfId="9" applyFont="1" applyFill="1" applyAlignment="1">
      <alignment horizontal="centerContinuous"/>
    </xf>
    <xf numFmtId="0" fontId="0" fillId="0" borderId="0" xfId="0" applyAlignment="1">
      <alignment horizontal="right" vertical="top"/>
    </xf>
    <xf numFmtId="37" fontId="77" fillId="0" borderId="0" xfId="9" applyNumberFormat="1" applyFont="1"/>
    <xf numFmtId="0" fontId="14" fillId="0" borderId="0" xfId="8" applyAlignment="1">
      <alignment horizontal="right" vertical="top"/>
    </xf>
    <xf numFmtId="0" fontId="75" fillId="0" borderId="0" xfId="8" applyFont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14" fillId="0" borderId="24" xfId="0" applyFont="1" applyBorder="1" applyAlignment="1">
      <alignment horizontal="left" vertical="top"/>
    </xf>
    <xf numFmtId="0" fontId="2" fillId="0" borderId="24" xfId="0" applyFont="1" applyBorder="1" applyAlignment="1">
      <alignment horizontal="left" vertical="top"/>
    </xf>
    <xf numFmtId="169" fontId="2" fillId="0" borderId="24" xfId="10" applyNumberFormat="1" applyFont="1" applyFill="1" applyBorder="1" applyAlignment="1">
      <alignment horizontal="left" vertical="top"/>
    </xf>
    <xf numFmtId="37" fontId="2" fillId="0" borderId="0" xfId="0" applyNumberFormat="1" applyFont="1" applyAlignment="1">
      <alignment horizontal="left" vertical="top"/>
    </xf>
    <xf numFmtId="0" fontId="10" fillId="5" borderId="0" xfId="9" applyFill="1" applyAlignment="1">
      <alignment horizontal="right"/>
    </xf>
    <xf numFmtId="169" fontId="10" fillId="5" borderId="0" xfId="9" applyNumberFormat="1" applyFill="1"/>
    <xf numFmtId="0" fontId="14" fillId="0" borderId="34" xfId="0" applyFont="1" applyBorder="1" applyAlignment="1">
      <alignment horizontal="center" vertical="top"/>
    </xf>
    <xf numFmtId="0" fontId="14" fillId="0" borderId="35" xfId="0" applyFont="1" applyBorder="1" applyAlignment="1">
      <alignment horizontal="left" vertical="top" wrapText="1"/>
    </xf>
    <xf numFmtId="0" fontId="14" fillId="0" borderId="14" xfId="0" applyFont="1" applyBorder="1" applyAlignment="1">
      <alignment horizontal="center"/>
    </xf>
    <xf numFmtId="170" fontId="14" fillId="0" borderId="30" xfId="0" applyNumberFormat="1" applyFont="1" applyBorder="1"/>
    <xf numFmtId="0" fontId="14" fillId="0" borderId="17" xfId="0" applyFont="1" applyBorder="1" applyAlignment="1">
      <alignment horizontal="center"/>
    </xf>
    <xf numFmtId="0" fontId="14" fillId="2" borderId="17" xfId="0" applyFont="1" applyFill="1" applyBorder="1" applyAlignment="1">
      <alignment horizontal="center"/>
    </xf>
    <xf numFmtId="170" fontId="14" fillId="2" borderId="30" xfId="0" applyNumberFormat="1" applyFont="1" applyFill="1" applyBorder="1"/>
    <xf numFmtId="170" fontId="0" fillId="0" borderId="0" xfId="0" applyNumberFormat="1" applyAlignment="1">
      <alignment horizontal="left" vertical="top"/>
    </xf>
    <xf numFmtId="0" fontId="49" fillId="0" borderId="17" xfId="0" applyFont="1" applyBorder="1" applyAlignment="1">
      <alignment horizontal="center"/>
    </xf>
    <xf numFmtId="0" fontId="14" fillId="0" borderId="17" xfId="0" applyFont="1" applyBorder="1" applyAlignment="1">
      <alignment horizontal="center" vertical="top"/>
    </xf>
    <xf numFmtId="0" fontId="14" fillId="0" borderId="31" xfId="0" applyFont="1" applyBorder="1" applyAlignment="1">
      <alignment horizontal="left" vertical="top"/>
    </xf>
    <xf numFmtId="0" fontId="14" fillId="0" borderId="35" xfId="0" applyFont="1" applyBorder="1" applyAlignment="1">
      <alignment horizontal="center" vertical="top"/>
    </xf>
    <xf numFmtId="170" fontId="14" fillId="0" borderId="36" xfId="0" applyNumberFormat="1" applyFont="1" applyBorder="1" applyAlignment="1">
      <alignment horizontal="left" vertical="top"/>
    </xf>
    <xf numFmtId="0" fontId="14" fillId="0" borderId="37" xfId="0" applyFont="1" applyBorder="1" applyAlignment="1">
      <alignment horizontal="left" vertical="top" wrapText="1"/>
    </xf>
    <xf numFmtId="170" fontId="14" fillId="0" borderId="16" xfId="0" applyNumberFormat="1" applyFont="1" applyBorder="1"/>
    <xf numFmtId="170" fontId="14" fillId="0" borderId="18" xfId="0" applyNumberFormat="1" applyFont="1" applyBorder="1"/>
    <xf numFmtId="0" fontId="14" fillId="0" borderId="18" xfId="0" applyFont="1" applyBorder="1" applyAlignment="1">
      <alignment horizontal="left" vertical="top"/>
    </xf>
    <xf numFmtId="170" fontId="14" fillId="0" borderId="35" xfId="0" applyNumberFormat="1" applyFont="1" applyBorder="1" applyAlignment="1">
      <alignment horizontal="left" vertical="top"/>
    </xf>
    <xf numFmtId="0" fontId="14" fillId="0" borderId="0" xfId="0" applyFont="1" applyAlignment="1">
      <alignment horizontal="left" vertical="top" wrapText="1"/>
    </xf>
    <xf numFmtId="0" fontId="14" fillId="0" borderId="0" xfId="0" applyFont="1" applyAlignment="1">
      <alignment horizontal="center"/>
    </xf>
    <xf numFmtId="170" fontId="14" fillId="0" borderId="0" xfId="0" applyNumberFormat="1" applyFont="1"/>
    <xf numFmtId="0" fontId="49" fillId="0" borderId="0" xfId="0" applyFont="1" applyAlignment="1">
      <alignment horizontal="center"/>
    </xf>
    <xf numFmtId="170" fontId="14" fillId="0" borderId="0" xfId="0" applyNumberFormat="1" applyFont="1" applyAlignment="1">
      <alignment horizontal="left" vertical="top"/>
    </xf>
    <xf numFmtId="0" fontId="47" fillId="0" borderId="0" xfId="0" applyFont="1" applyAlignment="1">
      <alignment horizontal="left" vertical="top"/>
    </xf>
    <xf numFmtId="0" fontId="49" fillId="0" borderId="24" xfId="0" applyFont="1" applyBorder="1" applyAlignment="1">
      <alignment horizontal="left" vertical="top"/>
    </xf>
    <xf numFmtId="169" fontId="2" fillId="0" borderId="0" xfId="0" applyNumberFormat="1" applyFont="1" applyAlignment="1">
      <alignment horizontal="left" vertical="top"/>
    </xf>
    <xf numFmtId="169" fontId="0" fillId="8" borderId="0" xfId="0" applyNumberFormat="1" applyFill="1" applyAlignment="1">
      <alignment horizontal="left" vertical="top"/>
    </xf>
    <xf numFmtId="0" fontId="14" fillId="0" borderId="36" xfId="0" applyFont="1" applyBorder="1" applyAlignment="1">
      <alignment horizontal="left" vertical="top" wrapText="1"/>
    </xf>
    <xf numFmtId="0" fontId="14" fillId="0" borderId="29" xfId="0" applyFont="1" applyBorder="1" applyAlignment="1">
      <alignment horizontal="center"/>
    </xf>
    <xf numFmtId="170" fontId="14" fillId="0" borderId="15" xfId="0" applyNumberFormat="1" applyFont="1" applyBorder="1"/>
    <xf numFmtId="170" fontId="14" fillId="0" borderId="29" xfId="0" applyNumberFormat="1" applyFont="1" applyBorder="1"/>
    <xf numFmtId="0" fontId="14" fillId="0" borderId="30" xfId="0" applyFont="1" applyBorder="1" applyAlignment="1">
      <alignment horizontal="center"/>
    </xf>
    <xf numFmtId="0" fontId="14" fillId="2" borderId="30" xfId="0" applyFont="1" applyFill="1" applyBorder="1" applyAlignment="1">
      <alignment horizontal="center"/>
    </xf>
    <xf numFmtId="170" fontId="14" fillId="2" borderId="0" xfId="0" applyNumberFormat="1" applyFont="1" applyFill="1"/>
    <xf numFmtId="170" fontId="0" fillId="2" borderId="0" xfId="0" applyNumberFormat="1" applyFill="1" applyAlignment="1">
      <alignment horizontal="left" vertical="top"/>
    </xf>
    <xf numFmtId="0" fontId="49" fillId="0" borderId="30" xfId="0" applyFont="1" applyBorder="1" applyAlignment="1">
      <alignment horizontal="center"/>
    </xf>
    <xf numFmtId="0" fontId="14" fillId="0" borderId="30" xfId="0" applyFont="1" applyBorder="1" applyAlignment="1">
      <alignment horizontal="center" vertical="top"/>
    </xf>
    <xf numFmtId="0" fontId="14" fillId="0" borderId="30" xfId="0" applyFont="1" applyBorder="1" applyAlignment="1">
      <alignment horizontal="left" vertical="top"/>
    </xf>
    <xf numFmtId="169" fontId="26" fillId="0" borderId="0" xfId="10" applyNumberFormat="1" applyFont="1" applyFill="1" applyBorder="1" applyAlignment="1">
      <alignment horizontal="left" vertical="top"/>
    </xf>
    <xf numFmtId="3" fontId="26" fillId="0" borderId="0" xfId="0" applyNumberFormat="1" applyFont="1" applyAlignment="1">
      <alignment horizontal="right" vertical="top"/>
    </xf>
    <xf numFmtId="0" fontId="79" fillId="0" borderId="0" xfId="0" applyFont="1" applyAlignment="1">
      <alignment horizontal="left" vertical="top"/>
    </xf>
    <xf numFmtId="170" fontId="79" fillId="0" borderId="0" xfId="0" applyNumberFormat="1" applyFont="1" applyAlignment="1">
      <alignment horizontal="left" vertical="top"/>
    </xf>
    <xf numFmtId="169" fontId="79" fillId="0" borderId="0" xfId="10" applyNumberFormat="1" applyFont="1" applyFill="1" applyBorder="1" applyAlignment="1">
      <alignment horizontal="left" vertical="top"/>
    </xf>
    <xf numFmtId="169" fontId="79" fillId="0" borderId="0" xfId="0" applyNumberFormat="1" applyFont="1" applyAlignment="1">
      <alignment horizontal="left" vertical="top"/>
    </xf>
    <xf numFmtId="0" fontId="79" fillId="0" borderId="38" xfId="0" applyFont="1" applyBorder="1" applyAlignment="1">
      <alignment horizontal="left" vertical="top"/>
    </xf>
    <xf numFmtId="170" fontId="79" fillId="0" borderId="27" xfId="0" applyNumberFormat="1" applyFont="1" applyBorder="1" applyAlignment="1">
      <alignment horizontal="left" vertical="top"/>
    </xf>
    <xf numFmtId="0" fontId="80" fillId="0" borderId="0" xfId="0" applyFont="1" applyAlignment="1">
      <alignment horizontal="left" vertical="top"/>
    </xf>
    <xf numFmtId="169" fontId="80" fillId="0" borderId="0" xfId="10" applyNumberFormat="1" applyFont="1" applyFill="1" applyBorder="1" applyAlignment="1">
      <alignment horizontal="left" vertical="top"/>
    </xf>
    <xf numFmtId="169" fontId="80" fillId="0" borderId="0" xfId="0" applyNumberFormat="1" applyFont="1" applyAlignment="1">
      <alignment horizontal="left" vertical="top"/>
    </xf>
    <xf numFmtId="0" fontId="44" fillId="8" borderId="0" xfId="0" applyFont="1" applyFill="1" applyAlignment="1">
      <alignment horizontal="left" vertical="top"/>
    </xf>
    <xf numFmtId="0" fontId="45" fillId="8" borderId="0" xfId="0" applyFont="1" applyFill="1" applyAlignment="1">
      <alignment horizontal="right" vertical="top"/>
    </xf>
    <xf numFmtId="37" fontId="45" fillId="8" borderId="0" xfId="0" applyNumberFormat="1" applyFont="1" applyFill="1" applyAlignment="1">
      <alignment horizontal="right" vertical="top"/>
    </xf>
    <xf numFmtId="0" fontId="44" fillId="0" borderId="0" xfId="0" applyFont="1" applyAlignment="1">
      <alignment horizontal="left" vertical="top"/>
    </xf>
    <xf numFmtId="164" fontId="2" fillId="7" borderId="0" xfId="7" applyNumberFormat="1" applyFont="1" applyFill="1"/>
    <xf numFmtId="164" fontId="2" fillId="7" borderId="2" xfId="7" applyNumberFormat="1" applyFont="1" applyFill="1" applyBorder="1"/>
    <xf numFmtId="164" fontId="2" fillId="7" borderId="3" xfId="4" applyNumberFormat="1" applyFont="1" applyFill="1" applyBorder="1"/>
    <xf numFmtId="164" fontId="2" fillId="0" borderId="0" xfId="7" applyNumberFormat="1" applyFont="1" applyFill="1"/>
    <xf numFmtId="0" fontId="12" fillId="0" borderId="25" xfId="3" applyFont="1" applyBorder="1"/>
    <xf numFmtId="164" fontId="2" fillId="0" borderId="0" xfId="7" applyNumberFormat="1" applyFont="1" applyFill="1" applyBorder="1"/>
    <xf numFmtId="164" fontId="10" fillId="0" borderId="0" xfId="7" applyNumberFormat="1" applyFont="1" applyFill="1" applyBorder="1"/>
    <xf numFmtId="171" fontId="55" fillId="0" borderId="0" xfId="1" applyNumberFormat="1" applyFont="1"/>
    <xf numFmtId="171" fontId="55" fillId="0" borderId="27" xfId="1" applyNumberFormat="1" applyFont="1" applyBorder="1"/>
    <xf numFmtId="0" fontId="55" fillId="12" borderId="4" xfId="3" applyFont="1" applyFill="1" applyBorder="1"/>
    <xf numFmtId="0" fontId="55" fillId="12" borderId="5" xfId="3" applyFont="1" applyFill="1" applyBorder="1"/>
    <xf numFmtId="0" fontId="61" fillId="12" borderId="5" xfId="3" applyFont="1" applyFill="1" applyBorder="1" applyAlignment="1">
      <alignment horizontal="center"/>
    </xf>
    <xf numFmtId="0" fontId="55" fillId="12" borderId="6" xfId="3" applyFont="1" applyFill="1" applyBorder="1"/>
    <xf numFmtId="0" fontId="55" fillId="12" borderId="7" xfId="3" applyFont="1" applyFill="1" applyBorder="1"/>
    <xf numFmtId="37" fontId="10" fillId="12" borderId="0" xfId="4" applyFont="1" applyFill="1" applyAlignment="1">
      <alignment horizontal="right"/>
    </xf>
    <xf numFmtId="0" fontId="55" fillId="12" borderId="0" xfId="3" applyFont="1" applyFill="1"/>
    <xf numFmtId="164" fontId="10" fillId="12" borderId="0" xfId="7" applyNumberFormat="1" applyFont="1" applyFill="1"/>
    <xf numFmtId="0" fontId="55" fillId="12" borderId="8" xfId="3" applyFont="1" applyFill="1" applyBorder="1"/>
    <xf numFmtId="167" fontId="10" fillId="12" borderId="0" xfId="2" applyNumberFormat="1" applyFont="1" applyFill="1"/>
    <xf numFmtId="164" fontId="10" fillId="12" borderId="3" xfId="7" applyNumberFormat="1" applyFont="1" applyFill="1" applyBorder="1"/>
    <xf numFmtId="169" fontId="18" fillId="12" borderId="0" xfId="7" applyNumberFormat="1" applyFont="1" applyFill="1" applyBorder="1" applyAlignment="1">
      <alignment horizontal="left"/>
    </xf>
    <xf numFmtId="164" fontId="10" fillId="12" borderId="0" xfId="7" applyNumberFormat="1" applyFont="1" applyFill="1" applyBorder="1"/>
    <xf numFmtId="164" fontId="10" fillId="12" borderId="39" xfId="7" applyNumberFormat="1" applyFont="1" applyFill="1" applyBorder="1"/>
    <xf numFmtId="172" fontId="55" fillId="12" borderId="39" xfId="3" applyNumberFormat="1" applyFont="1" applyFill="1" applyBorder="1"/>
    <xf numFmtId="172" fontId="55" fillId="12" borderId="0" xfId="3" applyNumberFormat="1" applyFont="1" applyFill="1"/>
    <xf numFmtId="164" fontId="10" fillId="12" borderId="40" xfId="7" applyNumberFormat="1" applyFont="1" applyFill="1" applyBorder="1"/>
    <xf numFmtId="0" fontId="12" fillId="12" borderId="39" xfId="3" applyFont="1" applyFill="1" applyBorder="1"/>
    <xf numFmtId="166" fontId="55" fillId="0" borderId="0" xfId="3" applyNumberFormat="1" applyFont="1"/>
    <xf numFmtId="166" fontId="3" fillId="0" borderId="0" xfId="3" applyNumberFormat="1" applyFont="1"/>
    <xf numFmtId="0" fontId="81" fillId="5" borderId="0" xfId="0" applyFont="1" applyFill="1"/>
    <xf numFmtId="0" fontId="51" fillId="5" borderId="0" xfId="0" applyFont="1" applyFill="1"/>
    <xf numFmtId="0" fontId="81" fillId="8" borderId="0" xfId="0" applyFont="1" applyFill="1"/>
    <xf numFmtId="43" fontId="0" fillId="0" borderId="0" xfId="10" applyFont="1" applyFill="1" applyBorder="1" applyAlignment="1">
      <alignment horizontal="center" vertical="top"/>
    </xf>
    <xf numFmtId="43" fontId="0" fillId="0" borderId="0" xfId="10" applyFont="1" applyBorder="1" applyAlignment="1">
      <alignment horizontal="center"/>
    </xf>
    <xf numFmtId="169" fontId="0" fillId="0" borderId="0" xfId="10" applyNumberFormat="1" applyFont="1" applyFill="1" applyBorder="1" applyAlignment="1">
      <alignment horizontal="center" vertical="top"/>
    </xf>
    <xf numFmtId="169" fontId="0" fillId="0" borderId="0" xfId="10" applyNumberFormat="1" applyFont="1" applyBorder="1" applyAlignment="1">
      <alignment horizontal="right"/>
    </xf>
    <xf numFmtId="169" fontId="7" fillId="0" borderId="0" xfId="10" applyNumberFormat="1" applyFont="1" applyBorder="1" applyAlignment="1">
      <alignment horizontal="right"/>
    </xf>
    <xf numFmtId="169" fontId="14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69" fontId="14" fillId="0" borderId="0" xfId="10" applyNumberFormat="1" applyFill="1" applyBorder="1" applyAlignment="1">
      <alignment horizontal="right" vertical="top"/>
    </xf>
    <xf numFmtId="169" fontId="7" fillId="0" borderId="0" xfId="10" applyNumberFormat="1" applyFont="1" applyFill="1" applyBorder="1" applyAlignment="1">
      <alignment horizontal="right" vertical="top"/>
    </xf>
    <xf numFmtId="0" fontId="7" fillId="0" borderId="24" xfId="0" applyFont="1" applyBorder="1" applyAlignment="1">
      <alignment horizontal="left" vertical="top"/>
    </xf>
    <xf numFmtId="169" fontId="2" fillId="0" borderId="24" xfId="0" applyNumberFormat="1" applyFont="1" applyBorder="1" applyAlignment="1">
      <alignment horizontal="left" vertical="top"/>
    </xf>
    <xf numFmtId="169" fontId="7" fillId="0" borderId="24" xfId="10" applyNumberFormat="1" applyFont="1" applyFill="1" applyBorder="1" applyAlignment="1">
      <alignment horizontal="right" vertical="top"/>
    </xf>
    <xf numFmtId="169" fontId="27" fillId="0" borderId="0" xfId="14" applyNumberFormat="1" applyFont="1" applyFill="1" applyBorder="1" applyAlignment="1">
      <alignment horizontal="left" vertical="top"/>
    </xf>
    <xf numFmtId="0" fontId="82" fillId="2" borderId="0" xfId="0" applyFont="1" applyFill="1" applyAlignment="1">
      <alignment horizontal="left" vertical="top"/>
    </xf>
    <xf numFmtId="0" fontId="82" fillId="2" borderId="0" xfId="0" applyFont="1" applyFill="1" applyAlignment="1">
      <alignment horizontal="left" vertical="top" wrapText="1"/>
    </xf>
    <xf numFmtId="0" fontId="83" fillId="2" borderId="0" xfId="0" applyFont="1" applyFill="1" applyAlignment="1">
      <alignment horizontal="left" vertical="top"/>
    </xf>
    <xf numFmtId="169" fontId="82" fillId="2" borderId="0" xfId="14" applyNumberFormat="1" applyFont="1" applyFill="1" applyBorder="1" applyAlignment="1">
      <alignment horizontal="left" vertical="top"/>
    </xf>
    <xf numFmtId="0" fontId="82" fillId="0" borderId="0" xfId="0" applyFont="1" applyAlignment="1">
      <alignment horizontal="left" vertical="top"/>
    </xf>
    <xf numFmtId="0" fontId="83" fillId="0" borderId="0" xfId="0" applyFont="1" applyAlignment="1">
      <alignment horizontal="left" vertical="top"/>
    </xf>
    <xf numFmtId="0" fontId="0" fillId="0" borderId="24" xfId="0" applyBorder="1" applyAlignment="1">
      <alignment horizontal="right" vertical="top"/>
    </xf>
    <xf numFmtId="169" fontId="0" fillId="0" borderId="24" xfId="14" applyNumberFormat="1" applyFont="1" applyFill="1" applyBorder="1" applyAlignment="1">
      <alignment horizontal="left" vertical="top"/>
    </xf>
    <xf numFmtId="37" fontId="0" fillId="0" borderId="24" xfId="0" applyNumberFormat="1" applyBorder="1" applyAlignment="1">
      <alignment horizontal="right" vertical="top"/>
    </xf>
    <xf numFmtId="0" fontId="74" fillId="0" borderId="24" xfId="0" applyFont="1" applyBorder="1" applyAlignment="1">
      <alignment horizontal="left" vertical="top"/>
    </xf>
    <xf numFmtId="169" fontId="74" fillId="0" borderId="24" xfId="14" applyNumberFormat="1" applyFont="1" applyFill="1" applyBorder="1" applyAlignment="1">
      <alignment horizontal="left" vertical="top"/>
    </xf>
    <xf numFmtId="37" fontId="78" fillId="2" borderId="24" xfId="9" applyNumberFormat="1" applyFont="1" applyFill="1" applyBorder="1"/>
    <xf numFmtId="37" fontId="78" fillId="0" borderId="24" xfId="9" applyNumberFormat="1" applyFont="1" applyBorder="1"/>
    <xf numFmtId="37" fontId="84" fillId="0" borderId="0" xfId="0" applyNumberFormat="1" applyFont="1" applyAlignment="1">
      <alignment horizontal="right" vertical="top"/>
    </xf>
    <xf numFmtId="169" fontId="3" fillId="5" borderId="0" xfId="14" applyNumberFormat="1" applyFont="1" applyFill="1" applyBorder="1" applyAlignment="1">
      <alignment horizontal="right" vertical="top"/>
    </xf>
    <xf numFmtId="0" fontId="74" fillId="2" borderId="0" xfId="0" applyFont="1" applyFill="1" applyAlignment="1">
      <alignment horizontal="left" vertical="top"/>
    </xf>
    <xf numFmtId="0" fontId="74" fillId="2" borderId="0" xfId="0" applyFont="1" applyFill="1" applyAlignment="1">
      <alignment horizontal="left" vertical="top" wrapText="1"/>
    </xf>
    <xf numFmtId="169" fontId="74" fillId="2" borderId="0" xfId="14" applyNumberFormat="1" applyFont="1" applyFill="1" applyBorder="1" applyAlignment="1">
      <alignment horizontal="left" vertical="top"/>
    </xf>
    <xf numFmtId="169" fontId="0" fillId="9" borderId="24" xfId="14" applyNumberFormat="1" applyFont="1" applyFill="1" applyBorder="1" applyAlignment="1">
      <alignment horizontal="left" vertical="top"/>
    </xf>
    <xf numFmtId="169" fontId="74" fillId="9" borderId="24" xfId="14" applyNumberFormat="1" applyFont="1" applyFill="1" applyBorder="1" applyAlignment="1">
      <alignment horizontal="left" vertical="top"/>
    </xf>
    <xf numFmtId="0" fontId="0" fillId="9" borderId="24" xfId="0" applyFill="1" applyBorder="1" applyAlignment="1">
      <alignment horizontal="left" vertical="top"/>
    </xf>
    <xf numFmtId="37" fontId="78" fillId="9" borderId="24" xfId="9" applyNumberFormat="1" applyFont="1" applyFill="1" applyBorder="1"/>
    <xf numFmtId="37" fontId="18" fillId="9" borderId="24" xfId="9" applyNumberFormat="1" applyFont="1" applyFill="1" applyBorder="1"/>
    <xf numFmtId="0" fontId="11" fillId="0" borderId="6" xfId="3" applyFont="1" applyBorder="1" applyAlignment="1">
      <alignment horizontal="center"/>
    </xf>
    <xf numFmtId="164" fontId="2" fillId="0" borderId="8" xfId="7" applyNumberFormat="1" applyFont="1" applyBorder="1"/>
    <xf numFmtId="167" fontId="2" fillId="0" borderId="8" xfId="2" applyNumberFormat="1" applyFont="1" applyBorder="1"/>
    <xf numFmtId="164" fontId="2" fillId="0" borderId="8" xfId="7" applyNumberFormat="1" applyFont="1" applyFill="1" applyBorder="1"/>
    <xf numFmtId="164" fontId="10" fillId="0" borderId="41" xfId="4" applyNumberFormat="1" applyFont="1" applyBorder="1"/>
    <xf numFmtId="164" fontId="10" fillId="0" borderId="41" xfId="7" applyNumberFormat="1" applyFont="1" applyBorder="1"/>
    <xf numFmtId="167" fontId="10" fillId="12" borderId="0" xfId="2" applyNumberFormat="1" applyFont="1" applyFill="1" applyBorder="1"/>
    <xf numFmtId="0" fontId="55" fillId="12" borderId="42" xfId="3" applyFont="1" applyFill="1" applyBorder="1"/>
    <xf numFmtId="0" fontId="55" fillId="12" borderId="41" xfId="3" applyFont="1" applyFill="1" applyBorder="1"/>
    <xf numFmtId="0" fontId="55" fillId="12" borderId="43" xfId="3" applyFont="1" applyFill="1" applyBorder="1"/>
    <xf numFmtId="0" fontId="55" fillId="0" borderId="42" xfId="3" applyFont="1" applyBorder="1"/>
    <xf numFmtId="0" fontId="55" fillId="0" borderId="41" xfId="3" applyFont="1" applyBorder="1"/>
    <xf numFmtId="0" fontId="55" fillId="0" borderId="43" xfId="3" applyFont="1" applyBorder="1"/>
    <xf numFmtId="0" fontId="10" fillId="0" borderId="0" xfId="3" applyFont="1" applyAlignment="1"/>
    <xf numFmtId="0" fontId="10" fillId="0" borderId="0" xfId="3" applyFont="1" applyBorder="1"/>
    <xf numFmtId="164" fontId="10" fillId="0" borderId="0" xfId="4" applyNumberFormat="1" applyFont="1" applyBorder="1"/>
    <xf numFmtId="166" fontId="10" fillId="0" borderId="0" xfId="4" applyNumberFormat="1" applyFont="1" applyBorder="1"/>
    <xf numFmtId="164" fontId="10" fillId="0" borderId="0" xfId="4" applyNumberFormat="1" applyFont="1" applyFill="1"/>
    <xf numFmtId="37" fontId="10" fillId="0" borderId="0" xfId="4" applyFont="1" applyFill="1"/>
    <xf numFmtId="37" fontId="10" fillId="0" borderId="0" xfId="4" applyFont="1" applyFill="1" applyAlignment="1">
      <alignment horizontal="center"/>
    </xf>
    <xf numFmtId="0" fontId="10" fillId="0" borderId="0" xfId="3" applyFont="1" applyFill="1"/>
    <xf numFmtId="37" fontId="10" fillId="0" borderId="0" xfId="4" applyFont="1" applyBorder="1"/>
    <xf numFmtId="37" fontId="10" fillId="0" borderId="0" xfId="4" applyFont="1" applyFill="1" applyBorder="1"/>
    <xf numFmtId="37" fontId="10" fillId="0" borderId="0" xfId="4" applyFont="1" applyFill="1" applyBorder="1" applyAlignment="1">
      <alignment horizontal="center"/>
    </xf>
    <xf numFmtId="0" fontId="10" fillId="0" borderId="0" xfId="3" applyFont="1" applyFill="1" applyBorder="1"/>
    <xf numFmtId="164" fontId="10" fillId="12" borderId="41" xfId="7" applyNumberFormat="1" applyFont="1" applyFill="1" applyBorder="1"/>
    <xf numFmtId="37" fontId="10" fillId="0" borderId="0" xfId="4" applyFont="1" applyFill="1" applyBorder="1" applyAlignment="1">
      <alignment horizontal="right"/>
    </xf>
    <xf numFmtId="164" fontId="10" fillId="0" borderId="0" xfId="4" applyNumberFormat="1" applyFont="1" applyFill="1" applyBorder="1"/>
    <xf numFmtId="164" fontId="10" fillId="0" borderId="0" xfId="3" applyNumberFormat="1" applyFont="1" applyFill="1" applyBorder="1"/>
    <xf numFmtId="0" fontId="10" fillId="12" borderId="5" xfId="3" applyFont="1" applyFill="1" applyBorder="1"/>
    <xf numFmtId="0" fontId="59" fillId="12" borderId="5" xfId="3" applyFont="1" applyFill="1" applyBorder="1" applyAlignment="1">
      <alignment horizontal="center"/>
    </xf>
    <xf numFmtId="0" fontId="59" fillId="12" borderId="6" xfId="3" applyFont="1" applyFill="1" applyBorder="1" applyAlignment="1">
      <alignment horizontal="center"/>
    </xf>
    <xf numFmtId="0" fontId="10" fillId="12" borderId="0" xfId="3" applyFont="1" applyFill="1"/>
    <xf numFmtId="164" fontId="10" fillId="12" borderId="8" xfId="7" applyNumberFormat="1" applyFont="1" applyFill="1" applyBorder="1"/>
    <xf numFmtId="167" fontId="10" fillId="12" borderId="8" xfId="2" applyNumberFormat="1" applyFont="1" applyFill="1" applyBorder="1"/>
    <xf numFmtId="169" fontId="10" fillId="12" borderId="8" xfId="7" applyNumberFormat="1" applyFont="1" applyFill="1" applyBorder="1" applyAlignment="1">
      <alignment horizontal="left"/>
    </xf>
    <xf numFmtId="0" fontId="10" fillId="12" borderId="41" xfId="3" applyFont="1" applyFill="1" applyBorder="1"/>
    <xf numFmtId="0" fontId="10" fillId="12" borderId="43" xfId="3" applyFont="1" applyFill="1" applyBorder="1"/>
    <xf numFmtId="0" fontId="3" fillId="12" borderId="0" xfId="3" applyFont="1" applyFill="1"/>
    <xf numFmtId="37" fontId="10" fillId="12" borderId="0" xfId="4" applyFont="1" applyFill="1"/>
    <xf numFmtId="37" fontId="10" fillId="12" borderId="0" xfId="4" applyFont="1" applyFill="1" applyAlignment="1">
      <alignment horizontal="center"/>
    </xf>
    <xf numFmtId="37" fontId="59" fillId="12" borderId="0" xfId="4" quotePrefix="1" applyFont="1" applyFill="1" applyAlignment="1">
      <alignment horizontal="center"/>
    </xf>
    <xf numFmtId="37" fontId="10" fillId="12" borderId="0" xfId="5" quotePrefix="1" applyFont="1" applyFill="1" applyAlignment="1">
      <alignment horizontal="center"/>
    </xf>
    <xf numFmtId="37" fontId="10" fillId="12" borderId="0" xfId="5" applyFont="1" applyFill="1" applyAlignment="1">
      <alignment horizontal="center"/>
    </xf>
    <xf numFmtId="37" fontId="2" fillId="12" borderId="0" xfId="5" applyFont="1" applyFill="1" applyAlignment="1">
      <alignment horizontal="center"/>
    </xf>
    <xf numFmtId="37" fontId="2" fillId="12" borderId="0" xfId="4" applyFont="1" applyFill="1" applyAlignment="1">
      <alignment horizontal="center"/>
    </xf>
    <xf numFmtId="0" fontId="55" fillId="12" borderId="0" xfId="3" applyFont="1" applyFill="1" applyAlignment="1">
      <alignment horizontal="center"/>
    </xf>
    <xf numFmtId="0" fontId="12" fillId="12" borderId="0" xfId="3" applyFont="1" applyFill="1"/>
    <xf numFmtId="0" fontId="63" fillId="12" borderId="0" xfId="13" applyFont="1" applyFill="1" applyAlignment="1">
      <alignment horizontal="right"/>
    </xf>
    <xf numFmtId="37" fontId="10" fillId="12" borderId="20" xfId="4" applyFont="1" applyFill="1" applyBorder="1"/>
    <xf numFmtId="37" fontId="10" fillId="12" borderId="20" xfId="4" applyFont="1" applyFill="1" applyBorder="1" applyAlignment="1">
      <alignment horizontal="center"/>
    </xf>
    <xf numFmtId="37" fontId="2" fillId="12" borderId="20" xfId="4" applyFont="1" applyFill="1" applyBorder="1" applyAlignment="1">
      <alignment horizontal="center"/>
    </xf>
    <xf numFmtId="0" fontId="55" fillId="12" borderId="20" xfId="3" applyFont="1" applyFill="1" applyBorder="1" applyAlignment="1">
      <alignment horizontal="center"/>
    </xf>
    <xf numFmtId="0" fontId="55" fillId="12" borderId="20" xfId="3" applyFont="1" applyFill="1" applyBorder="1"/>
    <xf numFmtId="37" fontId="10" fillId="12" borderId="0" xfId="4" quotePrefix="1" applyFont="1" applyFill="1" applyAlignment="1">
      <alignment horizontal="center"/>
    </xf>
    <xf numFmtId="37" fontId="30" fillId="12" borderId="0" xfId="4" applyFont="1" applyFill="1"/>
    <xf numFmtId="9" fontId="10" fillId="12" borderId="0" xfId="6" applyFont="1" applyFill="1"/>
    <xf numFmtId="37" fontId="60" fillId="12" borderId="0" xfId="4" applyFont="1" applyFill="1"/>
    <xf numFmtId="0" fontId="64" fillId="12" borderId="0" xfId="13" applyFont="1" applyFill="1" applyAlignment="1">
      <alignment horizontal="right"/>
    </xf>
    <xf numFmtId="49" fontId="10" fillId="12" borderId="0" xfId="4" applyNumberFormat="1" applyFont="1" applyFill="1" applyAlignment="1">
      <alignment horizontal="center"/>
    </xf>
    <xf numFmtId="9" fontId="10" fillId="12" borderId="0" xfId="6" applyFont="1" applyFill="1" applyAlignment="1">
      <alignment horizontal="center"/>
    </xf>
    <xf numFmtId="164" fontId="10" fillId="12" borderId="0" xfId="4" applyNumberFormat="1" applyFont="1" applyFill="1"/>
    <xf numFmtId="165" fontId="10" fillId="12" borderId="0" xfId="4" applyNumberFormat="1" applyFont="1" applyFill="1" applyAlignment="1">
      <alignment horizontal="center"/>
    </xf>
    <xf numFmtId="41" fontId="10" fillId="12" borderId="0" xfId="4" quotePrefix="1" applyNumberFormat="1" applyFont="1" applyFill="1"/>
    <xf numFmtId="0" fontId="10" fillId="12" borderId="0" xfId="7" applyNumberFormat="1" applyFont="1" applyFill="1" applyAlignment="1">
      <alignment horizontal="left"/>
    </xf>
    <xf numFmtId="164" fontId="10" fillId="12" borderId="41" xfId="4" applyNumberFormat="1" applyFont="1" applyFill="1" applyBorder="1"/>
    <xf numFmtId="164" fontId="55" fillId="12" borderId="0" xfId="3" applyNumberFormat="1" applyFont="1" applyFill="1"/>
    <xf numFmtId="166" fontId="10" fillId="12" borderId="0" xfId="4" applyNumberFormat="1" applyFont="1" applyFill="1"/>
    <xf numFmtId="164" fontId="10" fillId="12" borderId="3" xfId="4" applyNumberFormat="1" applyFont="1" applyFill="1" applyBorder="1"/>
    <xf numFmtId="164" fontId="10" fillId="12" borderId="0" xfId="4" applyNumberFormat="1" applyFont="1" applyFill="1" applyAlignment="1">
      <alignment horizontal="right"/>
    </xf>
    <xf numFmtId="166" fontId="10" fillId="12" borderId="3" xfId="4" applyNumberFormat="1" applyFont="1" applyFill="1" applyBorder="1"/>
    <xf numFmtId="166" fontId="10" fillId="12" borderId="0" xfId="4" applyNumberFormat="1" applyFont="1" applyFill="1" applyAlignment="1">
      <alignment horizontal="right"/>
    </xf>
    <xf numFmtId="37" fontId="58" fillId="12" borderId="0" xfId="4" applyFont="1" applyFill="1"/>
    <xf numFmtId="37" fontId="10" fillId="12" borderId="0" xfId="4" quotePrefix="1" applyFont="1" applyFill="1"/>
    <xf numFmtId="43" fontId="55" fillId="12" borderId="0" xfId="3" applyNumberFormat="1" applyFont="1" applyFill="1"/>
    <xf numFmtId="164" fontId="2" fillId="12" borderId="0" xfId="4" applyNumberFormat="1" applyFont="1" applyFill="1"/>
    <xf numFmtId="49" fontId="10" fillId="12" borderId="0" xfId="4" applyNumberFormat="1" applyFont="1" applyFill="1"/>
    <xf numFmtId="166" fontId="55" fillId="12" borderId="0" xfId="3" applyNumberFormat="1" applyFont="1" applyFill="1"/>
    <xf numFmtId="37" fontId="10" fillId="12" borderId="4" xfId="4" applyFont="1" applyFill="1" applyBorder="1"/>
    <xf numFmtId="37" fontId="10" fillId="12" borderId="7" xfId="4" applyFont="1" applyFill="1" applyBorder="1"/>
    <xf numFmtId="37" fontId="10" fillId="12" borderId="42" xfId="4" applyFont="1" applyFill="1" applyBorder="1"/>
    <xf numFmtId="0" fontId="10" fillId="0" borderId="0" xfId="4" quotePrefix="1" applyNumberFormat="1" applyFont="1" applyAlignment="1">
      <alignment horizontal="center"/>
    </xf>
    <xf numFmtId="0" fontId="10" fillId="0" borderId="0" xfId="4" applyNumberFormat="1" applyFont="1" applyAlignment="1">
      <alignment horizontal="center"/>
    </xf>
    <xf numFmtId="37" fontId="10" fillId="0" borderId="41" xfId="4" applyFont="1" applyBorder="1"/>
    <xf numFmtId="0" fontId="10" fillId="0" borderId="41" xfId="3" applyFont="1" applyBorder="1"/>
    <xf numFmtId="37" fontId="10" fillId="0" borderId="41" xfId="4" applyFont="1" applyBorder="1" applyAlignment="1">
      <alignment horizontal="center"/>
    </xf>
    <xf numFmtId="37" fontId="10" fillId="0" borderId="0" xfId="4" applyFont="1" applyBorder="1" applyAlignment="1">
      <alignment horizontal="center"/>
    </xf>
    <xf numFmtId="37" fontId="10" fillId="0" borderId="0" xfId="4" applyFont="1" applyAlignment="1">
      <alignment horizontal="center"/>
    </xf>
    <xf numFmtId="0" fontId="10" fillId="0" borderId="0" xfId="3" applyFont="1" applyAlignment="1">
      <alignment horizontal="center"/>
    </xf>
    <xf numFmtId="37" fontId="58" fillId="0" borderId="0" xfId="4" quotePrefix="1" applyFont="1" applyAlignment="1">
      <alignment horizontal="center"/>
    </xf>
    <xf numFmtId="164" fontId="10" fillId="0" borderId="0" xfId="4" applyNumberFormat="1" applyFont="1" applyBorder="1" applyAlignment="1">
      <alignment horizontal="center"/>
    </xf>
    <xf numFmtId="173" fontId="10" fillId="0" borderId="0" xfId="7" applyNumberFormat="1" applyFont="1" applyAlignment="1">
      <alignment horizontal="center"/>
    </xf>
    <xf numFmtId="173" fontId="10" fillId="0" borderId="41" xfId="7" applyNumberFormat="1" applyFont="1" applyBorder="1" applyAlignment="1">
      <alignment horizontal="center"/>
    </xf>
    <xf numFmtId="164" fontId="10" fillId="0" borderId="41" xfId="4" applyNumberFormat="1" applyFont="1" applyFill="1" applyBorder="1"/>
    <xf numFmtId="173" fontId="10" fillId="0" borderId="27" xfId="7" applyNumberFormat="1" applyFont="1" applyBorder="1" applyAlignment="1">
      <alignment horizontal="center"/>
    </xf>
    <xf numFmtId="0" fontId="10" fillId="0" borderId="0" xfId="3" applyFont="1" applyAlignment="1">
      <alignment horizontal="center"/>
    </xf>
    <xf numFmtId="164" fontId="10" fillId="0" borderId="0" xfId="4" applyNumberFormat="1" applyFont="1" applyFill="1" applyBorder="1" applyAlignment="1">
      <alignment horizontal="center"/>
    </xf>
    <xf numFmtId="173" fontId="10" fillId="0" borderId="0" xfId="7" applyNumberFormat="1" applyFont="1" applyBorder="1" applyAlignment="1">
      <alignment horizontal="center"/>
    </xf>
    <xf numFmtId="0" fontId="10" fillId="0" borderId="41" xfId="3" applyFont="1" applyBorder="1" applyAlignment="1">
      <alignment horizontal="center"/>
    </xf>
    <xf numFmtId="164" fontId="10" fillId="0" borderId="0" xfId="3" applyNumberFormat="1" applyFont="1"/>
    <xf numFmtId="0" fontId="85" fillId="0" borderId="0" xfId="0" applyFont="1" applyAlignment="1">
      <alignment horizontal="right" vertical="center"/>
    </xf>
    <xf numFmtId="0" fontId="10" fillId="0" borderId="0" xfId="3" applyFont="1" applyFill="1" applyAlignment="1">
      <alignment horizontal="center"/>
    </xf>
    <xf numFmtId="0" fontId="10" fillId="0" borderId="0" xfId="3" applyFont="1" applyBorder="1" applyAlignment="1">
      <alignment horizontal="center"/>
    </xf>
    <xf numFmtId="37" fontId="10" fillId="0" borderId="0" xfId="4" applyFont="1" applyAlignment="1">
      <alignment horizontal="center"/>
    </xf>
    <xf numFmtId="37" fontId="59" fillId="0" borderId="0" xfId="4" applyFont="1" applyFill="1" applyBorder="1" applyAlignment="1">
      <alignment horizontal="center"/>
    </xf>
    <xf numFmtId="37" fontId="10" fillId="0" borderId="41" xfId="4" applyFont="1" applyFill="1" applyBorder="1" applyAlignment="1">
      <alignment horizontal="center"/>
    </xf>
    <xf numFmtId="6" fontId="10" fillId="0" borderId="41" xfId="3" quotePrefix="1" applyNumberFormat="1" applyFont="1" applyFill="1" applyBorder="1" applyAlignment="1">
      <alignment horizontal="left"/>
    </xf>
    <xf numFmtId="0" fontId="10" fillId="0" borderId="41" xfId="3" applyFont="1" applyFill="1" applyBorder="1" applyAlignment="1">
      <alignment horizontal="center"/>
    </xf>
    <xf numFmtId="0" fontId="16" fillId="0" borderId="0" xfId="3" applyFont="1" applyFill="1" applyBorder="1" applyAlignment="1">
      <alignment horizontal="center"/>
    </xf>
    <xf numFmtId="37" fontId="10" fillId="0" borderId="0" xfId="4" quotePrefix="1" applyFont="1" applyFill="1" applyAlignment="1">
      <alignment horizontal="center"/>
    </xf>
    <xf numFmtId="166" fontId="10" fillId="0" borderId="0" xfId="7" applyNumberFormat="1" applyFont="1" applyFill="1" applyBorder="1" applyAlignment="1">
      <alignment horizontal="center"/>
    </xf>
    <xf numFmtId="167" fontId="10" fillId="0" borderId="0" xfId="2" applyNumberFormat="1" applyFont="1" applyFill="1" applyBorder="1"/>
    <xf numFmtId="37" fontId="10" fillId="0" borderId="0" xfId="4" applyFont="1" applyFill="1" applyBorder="1" applyAlignment="1">
      <alignment horizontal="right" vertical="top" wrapText="1"/>
    </xf>
    <xf numFmtId="166" fontId="10" fillId="0" borderId="41" xfId="7" applyNumberFormat="1" applyFont="1" applyFill="1" applyBorder="1" applyAlignment="1">
      <alignment horizontal="center"/>
    </xf>
    <xf numFmtId="169" fontId="10" fillId="0" borderId="0" xfId="7" applyNumberFormat="1" applyFont="1" applyFill="1" applyBorder="1" applyAlignment="1">
      <alignment horizontal="left"/>
    </xf>
    <xf numFmtId="0" fontId="10" fillId="0" borderId="0" xfId="3" applyFont="1" applyFill="1" applyBorder="1" applyAlignment="1">
      <alignment horizontal="right"/>
    </xf>
    <xf numFmtId="166" fontId="10" fillId="0" borderId="27" xfId="7" applyNumberFormat="1" applyFont="1" applyFill="1" applyBorder="1" applyAlignment="1">
      <alignment horizontal="center"/>
    </xf>
    <xf numFmtId="37" fontId="10" fillId="0" borderId="0" xfId="4" applyFont="1" applyAlignment="1">
      <alignment horizontal="center"/>
    </xf>
    <xf numFmtId="167" fontId="10" fillId="0" borderId="0" xfId="2" applyNumberFormat="1" applyFont="1" applyFill="1" applyBorder="1" applyAlignment="1">
      <alignment horizontal="center"/>
    </xf>
    <xf numFmtId="166" fontId="85" fillId="0" borderId="0" xfId="0" applyNumberFormat="1" applyFont="1" applyAlignment="1">
      <alignment horizontal="center" wrapText="1"/>
    </xf>
    <xf numFmtId="166" fontId="85" fillId="0" borderId="41" xfId="0" applyNumberFormat="1" applyFont="1" applyBorder="1" applyAlignment="1">
      <alignment horizontal="center" wrapText="1"/>
    </xf>
    <xf numFmtId="37" fontId="58" fillId="0" borderId="0" xfId="4" quotePrefix="1" applyFont="1" applyAlignment="1">
      <alignment horizontal="center"/>
    </xf>
    <xf numFmtId="0" fontId="58" fillId="0" borderId="0" xfId="3" applyFont="1" applyAlignment="1">
      <alignment horizontal="center"/>
    </xf>
    <xf numFmtId="37" fontId="58" fillId="0" borderId="0" xfId="4" applyFont="1" applyBorder="1" applyAlignment="1">
      <alignment horizontal="center"/>
    </xf>
    <xf numFmtId="0" fontId="58" fillId="12" borderId="0" xfId="3" applyFont="1" applyFill="1" applyAlignment="1">
      <alignment horizontal="center"/>
    </xf>
    <xf numFmtId="37" fontId="58" fillId="12" borderId="0" xfId="4" applyFont="1" applyFill="1" applyAlignment="1">
      <alignment horizontal="center"/>
    </xf>
    <xf numFmtId="37" fontId="10" fillId="12" borderId="0" xfId="4" applyFont="1" applyFill="1" applyAlignment="1">
      <alignment horizontal="center"/>
    </xf>
    <xf numFmtId="37" fontId="58" fillId="0" borderId="0" xfId="4" applyFont="1" applyAlignment="1">
      <alignment horizontal="center"/>
    </xf>
    <xf numFmtId="37" fontId="10" fillId="0" borderId="0" xfId="4" applyFont="1" applyAlignment="1">
      <alignment horizontal="center"/>
    </xf>
    <xf numFmtId="0" fontId="2" fillId="0" borderId="0" xfId="3" applyFont="1" applyAlignment="1">
      <alignment horizontal="center"/>
    </xf>
    <xf numFmtId="37" fontId="5" fillId="0" borderId="0" xfId="4" applyFont="1" applyAlignment="1">
      <alignment horizontal="center"/>
    </xf>
    <xf numFmtId="0" fontId="15" fillId="5" borderId="0" xfId="9" applyFont="1" applyFill="1" applyAlignment="1">
      <alignment horizontal="left"/>
    </xf>
    <xf numFmtId="0" fontId="15" fillId="5" borderId="0" xfId="9" applyFont="1" applyFill="1" applyAlignment="1">
      <alignment horizontal="center"/>
    </xf>
    <xf numFmtId="169" fontId="7" fillId="0" borderId="0" xfId="10" applyNumberFormat="1" applyFont="1" applyFill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4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169" fontId="7" fillId="0" borderId="0" xfId="10" applyNumberFormat="1" applyFont="1" applyAlignment="1">
      <alignment horizontal="left" vertical="top" wrapText="1"/>
    </xf>
  </cellXfs>
  <cellStyles count="15">
    <cellStyle name="Comma" xfId="1" builtinId="3"/>
    <cellStyle name="Comma 129 2" xfId="14" xr:uid="{367142E6-08EF-458E-9556-B044663D692D}"/>
    <cellStyle name="Comma 2 16" xfId="10" xr:uid="{8340C5CB-4531-47A5-84D1-85B9D6A64834}"/>
    <cellStyle name="Comma 2 4 10" xfId="12" xr:uid="{747588D8-C206-4EB3-947D-C246D52596D0}"/>
    <cellStyle name="Comma_Exhibit D3,4,5,6 Tab 5&amp;6 Schedules" xfId="7" xr:uid="{F5D80782-F90F-4F2D-B4B3-A674F45C7FA0}"/>
    <cellStyle name="Normal" xfId="0" builtinId="0"/>
    <cellStyle name="Normal 16 11" xfId="9" xr:uid="{2844905B-665F-4C90-B605-EB3CBB497E3A}"/>
    <cellStyle name="Normal 2 22" xfId="8" xr:uid="{0A6605EA-9C60-40E6-90D8-ABDD4155742F}"/>
    <cellStyle name="Normal 4 4 2" xfId="13" xr:uid="{A8938CED-B399-424F-AFA6-A99FA5FBCF4A}"/>
    <cellStyle name="Normal_C3,4,5,6 T4S1" xfId="3" xr:uid="{0BB8387E-41DE-4394-894B-1AC94BD7DD6B}"/>
    <cellStyle name="Normal_Exhibit D - Tax Schedules-CCA Support" xfId="4" xr:uid="{53033AC0-E521-46BA-B1CA-B536CA9C9408}"/>
    <cellStyle name="Normal_Exhibit D3,4,5,6 Tab 4 Schedule 1" xfId="5" xr:uid="{AB357EBD-8F01-44AA-BF13-FD8BB356AC6E}"/>
    <cellStyle name="Percent" xfId="2" builtinId="5"/>
    <cellStyle name="Percent 3 9" xfId="6" xr:uid="{2CCF07E8-591C-4387-9E6D-B08C30098ECA}"/>
    <cellStyle name="Percent 78" xfId="11" xr:uid="{11C53FFD-F06A-4382-9887-62553D811E09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.xml"/><Relationship Id="rId117" Type="http://schemas.openxmlformats.org/officeDocument/2006/relationships/externalLink" Target="externalLinks/externalLink9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84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64.xml"/><Relationship Id="rId112" Type="http://schemas.openxmlformats.org/officeDocument/2006/relationships/externalLink" Target="externalLinks/externalLink87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54.xml"/><Relationship Id="rId102" Type="http://schemas.openxmlformats.org/officeDocument/2006/relationships/externalLink" Target="externalLinks/externalLink77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6.xml"/><Relationship Id="rId82" Type="http://schemas.openxmlformats.org/officeDocument/2006/relationships/externalLink" Target="externalLinks/externalLink57.xml"/><Relationship Id="rId90" Type="http://schemas.openxmlformats.org/officeDocument/2006/relationships/externalLink" Target="externalLinks/externalLink65.xml"/><Relationship Id="rId95" Type="http://schemas.openxmlformats.org/officeDocument/2006/relationships/externalLink" Target="externalLinks/externalLink7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52.xml"/><Relationship Id="rId100" Type="http://schemas.openxmlformats.org/officeDocument/2006/relationships/externalLink" Target="externalLinks/externalLink75.xml"/><Relationship Id="rId105" Type="http://schemas.openxmlformats.org/officeDocument/2006/relationships/externalLink" Target="externalLinks/externalLink80.xml"/><Relationship Id="rId113" Type="http://schemas.openxmlformats.org/officeDocument/2006/relationships/externalLink" Target="externalLinks/externalLink88.xml"/><Relationship Id="rId118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externalLink" Target="externalLinks/externalLink47.xml"/><Relationship Id="rId80" Type="http://schemas.openxmlformats.org/officeDocument/2006/relationships/externalLink" Target="externalLinks/externalLink55.xml"/><Relationship Id="rId85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68.xml"/><Relationship Id="rId98" Type="http://schemas.openxmlformats.org/officeDocument/2006/relationships/externalLink" Target="externalLinks/externalLink73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42.xml"/><Relationship Id="rId103" Type="http://schemas.openxmlformats.org/officeDocument/2006/relationships/externalLink" Target="externalLinks/externalLink78.xml"/><Relationship Id="rId108" Type="http://schemas.openxmlformats.org/officeDocument/2006/relationships/externalLink" Target="externalLinks/externalLink83.xml"/><Relationship Id="rId116" Type="http://schemas.openxmlformats.org/officeDocument/2006/relationships/externalLink" Target="externalLinks/externalLink9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58.xml"/><Relationship Id="rId88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71.xml"/><Relationship Id="rId111" Type="http://schemas.openxmlformats.org/officeDocument/2006/relationships/externalLink" Target="externalLinks/externalLink8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Relationship Id="rId106" Type="http://schemas.openxmlformats.org/officeDocument/2006/relationships/externalLink" Target="externalLinks/externalLink81.xml"/><Relationship Id="rId114" Type="http://schemas.openxmlformats.org/officeDocument/2006/relationships/externalLink" Target="externalLinks/externalLink89.xml"/><Relationship Id="rId119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48.xml"/><Relationship Id="rId78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61.xml"/><Relationship Id="rId94" Type="http://schemas.openxmlformats.org/officeDocument/2006/relationships/externalLink" Target="externalLinks/externalLink69.xml"/><Relationship Id="rId99" Type="http://schemas.openxmlformats.org/officeDocument/2006/relationships/externalLink" Target="externalLinks/externalLink74.xml"/><Relationship Id="rId101" Type="http://schemas.openxmlformats.org/officeDocument/2006/relationships/externalLink" Target="externalLinks/externalLink76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4.xml"/><Relationship Id="rId109" Type="http://schemas.openxmlformats.org/officeDocument/2006/relationships/externalLink" Target="externalLinks/externalLink84.xml"/><Relationship Id="rId34" Type="http://schemas.openxmlformats.org/officeDocument/2006/relationships/externalLink" Target="externalLinks/externalLink9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76" Type="http://schemas.openxmlformats.org/officeDocument/2006/relationships/externalLink" Target="externalLinks/externalLink51.xml"/><Relationship Id="rId97" Type="http://schemas.openxmlformats.org/officeDocument/2006/relationships/externalLink" Target="externalLinks/externalLink72.xml"/><Relationship Id="rId104" Type="http://schemas.openxmlformats.org/officeDocument/2006/relationships/externalLink" Target="externalLinks/externalLink79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92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66" Type="http://schemas.openxmlformats.org/officeDocument/2006/relationships/externalLink" Target="externalLinks/externalLink41.xml"/><Relationship Id="rId87" Type="http://schemas.openxmlformats.org/officeDocument/2006/relationships/externalLink" Target="externalLinks/externalLink62.xml"/><Relationship Id="rId110" Type="http://schemas.openxmlformats.org/officeDocument/2006/relationships/externalLink" Target="externalLinks/externalLink85.xml"/><Relationship Id="rId115" Type="http://schemas.openxmlformats.org/officeDocument/2006/relationships/externalLink" Target="externalLinks/externalLink9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550333</xdr:colOff>
      <xdr:row>8</xdr:row>
      <xdr:rowOff>105654</xdr:rowOff>
    </xdr:from>
    <xdr:to>
      <xdr:col>46</xdr:col>
      <xdr:colOff>182453</xdr:colOff>
      <xdr:row>41</xdr:row>
      <xdr:rowOff>101643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1C35E7-F597-458E-BDF3-1F7327D50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52408" y="1458204"/>
          <a:ext cx="8776120" cy="53871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487680</xdr:colOff>
      <xdr:row>1</xdr:row>
      <xdr:rowOff>0</xdr:rowOff>
    </xdr:from>
    <xdr:to>
      <xdr:col>2</xdr:col>
      <xdr:colOff>502920</xdr:colOff>
      <xdr:row>4</xdr:row>
      <xdr:rowOff>121920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82DE4ED2-EB20-4DC9-8864-DD9EE547E2F7}"/>
            </a:ext>
          </a:extLst>
        </xdr:cNvPr>
        <xdr:cNvCxnSpPr/>
      </xdr:nvCxnSpPr>
      <xdr:spPr>
        <a:xfrm flipH="1">
          <a:off x="1935480" y="161925"/>
          <a:ext cx="15240" cy="607695"/>
        </a:xfrm>
        <a:prstGeom prst="straightConnector1">
          <a:avLst/>
        </a:prstGeom>
        <a:ln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480060</xdr:colOff>
      <xdr:row>1</xdr:row>
      <xdr:rowOff>30480</xdr:rowOff>
    </xdr:from>
    <xdr:to>
      <xdr:col>2</xdr:col>
      <xdr:colOff>487680</xdr:colOff>
      <xdr:row>3</xdr:row>
      <xdr:rowOff>160020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AE0A5B0D-FF5F-4441-983C-6F409CE412C7}"/>
            </a:ext>
          </a:extLst>
        </xdr:cNvPr>
        <xdr:cNvCxnSpPr/>
      </xdr:nvCxnSpPr>
      <xdr:spPr>
        <a:xfrm flipH="1">
          <a:off x="2118360" y="192405"/>
          <a:ext cx="7620" cy="453390"/>
        </a:xfrm>
        <a:prstGeom prst="straightConnector1">
          <a:avLst/>
        </a:prstGeom>
        <a:ln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434340</xdr:colOff>
      <xdr:row>2</xdr:row>
      <xdr:rowOff>22860</xdr:rowOff>
    </xdr:from>
    <xdr:to>
      <xdr:col>3</xdr:col>
      <xdr:colOff>441960</xdr:colOff>
      <xdr:row>4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B94466DC-224A-48E8-9DB9-FFAD9CE053ED}"/>
            </a:ext>
          </a:extLst>
        </xdr:cNvPr>
        <xdr:cNvCxnSpPr/>
      </xdr:nvCxnSpPr>
      <xdr:spPr>
        <a:xfrm flipH="1">
          <a:off x="2872740" y="346710"/>
          <a:ext cx="7620" cy="453390"/>
        </a:xfrm>
        <a:prstGeom prst="straightConnector1">
          <a:avLst/>
        </a:prstGeom>
        <a:ln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550333</xdr:colOff>
      <xdr:row>8</xdr:row>
      <xdr:rowOff>105654</xdr:rowOff>
    </xdr:from>
    <xdr:to>
      <xdr:col>44</xdr:col>
      <xdr:colOff>182453</xdr:colOff>
      <xdr:row>41</xdr:row>
      <xdr:rowOff>101643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774A47-57EE-4AB0-836D-A0D9C896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52408" y="1458204"/>
          <a:ext cx="8776120" cy="53871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23</xdr:col>
      <xdr:colOff>399511</xdr:colOff>
      <xdr:row>99</xdr:row>
      <xdr:rowOff>18714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2F0E11-5713-49D6-A6C1-1BA41564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12943417"/>
          <a:ext cx="12771428" cy="26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550333</xdr:colOff>
      <xdr:row>8</xdr:row>
      <xdr:rowOff>105654</xdr:rowOff>
    </xdr:from>
    <xdr:to>
      <xdr:col>44</xdr:col>
      <xdr:colOff>182453</xdr:colOff>
      <xdr:row>41</xdr:row>
      <xdr:rowOff>101643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274213-5D95-4D1E-8549-8541C8CC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04883" y="1420104"/>
          <a:ext cx="9252370" cy="5469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550333</xdr:colOff>
      <xdr:row>8</xdr:row>
      <xdr:rowOff>105654</xdr:rowOff>
    </xdr:from>
    <xdr:to>
      <xdr:col>44</xdr:col>
      <xdr:colOff>182453</xdr:colOff>
      <xdr:row>41</xdr:row>
      <xdr:rowOff>101643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85A38-3B9A-42E0-95E0-ED8D1AB08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04883" y="1420104"/>
          <a:ext cx="9252370" cy="54696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487680</xdr:colOff>
      <xdr:row>1</xdr:row>
      <xdr:rowOff>0</xdr:rowOff>
    </xdr:from>
    <xdr:to>
      <xdr:col>2</xdr:col>
      <xdr:colOff>502920</xdr:colOff>
      <xdr:row>4</xdr:row>
      <xdr:rowOff>121920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E2D55DCA-4000-498A-B7F3-5AA011ED697E}"/>
            </a:ext>
          </a:extLst>
        </xdr:cNvPr>
        <xdr:cNvCxnSpPr/>
      </xdr:nvCxnSpPr>
      <xdr:spPr>
        <a:xfrm flipH="1">
          <a:off x="2094230" y="165100"/>
          <a:ext cx="15240" cy="617220"/>
        </a:xfrm>
        <a:prstGeom prst="straightConnector1">
          <a:avLst/>
        </a:prstGeom>
        <a:ln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480060</xdr:colOff>
      <xdr:row>1</xdr:row>
      <xdr:rowOff>30480</xdr:rowOff>
    </xdr:from>
    <xdr:to>
      <xdr:col>2</xdr:col>
      <xdr:colOff>487680</xdr:colOff>
      <xdr:row>3</xdr:row>
      <xdr:rowOff>160020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6CAC682F-DAFF-47FA-B897-2AD2487BA091}"/>
            </a:ext>
          </a:extLst>
        </xdr:cNvPr>
        <xdr:cNvCxnSpPr/>
      </xdr:nvCxnSpPr>
      <xdr:spPr>
        <a:xfrm flipH="1">
          <a:off x="2296160" y="195580"/>
          <a:ext cx="7620" cy="459740"/>
        </a:xfrm>
        <a:prstGeom prst="straightConnector1">
          <a:avLst/>
        </a:prstGeom>
        <a:ln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434340</xdr:colOff>
      <xdr:row>2</xdr:row>
      <xdr:rowOff>22860</xdr:rowOff>
    </xdr:from>
    <xdr:to>
      <xdr:col>3</xdr:col>
      <xdr:colOff>441960</xdr:colOff>
      <xdr:row>4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D24F256-892A-4C97-B274-32DBE35C2723}"/>
            </a:ext>
          </a:extLst>
        </xdr:cNvPr>
        <xdr:cNvCxnSpPr/>
      </xdr:nvCxnSpPr>
      <xdr:spPr>
        <a:xfrm flipH="1">
          <a:off x="3139440" y="353060"/>
          <a:ext cx="7620" cy="459740"/>
        </a:xfrm>
        <a:prstGeom prst="straightConnector1">
          <a:avLst/>
        </a:prstGeom>
        <a:ln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487680</xdr:colOff>
      <xdr:row>1</xdr:row>
      <xdr:rowOff>0</xdr:rowOff>
    </xdr:from>
    <xdr:to>
      <xdr:col>2</xdr:col>
      <xdr:colOff>502920</xdr:colOff>
      <xdr:row>4</xdr:row>
      <xdr:rowOff>121920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7BD65FF4-9EB0-4908-BAA6-EF5A5B4A4163}"/>
            </a:ext>
          </a:extLst>
        </xdr:cNvPr>
        <xdr:cNvCxnSpPr/>
      </xdr:nvCxnSpPr>
      <xdr:spPr>
        <a:xfrm flipH="1">
          <a:off x="2094230" y="165100"/>
          <a:ext cx="15240" cy="617220"/>
        </a:xfrm>
        <a:prstGeom prst="straightConnector1">
          <a:avLst/>
        </a:prstGeom>
        <a:ln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80</xdr:row>
      <xdr:rowOff>0</xdr:rowOff>
    </xdr:from>
    <xdr:to>
      <xdr:col>23</xdr:col>
      <xdr:colOff>145511</xdr:colOff>
      <xdr:row>98</xdr:row>
      <xdr:rowOff>18714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F8C55CF-9B75-45DE-BEA9-3B7FE0C2C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2816417"/>
          <a:ext cx="12771428" cy="26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480060</xdr:colOff>
      <xdr:row>1</xdr:row>
      <xdr:rowOff>30480</xdr:rowOff>
    </xdr:from>
    <xdr:to>
      <xdr:col>2</xdr:col>
      <xdr:colOff>487680</xdr:colOff>
      <xdr:row>3</xdr:row>
      <xdr:rowOff>160020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B1BE6173-4ADD-4870-AE85-050CC18043D2}"/>
            </a:ext>
          </a:extLst>
        </xdr:cNvPr>
        <xdr:cNvCxnSpPr/>
      </xdr:nvCxnSpPr>
      <xdr:spPr>
        <a:xfrm flipH="1">
          <a:off x="2118360" y="192405"/>
          <a:ext cx="7620" cy="453390"/>
        </a:xfrm>
        <a:prstGeom prst="straightConnector1">
          <a:avLst/>
        </a:prstGeom>
        <a:ln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434340</xdr:colOff>
      <xdr:row>2</xdr:row>
      <xdr:rowOff>22860</xdr:rowOff>
    </xdr:from>
    <xdr:to>
      <xdr:col>3</xdr:col>
      <xdr:colOff>441960</xdr:colOff>
      <xdr:row>4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54F3FB8-431F-437B-8B49-94BF88FCF3A4}"/>
            </a:ext>
          </a:extLst>
        </xdr:cNvPr>
        <xdr:cNvCxnSpPr/>
      </xdr:nvCxnSpPr>
      <xdr:spPr>
        <a:xfrm flipH="1">
          <a:off x="2872740" y="346710"/>
          <a:ext cx="7620" cy="453390"/>
        </a:xfrm>
        <a:prstGeom prst="straightConnector1">
          <a:avLst/>
        </a:prstGeom>
        <a:ln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487680</xdr:colOff>
      <xdr:row>1</xdr:row>
      <xdr:rowOff>0</xdr:rowOff>
    </xdr:from>
    <xdr:to>
      <xdr:col>2</xdr:col>
      <xdr:colOff>502920</xdr:colOff>
      <xdr:row>4</xdr:row>
      <xdr:rowOff>121920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7A7078F3-D59A-4C82-90A7-AFAC852C9F4E}"/>
            </a:ext>
          </a:extLst>
        </xdr:cNvPr>
        <xdr:cNvCxnSpPr/>
      </xdr:nvCxnSpPr>
      <xdr:spPr>
        <a:xfrm flipH="1">
          <a:off x="1935480" y="161925"/>
          <a:ext cx="15240" cy="607695"/>
        </a:xfrm>
        <a:prstGeom prst="straightConnector1">
          <a:avLst/>
        </a:prstGeom>
        <a:ln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SOFFICE\EXCEL\DATA\CASHFLOW\CRIFINST\CSFL129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1111386\REGULATORY\FinRpt\Needs%20-%20%20Data%20Request\Quarterly%20Data%20Request\Energy%20Services\EnSer_QDat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Rpt/Needs%20-%20%20Data%20Request/Quarterly%20Data%20Request/Energy%20Services/EnSer_QDa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porting%20&amp;%20Compliance%20by%20Entity\Enbridge%20Gas%20Inc\2020\Budgeting%20&amp;%20Forecasting\2n10\EGD\Fixed%20Asset\UCCA%202020%202n10%20fina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YD\EnronCreditExposure5-12-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s/0510%2010&amp;2%20Forecast/Reports/Info%20to%20Others/0510%20Cash%20Management%20(2007%20VIEW)%2005_29_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s/0506%206&amp;6%20Forecast/Analysis/Cash%20Analysis/Cash%20Analysis_Treasury%20Run%2005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TAX\DECTAXWK\CONFIR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DECTAXWK/CONFIRS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rpt\Reporting\EarnRelease\2002%20ER\0212EarnRelease\0212%20SEC%20fixed%20charge%20rati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inRpt\Needs%20-%20%20Data%20Request\Quarterly%20Data%20Request\INVST997sc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sset%20Alloctor-S&amp;T%20Information\Transportation%20Book%202006-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jdf0973\LOCALS~1\Temp\C.Documents%20and%20Settings.All%20Users.LNotes\01q2Growth&amp;Capex_Chart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inRpt\Needs%20-%20%20Data%20Request\1997%20Year-End%20Data%20Request\Nat%20Gas%20Trasmission\NatGasTr_NE_Da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gthalfs01\data\Trans\Mandnlp\2011\Budgets\Corporate\Forecast%20MN%20LP_to%202014_09-15-1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TCOTrans\TransServices\Capital\2004%20Budget\Union\Union%20bilinskipresent1finalrat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AMG5405\LOCALS~1\Temp\C.Documents%20and%20Settings.All%20Users.LNotes.AMG5405\Flash_MMR%20-%2002_14_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RP-(2008%20Incentive%20Regulation)\Steering%20Committee\Financial%20schedules-Jun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Boston%20Division/Finance/M&amp;N%20LP/2004/M&amp;NLP-CN2004-2007ForecastCN$%20Template_4-29-0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YD\Middle%20Office\Records\2003\Jun_03\2003-06-30\dealcaptur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leung/AppData/Local/Microsoft/Windows/Temporary%20Internet%20Files/Content.Outlook/88N6B5OW/WICL%2009-30-12%20FNS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\NVISION\INSTANCE\DGLHOXB1+Detailed%20Balance%20Sheet+2003-03-30+AUS_HO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02%20Budget\November\Financial%20Assumptions\Gas%20Receivabl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1111386\REGULATORY\CORPACCT\TAXES\ITXHLN%20May%20'03%20roll-forward%20deferred%20tax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taxdata/FAS109%20Accrual/2011/2011%202Q/7.0%20Journal%20Entries/7.4%20Tax%20Accrual/FERC%20Tax%20Accruals/611_266T101F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WPAUP~1/LOCALS~1/Temp/C.Documents%20and%20Settings.All%20Users.LNotes.dwpauplis/M&amp;NLLC-US2004-2006templ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taxdata/FAS109%20Accrual/2010/2010%20BUDGET/Spectra%20Tax%20Forecast%209&amp;3v5%202010%20BUDGET%20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TAX\TAXWKSH\ECLA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TAXWKSH/ECLAS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orecasts\005y1\Models\CM005y1DE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s/005y1/Models/CM005y1DE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WINDOWS/TEMP/FPC_Exampl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EXCEL\Billings\monthly\JMB.xlw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aptive/Clients/VIK%20%20%20%20%20%20Viking%20%20%20%20%20%20%20%20%20%20%20%20%20%20%20%20%20%20%205845/Financial%20Services/Work%20Papers/Monthly%20working%20paper%20file/2001/VIK%20100-09-30-2001%20(wp%20file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gverslyc\LOCALS~1\Temp\FEB_Inc.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zeina/Local%20Settings/Temporary%20Internet%20Files/Content.Outlook/900XJ3E2/Maritimes%2012-09_wkbk_draft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alendar%202002\02%20Feb\TAF%20Feb%2020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Captive/Clients/NSL%20%20%20%20%20New%20Sky%20%20%20%20%20%20%20%20%20%20%20%20%20%201424/Financial%20Services/Work%20Papers/2002/NSL%20100-06-30-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UBSIDRY\SPRDSHT\MTH_DATA\MTH_DAT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TAX\BRASS\BUD%202003\2003CorpVer%231\UTAXREC2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BRASS/BUD%202003/TAXBUD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ata\financial%20statements\1999\december\0999%20fin%20rpt%20data%20req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counting\MKZ%20files\Data\financial%20statements\2002\0402\march%20fr%20data%20reques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TEMP\~ME111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ETCOControl/Plant_Accounting/afudc_2001/TETCO/0301%20TETCO%20afudc-adj%20&amp;%20reversals%2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TETCOControl/GenAcct%20Partners/M&amp;N%20US/Billings/MNOC%20Billing/2007/01-07%20Billing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ACCT/TAXES/ITXHLN%20May%20'03%20roll-forward%20deferred%20tax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ntRpt\Mgmt_Report\EARNINGS%20Summary%20Bullets\2002\Nov-02\PC%20Earnings%20Package\PC%20Earnings%20Packag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Tax%20Provisions/Tax%20Reserves/2012/Q2/SEC%20FIN48%20Q2%2020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pelliott\Desktop\New%20Briefcase\2006%20-%202008%20forecast\Rate%20case%20scenari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pelliott\Local%20Settings\Temporary%20Internet%20Files\OLKDC\2007%20Cost%20Study%20FINAL%20with%20100%20PJ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TETCOControl/REPORTS/TETCO%2010-Q/2002/2%20Q/Cash%20Flow%20Support/0103%20TETCO%20Fin%20Stm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1111386\REGULATORY\CORPACCT\TAXES\ITXHLN%20May%20'03%20roll-forward%20cur%20fed%20tax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ACCT/TAXES/ITXHLN%20May%20'03%20roll-forward%20cur%20fed%20tax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ntRpt\Mgmt_Report\EARNINGS%20Summary%20Bullets\2002\Nov-02\PC%20Earnings%20Package\0293Mgmt%20Cash%20Flo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TEMP\Calgary%20ESI%20March%2020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s/005y5/Reports/005Y5SigRes_CorrectedJul1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tool30\eudora\attach\Earnings%20Driver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1111386\REGULATORY\CORPACCT\TAXES\ITXHLN%20May%20'03%20roll-forward%20cur%20foreign%20tax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ACCT/TAXES/ITXHLN%20May%20'03%20roll-forward%20cur%20foreign%20taxe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TAX\BRASS\TAX\TAXRPRT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BRASS/TAX/TAXRPRT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jmontgom\Desktop\Energy%20Conversion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orecasts\015y4\Templates\CRES015y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s/015y4/Previous%20Versions/CRES015y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1111386\REGULATORY\CORPACCT\TAXES\ITXHLN%20May%20'03%20roll-forward%20cur%20state%20tax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Calgary%20ESI%20March%2020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ACCT/TAXES/ITXHLN%20May%20'03%20roll-forward%20cur%20state%20taxe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UBSIDRY\SPRDSHT\CONSOL\CONSO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TETCOControl/GenAcct%20Partners/M&amp;N%20US/Billings/MNOC%20Billing/2006/12-06%20Bill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TETCOControl/Cashflow_Reporting/Act%20Template/ACT%20Template%20-%20DEG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Rpt\Reporting\Form%2010-Q's\2001%2010-Qs\3rd%20Qtr\DEC%2010-Q\Financial%20Statements\0109%20DEC%20Fin%20Stmt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ata\D&amp;T%20audit\Cashflow\1999\1999%20CASH%20FLOW%20DETAIL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pfoley/LOCALS~1/Temp/C.Documents%20and%20Settings.All%20Users.LNotes.spfoley/REVISED%20Forecast%20MN%20LP%202003-2009_10-11-04_Base%204%25%20Dep_Canaport%20LNG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TAX\DECTAXWK\FCLAS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DECTAXWK/FCLAS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TAX\BRASS\BUD%202009\2009%20Corp\UCCA09Corp-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TAX\DECTAXWK\ENBRIDGE%20COMM%20SERVICES\ECSI-03Taxwksh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BRASS/BUD%202003/UTAXREC23Impact#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taxdata/FAS109%20Accrual/2010/2010%204Q/5.0%20State%20Taxes/5.1%20Rates/State%20Blended%20Rates%204Q%202010%20FINAL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s/2005-2007%20Strategic%20Plan/507a%20Strategic%20Plan%20May14/Reports/507a%20Consl%20&amp;%20BU%20Cash%20Flow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s/03012%20Treasury%20Runs/03012%20TR%202/Reports/03012%20BU%20Cash%20Flow%20TR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06%20(NEW%20STRUCTURE)\MHPC%20-%20BU%2010768\Actuals\12%20Dec\Model\MHPC%20%20December%20%202006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jmontgom\Local%20Settings\Temporary%20Internet%20Files\OLKEE\Exhibit%20C1%20Summary%20Schedule%206%20and%20C1T4%20Schedule%201%20Updated%2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~ME111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ntRpt\Mgmt_Report\Documentation%20Sheets\2002\Dec%2002\12-02%20Elec%20Ops%20Revenue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2%20SIT%20Rate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jmontgom\Local%20Settings\Temporary%20Internet%20Files\OLKEE\Demand%20budgetC05-08%20Curr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TAX/DECTAXWK/ENBRIDGE%20COMM%20SERVICES/ECSI-03Taxwksh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Risk%20Management\Corp%20Data%20Request\Q2%20reporting%20for%20Delmoro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d.enbridge.com\vpc\TAX\BRASS\BUD%202003\UTAXREC23Impact%23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ntRpt\Mgmt_Report\Corporate%20Summary%20Info\Sept%2099\Corp%20Sum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IntRpt\Mgmt_Report\3%20Year%20Plan\Budget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orecasts\2000%20EBIT%20Projections\Nov2000-10&amp;2\Nov00_10&amp;2Repor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SHT"/>
      <sheetName val="STMT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_EQUITY_Field Serv"/>
      <sheetName val="Needs Dates"/>
      <sheetName val="Executive Summary"/>
    </sheetNames>
    <sheetDataSet>
      <sheetData sheetId="0" refreshError="1">
        <row r="10">
          <cell r="A10" t="str">
            <v>0001</v>
          </cell>
          <cell r="C10" t="str">
            <v>TETCO</v>
          </cell>
          <cell r="D10" t="str">
            <v>Regena Larson/Robert Bugaj</v>
          </cell>
        </row>
        <row r="11">
          <cell r="A11" t="str">
            <v>0008</v>
          </cell>
          <cell r="C11" t="str">
            <v>T.E. Cryogenics</v>
          </cell>
          <cell r="D11" t="str">
            <v>Regena Larson/Robert Bugaj</v>
          </cell>
        </row>
        <row r="12">
          <cell r="A12" t="str">
            <v>0015</v>
          </cell>
          <cell r="C12" t="str">
            <v>T.E. New England</v>
          </cell>
          <cell r="D12" t="str">
            <v>Regena Larson/Robert Bugaj</v>
          </cell>
        </row>
        <row r="13">
          <cell r="A13" t="str">
            <v>0023</v>
          </cell>
          <cell r="C13" t="str">
            <v>Algonquin Energy, Inc</v>
          </cell>
          <cell r="D13" t="str">
            <v>Regena Larson/Sunanda Seval</v>
          </cell>
        </row>
        <row r="14">
          <cell r="A14" t="str">
            <v>0036</v>
          </cell>
          <cell r="C14" t="str">
            <v>Houston Center</v>
          </cell>
          <cell r="D14" t="str">
            <v>Marilyn Charles</v>
          </cell>
        </row>
        <row r="15">
          <cell r="A15" t="str">
            <v>0037</v>
          </cell>
          <cell r="C15" t="str">
            <v>Texas Eastern Communication</v>
          </cell>
          <cell r="D15" t="str">
            <v>Regena Larson/Robert Bugaj</v>
          </cell>
        </row>
        <row r="16">
          <cell r="A16" t="str">
            <v>0046</v>
          </cell>
          <cell r="C16" t="str">
            <v>T.E. Bermuda</v>
          </cell>
          <cell r="D16" t="str">
            <v>Carolyn Tatum</v>
          </cell>
        </row>
        <row r="17">
          <cell r="A17" t="str">
            <v>0050</v>
          </cell>
          <cell r="C17" t="str">
            <v>T.E. Arabian</v>
          </cell>
          <cell r="D17" t="str">
            <v>Carolyn Tatum</v>
          </cell>
        </row>
        <row r="18">
          <cell r="A18" t="str">
            <v>0051</v>
          </cell>
          <cell r="C18" t="str">
            <v>T.E.A. CANADA</v>
          </cell>
          <cell r="D18" t="str">
            <v>Regena Larson/Helena Nguyen</v>
          </cell>
        </row>
        <row r="19">
          <cell r="A19" t="str">
            <v>0063</v>
          </cell>
          <cell r="C19" t="str">
            <v>Texas Eastern Corp</v>
          </cell>
          <cell r="D19" t="str">
            <v>Marilyn Charles</v>
          </cell>
        </row>
        <row r="20">
          <cell r="A20" t="str">
            <v>0078</v>
          </cell>
          <cell r="C20" t="str">
            <v>T.E. Slurry</v>
          </cell>
          <cell r="D20" t="str">
            <v>Marilyn Charles</v>
          </cell>
        </row>
        <row r="21">
          <cell r="A21" t="str">
            <v>0095</v>
          </cell>
          <cell r="C21" t="str">
            <v>T.E. Oil</v>
          </cell>
          <cell r="D21" t="str">
            <v>Marilyn Charles</v>
          </cell>
        </row>
        <row r="22">
          <cell r="A22" t="str">
            <v>0108</v>
          </cell>
          <cell r="C22" t="str">
            <v>Chambers County Land</v>
          </cell>
          <cell r="D22" t="str">
            <v>Regena Larson/Helena Nguyen (for 8/97)</v>
          </cell>
        </row>
        <row r="23">
          <cell r="A23" t="str">
            <v>0110</v>
          </cell>
          <cell r="C23" t="str">
            <v>T.E. Riverside</v>
          </cell>
          <cell r="D23" t="str">
            <v>Regena Larson/Robert Bugaj</v>
          </cell>
        </row>
        <row r="24">
          <cell r="A24" t="str">
            <v>0117</v>
          </cell>
          <cell r="C24" t="str">
            <v>Algonquin Gas Transmission</v>
          </cell>
          <cell r="D24" t="str">
            <v>Regena Larson/Sunanda Seval</v>
          </cell>
        </row>
        <row r="25">
          <cell r="A25" t="str">
            <v>0118</v>
          </cell>
          <cell r="C25" t="str">
            <v>Algonquin LNG</v>
          </cell>
          <cell r="D25" t="str">
            <v>Regena Larson/Sunanda Seval</v>
          </cell>
        </row>
        <row r="26">
          <cell r="A26" t="str">
            <v>0124</v>
          </cell>
          <cell r="C26" t="str">
            <v>AGT Gateway</v>
          </cell>
          <cell r="D26" t="str">
            <v>Regena Larson/Sunanda Seval</v>
          </cell>
        </row>
        <row r="27">
          <cell r="A27" t="str">
            <v>0134</v>
          </cell>
          <cell r="C27" t="str">
            <v>Products Pipeline</v>
          </cell>
          <cell r="D27" t="str">
            <v>Don Barron</v>
          </cell>
        </row>
        <row r="28">
          <cell r="A28" t="str">
            <v>0135</v>
          </cell>
          <cell r="C28" t="str">
            <v>T.E. Liberty</v>
          </cell>
          <cell r="D28" t="str">
            <v>Regena Larson/Robert Bugaj</v>
          </cell>
        </row>
        <row r="29">
          <cell r="A29" t="str">
            <v>0138</v>
          </cell>
          <cell r="C29" t="str">
            <v>TEPPCO Investments</v>
          </cell>
          <cell r="D29" t="str">
            <v xml:space="preserve">Don Barron </v>
          </cell>
        </row>
        <row r="30">
          <cell r="A30" t="str">
            <v>0139</v>
          </cell>
          <cell r="C30" t="str">
            <v>TEPPCO HOLDINGS INC</v>
          </cell>
          <cell r="D30" t="str">
            <v>Don Barron</v>
          </cell>
        </row>
        <row r="31">
          <cell r="A31" t="str">
            <v>0301</v>
          </cell>
          <cell r="C31" t="str">
            <v>Panhandle Eastern Pipeline</v>
          </cell>
          <cell r="D31" t="str">
            <v>Glen McBride/Katherine Ko</v>
          </cell>
        </row>
        <row r="32">
          <cell r="A32" t="str">
            <v>0305</v>
          </cell>
          <cell r="C32" t="str">
            <v>Panhandle Storage</v>
          </cell>
          <cell r="D32" t="str">
            <v>Glen McBride/Katherine Ko</v>
          </cell>
        </row>
        <row r="33">
          <cell r="A33" t="str">
            <v>0306</v>
          </cell>
          <cell r="C33" t="str">
            <v>Panhandle Michigan</v>
          </cell>
          <cell r="D33" t="str">
            <v>Glen McBride/Katherine Ko</v>
          </cell>
        </row>
        <row r="34">
          <cell r="A34" t="str">
            <v>0307</v>
          </cell>
          <cell r="C34" t="str">
            <v>Trunkline Gas Company</v>
          </cell>
          <cell r="D34" t="str">
            <v>Glen McBride/Katherine Ko</v>
          </cell>
        </row>
        <row r="35">
          <cell r="A35" t="str">
            <v>0310</v>
          </cell>
          <cell r="C35" t="str">
            <v>Energy Pipelines Int'l Co.</v>
          </cell>
          <cell r="D35" t="str">
            <v>Regena Larson/Helena Nguyen</v>
          </cell>
        </row>
        <row r="36">
          <cell r="A36" t="str">
            <v>0311</v>
          </cell>
          <cell r="C36" t="str">
            <v>Panhandle Field Services</v>
          </cell>
          <cell r="D36" t="str">
            <v>Petra Drinkwine</v>
          </cell>
        </row>
        <row r="37">
          <cell r="A37" t="str">
            <v>0313</v>
          </cell>
          <cell r="C37" t="str">
            <v>Panhandle Int'l Development</v>
          </cell>
          <cell r="D37" t="str">
            <v>Carolyn Tatum</v>
          </cell>
        </row>
        <row r="38">
          <cell r="A38" t="str">
            <v>0315</v>
          </cell>
          <cell r="C38" t="str">
            <v>Pan National Gas Sales</v>
          </cell>
          <cell r="D38" t="str">
            <v>Carolyn Tatum</v>
          </cell>
        </row>
        <row r="39">
          <cell r="A39" t="str">
            <v>0316</v>
          </cell>
          <cell r="C39" t="str">
            <v>Pan Border</v>
          </cell>
          <cell r="D39" t="str">
            <v>Glen McBride/Katherine Ko</v>
          </cell>
        </row>
        <row r="40">
          <cell r="A40" t="str">
            <v>0319</v>
          </cell>
          <cell r="C40" t="str">
            <v>Panhandle Acquisition Three</v>
          </cell>
          <cell r="D40" t="str">
            <v>Craig Lindberg</v>
          </cell>
        </row>
        <row r="41">
          <cell r="A41" t="str">
            <v>0320</v>
          </cell>
          <cell r="C41" t="str">
            <v xml:space="preserve">Pelmar </v>
          </cell>
          <cell r="D41" t="str">
            <v>Carolyn Tatum</v>
          </cell>
        </row>
        <row r="42">
          <cell r="A42" t="str">
            <v>0321</v>
          </cell>
          <cell r="C42" t="str">
            <v>Panhandle Four</v>
          </cell>
          <cell r="D42" t="str">
            <v>Regena Larson/Helena Nguyen</v>
          </cell>
        </row>
        <row r="43">
          <cell r="A43" t="str">
            <v>0322</v>
          </cell>
          <cell r="C43" t="str">
            <v>PanEnergy Risk Management</v>
          </cell>
          <cell r="D43" t="str">
            <v>Craig Lindberg</v>
          </cell>
        </row>
        <row r="44">
          <cell r="A44" t="str">
            <v>0325</v>
          </cell>
          <cell r="C44" t="str">
            <v>Pan Service Company</v>
          </cell>
          <cell r="D44" t="str">
            <v>Regena Larson/Helena Nguyen</v>
          </cell>
        </row>
        <row r="45">
          <cell r="A45" t="str">
            <v>0326</v>
          </cell>
          <cell r="C45" t="str">
            <v>PE Services Canad, Ltd</v>
          </cell>
          <cell r="D45" t="str">
            <v>Steve Schroeder/Andrew Le</v>
          </cell>
        </row>
        <row r="46">
          <cell r="A46" t="str">
            <v>0327</v>
          </cell>
          <cell r="C46" t="str">
            <v>Dixilyn Field Drilling</v>
          </cell>
          <cell r="D46" t="str">
            <v>Glen McBride/Katherine Ko</v>
          </cell>
        </row>
        <row r="47">
          <cell r="A47" t="str">
            <v>0332</v>
          </cell>
          <cell r="C47" t="str">
            <v>Trunkline LNG</v>
          </cell>
          <cell r="D47" t="str">
            <v>Carolyn Tatum</v>
          </cell>
        </row>
        <row r="48">
          <cell r="A48" t="str">
            <v>0334</v>
          </cell>
          <cell r="C48" t="str">
            <v>Lachmar</v>
          </cell>
          <cell r="D48" t="str">
            <v>Carolyn Tatum</v>
          </cell>
        </row>
        <row r="49">
          <cell r="A49" t="str">
            <v>0337</v>
          </cell>
          <cell r="C49" t="str">
            <v>PanEnergy Development</v>
          </cell>
          <cell r="D49" t="str">
            <v>Regena Larson/Sunanda Seval</v>
          </cell>
        </row>
        <row r="50">
          <cell r="A50" t="str">
            <v>0338</v>
          </cell>
          <cell r="C50" t="str">
            <v>PanEnergy Information Svs</v>
          </cell>
          <cell r="D50" t="str">
            <v>Regena Larson/Helena Nguyen</v>
          </cell>
        </row>
        <row r="51">
          <cell r="A51" t="str">
            <v>0341</v>
          </cell>
          <cell r="C51" t="str">
            <v>Energyplus Marketing Co.</v>
          </cell>
          <cell r="D51" t="str">
            <v>Regena Larson/Sunanda Seval</v>
          </cell>
        </row>
        <row r="52">
          <cell r="A52" t="str">
            <v>0343</v>
          </cell>
          <cell r="C52" t="str">
            <v>EnergyPlus Ventures Comp.</v>
          </cell>
          <cell r="D52" t="str">
            <v>Regena Larson/Sunanda Seval</v>
          </cell>
        </row>
        <row r="53">
          <cell r="A53" t="str">
            <v>0344</v>
          </cell>
          <cell r="C53" t="str">
            <v>M&amp;N Management Company</v>
          </cell>
          <cell r="D53" t="str">
            <v>Regena Larson/Sunanda Seval</v>
          </cell>
        </row>
        <row r="54">
          <cell r="A54" t="str">
            <v>0345</v>
          </cell>
          <cell r="C54" t="str">
            <v>Pan Gas Storage</v>
          </cell>
          <cell r="D54" t="str">
            <v>Glen McBride/Katherine Ko</v>
          </cell>
        </row>
        <row r="55">
          <cell r="A55" t="str">
            <v>0346</v>
          </cell>
          <cell r="C55" t="str">
            <v>M&amp;N Operating Company</v>
          </cell>
          <cell r="D55" t="str">
            <v>Regena Larson/Sunanda Seval</v>
          </cell>
        </row>
        <row r="56">
          <cell r="A56" t="str">
            <v>0348</v>
          </cell>
          <cell r="C56" t="str">
            <v>PIDC Aguaytia</v>
          </cell>
          <cell r="D56" t="str">
            <v>Carolyn Tatum</v>
          </cell>
        </row>
        <row r="57">
          <cell r="A57" t="str">
            <v>0353</v>
          </cell>
          <cell r="C57" t="str">
            <v xml:space="preserve">Texas-Louisiana Pipeline Co. </v>
          </cell>
          <cell r="D57" t="str">
            <v>Regena Larson/Helena Nguyen</v>
          </cell>
        </row>
        <row r="58">
          <cell r="A58" t="str">
            <v>0354</v>
          </cell>
          <cell r="C58" t="str">
            <v>PanEnergy Trading &amp; Mkt.</v>
          </cell>
          <cell r="D58" t="str">
            <v>Craig Lindberg</v>
          </cell>
        </row>
        <row r="59">
          <cell r="A59" t="str">
            <v>0356</v>
          </cell>
          <cell r="C59" t="str">
            <v>Pan Transportation</v>
          </cell>
          <cell r="D59" t="str">
            <v>Carolyn Tatum</v>
          </cell>
        </row>
        <row r="60">
          <cell r="A60" t="str">
            <v>0360</v>
          </cell>
          <cell r="C60" t="str">
            <v>Pantheon</v>
          </cell>
          <cell r="D60" t="str">
            <v>Carolyn Tatum</v>
          </cell>
        </row>
        <row r="61">
          <cell r="A61" t="str">
            <v>0361</v>
          </cell>
          <cell r="C61" t="str">
            <v>Morgas</v>
          </cell>
          <cell r="D61" t="str">
            <v>Carolyn Tatum</v>
          </cell>
        </row>
        <row r="62">
          <cell r="A62" t="str">
            <v>0364</v>
          </cell>
          <cell r="C62" t="str">
            <v>PE Plus Milford Ventures</v>
          </cell>
          <cell r="D62" t="str">
            <v>Regena Larson/Sunanda Seval</v>
          </cell>
        </row>
        <row r="63">
          <cell r="A63" t="str">
            <v>0365</v>
          </cell>
          <cell r="C63" t="str">
            <v>PE Trading &amp; Market Svcs LLC</v>
          </cell>
          <cell r="D63" t="str">
            <v>Steve Schroeder/Andrew Le</v>
          </cell>
        </row>
        <row r="64">
          <cell r="A64" t="str">
            <v>0368</v>
          </cell>
          <cell r="C64" t="str">
            <v>PTMSI Management</v>
          </cell>
          <cell r="D64" t="str">
            <v>Steve Schroeder/Andrew Le</v>
          </cell>
        </row>
        <row r="65">
          <cell r="A65" t="str">
            <v>0369</v>
          </cell>
          <cell r="C65" t="str">
            <v>PTMSI Management, Ltd.</v>
          </cell>
          <cell r="D65" t="str">
            <v>Steve Schroeder/Andrew Le</v>
          </cell>
        </row>
        <row r="66">
          <cell r="A66" t="str">
            <v>0373</v>
          </cell>
          <cell r="C66" t="str">
            <v>TE Resources, Inc.</v>
          </cell>
          <cell r="D66" t="str">
            <v>Regena Larson/Robert Bugaj</v>
          </cell>
        </row>
        <row r="67">
          <cell r="A67" t="str">
            <v>0376</v>
          </cell>
          <cell r="C67" t="str">
            <v>AGT Resource</v>
          </cell>
          <cell r="D67" t="str">
            <v>Regena Larson/Sunanda Seval</v>
          </cell>
        </row>
        <row r="68">
          <cell r="A68" t="str">
            <v>0378</v>
          </cell>
          <cell r="C68" t="str">
            <v>Pan Services L.P.</v>
          </cell>
          <cell r="D68" t="str">
            <v>Regena Larson/Helena Nguyen</v>
          </cell>
        </row>
        <row r="69">
          <cell r="A69" t="str">
            <v>0383</v>
          </cell>
          <cell r="C69" t="str">
            <v>PE Resources Mgmnt Co</v>
          </cell>
          <cell r="D69" t="str">
            <v>Craig Lindberg</v>
          </cell>
        </row>
        <row r="70">
          <cell r="A70" t="str">
            <v>0385</v>
          </cell>
          <cell r="C70" t="str">
            <v>PanEnergy Colorado</v>
          </cell>
          <cell r="D70" t="str">
            <v>Regena Larson/Helena Nguyen</v>
          </cell>
        </row>
        <row r="71">
          <cell r="A71" t="str">
            <v>0386</v>
          </cell>
          <cell r="C71" t="str">
            <v>TEC Aquaytia</v>
          </cell>
          <cell r="D71" t="str">
            <v>Carolyn Tatum</v>
          </cell>
        </row>
        <row r="72">
          <cell r="A72" t="str">
            <v>0387</v>
          </cell>
          <cell r="C72" t="str">
            <v>PanEnergy E&amp;P Peru</v>
          </cell>
          <cell r="D72" t="str">
            <v>Carolyn Tatum</v>
          </cell>
        </row>
        <row r="73">
          <cell r="A73" t="str">
            <v>0388</v>
          </cell>
          <cell r="C73" t="str">
            <v>Spectrum Interstate Pipeline</v>
          </cell>
          <cell r="D73" t="str">
            <v>Regena Larson/Helena Nguyen</v>
          </cell>
        </row>
        <row r="74">
          <cell r="A74" t="str">
            <v>0389</v>
          </cell>
          <cell r="C74" t="str">
            <v>Excelsior Pipeline Corp</v>
          </cell>
          <cell r="D74" t="str">
            <v>Regena Larson/Robert Bugaj</v>
          </cell>
        </row>
        <row r="75">
          <cell r="A75" t="str">
            <v>0398</v>
          </cell>
          <cell r="C75" t="str">
            <v>1 Source Elimininations</v>
          </cell>
          <cell r="D75" t="str">
            <v>Marilyn Charles</v>
          </cell>
        </row>
        <row r="76">
          <cell r="A76" t="str">
            <v>0399</v>
          </cell>
          <cell r="C76" t="str">
            <v>Panhandle Eastern Corp</v>
          </cell>
          <cell r="D76" t="str">
            <v>Marilyn Charles</v>
          </cell>
        </row>
      </sheetData>
      <sheetData sheetId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_EQUITY_Field Serv"/>
      <sheetName val="Needs Dates"/>
      <sheetName val="Executive Summary"/>
    </sheetNames>
    <sheetDataSet>
      <sheetData sheetId="0" refreshError="1">
        <row r="10">
          <cell r="A10" t="str">
            <v>0001</v>
          </cell>
          <cell r="C10" t="str">
            <v>TETCO</v>
          </cell>
          <cell r="D10" t="str">
            <v>Regena Larson/Robert Bugaj</v>
          </cell>
        </row>
        <row r="11">
          <cell r="A11" t="str">
            <v>0008</v>
          </cell>
          <cell r="C11" t="str">
            <v>T.E. Cryogenics</v>
          </cell>
          <cell r="D11" t="str">
            <v>Regena Larson/Robert Bugaj</v>
          </cell>
        </row>
        <row r="12">
          <cell r="A12" t="str">
            <v>0015</v>
          </cell>
          <cell r="C12" t="str">
            <v>T.E. New England</v>
          </cell>
          <cell r="D12" t="str">
            <v>Regena Larson/Robert Bugaj</v>
          </cell>
        </row>
        <row r="13">
          <cell r="A13" t="str">
            <v>0023</v>
          </cell>
          <cell r="C13" t="str">
            <v>Algonquin Energy, Inc</v>
          </cell>
          <cell r="D13" t="str">
            <v>Regena Larson/Sunanda Seval</v>
          </cell>
        </row>
        <row r="14">
          <cell r="A14" t="str">
            <v>0036</v>
          </cell>
          <cell r="C14" t="str">
            <v>Houston Center</v>
          </cell>
          <cell r="D14" t="str">
            <v>Marilyn Charles</v>
          </cell>
        </row>
        <row r="15">
          <cell r="A15" t="str">
            <v>0037</v>
          </cell>
          <cell r="C15" t="str">
            <v>Texas Eastern Communication</v>
          </cell>
          <cell r="D15" t="str">
            <v>Regena Larson/Robert Bugaj</v>
          </cell>
        </row>
        <row r="16">
          <cell r="A16" t="str">
            <v>0046</v>
          </cell>
          <cell r="C16" t="str">
            <v>T.E. Bermuda</v>
          </cell>
          <cell r="D16" t="str">
            <v>Carolyn Tatum</v>
          </cell>
        </row>
        <row r="17">
          <cell r="A17" t="str">
            <v>0050</v>
          </cell>
          <cell r="C17" t="str">
            <v>T.E. Arabian</v>
          </cell>
          <cell r="D17" t="str">
            <v>Carolyn Tatum</v>
          </cell>
        </row>
        <row r="18">
          <cell r="A18" t="str">
            <v>0051</v>
          </cell>
          <cell r="C18" t="str">
            <v>T.E.A. CANADA</v>
          </cell>
          <cell r="D18" t="str">
            <v>Regena Larson/Helena Nguyen</v>
          </cell>
        </row>
        <row r="19">
          <cell r="A19" t="str">
            <v>0063</v>
          </cell>
          <cell r="C19" t="str">
            <v>Texas Eastern Corp</v>
          </cell>
          <cell r="D19" t="str">
            <v>Marilyn Charles</v>
          </cell>
        </row>
        <row r="20">
          <cell r="A20" t="str">
            <v>0078</v>
          </cell>
          <cell r="C20" t="str">
            <v>T.E. Slurry</v>
          </cell>
          <cell r="D20" t="str">
            <v>Marilyn Charles</v>
          </cell>
        </row>
        <row r="21">
          <cell r="A21" t="str">
            <v>0095</v>
          </cell>
          <cell r="C21" t="str">
            <v>T.E. Oil</v>
          </cell>
          <cell r="D21" t="str">
            <v>Marilyn Charles</v>
          </cell>
        </row>
        <row r="22">
          <cell r="A22" t="str">
            <v>0108</v>
          </cell>
          <cell r="C22" t="str">
            <v>Chambers County Land</v>
          </cell>
          <cell r="D22" t="str">
            <v>Regena Larson/Helena Nguyen (for 8/97)</v>
          </cell>
        </row>
        <row r="23">
          <cell r="A23" t="str">
            <v>0110</v>
          </cell>
          <cell r="C23" t="str">
            <v>T.E. Riverside</v>
          </cell>
          <cell r="D23" t="str">
            <v>Regena Larson/Robert Bugaj</v>
          </cell>
        </row>
        <row r="24">
          <cell r="A24" t="str">
            <v>0117</v>
          </cell>
          <cell r="C24" t="str">
            <v>Algonquin Gas Transmission</v>
          </cell>
          <cell r="D24" t="str">
            <v>Regena Larson/Sunanda Seval</v>
          </cell>
        </row>
        <row r="25">
          <cell r="A25" t="str">
            <v>0118</v>
          </cell>
          <cell r="C25" t="str">
            <v>Algonquin LNG</v>
          </cell>
          <cell r="D25" t="str">
            <v>Regena Larson/Sunanda Seval</v>
          </cell>
        </row>
        <row r="26">
          <cell r="A26" t="str">
            <v>0124</v>
          </cell>
          <cell r="C26" t="str">
            <v>AGT Gateway</v>
          </cell>
          <cell r="D26" t="str">
            <v>Regena Larson/Sunanda Seval</v>
          </cell>
        </row>
        <row r="27">
          <cell r="A27" t="str">
            <v>0134</v>
          </cell>
          <cell r="C27" t="str">
            <v>Products Pipeline</v>
          </cell>
          <cell r="D27" t="str">
            <v>Don Barron</v>
          </cell>
        </row>
        <row r="28">
          <cell r="A28" t="str">
            <v>0135</v>
          </cell>
          <cell r="C28" t="str">
            <v>T.E. Liberty</v>
          </cell>
          <cell r="D28" t="str">
            <v>Regena Larson/Robert Bugaj</v>
          </cell>
        </row>
        <row r="29">
          <cell r="A29" t="str">
            <v>0138</v>
          </cell>
          <cell r="C29" t="str">
            <v>TEPPCO Investments</v>
          </cell>
          <cell r="D29" t="str">
            <v xml:space="preserve">Don Barron </v>
          </cell>
        </row>
        <row r="30">
          <cell r="A30" t="str">
            <v>0139</v>
          </cell>
          <cell r="C30" t="str">
            <v>TEPPCO HOLDINGS INC</v>
          </cell>
          <cell r="D30" t="str">
            <v>Don Barron</v>
          </cell>
        </row>
        <row r="31">
          <cell r="A31" t="str">
            <v>0301</v>
          </cell>
          <cell r="C31" t="str">
            <v>Panhandle Eastern Pipeline</v>
          </cell>
          <cell r="D31" t="str">
            <v>Glen McBride/Katherine Ko</v>
          </cell>
        </row>
        <row r="32">
          <cell r="A32" t="str">
            <v>0305</v>
          </cell>
          <cell r="C32" t="str">
            <v>Panhandle Storage</v>
          </cell>
          <cell r="D32" t="str">
            <v>Glen McBride/Katherine Ko</v>
          </cell>
        </row>
        <row r="33">
          <cell r="A33" t="str">
            <v>0306</v>
          </cell>
          <cell r="C33" t="str">
            <v>Panhandle Michigan</v>
          </cell>
          <cell r="D33" t="str">
            <v>Glen McBride/Katherine Ko</v>
          </cell>
        </row>
        <row r="34">
          <cell r="A34" t="str">
            <v>0307</v>
          </cell>
          <cell r="C34" t="str">
            <v>Trunkline Gas Company</v>
          </cell>
          <cell r="D34" t="str">
            <v>Glen McBride/Katherine Ko</v>
          </cell>
        </row>
        <row r="35">
          <cell r="A35" t="str">
            <v>0310</v>
          </cell>
          <cell r="C35" t="str">
            <v>Energy Pipelines Int'l Co.</v>
          </cell>
          <cell r="D35" t="str">
            <v>Regena Larson/Helena Nguyen</v>
          </cell>
        </row>
        <row r="36">
          <cell r="A36" t="str">
            <v>0311</v>
          </cell>
          <cell r="C36" t="str">
            <v>Panhandle Field Services</v>
          </cell>
          <cell r="D36" t="str">
            <v>Petra Drinkwine</v>
          </cell>
        </row>
        <row r="37">
          <cell r="A37" t="str">
            <v>0313</v>
          </cell>
          <cell r="C37" t="str">
            <v>Panhandle Int'l Development</v>
          </cell>
          <cell r="D37" t="str">
            <v>Carolyn Tatum</v>
          </cell>
        </row>
        <row r="38">
          <cell r="A38" t="str">
            <v>0315</v>
          </cell>
          <cell r="C38" t="str">
            <v>Pan National Gas Sales</v>
          </cell>
          <cell r="D38" t="str">
            <v>Carolyn Tatum</v>
          </cell>
        </row>
        <row r="39">
          <cell r="A39" t="str">
            <v>0316</v>
          </cell>
          <cell r="C39" t="str">
            <v>Pan Border</v>
          </cell>
          <cell r="D39" t="str">
            <v>Glen McBride/Katherine Ko</v>
          </cell>
        </row>
        <row r="40">
          <cell r="A40" t="str">
            <v>0319</v>
          </cell>
          <cell r="C40" t="str">
            <v>Panhandle Acquisition Three</v>
          </cell>
          <cell r="D40" t="str">
            <v>Craig Lindberg</v>
          </cell>
        </row>
        <row r="41">
          <cell r="A41" t="str">
            <v>0320</v>
          </cell>
          <cell r="C41" t="str">
            <v xml:space="preserve">Pelmar </v>
          </cell>
          <cell r="D41" t="str">
            <v>Carolyn Tatum</v>
          </cell>
        </row>
        <row r="42">
          <cell r="A42" t="str">
            <v>0321</v>
          </cell>
          <cell r="C42" t="str">
            <v>Panhandle Four</v>
          </cell>
          <cell r="D42" t="str">
            <v>Regena Larson/Helena Nguyen</v>
          </cell>
        </row>
        <row r="43">
          <cell r="A43" t="str">
            <v>0322</v>
          </cell>
          <cell r="C43" t="str">
            <v>PanEnergy Risk Management</v>
          </cell>
          <cell r="D43" t="str">
            <v>Craig Lindberg</v>
          </cell>
        </row>
        <row r="44">
          <cell r="A44" t="str">
            <v>0325</v>
          </cell>
          <cell r="C44" t="str">
            <v>Pan Service Company</v>
          </cell>
          <cell r="D44" t="str">
            <v>Regena Larson/Helena Nguyen</v>
          </cell>
        </row>
        <row r="45">
          <cell r="A45" t="str">
            <v>0326</v>
          </cell>
          <cell r="C45" t="str">
            <v>PE Services Canad, Ltd</v>
          </cell>
          <cell r="D45" t="str">
            <v>Steve Schroeder/Andrew Le</v>
          </cell>
        </row>
        <row r="46">
          <cell r="A46" t="str">
            <v>0327</v>
          </cell>
          <cell r="C46" t="str">
            <v>Dixilyn Field Drilling</v>
          </cell>
          <cell r="D46" t="str">
            <v>Glen McBride/Katherine Ko</v>
          </cell>
        </row>
        <row r="47">
          <cell r="A47" t="str">
            <v>0332</v>
          </cell>
          <cell r="C47" t="str">
            <v>Trunkline LNG</v>
          </cell>
          <cell r="D47" t="str">
            <v>Carolyn Tatum</v>
          </cell>
        </row>
        <row r="48">
          <cell r="A48" t="str">
            <v>0334</v>
          </cell>
          <cell r="C48" t="str">
            <v>Lachmar</v>
          </cell>
          <cell r="D48" t="str">
            <v>Carolyn Tatum</v>
          </cell>
        </row>
        <row r="49">
          <cell r="A49" t="str">
            <v>0337</v>
          </cell>
          <cell r="C49" t="str">
            <v>PanEnergy Development</v>
          </cell>
          <cell r="D49" t="str">
            <v>Regena Larson/Sunanda Seval</v>
          </cell>
        </row>
        <row r="50">
          <cell r="A50" t="str">
            <v>0338</v>
          </cell>
          <cell r="C50" t="str">
            <v>PanEnergy Information Svs</v>
          </cell>
          <cell r="D50" t="str">
            <v>Regena Larson/Helena Nguyen</v>
          </cell>
        </row>
        <row r="51">
          <cell r="A51" t="str">
            <v>0341</v>
          </cell>
          <cell r="C51" t="str">
            <v>Energyplus Marketing Co.</v>
          </cell>
          <cell r="D51" t="str">
            <v>Regena Larson/Sunanda Seval</v>
          </cell>
        </row>
        <row r="52">
          <cell r="A52" t="str">
            <v>0343</v>
          </cell>
          <cell r="C52" t="str">
            <v>EnergyPlus Ventures Comp.</v>
          </cell>
          <cell r="D52" t="str">
            <v>Regena Larson/Sunanda Seval</v>
          </cell>
        </row>
        <row r="53">
          <cell r="A53" t="str">
            <v>0344</v>
          </cell>
          <cell r="C53" t="str">
            <v>M&amp;N Management Company</v>
          </cell>
          <cell r="D53" t="str">
            <v>Regena Larson/Sunanda Seval</v>
          </cell>
        </row>
        <row r="54">
          <cell r="A54" t="str">
            <v>0345</v>
          </cell>
          <cell r="C54" t="str">
            <v>Pan Gas Storage</v>
          </cell>
          <cell r="D54" t="str">
            <v>Glen McBride/Katherine Ko</v>
          </cell>
        </row>
        <row r="55">
          <cell r="A55" t="str">
            <v>0346</v>
          </cell>
          <cell r="C55" t="str">
            <v>M&amp;N Operating Company</v>
          </cell>
          <cell r="D55" t="str">
            <v>Regena Larson/Sunanda Seval</v>
          </cell>
        </row>
        <row r="56">
          <cell r="A56" t="str">
            <v>0348</v>
          </cell>
          <cell r="C56" t="str">
            <v>PIDC Aguaytia</v>
          </cell>
          <cell r="D56" t="str">
            <v>Carolyn Tatum</v>
          </cell>
        </row>
        <row r="57">
          <cell r="A57" t="str">
            <v>0353</v>
          </cell>
          <cell r="C57" t="str">
            <v xml:space="preserve">Texas-Louisiana Pipeline Co. </v>
          </cell>
          <cell r="D57" t="str">
            <v>Regena Larson/Helena Nguyen</v>
          </cell>
        </row>
        <row r="58">
          <cell r="A58" t="str">
            <v>0354</v>
          </cell>
          <cell r="C58" t="str">
            <v>PanEnergy Trading &amp; Mkt.</v>
          </cell>
          <cell r="D58" t="str">
            <v>Craig Lindberg</v>
          </cell>
        </row>
        <row r="59">
          <cell r="A59" t="str">
            <v>0356</v>
          </cell>
          <cell r="C59" t="str">
            <v>Pan Transportation</v>
          </cell>
          <cell r="D59" t="str">
            <v>Carolyn Tatum</v>
          </cell>
        </row>
        <row r="60">
          <cell r="A60" t="str">
            <v>0360</v>
          </cell>
          <cell r="C60" t="str">
            <v>Pantheon</v>
          </cell>
          <cell r="D60" t="str">
            <v>Carolyn Tatum</v>
          </cell>
        </row>
        <row r="61">
          <cell r="A61" t="str">
            <v>0361</v>
          </cell>
          <cell r="C61" t="str">
            <v>Morgas</v>
          </cell>
          <cell r="D61" t="str">
            <v>Carolyn Tatum</v>
          </cell>
        </row>
        <row r="62">
          <cell r="A62" t="str">
            <v>0364</v>
          </cell>
          <cell r="C62" t="str">
            <v>PE Plus Milford Ventures</v>
          </cell>
          <cell r="D62" t="str">
            <v>Regena Larson/Sunanda Seval</v>
          </cell>
        </row>
        <row r="63">
          <cell r="A63" t="str">
            <v>0365</v>
          </cell>
          <cell r="C63" t="str">
            <v>PE Trading &amp; Market Svcs LLC</v>
          </cell>
          <cell r="D63" t="str">
            <v>Steve Schroeder/Andrew Le</v>
          </cell>
        </row>
        <row r="64">
          <cell r="A64" t="str">
            <v>0368</v>
          </cell>
          <cell r="C64" t="str">
            <v>PTMSI Management</v>
          </cell>
          <cell r="D64" t="str">
            <v>Steve Schroeder/Andrew Le</v>
          </cell>
        </row>
        <row r="65">
          <cell r="A65" t="str">
            <v>0369</v>
          </cell>
          <cell r="C65" t="str">
            <v>PTMSI Management, Ltd.</v>
          </cell>
          <cell r="D65" t="str">
            <v>Steve Schroeder/Andrew Le</v>
          </cell>
        </row>
        <row r="66">
          <cell r="A66" t="str">
            <v>0373</v>
          </cell>
          <cell r="C66" t="str">
            <v>TE Resources, Inc.</v>
          </cell>
          <cell r="D66" t="str">
            <v>Regena Larson/Robert Bugaj</v>
          </cell>
        </row>
        <row r="67">
          <cell r="A67" t="str">
            <v>0376</v>
          </cell>
          <cell r="C67" t="str">
            <v>AGT Resource</v>
          </cell>
          <cell r="D67" t="str">
            <v>Regena Larson/Sunanda Seval</v>
          </cell>
        </row>
        <row r="68">
          <cell r="A68" t="str">
            <v>0378</v>
          </cell>
          <cell r="C68" t="str">
            <v>Pan Services L.P.</v>
          </cell>
          <cell r="D68" t="str">
            <v>Regena Larson/Helena Nguyen</v>
          </cell>
        </row>
        <row r="69">
          <cell r="A69" t="str">
            <v>0383</v>
          </cell>
          <cell r="C69" t="str">
            <v>PE Resources Mgmnt Co</v>
          </cell>
          <cell r="D69" t="str">
            <v>Craig Lindberg</v>
          </cell>
        </row>
        <row r="70">
          <cell r="A70" t="str">
            <v>0385</v>
          </cell>
          <cell r="C70" t="str">
            <v>PanEnergy Colorado</v>
          </cell>
          <cell r="D70" t="str">
            <v>Regena Larson/Helena Nguyen</v>
          </cell>
        </row>
        <row r="71">
          <cell r="A71" t="str">
            <v>0386</v>
          </cell>
          <cell r="C71" t="str">
            <v>TEC Aquaytia</v>
          </cell>
          <cell r="D71" t="str">
            <v>Carolyn Tatum</v>
          </cell>
        </row>
        <row r="72">
          <cell r="A72" t="str">
            <v>0387</v>
          </cell>
          <cell r="C72" t="str">
            <v>PanEnergy E&amp;P Peru</v>
          </cell>
          <cell r="D72" t="str">
            <v>Carolyn Tatum</v>
          </cell>
        </row>
        <row r="73">
          <cell r="A73" t="str">
            <v>0388</v>
          </cell>
          <cell r="C73" t="str">
            <v>Spectrum Interstate Pipeline</v>
          </cell>
          <cell r="D73" t="str">
            <v>Regena Larson/Helena Nguyen</v>
          </cell>
        </row>
        <row r="74">
          <cell r="A74" t="str">
            <v>0389</v>
          </cell>
          <cell r="C74" t="str">
            <v>Excelsior Pipeline Corp</v>
          </cell>
          <cell r="D74" t="str">
            <v>Regena Larson/Robert Bugaj</v>
          </cell>
        </row>
        <row r="75">
          <cell r="A75" t="str">
            <v>0398</v>
          </cell>
          <cell r="C75" t="str">
            <v>1 Source Elimininations</v>
          </cell>
          <cell r="D75" t="str">
            <v>Marilyn Charles</v>
          </cell>
        </row>
        <row r="76">
          <cell r="A76" t="str">
            <v>0399</v>
          </cell>
          <cell r="C76" t="str">
            <v>Panhandle Eastern Corp</v>
          </cell>
          <cell r="D76" t="str">
            <v>Marilyn Charles</v>
          </cell>
        </row>
      </sheetData>
      <sheetData sheetId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 2n10 vs Budget Acc CCA"/>
      <sheetName val="Var 2n10 vs budget Reg CCA"/>
      <sheetName val="Acc CCA vs Reg CCA"/>
      <sheetName val="A1- T2S(8) - Acc CCA"/>
      <sheetName val="A1- T2S(8)"/>
      <sheetName val="A2- Tax Dept Inputs- OB"/>
      <sheetName val="A3- CCASCH"/>
      <sheetName val="A4- Rec Commentary"/>
      <sheetName val="A5- WIP Reconciliation"/>
      <sheetName val="CAP REC"/>
      <sheetName val="A6- TECH-WIP SUM"/>
      <sheetName val="A7-CWIP"/>
      <sheetName val="A8-Capitalized OH &amp; IDC"/>
      <sheetName val="Cap Rec- Alt CCA"/>
      <sheetName val="Tax Dept Inputs Oct-05"/>
      <sheetName val="Alt  CCA approach-#2-NIU"/>
      <sheetName val="T2S(8)(R)-NIU "/>
      <sheetName val="Alt #2- approach (R)"/>
      <sheetName val="T2S(8)(R) back-up"/>
      <sheetName val="rfsct 2+10"/>
      <sheetName val="06Mthly mar 2"/>
      <sheetName val="F11"/>
      <sheetName val="Sch G2"/>
      <sheetName val="5YR FORECAST-CCA"/>
      <sheetName val="CW  Eliminations -05E"/>
      <sheetName val="CW-EEI-ESI - Elim  -05E"/>
      <sheetName val="N-U CCA Elim -Summary -05"/>
      <sheetName val="Module1"/>
      <sheetName val="A9- Non deductible OH"/>
    </sheetNames>
    <sheetDataSet>
      <sheetData sheetId="0"/>
      <sheetData sheetId="1"/>
      <sheetData sheetId="2"/>
      <sheetData sheetId="3">
        <row r="9">
          <cell r="B9">
            <v>1399602410.8800001</v>
          </cell>
        </row>
      </sheetData>
      <sheetData sheetId="4">
        <row r="2">
          <cell r="B2" t="str">
            <v>Year-2020 2n10</v>
          </cell>
        </row>
      </sheetData>
      <sheetData sheetId="5">
        <row r="19">
          <cell r="AD19">
            <v>1399602410.4959998</v>
          </cell>
        </row>
      </sheetData>
      <sheetData sheetId="6">
        <row r="36">
          <cell r="P36">
            <v>0</v>
          </cell>
        </row>
      </sheetData>
      <sheetData sheetId="7"/>
      <sheetData sheetId="8"/>
      <sheetData sheetId="9"/>
      <sheetData sheetId="10"/>
      <sheetData sheetId="11"/>
      <sheetData sheetId="12">
        <row r="23">
          <cell r="O23">
            <v>35532997.196167685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Company: ECG</v>
          </cell>
          <cell r="B1"/>
          <cell r="C1"/>
        </row>
        <row r="2">
          <cell r="A2" t="str">
            <v xml:space="preserve">Year:       </v>
          </cell>
          <cell r="B2"/>
          <cell r="C2"/>
        </row>
        <row r="3">
          <cell r="A3" t="str">
            <v xml:space="preserve">Scenario:  REFCST 2+10 </v>
          </cell>
          <cell r="B3"/>
          <cell r="C3"/>
        </row>
        <row r="4">
          <cell r="A4"/>
          <cell r="B4"/>
          <cell r="C4"/>
          <cell r="M4" t="str">
            <v xml:space="preserve">9 mos </v>
          </cell>
          <cell r="N4"/>
          <cell r="O4"/>
          <cell r="P4"/>
          <cell r="Q4" t="str">
            <v xml:space="preserve">3 mos </v>
          </cell>
          <cell r="R4" t="str">
            <v>12 mos</v>
          </cell>
        </row>
        <row r="5">
          <cell r="A5" t="str">
            <v>Account</v>
          </cell>
          <cell r="B5"/>
          <cell r="C5" t="str">
            <v>Description</v>
          </cell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Jan- Sept -05</v>
          </cell>
          <cell r="N5" t="str">
            <v>Oct</v>
          </cell>
          <cell r="O5" t="str">
            <v>Nov</v>
          </cell>
          <cell r="P5" t="str">
            <v>Dec</v>
          </cell>
          <cell r="Q5" t="str">
            <v>Oct - Dec -05</v>
          </cell>
          <cell r="R5" t="str">
            <v>Total</v>
          </cell>
        </row>
        <row r="6">
          <cell r="A6"/>
          <cell r="B6"/>
          <cell r="C6"/>
          <cell r="M6"/>
          <cell r="Q6"/>
        </row>
        <row r="7">
          <cell r="A7" t="str">
            <v>0450000</v>
          </cell>
          <cell r="B7"/>
          <cell r="C7" t="str">
            <v>Underground Storage--Land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/>
          <cell r="N7">
            <v>0</v>
          </cell>
          <cell r="O7">
            <v>0</v>
          </cell>
          <cell r="P7">
            <v>0</v>
          </cell>
          <cell r="Q7"/>
          <cell r="R7"/>
        </row>
        <row r="8">
          <cell r="A8" t="str">
            <v>0451000</v>
          </cell>
          <cell r="B8"/>
          <cell r="C8" t="str">
            <v>Underground Storage--Land Rights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/>
          <cell r="N8">
            <v>0</v>
          </cell>
          <cell r="O8">
            <v>0</v>
          </cell>
          <cell r="P8">
            <v>0</v>
          </cell>
          <cell r="Q8"/>
          <cell r="R8"/>
        </row>
        <row r="9">
          <cell r="A9" t="str">
            <v>0452000</v>
          </cell>
          <cell r="B9"/>
          <cell r="C9" t="str">
            <v>Underground Storage--Structures and Improvements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20000</v>
          </cell>
          <cell r="I9">
            <v>0</v>
          </cell>
          <cell r="J9">
            <v>20000</v>
          </cell>
          <cell r="K9">
            <v>0</v>
          </cell>
          <cell r="L9">
            <v>26000</v>
          </cell>
          <cell r="M9">
            <v>66000</v>
          </cell>
          <cell r="N9">
            <v>100000</v>
          </cell>
          <cell r="O9">
            <v>200000</v>
          </cell>
          <cell r="P9">
            <v>248060</v>
          </cell>
          <cell r="Q9">
            <v>548060</v>
          </cell>
          <cell r="R9">
            <v>614060</v>
          </cell>
        </row>
        <row r="10">
          <cell r="A10" t="str">
            <v>0453000</v>
          </cell>
          <cell r="B10"/>
          <cell r="C10" t="str">
            <v>Underground Storage--Wells</v>
          </cell>
          <cell r="D10">
            <v>158000</v>
          </cell>
          <cell r="E10">
            <v>170000</v>
          </cell>
          <cell r="F10">
            <v>42060</v>
          </cell>
          <cell r="G10">
            <v>10000</v>
          </cell>
          <cell r="H10">
            <v>350000</v>
          </cell>
          <cell r="I10">
            <v>387060</v>
          </cell>
          <cell r="J10">
            <v>72000</v>
          </cell>
          <cell r="K10">
            <v>0</v>
          </cell>
          <cell r="L10">
            <v>42060</v>
          </cell>
          <cell r="M10">
            <v>1231180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1231180</v>
          </cell>
        </row>
        <row r="11">
          <cell r="A11" t="str">
            <v>0454000</v>
          </cell>
          <cell r="B11"/>
          <cell r="C11" t="str">
            <v>Underground Storage--Well Equipment</v>
          </cell>
          <cell r="D11"/>
          <cell r="E11"/>
          <cell r="F11">
            <v>50000</v>
          </cell>
          <cell r="G11">
            <v>100000</v>
          </cell>
          <cell r="H11">
            <v>50000</v>
          </cell>
          <cell r="I11"/>
          <cell r="J11"/>
          <cell r="K11"/>
          <cell r="L11"/>
          <cell r="M11">
            <v>200000</v>
          </cell>
          <cell r="N11"/>
          <cell r="O11"/>
          <cell r="P11"/>
          <cell r="Q11">
            <v>0</v>
          </cell>
          <cell r="R11">
            <v>200000</v>
          </cell>
        </row>
        <row r="12">
          <cell r="A12" t="str">
            <v>0455000</v>
          </cell>
          <cell r="B12"/>
          <cell r="C12" t="str">
            <v>Underground Storage--Field Lines</v>
          </cell>
          <cell r="D12">
            <v>100000</v>
          </cell>
          <cell r="E12">
            <v>120000</v>
          </cell>
          <cell r="F12">
            <v>24034</v>
          </cell>
          <cell r="G12">
            <v>20000</v>
          </cell>
          <cell r="H12">
            <v>25000</v>
          </cell>
          <cell r="I12">
            <v>156050</v>
          </cell>
          <cell r="J12">
            <v>420000</v>
          </cell>
          <cell r="K12">
            <v>400000</v>
          </cell>
          <cell r="L12">
            <v>136050</v>
          </cell>
          <cell r="M12">
            <v>1401134</v>
          </cell>
          <cell r="N12">
            <v>100000</v>
          </cell>
          <cell r="O12">
            <v>220000</v>
          </cell>
          <cell r="P12">
            <v>54076</v>
          </cell>
          <cell r="Q12">
            <v>374076</v>
          </cell>
          <cell r="R12">
            <v>1775210</v>
          </cell>
        </row>
        <row r="13">
          <cell r="A13" t="str">
            <v>0456000</v>
          </cell>
          <cell r="B13"/>
          <cell r="C13" t="str">
            <v>Underground Storage--Compressor Equipment</v>
          </cell>
          <cell r="D13">
            <v>200000</v>
          </cell>
          <cell r="E13">
            <v>400000</v>
          </cell>
          <cell r="F13">
            <v>480000</v>
          </cell>
          <cell r="G13">
            <v>235000</v>
          </cell>
          <cell r="H13">
            <v>70000</v>
          </cell>
          <cell r="I13">
            <v>475000</v>
          </cell>
          <cell r="J13">
            <v>605000</v>
          </cell>
          <cell r="K13">
            <v>425000</v>
          </cell>
          <cell r="L13">
            <v>260000</v>
          </cell>
          <cell r="M13">
            <v>3150000</v>
          </cell>
          <cell r="N13">
            <v>200000</v>
          </cell>
          <cell r="O13">
            <v>90000</v>
          </cell>
          <cell r="P13">
            <v>45330</v>
          </cell>
          <cell r="Q13">
            <v>335330</v>
          </cell>
          <cell r="R13">
            <v>3485330</v>
          </cell>
        </row>
        <row r="14">
          <cell r="A14" t="str">
            <v>0457000</v>
          </cell>
          <cell r="B14"/>
          <cell r="C14" t="str">
            <v>Underground Storage--Meas &amp; Reg Equipment</v>
          </cell>
          <cell r="D14">
            <v>0</v>
          </cell>
          <cell r="E14">
            <v>50000</v>
          </cell>
          <cell r="F14">
            <v>0</v>
          </cell>
          <cell r="G14">
            <v>100000</v>
          </cell>
          <cell r="H14">
            <v>300000</v>
          </cell>
          <cell r="I14">
            <v>142060</v>
          </cell>
          <cell r="J14">
            <v>50000</v>
          </cell>
          <cell r="K14">
            <v>50000</v>
          </cell>
          <cell r="L14">
            <v>142060</v>
          </cell>
          <cell r="M14">
            <v>834120</v>
          </cell>
          <cell r="N14">
            <v>150000</v>
          </cell>
          <cell r="O14">
            <v>0</v>
          </cell>
          <cell r="P14">
            <v>0</v>
          </cell>
          <cell r="Q14">
            <v>150000</v>
          </cell>
          <cell r="R14">
            <v>984120</v>
          </cell>
        </row>
        <row r="15">
          <cell r="A15" t="str">
            <v>0458000</v>
          </cell>
          <cell r="B15"/>
          <cell r="C15" t="str">
            <v>Underground Storage--Base Pressure Gas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/>
          <cell r="B16"/>
          <cell r="C16" t="str">
            <v>Underground Storage--A&amp;G Overhead</v>
          </cell>
          <cell r="D16">
            <v>77916.67</v>
          </cell>
          <cell r="E16">
            <v>77916.67</v>
          </cell>
          <cell r="F16">
            <v>77916.67</v>
          </cell>
          <cell r="G16">
            <v>77916.67</v>
          </cell>
          <cell r="H16">
            <v>77916.67</v>
          </cell>
          <cell r="I16">
            <v>77916.67</v>
          </cell>
          <cell r="J16">
            <v>77916.67</v>
          </cell>
          <cell r="K16">
            <v>77916.67</v>
          </cell>
          <cell r="L16">
            <v>77916.67</v>
          </cell>
          <cell r="M16">
            <v>701250.03</v>
          </cell>
          <cell r="N16">
            <v>77916.67</v>
          </cell>
          <cell r="O16">
            <v>77916.67</v>
          </cell>
          <cell r="P16">
            <v>77916.63</v>
          </cell>
          <cell r="Q16">
            <v>233749.97</v>
          </cell>
          <cell r="R16">
            <v>935000</v>
          </cell>
        </row>
        <row r="17">
          <cell r="A17"/>
          <cell r="B17"/>
          <cell r="C17" t="str">
            <v>Underground Storage--IDC</v>
          </cell>
          <cell r="D17">
            <v>3096</v>
          </cell>
          <cell r="E17">
            <v>4125</v>
          </cell>
          <cell r="F17">
            <v>5422</v>
          </cell>
          <cell r="G17">
            <v>6212</v>
          </cell>
          <cell r="H17">
            <v>7223</v>
          </cell>
          <cell r="I17">
            <v>5367</v>
          </cell>
          <cell r="J17">
            <v>3323</v>
          </cell>
          <cell r="K17">
            <v>3770</v>
          </cell>
          <cell r="L17">
            <v>4803</v>
          </cell>
          <cell r="M17">
            <v>43341</v>
          </cell>
          <cell r="N17">
            <v>4985</v>
          </cell>
          <cell r="O17">
            <v>5450</v>
          </cell>
          <cell r="P17">
            <v>5450</v>
          </cell>
          <cell r="Q17">
            <v>15885</v>
          </cell>
          <cell r="R17">
            <v>59226</v>
          </cell>
        </row>
        <row r="18">
          <cell r="A18"/>
          <cell r="B18"/>
          <cell r="C18" t="str">
            <v>Storage Total</v>
          </cell>
          <cell r="D18">
            <v>539012.67000000004</v>
          </cell>
          <cell r="E18">
            <v>822041.67</v>
          </cell>
          <cell r="F18">
            <v>679432.67</v>
          </cell>
          <cell r="G18">
            <v>549128.67000000004</v>
          </cell>
          <cell r="H18">
            <v>900139.67</v>
          </cell>
          <cell r="I18">
            <v>1243453.67</v>
          </cell>
          <cell r="J18">
            <v>1248239.67</v>
          </cell>
          <cell r="K18">
            <v>956686.67</v>
          </cell>
          <cell r="L18">
            <v>688889.67</v>
          </cell>
          <cell r="M18">
            <v>7627025.0299999993</v>
          </cell>
          <cell r="N18">
            <v>632901.67000000004</v>
          </cell>
          <cell r="O18">
            <v>593366.67000000004</v>
          </cell>
          <cell r="P18">
            <v>430832.63</v>
          </cell>
          <cell r="Q18">
            <v>1657100.9700000002</v>
          </cell>
          <cell r="R18">
            <v>9284126</v>
          </cell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>
            <v>0</v>
          </cell>
          <cell r="N19"/>
          <cell r="O19"/>
          <cell r="P19"/>
          <cell r="Q19">
            <v>0</v>
          </cell>
          <cell r="R19"/>
        </row>
        <row r="20">
          <cell r="A20" t="str">
            <v>0470000</v>
          </cell>
          <cell r="B20"/>
          <cell r="C20" t="str">
            <v>Land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/>
        </row>
        <row r="21">
          <cell r="A21" t="str">
            <v>0472000</v>
          </cell>
          <cell r="B21"/>
          <cell r="C21" t="str">
            <v>Structures and Improvements</v>
          </cell>
          <cell r="D21">
            <v>127500</v>
          </cell>
          <cell r="E21">
            <v>142500</v>
          </cell>
          <cell r="F21">
            <v>213500</v>
          </cell>
          <cell r="G21">
            <v>237500</v>
          </cell>
          <cell r="H21">
            <v>295000</v>
          </cell>
          <cell r="I21">
            <v>242500</v>
          </cell>
          <cell r="J21">
            <v>132500</v>
          </cell>
          <cell r="K21">
            <v>126440</v>
          </cell>
          <cell r="L21">
            <v>80000</v>
          </cell>
          <cell r="M21">
            <v>1597440</v>
          </cell>
          <cell r="N21">
            <v>132500</v>
          </cell>
          <cell r="O21">
            <v>197500</v>
          </cell>
          <cell r="P21">
            <v>122500</v>
          </cell>
          <cell r="Q21">
            <v>452500</v>
          </cell>
          <cell r="R21">
            <v>2049940</v>
          </cell>
        </row>
        <row r="22">
          <cell r="A22" t="str">
            <v>0473000</v>
          </cell>
          <cell r="B22"/>
          <cell r="C22" t="str">
            <v>Services</v>
          </cell>
          <cell r="D22">
            <v>4821989.2177935429</v>
          </cell>
          <cell r="E22">
            <v>4866996.5382882636</v>
          </cell>
          <cell r="F22">
            <v>4945692.8282882636</v>
          </cell>
          <cell r="G22">
            <v>6695971.4370511398</v>
          </cell>
          <cell r="H22">
            <v>6917582.3270034902</v>
          </cell>
          <cell r="I22">
            <v>7087690.9170605689</v>
          </cell>
          <cell r="J22">
            <v>7391592.4269733587</v>
          </cell>
          <cell r="K22">
            <v>7655544.7571604718</v>
          </cell>
          <cell r="L22">
            <v>8018353.017967009</v>
          </cell>
          <cell r="M22">
            <v>58401413.467586108</v>
          </cell>
          <cell r="N22">
            <v>8614931.9081688821</v>
          </cell>
          <cell r="O22">
            <v>8776973.8379503898</v>
          </cell>
          <cell r="P22">
            <v>6917147.5358516388</v>
          </cell>
          <cell r="Q22">
            <v>24309053.281970911</v>
          </cell>
          <cell r="R22">
            <v>82710466.749557018</v>
          </cell>
        </row>
        <row r="23">
          <cell r="A23" t="str">
            <v>0474000</v>
          </cell>
          <cell r="B23"/>
          <cell r="C23" t="str">
            <v>Meter Installations</v>
          </cell>
          <cell r="D23">
            <v>324318.88</v>
          </cell>
          <cell r="E23">
            <v>286849.88</v>
          </cell>
          <cell r="F23">
            <v>290158.76</v>
          </cell>
          <cell r="G23">
            <v>288547.88</v>
          </cell>
          <cell r="H23">
            <v>333457.88</v>
          </cell>
          <cell r="I23">
            <v>334515.68</v>
          </cell>
          <cell r="J23">
            <v>340495.33</v>
          </cell>
          <cell r="K23">
            <v>353940.3</v>
          </cell>
          <cell r="L23">
            <v>397411.44</v>
          </cell>
          <cell r="M23">
            <v>2949696.0299999993</v>
          </cell>
          <cell r="N23">
            <v>417106.05</v>
          </cell>
          <cell r="O23">
            <v>431898.07</v>
          </cell>
          <cell r="P23">
            <v>396154.71</v>
          </cell>
          <cell r="Q23">
            <v>1245158.83</v>
          </cell>
          <cell r="R23">
            <v>4194854.8600000003</v>
          </cell>
        </row>
        <row r="24">
          <cell r="A24" t="str">
            <v>0475000</v>
          </cell>
          <cell r="B24"/>
          <cell r="C24" t="str">
            <v>Mains</v>
          </cell>
          <cell r="D24">
            <v>7115629.0969726779</v>
          </cell>
          <cell r="E24">
            <v>7227050.4469726793</v>
          </cell>
          <cell r="F24">
            <v>6135529.3569726795</v>
          </cell>
          <cell r="G24">
            <v>7241816.7965653166</v>
          </cell>
          <cell r="H24">
            <v>8331767.9265754446</v>
          </cell>
          <cell r="I24">
            <v>8890127.0065655056</v>
          </cell>
          <cell r="J24">
            <v>9564165.0965653863</v>
          </cell>
          <cell r="K24">
            <v>9532096.0465715453</v>
          </cell>
          <cell r="L24">
            <v>8644159.1365716457</v>
          </cell>
          <cell r="M24">
            <v>72682340.910332888</v>
          </cell>
          <cell r="N24">
            <v>8188335.34602175</v>
          </cell>
          <cell r="O24">
            <v>7681013.2158022793</v>
          </cell>
          <cell r="P24">
            <v>7286952.4258022793</v>
          </cell>
          <cell r="Q24">
            <v>23156300.987626307</v>
          </cell>
          <cell r="R24">
            <v>95838641.897959203</v>
          </cell>
        </row>
        <row r="25">
          <cell r="A25" t="str">
            <v>0476000</v>
          </cell>
          <cell r="B25"/>
          <cell r="C25" t="str">
            <v xml:space="preserve">NGV Compressor Equipment  </v>
          </cell>
          <cell r="D25">
            <v>0</v>
          </cell>
          <cell r="E25">
            <v>10000</v>
          </cell>
          <cell r="F25">
            <v>0</v>
          </cell>
          <cell r="G25">
            <v>0</v>
          </cell>
          <cell r="H25">
            <v>15000</v>
          </cell>
          <cell r="I25">
            <v>0</v>
          </cell>
          <cell r="J25">
            <v>10000</v>
          </cell>
          <cell r="K25">
            <v>0</v>
          </cell>
          <cell r="L25">
            <v>10000</v>
          </cell>
          <cell r="M25">
            <v>45000</v>
          </cell>
          <cell r="N25">
            <v>10000</v>
          </cell>
          <cell r="O25">
            <v>10000</v>
          </cell>
          <cell r="P25">
            <v>10000</v>
          </cell>
          <cell r="Q25">
            <v>30000</v>
          </cell>
          <cell r="R25">
            <v>75000</v>
          </cell>
        </row>
        <row r="26">
          <cell r="A26" t="str">
            <v>0477000</v>
          </cell>
          <cell r="B26"/>
          <cell r="C26" t="str">
            <v>Measurement and Regulation</v>
          </cell>
          <cell r="D26">
            <v>869733.06</v>
          </cell>
          <cell r="E26">
            <v>819655.06</v>
          </cell>
          <cell r="F26">
            <v>1026081.06</v>
          </cell>
          <cell r="G26">
            <v>1037521.1846</v>
          </cell>
          <cell r="H26">
            <v>1120882.1846000003</v>
          </cell>
          <cell r="I26">
            <v>1147530.1846000003</v>
          </cell>
          <cell r="J26">
            <v>1252111.1846000003</v>
          </cell>
          <cell r="K26">
            <v>1351615.1846</v>
          </cell>
          <cell r="L26">
            <v>1440834.1846</v>
          </cell>
          <cell r="M26">
            <v>10065963.287599999</v>
          </cell>
          <cell r="N26">
            <v>1475400.2471</v>
          </cell>
          <cell r="O26">
            <v>1304568.2471</v>
          </cell>
          <cell r="P26">
            <v>1245880.5071</v>
          </cell>
          <cell r="Q26">
            <v>4025849.0013000001</v>
          </cell>
          <cell r="R26">
            <v>14091812.288899999</v>
          </cell>
        </row>
        <row r="27">
          <cell r="A27" t="str">
            <v>0478000</v>
          </cell>
          <cell r="B27"/>
          <cell r="C27" t="str">
            <v>Meters</v>
          </cell>
          <cell r="D27">
            <v>1225067.5166666671</v>
          </cell>
          <cell r="E27">
            <v>1342951.5166666671</v>
          </cell>
          <cell r="F27">
            <v>1403454.5166666671</v>
          </cell>
          <cell r="G27">
            <v>1309350.3319999999</v>
          </cell>
          <cell r="H27">
            <v>1431813.3319999999</v>
          </cell>
          <cell r="I27">
            <v>1073698.3319999999</v>
          </cell>
          <cell r="J27">
            <v>1258535.3319999999</v>
          </cell>
          <cell r="K27">
            <v>2350330.3319999999</v>
          </cell>
          <cell r="L27">
            <v>1390853.3319999999</v>
          </cell>
          <cell r="M27">
            <v>12786054.542000003</v>
          </cell>
          <cell r="N27">
            <v>1336020.672</v>
          </cell>
          <cell r="O27">
            <v>1383202.672</v>
          </cell>
          <cell r="P27">
            <v>1098013.7120000001</v>
          </cell>
          <cell r="Q27">
            <v>3817237.0559999999</v>
          </cell>
          <cell r="R27">
            <v>16603291.598000003</v>
          </cell>
        </row>
        <row r="28">
          <cell r="A28"/>
          <cell r="B28"/>
          <cell r="C28" t="str">
            <v>Distribution Plant Total</v>
          </cell>
          <cell r="D28">
            <v>14484237.771432888</v>
          </cell>
          <cell r="E28">
            <v>14696003.441927612</v>
          </cell>
          <cell r="F28">
            <v>14014416.52192761</v>
          </cell>
          <cell r="G28">
            <v>16810707.630216453</v>
          </cell>
          <cell r="H28">
            <v>18445503.650178932</v>
          </cell>
          <cell r="I28">
            <v>18776062.120226074</v>
          </cell>
          <cell r="J28">
            <v>19949399.370138742</v>
          </cell>
          <cell r="K28">
            <v>21369966.620332014</v>
          </cell>
          <cell r="L28">
            <v>19981611.111138653</v>
          </cell>
          <cell r="M28">
            <v>158527908.23751897</v>
          </cell>
          <cell r="N28">
            <v>20174294.22329063</v>
          </cell>
          <cell r="O28">
            <v>19785156.042852666</v>
          </cell>
          <cell r="P28">
            <v>17076648.890753921</v>
          </cell>
          <cell r="Q28">
            <v>57036099.156897217</v>
          </cell>
          <cell r="R28">
            <v>215564007.39441618</v>
          </cell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>
            <v>0</v>
          </cell>
          <cell r="N29"/>
          <cell r="O29"/>
          <cell r="P29"/>
          <cell r="Q29">
            <v>0</v>
          </cell>
          <cell r="R29"/>
        </row>
        <row r="30">
          <cell r="A30" t="str">
            <v>0482500</v>
          </cell>
          <cell r="B30"/>
          <cell r="C30" t="str">
            <v>Structures and Improvements</v>
          </cell>
          <cell r="D30">
            <v>435000</v>
          </cell>
          <cell r="E30">
            <v>140000</v>
          </cell>
          <cell r="F30">
            <v>15000</v>
          </cell>
          <cell r="G30">
            <v>40000</v>
          </cell>
          <cell r="H30">
            <v>50000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680000</v>
          </cell>
          <cell r="N30">
            <v>30000</v>
          </cell>
          <cell r="O30">
            <v>30000</v>
          </cell>
          <cell r="P30">
            <v>25000</v>
          </cell>
          <cell r="Q30">
            <v>85000</v>
          </cell>
          <cell r="R30">
            <v>765000</v>
          </cell>
        </row>
        <row r="31">
          <cell r="A31" t="str">
            <v>0483100</v>
          </cell>
          <cell r="B31"/>
          <cell r="C31" t="str">
            <v xml:space="preserve">Office Equipment </v>
          </cell>
          <cell r="D31">
            <v>55768</v>
          </cell>
          <cell r="E31">
            <v>0</v>
          </cell>
          <cell r="F31">
            <v>30000</v>
          </cell>
          <cell r="G31">
            <v>45764</v>
          </cell>
          <cell r="H31">
            <v>0</v>
          </cell>
          <cell r="I31">
            <v>25764</v>
          </cell>
          <cell r="J31">
            <v>12000</v>
          </cell>
          <cell r="K31">
            <v>0</v>
          </cell>
          <cell r="L31">
            <v>25764</v>
          </cell>
          <cell r="M31">
            <v>195060</v>
          </cell>
          <cell r="N31">
            <v>20000</v>
          </cell>
          <cell r="O31">
            <v>10000</v>
          </cell>
          <cell r="P31">
            <v>0</v>
          </cell>
          <cell r="Q31">
            <v>30000</v>
          </cell>
          <cell r="R31">
            <v>225060</v>
          </cell>
        </row>
        <row r="32">
          <cell r="A32" t="str">
            <v>0483200</v>
          </cell>
          <cell r="B32"/>
          <cell r="C32" t="str">
            <v>Office Furniture</v>
          </cell>
          <cell r="D32">
            <v>0</v>
          </cell>
          <cell r="E32">
            <v>0</v>
          </cell>
          <cell r="F32">
            <v>15000</v>
          </cell>
          <cell r="G32">
            <v>20000</v>
          </cell>
          <cell r="H32">
            <v>0</v>
          </cell>
          <cell r="I32">
            <v>0</v>
          </cell>
          <cell r="J32">
            <v>30000</v>
          </cell>
          <cell r="K32">
            <v>0</v>
          </cell>
          <cell r="L32">
            <v>0</v>
          </cell>
          <cell r="M32">
            <v>65000</v>
          </cell>
          <cell r="N32">
            <v>0</v>
          </cell>
          <cell r="O32">
            <v>5000</v>
          </cell>
          <cell r="P32">
            <v>0</v>
          </cell>
          <cell r="Q32">
            <v>5000</v>
          </cell>
          <cell r="R32">
            <v>70000</v>
          </cell>
        </row>
        <row r="33">
          <cell r="A33" t="str">
            <v>0484000</v>
          </cell>
          <cell r="B33"/>
          <cell r="C33" t="str">
            <v>Transportation Equipment</v>
          </cell>
          <cell r="D33">
            <v>229000</v>
          </cell>
          <cell r="E33">
            <v>165000</v>
          </cell>
          <cell r="F33">
            <v>100000</v>
          </cell>
          <cell r="G33">
            <v>151000</v>
          </cell>
          <cell r="H33">
            <v>89000</v>
          </cell>
          <cell r="I33">
            <v>84000</v>
          </cell>
          <cell r="J33">
            <v>186000</v>
          </cell>
          <cell r="K33">
            <v>100000</v>
          </cell>
          <cell r="L33">
            <v>31000</v>
          </cell>
          <cell r="M33">
            <v>1135000</v>
          </cell>
          <cell r="N33">
            <v>13000</v>
          </cell>
          <cell r="O33">
            <v>22000</v>
          </cell>
          <cell r="P33">
            <v>30000</v>
          </cell>
          <cell r="Q33">
            <v>65000</v>
          </cell>
          <cell r="R33">
            <v>1200000</v>
          </cell>
        </row>
        <row r="34">
          <cell r="A34" t="str">
            <v>0484010</v>
          </cell>
          <cell r="B34"/>
          <cell r="C34" t="str">
            <v>Transp - NGV Cylinders</v>
          </cell>
          <cell r="D34">
            <v>3832.502</v>
          </cell>
          <cell r="E34">
            <v>3832.502</v>
          </cell>
          <cell r="F34">
            <v>3832.502</v>
          </cell>
          <cell r="G34">
            <v>3868.1233200000001</v>
          </cell>
          <cell r="H34">
            <v>3868.1233200000001</v>
          </cell>
          <cell r="I34">
            <v>3868.1233200000001</v>
          </cell>
          <cell r="J34">
            <v>3868.1233200000001</v>
          </cell>
          <cell r="K34">
            <v>3868.1233200000001</v>
          </cell>
          <cell r="L34">
            <v>3868.1233200000001</v>
          </cell>
          <cell r="M34">
            <v>34706.245919999994</v>
          </cell>
          <cell r="N34">
            <v>3868.1233200000001</v>
          </cell>
          <cell r="O34">
            <v>3868.1233200000001</v>
          </cell>
          <cell r="P34">
            <v>3868.1233200000001</v>
          </cell>
          <cell r="Q34">
            <v>11604.36996</v>
          </cell>
          <cell r="R34">
            <v>46310.61587999999</v>
          </cell>
        </row>
        <row r="35">
          <cell r="A35" t="str">
            <v>0484020</v>
          </cell>
          <cell r="B35"/>
          <cell r="C35" t="str">
            <v>Transp - NGV Conversion Kits</v>
          </cell>
          <cell r="D35">
            <v>19083</v>
          </cell>
          <cell r="E35">
            <v>19083</v>
          </cell>
          <cell r="F35">
            <v>19083</v>
          </cell>
          <cell r="G35">
            <v>19083</v>
          </cell>
          <cell r="H35">
            <v>19083</v>
          </cell>
          <cell r="I35">
            <v>19083</v>
          </cell>
          <cell r="J35">
            <v>19083</v>
          </cell>
          <cell r="K35">
            <v>19083</v>
          </cell>
          <cell r="L35">
            <v>19083</v>
          </cell>
          <cell r="M35">
            <v>171747</v>
          </cell>
          <cell r="N35">
            <v>19083</v>
          </cell>
          <cell r="O35">
            <v>19083</v>
          </cell>
          <cell r="P35">
            <v>19087</v>
          </cell>
          <cell r="Q35">
            <v>57253</v>
          </cell>
          <cell r="R35">
            <v>229000</v>
          </cell>
        </row>
        <row r="36">
          <cell r="A36" t="str">
            <v>0485000</v>
          </cell>
          <cell r="B36"/>
          <cell r="C36" t="str">
            <v>Heavy Work Equipment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278000</v>
          </cell>
          <cell r="O36">
            <v>52000</v>
          </cell>
          <cell r="P36">
            <v>64000</v>
          </cell>
          <cell r="Q36">
            <v>394000</v>
          </cell>
          <cell r="R36">
            <v>394000</v>
          </cell>
        </row>
        <row r="37">
          <cell r="A37" t="str">
            <v>0486000</v>
          </cell>
          <cell r="B37"/>
          <cell r="C37" t="str">
            <v>Tools and Work Equipment</v>
          </cell>
          <cell r="D37">
            <v>52000</v>
          </cell>
          <cell r="E37">
            <v>475000</v>
          </cell>
          <cell r="F37">
            <v>100000</v>
          </cell>
          <cell r="G37">
            <v>90000</v>
          </cell>
          <cell r="H37">
            <v>97000</v>
          </cell>
          <cell r="I37">
            <v>64000</v>
          </cell>
          <cell r="J37">
            <v>112000</v>
          </cell>
          <cell r="K37">
            <v>105000</v>
          </cell>
          <cell r="L37">
            <v>27000</v>
          </cell>
          <cell r="M37">
            <v>1122000</v>
          </cell>
          <cell r="N37">
            <v>7000</v>
          </cell>
          <cell r="O37">
            <v>65000</v>
          </cell>
          <cell r="P37">
            <v>46000</v>
          </cell>
          <cell r="Q37">
            <v>118000</v>
          </cell>
          <cell r="R37">
            <v>1240000</v>
          </cell>
        </row>
        <row r="38">
          <cell r="A38" t="str">
            <v>0487730</v>
          </cell>
          <cell r="B38"/>
          <cell r="C38" t="str">
            <v>NGV Rental VRA's</v>
          </cell>
          <cell r="D38">
            <v>885</v>
          </cell>
          <cell r="E38">
            <v>885</v>
          </cell>
          <cell r="F38">
            <v>885</v>
          </cell>
          <cell r="G38">
            <v>885</v>
          </cell>
          <cell r="H38">
            <v>885</v>
          </cell>
          <cell r="I38">
            <v>885</v>
          </cell>
          <cell r="J38">
            <v>885</v>
          </cell>
          <cell r="K38">
            <v>885</v>
          </cell>
          <cell r="L38">
            <v>885</v>
          </cell>
          <cell r="M38">
            <v>7965</v>
          </cell>
          <cell r="N38">
            <v>885</v>
          </cell>
          <cell r="O38">
            <v>885</v>
          </cell>
          <cell r="P38">
            <v>885</v>
          </cell>
          <cell r="Q38">
            <v>2655</v>
          </cell>
          <cell r="R38">
            <v>10620</v>
          </cell>
        </row>
        <row r="39">
          <cell r="A39" t="str">
            <v>0487930</v>
          </cell>
          <cell r="B39"/>
          <cell r="C39" t="str">
            <v>NGV Rental Cylinders</v>
          </cell>
          <cell r="D39">
            <v>7800</v>
          </cell>
          <cell r="E39">
            <v>7800</v>
          </cell>
          <cell r="F39">
            <v>7800</v>
          </cell>
          <cell r="G39">
            <v>7800</v>
          </cell>
          <cell r="H39">
            <v>7800</v>
          </cell>
          <cell r="I39">
            <v>7800</v>
          </cell>
          <cell r="J39">
            <v>7800</v>
          </cell>
          <cell r="K39">
            <v>7800</v>
          </cell>
          <cell r="L39">
            <v>7800</v>
          </cell>
          <cell r="M39">
            <v>70200</v>
          </cell>
          <cell r="N39">
            <v>7800</v>
          </cell>
          <cell r="O39">
            <v>7800</v>
          </cell>
          <cell r="P39">
            <v>7800</v>
          </cell>
          <cell r="Q39">
            <v>23400</v>
          </cell>
          <cell r="R39">
            <v>93600</v>
          </cell>
        </row>
        <row r="40">
          <cell r="A40" t="str">
            <v>0487800</v>
          </cell>
          <cell r="B40"/>
          <cell r="C40" t="str">
            <v>NGV Rental Compressors</v>
          </cell>
          <cell r="D40">
            <v>17000.8125</v>
          </cell>
          <cell r="E40">
            <v>78500.8125</v>
          </cell>
          <cell r="F40">
            <v>17000.8125</v>
          </cell>
          <cell r="G40">
            <v>17250.915937500002</v>
          </cell>
          <cell r="H40">
            <v>17250.915937500002</v>
          </cell>
          <cell r="I40">
            <v>17250.915937500002</v>
          </cell>
          <cell r="J40">
            <v>17250.915937500002</v>
          </cell>
          <cell r="K40">
            <v>78750.915937500002</v>
          </cell>
          <cell r="L40">
            <v>17250.915937500002</v>
          </cell>
          <cell r="M40">
            <v>277507.93312500004</v>
          </cell>
          <cell r="N40">
            <v>17250.915937500002</v>
          </cell>
          <cell r="O40">
            <v>78750.915937500002</v>
          </cell>
          <cell r="P40">
            <v>17250.915937500002</v>
          </cell>
          <cell r="Q40">
            <v>113252.74781250001</v>
          </cell>
          <cell r="R40">
            <v>390760.68093750009</v>
          </cell>
        </row>
        <row r="41">
          <cell r="A41" t="str">
            <v>0488000</v>
          </cell>
          <cell r="B41"/>
          <cell r="C41" t="str">
            <v>Communication Equipment</v>
          </cell>
          <cell r="D41">
            <v>91800</v>
          </cell>
          <cell r="E41">
            <v>91800</v>
          </cell>
          <cell r="F41">
            <v>91800</v>
          </cell>
          <cell r="G41">
            <v>91800</v>
          </cell>
          <cell r="H41">
            <v>91800</v>
          </cell>
          <cell r="I41">
            <v>91800</v>
          </cell>
          <cell r="J41">
            <v>91800</v>
          </cell>
          <cell r="K41">
            <v>91800</v>
          </cell>
          <cell r="L41">
            <v>91800</v>
          </cell>
          <cell r="M41">
            <v>826200</v>
          </cell>
          <cell r="N41">
            <v>91800</v>
          </cell>
          <cell r="O41">
            <v>91800</v>
          </cell>
          <cell r="P41">
            <v>91800</v>
          </cell>
          <cell r="Q41">
            <v>275400</v>
          </cell>
          <cell r="R41">
            <v>1101600</v>
          </cell>
        </row>
        <row r="42">
          <cell r="A42" t="str">
            <v>0490000</v>
          </cell>
          <cell r="B42"/>
          <cell r="C42" t="str">
            <v xml:space="preserve">Computer Equipment </v>
          </cell>
          <cell r="D42">
            <v>2317990</v>
          </cell>
          <cell r="E42">
            <v>2317990</v>
          </cell>
          <cell r="F42">
            <v>2317990</v>
          </cell>
          <cell r="G42">
            <v>2119101.0024000001</v>
          </cell>
          <cell r="H42">
            <v>975301.0024</v>
          </cell>
          <cell r="I42">
            <v>975301.0024</v>
          </cell>
          <cell r="J42">
            <v>975301.0024</v>
          </cell>
          <cell r="K42">
            <v>975301.0024</v>
          </cell>
          <cell r="L42">
            <v>975301.0024</v>
          </cell>
          <cell r="M42">
            <v>13949576.014399998</v>
          </cell>
          <cell r="N42">
            <v>2388401.0024000001</v>
          </cell>
          <cell r="O42">
            <v>2388401.0024000001</v>
          </cell>
          <cell r="P42">
            <v>17390001.0024</v>
          </cell>
          <cell r="Q42">
            <v>22166803.007199999</v>
          </cell>
          <cell r="R42">
            <v>36116379.021599993</v>
          </cell>
        </row>
        <row r="43">
          <cell r="A43"/>
          <cell r="B43"/>
          <cell r="C43" t="str">
            <v>General Plant Total</v>
          </cell>
          <cell r="D43">
            <v>3230159.3144999999</v>
          </cell>
          <cell r="E43">
            <v>3299891.3144999999</v>
          </cell>
          <cell r="F43">
            <v>2718391.3144999999</v>
          </cell>
          <cell r="G43">
            <v>2606552.0416575</v>
          </cell>
          <cell r="H43">
            <v>1351988.0416575</v>
          </cell>
          <cell r="I43">
            <v>1289752.0416575</v>
          </cell>
          <cell r="J43">
            <v>1455988.0416575</v>
          </cell>
          <cell r="K43">
            <v>1382488.0416575</v>
          </cell>
          <cell r="L43">
            <v>1199752.0416575</v>
          </cell>
          <cell r="M43">
            <v>18534962.193444997</v>
          </cell>
          <cell r="N43">
            <v>2877088.0416575</v>
          </cell>
          <cell r="O43">
            <v>2774588.0416575</v>
          </cell>
          <cell r="P43">
            <v>17695692.0416575</v>
          </cell>
          <cell r="Q43">
            <v>23347368.1249725</v>
          </cell>
          <cell r="R43">
            <v>41882330.318417497</v>
          </cell>
        </row>
        <row r="44">
          <cell r="A44"/>
          <cell r="B44"/>
          <cell r="C44" t="str">
            <v>GROSS CAPITAL EXPENDITURES</v>
          </cell>
          <cell r="D44">
            <v>18253409.75593289</v>
          </cell>
          <cell r="E44">
            <v>18817936.426427614</v>
          </cell>
          <cell r="F44">
            <v>17412240.506427612</v>
          </cell>
          <cell r="G44">
            <v>19966388.341873955</v>
          </cell>
          <cell r="H44">
            <v>20697631.361836433</v>
          </cell>
          <cell r="I44">
            <v>21309267.831883572</v>
          </cell>
          <cell r="J44">
            <v>22653627.081796244</v>
          </cell>
          <cell r="K44">
            <v>23709141.331989516</v>
          </cell>
          <cell r="L44">
            <v>21870252.822796155</v>
          </cell>
          <cell r="M44">
            <v>184689895.46096402</v>
          </cell>
          <cell r="N44">
            <v>23684283.934948131</v>
          </cell>
          <cell r="O44">
            <v>23153110.754510168</v>
          </cell>
          <cell r="P44">
            <v>35203173.56241142</v>
          </cell>
          <cell r="Q44">
            <v>82040568.251869708</v>
          </cell>
          <cell r="R44">
            <v>266730463.71283367</v>
          </cell>
        </row>
        <row r="45">
          <cell r="A45"/>
          <cell r="B45"/>
          <cell r="C45" t="str">
            <v xml:space="preserve">Proceeds </v>
          </cell>
          <cell r="D45">
            <v>-10416.666666666668</v>
          </cell>
          <cell r="E45">
            <v>-10416.666666666668</v>
          </cell>
          <cell r="F45">
            <v>-10416.666666666668</v>
          </cell>
          <cell r="G45">
            <v>-10416.666666666668</v>
          </cell>
          <cell r="H45">
            <v>-1510416.6666666667</v>
          </cell>
          <cell r="I45">
            <v>-4260416.666666667</v>
          </cell>
          <cell r="J45">
            <v>-10416.666666666668</v>
          </cell>
          <cell r="K45">
            <v>-10416.666666666668</v>
          </cell>
          <cell r="L45">
            <v>-1921416.6666666667</v>
          </cell>
          <cell r="M45">
            <v>-7754750.0000000009</v>
          </cell>
          <cell r="N45">
            <v>-10416.666666666668</v>
          </cell>
          <cell r="O45">
            <v>-10416.666666666668</v>
          </cell>
          <cell r="P45">
            <v>-10416.666666666668</v>
          </cell>
          <cell r="Q45">
            <v>-31250.000000000004</v>
          </cell>
          <cell r="R45">
            <v>-7786000.0000000019</v>
          </cell>
        </row>
        <row r="46">
          <cell r="A46"/>
          <cell r="B46"/>
          <cell r="C46" t="str">
            <v>Cost of Retirements</v>
          </cell>
          <cell r="D46">
            <v>944583.33333333337</v>
          </cell>
          <cell r="E46">
            <v>944583.33333333337</v>
          </cell>
          <cell r="F46">
            <v>944583.33333333337</v>
          </cell>
          <cell r="G46">
            <v>944583.33333333337</v>
          </cell>
          <cell r="H46">
            <v>1045583.3333333333</v>
          </cell>
          <cell r="I46">
            <v>1833083.333333333</v>
          </cell>
          <cell r="J46">
            <v>944583.33333333337</v>
          </cell>
          <cell r="K46">
            <v>959583.33333333337</v>
          </cell>
          <cell r="L46">
            <v>1070583.3333333333</v>
          </cell>
          <cell r="M46">
            <v>9631750</v>
          </cell>
          <cell r="N46">
            <v>959583.33333333337</v>
          </cell>
          <cell r="O46">
            <v>953583.33333333337</v>
          </cell>
          <cell r="P46">
            <v>944583.33333333337</v>
          </cell>
          <cell r="Q46">
            <v>2857750</v>
          </cell>
          <cell r="R46">
            <v>12489500.000000002</v>
          </cell>
        </row>
        <row r="47">
          <cell r="A47"/>
          <cell r="B47"/>
          <cell r="C47" t="str">
            <v>NET ADDITIONS TO PLANT</v>
          </cell>
          <cell r="D47">
            <v>19187576.422599554</v>
          </cell>
          <cell r="E47">
            <v>19752103.093094278</v>
          </cell>
          <cell r="F47">
            <v>18346407.173094276</v>
          </cell>
          <cell r="G47">
            <v>20900555.008540619</v>
          </cell>
          <cell r="H47">
            <v>20232798.028503098</v>
          </cell>
          <cell r="I47">
            <v>18881934.498550236</v>
          </cell>
          <cell r="J47">
            <v>23587793.748462908</v>
          </cell>
          <cell r="K47">
            <v>24658307.99865618</v>
          </cell>
          <cell r="L47">
            <v>21019419.489462819</v>
          </cell>
          <cell r="M47">
            <v>186566895.46096396</v>
          </cell>
          <cell r="N47">
            <v>24633450.601614796</v>
          </cell>
          <cell r="O47">
            <v>24096277.421176832</v>
          </cell>
          <cell r="P47">
            <v>36137340.229078092</v>
          </cell>
          <cell r="Q47">
            <v>84867068.251869708</v>
          </cell>
          <cell r="R47">
            <v>271433963.7128337</v>
          </cell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</row>
        <row r="59">
          <cell r="A59"/>
          <cell r="B59"/>
          <cell r="C59" t="str">
            <v xml:space="preserve"> *  Note Feb11th Retirements, Costs and Proceeds reflect the latest detail as per Property Plan </v>
          </cell>
          <cell r="L59"/>
          <cell r="M59"/>
        </row>
        <row r="60">
          <cell r="A60"/>
          <cell r="B60"/>
          <cell r="C60"/>
          <cell r="L60"/>
          <cell r="M60"/>
        </row>
        <row r="61">
          <cell r="A61"/>
          <cell r="B61"/>
          <cell r="C61"/>
          <cell r="L61"/>
          <cell r="M61"/>
        </row>
        <row r="62">
          <cell r="A62"/>
          <cell r="B62"/>
          <cell r="C62"/>
          <cell r="J62"/>
          <cell r="L62"/>
          <cell r="M62"/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WD DATABASE t-30"/>
      <sheetName val="FWD DATABASE t-29"/>
      <sheetName val="FWD DATABASE t-28"/>
      <sheetName val="FWD DATABASE t-27"/>
      <sheetName val="FWD DATABASE t-26"/>
      <sheetName val="FWD DATABASE t-25"/>
      <sheetName val="FWD DATABASE t-24"/>
      <sheetName val="FWD DATABASE t-23"/>
      <sheetName val="FWD DATABASE t-22"/>
      <sheetName val="FWD DATABASE t-21"/>
      <sheetName val="FWD DATABASE t-20"/>
      <sheetName val="FWD DATABASE t-19"/>
      <sheetName val="FWD DATABASE t-18"/>
      <sheetName val="FWD DATABASE t-17"/>
      <sheetName val="FWD DATABASE t-16"/>
      <sheetName val="FWD DATABASE t-15"/>
      <sheetName val="FWD DATABASE t-14"/>
      <sheetName val="FWD DATABASE t-13"/>
      <sheetName val="FWD DATABASE t-12"/>
      <sheetName val="FWD DATABASE t-11"/>
      <sheetName val="FWD DATABASE t-10"/>
      <sheetName val="FWD DATABASE t-9"/>
      <sheetName val="FWD DATABASE t-8"/>
      <sheetName val="FWD DATABASE t-7"/>
      <sheetName val="FWD DATABASE t-6"/>
      <sheetName val="FWD DATABASE t-5"/>
      <sheetName val="FWD DATABASE t-4"/>
      <sheetName val="FWD DATABASE t-3"/>
      <sheetName val="FWD DATABASE t-2"/>
      <sheetName val="FWD DATABASE t-1"/>
      <sheetName val="FWD DATABASE t"/>
      <sheetName val="DatabaseLink"/>
      <sheetName val="Settlements"/>
      <sheetName val="Current DER"/>
      <sheetName val="Start"/>
      <sheetName val="Holiday"/>
      <sheetName val="Curve"/>
      <sheetName val="Ref_dat"/>
      <sheetName val="Counterparty_Position"/>
      <sheetName val="Sheet1"/>
      <sheetName val="Position"/>
      <sheetName val="Electricity"/>
      <sheetName val="swaptions"/>
      <sheetName val="trade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EC"/>
      <sheetName val="DENA"/>
      <sheetName val="Dena Other"/>
      <sheetName val="US Pipes"/>
      <sheetName val="Crescent"/>
      <sheetName val="Duke Power"/>
      <sheetName val="DEM"/>
      <sheetName val="DEI"/>
      <sheetName val="20046"/>
      <sheetName val="DEBS"/>
      <sheetName val="DFD"/>
      <sheetName val="Royal"/>
      <sheetName val="DukeNet"/>
      <sheetName val="Bison"/>
      <sheetName val="Union Gas"/>
      <sheetName val="BC Pipes"/>
      <sheetName val="Cinergy Consolidated"/>
      <sheetName val="CRM FS Hedges"/>
      <sheetName val="Choose B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SU_Sources Uses"/>
      <sheetName val="Funds&amp;Cash"/>
      <sheetName val="Cash Gen Recon"/>
      <sheetName val="BU Forecast Pd"/>
      <sheetName val="BU Actuals"/>
      <sheetName val="Div Analysis"/>
      <sheetName val="Summary"/>
      <sheetName val="5TR1 Interest"/>
      <sheetName val="&quot;Other&quot; detail-Full Yr"/>
      <sheetName val="SU_Cash Flow PULL"/>
      <sheetName val="SU_Misc CF PULL"/>
      <sheetName val="SU_Misc IS  PULL"/>
      <sheetName val="SU_Other PULL"/>
      <sheetName val="SU_Deferred Taxes PULL"/>
      <sheetName val="Funds_IS PULL"/>
      <sheetName val="Funds_DEFS Cash Pull"/>
      <sheetName val="Funds_CF PULL"/>
      <sheetName val="BU_IS PULL"/>
      <sheetName val="BU_CF Check PULL"/>
      <sheetName val="BU_CF PULL"/>
      <sheetName val="End of Cur Month Cash"/>
      <sheetName val="End of Prior Month Cash"/>
      <sheetName val="End of 1Q Cash"/>
      <sheetName val="End of 2004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S(1) ADJUSTMENTS"/>
      <sheetName val="CCA"/>
      <sheetName val="T2S(8)-BACKUP"/>
      <sheetName val="DEFERRED COSTS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S(1) ADJUSTMENTS"/>
      <sheetName val="CCA"/>
      <sheetName val="T2S(8)-BACKUP"/>
      <sheetName val="DEFERRED COSTS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ke Energy SEC FC 13 A-1"/>
      <sheetName val="12 ME SEC CALC 13 A-2"/>
      <sheetName val="Duke Capital 12-01 SEC 13 A-3 "/>
      <sheetName val="Dist Inc of Equity Invest 13-Z1"/>
      <sheetName val="RENTAL EXP 13 E-1"/>
      <sheetName val="DCC RENTAL EXP 13 E-2"/>
      <sheetName val="Duke Caital SEC FC XXX"/>
      <sheetName val="Duke Caital SEC FC B1"/>
      <sheetName val="DatabaseLink"/>
    </sheetNames>
    <sheetDataSet>
      <sheetData sheetId="0" refreshError="1">
        <row r="1">
          <cell r="A1" t="str">
            <v>Duke Energy Corporation</v>
          </cell>
        </row>
        <row r="2">
          <cell r="A2" t="str">
            <v>Fixed Charges Coverage (calculated using SEC guidance)</v>
          </cell>
        </row>
        <row r="3">
          <cell r="A3" t="str">
            <v>For the YTD Period Ended</v>
          </cell>
          <cell r="C3">
            <v>37621</v>
          </cell>
        </row>
        <row r="5">
          <cell r="B5" t="str">
            <v>G:\finrpt\Reporting\EarnRelease\2002 ER\0212EarnRelease\[0212 SEC fixed charge ratio.xls]Duke Energy SEC FC 13 A-1</v>
          </cell>
        </row>
        <row r="6">
          <cell r="E6" t="str">
            <v>December 31</v>
          </cell>
          <cell r="G6" t="str">
            <v>December 31</v>
          </cell>
        </row>
        <row r="7">
          <cell r="E7">
            <v>2002</v>
          </cell>
          <cell r="G7">
            <v>2001</v>
          </cell>
        </row>
        <row r="9">
          <cell r="A9" t="str">
            <v>Calculation of "Earnings" for the Fixed Charges calculation</v>
          </cell>
        </row>
        <row r="10">
          <cell r="B10" t="str">
            <v>Net income (loss) from continuing operations,</v>
          </cell>
        </row>
        <row r="11">
          <cell r="B11" t="str">
            <v xml:space="preserve">   Before Extraordinary Items &amp; Cumulative Change in Accounting Principles</v>
          </cell>
          <cell r="D11" t="str">
            <v>Add</v>
          </cell>
          <cell r="E11">
            <v>1034</v>
          </cell>
          <cell r="F11" t="str">
            <v>Fr 13-C2</v>
          </cell>
          <cell r="G11">
            <v>1994.2</v>
          </cell>
          <cell r="H11" t="str">
            <v>Fr 13-B1</v>
          </cell>
        </row>
        <row r="13">
          <cell r="B13" t="str">
            <v xml:space="preserve">The following items should be excluded from net income from continuing operations:  </v>
          </cell>
        </row>
        <row r="14">
          <cell r="B14" t="str">
            <v xml:space="preserve">   Minority Interest expense</v>
          </cell>
          <cell r="D14" t="str">
            <v>Add</v>
          </cell>
          <cell r="E14">
            <v>107</v>
          </cell>
          <cell r="F14" t="str">
            <v>Fr 13-C2</v>
          </cell>
          <cell r="G14">
            <v>326.60000000000002</v>
          </cell>
          <cell r="H14" t="str">
            <v>Fr 13-B1</v>
          </cell>
        </row>
        <row r="15">
          <cell r="B15" t="str">
            <v xml:space="preserve">   Income taxes</v>
          </cell>
          <cell r="D15" t="str">
            <v>Add</v>
          </cell>
          <cell r="E15">
            <v>618.4</v>
          </cell>
          <cell r="F15" t="str">
            <v>Fr 13-C2</v>
          </cell>
          <cell r="G15">
            <v>1150.3</v>
          </cell>
          <cell r="H15" t="str">
            <v>Fr 13-B1</v>
          </cell>
        </row>
        <row r="16">
          <cell r="B16" t="str">
            <v xml:space="preserve">   Income or loss from equity investees</v>
          </cell>
          <cell r="D16" t="str">
            <v>Subtract</v>
          </cell>
          <cell r="E16">
            <v>232.9</v>
          </cell>
          <cell r="F16" t="str">
            <v>Fr 13-C1</v>
          </cell>
          <cell r="G16">
            <v>168.1</v>
          </cell>
          <cell r="H16" t="str">
            <v>Fr 13-B1</v>
          </cell>
        </row>
        <row r="18">
          <cell r="B18" t="str">
            <v>Pretax income from continuing operations (as defined for the Fixed Charges calculation)</v>
          </cell>
          <cell r="E18">
            <v>1526.5</v>
          </cell>
          <cell r="G18">
            <v>3303.0000000000005</v>
          </cell>
        </row>
        <row r="20">
          <cell r="B20" t="str">
            <v>Add:</v>
          </cell>
        </row>
        <row r="21">
          <cell r="B21" t="str">
            <v xml:space="preserve">   Fixed Charges (see detail calculation below)</v>
          </cell>
          <cell r="D21" t="str">
            <v>(A)</v>
          </cell>
          <cell r="E21">
            <v>1483.8082783530001</v>
          </cell>
          <cell r="G21">
            <v>1127.5</v>
          </cell>
        </row>
        <row r="22">
          <cell r="B22" t="str">
            <v xml:space="preserve">   Amortization of capitalized interest  (note 1)</v>
          </cell>
          <cell r="D22" t="str">
            <v>(B)</v>
          </cell>
          <cell r="E22">
            <v>0</v>
          </cell>
          <cell r="F22" t="str">
            <v>N/A</v>
          </cell>
          <cell r="G22">
            <v>0</v>
          </cell>
          <cell r="H22" t="str">
            <v>N/A</v>
          </cell>
        </row>
        <row r="23">
          <cell r="B23" t="str">
            <v xml:space="preserve">   Distributed income of equity investees</v>
          </cell>
          <cell r="E23">
            <v>234.25658300000001</v>
          </cell>
          <cell r="F23" t="str">
            <v>Fr 13-Z1</v>
          </cell>
          <cell r="G23">
            <v>155.69999999999999</v>
          </cell>
          <cell r="H23" t="str">
            <v>Fr 13-B1</v>
          </cell>
        </row>
        <row r="24">
          <cell r="B24" t="str">
            <v xml:space="preserve">   Duke's share of pre-tax losses of equity investees for which charges arising from</v>
          </cell>
        </row>
        <row r="25">
          <cell r="B25" t="str">
            <v xml:space="preserve">      guarantees are included in fixed charges </v>
          </cell>
          <cell r="E25">
            <v>0</v>
          </cell>
          <cell r="F25" t="str">
            <v>N/A</v>
          </cell>
          <cell r="G25">
            <v>0</v>
          </cell>
          <cell r="H25" t="str">
            <v>N/A</v>
          </cell>
        </row>
        <row r="26">
          <cell r="C26" t="str">
            <v>Total of additions</v>
          </cell>
          <cell r="E26">
            <v>1718.0648613530002</v>
          </cell>
          <cell r="G26">
            <v>1283.2</v>
          </cell>
        </row>
        <row r="28">
          <cell r="B28" t="str">
            <v>Deduct:</v>
          </cell>
        </row>
        <row r="29">
          <cell r="B29" t="str">
            <v xml:space="preserve">   Preference security dividend requirements of consolidated subsidiaries (note 2)</v>
          </cell>
        </row>
        <row r="30">
          <cell r="B30" t="str">
            <v xml:space="preserve">        Dividends on preferred members' interest of DEFS</v>
          </cell>
          <cell r="E30">
            <v>7.7</v>
          </cell>
          <cell r="F30" t="str">
            <v>Fr 13-AB1</v>
          </cell>
          <cell r="G30">
            <v>8.6</v>
          </cell>
          <cell r="H30" t="str">
            <v>Fr 13-B1</v>
          </cell>
        </row>
        <row r="31">
          <cell r="B31" t="str">
            <v xml:space="preserve">        Dividends on DEC and DCC Trust Preferred Securities</v>
          </cell>
          <cell r="E31">
            <v>108</v>
          </cell>
          <cell r="F31" t="str">
            <v>Fr 13-AA1</v>
          </cell>
          <cell r="G31">
            <v>108</v>
          </cell>
          <cell r="H31" t="str">
            <v>Fr 13-B1</v>
          </cell>
        </row>
        <row r="32">
          <cell r="B32" t="str">
            <v xml:space="preserve">        Dividends on DENA financing</v>
          </cell>
          <cell r="E32">
            <v>22</v>
          </cell>
          <cell r="F32" t="str">
            <v>Fr 13-AA1</v>
          </cell>
          <cell r="G32">
            <v>53</v>
          </cell>
          <cell r="H32" t="str">
            <v>Fr 13-B1</v>
          </cell>
        </row>
        <row r="33">
          <cell r="C33" t="str">
            <v>Subtotal of preference security dividend requirements</v>
          </cell>
          <cell r="D33" t="str">
            <v>(B)</v>
          </cell>
          <cell r="E33">
            <v>137.69999999999999</v>
          </cell>
          <cell r="G33">
            <v>169.6</v>
          </cell>
        </row>
        <row r="34">
          <cell r="B34" t="str">
            <v xml:space="preserve">   Interest capitalized</v>
          </cell>
          <cell r="E34">
            <v>192.9</v>
          </cell>
          <cell r="F34" t="str">
            <v>Fr 13-C2</v>
          </cell>
          <cell r="G34">
            <v>138.80000000000001</v>
          </cell>
          <cell r="H34" t="str">
            <v>Fr 13-B1</v>
          </cell>
        </row>
        <row r="35">
          <cell r="B35" t="str">
            <v xml:space="preserve">   Minority interest in pre-tax income of subsidiaries that have not incurred fixed charges (note 3)</v>
          </cell>
          <cell r="E35">
            <v>0</v>
          </cell>
          <cell r="F35" t="str">
            <v>N/A</v>
          </cell>
          <cell r="G35">
            <v>0</v>
          </cell>
          <cell r="H35" t="str">
            <v>N/A</v>
          </cell>
        </row>
        <row r="36">
          <cell r="C36" t="str">
            <v>Total of deductions</v>
          </cell>
          <cell r="E36">
            <v>330.6</v>
          </cell>
          <cell r="G36">
            <v>308.39999999999998</v>
          </cell>
        </row>
        <row r="38">
          <cell r="B38" t="str">
            <v>Total Earnings (as defined for the Fixed Charges calculation)</v>
          </cell>
          <cell r="E38">
            <v>2913.9648613530003</v>
          </cell>
          <cell r="G38">
            <v>4277.8000000000011</v>
          </cell>
        </row>
        <row r="41">
          <cell r="A41" t="str">
            <v>Calculation of Fixed Charges</v>
          </cell>
          <cell r="D41" t="str">
            <v xml:space="preserve"> </v>
          </cell>
        </row>
        <row r="42">
          <cell r="B42" t="str">
            <v xml:space="preserve">   Interest expensed and capitalized, including amortized premiums, discounts and </v>
          </cell>
        </row>
        <row r="43">
          <cell r="B43" t="str">
            <v xml:space="preserve">      capitalized expenses related to indebtedness</v>
          </cell>
          <cell r="D43" t="str">
            <v xml:space="preserve"> </v>
          </cell>
          <cell r="E43">
            <v>1302.4000000000001</v>
          </cell>
          <cell r="F43" t="str">
            <v>Fr 13-C2</v>
          </cell>
          <cell r="G43">
            <v>923.7</v>
          </cell>
          <cell r="H43" t="str">
            <v>Fr 13-B1</v>
          </cell>
        </row>
        <row r="44">
          <cell r="B44" t="str">
            <v xml:space="preserve">   Crescent capitalized interest</v>
          </cell>
          <cell r="D44" t="str">
            <v xml:space="preserve"> </v>
          </cell>
          <cell r="E44">
            <v>3.8</v>
          </cell>
          <cell r="F44" t="str">
            <v>Fr 13 D-1</v>
          </cell>
          <cell r="G44">
            <v>0</v>
          </cell>
          <cell r="H44" t="str">
            <v>Fr 13-B1</v>
          </cell>
        </row>
        <row r="45">
          <cell r="B45" t="str">
            <v xml:space="preserve">   Estimate of interest within rental expense</v>
          </cell>
          <cell r="D45" t="str">
            <v xml:space="preserve"> </v>
          </cell>
          <cell r="E45">
            <v>39.908278352999993</v>
          </cell>
          <cell r="F45" t="str">
            <v>Fr 13 E-1</v>
          </cell>
          <cell r="G45">
            <v>34.200000000000003</v>
          </cell>
          <cell r="H45" t="str">
            <v>Fr 13-B1</v>
          </cell>
        </row>
        <row r="46">
          <cell r="B46" t="str">
            <v xml:space="preserve">   Preference security dividend requirements of consolidated subsidiaries (see above)</v>
          </cell>
          <cell r="D46" t="str">
            <v>(B)</v>
          </cell>
          <cell r="E46">
            <v>137.69999999999999</v>
          </cell>
          <cell r="G46">
            <v>169.6</v>
          </cell>
        </row>
        <row r="47">
          <cell r="C47" t="str">
            <v>Total Fixed Charges</v>
          </cell>
          <cell r="D47" t="str">
            <v>(A)</v>
          </cell>
          <cell r="E47">
            <v>1483.8082783530001</v>
          </cell>
          <cell r="G47">
            <v>1127.5</v>
          </cell>
        </row>
        <row r="50">
          <cell r="A50" t="str">
            <v>Fixed Charges Coverage (as calculated using SEC guidance)</v>
          </cell>
          <cell r="D50" t="str">
            <v xml:space="preserve"> </v>
          </cell>
          <cell r="E50">
            <v>1.9638418951183152</v>
          </cell>
        </row>
        <row r="52">
          <cell r="A52" t="str">
            <v>Previously disclosed</v>
          </cell>
        </row>
        <row r="54">
          <cell r="A54" t="str">
            <v>note 1</v>
          </cell>
          <cell r="B54" t="str">
            <v>Public utilities following SFAS 71 should not add amortization of capitalized interest in determining earnings</v>
          </cell>
        </row>
        <row r="56">
          <cell r="A56" t="str">
            <v>note 2</v>
          </cell>
          <cell r="B56" t="str">
            <v>Per item 503 of S-K, we have included the preferential dividends for the financing Trusts, Project Thor, and preferred stock sold to Phillips (partner in Field Services).</v>
          </cell>
        </row>
        <row r="58">
          <cell r="A58" t="str">
            <v>note 3</v>
          </cell>
          <cell r="B58" t="str">
            <v>All of Duke's significant subsidiaries incurr either interest expense or rent expense and therefor have fixed charges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C_1520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rafalgar"/>
      <sheetName val="Contract Data"/>
      <sheetName val="D-P New"/>
      <sheetName val="Parkway to Dawn"/>
      <sheetName val="Dawn to Park or Kirk LFS"/>
      <sheetName val="Dawn to St Clair Export"/>
      <sheetName val="Dawn to Bluewater Export"/>
      <sheetName val="Ojibway to Dawn"/>
      <sheetName val="Bluewater - St Clair to Dawn"/>
      <sheetName val="Dawn to Ojibway"/>
      <sheetName val="North TCPL Exchanges "/>
      <sheetName val="New Vector Exchanges"/>
      <sheetName val="LFS"/>
      <sheetName val="Fu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. Debt"/>
      <sheetName val="Fixed Chg Covg"/>
      <sheetName val="Assum"/>
      <sheetName val="Configuration"/>
      <sheetName val="Link"/>
      <sheetName val="growth charts"/>
      <sheetName val="CapX"/>
      <sheetName val="Data"/>
      <sheetName val="EPSG"/>
      <sheetName val="ReturnG"/>
    </sheetNames>
    <sheetDataSet>
      <sheetData sheetId="0" refreshError="1">
        <row r="6">
          <cell r="B6" t="str">
            <v>Loan 1 Inputs and Results</v>
          </cell>
        </row>
        <row r="18">
          <cell r="AK18" t="str">
            <v>Interest</v>
          </cell>
          <cell r="AL18" t="str">
            <v>Principle</v>
          </cell>
        </row>
        <row r="32">
          <cell r="AL32">
            <v>0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C_1520_NE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2003 PCap Details"/>
      <sheetName val="2002 Latest Outlook"/>
      <sheetName val="Graph"/>
      <sheetName val="2003 Actuals"/>
      <sheetName val="2004 Actuals"/>
      <sheetName val="2005 Actuals"/>
      <sheetName val="2006 Actuals"/>
      <sheetName val="2007"/>
      <sheetName val="2008"/>
      <sheetName val="2009"/>
      <sheetName val="2010"/>
      <sheetName val="2011"/>
      <sheetName val="2012"/>
      <sheetName val="2013"/>
      <sheetName val="2008 - 2019 summary"/>
      <sheetName val="Base 3.0% LNG"/>
      <sheetName val="Base 4% Toll Forecast"/>
      <sheetName val="2005_7 Bud template IS"/>
      <sheetName val="2005_7 Bud template CF"/>
      <sheetName val="ROCE"/>
      <sheetName val="Repsol"/>
      <sheetName val="Req Escrow Balance"/>
      <sheetName val="Revenue Requirements Forecast"/>
      <sheetName val="Prop Tax forecast"/>
      <sheetName val="Forecasted Cash Flow"/>
      <sheetName val="Income_Statement 2005-2011"/>
      <sheetName val="Cash_Flow 2005-2011"/>
      <sheetName val="Balance_Sheet 2005-2011"/>
      <sheetName val="ROCE 2005-2011"/>
      <sheetName val="2008 vs. 2007 Cdn$ (2)"/>
      <sheetName val="2003 vs. 2002 7&amp;5 Cdn$"/>
      <sheetName val="2004 vs. 2003 Cdn$"/>
      <sheetName val="2005 vs. 2004 Cdn$"/>
      <sheetName val="2006 vs. 2005 Cdn$"/>
      <sheetName val="2007 vs. 2006 Cdn$"/>
      <sheetName val="2008 vs. 2007 Cdn$"/>
      <sheetName val="2009 vs. 2008 Cdn$"/>
      <sheetName val="2010 vs. 2009 Cdn$"/>
      <sheetName val="2011 vs. 2010 Cdn$"/>
      <sheetName val="2003 vs. 2002 7&amp;5 US$"/>
      <sheetName val="2004 vs. 2003 US$"/>
      <sheetName val="2005 vs. 2004 US$"/>
      <sheetName val="2006 vs. 2005 US$"/>
      <sheetName val="2007 vs. 2006 US$"/>
      <sheetName val="2008 vs. 2007 US$"/>
      <sheetName val="2009 vs. 2008 US$"/>
      <sheetName val="2010 vs. 2009 US$"/>
      <sheetName val="2011 vs. 2010 US$"/>
      <sheetName val="2003 Budget Highligh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7">
          <cell r="O27">
            <v>1416</v>
          </cell>
        </row>
      </sheetData>
      <sheetData sheetId="12">
        <row r="25">
          <cell r="O25">
            <v>0</v>
          </cell>
        </row>
      </sheetData>
      <sheetData sheetId="13">
        <row r="9">
          <cell r="AN9">
            <v>136303.87760210139</v>
          </cell>
        </row>
      </sheetData>
      <sheetData sheetId="14">
        <row r="9">
          <cell r="AN9">
            <v>132457.94555071768</v>
          </cell>
        </row>
      </sheetData>
      <sheetData sheetId="15"/>
      <sheetData sheetId="16"/>
      <sheetData sheetId="17"/>
      <sheetData sheetId="18">
        <row r="10">
          <cell r="C10" t="str">
            <v>nep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41">
          <cell r="C41">
            <v>1</v>
          </cell>
        </row>
      </sheetData>
      <sheetData sheetId="41"/>
      <sheetData sheetId="42"/>
      <sheetData sheetId="43"/>
      <sheetData sheetId="44"/>
      <sheetData sheetId="45"/>
      <sheetData sheetId="46"/>
      <sheetData sheetId="47">
        <row r="8">
          <cell r="C8">
            <v>141300</v>
          </cell>
        </row>
      </sheetData>
      <sheetData sheetId="48">
        <row r="8">
          <cell r="C8">
            <v>141422.02723250259</v>
          </cell>
        </row>
      </sheetData>
      <sheetData sheetId="4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C Input"/>
      <sheetName val="BC USD"/>
      <sheetName val="PNG Input"/>
      <sheetName val="PNG USD"/>
      <sheetName val="Union Input"/>
      <sheetName val="Union USD"/>
      <sheetName val="WGSI Input"/>
      <sheetName val="WGSI USD"/>
      <sheetName val="US Pipes USD"/>
    </sheetNames>
    <sheetDataSet>
      <sheetData sheetId="0" refreshError="1">
        <row r="12">
          <cell r="C12">
            <v>1.3597999999999999</v>
          </cell>
          <cell r="G12">
            <v>1.5972999999999999</v>
          </cell>
        </row>
        <row r="13">
          <cell r="C13">
            <v>1.3615999999999999</v>
          </cell>
          <cell r="G13">
            <v>1.5993999999999999</v>
          </cell>
        </row>
        <row r="14">
          <cell r="C14">
            <v>1.3632</v>
          </cell>
          <cell r="G14">
            <v>1.6012</v>
          </cell>
        </row>
        <row r="15">
          <cell r="C15">
            <v>1.3648</v>
          </cell>
          <cell r="G15">
            <v>1.603</v>
          </cell>
        </row>
        <row r="16">
          <cell r="C16">
            <v>1.3665</v>
          </cell>
          <cell r="G16">
            <v>1.6049</v>
          </cell>
        </row>
        <row r="17">
          <cell r="C17">
            <v>1.3680000000000001</v>
          </cell>
          <cell r="G17">
            <v>1.607</v>
          </cell>
        </row>
        <row r="18">
          <cell r="C18">
            <v>1.3694</v>
          </cell>
          <cell r="G18">
            <v>1.6089</v>
          </cell>
        </row>
        <row r="19">
          <cell r="C19">
            <v>1.371</v>
          </cell>
          <cell r="G19">
            <v>1.6108</v>
          </cell>
        </row>
        <row r="20">
          <cell r="C20">
            <v>1.3724000000000001</v>
          </cell>
          <cell r="G20">
            <v>1.6128</v>
          </cell>
        </row>
        <row r="21">
          <cell r="C21">
            <v>1.3738999999999999</v>
          </cell>
          <cell r="G21">
            <v>1.6146</v>
          </cell>
        </row>
        <row r="22">
          <cell r="C22">
            <v>1.3758999999999999</v>
          </cell>
          <cell r="G22">
            <v>1.6163000000000001</v>
          </cell>
        </row>
        <row r="23">
          <cell r="C23">
            <v>1.3768</v>
          </cell>
          <cell r="G23">
            <v>1.6175999999999999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ash summary"/>
      <sheetName val="Flash Variance explanations"/>
      <sheetName val="MMR 2002 Corporate"/>
      <sheetName val="MMR Corp Variance Explanations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N"/>
      <sheetName val="Balance Sheet"/>
    </sheetNames>
    <sheetDataSet>
      <sheetData sheetId="0"/>
      <sheetData sheetId="1">
        <row r="1">
          <cell r="D1" t="str">
            <v>Union Gas Limited</v>
          </cell>
          <cell r="S1" t="str">
            <v>Union Gas Limited</v>
          </cell>
        </row>
        <row r="2">
          <cell r="D2" t="str">
            <v>Balance Sheet</v>
          </cell>
          <cell r="S2" t="str">
            <v>Balance Sheet</v>
          </cell>
        </row>
        <row r="3">
          <cell r="D3" t="str">
            <v>As at December 31, 2000</v>
          </cell>
          <cell r="S3" t="str">
            <v>As at December 31, 2001</v>
          </cell>
        </row>
        <row r="4">
          <cell r="D4" t="str">
            <v>2006 Actual</v>
          </cell>
          <cell r="S4" t="str">
            <v>2006 Actual</v>
          </cell>
        </row>
        <row r="5">
          <cell r="S5">
            <v>36861</v>
          </cell>
          <cell r="T5">
            <v>36922</v>
          </cell>
          <cell r="U5">
            <v>36950</v>
          </cell>
          <cell r="V5">
            <v>36981</v>
          </cell>
          <cell r="W5">
            <v>37011</v>
          </cell>
          <cell r="X5">
            <v>37042</v>
          </cell>
          <cell r="Y5">
            <v>37072</v>
          </cell>
          <cell r="Z5">
            <v>37103</v>
          </cell>
          <cell r="AA5">
            <v>37134</v>
          </cell>
          <cell r="AB5">
            <v>37164</v>
          </cell>
          <cell r="AC5">
            <v>37195</v>
          </cell>
          <cell r="AD5">
            <v>37225</v>
          </cell>
          <cell r="AE5">
            <v>37256</v>
          </cell>
        </row>
        <row r="6">
          <cell r="D6">
            <v>36525</v>
          </cell>
          <cell r="E6">
            <v>36556</v>
          </cell>
          <cell r="F6">
            <v>36585</v>
          </cell>
          <cell r="G6">
            <v>36616</v>
          </cell>
          <cell r="H6">
            <v>36646</v>
          </cell>
          <cell r="I6">
            <v>36677</v>
          </cell>
          <cell r="J6">
            <v>36707</v>
          </cell>
          <cell r="K6">
            <v>36738</v>
          </cell>
          <cell r="L6">
            <v>36769</v>
          </cell>
          <cell r="M6">
            <v>36799</v>
          </cell>
          <cell r="N6">
            <v>36830</v>
          </cell>
          <cell r="O6">
            <v>36860</v>
          </cell>
          <cell r="P6">
            <v>36891</v>
          </cell>
          <cell r="S6" t="str">
            <v>Actual</v>
          </cell>
          <cell r="T6" t="str">
            <v>Actual</v>
          </cell>
          <cell r="U6" t="str">
            <v>Actual</v>
          </cell>
          <cell r="V6" t="str">
            <v>Actual</v>
          </cell>
          <cell r="W6" t="str">
            <v>Actual</v>
          </cell>
          <cell r="X6" t="str">
            <v>Forecast</v>
          </cell>
          <cell r="Y6" t="str">
            <v>Forecast</v>
          </cell>
          <cell r="Z6" t="str">
            <v>Forecast</v>
          </cell>
          <cell r="AA6" t="str">
            <v>Forecast</v>
          </cell>
          <cell r="AB6" t="str">
            <v>Forecast</v>
          </cell>
          <cell r="AC6" t="str">
            <v>Forecast</v>
          </cell>
          <cell r="AD6" t="str">
            <v>Forecast</v>
          </cell>
          <cell r="AE6" t="str">
            <v>Forecast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3">
          <cell r="D13">
            <v>229592</v>
          </cell>
          <cell r="E13">
            <v>302450</v>
          </cell>
          <cell r="F13">
            <v>321142</v>
          </cell>
          <cell r="G13">
            <v>280847</v>
          </cell>
          <cell r="H13">
            <v>252707</v>
          </cell>
          <cell r="I13">
            <v>181779</v>
          </cell>
          <cell r="J13">
            <v>146484</v>
          </cell>
          <cell r="K13">
            <v>146324</v>
          </cell>
          <cell r="L13">
            <v>126119.49547589158</v>
          </cell>
          <cell r="M13">
            <v>118063.68987061738</v>
          </cell>
          <cell r="N13">
            <v>156018.19170380267</v>
          </cell>
          <cell r="O13">
            <v>192011.35677857639</v>
          </cell>
          <cell r="P13">
            <v>335509.81699999998</v>
          </cell>
          <cell r="S13">
            <v>335509.81699999998</v>
          </cell>
          <cell r="T13">
            <v>417849.92200000002</v>
          </cell>
          <cell r="U13">
            <v>424128.83600000001</v>
          </cell>
          <cell r="V13">
            <v>454610.908</v>
          </cell>
          <cell r="W13">
            <v>404679.69</v>
          </cell>
          <cell r="X13">
            <v>308489.02299999999</v>
          </cell>
          <cell r="Y13">
            <v>267652.06099999999</v>
          </cell>
          <cell r="Z13">
            <v>227756.247</v>
          </cell>
          <cell r="AA13">
            <v>213550.85500000001</v>
          </cell>
          <cell r="AB13">
            <v>164099.89300000001</v>
          </cell>
          <cell r="AC13">
            <v>187604.58499999999</v>
          </cell>
          <cell r="AD13">
            <v>182518.87899999999</v>
          </cell>
          <cell r="AE13">
            <v>221640.51300000001</v>
          </cell>
        </row>
        <row r="15">
          <cell r="AE15">
            <v>3254.451</v>
          </cell>
        </row>
        <row r="17">
          <cell r="D17">
            <v>-61527</v>
          </cell>
          <cell r="E17">
            <v>-62239</v>
          </cell>
          <cell r="F17">
            <v>-63898</v>
          </cell>
          <cell r="G17">
            <v>-66127</v>
          </cell>
          <cell r="H17">
            <v>-57269</v>
          </cell>
          <cell r="I17">
            <v>-52094</v>
          </cell>
          <cell r="J17">
            <v>-67255</v>
          </cell>
          <cell r="K17">
            <v>-45338</v>
          </cell>
          <cell r="L17">
            <v>-32678</v>
          </cell>
          <cell r="M17">
            <v>-17423</v>
          </cell>
          <cell r="N17">
            <v>-112473</v>
          </cell>
          <cell r="O17">
            <v>-103480</v>
          </cell>
          <cell r="P17">
            <v>-5765.349000000002</v>
          </cell>
          <cell r="S17">
            <v>-5765.349000000002</v>
          </cell>
          <cell r="T17">
            <v>-37883.360000000001</v>
          </cell>
          <cell r="U17">
            <v>25312.125</v>
          </cell>
          <cell r="V17">
            <v>-82462.978000000003</v>
          </cell>
          <cell r="W17">
            <v>-60970.343000000001</v>
          </cell>
          <cell r="X17">
            <v>105414.459</v>
          </cell>
          <cell r="Y17">
            <v>91787.16</v>
          </cell>
          <cell r="Z17">
            <v>85645.414000000004</v>
          </cell>
          <cell r="AA17">
            <v>88786.491999999998</v>
          </cell>
          <cell r="AB17">
            <v>55433.561000000002</v>
          </cell>
          <cell r="AC17">
            <v>32146.792000000001</v>
          </cell>
          <cell r="AD17">
            <v>225890.228</v>
          </cell>
          <cell r="AE17">
            <v>211909.41099999999</v>
          </cell>
        </row>
        <row r="18">
          <cell r="D18">
            <v>2142</v>
          </cell>
          <cell r="E18">
            <v>1598</v>
          </cell>
          <cell r="F18">
            <v>1924</v>
          </cell>
          <cell r="G18">
            <v>1774</v>
          </cell>
          <cell r="H18">
            <v>2167</v>
          </cell>
          <cell r="I18">
            <v>3366</v>
          </cell>
          <cell r="J18">
            <v>3520</v>
          </cell>
          <cell r="K18">
            <v>3670</v>
          </cell>
          <cell r="L18">
            <v>3833</v>
          </cell>
          <cell r="M18">
            <v>4006</v>
          </cell>
          <cell r="N18">
            <v>4205</v>
          </cell>
          <cell r="O18">
            <v>4435</v>
          </cell>
          <cell r="P18">
            <v>7043.43</v>
          </cell>
          <cell r="S18">
            <v>7043.43</v>
          </cell>
          <cell r="T18">
            <v>6277.1040000000003</v>
          </cell>
          <cell r="U18">
            <v>6040.7539999999999</v>
          </cell>
          <cell r="V18">
            <v>6058.9359999999997</v>
          </cell>
          <cell r="W18">
            <v>6204.634</v>
          </cell>
          <cell r="X18">
            <v>6557.0119999999997</v>
          </cell>
          <cell r="Y18">
            <v>8563.2540000000008</v>
          </cell>
          <cell r="Z18">
            <v>9489.7919999999995</v>
          </cell>
          <cell r="AA18">
            <v>10422.608</v>
          </cell>
          <cell r="AB18">
            <v>11441.412</v>
          </cell>
          <cell r="AC18">
            <v>13179.977000000001</v>
          </cell>
          <cell r="AD18">
            <v>13826.992</v>
          </cell>
          <cell r="AE18">
            <v>14407.855</v>
          </cell>
        </row>
        <row r="19">
          <cell r="D19">
            <v>-79</v>
          </cell>
          <cell r="E19">
            <v>-79</v>
          </cell>
          <cell r="F19">
            <v>-79</v>
          </cell>
          <cell r="G19">
            <v>-79</v>
          </cell>
          <cell r="H19">
            <v>-79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D20">
            <v>-24823</v>
          </cell>
          <cell r="E20">
            <v>-24825</v>
          </cell>
          <cell r="F20">
            <v>-24707</v>
          </cell>
          <cell r="G20">
            <v>-27864</v>
          </cell>
          <cell r="H20">
            <v>-27864</v>
          </cell>
          <cell r="I20">
            <v>-24823</v>
          </cell>
          <cell r="J20">
            <v>-24823</v>
          </cell>
          <cell r="K20">
            <v>-24823</v>
          </cell>
          <cell r="L20">
            <v>-24823</v>
          </cell>
          <cell r="M20">
            <v>-24823</v>
          </cell>
          <cell r="N20">
            <v>-24823</v>
          </cell>
          <cell r="O20">
            <v>-24823</v>
          </cell>
          <cell r="P20">
            <v>-24952.311000000002</v>
          </cell>
          <cell r="S20">
            <v>-24952.311000000002</v>
          </cell>
          <cell r="T20">
            <v>-38308.336000000003</v>
          </cell>
          <cell r="U20">
            <v>-38308.336000000003</v>
          </cell>
          <cell r="V20">
            <v>-38308.336000000003</v>
          </cell>
          <cell r="W20">
            <v>-38308.336000000003</v>
          </cell>
          <cell r="X20">
            <v>-38308.336000000003</v>
          </cell>
          <cell r="Y20">
            <v>-38308.336000000003</v>
          </cell>
          <cell r="Z20">
            <v>-38308.336000000003</v>
          </cell>
          <cell r="AA20">
            <v>-38308.336000000003</v>
          </cell>
          <cell r="AB20">
            <v>-38308.336000000003</v>
          </cell>
          <cell r="AC20">
            <v>-38308.336000000003</v>
          </cell>
          <cell r="AD20">
            <v>-25498.39</v>
          </cell>
          <cell r="AE20">
            <v>-25498.101999999999</v>
          </cell>
        </row>
        <row r="21">
          <cell r="D21">
            <v>-6075</v>
          </cell>
          <cell r="E21">
            <v>-34888</v>
          </cell>
          <cell r="F21">
            <v>-35883</v>
          </cell>
          <cell r="G21">
            <v>-37780</v>
          </cell>
          <cell r="H21">
            <v>-38006</v>
          </cell>
          <cell r="I21">
            <v>-37915</v>
          </cell>
          <cell r="J21">
            <v>-39035</v>
          </cell>
          <cell r="K21">
            <v>-37936</v>
          </cell>
          <cell r="L21">
            <v>-38451</v>
          </cell>
          <cell r="M21">
            <v>-38975</v>
          </cell>
          <cell r="N21">
            <v>-39561</v>
          </cell>
          <cell r="O21">
            <v>-39933</v>
          </cell>
          <cell r="P21">
            <v>-22788.032999999999</v>
          </cell>
          <cell r="S21">
            <v>-22788.032999999999</v>
          </cell>
          <cell r="T21">
            <v>-11946.102000000001</v>
          </cell>
          <cell r="U21">
            <v>-11946.102000000001</v>
          </cell>
          <cell r="V21">
            <v>-15411.575999999999</v>
          </cell>
          <cell r="W21">
            <v>-17147.474999999999</v>
          </cell>
          <cell r="X21">
            <v>-17697.578000000001</v>
          </cell>
          <cell r="Y21">
            <v>-18491.483</v>
          </cell>
          <cell r="Z21">
            <v>-19689.455999999998</v>
          </cell>
          <cell r="AA21">
            <v>-12824.971</v>
          </cell>
          <cell r="AB21">
            <v>-13338.353999999999</v>
          </cell>
          <cell r="AC21">
            <v>-12067.437</v>
          </cell>
          <cell r="AD21">
            <v>-5422.8389999999999</v>
          </cell>
          <cell r="AE21">
            <v>-6000.2280000000001</v>
          </cell>
        </row>
        <row r="23">
          <cell r="D23">
            <v>2216</v>
          </cell>
          <cell r="E23">
            <v>1499</v>
          </cell>
          <cell r="F23">
            <v>1335</v>
          </cell>
          <cell r="G23">
            <v>1189</v>
          </cell>
          <cell r="H23">
            <v>1510</v>
          </cell>
          <cell r="I23">
            <v>5923</v>
          </cell>
          <cell r="J23">
            <v>2556</v>
          </cell>
          <cell r="K23">
            <v>133</v>
          </cell>
          <cell r="L23">
            <v>828</v>
          </cell>
          <cell r="M23">
            <v>3805</v>
          </cell>
          <cell r="N23">
            <v>3111</v>
          </cell>
          <cell r="O23">
            <v>3481</v>
          </cell>
          <cell r="P23">
            <v>754.89200000000005</v>
          </cell>
          <cell r="S23">
            <v>754.89200000000005</v>
          </cell>
          <cell r="T23">
            <v>673.42</v>
          </cell>
          <cell r="U23">
            <v>682.64200000000005</v>
          </cell>
          <cell r="V23">
            <v>633.63900000000001</v>
          </cell>
          <cell r="W23">
            <v>619.22699999999998</v>
          </cell>
          <cell r="X23">
            <v>586.76800000000003</v>
          </cell>
          <cell r="Y23">
            <v>556.27599999999995</v>
          </cell>
          <cell r="Z23">
            <v>521.11</v>
          </cell>
          <cell r="AA23">
            <v>498.75299999999999</v>
          </cell>
          <cell r="AB23">
            <v>455.66699999999997</v>
          </cell>
          <cell r="AC23">
            <v>435.46199999999999</v>
          </cell>
          <cell r="AD23">
            <v>385.108</v>
          </cell>
          <cell r="AE23">
            <v>394.56900000000002</v>
          </cell>
        </row>
        <row r="24">
          <cell r="D24">
            <v>-2499</v>
          </cell>
          <cell r="E24">
            <v>-2850</v>
          </cell>
          <cell r="F24">
            <v>-3193</v>
          </cell>
          <cell r="G24">
            <v>-3488</v>
          </cell>
          <cell r="H24">
            <v>-4015</v>
          </cell>
          <cell r="I24">
            <v>-4233</v>
          </cell>
          <cell r="J24">
            <v>-3637</v>
          </cell>
          <cell r="K24">
            <v>-2607</v>
          </cell>
          <cell r="L24">
            <v>-2965</v>
          </cell>
          <cell r="M24">
            <v>-2461</v>
          </cell>
          <cell r="N24">
            <v>-2707</v>
          </cell>
          <cell r="O24">
            <v>-2952</v>
          </cell>
          <cell r="P24">
            <v>-4413.3670000000002</v>
          </cell>
          <cell r="S24">
            <v>-4413.3670000000002</v>
          </cell>
          <cell r="T24">
            <v>-4931.2969999999996</v>
          </cell>
          <cell r="U24">
            <v>-5397.5039999999999</v>
          </cell>
          <cell r="V24">
            <v>-6531.8490000000002</v>
          </cell>
          <cell r="W24">
            <v>-6722.777</v>
          </cell>
          <cell r="X24">
            <v>-6288</v>
          </cell>
          <cell r="Y24">
            <v>-6775.9390000000003</v>
          </cell>
          <cell r="Z24">
            <v>-6281.0940000000001</v>
          </cell>
          <cell r="AA24">
            <v>-6964.4920000000002</v>
          </cell>
          <cell r="AB24">
            <v>-7446.2809999999999</v>
          </cell>
          <cell r="AC24">
            <v>-5538.2669999999998</v>
          </cell>
          <cell r="AD24">
            <v>-6131.61</v>
          </cell>
          <cell r="AE24">
            <v>-4853.5950000000003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38063</v>
          </cell>
          <cell r="AB26">
            <v>47115</v>
          </cell>
          <cell r="AC26">
            <v>51079.158000000003</v>
          </cell>
          <cell r="AD26">
            <v>41007.158000000003</v>
          </cell>
          <cell r="AE26">
            <v>49958</v>
          </cell>
        </row>
        <row r="28">
          <cell r="D28">
            <v>8100</v>
          </cell>
          <cell r="E28">
            <v>6296</v>
          </cell>
          <cell r="F28">
            <v>7239</v>
          </cell>
          <cell r="G28">
            <v>7444</v>
          </cell>
          <cell r="H28">
            <v>7087</v>
          </cell>
          <cell r="I28">
            <v>8900</v>
          </cell>
          <cell r="J28">
            <v>8900</v>
          </cell>
          <cell r="K28">
            <v>8900</v>
          </cell>
          <cell r="L28">
            <v>8900</v>
          </cell>
          <cell r="M28">
            <v>8900</v>
          </cell>
          <cell r="N28">
            <v>8900</v>
          </cell>
          <cell r="O28">
            <v>8900</v>
          </cell>
          <cell r="P28">
            <v>4924.8059999999996</v>
          </cell>
          <cell r="S28">
            <v>4924.8059999999996</v>
          </cell>
          <cell r="T28">
            <v>3590.12</v>
          </cell>
          <cell r="U28">
            <v>2798.6770000000001</v>
          </cell>
          <cell r="V28">
            <v>3736.3879999999999</v>
          </cell>
          <cell r="W28">
            <v>3565.7840000000001</v>
          </cell>
          <cell r="X28">
            <v>2674.625</v>
          </cell>
          <cell r="Y28">
            <v>2655.576</v>
          </cell>
          <cell r="Z28">
            <v>3896.9859999999999</v>
          </cell>
          <cell r="AA28">
            <v>3439.4740000000002</v>
          </cell>
          <cell r="AB28">
            <v>4311.7280000000001</v>
          </cell>
          <cell r="AC28">
            <v>5302.41</v>
          </cell>
          <cell r="AD28">
            <v>6785.0839999999998</v>
          </cell>
          <cell r="AE28">
            <v>12004.227999999999</v>
          </cell>
        </row>
        <row r="29">
          <cell r="D29">
            <v>2945</v>
          </cell>
          <cell r="E29">
            <v>2803</v>
          </cell>
          <cell r="F29">
            <v>2754</v>
          </cell>
          <cell r="G29">
            <v>2761</v>
          </cell>
          <cell r="H29">
            <v>2680</v>
          </cell>
          <cell r="I29">
            <v>4626</v>
          </cell>
          <cell r="J29">
            <v>4549.5</v>
          </cell>
          <cell r="K29">
            <v>4488.3</v>
          </cell>
          <cell r="L29">
            <v>4440.6000000000004</v>
          </cell>
          <cell r="M29">
            <v>4378.5</v>
          </cell>
          <cell r="N29">
            <v>4295.7</v>
          </cell>
          <cell r="O29">
            <v>4206.6000000000004</v>
          </cell>
          <cell r="P29">
            <v>2334.0070000000001</v>
          </cell>
          <cell r="S29">
            <v>2334.0070000000001</v>
          </cell>
          <cell r="T29">
            <v>2425.4229999999998</v>
          </cell>
          <cell r="U29">
            <v>2401.81</v>
          </cell>
          <cell r="V29">
            <v>2395.1239999999998</v>
          </cell>
          <cell r="W29">
            <v>2371.3139999999999</v>
          </cell>
          <cell r="X29">
            <v>2369.0770000000002</v>
          </cell>
          <cell r="Y29">
            <v>2399.2370000000001</v>
          </cell>
          <cell r="Z29">
            <v>2386.9250000000002</v>
          </cell>
          <cell r="AA29">
            <v>2373.8470000000002</v>
          </cell>
          <cell r="AB29">
            <v>2368.009</v>
          </cell>
          <cell r="AC29">
            <v>2355.2040000000002</v>
          </cell>
          <cell r="AD29">
            <v>2318.8090000000002</v>
          </cell>
          <cell r="AE29">
            <v>2292.89</v>
          </cell>
        </row>
        <row r="30">
          <cell r="D30">
            <v>10549</v>
          </cell>
          <cell r="E30">
            <v>-29</v>
          </cell>
          <cell r="F30">
            <v>6034</v>
          </cell>
          <cell r="G30">
            <v>7616</v>
          </cell>
          <cell r="H30">
            <v>7161</v>
          </cell>
          <cell r="I30">
            <v>72542</v>
          </cell>
          <cell r="J30">
            <v>6263</v>
          </cell>
          <cell r="K30">
            <v>3801</v>
          </cell>
          <cell r="L30">
            <v>4142</v>
          </cell>
          <cell r="M30">
            <v>4232</v>
          </cell>
          <cell r="N30">
            <v>4326</v>
          </cell>
          <cell r="O30">
            <v>4417</v>
          </cell>
          <cell r="P30">
            <v>5522.8759999999993</v>
          </cell>
          <cell r="S30">
            <v>5522.8759999999993</v>
          </cell>
          <cell r="T30">
            <v>4327.165</v>
          </cell>
          <cell r="U30">
            <v>5178.3469999999998</v>
          </cell>
          <cell r="V30">
            <v>5917.607</v>
          </cell>
          <cell r="W30">
            <v>5383.723</v>
          </cell>
          <cell r="X30">
            <v>4736.1730000000007</v>
          </cell>
          <cell r="Y30">
            <v>5820.9770000000008</v>
          </cell>
          <cell r="Z30">
            <v>4538.7969999999996</v>
          </cell>
          <cell r="AA30">
            <v>6060.7430000000004</v>
          </cell>
          <cell r="AB30">
            <v>6947.9</v>
          </cell>
          <cell r="AC30">
            <v>4504.3339999999998</v>
          </cell>
          <cell r="AD30">
            <v>5377.16</v>
          </cell>
          <cell r="AE30">
            <v>6936.6729999999998</v>
          </cell>
        </row>
        <row r="33">
          <cell r="S33">
            <v>0</v>
          </cell>
        </row>
        <row r="34">
          <cell r="D34">
            <v>2136</v>
          </cell>
          <cell r="E34">
            <v>2136</v>
          </cell>
          <cell r="F34">
            <v>2136</v>
          </cell>
          <cell r="G34">
            <v>2136</v>
          </cell>
          <cell r="H34">
            <v>2136</v>
          </cell>
          <cell r="I34">
            <v>2136</v>
          </cell>
          <cell r="J34">
            <v>2136</v>
          </cell>
          <cell r="K34">
            <v>5869</v>
          </cell>
          <cell r="L34">
            <v>5869</v>
          </cell>
          <cell r="M34">
            <v>5869</v>
          </cell>
          <cell r="N34">
            <v>6009</v>
          </cell>
          <cell r="O34">
            <v>6009</v>
          </cell>
          <cell r="P34">
            <v>1979.2360000000001</v>
          </cell>
          <cell r="S34">
            <v>1979.2360000000001</v>
          </cell>
          <cell r="T34">
            <v>1655.796</v>
          </cell>
          <cell r="U34">
            <v>1332.356</v>
          </cell>
          <cell r="V34">
            <v>1008.9160000000001</v>
          </cell>
          <cell r="W34">
            <v>685.476</v>
          </cell>
          <cell r="X34">
            <v>362.036</v>
          </cell>
          <cell r="Y34">
            <v>38.597000000000001</v>
          </cell>
          <cell r="Z34">
            <v>3454.9110000000001</v>
          </cell>
          <cell r="AA34">
            <v>3130.3020000000001</v>
          </cell>
          <cell r="AB34">
            <v>2805.692</v>
          </cell>
          <cell r="AC34">
            <v>2597.5300000000002</v>
          </cell>
          <cell r="AD34">
            <v>2281.578</v>
          </cell>
          <cell r="AE34">
            <v>1953.4970000000001</v>
          </cell>
        </row>
        <row r="36">
          <cell r="D36">
            <v>7117</v>
          </cell>
          <cell r="E36">
            <v>5043</v>
          </cell>
          <cell r="F36">
            <v>3853</v>
          </cell>
          <cell r="G36">
            <v>-9236</v>
          </cell>
          <cell r="H36">
            <v>2685</v>
          </cell>
          <cell r="I36">
            <v>2685</v>
          </cell>
          <cell r="J36">
            <v>2685</v>
          </cell>
          <cell r="K36">
            <v>2685</v>
          </cell>
          <cell r="L36">
            <v>2685</v>
          </cell>
          <cell r="M36">
            <v>2685</v>
          </cell>
          <cell r="N36">
            <v>2685</v>
          </cell>
          <cell r="O36">
            <v>2685</v>
          </cell>
          <cell r="P36">
            <v>378.28399999999999</v>
          </cell>
          <cell r="S36">
            <v>378.28399999999999</v>
          </cell>
          <cell r="T36">
            <v>2.802</v>
          </cell>
          <cell r="U36">
            <v>-171.52500000000001</v>
          </cell>
          <cell r="V36">
            <v>-1363.5440000000001</v>
          </cell>
          <cell r="W36">
            <v>-4686.2979999999998</v>
          </cell>
          <cell r="X36">
            <v>-6017.0360000000001</v>
          </cell>
          <cell r="Y36">
            <v>-5834.34</v>
          </cell>
          <cell r="Z36">
            <v>-5509.0379999999996</v>
          </cell>
          <cell r="AA36">
            <v>-4931.6869999999999</v>
          </cell>
          <cell r="AB36">
            <v>-4587.3490000000002</v>
          </cell>
          <cell r="AC36">
            <v>-4347.0140000000001</v>
          </cell>
          <cell r="AD36">
            <v>-5959.9690000000001</v>
          </cell>
          <cell r="AE36">
            <v>-5368.3459999999995</v>
          </cell>
        </row>
        <row r="37">
          <cell r="D37">
            <v>286723</v>
          </cell>
          <cell r="E37">
            <v>242855</v>
          </cell>
          <cell r="F37">
            <v>217522</v>
          </cell>
          <cell r="G37">
            <v>214272</v>
          </cell>
          <cell r="H37">
            <v>204812</v>
          </cell>
          <cell r="I37">
            <v>217029</v>
          </cell>
          <cell r="J37">
            <v>265707</v>
          </cell>
          <cell r="K37">
            <v>299631</v>
          </cell>
          <cell r="L37">
            <v>320852</v>
          </cell>
          <cell r="M37">
            <v>337996</v>
          </cell>
          <cell r="N37">
            <v>455135</v>
          </cell>
          <cell r="O37">
            <v>441095</v>
          </cell>
          <cell r="P37">
            <v>320932.97899999999</v>
          </cell>
          <cell r="S37">
            <v>156780.20499999999</v>
          </cell>
          <cell r="T37">
            <v>193070.80100000001</v>
          </cell>
          <cell r="U37">
            <v>173859.30799999999</v>
          </cell>
          <cell r="V37">
            <v>274444.46400000004</v>
          </cell>
          <cell r="W37">
            <v>298370.40099999995</v>
          </cell>
          <cell r="X37">
            <v>211734.94899999999</v>
          </cell>
          <cell r="Y37">
            <v>253437.01800000001</v>
          </cell>
          <cell r="Z37">
            <v>302595.96000000002</v>
          </cell>
          <cell r="AA37">
            <v>335395.462</v>
          </cell>
          <cell r="AB37">
            <v>416139.75099999999</v>
          </cell>
          <cell r="AC37">
            <v>428623.91600000003</v>
          </cell>
          <cell r="AD37">
            <v>245193.12299999999</v>
          </cell>
          <cell r="AE37">
            <v>211858.16500000001</v>
          </cell>
        </row>
        <row r="38">
          <cell r="D38">
            <v>28575</v>
          </cell>
          <cell r="E38">
            <v>28792</v>
          </cell>
          <cell r="F38">
            <v>29285</v>
          </cell>
          <cell r="G38">
            <v>30331</v>
          </cell>
          <cell r="H38">
            <v>29987</v>
          </cell>
          <cell r="I38">
            <v>30691</v>
          </cell>
          <cell r="J38">
            <v>30260</v>
          </cell>
          <cell r="K38">
            <v>30883</v>
          </cell>
          <cell r="L38">
            <v>27025</v>
          </cell>
          <cell r="M38">
            <v>26775</v>
          </cell>
          <cell r="N38">
            <v>26525</v>
          </cell>
          <cell r="O38">
            <v>26275</v>
          </cell>
          <cell r="P38">
            <v>26915.384999999998</v>
          </cell>
          <cell r="S38">
            <v>26915.384999999998</v>
          </cell>
          <cell r="T38">
            <v>26503.488000000001</v>
          </cell>
          <cell r="U38">
            <v>26562.97</v>
          </cell>
          <cell r="V38">
            <v>29324.242999999999</v>
          </cell>
          <cell r="W38">
            <v>27703.012999999999</v>
          </cell>
          <cell r="X38">
            <v>31914.251</v>
          </cell>
          <cell r="Y38">
            <v>27782.664000000001</v>
          </cell>
          <cell r="Z38">
            <v>27929.353999999999</v>
          </cell>
          <cell r="AA38">
            <v>28047.637999999999</v>
          </cell>
          <cell r="AB38">
            <v>27494.616999999998</v>
          </cell>
          <cell r="AC38">
            <v>27498.863000000001</v>
          </cell>
          <cell r="AD38">
            <v>26686.651999999998</v>
          </cell>
          <cell r="AE38">
            <v>26321.091</v>
          </cell>
        </row>
        <row r="39">
          <cell r="D39">
            <v>800</v>
          </cell>
          <cell r="E39">
            <v>800</v>
          </cell>
          <cell r="F39">
            <v>800</v>
          </cell>
          <cell r="G39">
            <v>800</v>
          </cell>
          <cell r="H39">
            <v>800</v>
          </cell>
          <cell r="I39">
            <v>800</v>
          </cell>
          <cell r="J39">
            <v>800</v>
          </cell>
          <cell r="K39">
            <v>800</v>
          </cell>
          <cell r="L39">
            <v>800</v>
          </cell>
          <cell r="M39">
            <v>800</v>
          </cell>
          <cell r="N39">
            <v>800</v>
          </cell>
          <cell r="O39">
            <v>800</v>
          </cell>
          <cell r="P39">
            <v>800</v>
          </cell>
          <cell r="S39">
            <v>800.01</v>
          </cell>
          <cell r="T39">
            <v>800</v>
          </cell>
          <cell r="U39">
            <v>800</v>
          </cell>
          <cell r="V39">
            <v>800</v>
          </cell>
          <cell r="W39">
            <v>800</v>
          </cell>
          <cell r="X39">
            <v>800</v>
          </cell>
          <cell r="Y39">
            <v>800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D40">
            <v>485892</v>
          </cell>
          <cell r="E40">
            <v>469362</v>
          </cell>
          <cell r="F40">
            <v>466264</v>
          </cell>
          <cell r="G40">
            <v>404596</v>
          </cell>
          <cell r="H40">
            <v>386499</v>
          </cell>
          <cell r="I40">
            <v>411412</v>
          </cell>
          <cell r="J40">
            <v>339110.5</v>
          </cell>
          <cell r="K40">
            <v>396480.3</v>
          </cell>
          <cell r="L40">
            <v>406577.09547589161</v>
          </cell>
          <cell r="M40">
            <v>433828.18987061735</v>
          </cell>
          <cell r="N40">
            <v>492445.89170380268</v>
          </cell>
          <cell r="O40">
            <v>523126.95677857636</v>
          </cell>
          <cell r="P40">
            <v>649176.65199999989</v>
          </cell>
          <cell r="S40">
            <v>485023.88799999992</v>
          </cell>
          <cell r="T40">
            <v>564106.946</v>
          </cell>
          <cell r="U40">
            <v>613274.35800000001</v>
          </cell>
          <cell r="V40">
            <v>634851.94200000004</v>
          </cell>
          <cell r="W40">
            <v>622548.03300000005</v>
          </cell>
          <cell r="X40">
            <v>607327.42299999995</v>
          </cell>
          <cell r="Y40">
            <v>592082.72200000007</v>
          </cell>
          <cell r="Z40">
            <v>598427.57200000016</v>
          </cell>
          <cell r="AA40">
            <v>666739.68800000008</v>
          </cell>
          <cell r="AB40">
            <v>674932.91</v>
          </cell>
          <cell r="AC40">
            <v>695067.17700000003</v>
          </cell>
          <cell r="AD40">
            <v>709257.96299999999</v>
          </cell>
          <cell r="AE40">
            <v>721211.07200000004</v>
          </cell>
        </row>
        <row r="43">
          <cell r="D43">
            <v>4280516</v>
          </cell>
          <cell r="E43">
            <v>4287309</v>
          </cell>
          <cell r="F43">
            <v>4296533</v>
          </cell>
          <cell r="G43">
            <v>4306938</v>
          </cell>
          <cell r="H43">
            <v>4322730</v>
          </cell>
          <cell r="I43">
            <v>4333089</v>
          </cell>
          <cell r="J43">
            <v>4350117</v>
          </cell>
          <cell r="K43">
            <v>4371862</v>
          </cell>
          <cell r="L43">
            <v>4390771</v>
          </cell>
          <cell r="M43">
            <v>4408530</v>
          </cell>
          <cell r="N43">
            <v>4431451</v>
          </cell>
          <cell r="O43">
            <v>4454122</v>
          </cell>
          <cell r="P43">
            <v>4439570.8959999997</v>
          </cell>
          <cell r="S43">
            <v>4439570.8959999997</v>
          </cell>
          <cell r="T43">
            <v>4444317.0959999999</v>
          </cell>
          <cell r="U43">
            <v>4454014.2960000001</v>
          </cell>
          <cell r="V43">
            <v>4465982.4960000003</v>
          </cell>
          <cell r="W43">
            <v>4480275.6960000005</v>
          </cell>
          <cell r="X43">
            <v>4503574.8960000006</v>
          </cell>
          <cell r="Y43">
            <v>4529836.8960000006</v>
          </cell>
          <cell r="Z43">
            <v>4555233.8960000006</v>
          </cell>
          <cell r="AA43">
            <v>4574494.8960000006</v>
          </cell>
          <cell r="AB43">
            <v>4592678.8960000006</v>
          </cell>
          <cell r="AC43">
            <v>4619857.8960000006</v>
          </cell>
          <cell r="AD43">
            <v>4633632.8960000006</v>
          </cell>
          <cell r="AE43">
            <v>4633978.8960000006</v>
          </cell>
        </row>
        <row r="44">
          <cell r="D44">
            <v>-146970</v>
          </cell>
          <cell r="E44">
            <v>-146970</v>
          </cell>
          <cell r="F44">
            <v>-146975</v>
          </cell>
          <cell r="G44">
            <v>-147306</v>
          </cell>
          <cell r="H44">
            <v>-147403</v>
          </cell>
          <cell r="I44">
            <v>-147844</v>
          </cell>
          <cell r="J44">
            <v>-148767</v>
          </cell>
          <cell r="K44">
            <v>-150297</v>
          </cell>
          <cell r="L44">
            <v>-152232</v>
          </cell>
          <cell r="M44">
            <v>-154664</v>
          </cell>
          <cell r="N44">
            <v>-156635</v>
          </cell>
          <cell r="O44">
            <v>-158356</v>
          </cell>
          <cell r="P44">
            <v>-153231.26199999999</v>
          </cell>
          <cell r="S44">
            <v>-153231.26199999999</v>
          </cell>
          <cell r="T44">
            <v>-153358.462</v>
          </cell>
          <cell r="U44">
            <v>-153485.66200000001</v>
          </cell>
          <cell r="V44">
            <v>-153612.86200000002</v>
          </cell>
          <cell r="W44">
            <v>-153740.06200000003</v>
          </cell>
          <cell r="X44">
            <v>-153867.26200000005</v>
          </cell>
          <cell r="Y44">
            <v>-154165.26200000005</v>
          </cell>
          <cell r="Z44">
            <v>-154473.26200000005</v>
          </cell>
          <cell r="AA44">
            <v>-155561.26200000005</v>
          </cell>
          <cell r="AB44">
            <v>-155668.26200000005</v>
          </cell>
          <cell r="AC44">
            <v>-155734.26200000005</v>
          </cell>
          <cell r="AD44">
            <v>-155934.26200000005</v>
          </cell>
          <cell r="AE44">
            <v>-158334.26200000005</v>
          </cell>
        </row>
        <row r="45">
          <cell r="D45">
            <v>-1186255</v>
          </cell>
          <cell r="E45">
            <v>-1198502.6666666667</v>
          </cell>
          <cell r="F45">
            <v>-1210874.3333333335</v>
          </cell>
          <cell r="G45">
            <v>-1222368.0000000002</v>
          </cell>
          <cell r="H45">
            <v>-1234545.666666667</v>
          </cell>
          <cell r="I45">
            <v>-1244127.3333333337</v>
          </cell>
          <cell r="J45">
            <v>-1254258.0000000005</v>
          </cell>
          <cell r="K45">
            <v>-1266372.6666666672</v>
          </cell>
          <cell r="L45">
            <v>-1273808.333333334</v>
          </cell>
          <cell r="M45">
            <v>-1281244.0000000007</v>
          </cell>
          <cell r="N45">
            <v>-1288679.6666666674</v>
          </cell>
          <cell r="O45">
            <v>-1296115.3333333342</v>
          </cell>
          <cell r="P45">
            <v>-1283555.615</v>
          </cell>
          <cell r="S45">
            <v>-1283555.615</v>
          </cell>
          <cell r="T45">
            <v>-1295785.2816666667</v>
          </cell>
          <cell r="U45">
            <v>-1308144.9483333335</v>
          </cell>
          <cell r="V45">
            <v>-1321426.6150000002</v>
          </cell>
          <cell r="W45">
            <v>-1333897.281666667</v>
          </cell>
          <cell r="X45">
            <v>-1346095.9483333337</v>
          </cell>
          <cell r="Y45">
            <v>-1358500.6150000005</v>
          </cell>
          <cell r="Z45">
            <v>-1370916.2816666672</v>
          </cell>
          <cell r="AA45">
            <v>-1382275.9483333339</v>
          </cell>
          <cell r="AB45">
            <v>-1394803.6150000007</v>
          </cell>
          <cell r="AC45">
            <v>-1407354.2816666674</v>
          </cell>
          <cell r="AD45">
            <v>-1417135.9483333342</v>
          </cell>
          <cell r="AE45">
            <v>-1404221.6150000009</v>
          </cell>
        </row>
        <row r="46">
          <cell r="D46">
            <v>2947291</v>
          </cell>
          <cell r="E46">
            <v>2941836.333333333</v>
          </cell>
          <cell r="F46">
            <v>2938683.6666666665</v>
          </cell>
          <cell r="G46">
            <v>2937264</v>
          </cell>
          <cell r="H46">
            <v>2940781.333333333</v>
          </cell>
          <cell r="I46">
            <v>2941117.666666666</v>
          </cell>
          <cell r="J46">
            <v>2947091.9999999995</v>
          </cell>
          <cell r="K46">
            <v>2955192.333333333</v>
          </cell>
          <cell r="L46">
            <v>2964730.666666666</v>
          </cell>
          <cell r="M46">
            <v>2972621.9999999991</v>
          </cell>
          <cell r="N46">
            <v>2986136.3333333326</v>
          </cell>
          <cell r="O46">
            <v>2999650.666666666</v>
          </cell>
          <cell r="P46">
            <v>3002784.0189999994</v>
          </cell>
          <cell r="S46">
            <v>3002784.0189999994</v>
          </cell>
          <cell r="T46">
            <v>2995173.3523333329</v>
          </cell>
          <cell r="U46">
            <v>2992383.6856666664</v>
          </cell>
          <cell r="V46">
            <v>2990943.0190000003</v>
          </cell>
          <cell r="W46">
            <v>2992638.3523333333</v>
          </cell>
          <cell r="X46">
            <v>3003611.6856666668</v>
          </cell>
          <cell r="Y46">
            <v>3017171.0190000003</v>
          </cell>
          <cell r="Z46">
            <v>3029844.3523333333</v>
          </cell>
          <cell r="AA46">
            <v>3036657.6856666664</v>
          </cell>
          <cell r="AB46">
            <v>3042207.0189999999</v>
          </cell>
          <cell r="AC46">
            <v>3056769.3523333333</v>
          </cell>
          <cell r="AD46">
            <v>3060562.6856666664</v>
          </cell>
          <cell r="AE46">
            <v>3071423.0189999994</v>
          </cell>
        </row>
        <row r="49">
          <cell r="D49">
            <v>150000</v>
          </cell>
          <cell r="E49">
            <v>150000</v>
          </cell>
          <cell r="F49">
            <v>150000</v>
          </cell>
          <cell r="G49">
            <v>150000</v>
          </cell>
          <cell r="H49">
            <v>150000</v>
          </cell>
          <cell r="I49">
            <v>150000</v>
          </cell>
          <cell r="J49">
            <v>150000</v>
          </cell>
          <cell r="K49">
            <v>150000</v>
          </cell>
          <cell r="L49">
            <v>150000</v>
          </cell>
          <cell r="M49">
            <v>150000</v>
          </cell>
          <cell r="N49">
            <v>150000</v>
          </cell>
          <cell r="O49">
            <v>150000</v>
          </cell>
          <cell r="P49">
            <v>150000</v>
          </cell>
          <cell r="S49">
            <v>150000</v>
          </cell>
          <cell r="T49">
            <v>150000</v>
          </cell>
          <cell r="U49">
            <v>150000</v>
          </cell>
          <cell r="V49">
            <v>150000</v>
          </cell>
          <cell r="W49">
            <v>150000</v>
          </cell>
          <cell r="X49">
            <v>150000</v>
          </cell>
          <cell r="Y49">
            <v>150000</v>
          </cell>
          <cell r="Z49">
            <v>150000</v>
          </cell>
          <cell r="AA49">
            <v>150000</v>
          </cell>
          <cell r="AB49">
            <v>150000</v>
          </cell>
          <cell r="AC49">
            <v>150000</v>
          </cell>
          <cell r="AD49">
            <v>150000</v>
          </cell>
          <cell r="AE49">
            <v>150000</v>
          </cell>
        </row>
        <row r="50">
          <cell r="D50">
            <v>10400</v>
          </cell>
          <cell r="E50">
            <v>10400</v>
          </cell>
          <cell r="F50">
            <v>10400</v>
          </cell>
          <cell r="G50">
            <v>10400</v>
          </cell>
          <cell r="H50">
            <v>10400</v>
          </cell>
          <cell r="I50">
            <v>10400</v>
          </cell>
          <cell r="J50">
            <v>10400</v>
          </cell>
          <cell r="K50">
            <v>9600</v>
          </cell>
          <cell r="L50">
            <v>9600</v>
          </cell>
          <cell r="M50">
            <v>9600</v>
          </cell>
          <cell r="N50">
            <v>9600</v>
          </cell>
          <cell r="O50">
            <v>9600</v>
          </cell>
          <cell r="P50">
            <v>9600</v>
          </cell>
          <cell r="S50">
            <v>9600.1200000000008</v>
          </cell>
          <cell r="T50">
            <v>9600</v>
          </cell>
          <cell r="U50">
            <v>9600</v>
          </cell>
          <cell r="V50">
            <v>9600</v>
          </cell>
          <cell r="W50">
            <v>9600</v>
          </cell>
          <cell r="X50">
            <v>9600</v>
          </cell>
          <cell r="Y50">
            <v>9600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</row>
        <row r="51">
          <cell r="D51">
            <v>160400</v>
          </cell>
          <cell r="E51">
            <v>160400</v>
          </cell>
          <cell r="F51">
            <v>160400</v>
          </cell>
          <cell r="G51">
            <v>160400</v>
          </cell>
          <cell r="H51">
            <v>160400</v>
          </cell>
          <cell r="I51">
            <v>160400</v>
          </cell>
          <cell r="J51">
            <v>160400</v>
          </cell>
          <cell r="K51">
            <v>159600</v>
          </cell>
          <cell r="L51">
            <v>159600</v>
          </cell>
          <cell r="M51">
            <v>159600</v>
          </cell>
          <cell r="N51">
            <v>159600</v>
          </cell>
          <cell r="O51">
            <v>159600</v>
          </cell>
          <cell r="P51">
            <v>159600</v>
          </cell>
          <cell r="S51">
            <v>159600.12</v>
          </cell>
          <cell r="T51">
            <v>159600</v>
          </cell>
          <cell r="U51">
            <v>159600</v>
          </cell>
          <cell r="V51">
            <v>159600</v>
          </cell>
          <cell r="W51">
            <v>159600</v>
          </cell>
          <cell r="X51">
            <v>159600</v>
          </cell>
          <cell r="Y51">
            <v>159600</v>
          </cell>
          <cell r="Z51">
            <v>150000</v>
          </cell>
          <cell r="AA51">
            <v>150000</v>
          </cell>
          <cell r="AB51">
            <v>150000</v>
          </cell>
          <cell r="AC51">
            <v>150000</v>
          </cell>
          <cell r="AD51">
            <v>150000</v>
          </cell>
          <cell r="AE51">
            <v>150000</v>
          </cell>
        </row>
        <row r="54">
          <cell r="S54">
            <v>164152.774</v>
          </cell>
          <cell r="T54">
            <v>164152.774</v>
          </cell>
          <cell r="U54">
            <v>164152.774</v>
          </cell>
          <cell r="V54">
            <v>164152.774</v>
          </cell>
          <cell r="W54">
            <v>164152.774</v>
          </cell>
          <cell r="X54">
            <v>164152.774</v>
          </cell>
          <cell r="Y54">
            <v>164152.774</v>
          </cell>
          <cell r="Z54">
            <v>164152.774</v>
          </cell>
          <cell r="AA54">
            <v>164152.774</v>
          </cell>
          <cell r="AB54">
            <v>164152.774</v>
          </cell>
          <cell r="AC54">
            <v>164152.774</v>
          </cell>
          <cell r="AD54">
            <v>164152.774</v>
          </cell>
          <cell r="AE54">
            <v>164152.774</v>
          </cell>
        </row>
        <row r="55">
          <cell r="D55">
            <v>12657</v>
          </cell>
          <cell r="E55">
            <v>12553</v>
          </cell>
          <cell r="F55">
            <v>12448</v>
          </cell>
          <cell r="G55">
            <v>12344</v>
          </cell>
          <cell r="H55">
            <v>12240</v>
          </cell>
          <cell r="I55">
            <v>13836</v>
          </cell>
          <cell r="J55">
            <v>13718</v>
          </cell>
          <cell r="K55">
            <v>13601</v>
          </cell>
          <cell r="L55">
            <v>13483</v>
          </cell>
          <cell r="M55">
            <v>13366</v>
          </cell>
          <cell r="N55">
            <v>13248</v>
          </cell>
          <cell r="O55">
            <v>13131</v>
          </cell>
          <cell r="P55">
            <v>12955.632</v>
          </cell>
          <cell r="S55">
            <v>12955.632</v>
          </cell>
          <cell r="T55">
            <v>12844.574000000001</v>
          </cell>
          <cell r="U55">
            <v>12733.516</v>
          </cell>
          <cell r="V55">
            <v>12622.458000000001</v>
          </cell>
          <cell r="W55">
            <v>12519.424999999999</v>
          </cell>
          <cell r="X55">
            <v>13829.489</v>
          </cell>
          <cell r="Y55">
            <v>13782.807000000001</v>
          </cell>
          <cell r="Z55">
            <v>13690.683999999999</v>
          </cell>
          <cell r="AA55">
            <v>13566.109</v>
          </cell>
          <cell r="AB55">
            <v>13441.534</v>
          </cell>
          <cell r="AC55">
            <v>13341.948</v>
          </cell>
          <cell r="AD55">
            <v>13218.043</v>
          </cell>
          <cell r="AE55">
            <v>12991.455</v>
          </cell>
        </row>
        <row r="57">
          <cell r="D57">
            <v>20649</v>
          </cell>
          <cell r="E57">
            <v>20364</v>
          </cell>
          <cell r="F57">
            <v>20713</v>
          </cell>
          <cell r="G57">
            <v>19793</v>
          </cell>
          <cell r="H57">
            <v>19494.333333333332</v>
          </cell>
          <cell r="I57">
            <v>19139.583333333332</v>
          </cell>
          <cell r="J57">
            <v>18784.833333333332</v>
          </cell>
          <cell r="K57">
            <v>18430.083333333332</v>
          </cell>
          <cell r="L57">
            <v>18075.333333333332</v>
          </cell>
          <cell r="M57">
            <v>17720.583333333332</v>
          </cell>
          <cell r="N57">
            <v>17365.833333333332</v>
          </cell>
          <cell r="O57">
            <v>17011.083333333332</v>
          </cell>
          <cell r="P57">
            <v>22178.776999999998</v>
          </cell>
          <cell r="S57">
            <v>22178.776999999998</v>
          </cell>
          <cell r="T57">
            <v>21715.048999999995</v>
          </cell>
          <cell r="U57">
            <v>21431.957999999995</v>
          </cell>
          <cell r="V57">
            <v>22809.262999999995</v>
          </cell>
          <cell r="W57">
            <v>22539.376999999993</v>
          </cell>
          <cell r="X57">
            <v>22228.009999999991</v>
          </cell>
          <cell r="Y57">
            <v>21933.943999999989</v>
          </cell>
          <cell r="Z57">
            <v>21623.941999999988</v>
          </cell>
          <cell r="AA57">
            <v>21324.665999999987</v>
          </cell>
          <cell r="AB57">
            <v>21066.046999999984</v>
          </cell>
          <cell r="AC57">
            <v>20760.408999999981</v>
          </cell>
          <cell r="AD57">
            <v>21608.106999999982</v>
          </cell>
          <cell r="AE57">
            <v>22057.967999999983</v>
          </cell>
        </row>
        <row r="58">
          <cell r="D58">
            <v>1555</v>
          </cell>
          <cell r="E58">
            <v>2624</v>
          </cell>
          <cell r="F58">
            <v>2366</v>
          </cell>
          <cell r="G58">
            <v>2207</v>
          </cell>
          <cell r="H58">
            <v>1622</v>
          </cell>
          <cell r="I58">
            <v>1572</v>
          </cell>
          <cell r="J58">
            <v>1522</v>
          </cell>
          <cell r="K58">
            <v>1472</v>
          </cell>
          <cell r="L58">
            <v>1422</v>
          </cell>
          <cell r="M58">
            <v>1372</v>
          </cell>
          <cell r="N58">
            <v>1322</v>
          </cell>
          <cell r="O58">
            <v>1272</v>
          </cell>
          <cell r="P58">
            <v>-298.27199999999999</v>
          </cell>
          <cell r="S58">
            <v>-298.27199999999999</v>
          </cell>
          <cell r="T58">
            <v>1183.175</v>
          </cell>
          <cell r="U58">
            <v>862.08999999999992</v>
          </cell>
          <cell r="V58">
            <v>520.31399999999985</v>
          </cell>
          <cell r="W58">
            <v>276.4280999999998</v>
          </cell>
          <cell r="X58">
            <v>-86.049900000000207</v>
          </cell>
          <cell r="Y58">
            <v>-396.69290000000024</v>
          </cell>
          <cell r="Z58">
            <v>-94.576900000000194</v>
          </cell>
          <cell r="AA58">
            <v>-416.75290000000018</v>
          </cell>
          <cell r="AB58">
            <v>-750.46590000000015</v>
          </cell>
          <cell r="AC58">
            <v>-1061.6429000000001</v>
          </cell>
          <cell r="AD58">
            <v>-1317.8049000000001</v>
          </cell>
          <cell r="AE58">
            <v>-1012.6839</v>
          </cell>
        </row>
        <row r="60">
          <cell r="D60">
            <v>0</v>
          </cell>
          <cell r="E60">
            <v>45</v>
          </cell>
          <cell r="F60">
            <v>90</v>
          </cell>
          <cell r="G60">
            <v>135</v>
          </cell>
          <cell r="H60">
            <v>180</v>
          </cell>
          <cell r="I60">
            <v>225</v>
          </cell>
          <cell r="J60">
            <v>270</v>
          </cell>
          <cell r="K60">
            <v>315</v>
          </cell>
          <cell r="L60">
            <v>360</v>
          </cell>
          <cell r="M60">
            <v>405</v>
          </cell>
          <cell r="N60">
            <v>450</v>
          </cell>
          <cell r="O60">
            <v>494</v>
          </cell>
          <cell r="P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491.70499999999998</v>
          </cell>
        </row>
        <row r="61">
          <cell r="D61">
            <v>3497</v>
          </cell>
          <cell r="E61">
            <v>3490</v>
          </cell>
          <cell r="F61">
            <v>2956</v>
          </cell>
          <cell r="G61">
            <v>2462</v>
          </cell>
          <cell r="H61">
            <v>1943</v>
          </cell>
          <cell r="I61">
            <v>1430</v>
          </cell>
          <cell r="J61">
            <v>855</v>
          </cell>
          <cell r="K61">
            <v>238</v>
          </cell>
          <cell r="L61">
            <v>-395</v>
          </cell>
          <cell r="M61">
            <v>-1028</v>
          </cell>
          <cell r="N61">
            <v>-1661</v>
          </cell>
          <cell r="O61">
            <v>-2294</v>
          </cell>
          <cell r="P61">
            <v>-2855.8580000000002</v>
          </cell>
          <cell r="S61">
            <v>-2855.8580000000002</v>
          </cell>
          <cell r="T61">
            <v>-2855.8580000000002</v>
          </cell>
          <cell r="U61">
            <v>-2855.8580000000002</v>
          </cell>
          <cell r="V61">
            <v>-2855.8580000000002</v>
          </cell>
          <cell r="W61">
            <v>-2855.8580000000002</v>
          </cell>
          <cell r="X61">
            <v>-2855.8580000000002</v>
          </cell>
          <cell r="Y61">
            <v>-2855.8580000000002</v>
          </cell>
          <cell r="Z61">
            <v>-2855.8580000000002</v>
          </cell>
          <cell r="AA61">
            <v>-2855.8580000000002</v>
          </cell>
          <cell r="AB61">
            <v>-2855.8580000000002</v>
          </cell>
          <cell r="AC61">
            <v>-2855.8580000000002</v>
          </cell>
          <cell r="AD61">
            <v>-2855.8580000000002</v>
          </cell>
          <cell r="AE61">
            <v>0.14199999999982538</v>
          </cell>
        </row>
        <row r="62">
          <cell r="D62">
            <v>1831</v>
          </cell>
          <cell r="E62">
            <v>1783</v>
          </cell>
          <cell r="F62">
            <v>1666</v>
          </cell>
          <cell r="G62">
            <v>1576</v>
          </cell>
          <cell r="H62">
            <v>1485</v>
          </cell>
          <cell r="I62">
            <v>1439</v>
          </cell>
          <cell r="J62">
            <v>1393</v>
          </cell>
          <cell r="K62">
            <v>1347</v>
          </cell>
          <cell r="L62">
            <v>1301</v>
          </cell>
          <cell r="M62">
            <v>1254</v>
          </cell>
          <cell r="N62">
            <v>1207</v>
          </cell>
          <cell r="O62">
            <v>1160</v>
          </cell>
          <cell r="P62">
            <v>742.57100000000003</v>
          </cell>
          <cell r="S62">
            <v>742.57100000000003</v>
          </cell>
          <cell r="T62">
            <v>646.77800000000002</v>
          </cell>
          <cell r="U62">
            <v>612.71699999999998</v>
          </cell>
          <cell r="V62">
            <v>547.79200000000003</v>
          </cell>
          <cell r="W62">
            <v>482.86700000000002</v>
          </cell>
          <cell r="X62">
            <v>418.15500000000003</v>
          </cell>
          <cell r="Y62">
            <v>384.93600000000004</v>
          </cell>
          <cell r="Z62">
            <v>353.416</v>
          </cell>
          <cell r="AA62">
            <v>328.42399999999998</v>
          </cell>
          <cell r="AB62">
            <v>287.57599999999996</v>
          </cell>
          <cell r="AC62">
            <v>264.91299999999995</v>
          </cell>
          <cell r="AD62">
            <v>306.95499999999993</v>
          </cell>
          <cell r="AE62">
            <v>265.48299999999989</v>
          </cell>
        </row>
        <row r="63">
          <cell r="D63">
            <v>-4636</v>
          </cell>
          <cell r="E63">
            <v>-5110</v>
          </cell>
          <cell r="F63">
            <v>-5629</v>
          </cell>
          <cell r="G63">
            <v>-5815</v>
          </cell>
          <cell r="H63">
            <v>-6206</v>
          </cell>
          <cell r="I63">
            <v>-6206</v>
          </cell>
          <cell r="J63">
            <v>-6206</v>
          </cell>
          <cell r="K63">
            <v>-6206</v>
          </cell>
          <cell r="L63">
            <v>-6206</v>
          </cell>
          <cell r="M63">
            <v>-6206</v>
          </cell>
          <cell r="N63">
            <v>-6206</v>
          </cell>
          <cell r="O63">
            <v>-6206</v>
          </cell>
          <cell r="P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-237.80199999999968</v>
          </cell>
        </row>
        <row r="65">
          <cell r="D65">
            <v>3024</v>
          </cell>
          <cell r="E65">
            <v>2884</v>
          </cell>
          <cell r="F65">
            <v>2542</v>
          </cell>
          <cell r="G65">
            <v>2521</v>
          </cell>
          <cell r="H65">
            <v>3508</v>
          </cell>
          <cell r="I65">
            <v>3508</v>
          </cell>
          <cell r="J65">
            <v>3508</v>
          </cell>
          <cell r="K65">
            <v>3508</v>
          </cell>
          <cell r="L65">
            <v>3508</v>
          </cell>
          <cell r="M65">
            <v>3508</v>
          </cell>
          <cell r="N65">
            <v>3508</v>
          </cell>
          <cell r="O65">
            <v>3508</v>
          </cell>
          <cell r="P65">
            <v>-238.952</v>
          </cell>
          <cell r="S65">
            <v>-238.952</v>
          </cell>
          <cell r="T65">
            <v>225.28699999999998</v>
          </cell>
          <cell r="U65">
            <v>585.21</v>
          </cell>
          <cell r="V65">
            <v>766.12300000000005</v>
          </cell>
          <cell r="W65">
            <v>1019.206</v>
          </cell>
          <cell r="X65">
            <v>921.78499999999997</v>
          </cell>
          <cell r="Y65">
            <v>1026.104</v>
          </cell>
          <cell r="Z65">
            <v>769.85300000000007</v>
          </cell>
          <cell r="AA65">
            <v>2518.739</v>
          </cell>
          <cell r="AB65">
            <v>2772.739</v>
          </cell>
          <cell r="AC65">
            <v>4522.5740000000005</v>
          </cell>
          <cell r="AD65">
            <v>2114.1410000000005</v>
          </cell>
          <cell r="AE65">
            <v>-290.67099999999982</v>
          </cell>
        </row>
        <row r="66">
          <cell r="D66">
            <v>68</v>
          </cell>
          <cell r="E66">
            <v>68</v>
          </cell>
          <cell r="F66">
            <v>68</v>
          </cell>
          <cell r="G66">
            <v>68</v>
          </cell>
          <cell r="H66">
            <v>68</v>
          </cell>
          <cell r="I66">
            <v>68</v>
          </cell>
          <cell r="J66">
            <v>68</v>
          </cell>
          <cell r="K66">
            <v>68</v>
          </cell>
          <cell r="L66">
            <v>68</v>
          </cell>
          <cell r="M66">
            <v>68</v>
          </cell>
          <cell r="N66">
            <v>68</v>
          </cell>
          <cell r="O66">
            <v>68</v>
          </cell>
          <cell r="P66">
            <v>67.522000000000006</v>
          </cell>
          <cell r="S66">
            <v>67.522000000000006</v>
          </cell>
          <cell r="T66">
            <v>68</v>
          </cell>
          <cell r="U66">
            <v>68</v>
          </cell>
          <cell r="V66">
            <v>68</v>
          </cell>
          <cell r="W66">
            <v>68</v>
          </cell>
          <cell r="X66">
            <v>68</v>
          </cell>
          <cell r="Y66">
            <v>68</v>
          </cell>
          <cell r="Z66">
            <v>68</v>
          </cell>
          <cell r="AA66">
            <v>68</v>
          </cell>
          <cell r="AB66">
            <v>68</v>
          </cell>
          <cell r="AC66">
            <v>68</v>
          </cell>
          <cell r="AD66">
            <v>68</v>
          </cell>
          <cell r="AE66">
            <v>2935.741</v>
          </cell>
        </row>
        <row r="67">
          <cell r="D67">
            <v>8833</v>
          </cell>
          <cell r="E67">
            <v>8833</v>
          </cell>
          <cell r="F67">
            <v>8833</v>
          </cell>
          <cell r="G67">
            <v>8833</v>
          </cell>
          <cell r="H67">
            <v>8833</v>
          </cell>
          <cell r="I67">
            <v>8833</v>
          </cell>
          <cell r="J67">
            <v>8833</v>
          </cell>
          <cell r="K67">
            <v>8833</v>
          </cell>
          <cell r="L67">
            <v>8833</v>
          </cell>
          <cell r="M67">
            <v>8833</v>
          </cell>
          <cell r="N67">
            <v>8833</v>
          </cell>
          <cell r="O67">
            <v>8833</v>
          </cell>
          <cell r="P67">
            <v>8832.5349999999999</v>
          </cell>
          <cell r="S67">
            <v>8832.5349999999999</v>
          </cell>
          <cell r="T67">
            <v>8832.5349999999999</v>
          </cell>
          <cell r="U67">
            <v>8832.5349999999999</v>
          </cell>
          <cell r="V67">
            <v>8832.5349999999999</v>
          </cell>
          <cell r="W67">
            <v>8832.5349999999999</v>
          </cell>
          <cell r="X67">
            <v>8832.5349999999999</v>
          </cell>
          <cell r="Y67">
            <v>8832.5349999999999</v>
          </cell>
          <cell r="Z67">
            <v>8832.5349999999999</v>
          </cell>
          <cell r="AA67">
            <v>8832.5349999999999</v>
          </cell>
          <cell r="AB67">
            <v>8832.5349999999999</v>
          </cell>
          <cell r="AC67">
            <v>8832.5349999999999</v>
          </cell>
          <cell r="AD67">
            <v>8832.5349999999999</v>
          </cell>
          <cell r="AE67">
            <v>8832.5349999999999</v>
          </cell>
        </row>
        <row r="68">
          <cell r="D68">
            <v>47478</v>
          </cell>
          <cell r="E68">
            <v>47534</v>
          </cell>
          <cell r="F68">
            <v>46053</v>
          </cell>
          <cell r="G68">
            <v>44124</v>
          </cell>
          <cell r="H68">
            <v>43167.333333333328</v>
          </cell>
          <cell r="I68">
            <v>43844.583333333328</v>
          </cell>
          <cell r="J68">
            <v>42745.833333333328</v>
          </cell>
          <cell r="K68">
            <v>41606.083333333328</v>
          </cell>
          <cell r="L68">
            <v>40449.333333333328</v>
          </cell>
          <cell r="M68">
            <v>39292.583333333328</v>
          </cell>
          <cell r="N68">
            <v>38134.833333333328</v>
          </cell>
          <cell r="O68">
            <v>36977.083333333328</v>
          </cell>
          <cell r="P68">
            <v>41383.955000000002</v>
          </cell>
          <cell r="S68">
            <v>205536.72900000002</v>
          </cell>
          <cell r="T68">
            <v>206812.31399999998</v>
          </cell>
          <cell r="U68">
            <v>206422.94199999998</v>
          </cell>
          <cell r="V68">
            <v>207463.40100000001</v>
          </cell>
          <cell r="W68">
            <v>207034.75409999999</v>
          </cell>
          <cell r="X68">
            <v>207508.84009999997</v>
          </cell>
          <cell r="Y68">
            <v>206928.54909999997</v>
          </cell>
          <cell r="Z68">
            <v>206540.76909999998</v>
          </cell>
          <cell r="AA68">
            <v>207518.6361</v>
          </cell>
          <cell r="AB68">
            <v>207014.8811</v>
          </cell>
          <cell r="AC68">
            <v>208025.65209999998</v>
          </cell>
          <cell r="AD68">
            <v>206126.8921</v>
          </cell>
          <cell r="AE68">
            <v>210186.64609999998</v>
          </cell>
        </row>
        <row r="70">
          <cell r="D70">
            <v>3641061</v>
          </cell>
          <cell r="E70">
            <v>3619132.333333333</v>
          </cell>
          <cell r="F70">
            <v>3611400.6666666665</v>
          </cell>
          <cell r="G70">
            <v>3546384</v>
          </cell>
          <cell r="H70">
            <v>3530847.6666666665</v>
          </cell>
          <cell r="I70">
            <v>3556774.2499999995</v>
          </cell>
          <cell r="J70">
            <v>3489348.333333333</v>
          </cell>
          <cell r="K70">
            <v>3552878.7166666663</v>
          </cell>
          <cell r="L70">
            <v>3571357.0954758911</v>
          </cell>
          <cell r="M70">
            <v>3605342.7732039499</v>
          </cell>
          <cell r="N70">
            <v>3676317.0583704687</v>
          </cell>
          <cell r="O70">
            <v>3719354.7067785761</v>
          </cell>
          <cell r="P70">
            <v>3852944.6259999992</v>
          </cell>
          <cell r="S70">
            <v>3852944.7559999991</v>
          </cell>
          <cell r="T70">
            <v>3925692.6123333327</v>
          </cell>
          <cell r="U70">
            <v>3971680.9856666662</v>
          </cell>
          <cell r="V70">
            <v>3992858.3620000002</v>
          </cell>
          <cell r="W70">
            <v>3981821.1394333332</v>
          </cell>
          <cell r="X70">
            <v>3978047.9487666669</v>
          </cell>
          <cell r="Y70">
            <v>3975782.2901000003</v>
          </cell>
          <cell r="Z70">
            <v>3984812.6934333337</v>
          </cell>
          <cell r="AA70">
            <v>4060916.0097666662</v>
          </cell>
          <cell r="AB70">
            <v>4074154.8100999999</v>
          </cell>
          <cell r="AC70">
            <v>4109862.1814333335</v>
          </cell>
          <cell r="AD70">
            <v>4125947.5407666662</v>
          </cell>
          <cell r="AE70">
            <v>4152820.7370999996</v>
          </cell>
        </row>
        <row r="76">
          <cell r="D76">
            <v>455316</v>
          </cell>
          <cell r="E76">
            <v>373785.84233333333</v>
          </cell>
          <cell r="F76">
            <v>285764.68466666667</v>
          </cell>
          <cell r="G76">
            <v>242461.10150000002</v>
          </cell>
          <cell r="H76">
            <v>197227.2771666667</v>
          </cell>
          <cell r="I76">
            <v>78760.533434426266</v>
          </cell>
          <cell r="J76">
            <v>60105.700267759596</v>
          </cell>
          <cell r="K76">
            <v>94963.59260109294</v>
          </cell>
          <cell r="L76">
            <v>211138.96007698454</v>
          </cell>
          <cell r="M76">
            <v>292600.6209717103</v>
          </cell>
          <cell r="N76">
            <v>351074.60480489559</v>
          </cell>
          <cell r="O76">
            <v>341755.13887966931</v>
          </cell>
          <cell r="P76">
            <v>508903.696</v>
          </cell>
          <cell r="S76">
            <v>508903.696</v>
          </cell>
          <cell r="T76">
            <v>469800.33433333342</v>
          </cell>
          <cell r="U76">
            <v>481859.97866666678</v>
          </cell>
          <cell r="V76">
            <v>462762.73000000021</v>
          </cell>
          <cell r="W76">
            <v>463815.8424333334</v>
          </cell>
          <cell r="X76">
            <v>200172.37876666663</v>
          </cell>
          <cell r="Y76">
            <v>283185.16310000006</v>
          </cell>
          <cell r="Z76">
            <v>348754.52443333343</v>
          </cell>
          <cell r="AA76">
            <v>425596.0297666667</v>
          </cell>
          <cell r="AB76">
            <v>490362.9861000001</v>
          </cell>
          <cell r="AC76">
            <v>559219.86043333344</v>
          </cell>
          <cell r="AD76">
            <v>584107.59176666674</v>
          </cell>
          <cell r="AE76">
            <v>600998.93410000019</v>
          </cell>
        </row>
        <row r="78">
          <cell r="D78">
            <v>128122</v>
          </cell>
          <cell r="E78">
            <v>74064</v>
          </cell>
          <cell r="F78">
            <v>72163</v>
          </cell>
          <cell r="G78">
            <v>65738</v>
          </cell>
          <cell r="H78">
            <v>81176</v>
          </cell>
          <cell r="I78">
            <v>61665</v>
          </cell>
          <cell r="J78">
            <v>59418</v>
          </cell>
          <cell r="K78">
            <v>66012</v>
          </cell>
          <cell r="L78">
            <v>59189</v>
          </cell>
          <cell r="M78">
            <v>54771</v>
          </cell>
          <cell r="N78">
            <v>77984</v>
          </cell>
          <cell r="O78">
            <v>82724</v>
          </cell>
          <cell r="P78">
            <v>129159.076</v>
          </cell>
          <cell r="S78">
            <v>129159.076</v>
          </cell>
          <cell r="T78">
            <v>163820.46299999999</v>
          </cell>
          <cell r="U78">
            <v>175811.69699999999</v>
          </cell>
          <cell r="V78">
            <v>160559.815</v>
          </cell>
          <cell r="W78">
            <v>121523.753</v>
          </cell>
          <cell r="X78">
            <v>119394.288</v>
          </cell>
          <cell r="Y78">
            <v>109867.59600000001</v>
          </cell>
          <cell r="Z78">
            <v>96056.438999999998</v>
          </cell>
          <cell r="AA78">
            <v>107166.459</v>
          </cell>
          <cell r="AB78">
            <v>105353.586</v>
          </cell>
          <cell r="AC78">
            <v>85629.724000000002</v>
          </cell>
          <cell r="AD78">
            <v>69607.838000000003</v>
          </cell>
          <cell r="AE78">
            <v>69921.804999999993</v>
          </cell>
        </row>
        <row r="81">
          <cell r="D81">
            <v>-32059</v>
          </cell>
          <cell r="E81">
            <v>43829</v>
          </cell>
          <cell r="F81">
            <v>64982</v>
          </cell>
          <cell r="G81">
            <v>71784</v>
          </cell>
          <cell r="H81">
            <v>69786</v>
          </cell>
          <cell r="I81">
            <v>55584</v>
          </cell>
          <cell r="J81">
            <v>45203</v>
          </cell>
          <cell r="K81">
            <v>56537</v>
          </cell>
          <cell r="L81">
            <v>36335</v>
          </cell>
          <cell r="M81">
            <v>21950</v>
          </cell>
          <cell r="N81">
            <v>21411</v>
          </cell>
          <cell r="O81">
            <v>42180</v>
          </cell>
          <cell r="P81">
            <v>-6829.2370000000001</v>
          </cell>
          <cell r="S81">
            <v>-6829.2370000000001</v>
          </cell>
          <cell r="T81">
            <v>41381.713000000003</v>
          </cell>
          <cell r="U81">
            <v>65912.294999999998</v>
          </cell>
          <cell r="V81">
            <v>93185.519</v>
          </cell>
          <cell r="W81">
            <v>105133.958</v>
          </cell>
          <cell r="X81">
            <v>100303.742</v>
          </cell>
          <cell r="Y81">
            <v>70577.659</v>
          </cell>
          <cell r="Z81">
            <v>39074.476999999999</v>
          </cell>
          <cell r="AA81">
            <v>3861.0709999999999</v>
          </cell>
          <cell r="AB81">
            <v>-28807.004000000001</v>
          </cell>
          <cell r="AC81">
            <v>-52978.159</v>
          </cell>
          <cell r="AD81">
            <v>-63514.349000000002</v>
          </cell>
          <cell r="AE81">
            <v>-66548.358999999997</v>
          </cell>
        </row>
        <row r="82">
          <cell r="D82">
            <v>14868</v>
          </cell>
          <cell r="E82">
            <v>10642</v>
          </cell>
          <cell r="F82">
            <v>1492</v>
          </cell>
          <cell r="G82">
            <v>3146</v>
          </cell>
          <cell r="H82">
            <v>7017</v>
          </cell>
          <cell r="I82">
            <v>13907</v>
          </cell>
          <cell r="J82">
            <v>18537</v>
          </cell>
          <cell r="K82">
            <v>12055</v>
          </cell>
          <cell r="L82">
            <v>9790</v>
          </cell>
          <cell r="M82">
            <v>10237</v>
          </cell>
          <cell r="N82">
            <v>15934</v>
          </cell>
          <cell r="O82">
            <v>14110</v>
          </cell>
          <cell r="P82">
            <v>12172.146000000001</v>
          </cell>
          <cell r="S82">
            <v>12172.146000000001</v>
          </cell>
          <cell r="T82">
            <v>470.48200000000003</v>
          </cell>
          <cell r="U82">
            <v>1540.904</v>
          </cell>
          <cell r="V82">
            <v>-1497.163</v>
          </cell>
          <cell r="W82">
            <v>-284.28100000000001</v>
          </cell>
          <cell r="X82">
            <v>-829.40200000000004</v>
          </cell>
          <cell r="Y82">
            <v>11470.855</v>
          </cell>
          <cell r="Z82">
            <v>15119.168</v>
          </cell>
          <cell r="AA82">
            <v>5858.9629999999997</v>
          </cell>
          <cell r="AB82">
            <v>8130.0140000000001</v>
          </cell>
          <cell r="AC82">
            <v>8929.723</v>
          </cell>
          <cell r="AD82">
            <v>8777.8420000000006</v>
          </cell>
          <cell r="AE82">
            <v>11761</v>
          </cell>
        </row>
        <row r="84">
          <cell r="D84">
            <v>-11029</v>
          </cell>
          <cell r="E84">
            <v>-18596</v>
          </cell>
          <cell r="F84">
            <v>-8451</v>
          </cell>
          <cell r="G84">
            <v>-136</v>
          </cell>
          <cell r="H84">
            <v>-4259</v>
          </cell>
          <cell r="I84">
            <v>523</v>
          </cell>
          <cell r="J84">
            <v>-2380</v>
          </cell>
          <cell r="K84">
            <v>2248</v>
          </cell>
          <cell r="L84">
            <v>1057</v>
          </cell>
          <cell r="M84">
            <v>-135</v>
          </cell>
          <cell r="N84">
            <v>-1327</v>
          </cell>
          <cell r="O84">
            <v>-2518</v>
          </cell>
          <cell r="P84">
            <v>-2747.2249999999999</v>
          </cell>
          <cell r="S84">
            <v>-2747.2249999999999</v>
          </cell>
          <cell r="T84">
            <v>-4283.1760000000004</v>
          </cell>
          <cell r="U84">
            <v>-423.44499999999999</v>
          </cell>
          <cell r="V84">
            <v>1653.0840000000001</v>
          </cell>
          <cell r="W84">
            <v>11012.444</v>
          </cell>
          <cell r="X84">
            <v>32359.436000000002</v>
          </cell>
          <cell r="Y84">
            <v>10281.018</v>
          </cell>
          <cell r="Z84">
            <v>15111.304</v>
          </cell>
          <cell r="AA84">
            <v>22340.052</v>
          </cell>
          <cell r="AB84">
            <v>21889.714</v>
          </cell>
          <cell r="AC84">
            <v>18008.383000000002</v>
          </cell>
          <cell r="AD84">
            <v>18455.052</v>
          </cell>
          <cell r="AE84">
            <v>7937.1080000000002</v>
          </cell>
        </row>
        <row r="85">
          <cell r="D85">
            <v>8517</v>
          </cell>
          <cell r="E85">
            <v>8465</v>
          </cell>
          <cell r="F85">
            <v>8314</v>
          </cell>
          <cell r="G85">
            <v>8178</v>
          </cell>
          <cell r="H85">
            <v>8075</v>
          </cell>
          <cell r="I85">
            <v>8923</v>
          </cell>
          <cell r="J85">
            <v>8923</v>
          </cell>
          <cell r="K85">
            <v>8923</v>
          </cell>
          <cell r="L85">
            <v>8923</v>
          </cell>
          <cell r="M85">
            <v>8923</v>
          </cell>
          <cell r="N85">
            <v>8923</v>
          </cell>
          <cell r="O85">
            <v>8923</v>
          </cell>
          <cell r="P85">
            <v>6583.1419999999998</v>
          </cell>
          <cell r="S85">
            <v>6583.1419999999998</v>
          </cell>
          <cell r="T85">
            <v>6584.7640000000001</v>
          </cell>
          <cell r="U85">
            <v>6541.9059999999999</v>
          </cell>
          <cell r="V85">
            <v>6445.1369999999997</v>
          </cell>
          <cell r="W85">
            <v>6462.4359999999997</v>
          </cell>
          <cell r="X85">
            <v>6517.6090000000004</v>
          </cell>
          <cell r="Y85">
            <v>6609.8190000000004</v>
          </cell>
          <cell r="Z85">
            <v>6675.8680000000004</v>
          </cell>
          <cell r="AA85">
            <v>6798.424</v>
          </cell>
          <cell r="AB85">
            <v>8665.5560000000005</v>
          </cell>
          <cell r="AC85">
            <v>10692.263999999999</v>
          </cell>
          <cell r="AD85">
            <v>11020.053</v>
          </cell>
          <cell r="AE85">
            <v>10293.816000000001</v>
          </cell>
        </row>
        <row r="87">
          <cell r="D87">
            <v>23292</v>
          </cell>
          <cell r="E87">
            <v>24156</v>
          </cell>
          <cell r="F87">
            <v>19412</v>
          </cell>
          <cell r="G87">
            <v>17252</v>
          </cell>
          <cell r="H87">
            <v>18850</v>
          </cell>
          <cell r="I87">
            <v>9637</v>
          </cell>
          <cell r="J87">
            <v>8754</v>
          </cell>
          <cell r="K87">
            <v>10502</v>
          </cell>
          <cell r="L87">
            <v>11405</v>
          </cell>
          <cell r="M87">
            <v>10843</v>
          </cell>
          <cell r="N87">
            <v>11989</v>
          </cell>
          <cell r="O87">
            <v>12079</v>
          </cell>
          <cell r="P87">
            <v>18292.988000000001</v>
          </cell>
          <cell r="S87">
            <v>18292.988000000001</v>
          </cell>
          <cell r="T87">
            <v>14531.539000000001</v>
          </cell>
          <cell r="U87">
            <v>7313.5630000000001</v>
          </cell>
          <cell r="V87">
            <v>8058.2209999999995</v>
          </cell>
          <cell r="W87">
            <v>7583.6750000000002</v>
          </cell>
          <cell r="X87">
            <v>7129.12</v>
          </cell>
          <cell r="Y87">
            <v>9057.4290000000001</v>
          </cell>
          <cell r="Z87">
            <v>9924.4279999999999</v>
          </cell>
          <cell r="AA87">
            <v>9790.3829999999998</v>
          </cell>
          <cell r="AB87">
            <v>11758.864</v>
          </cell>
          <cell r="AC87">
            <v>13811.011</v>
          </cell>
          <cell r="AD87">
            <v>13585.004999999999</v>
          </cell>
          <cell r="AE87">
            <v>16579.375</v>
          </cell>
        </row>
        <row r="88">
          <cell r="D88">
            <v>1813</v>
          </cell>
          <cell r="E88">
            <v>1651</v>
          </cell>
          <cell r="F88">
            <v>1363</v>
          </cell>
          <cell r="G88">
            <v>3405</v>
          </cell>
          <cell r="H88">
            <v>3226</v>
          </cell>
          <cell r="I88">
            <v>1005</v>
          </cell>
          <cell r="J88">
            <v>936</v>
          </cell>
          <cell r="K88">
            <v>870</v>
          </cell>
          <cell r="L88">
            <v>806</v>
          </cell>
          <cell r="M88">
            <v>743</v>
          </cell>
          <cell r="N88">
            <v>680</v>
          </cell>
          <cell r="O88">
            <v>616</v>
          </cell>
          <cell r="P88">
            <v>3517.1729999999998</v>
          </cell>
          <cell r="S88">
            <v>3517.1729999999998</v>
          </cell>
          <cell r="T88">
            <v>3452.779</v>
          </cell>
          <cell r="U88">
            <v>3414.6930000000002</v>
          </cell>
          <cell r="V88">
            <v>3291.9349999999999</v>
          </cell>
          <cell r="W88">
            <v>3208.5839999999998</v>
          </cell>
          <cell r="X88">
            <v>6447.12</v>
          </cell>
          <cell r="Y88">
            <v>6467.9409999999998</v>
          </cell>
          <cell r="Z88">
            <v>6411.5339999999997</v>
          </cell>
          <cell r="AA88">
            <v>5787.8289999999997</v>
          </cell>
          <cell r="AB88">
            <v>5484.2740000000003</v>
          </cell>
          <cell r="AC88">
            <v>5426.23</v>
          </cell>
          <cell r="AD88">
            <v>5406.4669999999996</v>
          </cell>
          <cell r="AE88">
            <v>5203.9409999999998</v>
          </cell>
        </row>
        <row r="91">
          <cell r="D91">
            <v>17595</v>
          </cell>
          <cell r="E91">
            <v>14414</v>
          </cell>
          <cell r="F91">
            <v>14911</v>
          </cell>
          <cell r="G91">
            <v>16683</v>
          </cell>
          <cell r="H91">
            <v>18723</v>
          </cell>
          <cell r="I91">
            <v>17166</v>
          </cell>
          <cell r="J91">
            <v>22327</v>
          </cell>
          <cell r="K91">
            <v>20007</v>
          </cell>
          <cell r="L91">
            <v>20502</v>
          </cell>
          <cell r="M91">
            <v>18752</v>
          </cell>
          <cell r="N91">
            <v>6384</v>
          </cell>
          <cell r="O91">
            <v>18928</v>
          </cell>
          <cell r="P91">
            <v>7323.3969999999999</v>
          </cell>
          <cell r="S91">
            <v>7323.3969999999999</v>
          </cell>
          <cell r="T91">
            <v>884.10199999999998</v>
          </cell>
          <cell r="U91">
            <v>246.08099999999999</v>
          </cell>
          <cell r="V91">
            <v>-1771.4380000000001</v>
          </cell>
          <cell r="W91">
            <v>-3289.4110000000001</v>
          </cell>
          <cell r="X91">
            <v>-3733.3539999999998</v>
          </cell>
          <cell r="Y91">
            <v>-3429.43</v>
          </cell>
          <cell r="Z91">
            <v>-4388.375</v>
          </cell>
          <cell r="AA91">
            <v>20446.309000000001</v>
          </cell>
          <cell r="AB91">
            <v>17202.800999999999</v>
          </cell>
          <cell r="AC91">
            <v>17805.531999999999</v>
          </cell>
          <cell r="AD91">
            <v>18707.164000000001</v>
          </cell>
          <cell r="AE91">
            <v>24707.866999999998</v>
          </cell>
        </row>
        <row r="93">
          <cell r="D93">
            <v>41067</v>
          </cell>
          <cell r="E93">
            <v>39716</v>
          </cell>
          <cell r="F93">
            <v>31742</v>
          </cell>
          <cell r="G93">
            <v>38073</v>
          </cell>
          <cell r="H93">
            <v>42672</v>
          </cell>
          <cell r="I93">
            <v>43400</v>
          </cell>
          <cell r="J93">
            <v>40099</v>
          </cell>
          <cell r="K93">
            <v>39609</v>
          </cell>
          <cell r="L93">
            <v>33554</v>
          </cell>
          <cell r="M93">
            <v>42512</v>
          </cell>
          <cell r="N93">
            <v>48655</v>
          </cell>
          <cell r="O93">
            <v>49742</v>
          </cell>
          <cell r="P93">
            <v>40139.472999999998</v>
          </cell>
          <cell r="S93">
            <v>40139.472999999998</v>
          </cell>
          <cell r="T93">
            <v>39162.332999999999</v>
          </cell>
          <cell r="U93">
            <v>31034.876</v>
          </cell>
          <cell r="V93">
            <v>39775.235999999997</v>
          </cell>
          <cell r="W93">
            <v>45056.406999999999</v>
          </cell>
          <cell r="X93">
            <v>47307.811999999998</v>
          </cell>
          <cell r="Y93">
            <v>42098.671999999999</v>
          </cell>
          <cell r="Z93">
            <v>42641.466</v>
          </cell>
          <cell r="AA93">
            <v>37194.504000000001</v>
          </cell>
          <cell r="AB93">
            <v>46823.909</v>
          </cell>
          <cell r="AC93">
            <v>53865.775000000001</v>
          </cell>
          <cell r="AD93">
            <v>47420.409</v>
          </cell>
          <cell r="AE93">
            <v>42954.955000000002</v>
          </cell>
        </row>
        <row r="94">
          <cell r="D94">
            <v>190</v>
          </cell>
          <cell r="E94">
            <v>193</v>
          </cell>
          <cell r="F94">
            <v>165</v>
          </cell>
          <cell r="G94">
            <v>164</v>
          </cell>
          <cell r="H94">
            <v>163</v>
          </cell>
          <cell r="I94">
            <v>204</v>
          </cell>
          <cell r="J94">
            <v>205</v>
          </cell>
          <cell r="K94">
            <v>207</v>
          </cell>
          <cell r="L94">
            <v>208</v>
          </cell>
          <cell r="M94">
            <v>210</v>
          </cell>
          <cell r="N94">
            <v>211</v>
          </cell>
          <cell r="O94">
            <v>213</v>
          </cell>
          <cell r="P94">
            <v>104.465</v>
          </cell>
          <cell r="S94">
            <v>104.465</v>
          </cell>
          <cell r="T94">
            <v>107.164</v>
          </cell>
          <cell r="U94">
            <v>107.8</v>
          </cell>
          <cell r="V94">
            <v>107.908</v>
          </cell>
          <cell r="W94">
            <v>107.31</v>
          </cell>
          <cell r="X94">
            <v>107.45</v>
          </cell>
          <cell r="Y94">
            <v>105.85299999999999</v>
          </cell>
          <cell r="Z94">
            <v>106.807</v>
          </cell>
          <cell r="AA94">
            <v>108.514</v>
          </cell>
          <cell r="AB94">
            <v>110.15</v>
          </cell>
          <cell r="AC94">
            <v>111.895</v>
          </cell>
          <cell r="AD94">
            <v>111.42</v>
          </cell>
          <cell r="AE94">
            <v>61.162999999999997</v>
          </cell>
        </row>
        <row r="95">
          <cell r="D95">
            <v>1137</v>
          </cell>
          <cell r="E95">
            <v>1393</v>
          </cell>
          <cell r="F95">
            <v>8488</v>
          </cell>
          <cell r="G95">
            <v>7837</v>
          </cell>
          <cell r="H95">
            <v>8310</v>
          </cell>
          <cell r="I95">
            <v>9173</v>
          </cell>
          <cell r="J95">
            <v>9565</v>
          </cell>
          <cell r="K95">
            <v>43934</v>
          </cell>
          <cell r="L95">
            <v>4000</v>
          </cell>
          <cell r="M95">
            <v>4000</v>
          </cell>
          <cell r="N95">
            <v>4000</v>
          </cell>
          <cell r="O95">
            <v>4000</v>
          </cell>
          <cell r="P95">
            <v>1311.3530000000001</v>
          </cell>
          <cell r="S95">
            <v>1311.3530000000001</v>
          </cell>
          <cell r="T95">
            <v>830.63699999999994</v>
          </cell>
          <cell r="U95">
            <v>1971.6089999999999</v>
          </cell>
          <cell r="V95">
            <v>2415.6819999999998</v>
          </cell>
          <cell r="W95">
            <v>2520.893</v>
          </cell>
          <cell r="X95">
            <v>2030.7170000000001</v>
          </cell>
          <cell r="Y95">
            <v>3061.6959999999999</v>
          </cell>
          <cell r="Z95">
            <v>2185.5839999999998</v>
          </cell>
          <cell r="AA95">
            <v>3405.7530000000002</v>
          </cell>
          <cell r="AB95">
            <v>3246.1410000000001</v>
          </cell>
          <cell r="AC95">
            <v>3849.9549999999999</v>
          </cell>
          <cell r="AD95">
            <v>3514.5030000000002</v>
          </cell>
          <cell r="AE95">
            <v>4300.6390000000001</v>
          </cell>
        </row>
        <row r="96">
          <cell r="D96">
            <v>-41457</v>
          </cell>
          <cell r="E96">
            <v>-26962</v>
          </cell>
          <cell r="F96">
            <v>-14581</v>
          </cell>
          <cell r="G96">
            <v>-9488</v>
          </cell>
          <cell r="H96">
            <v>-7979</v>
          </cell>
          <cell r="I96">
            <v>-13050</v>
          </cell>
          <cell r="J96">
            <v>-24057</v>
          </cell>
          <cell r="K96">
            <v>-36521</v>
          </cell>
          <cell r="L96">
            <v>-49366</v>
          </cell>
          <cell r="M96">
            <v>-62002</v>
          </cell>
          <cell r="N96">
            <v>-67506</v>
          </cell>
          <cell r="O96">
            <v>-63341</v>
          </cell>
          <cell r="P96">
            <v>-33136.730000000003</v>
          </cell>
          <cell r="S96">
            <v>-33136.731</v>
          </cell>
          <cell r="T96">
            <v>-15403.73</v>
          </cell>
          <cell r="U96">
            <v>-24974.51</v>
          </cell>
          <cell r="V96">
            <v>-6785.8469999999998</v>
          </cell>
          <cell r="W96">
            <v>-3469.2260000000001</v>
          </cell>
          <cell r="X96">
            <v>-6682.1009999999997</v>
          </cell>
          <cell r="Y96">
            <v>-13183.56</v>
          </cell>
          <cell r="Z96">
            <v>-21814.429</v>
          </cell>
          <cell r="AA96">
            <v>-23519.098000000002</v>
          </cell>
          <cell r="AB96">
            <v>-27979.84</v>
          </cell>
          <cell r="AC96">
            <v>-25550.499</v>
          </cell>
          <cell r="AD96">
            <v>-18071.132000000001</v>
          </cell>
          <cell r="AE96">
            <v>-15296.106</v>
          </cell>
        </row>
        <row r="97">
          <cell r="D97">
            <v>5817</v>
          </cell>
          <cell r="E97">
            <v>16416</v>
          </cell>
          <cell r="F97">
            <v>21364</v>
          </cell>
          <cell r="G97">
            <v>14682</v>
          </cell>
          <cell r="H97">
            <v>11349</v>
          </cell>
          <cell r="I97">
            <v>7220</v>
          </cell>
          <cell r="J97">
            <v>2234</v>
          </cell>
          <cell r="K97">
            <v>8777</v>
          </cell>
          <cell r="L97">
            <v>8290</v>
          </cell>
          <cell r="M97">
            <v>11766</v>
          </cell>
          <cell r="N97">
            <v>11164</v>
          </cell>
          <cell r="O97">
            <v>10751</v>
          </cell>
          <cell r="P97">
            <v>10197.037</v>
          </cell>
          <cell r="S97">
            <v>10197.037</v>
          </cell>
          <cell r="T97">
            <v>19867.334999999999</v>
          </cell>
          <cell r="U97">
            <v>12388.665000000001</v>
          </cell>
          <cell r="V97">
            <v>9943.89</v>
          </cell>
          <cell r="W97">
            <v>4792.5540000000001</v>
          </cell>
          <cell r="X97">
            <v>2725.605</v>
          </cell>
          <cell r="Y97">
            <v>1543.788</v>
          </cell>
          <cell r="Z97">
            <v>4871.076</v>
          </cell>
          <cell r="AA97">
            <v>5370.8710000000001</v>
          </cell>
          <cell r="AB97">
            <v>2767.5740000000001</v>
          </cell>
          <cell r="AC97">
            <v>2901.2379999999998</v>
          </cell>
          <cell r="AD97">
            <v>6576.4</v>
          </cell>
          <cell r="AE97">
            <v>9271.7260000000006</v>
          </cell>
        </row>
        <row r="99">
          <cell r="D99">
            <v>47000</v>
          </cell>
          <cell r="E99">
            <v>47000</v>
          </cell>
          <cell r="F99">
            <v>47000</v>
          </cell>
          <cell r="G99">
            <v>11000</v>
          </cell>
          <cell r="H99">
            <v>11000</v>
          </cell>
          <cell r="I99">
            <v>11000</v>
          </cell>
          <cell r="J99">
            <v>11000</v>
          </cell>
          <cell r="K99">
            <v>11000</v>
          </cell>
          <cell r="L99">
            <v>11000</v>
          </cell>
          <cell r="M99">
            <v>11000</v>
          </cell>
          <cell r="N99">
            <v>11000</v>
          </cell>
          <cell r="O99">
            <v>11000</v>
          </cell>
          <cell r="P99">
            <v>11000</v>
          </cell>
          <cell r="S99">
            <v>11000</v>
          </cell>
          <cell r="T99">
            <v>11000</v>
          </cell>
          <cell r="U99">
            <v>11000</v>
          </cell>
          <cell r="V99">
            <v>11000</v>
          </cell>
          <cell r="W99">
            <v>11000</v>
          </cell>
          <cell r="X99">
            <v>11000</v>
          </cell>
          <cell r="Y99">
            <v>11000</v>
          </cell>
          <cell r="Z99">
            <v>11000</v>
          </cell>
          <cell r="AA99">
            <v>11000</v>
          </cell>
          <cell r="AB99">
            <v>11000</v>
          </cell>
          <cell r="AC99">
            <v>11000</v>
          </cell>
          <cell r="AD99">
            <v>47000</v>
          </cell>
          <cell r="AE99">
            <v>119000</v>
          </cell>
        </row>
        <row r="100">
          <cell r="D100">
            <v>660189</v>
          </cell>
          <cell r="E100">
            <v>610166.84233333333</v>
          </cell>
          <cell r="F100">
            <v>554128.68466666667</v>
          </cell>
          <cell r="G100">
            <v>490779.10149999999</v>
          </cell>
          <cell r="H100">
            <v>465336.2771666667</v>
          </cell>
          <cell r="I100">
            <v>305117.5334344263</v>
          </cell>
          <cell r="J100">
            <v>260869.70026775962</v>
          </cell>
          <cell r="K100">
            <v>339123.59260109294</v>
          </cell>
          <cell r="L100">
            <v>366831.96007698454</v>
          </cell>
          <cell r="M100">
            <v>426170.6209717103</v>
          </cell>
          <cell r="N100">
            <v>500576.60480489559</v>
          </cell>
          <cell r="O100">
            <v>531162.13887966936</v>
          </cell>
          <cell r="P100">
            <v>705990.75399999996</v>
          </cell>
          <cell r="S100">
            <v>705990.75299999991</v>
          </cell>
          <cell r="T100">
            <v>752207</v>
          </cell>
          <cell r="U100">
            <v>773746</v>
          </cell>
          <cell r="V100">
            <v>789144.7090000005</v>
          </cell>
          <cell r="W100">
            <v>775174.93843333365</v>
          </cell>
          <cell r="X100">
            <v>524250.42076666659</v>
          </cell>
          <cell r="Y100">
            <v>548714.4990999999</v>
          </cell>
          <cell r="Z100">
            <v>571729.87143333349</v>
          </cell>
          <cell r="AA100">
            <v>641206.0637666668</v>
          </cell>
          <cell r="AB100">
            <v>676008.72510000004</v>
          </cell>
          <cell r="AC100">
            <v>712722.9324333336</v>
          </cell>
          <cell r="AD100">
            <v>752704.26376666664</v>
          </cell>
          <cell r="AE100">
            <v>841147.86410000001</v>
          </cell>
        </row>
        <row r="102">
          <cell r="D102">
            <v>1594945</v>
          </cell>
          <cell r="E102">
            <v>1594945</v>
          </cell>
          <cell r="F102">
            <v>1594945</v>
          </cell>
          <cell r="G102">
            <v>1594945</v>
          </cell>
          <cell r="H102">
            <v>1594945</v>
          </cell>
          <cell r="I102">
            <v>1779945</v>
          </cell>
          <cell r="J102">
            <v>1779945</v>
          </cell>
          <cell r="K102">
            <v>1773945</v>
          </cell>
          <cell r="L102">
            <v>1773945</v>
          </cell>
          <cell r="M102">
            <v>1773945</v>
          </cell>
          <cell r="N102">
            <v>1769945</v>
          </cell>
          <cell r="O102">
            <v>1768945</v>
          </cell>
          <cell r="P102">
            <v>1694000</v>
          </cell>
          <cell r="S102">
            <v>1694000</v>
          </cell>
          <cell r="T102">
            <v>1694000</v>
          </cell>
          <cell r="U102">
            <v>1694000</v>
          </cell>
          <cell r="V102">
            <v>1694000</v>
          </cell>
          <cell r="W102">
            <v>1694000</v>
          </cell>
          <cell r="X102">
            <v>1944000</v>
          </cell>
          <cell r="Y102">
            <v>1944000</v>
          </cell>
          <cell r="Z102">
            <v>1938000</v>
          </cell>
          <cell r="AA102">
            <v>1938000</v>
          </cell>
          <cell r="AB102">
            <v>1938000</v>
          </cell>
          <cell r="AC102">
            <v>1934000</v>
          </cell>
          <cell r="AD102">
            <v>1897000</v>
          </cell>
          <cell r="AE102">
            <v>1825000</v>
          </cell>
        </row>
        <row r="104">
          <cell r="D104">
            <v>5259</v>
          </cell>
          <cell r="E104">
            <v>5249</v>
          </cell>
          <cell r="F104">
            <v>5249</v>
          </cell>
          <cell r="G104">
            <v>5249</v>
          </cell>
          <cell r="H104">
            <v>5249</v>
          </cell>
          <cell r="I104">
            <v>5249</v>
          </cell>
          <cell r="J104">
            <v>5249</v>
          </cell>
          <cell r="K104">
            <v>5249</v>
          </cell>
          <cell r="L104">
            <v>5249</v>
          </cell>
          <cell r="M104">
            <v>5249</v>
          </cell>
          <cell r="N104">
            <v>5249</v>
          </cell>
          <cell r="O104">
            <v>5249</v>
          </cell>
          <cell r="P104">
            <v>5198.6000000000004</v>
          </cell>
          <cell r="S104">
            <v>5198.6000000000004</v>
          </cell>
          <cell r="T104">
            <v>5174</v>
          </cell>
          <cell r="U104">
            <v>5174</v>
          </cell>
          <cell r="V104">
            <v>5124</v>
          </cell>
          <cell r="W104">
            <v>5124</v>
          </cell>
          <cell r="X104">
            <v>5124</v>
          </cell>
          <cell r="Y104">
            <v>5079</v>
          </cell>
          <cell r="Z104">
            <v>5079</v>
          </cell>
          <cell r="AA104">
            <v>5079</v>
          </cell>
          <cell r="AB104">
            <v>5079</v>
          </cell>
          <cell r="AC104">
            <v>5079</v>
          </cell>
          <cell r="AD104">
            <v>5079</v>
          </cell>
          <cell r="AE104">
            <v>5079</v>
          </cell>
        </row>
        <row r="110">
          <cell r="D110">
            <v>318782</v>
          </cell>
          <cell r="E110">
            <v>317312</v>
          </cell>
          <cell r="F110">
            <v>315842</v>
          </cell>
          <cell r="G110">
            <v>314372</v>
          </cell>
          <cell r="H110">
            <v>312902</v>
          </cell>
          <cell r="I110">
            <v>311432</v>
          </cell>
          <cell r="J110">
            <v>309962</v>
          </cell>
          <cell r="K110">
            <v>308492</v>
          </cell>
          <cell r="L110">
            <v>307022</v>
          </cell>
          <cell r="M110">
            <v>305552</v>
          </cell>
          <cell r="N110">
            <v>304082</v>
          </cell>
          <cell r="O110">
            <v>302612</v>
          </cell>
          <cell r="P110">
            <v>301144.74800000002</v>
          </cell>
          <cell r="S110">
            <v>301144.74800000002</v>
          </cell>
          <cell r="T110">
            <v>299786.74800000002</v>
          </cell>
          <cell r="U110">
            <v>298428.74800000002</v>
          </cell>
          <cell r="V110">
            <v>290449.02799999999</v>
          </cell>
          <cell r="W110">
            <v>289396.576</v>
          </cell>
          <cell r="X110">
            <v>289797.90299999999</v>
          </cell>
          <cell r="Y110">
            <v>291763.66600000003</v>
          </cell>
          <cell r="Z110">
            <v>292832.69699999999</v>
          </cell>
          <cell r="AA110">
            <v>295437.821</v>
          </cell>
          <cell r="AB110">
            <v>295768.46000000002</v>
          </cell>
          <cell r="AC110">
            <v>295420.62400000001</v>
          </cell>
          <cell r="AD110">
            <v>294101.652</v>
          </cell>
          <cell r="AE110">
            <v>288839.74800000002</v>
          </cell>
        </row>
        <row r="112">
          <cell r="D112">
            <v>2579175</v>
          </cell>
          <cell r="E112">
            <v>2527672.8423333336</v>
          </cell>
          <cell r="F112">
            <v>2470164.6846666667</v>
          </cell>
          <cell r="G112">
            <v>2405345.1014999999</v>
          </cell>
          <cell r="H112">
            <v>2378432.2771666665</v>
          </cell>
          <cell r="I112">
            <v>2401743.5334344264</v>
          </cell>
          <cell r="J112">
            <v>2356025.7002677596</v>
          </cell>
          <cell r="K112">
            <v>2426809.592601093</v>
          </cell>
          <cell r="L112">
            <v>2453047.9600769845</v>
          </cell>
          <cell r="M112">
            <v>2510916.6209717104</v>
          </cell>
          <cell r="N112">
            <v>2579852.6048048958</v>
          </cell>
          <cell r="O112">
            <v>2607968.1388796694</v>
          </cell>
          <cell r="P112">
            <v>2706334.102</v>
          </cell>
          <cell r="S112">
            <v>2706334.1010000003</v>
          </cell>
          <cell r="T112">
            <v>2751167.7480000001</v>
          </cell>
          <cell r="U112">
            <v>2771348.7480000001</v>
          </cell>
          <cell r="V112">
            <v>2778717.7370000007</v>
          </cell>
          <cell r="W112">
            <v>2763695.5144333337</v>
          </cell>
          <cell r="X112">
            <v>2763172.3237666665</v>
          </cell>
          <cell r="Y112">
            <v>2789557.1650999999</v>
          </cell>
          <cell r="Z112">
            <v>2807641.5684333337</v>
          </cell>
          <cell r="AA112">
            <v>2879722.8847666667</v>
          </cell>
          <cell r="AB112">
            <v>2914856.1850999999</v>
          </cell>
          <cell r="AC112">
            <v>2947222.5564333335</v>
          </cell>
          <cell r="AD112">
            <v>2948884.9157666666</v>
          </cell>
          <cell r="AE112">
            <v>2960066.6121</v>
          </cell>
        </row>
        <row r="117">
          <cell r="D117">
            <v>604063</v>
          </cell>
          <cell r="E117">
            <v>604063</v>
          </cell>
          <cell r="F117">
            <v>627063</v>
          </cell>
          <cell r="G117">
            <v>627063</v>
          </cell>
          <cell r="H117">
            <v>627063</v>
          </cell>
          <cell r="I117">
            <v>627063</v>
          </cell>
          <cell r="J117">
            <v>627063</v>
          </cell>
          <cell r="K117">
            <v>627063</v>
          </cell>
          <cell r="L117">
            <v>627063</v>
          </cell>
          <cell r="M117">
            <v>627063</v>
          </cell>
          <cell r="N117">
            <v>627063</v>
          </cell>
          <cell r="O117">
            <v>627063</v>
          </cell>
          <cell r="P117">
            <v>627062.58100000001</v>
          </cell>
          <cell r="S117">
            <v>627062.58100000001</v>
          </cell>
          <cell r="T117">
            <v>627062.58100000001</v>
          </cell>
          <cell r="U117">
            <v>627062.58100000001</v>
          </cell>
          <cell r="V117">
            <v>627062.58100000001</v>
          </cell>
          <cell r="W117">
            <v>627062.58100000001</v>
          </cell>
          <cell r="X117">
            <v>627062.58100000001</v>
          </cell>
          <cell r="Y117">
            <v>627062.58100000001</v>
          </cell>
          <cell r="Z117">
            <v>627062.58100000001</v>
          </cell>
          <cell r="AA117">
            <v>627062.58100000001</v>
          </cell>
          <cell r="AB117">
            <v>627062.58100000001</v>
          </cell>
          <cell r="AC117">
            <v>627062.58100000001</v>
          </cell>
          <cell r="AD117">
            <v>627062.58100000001</v>
          </cell>
          <cell r="AE117">
            <v>627062.58100000001</v>
          </cell>
        </row>
        <row r="118">
          <cell r="D118">
            <v>104500</v>
          </cell>
          <cell r="E118">
            <v>104500</v>
          </cell>
          <cell r="F118">
            <v>104500</v>
          </cell>
          <cell r="G118">
            <v>104500</v>
          </cell>
          <cell r="H118">
            <v>104500</v>
          </cell>
          <cell r="I118">
            <v>104500</v>
          </cell>
          <cell r="J118">
            <v>104500</v>
          </cell>
          <cell r="K118">
            <v>104500</v>
          </cell>
          <cell r="L118">
            <v>104500</v>
          </cell>
          <cell r="M118">
            <v>104500</v>
          </cell>
          <cell r="N118">
            <v>104500</v>
          </cell>
          <cell r="O118">
            <v>104500</v>
          </cell>
          <cell r="P118">
            <v>123200</v>
          </cell>
          <cell r="S118">
            <v>123200</v>
          </cell>
          <cell r="T118">
            <v>123200</v>
          </cell>
          <cell r="U118">
            <v>123200</v>
          </cell>
          <cell r="V118">
            <v>123200</v>
          </cell>
          <cell r="W118">
            <v>118587</v>
          </cell>
          <cell r="X118">
            <v>118587</v>
          </cell>
          <cell r="Y118">
            <v>118587</v>
          </cell>
          <cell r="Z118">
            <v>118587</v>
          </cell>
          <cell r="AA118">
            <v>118587</v>
          </cell>
          <cell r="AB118">
            <v>118587</v>
          </cell>
          <cell r="AC118">
            <v>118587</v>
          </cell>
          <cell r="AD118">
            <v>118587</v>
          </cell>
          <cell r="AE118">
            <v>118587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</row>
        <row r="120">
          <cell r="D120">
            <v>353323</v>
          </cell>
          <cell r="E120">
            <v>382896.49099999998</v>
          </cell>
          <cell r="F120">
            <v>409672.98199999996</v>
          </cell>
          <cell r="G120">
            <v>409475.89850000001</v>
          </cell>
          <cell r="H120">
            <v>420852.38949999999</v>
          </cell>
          <cell r="I120">
            <v>423467.71656557376</v>
          </cell>
          <cell r="J120">
            <v>401759.63306557375</v>
          </cell>
          <cell r="K120">
            <v>394506.12406557373</v>
          </cell>
          <cell r="L120">
            <v>386746.13539890706</v>
          </cell>
          <cell r="M120">
            <v>362863.15223224042</v>
          </cell>
          <cell r="N120">
            <v>364901.45356557373</v>
          </cell>
          <cell r="O120">
            <v>379823.56789890706</v>
          </cell>
          <cell r="P120">
            <v>396347.22</v>
          </cell>
          <cell r="S120">
            <v>396347.22</v>
          </cell>
          <cell r="T120">
            <v>424262.22</v>
          </cell>
          <cell r="U120">
            <v>450069.22</v>
          </cell>
          <cell r="V120">
            <v>463877.72</v>
          </cell>
          <cell r="W120">
            <v>472475.72</v>
          </cell>
          <cell r="X120">
            <v>469225.72</v>
          </cell>
          <cell r="Y120">
            <v>440575.22</v>
          </cell>
          <cell r="Z120">
            <v>431521.22</v>
          </cell>
          <cell r="AA120">
            <v>435543.22</v>
          </cell>
          <cell r="AB120">
            <v>413648.72</v>
          </cell>
          <cell r="AC120">
            <v>416989.72</v>
          </cell>
          <cell r="AD120">
            <v>431412.72</v>
          </cell>
          <cell r="AE120">
            <v>447104.22</v>
          </cell>
        </row>
        <row r="122">
          <cell r="D122">
            <v>1061886</v>
          </cell>
          <cell r="E122">
            <v>1091459.4909999999</v>
          </cell>
          <cell r="F122">
            <v>1141235.9819999998</v>
          </cell>
          <cell r="G122">
            <v>1141038.8985000001</v>
          </cell>
          <cell r="H122">
            <v>1152415.3895</v>
          </cell>
          <cell r="I122">
            <v>1155030.7165655738</v>
          </cell>
          <cell r="J122">
            <v>1133322.6330655739</v>
          </cell>
          <cell r="K122">
            <v>1126069.1240655738</v>
          </cell>
          <cell r="L122">
            <v>1118309.1353989071</v>
          </cell>
          <cell r="M122">
            <v>1094426.1522322404</v>
          </cell>
          <cell r="N122">
            <v>1096464.4535655738</v>
          </cell>
          <cell r="O122">
            <v>1111386.567898907</v>
          </cell>
          <cell r="P122">
            <v>1146609.801</v>
          </cell>
          <cell r="S122">
            <v>1146609.801</v>
          </cell>
          <cell r="T122">
            <v>1174524.801</v>
          </cell>
          <cell r="U122">
            <v>1200331.801</v>
          </cell>
          <cell r="V122">
            <v>1214140.301</v>
          </cell>
          <cell r="W122">
            <v>1218125.301</v>
          </cell>
          <cell r="X122">
            <v>1214875.301</v>
          </cell>
          <cell r="Y122">
            <v>1186224.801</v>
          </cell>
          <cell r="Z122">
            <v>1177170.801</v>
          </cell>
          <cell r="AA122">
            <v>1181192.801</v>
          </cell>
          <cell r="AB122">
            <v>1159298.301</v>
          </cell>
          <cell r="AC122">
            <v>1162639.301</v>
          </cell>
          <cell r="AD122">
            <v>1177062.301</v>
          </cell>
          <cell r="AE122">
            <v>1192753.801</v>
          </cell>
        </row>
        <row r="124">
          <cell r="D124">
            <v>3641061</v>
          </cell>
          <cell r="E124">
            <v>3619132.3333333335</v>
          </cell>
          <cell r="F124">
            <v>3611400.6666666665</v>
          </cell>
          <cell r="G124">
            <v>3546384</v>
          </cell>
          <cell r="H124">
            <v>3530847.6666666665</v>
          </cell>
          <cell r="I124">
            <v>3556774.25</v>
          </cell>
          <cell r="J124">
            <v>3489348.3333333335</v>
          </cell>
          <cell r="K124">
            <v>3552878.7166666668</v>
          </cell>
          <cell r="L124">
            <v>3571357.0954758916</v>
          </cell>
          <cell r="M124">
            <v>3605342.7732039508</v>
          </cell>
          <cell r="N124">
            <v>3676317.0583704696</v>
          </cell>
          <cell r="O124">
            <v>3719354.7067785766</v>
          </cell>
          <cell r="P124">
            <v>3852943.9029999999</v>
          </cell>
          <cell r="S124">
            <v>3852943.9020000002</v>
          </cell>
          <cell r="T124">
            <v>3925692.5490000001</v>
          </cell>
          <cell r="U124">
            <v>3971680.5490000001</v>
          </cell>
          <cell r="V124">
            <v>3992858.0380000006</v>
          </cell>
          <cell r="W124">
            <v>3981820.8154333336</v>
          </cell>
          <cell r="X124">
            <v>3978047.6247666664</v>
          </cell>
          <cell r="Y124">
            <v>3975781.9660999998</v>
          </cell>
          <cell r="Z124">
            <v>3984812.3694333336</v>
          </cell>
          <cell r="AA124">
            <v>4060915.6857666667</v>
          </cell>
          <cell r="AB124">
            <v>4074154.4860999999</v>
          </cell>
          <cell r="AC124">
            <v>4109861.8574333335</v>
          </cell>
          <cell r="AD124">
            <v>4125947.2167666666</v>
          </cell>
          <cell r="AE124">
            <v>4152820.4131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_Statement"/>
      <sheetName val="Cash_Flow"/>
      <sheetName val="Balance_Sheet"/>
      <sheetName val="ROCE"/>
      <sheetName val="SVA"/>
      <sheetName val="lock &amp; send"/>
      <sheetName val="retrieve"/>
      <sheetName val="EP"/>
      <sheetName val="EP Inputs"/>
      <sheetName val="Elim_Entries"/>
      <sheetName val="Datab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Link"/>
      <sheetName val="Curve"/>
      <sheetName val="Ref_dat"/>
      <sheetName val="Formula 1"/>
      <sheetName val="Electricity"/>
      <sheetName val="Input"/>
      <sheetName val="Holiday"/>
      <sheetName val="MMR Corp Variance Explanations"/>
    </sheetNames>
    <sheetDataSet>
      <sheetData sheetId="0"/>
      <sheetData sheetId="1"/>
      <sheetData sheetId="2" refreshError="1">
        <row r="3">
          <cell r="A3" t="str">
            <v>Dean Price</v>
          </cell>
          <cell r="B3" t="str">
            <v>AGL</v>
          </cell>
          <cell r="C3" t="str">
            <v>AGL</v>
          </cell>
          <cell r="D3" t="str">
            <v>Buy</v>
          </cell>
          <cell r="F3" t="str">
            <v>NSW</v>
          </cell>
          <cell r="G3" t="str">
            <v>Direct</v>
          </cell>
          <cell r="H3" t="str">
            <v>Work</v>
          </cell>
          <cell r="I3" t="str">
            <v>CSFB</v>
          </cell>
          <cell r="J3" t="str">
            <v>Flat</v>
          </cell>
          <cell r="K3" t="str">
            <v>May 2001</v>
          </cell>
          <cell r="M3" t="str">
            <v>NSW</v>
          </cell>
          <cell r="N3" t="str">
            <v>SFE</v>
          </cell>
          <cell r="O3" t="str">
            <v>p</v>
          </cell>
          <cell r="P3" t="str">
            <v>Swaption</v>
          </cell>
        </row>
        <row r="4">
          <cell r="A4" t="str">
            <v>Geoff Pollard</v>
          </cell>
          <cell r="B4" t="str">
            <v>Bairnsdale</v>
          </cell>
          <cell r="C4" t="str">
            <v>BDL</v>
          </cell>
          <cell r="D4" t="str">
            <v>Sell</v>
          </cell>
          <cell r="F4" t="str">
            <v>QLD</v>
          </cell>
          <cell r="G4" t="str">
            <v>GIE</v>
          </cell>
          <cell r="H4" t="str">
            <v>Nonwork</v>
          </cell>
          <cell r="I4" t="str">
            <v>Lquay</v>
          </cell>
          <cell r="J4" t="str">
            <v>Peak</v>
          </cell>
          <cell r="K4" t="str">
            <v>June 2001</v>
          </cell>
          <cell r="M4" t="str">
            <v>VIC</v>
          </cell>
          <cell r="O4" t="str">
            <v>c</v>
          </cell>
          <cell r="P4" t="str">
            <v>Asian Option</v>
          </cell>
        </row>
        <row r="5">
          <cell r="A5" t="str">
            <v>Howard Levy</v>
          </cell>
          <cell r="B5" t="str">
            <v>Citibank</v>
          </cell>
          <cell r="C5" t="str">
            <v>CBK</v>
          </cell>
          <cell r="F5" t="str">
            <v>SAU</v>
          </cell>
          <cell r="G5" t="str">
            <v>NGES</v>
          </cell>
          <cell r="H5" t="str">
            <v>All</v>
          </cell>
          <cell r="I5" t="str">
            <v>CBA</v>
          </cell>
          <cell r="K5" t="str">
            <v>July 2001</v>
          </cell>
        </row>
        <row r="6">
          <cell r="A6" t="str">
            <v>Jim Myatt</v>
          </cell>
          <cell r="B6" t="str">
            <v>Citipower</v>
          </cell>
          <cell r="C6" t="str">
            <v>CIT</v>
          </cell>
          <cell r="F6" t="str">
            <v>SNY</v>
          </cell>
          <cell r="G6" t="str">
            <v>Prebon</v>
          </cell>
          <cell r="H6" t="str">
            <v>None</v>
          </cell>
          <cell r="I6" t="str">
            <v>DMG</v>
          </cell>
          <cell r="K6" t="str">
            <v>August 2001</v>
          </cell>
        </row>
        <row r="7">
          <cell r="A7" t="str">
            <v>Dave Sweeney</v>
          </cell>
          <cell r="B7" t="str">
            <v>Country Energy</v>
          </cell>
          <cell r="C7" t="str">
            <v>CYE</v>
          </cell>
          <cell r="F7" t="str">
            <v>TAS</v>
          </cell>
          <cell r="G7" t="str">
            <v>TFS</v>
          </cell>
          <cell r="I7" t="str">
            <v>MBL</v>
          </cell>
          <cell r="K7" t="str">
            <v>September 2001</v>
          </cell>
        </row>
        <row r="8">
          <cell r="B8" t="str">
            <v>CS Energy</v>
          </cell>
          <cell r="C8" t="str">
            <v>CSE</v>
          </cell>
          <cell r="F8" t="str">
            <v>VIC</v>
          </cell>
          <cell r="G8" t="str">
            <v>CSFB</v>
          </cell>
          <cell r="I8" t="str">
            <v>Other</v>
          </cell>
          <cell r="K8" t="str">
            <v>October 2001</v>
          </cell>
        </row>
        <row r="9">
          <cell r="B9" t="str">
            <v>Delta</v>
          </cell>
          <cell r="C9" t="str">
            <v>DEL</v>
          </cell>
          <cell r="F9" t="str">
            <v>WAU</v>
          </cell>
          <cell r="G9" t="str">
            <v>Tullets</v>
          </cell>
          <cell r="K9" t="str">
            <v>November 2001</v>
          </cell>
        </row>
        <row r="10">
          <cell r="B10" t="str">
            <v>Edgecap</v>
          </cell>
          <cell r="C10" t="str">
            <v>EDG</v>
          </cell>
          <cell r="K10" t="str">
            <v>December 2001</v>
          </cell>
        </row>
        <row r="11">
          <cell r="B11" t="str">
            <v>Energex</v>
          </cell>
          <cell r="C11" t="str">
            <v>EGX</v>
          </cell>
          <cell r="K11" t="str">
            <v>January 2002</v>
          </cell>
        </row>
        <row r="12">
          <cell r="B12" t="str">
            <v>Energy Australia</v>
          </cell>
          <cell r="C12" t="str">
            <v>ENA</v>
          </cell>
          <cell r="K12" t="str">
            <v>February 2002</v>
          </cell>
        </row>
        <row r="13">
          <cell r="B13" t="str">
            <v>Enron</v>
          </cell>
          <cell r="C13" t="str">
            <v>ENR</v>
          </cell>
          <cell r="K13" t="str">
            <v>March 2002</v>
          </cell>
        </row>
        <row r="14">
          <cell r="B14" t="str">
            <v>Ergon</v>
          </cell>
          <cell r="C14" t="str">
            <v>ERG</v>
          </cell>
        </row>
        <row r="15">
          <cell r="B15" t="str">
            <v>Futures</v>
          </cell>
          <cell r="C15" t="str">
            <v>SFE</v>
          </cell>
        </row>
        <row r="16">
          <cell r="B16" t="str">
            <v>Great Southern</v>
          </cell>
          <cell r="C16" t="str">
            <v>GSE</v>
          </cell>
        </row>
        <row r="17">
          <cell r="B17" t="str">
            <v>Hazelwood</v>
          </cell>
          <cell r="C17" t="str">
            <v>HAZ</v>
          </cell>
        </row>
        <row r="18">
          <cell r="B18" t="str">
            <v>Integral</v>
          </cell>
          <cell r="C18" t="str">
            <v>INT</v>
          </cell>
        </row>
        <row r="19">
          <cell r="B19" t="str">
            <v>Loy Yang</v>
          </cell>
          <cell r="C19" t="str">
            <v>LOY</v>
          </cell>
        </row>
        <row r="20">
          <cell r="B20" t="str">
            <v>Macquarie Gen.</v>
          </cell>
          <cell r="C20" t="str">
            <v>MGN</v>
          </cell>
        </row>
        <row r="21">
          <cell r="B21" t="str">
            <v>National Power</v>
          </cell>
          <cell r="C21" t="str">
            <v>NAT</v>
          </cell>
        </row>
        <row r="22">
          <cell r="B22" t="str">
            <v>Origin Energy</v>
          </cell>
          <cell r="C22" t="str">
            <v>OGN</v>
          </cell>
        </row>
        <row r="23">
          <cell r="B23" t="str">
            <v>Pacific Power</v>
          </cell>
          <cell r="C23" t="str">
            <v>PPR</v>
          </cell>
        </row>
        <row r="24">
          <cell r="B24" t="str">
            <v>Powercor</v>
          </cell>
          <cell r="C24" t="str">
            <v>POW</v>
          </cell>
        </row>
        <row r="25">
          <cell r="B25" t="str">
            <v>Pulse Energy</v>
          </cell>
          <cell r="C25" t="str">
            <v>PUL</v>
          </cell>
        </row>
        <row r="26">
          <cell r="B26" t="str">
            <v>RMB</v>
          </cell>
          <cell r="C26" t="str">
            <v>RMB</v>
          </cell>
        </row>
        <row r="27">
          <cell r="B27" t="str">
            <v>SG Australia</v>
          </cell>
          <cell r="C27" t="str">
            <v>SGA</v>
          </cell>
        </row>
        <row r="28">
          <cell r="B28" t="str">
            <v>Snowy Hydro</v>
          </cell>
          <cell r="C28" t="str">
            <v>SMH</v>
          </cell>
        </row>
        <row r="29">
          <cell r="B29" t="str">
            <v>Southern Hydro</v>
          </cell>
          <cell r="C29" t="str">
            <v>STH</v>
          </cell>
        </row>
        <row r="30">
          <cell r="B30" t="str">
            <v>Stanwell</v>
          </cell>
          <cell r="C30" t="str">
            <v>STW</v>
          </cell>
        </row>
        <row r="31">
          <cell r="B31" t="str">
            <v>Tarong</v>
          </cell>
          <cell r="C31" t="str">
            <v>TRG</v>
          </cell>
        </row>
        <row r="32">
          <cell r="B32" t="str">
            <v>Texas Utilities</v>
          </cell>
          <cell r="C32" t="str">
            <v>TXU</v>
          </cell>
        </row>
        <row r="33">
          <cell r="B33" t="str">
            <v>United Energy</v>
          </cell>
          <cell r="C33" t="str">
            <v>UNI</v>
          </cell>
        </row>
        <row r="34">
          <cell r="B34" t="str">
            <v>Westpac</v>
          </cell>
          <cell r="C34" t="str">
            <v>WBC</v>
          </cell>
        </row>
      </sheetData>
      <sheetData sheetId="3"/>
      <sheetData sheetId="4"/>
      <sheetData sheetId="5" refreshError="1">
        <row r="10">
          <cell r="B10">
            <v>37802</v>
          </cell>
        </row>
      </sheetData>
      <sheetData sheetId="6" refreshError="1">
        <row r="11">
          <cell r="A11">
            <v>36521</v>
          </cell>
        </row>
        <row r="12">
          <cell r="A12">
            <v>36522</v>
          </cell>
        </row>
        <row r="13">
          <cell r="A13">
            <v>36551</v>
          </cell>
        </row>
        <row r="14">
          <cell r="A14">
            <v>36598</v>
          </cell>
        </row>
        <row r="15">
          <cell r="A15">
            <v>36637</v>
          </cell>
        </row>
        <row r="16">
          <cell r="A16">
            <v>36640</v>
          </cell>
        </row>
        <row r="17">
          <cell r="A17">
            <v>36641</v>
          </cell>
        </row>
        <row r="18">
          <cell r="A18">
            <v>36689</v>
          </cell>
        </row>
        <row r="19">
          <cell r="A19">
            <v>36837</v>
          </cell>
        </row>
        <row r="20">
          <cell r="A20">
            <v>36885</v>
          </cell>
        </row>
        <row r="21">
          <cell r="A21">
            <v>36886</v>
          </cell>
        </row>
        <row r="22">
          <cell r="A22">
            <v>36892</v>
          </cell>
        </row>
        <row r="23">
          <cell r="A23">
            <v>36917</v>
          </cell>
        </row>
        <row r="24">
          <cell r="A24">
            <v>36962</v>
          </cell>
        </row>
        <row r="25">
          <cell r="A25">
            <v>36994</v>
          </cell>
        </row>
        <row r="26">
          <cell r="A26">
            <v>36997</v>
          </cell>
        </row>
        <row r="27">
          <cell r="A27">
            <v>37006</v>
          </cell>
        </row>
        <row r="28">
          <cell r="A28">
            <v>37053</v>
          </cell>
        </row>
        <row r="29">
          <cell r="A29">
            <v>37201</v>
          </cell>
        </row>
        <row r="30">
          <cell r="A30">
            <v>37250</v>
          </cell>
        </row>
        <row r="31">
          <cell r="A31">
            <v>37251</v>
          </cell>
        </row>
        <row r="32">
          <cell r="A32">
            <v>37257</v>
          </cell>
        </row>
        <row r="33">
          <cell r="A33">
            <v>37284</v>
          </cell>
        </row>
        <row r="34">
          <cell r="A34">
            <v>37326</v>
          </cell>
        </row>
        <row r="35">
          <cell r="A35">
            <v>37344</v>
          </cell>
        </row>
        <row r="36">
          <cell r="A36">
            <v>37347</v>
          </cell>
        </row>
        <row r="37">
          <cell r="A37">
            <v>37371</v>
          </cell>
        </row>
        <row r="38">
          <cell r="A38">
            <v>37417</v>
          </cell>
        </row>
        <row r="39">
          <cell r="A39">
            <v>37565</v>
          </cell>
        </row>
        <row r="40">
          <cell r="A40">
            <v>37615</v>
          </cell>
        </row>
        <row r="41">
          <cell r="A41">
            <v>37616</v>
          </cell>
        </row>
        <row r="42">
          <cell r="A42">
            <v>37622</v>
          </cell>
        </row>
        <row r="43">
          <cell r="A43">
            <v>37648</v>
          </cell>
        </row>
        <row r="44">
          <cell r="A44">
            <v>37690</v>
          </cell>
        </row>
        <row r="45">
          <cell r="A45">
            <v>37729</v>
          </cell>
        </row>
        <row r="46">
          <cell r="A46">
            <v>37732</v>
          </cell>
        </row>
        <row r="47">
          <cell r="A47">
            <v>37736</v>
          </cell>
        </row>
        <row r="48">
          <cell r="A48">
            <v>37781</v>
          </cell>
        </row>
        <row r="49">
          <cell r="A49">
            <v>37929</v>
          </cell>
        </row>
        <row r="50">
          <cell r="A50">
            <v>37980</v>
          </cell>
        </row>
        <row r="51">
          <cell r="A51">
            <v>37981</v>
          </cell>
        </row>
        <row r="52">
          <cell r="A52">
            <v>37987</v>
          </cell>
        </row>
        <row r="53">
          <cell r="A53">
            <v>38012</v>
          </cell>
        </row>
        <row r="54">
          <cell r="A54">
            <v>38054</v>
          </cell>
        </row>
        <row r="55">
          <cell r="A55">
            <v>38086</v>
          </cell>
        </row>
        <row r="56">
          <cell r="A56">
            <v>38089</v>
          </cell>
        </row>
        <row r="57">
          <cell r="A57">
            <v>38103</v>
          </cell>
        </row>
        <row r="58">
          <cell r="A58">
            <v>38152</v>
          </cell>
        </row>
        <row r="59">
          <cell r="A59">
            <v>38293</v>
          </cell>
        </row>
        <row r="60">
          <cell r="A60">
            <v>38348</v>
          </cell>
        </row>
        <row r="61">
          <cell r="A61">
            <v>38349</v>
          </cell>
        </row>
        <row r="62">
          <cell r="A62">
            <v>38355</v>
          </cell>
        </row>
        <row r="63">
          <cell r="A63">
            <v>38378</v>
          </cell>
        </row>
        <row r="64">
          <cell r="A64">
            <v>38425</v>
          </cell>
        </row>
        <row r="65">
          <cell r="A65">
            <v>38436</v>
          </cell>
        </row>
        <row r="66">
          <cell r="A66">
            <v>38439</v>
          </cell>
        </row>
        <row r="67">
          <cell r="A67">
            <v>38467</v>
          </cell>
        </row>
        <row r="68">
          <cell r="A68">
            <v>38516</v>
          </cell>
        </row>
        <row r="69">
          <cell r="A69">
            <v>38657</v>
          </cell>
        </row>
        <row r="70">
          <cell r="A70">
            <v>38712</v>
          </cell>
        </row>
        <row r="71">
          <cell r="A71">
            <v>38713</v>
          </cell>
        </row>
        <row r="72">
          <cell r="A72">
            <v>38719</v>
          </cell>
        </row>
        <row r="73">
          <cell r="A73">
            <v>38743</v>
          </cell>
        </row>
        <row r="74">
          <cell r="A74">
            <v>38789</v>
          </cell>
        </row>
        <row r="75">
          <cell r="A75">
            <v>38821</v>
          </cell>
        </row>
        <row r="76">
          <cell r="A76">
            <v>38824</v>
          </cell>
        </row>
        <row r="77">
          <cell r="A77">
            <v>38832</v>
          </cell>
        </row>
        <row r="78">
          <cell r="A78">
            <v>38880</v>
          </cell>
        </row>
        <row r="79">
          <cell r="A79">
            <v>39028</v>
          </cell>
        </row>
        <row r="80">
          <cell r="A80">
            <v>39076</v>
          </cell>
        </row>
        <row r="81">
          <cell r="A81">
            <v>39077</v>
          </cell>
        </row>
        <row r="82">
          <cell r="A82">
            <v>39083</v>
          </cell>
        </row>
        <row r="83">
          <cell r="A83">
            <v>39108</v>
          </cell>
        </row>
        <row r="84">
          <cell r="A84">
            <v>39153</v>
          </cell>
        </row>
        <row r="85">
          <cell r="A85">
            <v>39178</v>
          </cell>
        </row>
        <row r="86">
          <cell r="A86">
            <v>39181</v>
          </cell>
        </row>
        <row r="87">
          <cell r="A87">
            <v>39197</v>
          </cell>
        </row>
        <row r="88">
          <cell r="A88">
            <v>39244</v>
          </cell>
        </row>
        <row r="89">
          <cell r="A89">
            <v>39392</v>
          </cell>
        </row>
        <row r="90">
          <cell r="A90">
            <v>39441</v>
          </cell>
        </row>
        <row r="91">
          <cell r="A91">
            <v>39442</v>
          </cell>
        </row>
        <row r="92">
          <cell r="A92">
            <v>39448</v>
          </cell>
        </row>
        <row r="93">
          <cell r="A93">
            <v>39517</v>
          </cell>
        </row>
        <row r="94">
          <cell r="A94">
            <v>39528</v>
          </cell>
        </row>
        <row r="95">
          <cell r="A95">
            <v>39531</v>
          </cell>
        </row>
        <row r="96">
          <cell r="A96">
            <v>39563</v>
          </cell>
        </row>
        <row r="97">
          <cell r="A97">
            <v>39608</v>
          </cell>
        </row>
        <row r="98">
          <cell r="A98">
            <v>39756</v>
          </cell>
        </row>
        <row r="99">
          <cell r="A99">
            <v>39807</v>
          </cell>
        </row>
        <row r="100">
          <cell r="A100">
            <v>39808</v>
          </cell>
        </row>
        <row r="101">
          <cell r="A101">
            <v>39814</v>
          </cell>
        </row>
        <row r="102">
          <cell r="A102">
            <v>39839</v>
          </cell>
        </row>
        <row r="103">
          <cell r="A103">
            <v>39881</v>
          </cell>
        </row>
        <row r="104">
          <cell r="A104">
            <v>39913</v>
          </cell>
        </row>
        <row r="105">
          <cell r="A105">
            <v>39916</v>
          </cell>
        </row>
        <row r="106">
          <cell r="A106">
            <v>39972</v>
          </cell>
        </row>
        <row r="107">
          <cell r="A107">
            <v>40120</v>
          </cell>
        </row>
        <row r="108">
          <cell r="A108">
            <v>40172</v>
          </cell>
        </row>
        <row r="109">
          <cell r="A109">
            <v>39913</v>
          </cell>
        </row>
        <row r="110">
          <cell r="A110">
            <v>39916</v>
          </cell>
        </row>
        <row r="111">
          <cell r="A111">
            <v>39972</v>
          </cell>
        </row>
        <row r="112">
          <cell r="A112">
            <v>40028</v>
          </cell>
        </row>
        <row r="113">
          <cell r="A113">
            <v>40091</v>
          </cell>
        </row>
        <row r="114">
          <cell r="A114">
            <v>40172</v>
          </cell>
        </row>
      </sheetData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BS"/>
      <sheetName val="Operations"/>
      <sheetName val="Equity"/>
      <sheetName val="Cash Flow"/>
      <sheetName val="Notes"/>
      <sheetName val="Inv"/>
      <sheetName val="UW YTD"/>
      <sheetName val="G&amp;A"/>
      <sheetName val="Da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 names"/>
      <sheetName val="Balance Sheet"/>
    </sheetNames>
    <sheetDataSet>
      <sheetData sheetId="0" refreshError="1">
        <row r="3">
          <cell r="B3" t="str">
            <v>Unit</v>
          </cell>
          <cell r="C3" t="str">
            <v>Descr</v>
          </cell>
        </row>
        <row r="4">
          <cell r="B4" t="str">
            <v>10000</v>
          </cell>
          <cell r="C4" t="str">
            <v>Duke Energy AUS (Bermuda)</v>
          </cell>
        </row>
        <row r="5">
          <cell r="B5" t="str">
            <v>10010</v>
          </cell>
          <cell r="C5" t="str">
            <v>Duke Energy International PL</v>
          </cell>
        </row>
        <row r="6">
          <cell r="B6" t="str">
            <v>10099</v>
          </cell>
          <cell r="C6" t="str">
            <v>Spare Shelf Companies</v>
          </cell>
        </row>
        <row r="7">
          <cell r="B7" t="str">
            <v>11000</v>
          </cell>
          <cell r="C7" t="str">
            <v>DE Australian Holdings Pty Ltd</v>
          </cell>
        </row>
        <row r="8">
          <cell r="B8" t="str">
            <v>11000</v>
          </cell>
          <cell r="C8" t="str">
            <v>DE Australian Holdings Pty Ltd</v>
          </cell>
        </row>
        <row r="9">
          <cell r="B9" t="str">
            <v>11010</v>
          </cell>
          <cell r="C9" t="str">
            <v>Duke Energy Australia Pty Ltd</v>
          </cell>
        </row>
        <row r="10">
          <cell r="B10" t="str">
            <v>11010</v>
          </cell>
          <cell r="C10" t="str">
            <v>Duke Energy Australia Pty Ltd</v>
          </cell>
        </row>
        <row r="11">
          <cell r="B11" t="str">
            <v>12000</v>
          </cell>
          <cell r="C11" t="str">
            <v>DEI Latrobe Power ASP</v>
          </cell>
        </row>
        <row r="12">
          <cell r="B12" t="str">
            <v>19900</v>
          </cell>
          <cell r="C12" t="str">
            <v>DE&amp;S Australia Pty Ltd</v>
          </cell>
        </row>
        <row r="13">
          <cell r="B13" t="str">
            <v>20099</v>
          </cell>
          <cell r="C13" t="str">
            <v>US Hedges(DEIAP Mgt reporting)</v>
          </cell>
        </row>
        <row r="14">
          <cell r="B14" t="str">
            <v>20819</v>
          </cell>
          <cell r="C14" t="str">
            <v>DA Pipeline Finance (Aus GAAP)</v>
          </cell>
        </row>
        <row r="15">
          <cell r="B15" t="str">
            <v>21019</v>
          </cell>
          <cell r="C15" t="str">
            <v>Duke Energy Aust (Aust GAAP)</v>
          </cell>
        </row>
        <row r="16">
          <cell r="B16" t="str">
            <v>21029</v>
          </cell>
          <cell r="C16" t="str">
            <v>Trading &amp; Marketing(Aust GAAP)</v>
          </cell>
        </row>
        <row r="17">
          <cell r="B17" t="str">
            <v>21039</v>
          </cell>
          <cell r="C17" t="str">
            <v>Duke Aust Ops (Aust GAAP)</v>
          </cell>
        </row>
        <row r="18">
          <cell r="B18" t="str">
            <v>21049</v>
          </cell>
          <cell r="C18" t="str">
            <v>DEI Qld Pipeline (Aust GAAP)</v>
          </cell>
        </row>
        <row r="19">
          <cell r="B19" t="str">
            <v>21059</v>
          </cell>
          <cell r="C19" t="str">
            <v>Duke Qld Pipeline (Aust GAAP)</v>
          </cell>
        </row>
        <row r="20">
          <cell r="B20" t="str">
            <v>21069</v>
          </cell>
          <cell r="C20" t="str">
            <v>DQP Partnership (Aust GAAP)</v>
          </cell>
        </row>
        <row r="21">
          <cell r="B21" t="str">
            <v>21099</v>
          </cell>
          <cell r="C21" t="str">
            <v>DE Aust Holdings (Aust GAAP)</v>
          </cell>
        </row>
        <row r="22">
          <cell r="B22" t="str">
            <v>21109</v>
          </cell>
          <cell r="C22" t="str">
            <v>WA Holdings (Aust GAAP)</v>
          </cell>
        </row>
        <row r="23">
          <cell r="B23" t="str">
            <v>21119</v>
          </cell>
          <cell r="C23" t="str">
            <v>DE WA Power (Aust GAAP)</v>
          </cell>
        </row>
        <row r="24">
          <cell r="B24" t="str">
            <v>21219</v>
          </cell>
          <cell r="C24" t="str">
            <v>Duke EGP (Aust GAAP)</v>
          </cell>
        </row>
        <row r="25">
          <cell r="B25" t="str">
            <v>21229</v>
          </cell>
          <cell r="C25" t="str">
            <v>DEI EGP (AUS GAAP)</v>
          </cell>
        </row>
        <row r="26">
          <cell r="B26" t="str">
            <v>21329</v>
          </cell>
          <cell r="C26" t="str">
            <v>Bairnsdale Power (Aust GAAP)</v>
          </cell>
        </row>
        <row r="27">
          <cell r="B27" t="str">
            <v>21809</v>
          </cell>
          <cell r="C27" t="str">
            <v>DE Development (Aust GAAP)</v>
          </cell>
        </row>
        <row r="28">
          <cell r="B28" t="str">
            <v>40010</v>
          </cell>
          <cell r="C28" t="str">
            <v>US Tax (Australia Development)</v>
          </cell>
        </row>
        <row r="29">
          <cell r="B29" t="str">
            <v>41600</v>
          </cell>
          <cell r="C29" t="str">
            <v>Duke Energy Asia Ltd</v>
          </cell>
        </row>
        <row r="30">
          <cell r="B30" t="str">
            <v>41610</v>
          </cell>
          <cell r="C30" t="str">
            <v>Philippines Development BRANCH</v>
          </cell>
        </row>
        <row r="31">
          <cell r="B31" t="str">
            <v>41800</v>
          </cell>
          <cell r="C31" t="str">
            <v>Duke Energy Development PL</v>
          </cell>
        </row>
        <row r="32">
          <cell r="B32" t="str">
            <v>41810</v>
          </cell>
          <cell r="C32" t="str">
            <v>ACN 079 137 394 Pty Ltd</v>
          </cell>
        </row>
        <row r="33">
          <cell r="B33" t="str">
            <v>42100</v>
          </cell>
          <cell r="C33" t="str">
            <v>DEI Southeast Asia Pte Ltd</v>
          </cell>
        </row>
        <row r="34">
          <cell r="B34" t="str">
            <v>51020</v>
          </cell>
          <cell r="C34" t="str">
            <v>Duke Trading &amp; Marketing PL</v>
          </cell>
        </row>
        <row r="35">
          <cell r="B35" t="str">
            <v>51020</v>
          </cell>
          <cell r="C35" t="str">
            <v>Duke Trading &amp; Marketing PL</v>
          </cell>
        </row>
        <row r="36">
          <cell r="B36" t="str">
            <v>51070</v>
          </cell>
          <cell r="C36" t="str">
            <v>DEA T&amp;M Physical</v>
          </cell>
        </row>
        <row r="37">
          <cell r="B37" t="str">
            <v>51070</v>
          </cell>
          <cell r="C37" t="str">
            <v>DEA T&amp;M Physical</v>
          </cell>
        </row>
        <row r="38">
          <cell r="B38" t="str">
            <v>70700</v>
          </cell>
          <cell r="C38" t="str">
            <v>DA Generation Holdings Pty Ltd</v>
          </cell>
        </row>
        <row r="39">
          <cell r="B39" t="str">
            <v>71039</v>
          </cell>
          <cell r="C39" t="str">
            <v>DAO Bell Bay Ops</v>
          </cell>
        </row>
        <row r="40">
          <cell r="B40" t="str">
            <v>71039</v>
          </cell>
          <cell r="C40" t="str">
            <v>DAO Bell Bay Ops</v>
          </cell>
        </row>
        <row r="41">
          <cell r="B41" t="str">
            <v>71100</v>
          </cell>
          <cell r="C41" t="str">
            <v>DE WA Holdings Pty Ltd</v>
          </cell>
        </row>
        <row r="42">
          <cell r="B42" t="str">
            <v>71101</v>
          </cell>
          <cell r="C42" t="str">
            <v>WA Hold 1% Share Pilbara JV</v>
          </cell>
        </row>
        <row r="43">
          <cell r="B43" t="str">
            <v>71110</v>
          </cell>
          <cell r="C43" t="str">
            <v>Duke Energy WA Power Pty Ltd</v>
          </cell>
        </row>
        <row r="44">
          <cell r="B44" t="str">
            <v>71111</v>
          </cell>
          <cell r="C44" t="str">
            <v>WA Power 99% Share Pilbara JV</v>
          </cell>
        </row>
        <row r="45">
          <cell r="B45" t="str">
            <v>71120</v>
          </cell>
          <cell r="C45" t="str">
            <v>Pilbara Energy JV</v>
          </cell>
        </row>
        <row r="46">
          <cell r="B46" t="str">
            <v>71199</v>
          </cell>
          <cell r="C46" t="str">
            <v>Goldfield Gas Transmissions</v>
          </cell>
        </row>
        <row r="47">
          <cell r="B47" t="str">
            <v>71300</v>
          </cell>
          <cell r="C47" t="str">
            <v>DE Bairnsdale Holdings Pty Ltd</v>
          </cell>
        </row>
        <row r="48">
          <cell r="B48" t="str">
            <v>71320</v>
          </cell>
          <cell r="C48" t="str">
            <v>DE Bairnsdale Power Pty Ltd</v>
          </cell>
        </row>
        <row r="49">
          <cell r="B49" t="str">
            <v>71321</v>
          </cell>
          <cell r="C49" t="str">
            <v>B Power 74% share of BPP JV</v>
          </cell>
        </row>
        <row r="50">
          <cell r="B50" t="str">
            <v>71400</v>
          </cell>
          <cell r="C50" t="str">
            <v>DEI Victoria Power Pty Ltd</v>
          </cell>
        </row>
        <row r="51">
          <cell r="B51" t="str">
            <v>71401</v>
          </cell>
          <cell r="C51" t="str">
            <v>Vic Pow 26% Share BPP JV</v>
          </cell>
        </row>
        <row r="52">
          <cell r="B52" t="str">
            <v>71430</v>
          </cell>
          <cell r="C52" t="str">
            <v>DE Bairnsdale Operations PL</v>
          </cell>
        </row>
        <row r="53">
          <cell r="B53" t="str">
            <v>71440</v>
          </cell>
          <cell r="C53" t="str">
            <v>DE Bairnsdale Finance Pty Ltd</v>
          </cell>
        </row>
        <row r="54">
          <cell r="B54" t="str">
            <v>71450</v>
          </cell>
          <cell r="C54" t="str">
            <v>Bairnsdale Power Project JV</v>
          </cell>
        </row>
        <row r="55">
          <cell r="B55" t="str">
            <v>71500</v>
          </cell>
          <cell r="C55" t="str">
            <v>Not used</v>
          </cell>
        </row>
        <row r="56">
          <cell r="B56" t="str">
            <v>71510</v>
          </cell>
          <cell r="C56" t="str">
            <v>Duke Energy NZ Ltd (Bermuda)</v>
          </cell>
        </row>
        <row r="57">
          <cell r="B57" t="str">
            <v>71530</v>
          </cell>
          <cell r="C57" t="str">
            <v>Duke Energy NZ Finance Pty Ltd</v>
          </cell>
        </row>
        <row r="58">
          <cell r="B58" t="str">
            <v>71700</v>
          </cell>
          <cell r="C58" t="str">
            <v>Duke Netherlands LT Holding BV</v>
          </cell>
        </row>
        <row r="59">
          <cell r="B59" t="str">
            <v>71710</v>
          </cell>
          <cell r="C59" t="str">
            <v>PJP (pre 01-03-2002)</v>
          </cell>
        </row>
        <row r="60">
          <cell r="B60" t="str">
            <v>71711</v>
          </cell>
          <cell r="C60" t="str">
            <v>PT Puncakjaya Power</v>
          </cell>
        </row>
        <row r="61">
          <cell r="B61" t="str">
            <v>71720</v>
          </cell>
          <cell r="C61" t="str">
            <v>DEI PJP Holdings (Mauritius)</v>
          </cell>
        </row>
        <row r="62">
          <cell r="B62" t="str">
            <v>71730</v>
          </cell>
          <cell r="C62" t="str">
            <v>DEI PJP Holdings Ltd.(Bermuda)</v>
          </cell>
        </row>
        <row r="63">
          <cell r="B63" t="str">
            <v>71740</v>
          </cell>
          <cell r="C63" t="str">
            <v>Westcoast PJP Holdings Inc</v>
          </cell>
        </row>
        <row r="64">
          <cell r="B64" t="str">
            <v>72000</v>
          </cell>
          <cell r="C64" t="str">
            <v>DEI Illawarra Cogeneration PL</v>
          </cell>
        </row>
        <row r="65">
          <cell r="B65" t="str">
            <v>72200</v>
          </cell>
          <cell r="C65" t="str">
            <v>Westcoast Energy Australia PL</v>
          </cell>
        </row>
        <row r="66">
          <cell r="B66" t="str">
            <v>80800</v>
          </cell>
          <cell r="C66" t="str">
            <v>Duke Aust Pipeline Holdings PL</v>
          </cell>
        </row>
        <row r="67">
          <cell r="B67" t="str">
            <v>80810</v>
          </cell>
          <cell r="C67" t="str">
            <v>Duke Aust Pipeline Finance PL</v>
          </cell>
        </row>
        <row r="68">
          <cell r="B68" t="str">
            <v>81030</v>
          </cell>
          <cell r="C68" t="str">
            <v>Duke Australia Operations PL</v>
          </cell>
        </row>
        <row r="69">
          <cell r="B69" t="str">
            <v>81030</v>
          </cell>
          <cell r="C69" t="str">
            <v>Duke Australia Operations PL</v>
          </cell>
        </row>
        <row r="70">
          <cell r="B70" t="str">
            <v>81040</v>
          </cell>
          <cell r="C70" t="str">
            <v>DEI Queensland Pipeline PL</v>
          </cell>
        </row>
        <row r="71">
          <cell r="B71" t="str">
            <v>81040</v>
          </cell>
          <cell r="C71" t="str">
            <v>DEI Queensland Pipeline PL</v>
          </cell>
        </row>
        <row r="72">
          <cell r="B72" t="str">
            <v>81050</v>
          </cell>
          <cell r="C72" t="str">
            <v>Duke Queensland Pipeline PL</v>
          </cell>
        </row>
        <row r="73">
          <cell r="B73" t="str">
            <v>81050</v>
          </cell>
          <cell r="C73" t="str">
            <v>Duke Queensland Pipeline PL</v>
          </cell>
        </row>
        <row r="74">
          <cell r="B74" t="str">
            <v>81060</v>
          </cell>
          <cell r="C74" t="str">
            <v>Duke Qld Pipeline Partnership</v>
          </cell>
        </row>
        <row r="75">
          <cell r="B75" t="str">
            <v>81060</v>
          </cell>
          <cell r="C75" t="str">
            <v>Duke Qld Pipeline Partnership</v>
          </cell>
        </row>
        <row r="76">
          <cell r="B76" t="str">
            <v>81200</v>
          </cell>
          <cell r="C76" t="str">
            <v>DE NSW Gas Holdings Pty Ltd</v>
          </cell>
        </row>
        <row r="77">
          <cell r="B77" t="str">
            <v>81210</v>
          </cell>
          <cell r="C77" t="str">
            <v>Duke Eastern Gas Pipeline PL</v>
          </cell>
        </row>
        <row r="78">
          <cell r="B78" t="str">
            <v>81211</v>
          </cell>
          <cell r="C78" t="str">
            <v>Duke EGP 50% Share of EGPP JV</v>
          </cell>
        </row>
        <row r="79">
          <cell r="B79" t="str">
            <v>81220</v>
          </cell>
          <cell r="C79" t="str">
            <v>DEI Eastern Gas Pipeline PL</v>
          </cell>
        </row>
        <row r="80">
          <cell r="B80" t="str">
            <v>81221</v>
          </cell>
          <cell r="C80" t="str">
            <v>DEI EGP 50% Share of EGPP JV</v>
          </cell>
        </row>
        <row r="81">
          <cell r="B81" t="str">
            <v>81230</v>
          </cell>
          <cell r="C81" t="str">
            <v>EGP Joint Venture</v>
          </cell>
        </row>
        <row r="82">
          <cell r="B82" t="str">
            <v>81240</v>
          </cell>
          <cell r="C82" t="str">
            <v>Eastern Gas Pipeline Pty Ltd</v>
          </cell>
        </row>
        <row r="83">
          <cell r="B83" t="str">
            <v>81250</v>
          </cell>
          <cell r="C83" t="str">
            <v>EGP (Contracting) Pty Ltd</v>
          </cell>
        </row>
        <row r="84">
          <cell r="B84" t="str">
            <v>81900</v>
          </cell>
          <cell r="C84" t="str">
            <v>DEI Tasmania Holdings Pty Ltd</v>
          </cell>
        </row>
        <row r="85">
          <cell r="B85" t="str">
            <v>82300</v>
          </cell>
          <cell r="C85" t="str">
            <v>DEI Vic Hub Pty Ltd</v>
          </cell>
        </row>
        <row r="86">
          <cell r="B86" t="str">
            <v>E0000</v>
          </cell>
          <cell r="C86" t="str">
            <v>GAD Group (REPORTING ONLY)</v>
          </cell>
        </row>
        <row r="87">
          <cell r="B87" t="str">
            <v>E0001</v>
          </cell>
          <cell r="C87" t="str">
            <v>Bermuda Aust (ELIM)</v>
          </cell>
        </row>
        <row r="88">
          <cell r="B88" t="str">
            <v>E0002</v>
          </cell>
          <cell r="C88" t="str">
            <v>DE Development US (ELIM)</v>
          </cell>
        </row>
        <row r="89">
          <cell r="B89" t="str">
            <v>E0700</v>
          </cell>
          <cell r="C89" t="str">
            <v>DA Power Holdings (ELIM)</v>
          </cell>
        </row>
        <row r="90">
          <cell r="B90" t="str">
            <v>E0800</v>
          </cell>
          <cell r="C90" t="str">
            <v>DA Pipeline Holdings (Elim)</v>
          </cell>
        </row>
        <row r="91">
          <cell r="B91" t="str">
            <v>E1000</v>
          </cell>
          <cell r="C91" t="str">
            <v>Australian Holdings (ELIM)</v>
          </cell>
        </row>
        <row r="92">
          <cell r="B92" t="str">
            <v>E1000</v>
          </cell>
          <cell r="C92" t="str">
            <v>Australian Holdings (ELIM)</v>
          </cell>
        </row>
        <row r="93">
          <cell r="B93" t="str">
            <v>E1001</v>
          </cell>
          <cell r="C93" t="str">
            <v>DEI Aust Group (Elim)</v>
          </cell>
        </row>
        <row r="94">
          <cell r="B94" t="str">
            <v>E1010</v>
          </cell>
          <cell r="C94" t="str">
            <v>Queensland Gas ELIM</v>
          </cell>
        </row>
        <row r="95">
          <cell r="B95" t="str">
            <v>E1010</v>
          </cell>
          <cell r="C95" t="str">
            <v>Queensland Gas ELIM</v>
          </cell>
        </row>
        <row r="96">
          <cell r="B96" t="str">
            <v>E1050</v>
          </cell>
          <cell r="C96" t="str">
            <v>ELIM T&amp;M MTM Intercoy DEIAP</v>
          </cell>
        </row>
        <row r="97">
          <cell r="B97" t="str">
            <v>E1050</v>
          </cell>
          <cell r="C97" t="str">
            <v>ELIM T&amp;M MTM Intercoy DEIAP</v>
          </cell>
        </row>
        <row r="98">
          <cell r="B98" t="str">
            <v>E1100</v>
          </cell>
          <cell r="C98" t="str">
            <v>WA Holdings (ELIM)</v>
          </cell>
        </row>
        <row r="99">
          <cell r="B99" t="str">
            <v>E1200</v>
          </cell>
          <cell r="C99" t="str">
            <v>NSW Holdings (ELIM)</v>
          </cell>
        </row>
        <row r="100">
          <cell r="B100" t="str">
            <v>E1210</v>
          </cell>
          <cell r="C100" t="str">
            <v>Eastern Gas Coy</v>
          </cell>
        </row>
        <row r="101">
          <cell r="B101" t="str">
            <v>E1220</v>
          </cell>
          <cell r="C101" t="str">
            <v>DEI Eastern Gas Coy</v>
          </cell>
        </row>
        <row r="102">
          <cell r="B102" t="str">
            <v>E1400</v>
          </cell>
          <cell r="C102" t="str">
            <v>Victoria Power (ELIM)</v>
          </cell>
        </row>
        <row r="103">
          <cell r="B103" t="str">
            <v>E1401</v>
          </cell>
          <cell r="C103" t="str">
            <v>VIC Holdings Coy</v>
          </cell>
        </row>
        <row r="104">
          <cell r="B104" t="str">
            <v>E1402</v>
          </cell>
          <cell r="C104" t="str">
            <v>Bairnsdale Power Coy</v>
          </cell>
        </row>
        <row r="105">
          <cell r="B105" t="str">
            <v>E1500</v>
          </cell>
          <cell r="C105" t="str">
            <v>Not Used - Bermuda NZ (ELIM)</v>
          </cell>
        </row>
        <row r="106">
          <cell r="B106" t="str">
            <v>E1510</v>
          </cell>
          <cell r="C106" t="str">
            <v>NZ Elim</v>
          </cell>
        </row>
        <row r="107">
          <cell r="B107" t="str">
            <v>E1600</v>
          </cell>
          <cell r="C107" t="str">
            <v>Duke Energy Group US (ELIM)</v>
          </cell>
        </row>
        <row r="108">
          <cell r="B108" t="str">
            <v>E1700</v>
          </cell>
          <cell r="C108" t="str">
            <v>PJP Holdings (ELIM)</v>
          </cell>
        </row>
        <row r="109">
          <cell r="B109" t="str">
            <v>E1750</v>
          </cell>
          <cell r="C109" t="str">
            <v>PJP Manual Elim Houston</v>
          </cell>
        </row>
        <row r="110">
          <cell r="B110" t="str">
            <v>E1800</v>
          </cell>
          <cell r="C110" t="str">
            <v>DE Development Aust  (ELIM)</v>
          </cell>
        </row>
        <row r="111">
          <cell r="B111" t="str">
            <v>EOOOO</v>
          </cell>
          <cell r="C111" t="str">
            <v>Not used (ELIM)</v>
          </cell>
        </row>
        <row r="112">
          <cell r="B112" t="str">
            <v>Z8392</v>
          </cell>
          <cell r="C112" t="str">
            <v>Duke Energy &amp; Services Inc</v>
          </cell>
        </row>
        <row r="113">
          <cell r="B113" t="str">
            <v>ZA568</v>
          </cell>
          <cell r="C113" t="str">
            <v>Duke Capital Corp</v>
          </cell>
        </row>
        <row r="114">
          <cell r="B114" t="str">
            <v>ZI001</v>
          </cell>
          <cell r="C114" t="str">
            <v>Duke Energy International</v>
          </cell>
        </row>
        <row r="115">
          <cell r="B115" t="str">
            <v>ZI014</v>
          </cell>
          <cell r="C115" t="str">
            <v>Duke Energy Group</v>
          </cell>
        </row>
        <row r="116">
          <cell r="B116" t="str">
            <v>ZI020</v>
          </cell>
          <cell r="C116" t="str">
            <v>Duke Energy H.K</v>
          </cell>
        </row>
        <row r="117">
          <cell r="B117" t="str">
            <v>ZI033</v>
          </cell>
          <cell r="C117" t="str">
            <v>Texas Eatern Bermuda</v>
          </cell>
        </row>
        <row r="118">
          <cell r="B118" t="str">
            <v>ZI041</v>
          </cell>
          <cell r="C118" t="str">
            <v>DEI Argentina T&amp;M Bermuda</v>
          </cell>
        </row>
        <row r="119">
          <cell r="B119" t="str">
            <v>ZI062</v>
          </cell>
          <cell r="C119" t="str">
            <v>Hidroelec Cerros Colorado</v>
          </cell>
        </row>
        <row r="120">
          <cell r="B120" t="str">
            <v>ZI170</v>
          </cell>
          <cell r="C120" t="str">
            <v>DEI PJP (Ireland) Holdings</v>
          </cell>
        </row>
        <row r="121">
          <cell r="B121" t="str">
            <v>ZI173</v>
          </cell>
          <cell r="C121" t="str">
            <v>DEI Asia Pacfic Ltd ( Bermuda)</v>
          </cell>
        </row>
        <row r="122">
          <cell r="B122" t="str">
            <v>ZI210</v>
          </cell>
          <cell r="C122" t="str">
            <v>Westcoast Energy Int HO</v>
          </cell>
        </row>
        <row r="123">
          <cell r="B123" t="str">
            <v>ZI173</v>
          </cell>
          <cell r="C123" t="str">
            <v>DEI Asia Pacfic Ltd ( Bermuda)</v>
          </cell>
        </row>
        <row r="124">
          <cell r="B124" t="str">
            <v>ZI210</v>
          </cell>
          <cell r="C124" t="str">
            <v>Westcoast Energy Int HO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Receivable"/>
      <sheetName val="General Service"/>
      <sheetName val="Carryover"/>
      <sheetName val="Chart5"/>
      <sheetName val="EBP Variance"/>
      <sheetName val="Sheet2"/>
      <sheetName val="Sheet1"/>
      <sheetName val="Sheet1 (2)"/>
      <sheetName val="Billing Cycles"/>
      <sheetName val="Sheet1 (4)"/>
      <sheetName val="Sheet1 (5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DCC"/>
      <sheetName val="PEC"/>
      <sheetName val="PEPL"/>
      <sheetName val="TETCO"/>
      <sheetName val="AEG"/>
      <sheetName val="PE P&amp;O"/>
      <sheetName val="TEC"/>
      <sheetName val="LNG"/>
      <sheetName val="MHP"/>
      <sheetName val="DESI"/>
      <sheetName val="Solutions"/>
      <sheetName val="DES Canada"/>
      <sheetName val="DENGC"/>
      <sheetName val="Fld Srv"/>
      <sheetName val="DE Market"/>
      <sheetName val="GAD Group"/>
      <sheetName val="DENA"/>
      <sheetName val="DEI"/>
      <sheetName val="Westcoast"/>
      <sheetName val="Import IS"/>
      <sheetName val="Import BS"/>
      <sheetName val="IS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A6">
            <v>10001</v>
          </cell>
          <cell r="B6">
            <v>0</v>
          </cell>
          <cell r="C6">
            <v>0</v>
          </cell>
        </row>
        <row r="7">
          <cell r="A7">
            <v>10002</v>
          </cell>
          <cell r="B7">
            <v>0</v>
          </cell>
          <cell r="C7">
            <v>0</v>
          </cell>
        </row>
        <row r="8">
          <cell r="A8">
            <v>10003</v>
          </cell>
          <cell r="B8">
            <v>0</v>
          </cell>
          <cell r="C8">
            <v>0</v>
          </cell>
        </row>
        <row r="9">
          <cell r="A9">
            <v>10004</v>
          </cell>
          <cell r="B9">
            <v>3106207.46</v>
          </cell>
          <cell r="C9">
            <v>-3106207.46</v>
          </cell>
        </row>
        <row r="10">
          <cell r="A10">
            <v>10005</v>
          </cell>
          <cell r="B10">
            <v>0</v>
          </cell>
          <cell r="C10">
            <v>0</v>
          </cell>
        </row>
        <row r="11">
          <cell r="A11">
            <v>10006</v>
          </cell>
          <cell r="B11">
            <v>796124</v>
          </cell>
          <cell r="C11">
            <v>-796124</v>
          </cell>
        </row>
        <row r="12">
          <cell r="A12">
            <v>10007</v>
          </cell>
          <cell r="B12">
            <v>0</v>
          </cell>
          <cell r="C12">
            <v>0</v>
          </cell>
        </row>
        <row r="13">
          <cell r="A13">
            <v>10008</v>
          </cell>
          <cell r="B13">
            <v>-5931433.21</v>
          </cell>
          <cell r="C13">
            <v>5931433.21</v>
          </cell>
        </row>
        <row r="14">
          <cell r="A14">
            <v>10009</v>
          </cell>
          <cell r="B14">
            <v>0</v>
          </cell>
          <cell r="C14">
            <v>0</v>
          </cell>
        </row>
        <row r="15">
          <cell r="A15">
            <v>10011</v>
          </cell>
          <cell r="B15">
            <v>0</v>
          </cell>
          <cell r="C15">
            <v>0</v>
          </cell>
        </row>
        <row r="16">
          <cell r="A16">
            <v>10012</v>
          </cell>
          <cell r="B16">
            <v>-1398077</v>
          </cell>
          <cell r="C16">
            <v>1398077</v>
          </cell>
        </row>
        <row r="17">
          <cell r="A17">
            <v>10015</v>
          </cell>
          <cell r="B17">
            <v>0</v>
          </cell>
          <cell r="C17">
            <v>0</v>
          </cell>
        </row>
        <row r="18">
          <cell r="A18">
            <v>10023</v>
          </cell>
          <cell r="B18">
            <v>0</v>
          </cell>
          <cell r="C18">
            <v>0</v>
          </cell>
        </row>
        <row r="19">
          <cell r="A19">
            <v>10028</v>
          </cell>
          <cell r="B19">
            <v>16220</v>
          </cell>
          <cell r="C19">
            <v>-16220</v>
          </cell>
        </row>
        <row r="20">
          <cell r="A20">
            <v>10031</v>
          </cell>
          <cell r="B20">
            <v>2135719</v>
          </cell>
          <cell r="C20">
            <v>-2135719</v>
          </cell>
        </row>
        <row r="21">
          <cell r="A21">
            <v>10032</v>
          </cell>
          <cell r="B21">
            <v>-512997</v>
          </cell>
          <cell r="C21">
            <v>512997</v>
          </cell>
        </row>
        <row r="22">
          <cell r="A22">
            <v>10033</v>
          </cell>
          <cell r="B22">
            <v>-348407</v>
          </cell>
          <cell r="C22">
            <v>348407</v>
          </cell>
        </row>
        <row r="23">
          <cell r="A23">
            <v>10034</v>
          </cell>
          <cell r="B23">
            <v>5379078</v>
          </cell>
          <cell r="C23">
            <v>-5379078</v>
          </cell>
        </row>
        <row r="24">
          <cell r="A24">
            <v>10035</v>
          </cell>
          <cell r="B24">
            <v>1494350</v>
          </cell>
          <cell r="C24">
            <v>-1494350</v>
          </cell>
        </row>
        <row r="25">
          <cell r="A25">
            <v>10037</v>
          </cell>
          <cell r="B25">
            <v>-8449.7000000000007</v>
          </cell>
          <cell r="C25">
            <v>8449.7000000000007</v>
          </cell>
        </row>
        <row r="26">
          <cell r="A26">
            <v>10043</v>
          </cell>
          <cell r="B26">
            <v>-29759</v>
          </cell>
          <cell r="C26">
            <v>29759</v>
          </cell>
        </row>
        <row r="27">
          <cell r="A27">
            <v>10044</v>
          </cell>
          <cell r="B27">
            <v>8441245.0800000001</v>
          </cell>
          <cell r="C27">
            <v>-8441245.0800000001</v>
          </cell>
        </row>
        <row r="28">
          <cell r="A28">
            <v>10046</v>
          </cell>
          <cell r="B28">
            <v>-48618</v>
          </cell>
          <cell r="C28">
            <v>48618</v>
          </cell>
        </row>
        <row r="29">
          <cell r="A29">
            <v>10049</v>
          </cell>
          <cell r="B29">
            <v>-225807</v>
          </cell>
          <cell r="C29">
            <v>225807</v>
          </cell>
        </row>
        <row r="30">
          <cell r="A30">
            <v>10051</v>
          </cell>
          <cell r="B30">
            <v>-5446</v>
          </cell>
          <cell r="C30">
            <v>5446</v>
          </cell>
        </row>
        <row r="31">
          <cell r="A31">
            <v>10058</v>
          </cell>
          <cell r="B31">
            <v>43373</v>
          </cell>
          <cell r="C31">
            <v>-43373</v>
          </cell>
        </row>
        <row r="32">
          <cell r="A32">
            <v>10065</v>
          </cell>
          <cell r="B32">
            <v>0</v>
          </cell>
          <cell r="C32">
            <v>0</v>
          </cell>
        </row>
        <row r="33">
          <cell r="A33">
            <v>10068</v>
          </cell>
          <cell r="B33">
            <v>0</v>
          </cell>
          <cell r="C33">
            <v>0</v>
          </cell>
        </row>
        <row r="34">
          <cell r="A34">
            <v>10069</v>
          </cell>
          <cell r="B34">
            <v>1365</v>
          </cell>
          <cell r="C34">
            <v>-1365</v>
          </cell>
        </row>
        <row r="35">
          <cell r="A35">
            <v>10076</v>
          </cell>
          <cell r="B35">
            <v>13005975.24</v>
          </cell>
          <cell r="C35">
            <v>-13005975.24</v>
          </cell>
        </row>
        <row r="36">
          <cell r="A36">
            <v>10086</v>
          </cell>
          <cell r="B36">
            <v>413</v>
          </cell>
          <cell r="C36">
            <v>-413</v>
          </cell>
        </row>
        <row r="37">
          <cell r="A37">
            <v>10091</v>
          </cell>
          <cell r="B37">
            <v>2550100</v>
          </cell>
          <cell r="C37">
            <v>-2550100</v>
          </cell>
        </row>
        <row r="38">
          <cell r="A38">
            <v>10101</v>
          </cell>
          <cell r="B38">
            <v>49997.760000000002</v>
          </cell>
          <cell r="C38">
            <v>-49997.760000000002</v>
          </cell>
        </row>
        <row r="39">
          <cell r="A39">
            <v>10102</v>
          </cell>
          <cell r="B39">
            <v>15325.13</v>
          </cell>
          <cell r="C39">
            <v>-15325.13</v>
          </cell>
        </row>
        <row r="40">
          <cell r="A40">
            <v>10103</v>
          </cell>
          <cell r="B40">
            <v>0</v>
          </cell>
          <cell r="C40">
            <v>0</v>
          </cell>
        </row>
        <row r="41">
          <cell r="A41">
            <v>10108</v>
          </cell>
          <cell r="B41">
            <v>0</v>
          </cell>
          <cell r="C41">
            <v>0</v>
          </cell>
        </row>
        <row r="42">
          <cell r="A42">
            <v>10115</v>
          </cell>
          <cell r="B42">
            <v>0</v>
          </cell>
          <cell r="C42">
            <v>0</v>
          </cell>
        </row>
        <row r="43">
          <cell r="A43">
            <v>10116</v>
          </cell>
          <cell r="B43">
            <v>0</v>
          </cell>
          <cell r="C43">
            <v>0</v>
          </cell>
        </row>
        <row r="44">
          <cell r="A44">
            <v>10125</v>
          </cell>
          <cell r="B44">
            <v>45359.21</v>
          </cell>
          <cell r="C44">
            <v>-45359.21</v>
          </cell>
        </row>
        <row r="45">
          <cell r="A45">
            <v>10126</v>
          </cell>
          <cell r="B45">
            <v>552799.29</v>
          </cell>
          <cell r="C45">
            <v>-552799.29</v>
          </cell>
        </row>
        <row r="46">
          <cell r="A46">
            <v>10129</v>
          </cell>
          <cell r="B46">
            <v>0</v>
          </cell>
          <cell r="C46">
            <v>0</v>
          </cell>
        </row>
        <row r="47">
          <cell r="A47">
            <v>10133</v>
          </cell>
          <cell r="B47">
            <v>-1027588</v>
          </cell>
          <cell r="C47">
            <v>1027588</v>
          </cell>
        </row>
        <row r="48">
          <cell r="A48">
            <v>10134</v>
          </cell>
          <cell r="B48">
            <v>0</v>
          </cell>
          <cell r="C48">
            <v>0</v>
          </cell>
        </row>
        <row r="49">
          <cell r="A49">
            <v>10138</v>
          </cell>
          <cell r="B49">
            <v>1390453</v>
          </cell>
          <cell r="C49">
            <v>-1390453</v>
          </cell>
        </row>
        <row r="50">
          <cell r="A50">
            <v>10139</v>
          </cell>
          <cell r="B50">
            <v>90100.85</v>
          </cell>
          <cell r="C50">
            <v>-90100.85</v>
          </cell>
        </row>
        <row r="51">
          <cell r="A51">
            <v>10140</v>
          </cell>
          <cell r="B51">
            <v>-2735146</v>
          </cell>
          <cell r="C51">
            <v>2735146</v>
          </cell>
        </row>
        <row r="52">
          <cell r="A52">
            <v>10150</v>
          </cell>
          <cell r="B52">
            <v>2069187</v>
          </cell>
          <cell r="C52">
            <v>-2069187</v>
          </cell>
        </row>
        <row r="53">
          <cell r="A53">
            <v>10155</v>
          </cell>
          <cell r="B53">
            <v>3918919</v>
          </cell>
          <cell r="C53">
            <v>-3918919</v>
          </cell>
        </row>
        <row r="54">
          <cell r="A54">
            <v>10160</v>
          </cell>
          <cell r="B54">
            <v>-720678</v>
          </cell>
          <cell r="C54">
            <v>720678</v>
          </cell>
        </row>
        <row r="55">
          <cell r="A55">
            <v>10163</v>
          </cell>
          <cell r="B55">
            <v>-117871.21</v>
          </cell>
          <cell r="C55">
            <v>117871.21</v>
          </cell>
        </row>
        <row r="56">
          <cell r="A56">
            <v>10165</v>
          </cell>
          <cell r="B56">
            <v>2610323.29</v>
          </cell>
          <cell r="C56">
            <v>-2610323.29</v>
          </cell>
        </row>
        <row r="57">
          <cell r="A57">
            <v>10166</v>
          </cell>
          <cell r="B57">
            <v>0</v>
          </cell>
          <cell r="C57">
            <v>0</v>
          </cell>
        </row>
        <row r="58">
          <cell r="A58">
            <v>10167</v>
          </cell>
          <cell r="B58">
            <v>1386.7</v>
          </cell>
          <cell r="C58">
            <v>-1386.7</v>
          </cell>
        </row>
        <row r="59">
          <cell r="A59">
            <v>10168</v>
          </cell>
          <cell r="B59">
            <v>-742753.19</v>
          </cell>
          <cell r="C59">
            <v>742753.19</v>
          </cell>
        </row>
        <row r="60">
          <cell r="A60">
            <v>10169</v>
          </cell>
          <cell r="B60">
            <v>-3109137.49</v>
          </cell>
          <cell r="C60">
            <v>3109137.49</v>
          </cell>
        </row>
        <row r="61">
          <cell r="A61">
            <v>10170</v>
          </cell>
          <cell r="B61">
            <v>-396593.29</v>
          </cell>
          <cell r="C61">
            <v>396593.29</v>
          </cell>
        </row>
        <row r="62">
          <cell r="A62">
            <v>10172</v>
          </cell>
          <cell r="B62">
            <v>314779.7</v>
          </cell>
          <cell r="C62">
            <v>-314779.7</v>
          </cell>
        </row>
        <row r="63">
          <cell r="A63">
            <v>10173</v>
          </cell>
          <cell r="B63">
            <v>20695</v>
          </cell>
          <cell r="C63">
            <v>-20695</v>
          </cell>
        </row>
        <row r="64">
          <cell r="A64">
            <v>10177</v>
          </cell>
          <cell r="B64">
            <v>378743</v>
          </cell>
          <cell r="C64">
            <v>-378743</v>
          </cell>
        </row>
        <row r="65">
          <cell r="A65">
            <v>10178</v>
          </cell>
          <cell r="B65">
            <v>-2808</v>
          </cell>
          <cell r="C65">
            <v>2808</v>
          </cell>
        </row>
        <row r="66">
          <cell r="A66">
            <v>10181</v>
          </cell>
          <cell r="B66">
            <v>50879.360000000001</v>
          </cell>
          <cell r="C66">
            <v>-50879.360000000001</v>
          </cell>
        </row>
        <row r="67">
          <cell r="A67">
            <v>10184</v>
          </cell>
          <cell r="B67">
            <v>0</v>
          </cell>
          <cell r="C67">
            <v>0</v>
          </cell>
        </row>
        <row r="68">
          <cell r="A68">
            <v>10187</v>
          </cell>
          <cell r="B68">
            <v>0</v>
          </cell>
          <cell r="C68">
            <v>0</v>
          </cell>
        </row>
        <row r="69">
          <cell r="A69">
            <v>10190</v>
          </cell>
          <cell r="B69">
            <v>2008855.89</v>
          </cell>
          <cell r="C69">
            <v>-2008855.89</v>
          </cell>
        </row>
        <row r="70">
          <cell r="A70">
            <v>10197</v>
          </cell>
          <cell r="B70">
            <v>267760.45</v>
          </cell>
          <cell r="C70">
            <v>-267760.45</v>
          </cell>
        </row>
        <row r="71">
          <cell r="A71">
            <v>10198</v>
          </cell>
          <cell r="B71">
            <v>-4197416.92</v>
          </cell>
          <cell r="C71">
            <v>4197416.92</v>
          </cell>
        </row>
        <row r="72">
          <cell r="A72">
            <v>10200</v>
          </cell>
          <cell r="B72">
            <v>51367.05</v>
          </cell>
          <cell r="C72">
            <v>-51367.05</v>
          </cell>
        </row>
        <row r="73">
          <cell r="A73">
            <v>10206</v>
          </cell>
          <cell r="B73">
            <v>0</v>
          </cell>
          <cell r="C73">
            <v>0</v>
          </cell>
        </row>
        <row r="74">
          <cell r="A74">
            <v>10207</v>
          </cell>
          <cell r="B74">
            <v>13874</v>
          </cell>
          <cell r="C74">
            <v>-13874</v>
          </cell>
        </row>
        <row r="75">
          <cell r="A75">
            <v>10208</v>
          </cell>
          <cell r="B75">
            <v>148308.84</v>
          </cell>
          <cell r="C75">
            <v>-148308.84</v>
          </cell>
        </row>
        <row r="76">
          <cell r="A76">
            <v>10212</v>
          </cell>
          <cell r="B76">
            <v>-6801460</v>
          </cell>
          <cell r="C76">
            <v>6801460</v>
          </cell>
        </row>
        <row r="77">
          <cell r="A77">
            <v>10213</v>
          </cell>
          <cell r="B77">
            <v>-24475514</v>
          </cell>
          <cell r="C77">
            <v>24475514</v>
          </cell>
        </row>
        <row r="78">
          <cell r="A78">
            <v>10220</v>
          </cell>
          <cell r="B78">
            <v>-219884</v>
          </cell>
          <cell r="C78">
            <v>219884</v>
          </cell>
        </row>
        <row r="79">
          <cell r="A79">
            <v>10262</v>
          </cell>
          <cell r="B79">
            <v>0</v>
          </cell>
          <cell r="C79">
            <v>0</v>
          </cell>
        </row>
        <row r="80">
          <cell r="A80">
            <v>10266</v>
          </cell>
          <cell r="B80">
            <v>3625901</v>
          </cell>
          <cell r="C80">
            <v>-3625901</v>
          </cell>
        </row>
        <row r="81">
          <cell r="A81">
            <v>10272</v>
          </cell>
          <cell r="B81">
            <v>25550752</v>
          </cell>
          <cell r="C81">
            <v>-25550752</v>
          </cell>
        </row>
        <row r="82">
          <cell r="A82">
            <v>10276</v>
          </cell>
          <cell r="B82">
            <v>0</v>
          </cell>
          <cell r="C82">
            <v>0</v>
          </cell>
        </row>
        <row r="83">
          <cell r="A83">
            <v>10280</v>
          </cell>
          <cell r="B83">
            <v>-1272551</v>
          </cell>
          <cell r="C83">
            <v>1272551</v>
          </cell>
        </row>
        <row r="84">
          <cell r="A84">
            <v>10300</v>
          </cell>
          <cell r="B84">
            <v>0</v>
          </cell>
          <cell r="C84">
            <v>0</v>
          </cell>
        </row>
        <row r="85">
          <cell r="A85">
            <v>10301</v>
          </cell>
          <cell r="B85">
            <v>0</v>
          </cell>
          <cell r="C85">
            <v>0</v>
          </cell>
        </row>
        <row r="86">
          <cell r="A86">
            <v>10305</v>
          </cell>
          <cell r="B86">
            <v>-514097.7</v>
          </cell>
          <cell r="C86">
            <v>514097.7</v>
          </cell>
        </row>
        <row r="87">
          <cell r="A87">
            <v>10307</v>
          </cell>
          <cell r="B87">
            <v>228019.51</v>
          </cell>
          <cell r="C87">
            <v>-228019.51</v>
          </cell>
        </row>
        <row r="88">
          <cell r="A88">
            <v>10309</v>
          </cell>
          <cell r="B88">
            <v>3047013.54</v>
          </cell>
          <cell r="C88">
            <v>-3047013.54</v>
          </cell>
        </row>
        <row r="89">
          <cell r="A89">
            <v>10311</v>
          </cell>
          <cell r="B89">
            <v>148836.06</v>
          </cell>
          <cell r="C89">
            <v>-148836.06</v>
          </cell>
        </row>
        <row r="90">
          <cell r="A90">
            <v>10314</v>
          </cell>
          <cell r="B90">
            <v>-289809.56</v>
          </cell>
          <cell r="C90">
            <v>289809.56</v>
          </cell>
        </row>
        <row r="91">
          <cell r="A91">
            <v>10315</v>
          </cell>
          <cell r="B91">
            <v>-234009.05</v>
          </cell>
          <cell r="C91">
            <v>234009.05</v>
          </cell>
        </row>
        <row r="92">
          <cell r="A92">
            <v>10316</v>
          </cell>
          <cell r="B92">
            <v>-859736.09</v>
          </cell>
          <cell r="C92">
            <v>859736.09</v>
          </cell>
        </row>
        <row r="93">
          <cell r="A93">
            <v>10318</v>
          </cell>
          <cell r="B93">
            <v>1199030.3400000001</v>
          </cell>
          <cell r="C93">
            <v>-1199030.3400000001</v>
          </cell>
        </row>
        <row r="94">
          <cell r="A94">
            <v>10319</v>
          </cell>
          <cell r="B94">
            <v>1297743.3600000001</v>
          </cell>
          <cell r="C94">
            <v>-1297743.3600000001</v>
          </cell>
        </row>
        <row r="95">
          <cell r="A95">
            <v>10321</v>
          </cell>
          <cell r="B95">
            <v>-2027963.67</v>
          </cell>
          <cell r="C95">
            <v>2027963.67</v>
          </cell>
        </row>
        <row r="96">
          <cell r="A96">
            <v>10322</v>
          </cell>
          <cell r="B96">
            <v>-801260.81</v>
          </cell>
          <cell r="C96">
            <v>801260.81</v>
          </cell>
        </row>
        <row r="97">
          <cell r="A97">
            <v>10329</v>
          </cell>
          <cell r="B97">
            <v>0</v>
          </cell>
          <cell r="C97">
            <v>0</v>
          </cell>
        </row>
        <row r="98">
          <cell r="A98">
            <v>10342</v>
          </cell>
          <cell r="B98">
            <v>-4</v>
          </cell>
          <cell r="C98">
            <v>4</v>
          </cell>
        </row>
        <row r="99">
          <cell r="A99">
            <v>10344</v>
          </cell>
          <cell r="B99">
            <v>11535.87</v>
          </cell>
          <cell r="C99">
            <v>-11535.87</v>
          </cell>
        </row>
        <row r="100">
          <cell r="A100">
            <v>10355</v>
          </cell>
          <cell r="B100">
            <v>33828.6</v>
          </cell>
          <cell r="C100">
            <v>-33828.6</v>
          </cell>
        </row>
        <row r="101">
          <cell r="A101">
            <v>10358</v>
          </cell>
          <cell r="B101">
            <v>-8754.7099999999991</v>
          </cell>
          <cell r="C101">
            <v>8754.7099999999991</v>
          </cell>
        </row>
        <row r="102">
          <cell r="A102">
            <v>10362</v>
          </cell>
          <cell r="B102">
            <v>-1341852.2</v>
          </cell>
          <cell r="C102">
            <v>1341852.2</v>
          </cell>
        </row>
        <row r="103">
          <cell r="A103">
            <v>10370</v>
          </cell>
          <cell r="B103">
            <v>-1090430.56</v>
          </cell>
          <cell r="C103">
            <v>1090430.56</v>
          </cell>
        </row>
        <row r="104">
          <cell r="A104">
            <v>10371</v>
          </cell>
          <cell r="B104">
            <v>-141580.32999999999</v>
          </cell>
          <cell r="C104">
            <v>141580.32999999999</v>
          </cell>
        </row>
        <row r="105">
          <cell r="A105">
            <v>10372</v>
          </cell>
          <cell r="B105">
            <v>36429.39</v>
          </cell>
          <cell r="C105">
            <v>-36429.39</v>
          </cell>
        </row>
        <row r="106">
          <cell r="A106">
            <v>10373</v>
          </cell>
          <cell r="B106">
            <v>-119321</v>
          </cell>
          <cell r="C106">
            <v>119321</v>
          </cell>
        </row>
        <row r="107">
          <cell r="A107">
            <v>10379</v>
          </cell>
          <cell r="B107">
            <v>-9541</v>
          </cell>
          <cell r="C107">
            <v>9541</v>
          </cell>
        </row>
        <row r="108">
          <cell r="A108">
            <v>10385</v>
          </cell>
          <cell r="B108">
            <v>-21404.04</v>
          </cell>
          <cell r="C108">
            <v>21404.04</v>
          </cell>
        </row>
        <row r="109">
          <cell r="A109">
            <v>10412</v>
          </cell>
          <cell r="B109">
            <v>1688724</v>
          </cell>
          <cell r="C109">
            <v>-1688724</v>
          </cell>
        </row>
        <row r="110">
          <cell r="A110">
            <v>10413</v>
          </cell>
          <cell r="B110">
            <v>6174</v>
          </cell>
          <cell r="C110">
            <v>-6174</v>
          </cell>
        </row>
        <row r="111">
          <cell r="A111">
            <v>10414</v>
          </cell>
          <cell r="B111">
            <v>0</v>
          </cell>
          <cell r="C111">
            <v>0</v>
          </cell>
        </row>
        <row r="112">
          <cell r="A112">
            <v>10415</v>
          </cell>
          <cell r="B112">
            <v>0</v>
          </cell>
          <cell r="C112">
            <v>0</v>
          </cell>
        </row>
        <row r="113">
          <cell r="A113">
            <v>10420</v>
          </cell>
          <cell r="B113">
            <v>926897</v>
          </cell>
          <cell r="C113">
            <v>-926897</v>
          </cell>
        </row>
        <row r="114">
          <cell r="A114">
            <v>10421</v>
          </cell>
          <cell r="B114">
            <v>364362</v>
          </cell>
          <cell r="C114">
            <v>-364362</v>
          </cell>
        </row>
        <row r="115">
          <cell r="A115">
            <v>10423</v>
          </cell>
          <cell r="B115">
            <v>-1905</v>
          </cell>
          <cell r="C115">
            <v>1905</v>
          </cell>
        </row>
        <row r="116">
          <cell r="A116">
            <v>10424</v>
          </cell>
          <cell r="B116">
            <v>-2100000</v>
          </cell>
          <cell r="C116">
            <v>2100000</v>
          </cell>
        </row>
        <row r="117">
          <cell r="A117">
            <v>10426</v>
          </cell>
          <cell r="B117">
            <v>-926897</v>
          </cell>
          <cell r="C117">
            <v>926897</v>
          </cell>
        </row>
        <row r="118">
          <cell r="A118">
            <v>10427</v>
          </cell>
          <cell r="B118">
            <v>4946911</v>
          </cell>
          <cell r="C118">
            <v>-4946911</v>
          </cell>
        </row>
        <row r="119">
          <cell r="A119">
            <v>10428</v>
          </cell>
          <cell r="B119">
            <v>-699135.24</v>
          </cell>
          <cell r="C119">
            <v>699135.24</v>
          </cell>
        </row>
        <row r="120">
          <cell r="A120">
            <v>10430</v>
          </cell>
          <cell r="B120">
            <v>1313230.54</v>
          </cell>
          <cell r="C120">
            <v>-1313230.54</v>
          </cell>
        </row>
        <row r="121">
          <cell r="A121">
            <v>10431</v>
          </cell>
          <cell r="B121">
            <v>0</v>
          </cell>
          <cell r="C121">
            <v>0</v>
          </cell>
        </row>
        <row r="122">
          <cell r="A122">
            <v>10433</v>
          </cell>
          <cell r="B122">
            <v>-528736.98</v>
          </cell>
          <cell r="C122">
            <v>528736.98</v>
          </cell>
        </row>
        <row r="123">
          <cell r="A123">
            <v>10434</v>
          </cell>
          <cell r="B123">
            <v>-6618950.04</v>
          </cell>
          <cell r="C123">
            <v>6618950.04</v>
          </cell>
        </row>
        <row r="124">
          <cell r="A124">
            <v>10445</v>
          </cell>
          <cell r="B124">
            <v>0</v>
          </cell>
          <cell r="C124">
            <v>0</v>
          </cell>
        </row>
        <row r="125">
          <cell r="A125">
            <v>10448</v>
          </cell>
          <cell r="B125">
            <v>-16374084</v>
          </cell>
          <cell r="C125">
            <v>16374084</v>
          </cell>
        </row>
        <row r="126">
          <cell r="A126">
            <v>10451</v>
          </cell>
          <cell r="B126">
            <v>3188579</v>
          </cell>
          <cell r="C126">
            <v>-3188579</v>
          </cell>
        </row>
        <row r="127">
          <cell r="A127">
            <v>10471</v>
          </cell>
          <cell r="B127">
            <v>783000</v>
          </cell>
          <cell r="C127">
            <v>-783000</v>
          </cell>
        </row>
        <row r="128">
          <cell r="A128">
            <v>10472</v>
          </cell>
          <cell r="B128">
            <v>-16959000</v>
          </cell>
          <cell r="C128">
            <v>16959000</v>
          </cell>
        </row>
        <row r="129">
          <cell r="A129">
            <v>10704</v>
          </cell>
          <cell r="B129">
            <v>0</v>
          </cell>
          <cell r="C129">
            <v>0</v>
          </cell>
        </row>
        <row r="130">
          <cell r="A130">
            <v>10705</v>
          </cell>
          <cell r="B130">
            <v>0</v>
          </cell>
          <cell r="C130">
            <v>0</v>
          </cell>
        </row>
        <row r="131">
          <cell r="A131">
            <v>10706</v>
          </cell>
          <cell r="B131">
            <v>0</v>
          </cell>
          <cell r="C131">
            <v>0</v>
          </cell>
        </row>
        <row r="132">
          <cell r="A132">
            <v>10707</v>
          </cell>
          <cell r="B132">
            <v>0</v>
          </cell>
          <cell r="C132">
            <v>0</v>
          </cell>
        </row>
        <row r="133">
          <cell r="A133">
            <v>10709</v>
          </cell>
          <cell r="B133">
            <v>0</v>
          </cell>
          <cell r="C133">
            <v>0</v>
          </cell>
        </row>
        <row r="134">
          <cell r="A134">
            <v>10710</v>
          </cell>
          <cell r="B134">
            <v>0</v>
          </cell>
          <cell r="C134">
            <v>0</v>
          </cell>
        </row>
        <row r="135">
          <cell r="A135">
            <v>10711</v>
          </cell>
          <cell r="B135">
            <v>0</v>
          </cell>
          <cell r="C135">
            <v>0</v>
          </cell>
        </row>
        <row r="136">
          <cell r="A136">
            <v>10712</v>
          </cell>
          <cell r="B136">
            <v>0</v>
          </cell>
          <cell r="C136">
            <v>0</v>
          </cell>
        </row>
        <row r="137">
          <cell r="A137">
            <v>10718</v>
          </cell>
          <cell r="B137">
            <v>0</v>
          </cell>
          <cell r="C137">
            <v>0</v>
          </cell>
        </row>
        <row r="138">
          <cell r="A138">
            <v>10721</v>
          </cell>
          <cell r="B138">
            <v>0</v>
          </cell>
          <cell r="C138">
            <v>0</v>
          </cell>
        </row>
        <row r="139">
          <cell r="A139">
            <v>10729</v>
          </cell>
          <cell r="B139">
            <v>0</v>
          </cell>
          <cell r="C139">
            <v>0</v>
          </cell>
        </row>
        <row r="140">
          <cell r="A140">
            <v>10731</v>
          </cell>
          <cell r="B140">
            <v>795220.25</v>
          </cell>
          <cell r="C140">
            <v>-795220.25</v>
          </cell>
        </row>
        <row r="141">
          <cell r="A141">
            <v>10732</v>
          </cell>
          <cell r="B141">
            <v>-9543594.7200000007</v>
          </cell>
          <cell r="C141">
            <v>9543594.7200000007</v>
          </cell>
        </row>
        <row r="142">
          <cell r="A142">
            <v>10733</v>
          </cell>
          <cell r="B142">
            <v>-36378424.640000001</v>
          </cell>
          <cell r="C142">
            <v>36378424.640000001</v>
          </cell>
        </row>
        <row r="143">
          <cell r="A143">
            <v>10734</v>
          </cell>
          <cell r="B143">
            <v>2672.94</v>
          </cell>
          <cell r="C143">
            <v>-2672.94</v>
          </cell>
        </row>
        <row r="144">
          <cell r="A144">
            <v>10735</v>
          </cell>
          <cell r="B144">
            <v>2912702.39</v>
          </cell>
          <cell r="C144">
            <v>-2912702.39</v>
          </cell>
        </row>
        <row r="145">
          <cell r="A145">
            <v>10736</v>
          </cell>
          <cell r="B145">
            <v>22006000</v>
          </cell>
          <cell r="C145">
            <v>-22006000</v>
          </cell>
        </row>
        <row r="146">
          <cell r="A146">
            <v>10737</v>
          </cell>
          <cell r="B146">
            <v>522765.94</v>
          </cell>
          <cell r="C146">
            <v>-522765.94</v>
          </cell>
        </row>
        <row r="147">
          <cell r="A147">
            <v>10738</v>
          </cell>
          <cell r="B147">
            <v>0</v>
          </cell>
          <cell r="C147">
            <v>0</v>
          </cell>
        </row>
        <row r="148">
          <cell r="A148">
            <v>10739</v>
          </cell>
          <cell r="B148">
            <v>2318077.63</v>
          </cell>
          <cell r="C148">
            <v>-2318077.63</v>
          </cell>
        </row>
        <row r="149">
          <cell r="A149">
            <v>20002</v>
          </cell>
          <cell r="B149">
            <v>0</v>
          </cell>
          <cell r="C149">
            <v>0</v>
          </cell>
        </row>
        <row r="150">
          <cell r="A150">
            <v>20012</v>
          </cell>
          <cell r="B150">
            <v>0</v>
          </cell>
          <cell r="C150">
            <v>0</v>
          </cell>
        </row>
        <row r="151">
          <cell r="A151">
            <v>20013</v>
          </cell>
          <cell r="B151">
            <v>-2717202</v>
          </cell>
          <cell r="C151">
            <v>2717202</v>
          </cell>
        </row>
        <row r="152">
          <cell r="A152">
            <v>20018</v>
          </cell>
          <cell r="B152">
            <v>-10737157</v>
          </cell>
          <cell r="C152">
            <v>10737157</v>
          </cell>
        </row>
        <row r="153">
          <cell r="A153">
            <v>20045</v>
          </cell>
          <cell r="B153">
            <v>1083967</v>
          </cell>
          <cell r="C153">
            <v>-1083967</v>
          </cell>
        </row>
        <row r="154">
          <cell r="A154">
            <v>20090</v>
          </cell>
          <cell r="B154">
            <v>989186</v>
          </cell>
          <cell r="C154">
            <v>-989186</v>
          </cell>
        </row>
        <row r="155">
          <cell r="A155">
            <v>30014</v>
          </cell>
          <cell r="B155">
            <v>0</v>
          </cell>
          <cell r="C155">
            <v>0</v>
          </cell>
        </row>
        <row r="156">
          <cell r="A156">
            <v>30030</v>
          </cell>
          <cell r="B156">
            <v>0</v>
          </cell>
          <cell r="C156">
            <v>0</v>
          </cell>
        </row>
        <row r="157">
          <cell r="A157">
            <v>30032</v>
          </cell>
          <cell r="B157">
            <v>0</v>
          </cell>
          <cell r="C157">
            <v>0</v>
          </cell>
        </row>
        <row r="158">
          <cell r="A158">
            <v>30033</v>
          </cell>
          <cell r="B158">
            <v>0</v>
          </cell>
          <cell r="C158">
            <v>0</v>
          </cell>
        </row>
        <row r="159">
          <cell r="A159">
            <v>30035</v>
          </cell>
          <cell r="B159">
            <v>-227</v>
          </cell>
          <cell r="C159">
            <v>227</v>
          </cell>
        </row>
        <row r="160">
          <cell r="A160">
            <v>30094</v>
          </cell>
          <cell r="B160">
            <v>0</v>
          </cell>
          <cell r="C160">
            <v>0</v>
          </cell>
        </row>
        <row r="161">
          <cell r="A161">
            <v>30095</v>
          </cell>
          <cell r="B161">
            <v>-2691000</v>
          </cell>
          <cell r="C161">
            <v>2691000</v>
          </cell>
        </row>
        <row r="162">
          <cell r="A162">
            <v>30098</v>
          </cell>
          <cell r="B162">
            <v>0</v>
          </cell>
          <cell r="C162">
            <v>0</v>
          </cell>
        </row>
        <row r="163">
          <cell r="A163">
            <v>30194</v>
          </cell>
          <cell r="B163">
            <v>0</v>
          </cell>
          <cell r="C163">
            <v>0</v>
          </cell>
        </row>
        <row r="164">
          <cell r="A164">
            <v>30195</v>
          </cell>
          <cell r="B164">
            <v>0</v>
          </cell>
          <cell r="C164">
            <v>0</v>
          </cell>
        </row>
        <row r="165">
          <cell r="A165">
            <v>30274</v>
          </cell>
          <cell r="B165">
            <v>-3077236</v>
          </cell>
          <cell r="C165">
            <v>3077236</v>
          </cell>
        </row>
        <row r="166">
          <cell r="A166">
            <v>30278</v>
          </cell>
          <cell r="B166">
            <v>0</v>
          </cell>
          <cell r="C166">
            <v>0</v>
          </cell>
        </row>
        <row r="167">
          <cell r="A167">
            <v>30280</v>
          </cell>
          <cell r="B167">
            <v>0</v>
          </cell>
          <cell r="C167">
            <v>0</v>
          </cell>
        </row>
        <row r="168">
          <cell r="A168">
            <v>30281</v>
          </cell>
          <cell r="B168">
            <v>0</v>
          </cell>
          <cell r="C168">
            <v>0</v>
          </cell>
        </row>
        <row r="169">
          <cell r="A169">
            <v>30282</v>
          </cell>
          <cell r="B169">
            <v>7208321</v>
          </cell>
          <cell r="C169">
            <v>-7208321</v>
          </cell>
        </row>
        <row r="170">
          <cell r="A170">
            <v>30286</v>
          </cell>
          <cell r="B170">
            <v>-3626</v>
          </cell>
          <cell r="C170">
            <v>3626</v>
          </cell>
        </row>
        <row r="171">
          <cell r="A171">
            <v>30287</v>
          </cell>
          <cell r="B171">
            <v>932922.56</v>
          </cell>
          <cell r="C171">
            <v>-932922.56</v>
          </cell>
        </row>
        <row r="172">
          <cell r="A172">
            <v>30291</v>
          </cell>
          <cell r="B172">
            <v>-58749</v>
          </cell>
          <cell r="C172">
            <v>58749</v>
          </cell>
        </row>
        <row r="173">
          <cell r="A173">
            <v>30292</v>
          </cell>
          <cell r="B173">
            <v>-3431501</v>
          </cell>
          <cell r="C173">
            <v>3431501</v>
          </cell>
        </row>
        <row r="174">
          <cell r="A174">
            <v>40002</v>
          </cell>
          <cell r="B174">
            <v>0</v>
          </cell>
          <cell r="C174">
            <v>0</v>
          </cell>
        </row>
        <row r="175">
          <cell r="A175">
            <v>40003</v>
          </cell>
          <cell r="B175">
            <v>0</v>
          </cell>
          <cell r="C175">
            <v>0</v>
          </cell>
        </row>
        <row r="176">
          <cell r="A176">
            <v>40004</v>
          </cell>
          <cell r="B176">
            <v>0</v>
          </cell>
          <cell r="C176">
            <v>0</v>
          </cell>
        </row>
        <row r="177">
          <cell r="A177">
            <v>40005</v>
          </cell>
          <cell r="B177">
            <v>0</v>
          </cell>
          <cell r="C177">
            <v>0</v>
          </cell>
        </row>
        <row r="178">
          <cell r="A178">
            <v>40006</v>
          </cell>
          <cell r="B178">
            <v>0</v>
          </cell>
          <cell r="C178">
            <v>0</v>
          </cell>
        </row>
        <row r="179">
          <cell r="A179">
            <v>40011</v>
          </cell>
          <cell r="B179">
            <v>0</v>
          </cell>
          <cell r="C179">
            <v>0</v>
          </cell>
        </row>
        <row r="180">
          <cell r="A180">
            <v>45027</v>
          </cell>
          <cell r="B180">
            <v>0</v>
          </cell>
          <cell r="C180">
            <v>0</v>
          </cell>
        </row>
        <row r="181">
          <cell r="A181">
            <v>45075</v>
          </cell>
          <cell r="B181">
            <v>-16672586</v>
          </cell>
          <cell r="C181">
            <v>16672586</v>
          </cell>
        </row>
        <row r="182">
          <cell r="A182">
            <v>45079</v>
          </cell>
          <cell r="B182">
            <v>236340</v>
          </cell>
          <cell r="C182">
            <v>-236340</v>
          </cell>
        </row>
        <row r="183">
          <cell r="A183">
            <v>45084</v>
          </cell>
          <cell r="B183">
            <v>-375871</v>
          </cell>
          <cell r="C183">
            <v>375871</v>
          </cell>
        </row>
        <row r="184">
          <cell r="A184">
            <v>45085</v>
          </cell>
          <cell r="B184">
            <v>24350</v>
          </cell>
          <cell r="C184">
            <v>-24350</v>
          </cell>
        </row>
        <row r="185">
          <cell r="B185">
            <v>-53285265.129999995</v>
          </cell>
        </row>
      </sheetData>
      <sheetData sheetId="23" refreshError="1">
        <row r="1">
          <cell r="G1" t="str">
            <v>BU</v>
          </cell>
          <cell r="H1" t="str">
            <v>Business Unit Short Desc</v>
          </cell>
        </row>
        <row r="2">
          <cell r="G2">
            <v>10001</v>
          </cell>
          <cell r="H2" t="str">
            <v xml:space="preserve">A GATEWAY </v>
          </cell>
        </row>
        <row r="3">
          <cell r="G3">
            <v>10002</v>
          </cell>
          <cell r="H3" t="str">
            <v>AG RESOURC</v>
          </cell>
        </row>
        <row r="4">
          <cell r="G4">
            <v>10003</v>
          </cell>
          <cell r="H4" t="str">
            <v xml:space="preserve">AEI       </v>
          </cell>
        </row>
        <row r="5">
          <cell r="G5">
            <v>10004</v>
          </cell>
          <cell r="H5" t="str">
            <v xml:space="preserve">AGT       </v>
          </cell>
        </row>
        <row r="6">
          <cell r="A6">
            <v>10001</v>
          </cell>
          <cell r="B6">
            <v>0</v>
          </cell>
          <cell r="D6">
            <v>10001</v>
          </cell>
          <cell r="E6">
            <v>0</v>
          </cell>
          <cell r="G6">
            <v>10005</v>
          </cell>
          <cell r="H6" t="str">
            <v xml:space="preserve">AGT LNG   </v>
          </cell>
        </row>
        <row r="7">
          <cell r="A7">
            <v>10002</v>
          </cell>
          <cell r="B7">
            <v>0</v>
          </cell>
          <cell r="D7">
            <v>10002</v>
          </cell>
          <cell r="E7">
            <v>0</v>
          </cell>
          <cell r="G7">
            <v>10006</v>
          </cell>
          <cell r="H7" t="str">
            <v xml:space="preserve">BISON     </v>
          </cell>
        </row>
        <row r="8">
          <cell r="A8">
            <v>10003</v>
          </cell>
          <cell r="B8">
            <v>0</v>
          </cell>
          <cell r="D8">
            <v>10003</v>
          </cell>
          <cell r="E8">
            <v>0</v>
          </cell>
          <cell r="G8">
            <v>10007</v>
          </cell>
          <cell r="H8" t="str">
            <v xml:space="preserve">C.C. LAND </v>
          </cell>
        </row>
        <row r="9">
          <cell r="A9">
            <v>10004</v>
          </cell>
          <cell r="B9">
            <v>-115258661</v>
          </cell>
          <cell r="D9">
            <v>10004</v>
          </cell>
          <cell r="E9">
            <v>-110117552.81999999</v>
          </cell>
          <cell r="G9">
            <v>10008</v>
          </cell>
          <cell r="H9" t="str">
            <v xml:space="preserve">DUKE CAP  </v>
          </cell>
        </row>
        <row r="10">
          <cell r="A10">
            <v>10005</v>
          </cell>
          <cell r="B10">
            <v>0</v>
          </cell>
          <cell r="D10">
            <v>10005</v>
          </cell>
          <cell r="E10">
            <v>0</v>
          </cell>
          <cell r="G10">
            <v>10009</v>
          </cell>
          <cell r="H10" t="str">
            <v xml:space="preserve">CLAIBORNE </v>
          </cell>
        </row>
        <row r="11">
          <cell r="A11">
            <v>10006</v>
          </cell>
          <cell r="B11">
            <v>18127072</v>
          </cell>
          <cell r="D11">
            <v>10006</v>
          </cell>
          <cell r="E11">
            <v>18664502</v>
          </cell>
          <cell r="G11">
            <v>10010</v>
          </cell>
          <cell r="H11" t="str">
            <v xml:space="preserve">CRESCENT  </v>
          </cell>
        </row>
        <row r="12">
          <cell r="A12">
            <v>10008</v>
          </cell>
          <cell r="B12">
            <v>98056115.909999996</v>
          </cell>
          <cell r="D12">
            <v>10008</v>
          </cell>
          <cell r="E12">
            <v>91542732.700000003</v>
          </cell>
          <cell r="G12">
            <v>10011</v>
          </cell>
          <cell r="H12" t="str">
            <v xml:space="preserve">DIXILYN   </v>
          </cell>
        </row>
        <row r="13">
          <cell r="A13">
            <v>10009</v>
          </cell>
          <cell r="B13">
            <v>-31</v>
          </cell>
          <cell r="D13">
            <v>10009</v>
          </cell>
          <cell r="E13">
            <v>-31</v>
          </cell>
          <cell r="G13">
            <v>10012</v>
          </cell>
          <cell r="H13" t="str">
            <v xml:space="preserve">DUKE COAL </v>
          </cell>
        </row>
        <row r="14">
          <cell r="A14">
            <v>10010</v>
          </cell>
          <cell r="B14">
            <v>-353979</v>
          </cell>
          <cell r="D14">
            <v>10010</v>
          </cell>
          <cell r="E14">
            <v>-353979</v>
          </cell>
          <cell r="G14">
            <v>10015</v>
          </cell>
          <cell r="H14" t="str">
            <v xml:space="preserve">DUKE ENG  </v>
          </cell>
        </row>
        <row r="15">
          <cell r="A15">
            <v>10011</v>
          </cell>
          <cell r="B15">
            <v>349000</v>
          </cell>
          <cell r="D15">
            <v>10011</v>
          </cell>
          <cell r="E15">
            <v>349000</v>
          </cell>
          <cell r="G15">
            <v>10018</v>
          </cell>
          <cell r="H15" t="str">
            <v xml:space="preserve">DEMC      </v>
          </cell>
        </row>
        <row r="16">
          <cell r="A16">
            <v>10012</v>
          </cell>
          <cell r="B16">
            <v>-1232759</v>
          </cell>
          <cell r="D16">
            <v>10012</v>
          </cell>
          <cell r="E16">
            <v>165318</v>
          </cell>
          <cell r="G16">
            <v>10019</v>
          </cell>
          <cell r="H16" t="str">
            <v xml:space="preserve">DLD LLC   </v>
          </cell>
        </row>
        <row r="17">
          <cell r="A17">
            <v>10015</v>
          </cell>
          <cell r="B17">
            <v>0</v>
          </cell>
          <cell r="D17">
            <v>10015</v>
          </cell>
          <cell r="E17">
            <v>0</v>
          </cell>
          <cell r="G17">
            <v>10020</v>
          </cell>
          <cell r="H17" t="str">
            <v xml:space="preserve">DUKENET   </v>
          </cell>
        </row>
        <row r="18">
          <cell r="A18">
            <v>10018</v>
          </cell>
          <cell r="B18">
            <v>0</v>
          </cell>
          <cell r="D18">
            <v>10018</v>
          </cell>
          <cell r="E18">
            <v>0</v>
          </cell>
          <cell r="G18">
            <v>10021</v>
          </cell>
          <cell r="H18" t="str">
            <v>EASTOVER L</v>
          </cell>
        </row>
        <row r="19">
          <cell r="A19">
            <v>10020</v>
          </cell>
          <cell r="B19">
            <v>0</v>
          </cell>
          <cell r="D19">
            <v>10020</v>
          </cell>
          <cell r="E19">
            <v>0</v>
          </cell>
          <cell r="G19">
            <v>10022</v>
          </cell>
          <cell r="H19" t="str">
            <v>EASTOVER M</v>
          </cell>
        </row>
        <row r="20">
          <cell r="A20">
            <v>10023</v>
          </cell>
          <cell r="B20">
            <v>0</v>
          </cell>
          <cell r="D20">
            <v>10023</v>
          </cell>
          <cell r="E20">
            <v>0</v>
          </cell>
          <cell r="G20">
            <v>10023</v>
          </cell>
          <cell r="H20" t="str">
            <v xml:space="preserve">EPIC      </v>
          </cell>
        </row>
        <row r="21">
          <cell r="A21">
            <v>10024</v>
          </cell>
          <cell r="B21">
            <v>0</v>
          </cell>
          <cell r="D21">
            <v>10024</v>
          </cell>
          <cell r="E21">
            <v>0</v>
          </cell>
          <cell r="G21">
            <v>10024</v>
          </cell>
          <cell r="H21" t="str">
            <v xml:space="preserve">EP MARKET </v>
          </cell>
        </row>
        <row r="22">
          <cell r="A22">
            <v>10027</v>
          </cell>
          <cell r="B22">
            <v>0</v>
          </cell>
          <cell r="D22">
            <v>10027</v>
          </cell>
          <cell r="E22">
            <v>0</v>
          </cell>
          <cell r="G22">
            <v>10025</v>
          </cell>
          <cell r="H22" t="str">
            <v>EP VENTURE</v>
          </cell>
        </row>
        <row r="23">
          <cell r="A23">
            <v>10028</v>
          </cell>
          <cell r="B23">
            <v>1449880</v>
          </cell>
          <cell r="D23">
            <v>10028</v>
          </cell>
          <cell r="E23">
            <v>1433660</v>
          </cell>
          <cell r="G23">
            <v>10026</v>
          </cell>
          <cell r="H23" t="str">
            <v xml:space="preserve">EXCELSIOR </v>
          </cell>
        </row>
        <row r="24">
          <cell r="A24">
            <v>10030</v>
          </cell>
          <cell r="B24">
            <v>-73000</v>
          </cell>
          <cell r="D24">
            <v>10030</v>
          </cell>
          <cell r="E24">
            <v>-73000</v>
          </cell>
          <cell r="G24">
            <v>10027</v>
          </cell>
          <cell r="H24" t="str">
            <v xml:space="preserve">GT&amp;W      </v>
          </cell>
        </row>
        <row r="25">
          <cell r="A25">
            <v>10031</v>
          </cell>
          <cell r="B25">
            <v>-23901332</v>
          </cell>
          <cell r="D25">
            <v>10031</v>
          </cell>
          <cell r="E25">
            <v>-26037051</v>
          </cell>
          <cell r="G25">
            <v>10028</v>
          </cell>
          <cell r="H25" t="str">
            <v>HOU CENTER</v>
          </cell>
        </row>
        <row r="26">
          <cell r="A26">
            <v>10032</v>
          </cell>
          <cell r="B26">
            <v>-20871</v>
          </cell>
          <cell r="D26">
            <v>10032</v>
          </cell>
          <cell r="E26">
            <v>492126</v>
          </cell>
          <cell r="G26">
            <v>10030</v>
          </cell>
          <cell r="H26" t="str">
            <v>PROFIT ELM</v>
          </cell>
        </row>
        <row r="27">
          <cell r="A27">
            <v>10033</v>
          </cell>
          <cell r="B27">
            <v>-1386785.3</v>
          </cell>
          <cell r="D27">
            <v>10033</v>
          </cell>
          <cell r="E27">
            <v>0</v>
          </cell>
          <cell r="G27">
            <v>10031</v>
          </cell>
          <cell r="H27" t="str">
            <v xml:space="preserve">M&amp;N MGT   </v>
          </cell>
        </row>
        <row r="28">
          <cell r="A28">
            <v>10034</v>
          </cell>
          <cell r="B28">
            <v>-76979744.959999993</v>
          </cell>
          <cell r="D28">
            <v>10034</v>
          </cell>
          <cell r="E28">
            <v>-83171618.840000004</v>
          </cell>
          <cell r="G28">
            <v>10032</v>
          </cell>
          <cell r="H28" t="str">
            <v xml:space="preserve">M&amp;N OPER  </v>
          </cell>
        </row>
        <row r="29">
          <cell r="A29">
            <v>10035</v>
          </cell>
          <cell r="B29">
            <v>627779.65</v>
          </cell>
          <cell r="D29">
            <v>10035</v>
          </cell>
          <cell r="E29">
            <v>-866570.35</v>
          </cell>
          <cell r="G29">
            <v>10033</v>
          </cell>
          <cell r="H29" t="str">
            <v xml:space="preserve">M&amp;N PE    </v>
          </cell>
        </row>
        <row r="30">
          <cell r="A30">
            <v>10037</v>
          </cell>
          <cell r="B30">
            <v>-825224.59</v>
          </cell>
          <cell r="D30">
            <v>10037</v>
          </cell>
          <cell r="E30">
            <v>-816774.89</v>
          </cell>
          <cell r="G30">
            <v>10034</v>
          </cell>
          <cell r="H30" t="str">
            <v>Maritimes &amp; NE Pipes</v>
          </cell>
        </row>
        <row r="31">
          <cell r="A31">
            <v>10038</v>
          </cell>
          <cell r="B31">
            <v>0</v>
          </cell>
          <cell r="D31">
            <v>10038</v>
          </cell>
          <cell r="E31">
            <v>0</v>
          </cell>
          <cell r="G31">
            <v>10035</v>
          </cell>
          <cell r="H31" t="str">
            <v xml:space="preserve">MINT ST   </v>
          </cell>
        </row>
        <row r="32">
          <cell r="A32">
            <v>10039</v>
          </cell>
          <cell r="B32">
            <v>0</v>
          </cell>
          <cell r="D32">
            <v>10039</v>
          </cell>
          <cell r="E32">
            <v>0</v>
          </cell>
          <cell r="G32">
            <v>10037</v>
          </cell>
          <cell r="H32" t="str">
            <v xml:space="preserve">MP SUPPLY </v>
          </cell>
        </row>
        <row r="33">
          <cell r="A33">
            <v>10043</v>
          </cell>
          <cell r="B33">
            <v>-359137.32</v>
          </cell>
          <cell r="D33">
            <v>10043</v>
          </cell>
          <cell r="E33">
            <v>-329378.32</v>
          </cell>
          <cell r="G33">
            <v>10038</v>
          </cell>
          <cell r="H33" t="str">
            <v xml:space="preserve">NANTAHALA </v>
          </cell>
        </row>
        <row r="34">
          <cell r="A34">
            <v>10044</v>
          </cell>
          <cell r="B34">
            <v>-160302592.46000001</v>
          </cell>
          <cell r="D34">
            <v>10044</v>
          </cell>
          <cell r="E34">
            <v>-169555920.69</v>
          </cell>
          <cell r="G34">
            <v>10039</v>
          </cell>
          <cell r="H34" t="str">
            <v xml:space="preserve">P BORDER  </v>
          </cell>
        </row>
        <row r="35">
          <cell r="A35">
            <v>10046</v>
          </cell>
          <cell r="B35">
            <v>16775065.49</v>
          </cell>
          <cell r="D35">
            <v>10046</v>
          </cell>
          <cell r="E35">
            <v>16838382.489999998</v>
          </cell>
          <cell r="G35">
            <v>10040</v>
          </cell>
          <cell r="H35" t="str">
            <v>PE COLORAD</v>
          </cell>
        </row>
        <row r="36">
          <cell r="A36">
            <v>10047</v>
          </cell>
          <cell r="B36">
            <v>0</v>
          </cell>
          <cell r="D36">
            <v>10047</v>
          </cell>
          <cell r="E36">
            <v>0</v>
          </cell>
          <cell r="G36">
            <v>10043</v>
          </cell>
          <cell r="H36" t="str">
            <v xml:space="preserve">PSC       </v>
          </cell>
        </row>
        <row r="37">
          <cell r="A37">
            <v>10049</v>
          </cell>
          <cell r="B37">
            <v>-12783110.15</v>
          </cell>
          <cell r="D37">
            <v>10049</v>
          </cell>
          <cell r="E37">
            <v>756937.65</v>
          </cell>
          <cell r="G37">
            <v>10044</v>
          </cell>
          <cell r="H37" t="str">
            <v xml:space="preserve">PEC       </v>
          </cell>
        </row>
        <row r="38">
          <cell r="A38">
            <v>10051</v>
          </cell>
          <cell r="B38">
            <v>-811671</v>
          </cell>
          <cell r="D38">
            <v>10051</v>
          </cell>
          <cell r="E38">
            <v>-806225</v>
          </cell>
          <cell r="G38">
            <v>10045</v>
          </cell>
          <cell r="H38" t="str">
            <v xml:space="preserve">DENGC     </v>
          </cell>
        </row>
        <row r="39">
          <cell r="A39">
            <v>10058</v>
          </cell>
          <cell r="B39">
            <v>435694</v>
          </cell>
          <cell r="D39">
            <v>10058</v>
          </cell>
          <cell r="E39">
            <v>970536.81</v>
          </cell>
          <cell r="G39">
            <v>10046</v>
          </cell>
          <cell r="H39" t="str">
            <v xml:space="preserve">DE SVCS   </v>
          </cell>
        </row>
        <row r="40">
          <cell r="A40">
            <v>10059</v>
          </cell>
          <cell r="B40">
            <v>0</v>
          </cell>
          <cell r="D40">
            <v>10059</v>
          </cell>
          <cell r="E40">
            <v>0</v>
          </cell>
          <cell r="G40">
            <v>10047</v>
          </cell>
          <cell r="H40" t="str">
            <v xml:space="preserve">PE INFO   </v>
          </cell>
        </row>
        <row r="41">
          <cell r="A41">
            <v>10065</v>
          </cell>
          <cell r="B41">
            <v>-2734860</v>
          </cell>
          <cell r="D41">
            <v>10065</v>
          </cell>
          <cell r="E41">
            <v>-2734860</v>
          </cell>
          <cell r="G41">
            <v>10048</v>
          </cell>
          <cell r="H41" t="str">
            <v>DIXLYN INT</v>
          </cell>
        </row>
        <row r="42">
          <cell r="A42">
            <v>10068</v>
          </cell>
          <cell r="B42">
            <v>0</v>
          </cell>
          <cell r="D42">
            <v>10068</v>
          </cell>
          <cell r="E42">
            <v>0</v>
          </cell>
          <cell r="G42">
            <v>10049</v>
          </cell>
          <cell r="H42" t="str">
            <v xml:space="preserve">DENGC     </v>
          </cell>
        </row>
        <row r="43">
          <cell r="A43">
            <v>10069</v>
          </cell>
          <cell r="B43">
            <v>-406000</v>
          </cell>
          <cell r="D43">
            <v>10069</v>
          </cell>
          <cell r="E43">
            <v>-407365</v>
          </cell>
          <cell r="G43">
            <v>10051</v>
          </cell>
          <cell r="H43" t="str">
            <v xml:space="preserve">PSLP      </v>
          </cell>
        </row>
        <row r="44">
          <cell r="A44">
            <v>10071</v>
          </cell>
          <cell r="B44">
            <v>0</v>
          </cell>
          <cell r="D44">
            <v>10071</v>
          </cell>
          <cell r="E44">
            <v>0</v>
          </cell>
          <cell r="G44">
            <v>10052</v>
          </cell>
          <cell r="H44" t="str">
            <v>DIXLYN LTD</v>
          </cell>
        </row>
        <row r="45">
          <cell r="A45">
            <v>10073</v>
          </cell>
          <cell r="B45">
            <v>42000</v>
          </cell>
          <cell r="D45">
            <v>10073</v>
          </cell>
          <cell r="E45">
            <v>42000</v>
          </cell>
          <cell r="G45">
            <v>10055</v>
          </cell>
          <cell r="H45" t="str">
            <v xml:space="preserve">PAN4      </v>
          </cell>
        </row>
        <row r="46">
          <cell r="A46">
            <v>10074</v>
          </cell>
          <cell r="B46">
            <v>0</v>
          </cell>
          <cell r="D46">
            <v>10074</v>
          </cell>
          <cell r="E46">
            <v>0</v>
          </cell>
          <cell r="G46">
            <v>10056</v>
          </cell>
          <cell r="H46" t="str">
            <v>P MICHIGAN</v>
          </cell>
        </row>
        <row r="47">
          <cell r="A47">
            <v>10076</v>
          </cell>
          <cell r="B47">
            <v>-591707628.28999996</v>
          </cell>
          <cell r="D47">
            <v>10076</v>
          </cell>
          <cell r="E47">
            <v>-606540338.07000005</v>
          </cell>
          <cell r="G47">
            <v>10058</v>
          </cell>
          <cell r="H47" t="str">
            <v>DE Trading</v>
          </cell>
        </row>
        <row r="48">
          <cell r="A48">
            <v>10082</v>
          </cell>
          <cell r="B48">
            <v>0</v>
          </cell>
          <cell r="D48">
            <v>10082</v>
          </cell>
          <cell r="E48">
            <v>0</v>
          </cell>
          <cell r="G48">
            <v>10059</v>
          </cell>
          <cell r="H48" t="str">
            <v>De Mktg LP</v>
          </cell>
        </row>
        <row r="49">
          <cell r="A49">
            <v>10084</v>
          </cell>
          <cell r="B49">
            <v>0</v>
          </cell>
          <cell r="D49">
            <v>10084</v>
          </cell>
          <cell r="E49">
            <v>0</v>
          </cell>
          <cell r="G49">
            <v>10060</v>
          </cell>
          <cell r="H49" t="str">
            <v xml:space="preserve">SPECTRUM  </v>
          </cell>
        </row>
        <row r="50">
          <cell r="A50">
            <v>10086</v>
          </cell>
          <cell r="B50">
            <v>391000</v>
          </cell>
          <cell r="D50">
            <v>10086</v>
          </cell>
          <cell r="E50">
            <v>390587</v>
          </cell>
          <cell r="G50">
            <v>10062</v>
          </cell>
          <cell r="H50" t="str">
            <v>TE RESOURC</v>
          </cell>
        </row>
        <row r="51">
          <cell r="A51">
            <v>10087</v>
          </cell>
          <cell r="B51">
            <v>0</v>
          </cell>
          <cell r="D51">
            <v>10087</v>
          </cell>
          <cell r="E51">
            <v>0</v>
          </cell>
          <cell r="G51">
            <v>10063</v>
          </cell>
          <cell r="H51" t="str">
            <v>TEA CANADA</v>
          </cell>
        </row>
        <row r="52">
          <cell r="A52">
            <v>10088</v>
          </cell>
          <cell r="B52">
            <v>0</v>
          </cell>
          <cell r="D52">
            <v>10088</v>
          </cell>
          <cell r="E52">
            <v>0</v>
          </cell>
          <cell r="G52">
            <v>10064</v>
          </cell>
          <cell r="H52" t="str">
            <v>TEAL LODGE</v>
          </cell>
        </row>
        <row r="53">
          <cell r="A53">
            <v>10091</v>
          </cell>
          <cell r="B53">
            <v>12408552.9</v>
          </cell>
          <cell r="D53">
            <v>10091</v>
          </cell>
          <cell r="E53">
            <v>9858452.9000000004</v>
          </cell>
          <cell r="G53">
            <v>10065</v>
          </cell>
          <cell r="H53" t="str">
            <v>PP HOLDING</v>
          </cell>
        </row>
        <row r="54">
          <cell r="A54">
            <v>10093</v>
          </cell>
          <cell r="B54">
            <v>0</v>
          </cell>
          <cell r="D54">
            <v>10093</v>
          </cell>
          <cell r="E54">
            <v>0</v>
          </cell>
          <cell r="G54">
            <v>10067</v>
          </cell>
          <cell r="H54" t="str">
            <v xml:space="preserve">TE COMM   </v>
          </cell>
        </row>
        <row r="55">
          <cell r="A55">
            <v>10101</v>
          </cell>
          <cell r="B55">
            <v>3177045.48</v>
          </cell>
          <cell r="D55">
            <v>10101</v>
          </cell>
          <cell r="E55">
            <v>3127047.72</v>
          </cell>
          <cell r="G55">
            <v>10068</v>
          </cell>
          <cell r="H55" t="str">
            <v xml:space="preserve">TE CORP   </v>
          </cell>
        </row>
        <row r="56">
          <cell r="A56">
            <v>10102</v>
          </cell>
          <cell r="B56">
            <v>-98846.68</v>
          </cell>
          <cell r="D56">
            <v>10102</v>
          </cell>
          <cell r="E56">
            <v>-114171.81</v>
          </cell>
          <cell r="G56">
            <v>10069</v>
          </cell>
          <cell r="H56" t="str">
            <v xml:space="preserve">TE CRYO   </v>
          </cell>
        </row>
        <row r="57">
          <cell r="A57">
            <v>10103</v>
          </cell>
          <cell r="B57">
            <v>43750000</v>
          </cell>
          <cell r="D57">
            <v>10103</v>
          </cell>
          <cell r="E57">
            <v>16809658</v>
          </cell>
          <cell r="G57">
            <v>10071</v>
          </cell>
          <cell r="H57" t="str">
            <v>TE LIBERTY</v>
          </cell>
        </row>
        <row r="58">
          <cell r="A58">
            <v>10108</v>
          </cell>
          <cell r="B58">
            <v>-7000000</v>
          </cell>
          <cell r="D58">
            <v>10108</v>
          </cell>
          <cell r="E58">
            <v>-7000000</v>
          </cell>
          <cell r="G58">
            <v>10072</v>
          </cell>
          <cell r="H58" t="str">
            <v xml:space="preserve">TE NENG   </v>
          </cell>
        </row>
        <row r="59">
          <cell r="A59">
            <v>10109</v>
          </cell>
          <cell r="B59">
            <v>0</v>
          </cell>
          <cell r="D59">
            <v>10109</v>
          </cell>
          <cell r="E59">
            <v>0</v>
          </cell>
          <cell r="G59">
            <v>10073</v>
          </cell>
          <cell r="H59" t="str">
            <v xml:space="preserve">TE OIL    </v>
          </cell>
        </row>
        <row r="60">
          <cell r="A60">
            <v>10110</v>
          </cell>
          <cell r="B60">
            <v>0</v>
          </cell>
          <cell r="D60">
            <v>10110</v>
          </cell>
          <cell r="E60">
            <v>0</v>
          </cell>
          <cell r="G60">
            <v>10074</v>
          </cell>
          <cell r="H60" t="str">
            <v xml:space="preserve">TE RIVER  </v>
          </cell>
        </row>
        <row r="61">
          <cell r="A61">
            <v>10111</v>
          </cell>
          <cell r="B61">
            <v>0</v>
          </cell>
          <cell r="D61">
            <v>10111</v>
          </cell>
          <cell r="E61">
            <v>0</v>
          </cell>
          <cell r="G61">
            <v>10075</v>
          </cell>
          <cell r="H61" t="str">
            <v xml:space="preserve">TE SLURRY </v>
          </cell>
        </row>
        <row r="62">
          <cell r="A62">
            <v>10112</v>
          </cell>
          <cell r="B62">
            <v>0</v>
          </cell>
          <cell r="D62">
            <v>10112</v>
          </cell>
          <cell r="E62">
            <v>0</v>
          </cell>
          <cell r="G62">
            <v>10076</v>
          </cell>
          <cell r="H62" t="str">
            <v xml:space="preserve">TETCO     </v>
          </cell>
        </row>
        <row r="63">
          <cell r="A63">
            <v>10115</v>
          </cell>
          <cell r="B63">
            <v>0</v>
          </cell>
          <cell r="D63">
            <v>10115</v>
          </cell>
          <cell r="E63">
            <v>0</v>
          </cell>
          <cell r="G63">
            <v>10077</v>
          </cell>
          <cell r="H63" t="str">
            <v>TX-LA PIPE</v>
          </cell>
        </row>
        <row r="64">
          <cell r="A64">
            <v>10116</v>
          </cell>
          <cell r="B64">
            <v>0</v>
          </cell>
          <cell r="D64">
            <v>10116</v>
          </cell>
          <cell r="E64">
            <v>0</v>
          </cell>
          <cell r="G64">
            <v>10078</v>
          </cell>
          <cell r="H64" t="str">
            <v xml:space="preserve">TRANWEST  </v>
          </cell>
        </row>
        <row r="65">
          <cell r="A65">
            <v>10117</v>
          </cell>
          <cell r="B65">
            <v>0</v>
          </cell>
          <cell r="D65">
            <v>10117</v>
          </cell>
          <cell r="E65">
            <v>0</v>
          </cell>
          <cell r="G65">
            <v>10081</v>
          </cell>
          <cell r="H65" t="str">
            <v xml:space="preserve">OIL PIPE  </v>
          </cell>
        </row>
        <row r="66">
          <cell r="A66">
            <v>10121</v>
          </cell>
          <cell r="B66">
            <v>0</v>
          </cell>
          <cell r="D66">
            <v>10121</v>
          </cell>
          <cell r="E66">
            <v>0</v>
          </cell>
          <cell r="G66">
            <v>10082</v>
          </cell>
          <cell r="H66" t="str">
            <v xml:space="preserve">PE DEV CO </v>
          </cell>
        </row>
        <row r="67">
          <cell r="A67">
            <v>10122</v>
          </cell>
          <cell r="B67">
            <v>0</v>
          </cell>
          <cell r="D67">
            <v>10122</v>
          </cell>
          <cell r="E67">
            <v>0</v>
          </cell>
          <cell r="G67">
            <v>10083</v>
          </cell>
          <cell r="H67" t="str">
            <v>DUKE CONTl</v>
          </cell>
        </row>
        <row r="68">
          <cell r="A68">
            <v>10125</v>
          </cell>
          <cell r="B68">
            <v>2397161.87</v>
          </cell>
          <cell r="D68">
            <v>10125</v>
          </cell>
          <cell r="E68">
            <v>2351802.66</v>
          </cell>
          <cell r="G68">
            <v>10084</v>
          </cell>
          <cell r="H68" t="str">
            <v xml:space="preserve">Duke LNG  </v>
          </cell>
        </row>
        <row r="69">
          <cell r="A69">
            <v>10126</v>
          </cell>
          <cell r="B69">
            <v>-292139.84000000003</v>
          </cell>
          <cell r="D69">
            <v>10126</v>
          </cell>
          <cell r="E69">
            <v>-844939.13</v>
          </cell>
          <cell r="G69">
            <v>10085</v>
          </cell>
          <cell r="H69" t="str">
            <v xml:space="preserve">PAN TRANS </v>
          </cell>
        </row>
        <row r="70">
          <cell r="A70">
            <v>10128</v>
          </cell>
          <cell r="B70">
            <v>0</v>
          </cell>
          <cell r="D70">
            <v>10128</v>
          </cell>
          <cell r="E70">
            <v>0</v>
          </cell>
          <cell r="G70">
            <v>10086</v>
          </cell>
          <cell r="H70" t="str">
            <v xml:space="preserve">PELMAR    </v>
          </cell>
        </row>
        <row r="71">
          <cell r="A71">
            <v>10129</v>
          </cell>
          <cell r="B71">
            <v>-8154800</v>
          </cell>
          <cell r="D71">
            <v>10129</v>
          </cell>
          <cell r="E71">
            <v>-8154800</v>
          </cell>
          <cell r="G71">
            <v>10087</v>
          </cell>
          <cell r="H71" t="str">
            <v xml:space="preserve">PANTHEON  </v>
          </cell>
        </row>
        <row r="72">
          <cell r="A72">
            <v>10133</v>
          </cell>
          <cell r="B72">
            <v>1625000</v>
          </cell>
          <cell r="D72">
            <v>10133</v>
          </cell>
          <cell r="E72">
            <v>2652588</v>
          </cell>
          <cell r="G72">
            <v>10088</v>
          </cell>
          <cell r="H72" t="str">
            <v xml:space="preserve">MORGAS    </v>
          </cell>
        </row>
        <row r="73">
          <cell r="A73">
            <v>10134</v>
          </cell>
          <cell r="B73">
            <v>0</v>
          </cell>
          <cell r="D73">
            <v>10134</v>
          </cell>
          <cell r="E73">
            <v>0</v>
          </cell>
          <cell r="G73">
            <v>10090</v>
          </cell>
          <cell r="H73" t="str">
            <v xml:space="preserve">LACHMAR   </v>
          </cell>
        </row>
        <row r="74">
          <cell r="A74">
            <v>10135</v>
          </cell>
          <cell r="B74">
            <v>-46515.39</v>
          </cell>
          <cell r="D74">
            <v>10135</v>
          </cell>
          <cell r="E74">
            <v>-46515.39</v>
          </cell>
          <cell r="G74">
            <v>10091</v>
          </cell>
          <cell r="H74" t="str">
            <v xml:space="preserve">LNG SALES </v>
          </cell>
        </row>
        <row r="75">
          <cell r="A75">
            <v>10138</v>
          </cell>
          <cell r="B75">
            <v>0</v>
          </cell>
          <cell r="D75">
            <v>10138</v>
          </cell>
          <cell r="E75">
            <v>-1165517</v>
          </cell>
          <cell r="G75">
            <v>10092</v>
          </cell>
          <cell r="H75" t="str">
            <v xml:space="preserve">DETTCO    </v>
          </cell>
        </row>
        <row r="76">
          <cell r="A76">
            <v>10139</v>
          </cell>
          <cell r="B76">
            <v>-1884387.89</v>
          </cell>
          <cell r="D76">
            <v>10139</v>
          </cell>
          <cell r="E76">
            <v>-2177124.9700000002</v>
          </cell>
          <cell r="G76">
            <v>10093</v>
          </cell>
          <cell r="H76" t="str">
            <v xml:space="preserve">Trk Pipe  </v>
          </cell>
        </row>
        <row r="77">
          <cell r="A77">
            <v>10140</v>
          </cell>
          <cell r="B77">
            <v>73219</v>
          </cell>
          <cell r="D77">
            <v>10140</v>
          </cell>
          <cell r="E77">
            <v>2808365</v>
          </cell>
          <cell r="G77">
            <v>10094</v>
          </cell>
          <cell r="H77" t="str">
            <v xml:space="preserve">Trkln Gas </v>
          </cell>
        </row>
        <row r="78">
          <cell r="A78">
            <v>10150</v>
          </cell>
          <cell r="B78">
            <v>-12969246</v>
          </cell>
          <cell r="D78">
            <v>10150</v>
          </cell>
          <cell r="E78">
            <v>6385597.5</v>
          </cell>
          <cell r="G78">
            <v>10095</v>
          </cell>
          <cell r="H78" t="str">
            <v xml:space="preserve">Milford   </v>
          </cell>
        </row>
        <row r="79">
          <cell r="A79">
            <v>10152</v>
          </cell>
          <cell r="B79">
            <v>0</v>
          </cell>
          <cell r="D79">
            <v>10152</v>
          </cell>
          <cell r="E79">
            <v>0</v>
          </cell>
          <cell r="G79">
            <v>10097</v>
          </cell>
          <cell r="H79" t="str">
            <v xml:space="preserve">Trkln Liq </v>
          </cell>
        </row>
        <row r="80">
          <cell r="A80">
            <v>10155</v>
          </cell>
          <cell r="B80">
            <v>-24271155</v>
          </cell>
          <cell r="D80">
            <v>10155</v>
          </cell>
          <cell r="E80">
            <v>-28190074</v>
          </cell>
          <cell r="G80">
            <v>10098</v>
          </cell>
          <cell r="H80" t="str">
            <v xml:space="preserve">Duke Can  </v>
          </cell>
        </row>
        <row r="81">
          <cell r="A81">
            <v>10160</v>
          </cell>
          <cell r="B81">
            <v>-36137702</v>
          </cell>
          <cell r="D81">
            <v>10160</v>
          </cell>
          <cell r="E81">
            <v>8016629.71</v>
          </cell>
          <cell r="G81">
            <v>10099</v>
          </cell>
          <cell r="H81" t="str">
            <v xml:space="preserve">Duke Oper </v>
          </cell>
        </row>
        <row r="82">
          <cell r="A82">
            <v>10163</v>
          </cell>
          <cell r="B82">
            <v>-5996320</v>
          </cell>
          <cell r="D82">
            <v>10163</v>
          </cell>
          <cell r="E82">
            <v>-5878448.7999999998</v>
          </cell>
          <cell r="G82">
            <v>10100</v>
          </cell>
          <cell r="H82" t="str">
            <v>Duk NE Tsm</v>
          </cell>
        </row>
        <row r="83">
          <cell r="A83">
            <v>10165</v>
          </cell>
          <cell r="B83">
            <v>78286117.069999993</v>
          </cell>
          <cell r="D83">
            <v>10165</v>
          </cell>
          <cell r="E83">
            <v>91503708.920000002</v>
          </cell>
          <cell r="G83">
            <v>10101</v>
          </cell>
          <cell r="H83" t="str">
            <v xml:space="preserve">FLDSRVDEF </v>
          </cell>
        </row>
        <row r="84">
          <cell r="A84">
            <v>10166</v>
          </cell>
          <cell r="B84">
            <v>0</v>
          </cell>
          <cell r="D84">
            <v>10166</v>
          </cell>
          <cell r="E84">
            <v>0</v>
          </cell>
          <cell r="G84">
            <v>10102</v>
          </cell>
          <cell r="H84" t="str">
            <v xml:space="preserve">DUKCOMM   </v>
          </cell>
        </row>
        <row r="85">
          <cell r="A85">
            <v>10167</v>
          </cell>
          <cell r="B85">
            <v>0</v>
          </cell>
          <cell r="D85">
            <v>10167</v>
          </cell>
          <cell r="E85">
            <v>0</v>
          </cell>
          <cell r="G85">
            <v>10103</v>
          </cell>
          <cell r="H85" t="str">
            <v xml:space="preserve">DERMC     </v>
          </cell>
        </row>
        <row r="86">
          <cell r="A86">
            <v>10168</v>
          </cell>
          <cell r="B86">
            <v>0</v>
          </cell>
          <cell r="D86">
            <v>10168</v>
          </cell>
          <cell r="E86">
            <v>0</v>
          </cell>
          <cell r="G86">
            <v>10104</v>
          </cell>
          <cell r="H86" t="str">
            <v>TopRSTrust</v>
          </cell>
        </row>
        <row r="87">
          <cell r="A87">
            <v>10169</v>
          </cell>
          <cell r="B87">
            <v>27765072.109999999</v>
          </cell>
          <cell r="D87">
            <v>10169</v>
          </cell>
          <cell r="E87">
            <v>33037956.34</v>
          </cell>
          <cell r="G87">
            <v>10105</v>
          </cell>
          <cell r="H87" t="str">
            <v>QupsTrust2</v>
          </cell>
        </row>
        <row r="88">
          <cell r="A88">
            <v>10170</v>
          </cell>
          <cell r="B88">
            <v>-6200558.6399999997</v>
          </cell>
          <cell r="D88">
            <v>10170</v>
          </cell>
          <cell r="E88">
            <v>-5803965.3499999996</v>
          </cell>
          <cell r="G88">
            <v>10106</v>
          </cell>
          <cell r="H88" t="str">
            <v>DE Admin S</v>
          </cell>
        </row>
        <row r="89">
          <cell r="A89">
            <v>10171</v>
          </cell>
          <cell r="B89">
            <v>0</v>
          </cell>
          <cell r="D89">
            <v>10171</v>
          </cell>
          <cell r="E89">
            <v>0</v>
          </cell>
          <cell r="G89">
            <v>10107</v>
          </cell>
          <cell r="H89" t="str">
            <v>DE Registr</v>
          </cell>
        </row>
        <row r="90">
          <cell r="A90">
            <v>10172</v>
          </cell>
          <cell r="B90">
            <v>8552159.7400000002</v>
          </cell>
          <cell r="D90">
            <v>10172</v>
          </cell>
          <cell r="E90">
            <v>9637677.9700000007</v>
          </cell>
          <cell r="G90">
            <v>10108</v>
          </cell>
          <cell r="H90" t="str">
            <v xml:space="preserve">DEGROUP   </v>
          </cell>
        </row>
        <row r="91">
          <cell r="A91">
            <v>10173</v>
          </cell>
          <cell r="B91">
            <v>0</v>
          </cell>
          <cell r="D91">
            <v>10173</v>
          </cell>
          <cell r="E91">
            <v>0</v>
          </cell>
          <cell r="G91">
            <v>10109</v>
          </cell>
          <cell r="H91" t="str">
            <v xml:space="preserve">BLUEWATER </v>
          </cell>
        </row>
        <row r="92">
          <cell r="A92">
            <v>10177</v>
          </cell>
          <cell r="B92">
            <v>0</v>
          </cell>
          <cell r="D92">
            <v>10177</v>
          </cell>
          <cell r="E92">
            <v>0</v>
          </cell>
          <cell r="G92">
            <v>10110</v>
          </cell>
          <cell r="H92" t="str">
            <v xml:space="preserve">DE CHILE  </v>
          </cell>
        </row>
        <row r="93">
          <cell r="A93">
            <v>10178</v>
          </cell>
          <cell r="B93">
            <v>0</v>
          </cell>
          <cell r="D93">
            <v>10178</v>
          </cell>
          <cell r="E93">
            <v>0</v>
          </cell>
          <cell r="G93">
            <v>10111</v>
          </cell>
          <cell r="H93" t="str">
            <v xml:space="preserve">HIDRONOR  </v>
          </cell>
        </row>
        <row r="94">
          <cell r="A94">
            <v>10181</v>
          </cell>
          <cell r="B94">
            <v>4219207.38</v>
          </cell>
          <cell r="D94">
            <v>10181</v>
          </cell>
          <cell r="E94">
            <v>4168328.02</v>
          </cell>
          <cell r="G94">
            <v>10112</v>
          </cell>
          <cell r="H94" t="str">
            <v>HID CAYMAN</v>
          </cell>
        </row>
        <row r="95">
          <cell r="D95">
            <v>10184</v>
          </cell>
          <cell r="E95">
            <v>0</v>
          </cell>
        </row>
        <row r="96">
          <cell r="A96">
            <v>10185</v>
          </cell>
          <cell r="B96">
            <v>693310.52</v>
          </cell>
          <cell r="D96">
            <v>10185</v>
          </cell>
          <cell r="E96">
            <v>277435</v>
          </cell>
          <cell r="G96">
            <v>10113</v>
          </cell>
          <cell r="H96" t="str">
            <v xml:space="preserve">HID OP    </v>
          </cell>
        </row>
        <row r="97">
          <cell r="A97">
            <v>10187</v>
          </cell>
          <cell r="B97">
            <v>0</v>
          </cell>
          <cell r="D97">
            <v>10187</v>
          </cell>
          <cell r="E97">
            <v>0</v>
          </cell>
          <cell r="G97">
            <v>10114</v>
          </cell>
          <cell r="H97" t="str">
            <v xml:space="preserve">DE HK     </v>
          </cell>
        </row>
        <row r="98">
          <cell r="A98">
            <v>10188</v>
          </cell>
          <cell r="B98">
            <v>0</v>
          </cell>
          <cell r="D98">
            <v>10188</v>
          </cell>
          <cell r="E98">
            <v>0</v>
          </cell>
          <cell r="G98">
            <v>10115</v>
          </cell>
          <cell r="H98" t="str">
            <v>NETHERLAND</v>
          </cell>
        </row>
        <row r="99">
          <cell r="A99">
            <v>10190</v>
          </cell>
          <cell r="B99">
            <v>-25641291.079999998</v>
          </cell>
          <cell r="D99">
            <v>10190</v>
          </cell>
          <cell r="E99">
            <v>-27525438.739999998</v>
          </cell>
          <cell r="G99">
            <v>10116</v>
          </cell>
          <cell r="H99" t="str">
            <v xml:space="preserve">GAD-DEI   </v>
          </cell>
        </row>
        <row r="100">
          <cell r="A100">
            <v>10197</v>
          </cell>
          <cell r="B100">
            <v>-53688426.079999998</v>
          </cell>
          <cell r="D100">
            <v>10197</v>
          </cell>
          <cell r="E100">
            <v>-53956186.530000001</v>
          </cell>
          <cell r="G100">
            <v>10117</v>
          </cell>
          <cell r="H100" t="str">
            <v xml:space="preserve">TRANSENER </v>
          </cell>
        </row>
        <row r="101">
          <cell r="A101">
            <v>10198</v>
          </cell>
          <cell r="B101">
            <v>13010632.949999999</v>
          </cell>
          <cell r="D101">
            <v>10198</v>
          </cell>
          <cell r="E101">
            <v>15146500.869999999</v>
          </cell>
          <cell r="G101">
            <v>10118</v>
          </cell>
          <cell r="H101" t="str">
            <v xml:space="preserve">TRANS OP  </v>
          </cell>
        </row>
        <row r="102">
          <cell r="A102">
            <v>10199</v>
          </cell>
          <cell r="B102">
            <v>0</v>
          </cell>
          <cell r="D102">
            <v>10199</v>
          </cell>
          <cell r="E102">
            <v>0</v>
          </cell>
          <cell r="G102">
            <v>10121</v>
          </cell>
          <cell r="H102" t="str">
            <v xml:space="preserve">DUKE JAVA </v>
          </cell>
        </row>
        <row r="103">
          <cell r="A103">
            <v>10200</v>
          </cell>
          <cell r="B103">
            <v>0</v>
          </cell>
          <cell r="D103">
            <v>10200</v>
          </cell>
          <cell r="E103">
            <v>2550614.38</v>
          </cell>
          <cell r="G103">
            <v>10122</v>
          </cell>
          <cell r="H103" t="str">
            <v xml:space="preserve">GUEMES    </v>
          </cell>
        </row>
        <row r="104">
          <cell r="A104">
            <v>10205</v>
          </cell>
          <cell r="B104">
            <v>0</v>
          </cell>
          <cell r="D104">
            <v>10205</v>
          </cell>
          <cell r="E104">
            <v>0</v>
          </cell>
          <cell r="G104">
            <v>10123</v>
          </cell>
          <cell r="H104" t="str">
            <v xml:space="preserve">GUEMES OP </v>
          </cell>
        </row>
        <row r="105">
          <cell r="A105">
            <v>10206</v>
          </cell>
          <cell r="B105">
            <v>-13367639.83</v>
          </cell>
          <cell r="D105">
            <v>10206</v>
          </cell>
          <cell r="E105">
            <v>0.01</v>
          </cell>
          <cell r="G105">
            <v>10124</v>
          </cell>
          <cell r="H105" t="str">
            <v>ELECTRO PA</v>
          </cell>
        </row>
        <row r="106">
          <cell r="A106">
            <v>10207</v>
          </cell>
          <cell r="B106">
            <v>5529552.54</v>
          </cell>
          <cell r="D106">
            <v>10207</v>
          </cell>
          <cell r="E106">
            <v>7300517.6399999997</v>
          </cell>
          <cell r="G106">
            <v>10125</v>
          </cell>
          <cell r="H106" t="str">
            <v>DE ECUADOR</v>
          </cell>
        </row>
        <row r="107">
          <cell r="A107">
            <v>10208</v>
          </cell>
          <cell r="B107">
            <v>-1575304.89</v>
          </cell>
          <cell r="D107">
            <v>10208</v>
          </cell>
          <cell r="E107">
            <v>-1456544.55</v>
          </cell>
          <cell r="G107">
            <v>10126</v>
          </cell>
          <cell r="H107" t="str">
            <v>ELECTROQUI</v>
          </cell>
        </row>
        <row r="108">
          <cell r="D108">
            <v>10212</v>
          </cell>
          <cell r="E108">
            <v>9262968</v>
          </cell>
          <cell r="G108">
            <v>10127</v>
          </cell>
          <cell r="H108" t="str">
            <v xml:space="preserve">TEB       </v>
          </cell>
        </row>
        <row r="109">
          <cell r="D109">
            <v>10213</v>
          </cell>
          <cell r="E109">
            <v>81956185.299999997</v>
          </cell>
          <cell r="G109">
            <v>10128</v>
          </cell>
          <cell r="H109" t="str">
            <v xml:space="preserve">Bermuda   </v>
          </cell>
        </row>
        <row r="110">
          <cell r="D110">
            <v>10214</v>
          </cell>
          <cell r="E110">
            <v>-15770021</v>
          </cell>
          <cell r="G110">
            <v>10129</v>
          </cell>
          <cell r="H110" t="str">
            <v xml:space="preserve">TEA       </v>
          </cell>
        </row>
        <row r="111">
          <cell r="D111">
            <v>10219</v>
          </cell>
          <cell r="E111">
            <v>176000</v>
          </cell>
          <cell r="G111">
            <v>10130</v>
          </cell>
          <cell r="H111" t="str">
            <v xml:space="preserve">PIDC AGUA </v>
          </cell>
        </row>
        <row r="112">
          <cell r="D112">
            <v>10220</v>
          </cell>
          <cell r="E112">
            <v>1197420</v>
          </cell>
          <cell r="G112">
            <v>10131</v>
          </cell>
          <cell r="H112" t="str">
            <v xml:space="preserve">PE PERU   </v>
          </cell>
        </row>
        <row r="113">
          <cell r="A113">
            <v>10262</v>
          </cell>
          <cell r="B113">
            <v>-284158.37</v>
          </cell>
          <cell r="D113">
            <v>10262</v>
          </cell>
          <cell r="E113">
            <v>-315335.75</v>
          </cell>
          <cell r="G113">
            <v>10132</v>
          </cell>
          <cell r="H113" t="str">
            <v xml:space="preserve">TEC AGUA  </v>
          </cell>
        </row>
        <row r="114">
          <cell r="A114">
            <v>10265</v>
          </cell>
          <cell r="B114">
            <v>306742</v>
          </cell>
          <cell r="D114">
            <v>10265</v>
          </cell>
          <cell r="E114">
            <v>0</v>
          </cell>
          <cell r="G114">
            <v>10133</v>
          </cell>
          <cell r="H114" t="str">
            <v xml:space="preserve">DEI       </v>
          </cell>
        </row>
        <row r="115">
          <cell r="A115">
            <v>10266</v>
          </cell>
          <cell r="B115">
            <v>-21179811.48</v>
          </cell>
          <cell r="D115">
            <v>10266</v>
          </cell>
          <cell r="E115">
            <v>-26469046.460000001</v>
          </cell>
          <cell r="G115">
            <v>10134</v>
          </cell>
          <cell r="H115" t="str">
            <v xml:space="preserve">DE ASIA   </v>
          </cell>
        </row>
        <row r="116">
          <cell r="A116">
            <v>10272</v>
          </cell>
          <cell r="B116">
            <v>-739969420</v>
          </cell>
          <cell r="D116">
            <v>10272</v>
          </cell>
          <cell r="E116">
            <v>-760522701</v>
          </cell>
          <cell r="G116">
            <v>10135</v>
          </cell>
          <cell r="H116" t="str">
            <v>Dk Enr Dev</v>
          </cell>
        </row>
        <row r="117">
          <cell r="A117">
            <v>10273</v>
          </cell>
          <cell r="B117">
            <v>0</v>
          </cell>
          <cell r="D117">
            <v>10273</v>
          </cell>
          <cell r="E117">
            <v>0</v>
          </cell>
          <cell r="G117">
            <v>10136</v>
          </cell>
          <cell r="H117" t="str">
            <v>DEI Arg MT</v>
          </cell>
        </row>
        <row r="118">
          <cell r="A118">
            <v>10274</v>
          </cell>
          <cell r="B118">
            <v>0</v>
          </cell>
          <cell r="D118">
            <v>10274</v>
          </cell>
          <cell r="E118">
            <v>0</v>
          </cell>
          <cell r="G118">
            <v>10137</v>
          </cell>
          <cell r="H118" t="str">
            <v>DK Gas Arg</v>
          </cell>
        </row>
        <row r="119">
          <cell r="A119">
            <v>10275</v>
          </cell>
          <cell r="B119">
            <v>0</v>
          </cell>
          <cell r="D119">
            <v>10275</v>
          </cell>
          <cell r="E119">
            <v>0</v>
          </cell>
          <cell r="G119">
            <v>10138</v>
          </cell>
          <cell r="H119" t="str">
            <v xml:space="preserve">DEISCSRL  </v>
          </cell>
        </row>
        <row r="120">
          <cell r="A120">
            <v>10276</v>
          </cell>
          <cell r="B120">
            <v>32878369.949999999</v>
          </cell>
          <cell r="D120">
            <v>10276</v>
          </cell>
          <cell r="E120">
            <v>0</v>
          </cell>
          <cell r="G120">
            <v>10139</v>
          </cell>
          <cell r="H120" t="str">
            <v>Duk NZ Ltd</v>
          </cell>
        </row>
        <row r="121">
          <cell r="A121">
            <v>10280</v>
          </cell>
          <cell r="B121">
            <v>-100565303.75</v>
          </cell>
          <cell r="D121">
            <v>10280</v>
          </cell>
          <cell r="E121">
            <v>-92798164.75</v>
          </cell>
          <cell r="G121">
            <v>10140</v>
          </cell>
          <cell r="H121" t="str">
            <v>PECMidWest</v>
          </cell>
        </row>
        <row r="122">
          <cell r="A122">
            <v>10286</v>
          </cell>
          <cell r="B122">
            <v>0</v>
          </cell>
          <cell r="D122">
            <v>10286</v>
          </cell>
          <cell r="E122">
            <v>0</v>
          </cell>
          <cell r="G122">
            <v>10150</v>
          </cell>
          <cell r="H122" t="str">
            <v>DE Res Mgmt - West</v>
          </cell>
        </row>
        <row r="123">
          <cell r="A123">
            <v>10300</v>
          </cell>
          <cell r="B123">
            <v>0</v>
          </cell>
          <cell r="D123">
            <v>10300</v>
          </cell>
          <cell r="E123">
            <v>0.51</v>
          </cell>
          <cell r="G123">
            <v>10152</v>
          </cell>
          <cell r="H123" t="str">
            <v>CanMidServ</v>
          </cell>
        </row>
        <row r="124">
          <cell r="A124">
            <v>10301</v>
          </cell>
          <cell r="B124">
            <v>0</v>
          </cell>
          <cell r="D124">
            <v>10301</v>
          </cell>
          <cell r="E124">
            <v>0</v>
          </cell>
          <cell r="G124">
            <v>10153</v>
          </cell>
          <cell r="H124" t="str">
            <v xml:space="preserve">Old PEPL  </v>
          </cell>
        </row>
        <row r="125">
          <cell r="A125">
            <v>10304</v>
          </cell>
          <cell r="B125">
            <v>0</v>
          </cell>
          <cell r="D125">
            <v>10304</v>
          </cell>
          <cell r="E125">
            <v>8731.56</v>
          </cell>
        </row>
        <row r="126">
          <cell r="A126">
            <v>10305</v>
          </cell>
          <cell r="B126">
            <v>-17086641.02</v>
          </cell>
          <cell r="D126">
            <v>10305</v>
          </cell>
          <cell r="E126">
            <v>-16871020.34</v>
          </cell>
          <cell r="G126">
            <v>10155</v>
          </cell>
          <cell r="H126" t="str">
            <v>DE SE Pipe</v>
          </cell>
        </row>
        <row r="127">
          <cell r="A127">
            <v>10307</v>
          </cell>
          <cell r="B127">
            <v>-348257.21</v>
          </cell>
          <cell r="D127">
            <v>10307</v>
          </cell>
          <cell r="E127">
            <v>-481799.98</v>
          </cell>
          <cell r="G127">
            <v>10160</v>
          </cell>
          <cell r="H127" t="str">
            <v xml:space="preserve">DE Fuels  </v>
          </cell>
        </row>
        <row r="128">
          <cell r="A128">
            <v>10309</v>
          </cell>
          <cell r="B128">
            <v>-55294555.859999999</v>
          </cell>
          <cell r="D128">
            <v>10309</v>
          </cell>
          <cell r="E128">
            <v>-77058873.790000007</v>
          </cell>
          <cell r="G128">
            <v>10161</v>
          </cell>
          <cell r="H128" t="str">
            <v>Duke Chile</v>
          </cell>
        </row>
        <row r="129">
          <cell r="A129">
            <v>10311</v>
          </cell>
          <cell r="B129">
            <v>-5379151.2999999998</v>
          </cell>
          <cell r="D129">
            <v>10311</v>
          </cell>
          <cell r="E129">
            <v>-4669135.1100000003</v>
          </cell>
          <cell r="G129">
            <v>10162</v>
          </cell>
          <cell r="H129" t="str">
            <v>El Salvado</v>
          </cell>
        </row>
        <row r="130">
          <cell r="A130">
            <v>10314</v>
          </cell>
          <cell r="B130">
            <v>341992</v>
          </cell>
          <cell r="D130">
            <v>10314</v>
          </cell>
          <cell r="E130">
            <v>442731.98</v>
          </cell>
          <cell r="G130">
            <v>10163</v>
          </cell>
          <cell r="H130" t="str">
            <v>El Salv CV</v>
          </cell>
        </row>
        <row r="131">
          <cell r="A131">
            <v>10315</v>
          </cell>
          <cell r="B131">
            <v>-1239973.28</v>
          </cell>
          <cell r="D131">
            <v>10315</v>
          </cell>
          <cell r="E131">
            <v>-1417266.42</v>
          </cell>
          <cell r="G131">
            <v>10164</v>
          </cell>
          <cell r="H131" t="str">
            <v>Netherland</v>
          </cell>
        </row>
        <row r="132">
          <cell r="A132">
            <v>10316</v>
          </cell>
          <cell r="B132">
            <v>-847515.4</v>
          </cell>
          <cell r="D132">
            <v>10316</v>
          </cell>
          <cell r="E132">
            <v>-279757.21000000002</v>
          </cell>
          <cell r="G132">
            <v>10165</v>
          </cell>
          <cell r="H132" t="str">
            <v>Brasil Ltd</v>
          </cell>
        </row>
        <row r="133">
          <cell r="A133">
            <v>10318</v>
          </cell>
          <cell r="B133">
            <v>-544666.88</v>
          </cell>
          <cell r="D133">
            <v>10318</v>
          </cell>
          <cell r="E133">
            <v>-1593054.97</v>
          </cell>
          <cell r="G133">
            <v>10166</v>
          </cell>
          <cell r="H133" t="str">
            <v>Sudeste Lt</v>
          </cell>
        </row>
        <row r="134">
          <cell r="A134">
            <v>10319</v>
          </cell>
          <cell r="B134">
            <v>-543483.85</v>
          </cell>
          <cell r="D134">
            <v>10319</v>
          </cell>
          <cell r="E134">
            <v>-1953013.7</v>
          </cell>
          <cell r="G134">
            <v>10167</v>
          </cell>
          <cell r="H134" t="str">
            <v>DEI Europe</v>
          </cell>
        </row>
        <row r="135">
          <cell r="A135">
            <v>10321</v>
          </cell>
          <cell r="B135">
            <v>587230.71</v>
          </cell>
          <cell r="D135">
            <v>10321</v>
          </cell>
          <cell r="E135">
            <v>2782559.22</v>
          </cell>
          <cell r="G135">
            <v>10168</v>
          </cell>
          <cell r="H135" t="str">
            <v xml:space="preserve">DEIUKLTD  </v>
          </cell>
        </row>
        <row r="136">
          <cell r="A136">
            <v>10322</v>
          </cell>
          <cell r="B136">
            <v>797315.26</v>
          </cell>
          <cell r="D136">
            <v>10322</v>
          </cell>
          <cell r="E136">
            <v>4714101.0199999996</v>
          </cell>
          <cell r="G136">
            <v>10169</v>
          </cell>
          <cell r="H136" t="str">
            <v>Paranapane</v>
          </cell>
        </row>
        <row r="137">
          <cell r="D137">
            <v>10324</v>
          </cell>
          <cell r="E137">
            <v>0</v>
          </cell>
        </row>
        <row r="138">
          <cell r="A138">
            <v>10329</v>
          </cell>
          <cell r="B138">
            <v>-0.01</v>
          </cell>
          <cell r="D138">
            <v>10329</v>
          </cell>
          <cell r="E138">
            <v>0</v>
          </cell>
          <cell r="G138">
            <v>10170</v>
          </cell>
          <cell r="H138" t="str">
            <v>ElSalvador</v>
          </cell>
        </row>
        <row r="139">
          <cell r="A139">
            <v>10340</v>
          </cell>
          <cell r="B139">
            <v>0</v>
          </cell>
          <cell r="D139">
            <v>10340</v>
          </cell>
          <cell r="E139">
            <v>0</v>
          </cell>
          <cell r="G139">
            <v>10171</v>
          </cell>
          <cell r="H139" t="str">
            <v>Salvadoren</v>
          </cell>
        </row>
        <row r="140">
          <cell r="D140">
            <v>10342</v>
          </cell>
          <cell r="E140">
            <v>4</v>
          </cell>
        </row>
        <row r="141">
          <cell r="A141">
            <v>10344</v>
          </cell>
          <cell r="B141">
            <v>7917320.7199999997</v>
          </cell>
          <cell r="D141">
            <v>10344</v>
          </cell>
          <cell r="E141">
            <v>10601684.859999999</v>
          </cell>
          <cell r="G141">
            <v>10172</v>
          </cell>
          <cell r="H141" t="str">
            <v xml:space="preserve">DomEnergy </v>
          </cell>
        </row>
        <row r="142">
          <cell r="A142">
            <v>10355</v>
          </cell>
          <cell r="B142">
            <v>0.01</v>
          </cell>
          <cell r="D142">
            <v>10355</v>
          </cell>
          <cell r="E142">
            <v>-33906.839999999997</v>
          </cell>
          <cell r="G142">
            <v>10173</v>
          </cell>
          <cell r="H142" t="str">
            <v xml:space="preserve">DE GENSA  </v>
          </cell>
        </row>
        <row r="143">
          <cell r="D143">
            <v>10358</v>
          </cell>
          <cell r="E143">
            <v>8906.2099999999991</v>
          </cell>
        </row>
        <row r="144">
          <cell r="A144">
            <v>10362</v>
          </cell>
          <cell r="B144">
            <v>-12698811.4</v>
          </cell>
          <cell r="D144">
            <v>10362</v>
          </cell>
          <cell r="E144">
            <v>-9642497.0399999991</v>
          </cell>
          <cell r="G144">
            <v>10174</v>
          </cell>
          <cell r="H144" t="str">
            <v>AVHold Arg</v>
          </cell>
        </row>
        <row r="145">
          <cell r="A145">
            <v>10370</v>
          </cell>
          <cell r="B145">
            <v>868373.55</v>
          </cell>
          <cell r="D145">
            <v>10370</v>
          </cell>
          <cell r="E145">
            <v>1012011.79</v>
          </cell>
          <cell r="G145">
            <v>10176</v>
          </cell>
          <cell r="H145" t="str">
            <v xml:space="preserve">Patagonia </v>
          </cell>
        </row>
        <row r="146">
          <cell r="A146">
            <v>10371</v>
          </cell>
          <cell r="B146">
            <v>169091.21</v>
          </cell>
          <cell r="D146">
            <v>10371</v>
          </cell>
          <cell r="E146">
            <v>886592.3</v>
          </cell>
          <cell r="G146">
            <v>10177</v>
          </cell>
          <cell r="H146" t="str">
            <v>HidroCerro</v>
          </cell>
        </row>
        <row r="147">
          <cell r="A147">
            <v>10372</v>
          </cell>
          <cell r="B147">
            <v>32661.26</v>
          </cell>
          <cell r="D147">
            <v>10372</v>
          </cell>
          <cell r="E147">
            <v>32661.26</v>
          </cell>
          <cell r="G147">
            <v>10178</v>
          </cell>
          <cell r="H147" t="str">
            <v xml:space="preserve">DEMGMTSA  </v>
          </cell>
        </row>
        <row r="148">
          <cell r="A148">
            <v>10373</v>
          </cell>
          <cell r="B148">
            <v>1332741</v>
          </cell>
          <cell r="D148">
            <v>10373</v>
          </cell>
          <cell r="E148">
            <v>1656385</v>
          </cell>
          <cell r="G148">
            <v>10179</v>
          </cell>
          <cell r="H148" t="str">
            <v>DEI InvNo2</v>
          </cell>
        </row>
        <row r="149">
          <cell r="A149">
            <v>10379</v>
          </cell>
          <cell r="B149">
            <v>39370</v>
          </cell>
          <cell r="D149">
            <v>10379</v>
          </cell>
          <cell r="E149">
            <v>0</v>
          </cell>
          <cell r="G149">
            <v>10180</v>
          </cell>
          <cell r="H149" t="str">
            <v>Bolivia LL</v>
          </cell>
        </row>
        <row r="150">
          <cell r="A150">
            <v>10385</v>
          </cell>
          <cell r="B150">
            <v>0</v>
          </cell>
          <cell r="D150">
            <v>10385</v>
          </cell>
          <cell r="E150">
            <v>22305.74</v>
          </cell>
          <cell r="G150">
            <v>10181</v>
          </cell>
          <cell r="H150" t="str">
            <v>DEInterame</v>
          </cell>
        </row>
        <row r="151">
          <cell r="A151">
            <v>10412</v>
          </cell>
          <cell r="B151">
            <v>2811041</v>
          </cell>
          <cell r="D151">
            <v>10412</v>
          </cell>
          <cell r="E151">
            <v>1122317</v>
          </cell>
          <cell r="G151">
            <v>10182</v>
          </cell>
          <cell r="H151" t="str">
            <v>Bolivia #1</v>
          </cell>
        </row>
        <row r="152">
          <cell r="A152">
            <v>10413</v>
          </cell>
          <cell r="B152">
            <v>-2116673</v>
          </cell>
          <cell r="D152">
            <v>10413</v>
          </cell>
          <cell r="E152">
            <v>-2122847</v>
          </cell>
          <cell r="G152">
            <v>10183</v>
          </cell>
          <cell r="H152" t="str">
            <v>Bolivia #2</v>
          </cell>
        </row>
        <row r="153">
          <cell r="A153">
            <v>10414</v>
          </cell>
          <cell r="B153">
            <v>0</v>
          </cell>
          <cell r="D153">
            <v>10414</v>
          </cell>
          <cell r="E153">
            <v>0</v>
          </cell>
          <cell r="G153">
            <v>10184</v>
          </cell>
          <cell r="H153" t="str">
            <v xml:space="preserve">DEI INV 3 </v>
          </cell>
        </row>
        <row r="154">
          <cell r="A154">
            <v>10415</v>
          </cell>
          <cell r="B154">
            <v>0</v>
          </cell>
          <cell r="D154">
            <v>10415</v>
          </cell>
          <cell r="E154">
            <v>0</v>
          </cell>
          <cell r="G154">
            <v>10185</v>
          </cell>
          <cell r="H154" t="str">
            <v>Empressa C</v>
          </cell>
        </row>
        <row r="155">
          <cell r="A155">
            <v>10420</v>
          </cell>
          <cell r="B155">
            <v>-8654244</v>
          </cell>
          <cell r="D155">
            <v>10420</v>
          </cell>
          <cell r="E155">
            <v>-9581141</v>
          </cell>
          <cell r="G155">
            <v>10186</v>
          </cell>
          <cell r="H155" t="str">
            <v>PeruHold1L</v>
          </cell>
        </row>
        <row r="156">
          <cell r="A156">
            <v>10421</v>
          </cell>
          <cell r="B156">
            <v>-2949925</v>
          </cell>
          <cell r="D156">
            <v>10421</v>
          </cell>
          <cell r="E156">
            <v>-3314287</v>
          </cell>
          <cell r="G156">
            <v>10187</v>
          </cell>
          <cell r="H156" t="str">
            <v>PeruHold2L</v>
          </cell>
        </row>
        <row r="157">
          <cell r="A157">
            <v>10423</v>
          </cell>
          <cell r="B157">
            <v>-29406</v>
          </cell>
          <cell r="D157">
            <v>10423</v>
          </cell>
          <cell r="E157">
            <v>-27501</v>
          </cell>
          <cell r="G157">
            <v>10188</v>
          </cell>
          <cell r="H157" t="str">
            <v>PeruInv1SA</v>
          </cell>
        </row>
        <row r="158">
          <cell r="A158">
            <v>10424</v>
          </cell>
          <cell r="B158">
            <v>-2020069</v>
          </cell>
          <cell r="D158">
            <v>10424</v>
          </cell>
          <cell r="E158">
            <v>79931</v>
          </cell>
          <cell r="G158">
            <v>10189</v>
          </cell>
          <cell r="H158" t="str">
            <v>PeruInvers</v>
          </cell>
        </row>
        <row r="159">
          <cell r="A159">
            <v>10425</v>
          </cell>
          <cell r="B159">
            <v>0</v>
          </cell>
          <cell r="D159">
            <v>10425</v>
          </cell>
          <cell r="E159">
            <v>0</v>
          </cell>
          <cell r="G159">
            <v>10190</v>
          </cell>
          <cell r="H159" t="str">
            <v xml:space="preserve">Egenor    </v>
          </cell>
        </row>
        <row r="160">
          <cell r="A160">
            <v>10426</v>
          </cell>
          <cell r="B160">
            <v>8654244</v>
          </cell>
          <cell r="D160">
            <v>10426</v>
          </cell>
          <cell r="E160">
            <v>9581141</v>
          </cell>
          <cell r="G160">
            <v>10191</v>
          </cell>
          <cell r="H160" t="str">
            <v xml:space="preserve">DEIHold#1 </v>
          </cell>
        </row>
        <row r="161">
          <cell r="A161">
            <v>10427</v>
          </cell>
          <cell r="B161">
            <v>354786137</v>
          </cell>
          <cell r="D161">
            <v>10427</v>
          </cell>
          <cell r="E161">
            <v>297523244</v>
          </cell>
          <cell r="G161">
            <v>10192</v>
          </cell>
          <cell r="H161" t="str">
            <v>BelizeInv1</v>
          </cell>
        </row>
        <row r="162">
          <cell r="A162">
            <v>10428</v>
          </cell>
          <cell r="B162">
            <v>-155111438</v>
          </cell>
          <cell r="D162">
            <v>10428</v>
          </cell>
          <cell r="E162">
            <v>-152292078</v>
          </cell>
          <cell r="G162">
            <v>10193</v>
          </cell>
          <cell r="H162" t="str">
            <v xml:space="preserve">BelizeInc </v>
          </cell>
        </row>
        <row r="163">
          <cell r="A163">
            <v>10429</v>
          </cell>
          <cell r="B163">
            <v>-1217000</v>
          </cell>
          <cell r="D163">
            <v>10429</v>
          </cell>
          <cell r="E163">
            <v>-1217000</v>
          </cell>
          <cell r="G163">
            <v>10194</v>
          </cell>
          <cell r="H163" t="str">
            <v xml:space="preserve">BECL      </v>
          </cell>
        </row>
        <row r="164">
          <cell r="A164">
            <v>10430</v>
          </cell>
          <cell r="B164">
            <v>-22688260</v>
          </cell>
          <cell r="D164">
            <v>10430</v>
          </cell>
          <cell r="E164">
            <v>-22623664</v>
          </cell>
          <cell r="G164">
            <v>10195</v>
          </cell>
          <cell r="H164" t="str">
            <v xml:space="preserve">BEOP      </v>
          </cell>
        </row>
        <row r="165">
          <cell r="A165">
            <v>10431</v>
          </cell>
          <cell r="B165">
            <v>0</v>
          </cell>
          <cell r="D165">
            <v>10431</v>
          </cell>
          <cell r="E165">
            <v>0</v>
          </cell>
          <cell r="G165">
            <v>10197</v>
          </cell>
          <cell r="H165" t="str">
            <v>PT Puncakjaya</v>
          </cell>
        </row>
        <row r="166">
          <cell r="A166">
            <v>10433</v>
          </cell>
          <cell r="B166">
            <v>-119581.52</v>
          </cell>
          <cell r="D166">
            <v>10433</v>
          </cell>
          <cell r="E166">
            <v>409155.46</v>
          </cell>
          <cell r="G166">
            <v>10198</v>
          </cell>
          <cell r="H166" t="str">
            <v>DE WA Hold</v>
          </cell>
        </row>
        <row r="167">
          <cell r="A167">
            <v>10434</v>
          </cell>
          <cell r="B167">
            <v>79892512.170000002</v>
          </cell>
          <cell r="D167">
            <v>10434</v>
          </cell>
          <cell r="E167">
            <v>86511462.209999993</v>
          </cell>
          <cell r="G167">
            <v>10199</v>
          </cell>
          <cell r="H167" t="str">
            <v>DE NSW Hol</v>
          </cell>
        </row>
        <row r="168">
          <cell r="A168">
            <v>10445</v>
          </cell>
          <cell r="B168">
            <v>0</v>
          </cell>
          <cell r="D168">
            <v>10445</v>
          </cell>
          <cell r="E168">
            <v>0</v>
          </cell>
          <cell r="G168">
            <v>10200</v>
          </cell>
          <cell r="H168" t="str">
            <v>DEA Holdin</v>
          </cell>
        </row>
        <row r="169">
          <cell r="A169">
            <v>10448</v>
          </cell>
          <cell r="B169">
            <v>0</v>
          </cell>
          <cell r="D169">
            <v>10448</v>
          </cell>
          <cell r="E169">
            <v>16374084</v>
          </cell>
          <cell r="G169">
            <v>10201</v>
          </cell>
          <cell r="H169" t="str">
            <v>DEI Acquis</v>
          </cell>
        </row>
        <row r="170">
          <cell r="A170">
            <v>10451</v>
          </cell>
          <cell r="B170">
            <v>2862991</v>
          </cell>
          <cell r="D170">
            <v>10451</v>
          </cell>
          <cell r="E170">
            <v>-325588</v>
          </cell>
          <cell r="G170">
            <v>10202</v>
          </cell>
          <cell r="H170" t="str">
            <v>DEINethHol</v>
          </cell>
        </row>
        <row r="171">
          <cell r="D171">
            <v>10471</v>
          </cell>
          <cell r="E171">
            <v>-17180000</v>
          </cell>
        </row>
        <row r="172">
          <cell r="D172">
            <v>10472</v>
          </cell>
          <cell r="E172">
            <v>-40697000</v>
          </cell>
        </row>
        <row r="173">
          <cell r="D173">
            <v>10474</v>
          </cell>
          <cell r="E173">
            <v>2215500</v>
          </cell>
        </row>
        <row r="174">
          <cell r="D174">
            <v>10476</v>
          </cell>
          <cell r="E174">
            <v>187</v>
          </cell>
        </row>
        <row r="175">
          <cell r="A175">
            <v>10704</v>
          </cell>
          <cell r="B175">
            <v>0</v>
          </cell>
          <cell r="D175">
            <v>10704</v>
          </cell>
          <cell r="E175">
            <v>0</v>
          </cell>
          <cell r="G175">
            <v>10205</v>
          </cell>
          <cell r="H175" t="str">
            <v>DEIAcqusBV</v>
          </cell>
        </row>
        <row r="176">
          <cell r="A176">
            <v>10705</v>
          </cell>
          <cell r="B176">
            <v>0</v>
          </cell>
          <cell r="D176">
            <v>10705</v>
          </cell>
          <cell r="E176">
            <v>0</v>
          </cell>
          <cell r="G176">
            <v>10206</v>
          </cell>
          <cell r="H176" t="str">
            <v xml:space="preserve">DEIEuNW   </v>
          </cell>
        </row>
        <row r="177">
          <cell r="A177">
            <v>10706</v>
          </cell>
          <cell r="B177">
            <v>0</v>
          </cell>
          <cell r="D177">
            <v>10706</v>
          </cell>
          <cell r="E177">
            <v>0</v>
          </cell>
          <cell r="G177">
            <v>10207</v>
          </cell>
          <cell r="H177" t="str">
            <v>DEGasTrans</v>
          </cell>
        </row>
        <row r="178">
          <cell r="A178">
            <v>10707</v>
          </cell>
          <cell r="B178">
            <v>0</v>
          </cell>
          <cell r="D178">
            <v>10707</v>
          </cell>
          <cell r="E178">
            <v>0</v>
          </cell>
          <cell r="G178">
            <v>10208</v>
          </cell>
          <cell r="H178" t="str">
            <v>DEIVictori</v>
          </cell>
        </row>
        <row r="179">
          <cell r="A179">
            <v>10709</v>
          </cell>
          <cell r="B179">
            <v>0</v>
          </cell>
          <cell r="D179">
            <v>10709</v>
          </cell>
          <cell r="E179">
            <v>0</v>
          </cell>
          <cell r="G179">
            <v>10212</v>
          </cell>
          <cell r="H179" t="str">
            <v xml:space="preserve">DE Hydrocarbons LLC           </v>
          </cell>
        </row>
        <row r="180">
          <cell r="A180">
            <v>10710</v>
          </cell>
          <cell r="B180">
            <v>0</v>
          </cell>
          <cell r="D180">
            <v>10710</v>
          </cell>
          <cell r="E180">
            <v>0</v>
          </cell>
          <cell r="G180">
            <v>10213</v>
          </cell>
          <cell r="H180" t="str">
            <v xml:space="preserve">DE Merchants, LLC             </v>
          </cell>
        </row>
        <row r="181">
          <cell r="A181">
            <v>10711</v>
          </cell>
          <cell r="B181">
            <v>0</v>
          </cell>
          <cell r="D181">
            <v>10711</v>
          </cell>
          <cell r="E181">
            <v>0</v>
          </cell>
          <cell r="G181">
            <v>10214</v>
          </cell>
          <cell r="H181" t="str">
            <v xml:space="preserve">DE Merchants Finance, LLC     </v>
          </cell>
        </row>
        <row r="182">
          <cell r="A182">
            <v>10712</v>
          </cell>
          <cell r="B182">
            <v>0</v>
          </cell>
          <cell r="D182">
            <v>10712</v>
          </cell>
          <cell r="E182">
            <v>0</v>
          </cell>
          <cell r="G182">
            <v>10219</v>
          </cell>
          <cell r="H182" t="str">
            <v xml:space="preserve">DE Merchants California, Inc. </v>
          </cell>
        </row>
        <row r="183">
          <cell r="A183">
            <v>10718</v>
          </cell>
          <cell r="B183">
            <v>0</v>
          </cell>
          <cell r="D183">
            <v>10718</v>
          </cell>
          <cell r="E183">
            <v>0</v>
          </cell>
          <cell r="G183">
            <v>10220</v>
          </cell>
          <cell r="H183" t="str">
            <v xml:space="preserve">DEM Mgmt Partners LP          </v>
          </cell>
        </row>
        <row r="184">
          <cell r="A184">
            <v>10721</v>
          </cell>
          <cell r="B184">
            <v>0</v>
          </cell>
          <cell r="D184">
            <v>10721</v>
          </cell>
          <cell r="E184">
            <v>0</v>
          </cell>
          <cell r="G184">
            <v>10261</v>
          </cell>
          <cell r="H184" t="str">
            <v>TRUPS_TRUS</v>
          </cell>
        </row>
        <row r="185">
          <cell r="A185">
            <v>10731</v>
          </cell>
          <cell r="B185">
            <v>-2762205.25</v>
          </cell>
          <cell r="D185">
            <v>10731</v>
          </cell>
          <cell r="E185">
            <v>-4045585.85</v>
          </cell>
          <cell r="G185">
            <v>10262</v>
          </cell>
          <cell r="H185" t="str">
            <v xml:space="preserve">DCS-CAR   </v>
          </cell>
        </row>
        <row r="186">
          <cell r="A186">
            <v>10732</v>
          </cell>
          <cell r="B186">
            <v>-475140972</v>
          </cell>
          <cell r="D186">
            <v>10732</v>
          </cell>
          <cell r="E186">
            <v>-61248446.759999998</v>
          </cell>
          <cell r="G186">
            <v>10264</v>
          </cell>
          <cell r="H186" t="str">
            <v xml:space="preserve">DE TX     </v>
          </cell>
        </row>
        <row r="187">
          <cell r="A187">
            <v>10733</v>
          </cell>
          <cell r="B187">
            <v>-204511864.22</v>
          </cell>
          <cell r="D187">
            <v>10733</v>
          </cell>
          <cell r="E187">
            <v>-224022366.78999999</v>
          </cell>
          <cell r="G187">
            <v>10265</v>
          </cell>
          <cell r="H187" t="str">
            <v>DUKCAP PAR</v>
          </cell>
        </row>
        <row r="188">
          <cell r="A188">
            <v>10734</v>
          </cell>
          <cell r="B188">
            <v>-42102560.850000001</v>
          </cell>
          <cell r="D188">
            <v>10734</v>
          </cell>
          <cell r="E188">
            <v>-520584752.56999999</v>
          </cell>
          <cell r="G188">
            <v>10266</v>
          </cell>
          <cell r="H188" t="str">
            <v xml:space="preserve">ETNG      </v>
          </cell>
        </row>
        <row r="189">
          <cell r="A189">
            <v>10735</v>
          </cell>
          <cell r="B189">
            <v>-9795258.6199999992</v>
          </cell>
          <cell r="D189">
            <v>10735</v>
          </cell>
          <cell r="E189">
            <v>-29589211.32</v>
          </cell>
          <cell r="G189">
            <v>10272</v>
          </cell>
          <cell r="H189" t="str">
            <v xml:space="preserve">DEFSC     </v>
          </cell>
        </row>
        <row r="190">
          <cell r="A190">
            <v>10736</v>
          </cell>
          <cell r="B190">
            <v>740365.11</v>
          </cell>
          <cell r="D190">
            <v>10736</v>
          </cell>
          <cell r="E190">
            <v>0</v>
          </cell>
          <cell r="G190">
            <v>10273</v>
          </cell>
          <cell r="H190" t="str">
            <v xml:space="preserve">DETEXASFD </v>
          </cell>
        </row>
        <row r="191">
          <cell r="A191">
            <v>10737</v>
          </cell>
          <cell r="B191">
            <v>1132099.3899999999</v>
          </cell>
          <cell r="D191">
            <v>10737</v>
          </cell>
          <cell r="E191">
            <v>0</v>
          </cell>
          <cell r="G191">
            <v>10274</v>
          </cell>
          <cell r="H191" t="str">
            <v xml:space="preserve">DUCPTLTX  </v>
          </cell>
        </row>
        <row r="192">
          <cell r="A192">
            <v>10739</v>
          </cell>
          <cell r="B192">
            <v>-72757352.939999998</v>
          </cell>
          <cell r="D192">
            <v>10739</v>
          </cell>
          <cell r="E192">
            <v>0</v>
          </cell>
          <cell r="G192">
            <v>10275</v>
          </cell>
          <cell r="H192" t="str">
            <v xml:space="preserve">DEMSERV   </v>
          </cell>
        </row>
        <row r="193">
          <cell r="A193">
            <v>10741</v>
          </cell>
          <cell r="B193">
            <v>0</v>
          </cell>
          <cell r="D193">
            <v>10741</v>
          </cell>
          <cell r="E193">
            <v>0</v>
          </cell>
          <cell r="G193">
            <v>10276</v>
          </cell>
          <cell r="H193" t="str">
            <v xml:space="preserve">DEM       </v>
          </cell>
        </row>
        <row r="194">
          <cell r="A194">
            <v>20002</v>
          </cell>
          <cell r="B194">
            <v>0</v>
          </cell>
          <cell r="D194">
            <v>20002</v>
          </cell>
          <cell r="E194">
            <v>0</v>
          </cell>
          <cell r="G194">
            <v>10277</v>
          </cell>
          <cell r="H194" t="str">
            <v xml:space="preserve">DESCS,LLC </v>
          </cell>
        </row>
        <row r="195">
          <cell r="A195">
            <v>20012</v>
          </cell>
          <cell r="B195">
            <v>617253</v>
          </cell>
          <cell r="D195">
            <v>20012</v>
          </cell>
          <cell r="E195">
            <v>0</v>
          </cell>
          <cell r="G195">
            <v>10278</v>
          </cell>
          <cell r="H195" t="str">
            <v xml:space="preserve">DCCLux    </v>
          </cell>
        </row>
        <row r="196">
          <cell r="A196">
            <v>20013</v>
          </cell>
          <cell r="B196">
            <v>-34835587</v>
          </cell>
          <cell r="D196">
            <v>20013</v>
          </cell>
          <cell r="E196">
            <v>-32118385</v>
          </cell>
          <cell r="G196">
            <v>10279</v>
          </cell>
          <cell r="H196" t="str">
            <v xml:space="preserve">DEVI      </v>
          </cell>
        </row>
        <row r="197">
          <cell r="A197">
            <v>20017</v>
          </cell>
          <cell r="B197">
            <v>0</v>
          </cell>
          <cell r="D197">
            <v>20017</v>
          </cell>
          <cell r="E197">
            <v>0</v>
          </cell>
          <cell r="G197">
            <v>10280</v>
          </cell>
          <cell r="H197" t="str">
            <v xml:space="preserve">DVLLC     </v>
          </cell>
        </row>
        <row r="198">
          <cell r="A198">
            <v>20018</v>
          </cell>
          <cell r="B198">
            <v>-1565738920</v>
          </cell>
          <cell r="D198">
            <v>20018</v>
          </cell>
          <cell r="E198">
            <v>-1855357568.0799999</v>
          </cell>
          <cell r="G198">
            <v>10281</v>
          </cell>
          <cell r="H198" t="str">
            <v xml:space="preserve">DVI       </v>
          </cell>
        </row>
        <row r="199">
          <cell r="A199">
            <v>20020</v>
          </cell>
          <cell r="B199">
            <v>0</v>
          </cell>
          <cell r="D199">
            <v>20020</v>
          </cell>
          <cell r="E199">
            <v>0</v>
          </cell>
          <cell r="G199">
            <v>10286</v>
          </cell>
          <cell r="H199" t="str">
            <v xml:space="preserve">Duke Energy Sterling, LLC     </v>
          </cell>
        </row>
        <row r="200">
          <cell r="A200">
            <v>20035</v>
          </cell>
          <cell r="B200">
            <v>0</v>
          </cell>
          <cell r="D200">
            <v>20035</v>
          </cell>
          <cell r="E200">
            <v>0</v>
          </cell>
          <cell r="G200">
            <v>10300</v>
          </cell>
          <cell r="H200" t="str">
            <v>DE T&amp;M(UK)</v>
          </cell>
        </row>
        <row r="201">
          <cell r="A201">
            <v>20036</v>
          </cell>
          <cell r="B201">
            <v>0</v>
          </cell>
          <cell r="D201">
            <v>20036</v>
          </cell>
          <cell r="E201">
            <v>0</v>
          </cell>
          <cell r="G201">
            <v>10301</v>
          </cell>
          <cell r="H201" t="str">
            <v xml:space="preserve">DE FIN UK </v>
          </cell>
        </row>
        <row r="202">
          <cell r="A202">
            <v>20045</v>
          </cell>
          <cell r="B202">
            <v>-29972215.309999999</v>
          </cell>
          <cell r="D202">
            <v>20045</v>
          </cell>
          <cell r="E202">
            <v>275667675.69</v>
          </cell>
          <cell r="G202">
            <v>10302</v>
          </cell>
          <cell r="H202" t="str">
            <v>DE1 Brasil</v>
          </cell>
        </row>
        <row r="203">
          <cell r="A203">
            <v>20049</v>
          </cell>
          <cell r="B203">
            <v>0</v>
          </cell>
          <cell r="D203">
            <v>20049</v>
          </cell>
          <cell r="E203">
            <v>0</v>
          </cell>
          <cell r="G203">
            <v>10303</v>
          </cell>
          <cell r="H203" t="str">
            <v xml:space="preserve">DE Parana </v>
          </cell>
        </row>
        <row r="204">
          <cell r="G204">
            <v>10304</v>
          </cell>
          <cell r="H204" t="str">
            <v>Com DE DeCentro Americana Ltda</v>
          </cell>
        </row>
        <row r="205">
          <cell r="A205">
            <v>20090</v>
          </cell>
          <cell r="B205">
            <v>-14676008.51</v>
          </cell>
          <cell r="D205">
            <v>20090</v>
          </cell>
          <cell r="E205">
            <v>-15705132.51</v>
          </cell>
          <cell r="G205">
            <v>10305</v>
          </cell>
          <cell r="H205" t="str">
            <v xml:space="preserve">DEI PERU  </v>
          </cell>
        </row>
        <row r="206">
          <cell r="A206">
            <v>30002</v>
          </cell>
          <cell r="B206">
            <v>0</v>
          </cell>
          <cell r="D206">
            <v>30002</v>
          </cell>
          <cell r="E206">
            <v>0</v>
          </cell>
          <cell r="G206">
            <v>10307</v>
          </cell>
          <cell r="H206" t="str">
            <v xml:space="preserve">DEA M&amp;T   </v>
          </cell>
        </row>
        <row r="207">
          <cell r="A207">
            <v>30004</v>
          </cell>
          <cell r="B207">
            <v>0</v>
          </cell>
          <cell r="D207">
            <v>30004</v>
          </cell>
          <cell r="E207">
            <v>0</v>
          </cell>
          <cell r="G207">
            <v>10309</v>
          </cell>
          <cell r="H207" t="str">
            <v xml:space="preserve">WA Power  </v>
          </cell>
        </row>
        <row r="208">
          <cell r="A208">
            <v>30005</v>
          </cell>
          <cell r="B208">
            <v>0</v>
          </cell>
          <cell r="D208">
            <v>30005</v>
          </cell>
          <cell r="E208">
            <v>0</v>
          </cell>
          <cell r="G208">
            <v>10310</v>
          </cell>
          <cell r="H208" t="str">
            <v>BaimsdalHi</v>
          </cell>
        </row>
        <row r="209">
          <cell r="A209">
            <v>30007</v>
          </cell>
          <cell r="B209">
            <v>0</v>
          </cell>
          <cell r="D209">
            <v>30007</v>
          </cell>
          <cell r="E209">
            <v>0</v>
          </cell>
          <cell r="G209">
            <v>10311</v>
          </cell>
          <cell r="H209" t="str">
            <v>BaimsdalPo</v>
          </cell>
        </row>
        <row r="210">
          <cell r="A210">
            <v>30008</v>
          </cell>
          <cell r="B210">
            <v>0</v>
          </cell>
          <cell r="D210">
            <v>30008</v>
          </cell>
          <cell r="E210">
            <v>0</v>
          </cell>
          <cell r="G210">
            <v>10312</v>
          </cell>
          <cell r="H210" t="str">
            <v>BaimsdalOp</v>
          </cell>
        </row>
        <row r="211">
          <cell r="A211">
            <v>30014</v>
          </cell>
          <cell r="B211">
            <v>-83213771.260000005</v>
          </cell>
          <cell r="D211">
            <v>30014</v>
          </cell>
          <cell r="E211">
            <v>-83169758.590000004</v>
          </cell>
          <cell r="G211">
            <v>10313</v>
          </cell>
          <cell r="H211" t="str">
            <v>BaimsdalFi</v>
          </cell>
        </row>
        <row r="212">
          <cell r="A212">
            <v>30024</v>
          </cell>
          <cell r="B212">
            <v>0</v>
          </cell>
          <cell r="D212">
            <v>30024</v>
          </cell>
          <cell r="E212">
            <v>0</v>
          </cell>
          <cell r="G212">
            <v>10314</v>
          </cell>
          <cell r="H212" t="str">
            <v>AustOperat</v>
          </cell>
        </row>
        <row r="213">
          <cell r="A213">
            <v>30030</v>
          </cell>
          <cell r="B213">
            <v>0</v>
          </cell>
          <cell r="D213">
            <v>30030</v>
          </cell>
          <cell r="E213">
            <v>0</v>
          </cell>
          <cell r="G213">
            <v>10315</v>
          </cell>
          <cell r="H213" t="str">
            <v>DEIQldPipl</v>
          </cell>
        </row>
        <row r="214">
          <cell r="A214">
            <v>30032</v>
          </cell>
          <cell r="B214">
            <v>0</v>
          </cell>
          <cell r="D214">
            <v>30032</v>
          </cell>
          <cell r="E214">
            <v>0</v>
          </cell>
          <cell r="G214">
            <v>10316</v>
          </cell>
          <cell r="H214" t="str">
            <v>DukeQldPip</v>
          </cell>
        </row>
        <row r="215">
          <cell r="A215">
            <v>30033</v>
          </cell>
          <cell r="B215">
            <v>0</v>
          </cell>
          <cell r="D215">
            <v>30033</v>
          </cell>
          <cell r="E215">
            <v>0</v>
          </cell>
          <cell r="G215">
            <v>10317</v>
          </cell>
          <cell r="H215" t="str">
            <v xml:space="preserve">QGP       </v>
          </cell>
        </row>
        <row r="216">
          <cell r="D216">
            <v>30035</v>
          </cell>
          <cell r="E216">
            <v>227</v>
          </cell>
          <cell r="G216">
            <v>10318</v>
          </cell>
          <cell r="H216" t="str">
            <v xml:space="preserve">P1EGPP    </v>
          </cell>
        </row>
        <row r="217">
          <cell r="D217">
            <v>30088</v>
          </cell>
          <cell r="E217">
            <v>-4128.76</v>
          </cell>
        </row>
        <row r="218">
          <cell r="A218">
            <v>30094</v>
          </cell>
          <cell r="B218">
            <v>0</v>
          </cell>
          <cell r="D218">
            <v>30094</v>
          </cell>
          <cell r="E218">
            <v>0</v>
          </cell>
          <cell r="G218">
            <v>10319</v>
          </cell>
          <cell r="H218" t="str">
            <v xml:space="preserve">P2 EGPP   </v>
          </cell>
        </row>
        <row r="219">
          <cell r="A219">
            <v>30095</v>
          </cell>
          <cell r="B219">
            <v>-7141000</v>
          </cell>
          <cell r="D219">
            <v>30095</v>
          </cell>
          <cell r="E219">
            <v>-13573000</v>
          </cell>
          <cell r="G219">
            <v>10321</v>
          </cell>
          <cell r="H219" t="str">
            <v>Tasmania H</v>
          </cell>
        </row>
        <row r="220">
          <cell r="A220">
            <v>30096</v>
          </cell>
          <cell r="B220">
            <v>-311318</v>
          </cell>
          <cell r="D220">
            <v>30096</v>
          </cell>
          <cell r="E220">
            <v>0</v>
          </cell>
          <cell r="G220">
            <v>10322</v>
          </cell>
          <cell r="H220" t="str">
            <v>DEA(Bermud</v>
          </cell>
        </row>
        <row r="221">
          <cell r="A221">
            <v>30098</v>
          </cell>
          <cell r="B221">
            <v>0</v>
          </cell>
          <cell r="D221">
            <v>30098</v>
          </cell>
          <cell r="E221">
            <v>9433081.9000000004</v>
          </cell>
          <cell r="G221">
            <v>10323</v>
          </cell>
          <cell r="H221" t="str">
            <v>DEI Latr P</v>
          </cell>
        </row>
        <row r="222">
          <cell r="A222">
            <v>30194</v>
          </cell>
          <cell r="B222">
            <v>-14429065</v>
          </cell>
          <cell r="D222">
            <v>30194</v>
          </cell>
          <cell r="E222">
            <v>0</v>
          </cell>
          <cell r="G222">
            <v>10324</v>
          </cell>
          <cell r="H222" t="str">
            <v>TRADdoBRAS</v>
          </cell>
        </row>
        <row r="223">
          <cell r="A223">
            <v>30198</v>
          </cell>
          <cell r="B223">
            <v>0</v>
          </cell>
          <cell r="D223">
            <v>30198</v>
          </cell>
          <cell r="E223">
            <v>0</v>
          </cell>
          <cell r="G223">
            <v>10326</v>
          </cell>
          <cell r="H223" t="str">
            <v>LatApS DmK</v>
          </cell>
        </row>
        <row r="224">
          <cell r="A224">
            <v>30274</v>
          </cell>
          <cell r="B224">
            <v>-450337437</v>
          </cell>
          <cell r="D224">
            <v>30274</v>
          </cell>
          <cell r="E224">
            <v>-714882190.32000005</v>
          </cell>
          <cell r="G224">
            <v>10329</v>
          </cell>
          <cell r="H224" t="str">
            <v xml:space="preserve">DEI Illwarra Cogen Pty, Ltd.  </v>
          </cell>
        </row>
        <row r="225">
          <cell r="A225">
            <v>30278</v>
          </cell>
          <cell r="B225">
            <v>0</v>
          </cell>
          <cell r="D225">
            <v>30278</v>
          </cell>
          <cell r="E225">
            <v>0</v>
          </cell>
          <cell r="G225">
            <v>10340</v>
          </cell>
          <cell r="H225" t="str">
            <v xml:space="preserve">DEI PJP Hldgs Bermuda         </v>
          </cell>
        </row>
        <row r="226">
          <cell r="E226">
            <v>0</v>
          </cell>
          <cell r="G226">
            <v>10342</v>
          </cell>
          <cell r="H226" t="str">
            <v>DEI (Southeast Asia) Pte, Ltd</v>
          </cell>
        </row>
        <row r="227">
          <cell r="A227">
            <v>30280</v>
          </cell>
          <cell r="B227">
            <v>143968.74</v>
          </cell>
          <cell r="D227">
            <v>30280</v>
          </cell>
          <cell r="E227">
            <v>0</v>
          </cell>
          <cell r="G227">
            <v>10344</v>
          </cell>
          <cell r="H227" t="str">
            <v>Guatemala Hldgs</v>
          </cell>
        </row>
        <row r="228">
          <cell r="A228">
            <v>30281</v>
          </cell>
          <cell r="B228">
            <v>-7516408.1100000003</v>
          </cell>
          <cell r="D228">
            <v>30281</v>
          </cell>
          <cell r="E228">
            <v>0</v>
          </cell>
          <cell r="G228">
            <v>10355</v>
          </cell>
          <cell r="H228" t="str">
            <v xml:space="preserve">DEI VIC HUB PTY LTD           </v>
          </cell>
        </row>
        <row r="229">
          <cell r="E229">
            <v>0</v>
          </cell>
          <cell r="G229">
            <v>10358</v>
          </cell>
          <cell r="H229" t="str">
            <v>Duke Australia Finance Pty Ltd</v>
          </cell>
        </row>
        <row r="230">
          <cell r="A230">
            <v>30282</v>
          </cell>
          <cell r="B230">
            <v>11363440</v>
          </cell>
          <cell r="D230">
            <v>30282</v>
          </cell>
          <cell r="E230">
            <v>38999888.93</v>
          </cell>
          <cell r="G230">
            <v>10362</v>
          </cell>
          <cell r="H230" t="str">
            <v>Guatemala SCA</v>
          </cell>
        </row>
        <row r="231">
          <cell r="A231">
            <v>30286</v>
          </cell>
          <cell r="B231">
            <v>424369.88</v>
          </cell>
          <cell r="D231">
            <v>30286</v>
          </cell>
          <cell r="E231">
            <v>427995.89</v>
          </cell>
          <cell r="G231">
            <v>10370</v>
          </cell>
          <cell r="H231" t="str">
            <v>Australia Pipe Finance</v>
          </cell>
        </row>
        <row r="232">
          <cell r="A232">
            <v>30287</v>
          </cell>
          <cell r="B232">
            <v>38873798.390000001</v>
          </cell>
          <cell r="D232">
            <v>30287</v>
          </cell>
          <cell r="E232">
            <v>37940875.829999998</v>
          </cell>
          <cell r="G232">
            <v>10371</v>
          </cell>
          <cell r="H232" t="str">
            <v>Australia Commodities Pty</v>
          </cell>
        </row>
        <row r="233">
          <cell r="D233">
            <v>30291</v>
          </cell>
          <cell r="E233">
            <v>239965.87</v>
          </cell>
          <cell r="G233">
            <v>10372</v>
          </cell>
          <cell r="H233" t="str">
            <v>Westcoast PJP</v>
          </cell>
        </row>
        <row r="234">
          <cell r="D234">
            <v>30292</v>
          </cell>
          <cell r="E234">
            <v>-1540367.25</v>
          </cell>
          <cell r="G234">
            <v>10373</v>
          </cell>
          <cell r="H234" t="str">
            <v>Westcoast Int</v>
          </cell>
        </row>
        <row r="235">
          <cell r="D235">
            <v>30293</v>
          </cell>
          <cell r="E235">
            <v>-0.4</v>
          </cell>
        </row>
        <row r="236">
          <cell r="D236">
            <v>30294</v>
          </cell>
          <cell r="E236">
            <v>-14429065</v>
          </cell>
        </row>
        <row r="237">
          <cell r="D237">
            <v>30296</v>
          </cell>
          <cell r="E237">
            <v>-311318</v>
          </cell>
        </row>
        <row r="238">
          <cell r="A238">
            <v>40002</v>
          </cell>
          <cell r="B238">
            <v>0</v>
          </cell>
          <cell r="D238">
            <v>40002</v>
          </cell>
          <cell r="E238">
            <v>0</v>
          </cell>
          <cell r="G238">
            <v>10379</v>
          </cell>
          <cell r="H238" t="str">
            <v>Westcoast Energy Mex</v>
          </cell>
        </row>
        <row r="239">
          <cell r="A239">
            <v>40003</v>
          </cell>
          <cell r="B239">
            <v>0</v>
          </cell>
          <cell r="D239">
            <v>40003</v>
          </cell>
          <cell r="E239">
            <v>0</v>
          </cell>
          <cell r="G239">
            <v>10385</v>
          </cell>
          <cell r="H239" t="str">
            <v>DE New Zealand Fn</v>
          </cell>
        </row>
        <row r="240">
          <cell r="A240">
            <v>40004</v>
          </cell>
          <cell r="B240">
            <v>0</v>
          </cell>
          <cell r="D240">
            <v>40004</v>
          </cell>
          <cell r="E240">
            <v>0</v>
          </cell>
          <cell r="G240">
            <v>10404</v>
          </cell>
          <cell r="H240" t="str">
            <v>DEGTRESLLC</v>
          </cell>
        </row>
        <row r="241">
          <cell r="A241">
            <v>40006</v>
          </cell>
          <cell r="B241">
            <v>0</v>
          </cell>
          <cell r="D241">
            <v>40006</v>
          </cell>
          <cell r="E241">
            <v>0</v>
          </cell>
          <cell r="G241">
            <v>10405</v>
          </cell>
          <cell r="H241" t="str">
            <v>DEGTRESINC</v>
          </cell>
        </row>
        <row r="242">
          <cell r="A242">
            <v>40011</v>
          </cell>
          <cell r="B242">
            <v>0</v>
          </cell>
          <cell r="D242">
            <v>40011</v>
          </cell>
          <cell r="E242">
            <v>0</v>
          </cell>
          <cell r="G242">
            <v>10406</v>
          </cell>
          <cell r="H242" t="str">
            <v>DEGTFUNLLC</v>
          </cell>
        </row>
        <row r="243">
          <cell r="A243">
            <v>45000</v>
          </cell>
          <cell r="B243">
            <v>0</v>
          </cell>
          <cell r="D243">
            <v>45000</v>
          </cell>
          <cell r="E243">
            <v>0</v>
          </cell>
          <cell r="G243">
            <v>10407</v>
          </cell>
          <cell r="H243" t="str">
            <v>DEGTFUNINC</v>
          </cell>
        </row>
        <row r="244">
          <cell r="A244">
            <v>45027</v>
          </cell>
          <cell r="B244">
            <v>-1095000</v>
          </cell>
          <cell r="D244">
            <v>45027</v>
          </cell>
          <cell r="E244">
            <v>-1095000</v>
          </cell>
          <cell r="G244">
            <v>10408</v>
          </cell>
          <cell r="H244" t="str">
            <v>DEGTINVLLC</v>
          </cell>
        </row>
        <row r="245">
          <cell r="A245">
            <v>45029</v>
          </cell>
          <cell r="B245">
            <v>-808687.93</v>
          </cell>
          <cell r="D245">
            <v>45029</v>
          </cell>
          <cell r="E245">
            <v>-808687.93</v>
          </cell>
          <cell r="G245">
            <v>10409</v>
          </cell>
          <cell r="H245" t="str">
            <v>DEGTINVINC</v>
          </cell>
        </row>
        <row r="246">
          <cell r="A246">
            <v>45031</v>
          </cell>
          <cell r="B246">
            <v>-11881810.539999999</v>
          </cell>
          <cell r="D246">
            <v>45031</v>
          </cell>
          <cell r="E246">
            <v>-13752190.539999999</v>
          </cell>
          <cell r="G246">
            <v>10410</v>
          </cell>
          <cell r="H246" t="str">
            <v>DEGTFUNCRP</v>
          </cell>
        </row>
        <row r="247">
          <cell r="A247">
            <v>45059</v>
          </cell>
          <cell r="B247">
            <v>0</v>
          </cell>
          <cell r="D247">
            <v>45059</v>
          </cell>
          <cell r="E247">
            <v>0</v>
          </cell>
          <cell r="G247">
            <v>10411</v>
          </cell>
          <cell r="H247" t="str">
            <v xml:space="preserve">Farm Inc  </v>
          </cell>
        </row>
        <row r="248">
          <cell r="D248">
            <v>45075</v>
          </cell>
          <cell r="E248">
            <v>16672586</v>
          </cell>
        </row>
        <row r="249">
          <cell r="A249">
            <v>45079</v>
          </cell>
          <cell r="B249">
            <v>15252352</v>
          </cell>
          <cell r="D249">
            <v>45079</v>
          </cell>
          <cell r="E249">
            <v>15016012</v>
          </cell>
          <cell r="G249">
            <v>10412</v>
          </cell>
          <cell r="H249" t="str">
            <v>Energy USA</v>
          </cell>
        </row>
        <row r="250">
          <cell r="A250">
            <v>45084</v>
          </cell>
          <cell r="B250">
            <v>-12991076</v>
          </cell>
          <cell r="D250">
            <v>45084</v>
          </cell>
          <cell r="E250">
            <v>-12615205</v>
          </cell>
          <cell r="G250">
            <v>10413</v>
          </cell>
          <cell r="H250" t="str">
            <v xml:space="preserve">Moss Dev  </v>
          </cell>
        </row>
        <row r="251">
          <cell r="A251">
            <v>45085</v>
          </cell>
          <cell r="B251">
            <v>-215623</v>
          </cell>
          <cell r="D251">
            <v>45085</v>
          </cell>
          <cell r="E251">
            <v>-239973</v>
          </cell>
          <cell r="G251">
            <v>10414</v>
          </cell>
          <cell r="H251" t="str">
            <v xml:space="preserve">Copiah    </v>
          </cell>
        </row>
        <row r="252">
          <cell r="G252">
            <v>10415</v>
          </cell>
          <cell r="H252" t="str">
            <v xml:space="preserve">NE HUB    </v>
          </cell>
        </row>
        <row r="253">
          <cell r="E253">
            <v>-4732218182.46</v>
          </cell>
          <cell r="G253">
            <v>10416</v>
          </cell>
          <cell r="H253" t="str">
            <v xml:space="preserve">MHP Stor  </v>
          </cell>
        </row>
        <row r="254">
          <cell r="G254">
            <v>10417</v>
          </cell>
          <cell r="H254" t="str">
            <v xml:space="preserve">EGAN LLC  </v>
          </cell>
        </row>
        <row r="255">
          <cell r="G255">
            <v>10418</v>
          </cell>
          <cell r="H255" t="str">
            <v xml:space="preserve">MHP FIN   </v>
          </cell>
        </row>
        <row r="256">
          <cell r="G256">
            <v>10419</v>
          </cell>
          <cell r="H256" t="str">
            <v>Moss Bluff</v>
          </cell>
        </row>
        <row r="257">
          <cell r="G257">
            <v>10420</v>
          </cell>
          <cell r="H257" t="str">
            <v xml:space="preserve">EGAN LP   </v>
          </cell>
        </row>
        <row r="258">
          <cell r="G258">
            <v>10421</v>
          </cell>
          <cell r="H258" t="str">
            <v xml:space="preserve">DEGSC     </v>
          </cell>
        </row>
        <row r="259">
          <cell r="G259">
            <v>10422</v>
          </cell>
          <cell r="H259" t="str">
            <v xml:space="preserve">DEGSF     </v>
          </cell>
        </row>
        <row r="260">
          <cell r="G260">
            <v>10423</v>
          </cell>
          <cell r="H260" t="str">
            <v xml:space="preserve">DeGsAdj   </v>
          </cell>
        </row>
        <row r="261">
          <cell r="G261">
            <v>10424</v>
          </cell>
          <cell r="H261" t="str">
            <v xml:space="preserve">MBDevAdj  </v>
          </cell>
        </row>
        <row r="262">
          <cell r="G262">
            <v>10425</v>
          </cell>
          <cell r="H262" t="str">
            <v xml:space="preserve">MBLPADJ   </v>
          </cell>
        </row>
        <row r="263">
          <cell r="G263">
            <v>10426</v>
          </cell>
          <cell r="H263" t="str">
            <v xml:space="preserve">EGANLPADJ </v>
          </cell>
        </row>
        <row r="264">
          <cell r="G264">
            <v>10428</v>
          </cell>
          <cell r="H264" t="str">
            <v xml:space="preserve">TE LP AD  </v>
          </cell>
        </row>
        <row r="265">
          <cell r="G265">
            <v>10427</v>
          </cell>
          <cell r="H265" t="str">
            <v>DEGT Adj Bu</v>
          </cell>
        </row>
        <row r="266">
          <cell r="G266">
            <v>10429</v>
          </cell>
          <cell r="H266" t="str">
            <v xml:space="preserve">TECRYOADJ </v>
          </cell>
        </row>
        <row r="267">
          <cell r="G267">
            <v>10430</v>
          </cell>
          <cell r="H267" t="str">
            <v xml:space="preserve">AGTADJ    </v>
          </cell>
        </row>
        <row r="268">
          <cell r="G268">
            <v>10431</v>
          </cell>
          <cell r="H268" t="str">
            <v xml:space="preserve">ALNGADJ   </v>
          </cell>
        </row>
        <row r="269">
          <cell r="G269">
            <v>10432</v>
          </cell>
          <cell r="H269" t="str">
            <v xml:space="preserve">AEIADJ    </v>
          </cell>
        </row>
        <row r="270">
          <cell r="G270">
            <v>10433</v>
          </cell>
          <cell r="H270" t="str">
            <v xml:space="preserve">ETNGADJ   </v>
          </cell>
        </row>
        <row r="271">
          <cell r="G271">
            <v>10434</v>
          </cell>
          <cell r="H271" t="str">
            <v>Maritimes LLC Adj Bu</v>
          </cell>
        </row>
        <row r="272">
          <cell r="G272">
            <v>10435</v>
          </cell>
          <cell r="H272" t="str">
            <v xml:space="preserve">DEREGADJ  </v>
          </cell>
        </row>
        <row r="273">
          <cell r="G273">
            <v>10436</v>
          </cell>
          <cell r="H273" t="str">
            <v>DEADMINADJ</v>
          </cell>
        </row>
        <row r="274">
          <cell r="G274">
            <v>10437</v>
          </cell>
          <cell r="H274" t="str">
            <v xml:space="preserve">DCCADJ    </v>
          </cell>
        </row>
        <row r="275">
          <cell r="G275">
            <v>10438</v>
          </cell>
          <cell r="H275" t="str">
            <v xml:space="preserve">PSLPADJ   </v>
          </cell>
        </row>
        <row r="276">
          <cell r="G276">
            <v>10439</v>
          </cell>
          <cell r="H276" t="str">
            <v xml:space="preserve">PSCADJ    </v>
          </cell>
        </row>
        <row r="277">
          <cell r="G277">
            <v>10440</v>
          </cell>
          <cell r="H277" t="str">
            <v xml:space="preserve">PECADJ    </v>
          </cell>
        </row>
        <row r="278">
          <cell r="G278">
            <v>10441</v>
          </cell>
          <cell r="H278" t="str">
            <v xml:space="preserve">DENGCADJ  </v>
          </cell>
        </row>
        <row r="279">
          <cell r="G279">
            <v>10442</v>
          </cell>
          <cell r="H279" t="str">
            <v xml:space="preserve">DESIADJ   </v>
          </cell>
        </row>
        <row r="280">
          <cell r="G280">
            <v>10443</v>
          </cell>
          <cell r="H280" t="str">
            <v xml:space="preserve">DEOADJ    </v>
          </cell>
        </row>
        <row r="281">
          <cell r="G281">
            <v>10445</v>
          </cell>
          <cell r="H281" t="str">
            <v>DETMCONTRA</v>
          </cell>
        </row>
        <row r="282">
          <cell r="G282">
            <v>10446</v>
          </cell>
          <cell r="H282" t="str">
            <v xml:space="preserve">DEGT LLC  </v>
          </cell>
        </row>
        <row r="283">
          <cell r="G283">
            <v>10447</v>
          </cell>
          <cell r="H283" t="str">
            <v xml:space="preserve">DEGT MGT  </v>
          </cell>
        </row>
        <row r="284">
          <cell r="G284">
            <v>10448</v>
          </cell>
          <cell r="H284" t="str">
            <v xml:space="preserve">DEGT LP   </v>
          </cell>
        </row>
        <row r="285">
          <cell r="G285">
            <v>10449</v>
          </cell>
          <cell r="H285" t="str">
            <v xml:space="preserve">DEGT SRV  </v>
          </cell>
        </row>
        <row r="286">
          <cell r="G286">
            <v>10471</v>
          </cell>
          <cell r="H286" t="str">
            <v>Westcoast Engy Etprs (US) LLC</v>
          </cell>
        </row>
        <row r="287">
          <cell r="G287">
            <v>10472</v>
          </cell>
          <cell r="H287" t="str">
            <v>Westcoast Energy (US), INC</v>
          </cell>
        </row>
        <row r="288">
          <cell r="G288">
            <v>10474</v>
          </cell>
          <cell r="H288" t="str">
            <v>Westcoast GasSvc (America) LLC</v>
          </cell>
        </row>
        <row r="289">
          <cell r="G289">
            <v>10476</v>
          </cell>
          <cell r="H289" t="str">
            <v>Westcoast Gas Svcs (USA) LLC</v>
          </cell>
        </row>
        <row r="290">
          <cell r="G290">
            <v>10704</v>
          </cell>
          <cell r="H290" t="str">
            <v>Westcoast Inc-DEGT</v>
          </cell>
        </row>
        <row r="291">
          <cell r="G291">
            <v>10705</v>
          </cell>
          <cell r="H291" t="str">
            <v>Union Gas LTD</v>
          </cell>
        </row>
        <row r="292">
          <cell r="G292">
            <v>10706</v>
          </cell>
          <cell r="H292" t="str">
            <v>British Columbia Pipe</v>
          </cell>
        </row>
        <row r="293">
          <cell r="G293">
            <v>10707</v>
          </cell>
          <cell r="H293" t="str">
            <v>Pacific Northern Gas</v>
          </cell>
        </row>
        <row r="294">
          <cell r="G294">
            <v>10709</v>
          </cell>
          <cell r="H294" t="str">
            <v>Westcoast Ent-DEGT</v>
          </cell>
        </row>
        <row r="295">
          <cell r="G295">
            <v>10710</v>
          </cell>
          <cell r="H295" t="str">
            <v>Empire State Pipeline</v>
          </cell>
        </row>
        <row r="296">
          <cell r="G296">
            <v>10711</v>
          </cell>
          <cell r="H296" t="str">
            <v>Maple Leaf Gas</v>
          </cell>
        </row>
        <row r="297">
          <cell r="G297">
            <v>10712</v>
          </cell>
          <cell r="H297" t="str">
            <v>Westcoast (US)</v>
          </cell>
        </row>
        <row r="298">
          <cell r="G298">
            <v>10718</v>
          </cell>
          <cell r="H298" t="str">
            <v>Westcoast Duke Other</v>
          </cell>
        </row>
        <row r="299">
          <cell r="G299">
            <v>10721</v>
          </cell>
          <cell r="H299" t="str">
            <v xml:space="preserve">DE Exchange Co ABU            </v>
          </cell>
        </row>
        <row r="300">
          <cell r="G300">
            <v>10729</v>
          </cell>
          <cell r="H300" t="str">
            <v xml:space="preserve">DE Exchange Co ABU            </v>
          </cell>
        </row>
        <row r="301">
          <cell r="G301">
            <v>10731</v>
          </cell>
          <cell r="H301" t="str">
            <v>WEI-DEGT ABU</v>
          </cell>
        </row>
        <row r="302">
          <cell r="G302">
            <v>10732</v>
          </cell>
          <cell r="H302" t="str">
            <v>Westcoast Energy Inc-DEGT</v>
          </cell>
        </row>
        <row r="303">
          <cell r="G303">
            <v>10733</v>
          </cell>
          <cell r="H303" t="str">
            <v>Union Gas LTD</v>
          </cell>
        </row>
        <row r="304">
          <cell r="G304">
            <v>10734</v>
          </cell>
          <cell r="H304" t="str">
            <v>British Columbia Pipe&amp;Fld Srvc</v>
          </cell>
        </row>
        <row r="305">
          <cell r="G305">
            <v>10735</v>
          </cell>
          <cell r="H305" t="str">
            <v>Pacific Northern Gas Ltd</v>
          </cell>
        </row>
        <row r="306">
          <cell r="G306">
            <v>10736</v>
          </cell>
          <cell r="H306" t="str">
            <v>Westcoast Energy Enterprs-DEGT</v>
          </cell>
        </row>
        <row r="307">
          <cell r="G307">
            <v>10737</v>
          </cell>
          <cell r="H307" t="str">
            <v>Empire State Pipeline</v>
          </cell>
        </row>
        <row r="308">
          <cell r="G308">
            <v>10738</v>
          </cell>
          <cell r="H308" t="str">
            <v>Maple Leaf Gas Inc.</v>
          </cell>
        </row>
        <row r="309">
          <cell r="G309">
            <v>10739</v>
          </cell>
          <cell r="H309" t="str">
            <v>Westcoast Energy (US) Inc.</v>
          </cell>
        </row>
        <row r="310">
          <cell r="G310">
            <v>10741</v>
          </cell>
          <cell r="H310" t="str">
            <v>Westcoast Energy In-Duke-Other</v>
          </cell>
        </row>
        <row r="311">
          <cell r="G311">
            <v>10451</v>
          </cell>
          <cell r="H311" t="str">
            <v>DE Islander</v>
          </cell>
        </row>
        <row r="312">
          <cell r="G312">
            <v>20001</v>
          </cell>
          <cell r="H312" t="str">
            <v xml:space="preserve">ASfs      </v>
          </cell>
        </row>
        <row r="313">
          <cell r="G313">
            <v>20002</v>
          </cell>
          <cell r="H313" t="str">
            <v xml:space="preserve">DWAND     </v>
          </cell>
        </row>
        <row r="314">
          <cell r="G314">
            <v>20003</v>
          </cell>
          <cell r="H314" t="str">
            <v xml:space="preserve">BCFS      </v>
          </cell>
        </row>
        <row r="315">
          <cell r="G315">
            <v>20004</v>
          </cell>
          <cell r="H315" t="str">
            <v xml:space="preserve">BKCT      </v>
          </cell>
        </row>
        <row r="316">
          <cell r="G316">
            <v>20005</v>
          </cell>
          <cell r="H316" t="str">
            <v xml:space="preserve">BKFS      </v>
          </cell>
        </row>
        <row r="317">
          <cell r="G317">
            <v>20006</v>
          </cell>
          <cell r="H317" t="str">
            <v xml:space="preserve">BRCT      </v>
          </cell>
        </row>
        <row r="318">
          <cell r="G318">
            <v>20007</v>
          </cell>
          <cell r="H318" t="str">
            <v xml:space="preserve">CATAW     </v>
          </cell>
        </row>
        <row r="319">
          <cell r="G319">
            <v>20008</v>
          </cell>
          <cell r="H319" t="str">
            <v xml:space="preserve">CATJO     </v>
          </cell>
        </row>
        <row r="320">
          <cell r="G320">
            <v>20009</v>
          </cell>
          <cell r="H320" t="str">
            <v xml:space="preserve">CSFS      </v>
          </cell>
        </row>
        <row r="321">
          <cell r="G321">
            <v>20010</v>
          </cell>
          <cell r="H321" t="str">
            <v xml:space="preserve">CAT AFUDC </v>
          </cell>
        </row>
        <row r="322">
          <cell r="G322">
            <v>20012</v>
          </cell>
          <cell r="H322" t="str">
            <v xml:space="preserve">DEBS-CG   </v>
          </cell>
        </row>
        <row r="323">
          <cell r="G323">
            <v>20013</v>
          </cell>
          <cell r="H323" t="str">
            <v xml:space="preserve">CGOVN     </v>
          </cell>
        </row>
        <row r="324">
          <cell r="G324">
            <v>20014</v>
          </cell>
          <cell r="H324" t="str">
            <v xml:space="preserve">DRCT      </v>
          </cell>
        </row>
        <row r="325">
          <cell r="G325">
            <v>20015</v>
          </cell>
          <cell r="H325" t="str">
            <v xml:space="preserve">DRFS      </v>
          </cell>
        </row>
        <row r="326">
          <cell r="G326">
            <v>20016</v>
          </cell>
          <cell r="H326" t="str">
            <v xml:space="preserve">DP-Other  </v>
          </cell>
        </row>
        <row r="327">
          <cell r="G327">
            <v>20017</v>
          </cell>
          <cell r="H327" t="str">
            <v xml:space="preserve">DISTR     </v>
          </cell>
        </row>
        <row r="328">
          <cell r="G328">
            <v>20018</v>
          </cell>
          <cell r="H328" t="str">
            <v xml:space="preserve">GROPR     </v>
          </cell>
        </row>
        <row r="329">
          <cell r="G329">
            <v>20019</v>
          </cell>
          <cell r="H329" t="str">
            <v xml:space="preserve">DKESS     </v>
          </cell>
        </row>
        <row r="330">
          <cell r="G330">
            <v>20020</v>
          </cell>
          <cell r="H330" t="str">
            <v xml:space="preserve">TRANS     </v>
          </cell>
        </row>
        <row r="331">
          <cell r="G331">
            <v>20022</v>
          </cell>
          <cell r="H331" t="str">
            <v xml:space="preserve">BDCRK     </v>
          </cell>
        </row>
        <row r="332">
          <cell r="G332">
            <v>20023</v>
          </cell>
          <cell r="H332" t="str">
            <v xml:space="preserve">COWFD     </v>
          </cell>
        </row>
        <row r="333">
          <cell r="G333">
            <v>20024</v>
          </cell>
          <cell r="H333" t="str">
            <v xml:space="preserve">LOCAT     </v>
          </cell>
        </row>
        <row r="334">
          <cell r="G334">
            <v>20025</v>
          </cell>
          <cell r="H334" t="str">
            <v xml:space="preserve">RORIV     </v>
          </cell>
        </row>
        <row r="335">
          <cell r="G335">
            <v>20026</v>
          </cell>
          <cell r="H335" t="str">
            <v xml:space="preserve">UPCAT     </v>
          </cell>
        </row>
        <row r="336">
          <cell r="G336">
            <v>20027</v>
          </cell>
          <cell r="H336" t="str">
            <v xml:space="preserve">JOCAS     </v>
          </cell>
        </row>
        <row r="337">
          <cell r="G337">
            <v>20028</v>
          </cell>
          <cell r="H337" t="str">
            <v xml:space="preserve">IFMGT     </v>
          </cell>
        </row>
        <row r="338">
          <cell r="G338">
            <v>20029</v>
          </cell>
          <cell r="H338" t="str">
            <v xml:space="preserve">KEOWE     </v>
          </cell>
        </row>
        <row r="339">
          <cell r="G339">
            <v>20030</v>
          </cell>
          <cell r="H339" t="str">
            <v xml:space="preserve">LECT      </v>
          </cell>
        </row>
        <row r="340">
          <cell r="G340">
            <v>20031</v>
          </cell>
          <cell r="H340" t="str">
            <v xml:space="preserve">LEFS      </v>
          </cell>
        </row>
        <row r="341">
          <cell r="G341">
            <v>20034</v>
          </cell>
          <cell r="H341" t="str">
            <v xml:space="preserve">LCCT      </v>
          </cell>
        </row>
        <row r="342">
          <cell r="G342">
            <v>20035</v>
          </cell>
          <cell r="H342" t="str">
            <v xml:space="preserve">MSFS      </v>
          </cell>
        </row>
        <row r="343">
          <cell r="G343">
            <v>20036</v>
          </cell>
          <cell r="H343" t="str">
            <v xml:space="preserve">MCGUIR    </v>
          </cell>
        </row>
        <row r="344">
          <cell r="G344">
            <v>20037</v>
          </cell>
          <cell r="H344" t="str">
            <v xml:space="preserve">NUCGO     </v>
          </cell>
        </row>
        <row r="345">
          <cell r="G345">
            <v>20038</v>
          </cell>
          <cell r="H345" t="str">
            <v xml:space="preserve">OCONE     </v>
          </cell>
        </row>
        <row r="346">
          <cell r="G346">
            <v>20040</v>
          </cell>
          <cell r="H346" t="str">
            <v xml:space="preserve">PGSUP     </v>
          </cell>
        </row>
        <row r="347">
          <cell r="G347">
            <v>20041</v>
          </cell>
          <cell r="H347" t="str">
            <v xml:space="preserve">RBCT      </v>
          </cell>
        </row>
        <row r="348">
          <cell r="G348">
            <v>20042</v>
          </cell>
          <cell r="H348" t="str">
            <v xml:space="preserve">RBFS      </v>
          </cell>
        </row>
        <row r="349">
          <cell r="G349">
            <v>20043</v>
          </cell>
          <cell r="H349" t="str">
            <v xml:space="preserve">DWRUT     </v>
          </cell>
        </row>
        <row r="350">
          <cell r="G350">
            <v>20044</v>
          </cell>
          <cell r="H350" t="str">
            <v xml:space="preserve">SSRVS     </v>
          </cell>
        </row>
        <row r="351">
          <cell r="G351">
            <v>20045</v>
          </cell>
          <cell r="H351" t="str">
            <v xml:space="preserve">DE Parent </v>
          </cell>
        </row>
        <row r="352">
          <cell r="G352">
            <v>20046</v>
          </cell>
          <cell r="H352" t="str">
            <v xml:space="preserve">SSREPEMP  </v>
          </cell>
        </row>
        <row r="353">
          <cell r="G353">
            <v>20047</v>
          </cell>
          <cell r="H353" t="str">
            <v xml:space="preserve">PG-Other  </v>
          </cell>
        </row>
        <row r="354">
          <cell r="G354">
            <v>20048</v>
          </cell>
          <cell r="H354" t="str">
            <v xml:space="preserve">NucOther  </v>
          </cell>
        </row>
        <row r="355">
          <cell r="G355">
            <v>20049</v>
          </cell>
          <cell r="H355" t="str">
            <v xml:space="preserve">Retail    </v>
          </cell>
        </row>
        <row r="356">
          <cell r="G356">
            <v>20050</v>
          </cell>
          <cell r="H356" t="str">
            <v xml:space="preserve">DISTSERV  </v>
          </cell>
        </row>
        <row r="357">
          <cell r="G357">
            <v>20090</v>
          </cell>
          <cell r="H357" t="str">
            <v xml:space="preserve">NP&amp;L Supp </v>
          </cell>
        </row>
        <row r="358">
          <cell r="G358">
            <v>20091</v>
          </cell>
          <cell r="H358" t="str">
            <v>NP&amp;L Hydro</v>
          </cell>
        </row>
        <row r="359">
          <cell r="G359">
            <v>20092</v>
          </cell>
          <cell r="H359" t="str">
            <v>NP&amp;L Trans</v>
          </cell>
        </row>
        <row r="360">
          <cell r="G360">
            <v>20093</v>
          </cell>
          <cell r="H360" t="str">
            <v>NP&amp;L Distr</v>
          </cell>
        </row>
        <row r="361">
          <cell r="G361">
            <v>20094</v>
          </cell>
          <cell r="H361" t="str">
            <v xml:space="preserve">NP&amp;L Cust </v>
          </cell>
        </row>
        <row r="362">
          <cell r="G362">
            <v>30004</v>
          </cell>
          <cell r="H362" t="str">
            <v xml:space="preserve">OAKLAND   </v>
          </cell>
        </row>
        <row r="363">
          <cell r="G363">
            <v>30005</v>
          </cell>
          <cell r="H363" t="str">
            <v xml:space="preserve">MORROBAY  </v>
          </cell>
        </row>
        <row r="364">
          <cell r="G364">
            <v>30006</v>
          </cell>
          <cell r="H364" t="str">
            <v xml:space="preserve">SOUTHBAY  </v>
          </cell>
        </row>
        <row r="365">
          <cell r="G365">
            <v>30007</v>
          </cell>
          <cell r="H365" t="str">
            <v xml:space="preserve">MOSS LAND </v>
          </cell>
        </row>
        <row r="366">
          <cell r="G366">
            <v>30008</v>
          </cell>
          <cell r="H366" t="str">
            <v xml:space="preserve">FORTDRUM  </v>
          </cell>
        </row>
        <row r="367">
          <cell r="G367">
            <v>30009</v>
          </cell>
          <cell r="H367" t="str">
            <v>DEPS Mulberry GP, Inc.</v>
          </cell>
        </row>
        <row r="368">
          <cell r="G368">
            <v>30010</v>
          </cell>
          <cell r="H368" t="str">
            <v xml:space="preserve">NEWSMYRNA </v>
          </cell>
        </row>
        <row r="369">
          <cell r="G369">
            <v>30012</v>
          </cell>
          <cell r="H369" t="str">
            <v xml:space="preserve">DEBRIDGE  </v>
          </cell>
        </row>
        <row r="370">
          <cell r="G370">
            <v>30013</v>
          </cell>
          <cell r="H370" t="str">
            <v xml:space="preserve">NCDD      </v>
          </cell>
        </row>
        <row r="371">
          <cell r="G371">
            <v>30014</v>
          </cell>
          <cell r="H371" t="str">
            <v xml:space="preserve">DEGAD     </v>
          </cell>
        </row>
        <row r="372">
          <cell r="G372">
            <v>30015</v>
          </cell>
          <cell r="H372" t="str">
            <v>BRIDGEPORT</v>
          </cell>
        </row>
        <row r="373">
          <cell r="G373">
            <v>30016</v>
          </cell>
          <cell r="H373" t="str">
            <v xml:space="preserve">EDINBURG  </v>
          </cell>
        </row>
        <row r="374">
          <cell r="G374">
            <v>30017</v>
          </cell>
          <cell r="H374" t="str">
            <v>HIDALGOINC</v>
          </cell>
        </row>
        <row r="375">
          <cell r="G375">
            <v>30018</v>
          </cell>
          <cell r="H375" t="str">
            <v>DEHIDALGLP</v>
          </cell>
        </row>
        <row r="376">
          <cell r="G376">
            <v>30019</v>
          </cell>
          <cell r="H376" t="str">
            <v>HIDALGOLLP</v>
          </cell>
        </row>
        <row r="377">
          <cell r="G377">
            <v>30020</v>
          </cell>
          <cell r="H377" t="str">
            <v xml:space="preserve">TRENTON   </v>
          </cell>
        </row>
        <row r="378">
          <cell r="G378">
            <v>30021</v>
          </cell>
          <cell r="H378" t="str">
            <v xml:space="preserve">MCCLAIN   </v>
          </cell>
        </row>
        <row r="379">
          <cell r="G379">
            <v>30022</v>
          </cell>
          <cell r="H379" t="str">
            <v xml:space="preserve">MOHAVE    </v>
          </cell>
        </row>
        <row r="380">
          <cell r="G380">
            <v>30023</v>
          </cell>
          <cell r="H380" t="str">
            <v xml:space="preserve">DEGDEPS   </v>
          </cell>
        </row>
        <row r="381">
          <cell r="G381">
            <v>30024</v>
          </cell>
          <cell r="H381" t="str">
            <v xml:space="preserve">DENA      </v>
          </cell>
        </row>
        <row r="382">
          <cell r="G382">
            <v>30030</v>
          </cell>
          <cell r="H382" t="str">
            <v xml:space="preserve">DENA Partners Holding, LLC    </v>
          </cell>
        </row>
        <row r="383">
          <cell r="G383">
            <v>30031</v>
          </cell>
          <cell r="H383" t="str">
            <v>STFRANCLLC</v>
          </cell>
        </row>
        <row r="384">
          <cell r="G384">
            <v>30032</v>
          </cell>
          <cell r="H384" t="str">
            <v xml:space="preserve">DENA Texas Management, LLC    </v>
          </cell>
        </row>
        <row r="385">
          <cell r="G385">
            <v>30033</v>
          </cell>
          <cell r="H385" t="str">
            <v>DENA Trading Prtnr. LP</v>
          </cell>
        </row>
        <row r="386">
          <cell r="G386">
            <v>30034</v>
          </cell>
          <cell r="H386" t="str">
            <v xml:space="preserve">HINDLLC   </v>
          </cell>
        </row>
        <row r="387">
          <cell r="G387">
            <v>30035</v>
          </cell>
          <cell r="H387" t="str">
            <v xml:space="preserve">DENA Asset Partners, LP       </v>
          </cell>
        </row>
        <row r="388">
          <cell r="G388">
            <v>30040</v>
          </cell>
          <cell r="H388" t="str">
            <v>DEDESOTLLC</v>
          </cell>
        </row>
        <row r="389">
          <cell r="G389">
            <v>30041</v>
          </cell>
          <cell r="H389" t="str">
            <v>NATPROPLLC</v>
          </cell>
        </row>
        <row r="390">
          <cell r="G390">
            <v>30045</v>
          </cell>
          <cell r="H390" t="str">
            <v xml:space="preserve">CASCOLLC  </v>
          </cell>
        </row>
        <row r="391">
          <cell r="G391">
            <v>30046</v>
          </cell>
          <cell r="H391" t="str">
            <v>DE Design Supplier, Inc.</v>
          </cell>
        </row>
        <row r="392">
          <cell r="G392">
            <v>30047</v>
          </cell>
          <cell r="H392" t="str">
            <v>Duke Energy St. Lucie, LLC</v>
          </cell>
        </row>
        <row r="393">
          <cell r="G393">
            <v>30048</v>
          </cell>
          <cell r="H393" t="str">
            <v xml:space="preserve">LEELLC    </v>
          </cell>
        </row>
        <row r="394">
          <cell r="G394">
            <v>30049</v>
          </cell>
          <cell r="H394" t="str">
            <v>Hidalgo Hd</v>
          </cell>
        </row>
        <row r="395">
          <cell r="G395">
            <v>30050</v>
          </cell>
          <cell r="H395" t="str">
            <v xml:space="preserve">DE Attala </v>
          </cell>
        </row>
        <row r="396">
          <cell r="G396">
            <v>30051</v>
          </cell>
          <cell r="H396" t="str">
            <v xml:space="preserve">Maricopa  </v>
          </cell>
        </row>
        <row r="397">
          <cell r="G397">
            <v>30052</v>
          </cell>
          <cell r="H397" t="str">
            <v>SWPWRPNTRS</v>
          </cell>
        </row>
        <row r="398">
          <cell r="G398">
            <v>30054</v>
          </cell>
          <cell r="H398" t="str">
            <v>DENAMERHLD</v>
          </cell>
        </row>
        <row r="399">
          <cell r="G399">
            <v>30056</v>
          </cell>
          <cell r="H399" t="str">
            <v>DEMARSHALL</v>
          </cell>
        </row>
        <row r="400">
          <cell r="G400">
            <v>30057</v>
          </cell>
          <cell r="H400" t="str">
            <v xml:space="preserve">DEAUDRAIN </v>
          </cell>
        </row>
        <row r="401">
          <cell r="G401">
            <v>30059</v>
          </cell>
          <cell r="H401" t="str">
            <v>DESTHHAVEN</v>
          </cell>
        </row>
        <row r="402">
          <cell r="G402">
            <v>30060</v>
          </cell>
          <cell r="H402" t="str">
            <v>DECALIFORN</v>
          </cell>
        </row>
        <row r="403">
          <cell r="G403">
            <v>30062</v>
          </cell>
          <cell r="H403" t="str">
            <v xml:space="preserve">CALREGOFF </v>
          </cell>
        </row>
        <row r="404">
          <cell r="G404">
            <v>30071</v>
          </cell>
          <cell r="H404" t="str">
            <v xml:space="preserve">DELEEHLDG </v>
          </cell>
        </row>
        <row r="405">
          <cell r="G405">
            <v>30072</v>
          </cell>
          <cell r="H405" t="str">
            <v xml:space="preserve">DKENGYGEN </v>
          </cell>
        </row>
        <row r="406">
          <cell r="G406">
            <v>30073</v>
          </cell>
          <cell r="H406" t="str">
            <v xml:space="preserve">DELEC     </v>
          </cell>
        </row>
        <row r="407">
          <cell r="G407">
            <v>30074</v>
          </cell>
          <cell r="H407" t="str">
            <v xml:space="preserve">WSTREGN   </v>
          </cell>
        </row>
        <row r="408">
          <cell r="G408">
            <v>30075</v>
          </cell>
          <cell r="H408" t="str">
            <v xml:space="preserve">MLExpan   </v>
          </cell>
        </row>
        <row r="409">
          <cell r="G409">
            <v>30076</v>
          </cell>
          <cell r="H409" t="str">
            <v xml:space="preserve">Catawbal  </v>
          </cell>
        </row>
        <row r="410">
          <cell r="G410">
            <v>30077</v>
          </cell>
          <cell r="H410" t="str">
            <v xml:space="preserve">Catawba   </v>
          </cell>
        </row>
        <row r="411">
          <cell r="G411">
            <v>30078</v>
          </cell>
          <cell r="H411" t="str">
            <v xml:space="preserve">DEGHLDGS  </v>
          </cell>
        </row>
        <row r="412">
          <cell r="G412">
            <v>30079</v>
          </cell>
          <cell r="H412" t="str">
            <v xml:space="preserve">CatawbaII </v>
          </cell>
        </row>
        <row r="413">
          <cell r="G413">
            <v>30080</v>
          </cell>
          <cell r="H413" t="str">
            <v xml:space="preserve">DE Murray </v>
          </cell>
        </row>
        <row r="414">
          <cell r="G414">
            <v>30081</v>
          </cell>
          <cell r="H414" t="str">
            <v>DE HOTSPRG</v>
          </cell>
        </row>
        <row r="415">
          <cell r="G415">
            <v>30082</v>
          </cell>
          <cell r="H415" t="str">
            <v>DE Wshngtn</v>
          </cell>
        </row>
        <row r="416">
          <cell r="G416">
            <v>30083</v>
          </cell>
          <cell r="H416" t="str">
            <v>Southeast Region Office</v>
          </cell>
        </row>
        <row r="417">
          <cell r="G417">
            <v>30084</v>
          </cell>
          <cell r="H417" t="str">
            <v>Eastern Region Office</v>
          </cell>
        </row>
        <row r="418">
          <cell r="G418">
            <v>30085</v>
          </cell>
          <cell r="H418" t="str">
            <v xml:space="preserve">DEEntprs  </v>
          </cell>
        </row>
        <row r="419">
          <cell r="G419">
            <v>30086</v>
          </cell>
          <cell r="H419" t="str">
            <v xml:space="preserve">DEKLLC    </v>
          </cell>
        </row>
        <row r="420">
          <cell r="G420">
            <v>30087</v>
          </cell>
          <cell r="H420" t="str">
            <v xml:space="preserve">DEGHLLC   </v>
          </cell>
        </row>
        <row r="421">
          <cell r="G421">
            <v>30088</v>
          </cell>
          <cell r="H421" t="str">
            <v xml:space="preserve">DELUNA    </v>
          </cell>
        </row>
        <row r="422">
          <cell r="G422">
            <v>30094</v>
          </cell>
          <cell r="H422" t="str">
            <v>Westcoast Canada</v>
          </cell>
        </row>
        <row r="423">
          <cell r="G423">
            <v>30095</v>
          </cell>
          <cell r="H423" t="str">
            <v>Westcoast Power</v>
          </cell>
        </row>
        <row r="424">
          <cell r="G424">
            <v>30096</v>
          </cell>
          <cell r="H424" t="str">
            <v>WHPI Business Development</v>
          </cell>
        </row>
        <row r="425">
          <cell r="G425">
            <v>30098</v>
          </cell>
          <cell r="H425" t="str">
            <v>Engage America</v>
          </cell>
        </row>
        <row r="426">
          <cell r="G426">
            <v>30194</v>
          </cell>
          <cell r="H426" t="str">
            <v xml:space="preserve">Engage Energy Canada ABU      </v>
          </cell>
        </row>
        <row r="427">
          <cell r="G427">
            <v>30195</v>
          </cell>
          <cell r="H427" t="str">
            <v>Westcoast Power Hldg ABU</v>
          </cell>
        </row>
        <row r="428">
          <cell r="G428">
            <v>30198</v>
          </cell>
          <cell r="H428" t="str">
            <v>Energy Energy America ABU</v>
          </cell>
        </row>
        <row r="429">
          <cell r="G429">
            <v>30274</v>
          </cell>
          <cell r="H429" t="str">
            <v xml:space="preserve">DENAT&amp;M   </v>
          </cell>
        </row>
        <row r="430">
          <cell r="G430">
            <v>30275</v>
          </cell>
          <cell r="H430" t="str">
            <v>Duke Energy Trading Exchng, LLC</v>
          </cell>
        </row>
        <row r="431">
          <cell r="G431">
            <v>30278</v>
          </cell>
          <cell r="H431" t="str">
            <v>American Natural Gas</v>
          </cell>
        </row>
        <row r="432">
          <cell r="G432">
            <v>30280</v>
          </cell>
          <cell r="H432" t="str">
            <v>DE Mktg Canada Ltd Partnership</v>
          </cell>
        </row>
        <row r="433">
          <cell r="G433">
            <v>30281</v>
          </cell>
          <cell r="H433" t="str">
            <v>Duke Energy Service Canada</v>
          </cell>
        </row>
        <row r="434">
          <cell r="G434">
            <v>30282</v>
          </cell>
          <cell r="H434" t="str">
            <v>DETMI Management</v>
          </cell>
        </row>
        <row r="435">
          <cell r="G435">
            <v>30286</v>
          </cell>
          <cell r="H435" t="str">
            <v xml:space="preserve">Energy Delivery Services      </v>
          </cell>
        </row>
        <row r="436">
          <cell r="G436">
            <v>30287</v>
          </cell>
          <cell r="H436" t="str">
            <v xml:space="preserve">Duke Energy Royal, LLC        </v>
          </cell>
        </row>
        <row r="437">
          <cell r="G437">
            <v>30291</v>
          </cell>
          <cell r="H437" t="str">
            <v xml:space="preserve">DE Marketing Canada LTD       </v>
          </cell>
        </row>
        <row r="438">
          <cell r="G438">
            <v>30292</v>
          </cell>
          <cell r="H438" t="str">
            <v xml:space="preserve">DE Services Canada, LTD       </v>
          </cell>
        </row>
        <row r="439">
          <cell r="G439">
            <v>30293</v>
          </cell>
          <cell r="H439" t="str">
            <v xml:space="preserve">Engage Energy Canada, LP      </v>
          </cell>
        </row>
        <row r="440">
          <cell r="G440">
            <v>30294</v>
          </cell>
          <cell r="H440" t="str">
            <v xml:space="preserve">Engage Energy Canada ABU      </v>
          </cell>
        </row>
        <row r="441">
          <cell r="G441">
            <v>30296</v>
          </cell>
          <cell r="H441" t="str">
            <v xml:space="preserve">Engage Energy Canada, Inc     </v>
          </cell>
        </row>
        <row r="442">
          <cell r="G442">
            <v>40001</v>
          </cell>
          <cell r="H442" t="str">
            <v xml:space="preserve">DSICONSOL </v>
          </cell>
        </row>
        <row r="443">
          <cell r="G443">
            <v>40002</v>
          </cell>
          <cell r="H443" t="str">
            <v xml:space="preserve">DSIUS     </v>
          </cell>
        </row>
        <row r="444">
          <cell r="G444">
            <v>40003</v>
          </cell>
          <cell r="H444" t="str">
            <v>DSITECHTRL</v>
          </cell>
        </row>
        <row r="445">
          <cell r="G445">
            <v>40004</v>
          </cell>
          <cell r="H445" t="str">
            <v>DSIEVENDAL</v>
          </cell>
        </row>
        <row r="446">
          <cell r="G446">
            <v>40005</v>
          </cell>
          <cell r="H446" t="str">
            <v>DSIGRTNRTH</v>
          </cell>
        </row>
        <row r="447">
          <cell r="G447">
            <v>40006</v>
          </cell>
          <cell r="H447" t="str">
            <v xml:space="preserve">DSICANADA </v>
          </cell>
        </row>
        <row r="448">
          <cell r="G448">
            <v>40009</v>
          </cell>
          <cell r="H448" t="str">
            <v>DSIENGYINV</v>
          </cell>
        </row>
        <row r="449">
          <cell r="G449">
            <v>40011</v>
          </cell>
          <cell r="H449" t="str">
            <v>Huntington</v>
          </cell>
        </row>
        <row r="450">
          <cell r="G450">
            <v>40021</v>
          </cell>
          <cell r="H450" t="str">
            <v xml:space="preserve">BTA CORP  </v>
          </cell>
        </row>
        <row r="451">
          <cell r="G451">
            <v>45000</v>
          </cell>
          <cell r="H451" t="str">
            <v xml:space="preserve">DEFS LLC  </v>
          </cell>
        </row>
        <row r="452">
          <cell r="G452">
            <v>45001</v>
          </cell>
          <cell r="H452" t="str">
            <v xml:space="preserve">DEFS MKTG </v>
          </cell>
        </row>
        <row r="453">
          <cell r="G453">
            <v>45002</v>
          </cell>
          <cell r="H453" t="str">
            <v xml:space="preserve">GPMAUSTIN </v>
          </cell>
        </row>
        <row r="454">
          <cell r="G454">
            <v>45003</v>
          </cell>
          <cell r="H454" t="str">
            <v xml:space="preserve">ANADARKO  </v>
          </cell>
        </row>
        <row r="455">
          <cell r="G455">
            <v>45005</v>
          </cell>
          <cell r="H455" t="str">
            <v xml:space="preserve">PH GATHER </v>
          </cell>
        </row>
        <row r="456">
          <cell r="G456">
            <v>45006</v>
          </cell>
          <cell r="H456" t="str">
            <v xml:space="preserve">DENGL     </v>
          </cell>
        </row>
        <row r="457">
          <cell r="G457">
            <v>45007</v>
          </cell>
          <cell r="H457" t="str">
            <v>DE FINSERV</v>
          </cell>
        </row>
        <row r="458">
          <cell r="G458">
            <v>45008</v>
          </cell>
          <cell r="H458" t="str">
            <v>PE LA INTR</v>
          </cell>
        </row>
        <row r="459">
          <cell r="G459">
            <v>45009</v>
          </cell>
          <cell r="H459" t="str">
            <v>PE MB PROC</v>
          </cell>
        </row>
        <row r="460">
          <cell r="G460">
            <v>45010</v>
          </cell>
          <cell r="H460" t="str">
            <v>DEINTRANET</v>
          </cell>
        </row>
        <row r="461">
          <cell r="G461">
            <v>45011</v>
          </cell>
          <cell r="H461" t="str">
            <v xml:space="preserve">PFS       </v>
          </cell>
        </row>
        <row r="462">
          <cell r="G462">
            <v>45012</v>
          </cell>
          <cell r="H462" t="str">
            <v xml:space="preserve">Aurora    </v>
          </cell>
        </row>
        <row r="463">
          <cell r="G463">
            <v>45013</v>
          </cell>
          <cell r="H463" t="str">
            <v xml:space="preserve">AIM PIPE  </v>
          </cell>
        </row>
        <row r="464">
          <cell r="G464">
            <v>45014</v>
          </cell>
          <cell r="H464" t="str">
            <v xml:space="preserve">WELD CNTY </v>
          </cell>
        </row>
        <row r="465">
          <cell r="G465">
            <v>45015</v>
          </cell>
          <cell r="H465" t="str">
            <v xml:space="preserve">ALIP      </v>
          </cell>
        </row>
        <row r="466">
          <cell r="G466">
            <v>45016</v>
          </cell>
          <cell r="H466" t="str">
            <v xml:space="preserve">PETXINTRA </v>
          </cell>
        </row>
        <row r="467">
          <cell r="G467">
            <v>45017</v>
          </cell>
          <cell r="H467" t="str">
            <v>DE HINSHAW</v>
          </cell>
        </row>
        <row r="468">
          <cell r="G468">
            <v>45018</v>
          </cell>
          <cell r="H468" t="str">
            <v xml:space="preserve">DEINTRAPL </v>
          </cell>
        </row>
        <row r="469">
          <cell r="G469">
            <v>45019</v>
          </cell>
          <cell r="H469" t="str">
            <v xml:space="preserve">NHC       </v>
          </cell>
        </row>
        <row r="470">
          <cell r="G470">
            <v>45020</v>
          </cell>
          <cell r="H470" t="str">
            <v>PE DAUPHIN</v>
          </cell>
        </row>
        <row r="471">
          <cell r="G471">
            <v>45021</v>
          </cell>
          <cell r="H471" t="str">
            <v>DE OK MIDS</v>
          </cell>
        </row>
        <row r="472">
          <cell r="G472">
            <v>45022</v>
          </cell>
          <cell r="H472" t="str">
            <v>DE FUEL OP</v>
          </cell>
        </row>
        <row r="473">
          <cell r="G473">
            <v>45023</v>
          </cell>
          <cell r="H473" t="str">
            <v>CENTANAGAT</v>
          </cell>
        </row>
        <row r="474">
          <cell r="G474">
            <v>45024</v>
          </cell>
          <cell r="H474" t="str">
            <v>C OIL GATH</v>
          </cell>
        </row>
        <row r="475">
          <cell r="G475">
            <v>45025</v>
          </cell>
          <cell r="H475" t="str">
            <v xml:space="preserve">CIPCO     </v>
          </cell>
        </row>
        <row r="476">
          <cell r="G476">
            <v>45026</v>
          </cell>
          <cell r="H476" t="str">
            <v xml:space="preserve">DE COMITE </v>
          </cell>
        </row>
        <row r="477">
          <cell r="G477">
            <v>45027</v>
          </cell>
          <cell r="H477" t="str">
            <v xml:space="preserve">TEPPCO    </v>
          </cell>
        </row>
        <row r="478">
          <cell r="G478">
            <v>45028</v>
          </cell>
          <cell r="H478" t="str">
            <v>TEPPCO INV</v>
          </cell>
        </row>
        <row r="479">
          <cell r="G479">
            <v>45029</v>
          </cell>
          <cell r="H479" t="str">
            <v xml:space="preserve">DECANADAH </v>
          </cell>
        </row>
        <row r="480">
          <cell r="G480">
            <v>45030</v>
          </cell>
          <cell r="H480" t="str">
            <v xml:space="preserve">TEACANADA </v>
          </cell>
        </row>
        <row r="481">
          <cell r="G481">
            <v>45031</v>
          </cell>
          <cell r="H481" t="str">
            <v>DEMIDCANAD</v>
          </cell>
        </row>
        <row r="482">
          <cell r="G482">
            <v>45032</v>
          </cell>
          <cell r="H482" t="str">
            <v xml:space="preserve">DEG&amp;P     </v>
          </cell>
        </row>
        <row r="483">
          <cell r="G483">
            <v>45033</v>
          </cell>
          <cell r="H483" t="str">
            <v xml:space="preserve">FUELSSTOR </v>
          </cell>
        </row>
        <row r="484">
          <cell r="G484">
            <v>45034</v>
          </cell>
          <cell r="H484" t="str">
            <v>OVERLANDTR</v>
          </cell>
        </row>
        <row r="485">
          <cell r="G485">
            <v>45035</v>
          </cell>
          <cell r="H485" t="str">
            <v>DEOZONACON</v>
          </cell>
        </row>
        <row r="486">
          <cell r="G486">
            <v>45036</v>
          </cell>
          <cell r="H486" t="str">
            <v>DESTRATTON</v>
          </cell>
        </row>
        <row r="487">
          <cell r="G487">
            <v>45037</v>
          </cell>
          <cell r="H487" t="str">
            <v xml:space="preserve">MCLAPIPE  </v>
          </cell>
        </row>
        <row r="488">
          <cell r="G488">
            <v>45038</v>
          </cell>
          <cell r="H488" t="str">
            <v>PANOLAPIPE</v>
          </cell>
        </row>
        <row r="489">
          <cell r="G489">
            <v>45039</v>
          </cell>
          <cell r="H489" t="str">
            <v xml:space="preserve">FAC OP    </v>
          </cell>
        </row>
        <row r="490">
          <cell r="G490">
            <v>45040</v>
          </cell>
          <cell r="H490" t="str">
            <v>PEACHRIDGE</v>
          </cell>
        </row>
        <row r="491">
          <cell r="G491">
            <v>45041</v>
          </cell>
          <cell r="H491" t="str">
            <v xml:space="preserve">HIGH GAS  </v>
          </cell>
        </row>
        <row r="492">
          <cell r="G492">
            <v>45042</v>
          </cell>
          <cell r="H492" t="str">
            <v xml:space="preserve">HIGH NGL  </v>
          </cell>
        </row>
        <row r="493">
          <cell r="G493">
            <v>45043</v>
          </cell>
          <cell r="H493" t="str">
            <v xml:space="preserve">DE LP ACQ </v>
          </cell>
        </row>
        <row r="494">
          <cell r="G494">
            <v>45044</v>
          </cell>
          <cell r="H494" t="str">
            <v xml:space="preserve">UNITED LP </v>
          </cell>
        </row>
        <row r="495">
          <cell r="G495">
            <v>45045</v>
          </cell>
          <cell r="H495" t="str">
            <v xml:space="preserve">DEFS SW   </v>
          </cell>
        </row>
        <row r="496">
          <cell r="G496">
            <v>45046</v>
          </cell>
          <cell r="H496" t="str">
            <v>DE SWOZONA</v>
          </cell>
        </row>
        <row r="497">
          <cell r="G497">
            <v>45047</v>
          </cell>
          <cell r="H497" t="str">
            <v xml:space="preserve">RIO BRAVO </v>
          </cell>
        </row>
        <row r="498">
          <cell r="G498">
            <v>45048</v>
          </cell>
          <cell r="H498" t="str">
            <v>FUELS COTT</v>
          </cell>
        </row>
        <row r="499">
          <cell r="G499">
            <v>45049</v>
          </cell>
          <cell r="H499" t="str">
            <v xml:space="preserve">ED COTTON </v>
          </cell>
        </row>
        <row r="500">
          <cell r="G500">
            <v>45051</v>
          </cell>
          <cell r="H500" t="str">
            <v xml:space="preserve">EASTTXGAS </v>
          </cell>
        </row>
        <row r="501">
          <cell r="G501">
            <v>45054</v>
          </cell>
          <cell r="H501" t="str">
            <v>SANJAC GAS</v>
          </cell>
        </row>
        <row r="502">
          <cell r="G502">
            <v>45055</v>
          </cell>
          <cell r="H502" t="str">
            <v>SANJAC IND</v>
          </cell>
        </row>
        <row r="503">
          <cell r="G503">
            <v>45062</v>
          </cell>
          <cell r="H503" t="str">
            <v xml:space="preserve">EasTrans  </v>
          </cell>
        </row>
        <row r="504">
          <cell r="G504">
            <v>45065</v>
          </cell>
          <cell r="H504" t="str">
            <v xml:space="preserve">DEFS,LLC  </v>
          </cell>
        </row>
        <row r="505">
          <cell r="G505">
            <v>45066</v>
          </cell>
          <cell r="H505" t="str">
            <v>GPMPipeLLC</v>
          </cell>
        </row>
        <row r="506">
          <cell r="G506">
            <v>45067</v>
          </cell>
          <cell r="H506" t="str">
            <v xml:space="preserve">GPMGTCLLC </v>
          </cell>
        </row>
        <row r="507">
          <cell r="G507">
            <v>45068</v>
          </cell>
          <cell r="H507" t="str">
            <v xml:space="preserve">ALIP2     </v>
          </cell>
        </row>
        <row r="508">
          <cell r="G508">
            <v>45069</v>
          </cell>
          <cell r="H508" t="str">
            <v>DEINTRADIV</v>
          </cell>
        </row>
        <row r="509">
          <cell r="G509">
            <v>45070</v>
          </cell>
          <cell r="H509" t="str">
            <v>GPMGasCoLC</v>
          </cell>
        </row>
        <row r="510">
          <cell r="G510">
            <v>45071</v>
          </cell>
          <cell r="H510" t="str">
            <v>GPMEDDYLLC</v>
          </cell>
        </row>
        <row r="511">
          <cell r="G511">
            <v>45074</v>
          </cell>
          <cell r="H511" t="str">
            <v>GPMPanGath</v>
          </cell>
        </row>
        <row r="512">
          <cell r="G512">
            <v>45075</v>
          </cell>
          <cell r="H512" t="str">
            <v xml:space="preserve">De T&amp;T    </v>
          </cell>
        </row>
        <row r="513">
          <cell r="G513">
            <v>45076</v>
          </cell>
          <cell r="H513" t="str">
            <v xml:space="preserve">TEKASPIPE </v>
          </cell>
        </row>
        <row r="514">
          <cell r="G514">
            <v>45077</v>
          </cell>
          <cell r="H514" t="str">
            <v xml:space="preserve">DEFSHOLD  </v>
          </cell>
        </row>
        <row r="515">
          <cell r="G515">
            <v>45078</v>
          </cell>
          <cell r="H515" t="str">
            <v xml:space="preserve">DEFSHOLD  </v>
          </cell>
        </row>
        <row r="516">
          <cell r="G516">
            <v>45079</v>
          </cell>
          <cell r="H516" t="str">
            <v xml:space="preserve">GUAD PL   </v>
          </cell>
        </row>
        <row r="517">
          <cell r="G517">
            <v>45080</v>
          </cell>
          <cell r="H517" t="str">
            <v xml:space="preserve">GAS SRVS  </v>
          </cell>
        </row>
        <row r="518">
          <cell r="G518">
            <v>45081</v>
          </cell>
          <cell r="H518" t="str">
            <v>INDUST GAS</v>
          </cell>
        </row>
        <row r="519">
          <cell r="G519">
            <v>45082</v>
          </cell>
          <cell r="H519" t="str">
            <v xml:space="preserve">RORNG CRK </v>
          </cell>
        </row>
        <row r="520">
          <cell r="G520">
            <v>45083</v>
          </cell>
          <cell r="H520" t="str">
            <v xml:space="preserve">HERITAGE  </v>
          </cell>
        </row>
        <row r="521">
          <cell r="G521">
            <v>45084</v>
          </cell>
          <cell r="H521" t="str">
            <v xml:space="preserve">GRSINC    </v>
          </cell>
        </row>
        <row r="522">
          <cell r="G522">
            <v>45085</v>
          </cell>
          <cell r="H522" t="str">
            <v xml:space="preserve">GRSITRANS </v>
          </cell>
        </row>
        <row r="523">
          <cell r="G523" t="str">
            <v>E0001</v>
          </cell>
          <cell r="H523" t="str">
            <v xml:space="preserve">DEC       </v>
          </cell>
        </row>
        <row r="524">
          <cell r="G524" t="str">
            <v>E0002</v>
          </cell>
          <cell r="H524" t="str">
            <v xml:space="preserve">Duke Cptl </v>
          </cell>
        </row>
        <row r="525">
          <cell r="G525" t="str">
            <v>E0003</v>
          </cell>
          <cell r="H525" t="str">
            <v xml:space="preserve">PE CONSOL </v>
          </cell>
        </row>
        <row r="526">
          <cell r="G526" t="str">
            <v>E0004</v>
          </cell>
          <cell r="H526" t="str">
            <v>PEPLCONSOL</v>
          </cell>
        </row>
        <row r="527">
          <cell r="G527" t="str">
            <v>E0005</v>
          </cell>
          <cell r="H527" t="str">
            <v>TETCO CNSL</v>
          </cell>
        </row>
        <row r="528">
          <cell r="G528" t="str">
            <v>E0006</v>
          </cell>
          <cell r="H528" t="str">
            <v xml:space="preserve">AEI Group </v>
          </cell>
        </row>
        <row r="529">
          <cell r="G529" t="str">
            <v>E0007</v>
          </cell>
          <cell r="H529" t="str">
            <v xml:space="preserve">PE PRNT   </v>
          </cell>
        </row>
        <row r="530">
          <cell r="G530" t="str">
            <v>E0008</v>
          </cell>
          <cell r="H530" t="str">
            <v xml:space="preserve">DE SRVCS  </v>
          </cell>
        </row>
        <row r="531">
          <cell r="G531" t="str">
            <v>E0009</v>
          </cell>
          <cell r="H531" t="str">
            <v xml:space="preserve">TRUNKLINE </v>
          </cell>
        </row>
        <row r="532">
          <cell r="G532" t="str">
            <v>E0011</v>
          </cell>
          <cell r="H532" t="str">
            <v xml:space="preserve">AEI GROUP </v>
          </cell>
        </row>
        <row r="533">
          <cell r="G533" t="str">
            <v>E0013</v>
          </cell>
          <cell r="H533" t="str">
            <v>TEC CONSOL</v>
          </cell>
        </row>
        <row r="534">
          <cell r="G534" t="str">
            <v>E0015</v>
          </cell>
          <cell r="H534" t="str">
            <v>DENGC CNSL</v>
          </cell>
        </row>
        <row r="535">
          <cell r="G535" t="str">
            <v>E0017</v>
          </cell>
          <cell r="H535" t="str">
            <v>DEMCCONSOL</v>
          </cell>
        </row>
        <row r="536">
          <cell r="G536" t="str">
            <v>E0018</v>
          </cell>
          <cell r="H536" t="str">
            <v xml:space="preserve">GAD GROUP </v>
          </cell>
        </row>
        <row r="537">
          <cell r="G537" t="str">
            <v>E0020</v>
          </cell>
          <cell r="H537" t="str">
            <v xml:space="preserve">LNG       </v>
          </cell>
        </row>
        <row r="538">
          <cell r="G538" t="str">
            <v>E0024</v>
          </cell>
          <cell r="H538" t="str">
            <v xml:space="preserve">DEI LLC   </v>
          </cell>
        </row>
        <row r="539">
          <cell r="G539" t="str">
            <v>E0025</v>
          </cell>
          <cell r="H539" t="str">
            <v xml:space="preserve">DEG ELIM  </v>
          </cell>
        </row>
        <row r="540">
          <cell r="G540" t="str">
            <v>E0026</v>
          </cell>
          <cell r="H540" t="str">
            <v>DEGAD ELIM</v>
          </cell>
        </row>
        <row r="541">
          <cell r="G541" t="str">
            <v>E0027</v>
          </cell>
          <cell r="H541" t="str">
            <v xml:space="preserve">HID ELIM  </v>
          </cell>
        </row>
        <row r="542">
          <cell r="G542" t="str">
            <v>E0029</v>
          </cell>
          <cell r="H542" t="str">
            <v>TRANS ELIM</v>
          </cell>
        </row>
        <row r="543">
          <cell r="G543" t="str">
            <v>E0030</v>
          </cell>
          <cell r="H543" t="str">
            <v xml:space="preserve">GUEMES EL </v>
          </cell>
        </row>
        <row r="544">
          <cell r="G544" t="str">
            <v>E0031</v>
          </cell>
          <cell r="H544" t="str">
            <v>ELECTRO EL</v>
          </cell>
        </row>
        <row r="545">
          <cell r="G545" t="str">
            <v>E0032</v>
          </cell>
          <cell r="H545" t="str">
            <v>TE BERMUDA</v>
          </cell>
        </row>
        <row r="546">
          <cell r="G546" t="str">
            <v>E0033</v>
          </cell>
          <cell r="H546" t="str">
            <v xml:space="preserve">Blue Elim </v>
          </cell>
        </row>
        <row r="547">
          <cell r="G547" t="str">
            <v>E0034</v>
          </cell>
          <cell r="H547" t="str">
            <v>DEIAr Elim</v>
          </cell>
        </row>
        <row r="548">
          <cell r="G548" t="str">
            <v>E0035</v>
          </cell>
          <cell r="H548" t="str">
            <v>Brasil Ltd</v>
          </cell>
        </row>
        <row r="549">
          <cell r="G549" t="str">
            <v>E0036</v>
          </cell>
          <cell r="H549" t="str">
            <v xml:space="preserve">ElSalvado </v>
          </cell>
        </row>
        <row r="550">
          <cell r="G550" t="str">
            <v>E0037</v>
          </cell>
          <cell r="H550" t="str">
            <v>BelizeCons</v>
          </cell>
        </row>
        <row r="551">
          <cell r="G551" t="str">
            <v>E0038</v>
          </cell>
          <cell r="H551" t="str">
            <v>Egenor Con</v>
          </cell>
        </row>
        <row r="552">
          <cell r="G552" t="str">
            <v>E0039</v>
          </cell>
          <cell r="H552" t="str">
            <v xml:space="preserve">Empressa  </v>
          </cell>
        </row>
        <row r="553">
          <cell r="G553" t="str">
            <v>E0041</v>
          </cell>
          <cell r="H553" t="str">
            <v>Argen Cons</v>
          </cell>
        </row>
        <row r="554">
          <cell r="G554" t="str">
            <v>E0042</v>
          </cell>
          <cell r="H554" t="str">
            <v>DENGC-Corp</v>
          </cell>
        </row>
        <row r="555">
          <cell r="G555" t="str">
            <v>E0043</v>
          </cell>
          <cell r="H555" t="str">
            <v xml:space="preserve">MHPACQL   </v>
          </cell>
        </row>
        <row r="556">
          <cell r="G556" t="str">
            <v>E1042</v>
          </cell>
          <cell r="H556" t="str">
            <v>DE Serv Ca</v>
          </cell>
        </row>
        <row r="557">
          <cell r="G557" t="str">
            <v>E1061</v>
          </cell>
          <cell r="H557" t="str">
            <v xml:space="preserve">DEBSELIM  </v>
          </cell>
        </row>
        <row r="558">
          <cell r="G558" t="str">
            <v>E1063</v>
          </cell>
          <cell r="H558" t="str">
            <v xml:space="preserve">AusConsol </v>
          </cell>
        </row>
        <row r="559">
          <cell r="G559" t="str">
            <v>E1064</v>
          </cell>
          <cell r="H559" t="str">
            <v xml:space="preserve">EUROPET&amp;M </v>
          </cell>
        </row>
        <row r="560">
          <cell r="G560" t="str">
            <v>E1068</v>
          </cell>
          <cell r="H560" t="str">
            <v>UKLegalEli</v>
          </cell>
        </row>
        <row r="561">
          <cell r="G561" t="str">
            <v>E2001</v>
          </cell>
          <cell r="H561" t="str">
            <v>DUKELECCON</v>
          </cell>
        </row>
        <row r="562">
          <cell r="G562" t="str">
            <v>E2002</v>
          </cell>
          <cell r="H562" t="str">
            <v xml:space="preserve">WATERELIM </v>
          </cell>
        </row>
        <row r="563">
          <cell r="G563" t="str">
            <v>E2004</v>
          </cell>
          <cell r="H563" t="str">
            <v xml:space="preserve">DUKPWR    </v>
          </cell>
        </row>
        <row r="564">
          <cell r="G564" t="str">
            <v>E2005</v>
          </cell>
          <cell r="H564" t="str">
            <v xml:space="preserve">NUC       </v>
          </cell>
        </row>
        <row r="565">
          <cell r="G565" t="str">
            <v>E2006</v>
          </cell>
          <cell r="H565" t="str">
            <v xml:space="preserve">FOSSIL    </v>
          </cell>
        </row>
        <row r="566">
          <cell r="G566" t="str">
            <v>E2007</v>
          </cell>
          <cell r="H566" t="str">
            <v xml:space="preserve">CAT       </v>
          </cell>
        </row>
        <row r="567">
          <cell r="G567" t="str">
            <v>E2008</v>
          </cell>
          <cell r="H567" t="str">
            <v xml:space="preserve">OCO Elim  </v>
          </cell>
        </row>
        <row r="568">
          <cell r="G568" t="str">
            <v>E2009</v>
          </cell>
          <cell r="H568" t="str">
            <v>HYDRO Elim</v>
          </cell>
        </row>
        <row r="569">
          <cell r="G569" t="str">
            <v>E2010</v>
          </cell>
          <cell r="H569" t="str">
            <v>Metro Elim</v>
          </cell>
        </row>
        <row r="570">
          <cell r="G570" t="str">
            <v>E2011</v>
          </cell>
          <cell r="H570" t="str">
            <v>North Elim</v>
          </cell>
        </row>
        <row r="571">
          <cell r="G571" t="str">
            <v>E2012</v>
          </cell>
          <cell r="H571" t="str">
            <v>South Elim</v>
          </cell>
        </row>
        <row r="572">
          <cell r="G572" t="str">
            <v>E2013</v>
          </cell>
          <cell r="H572" t="str">
            <v xml:space="preserve">Central   </v>
          </cell>
        </row>
        <row r="573">
          <cell r="G573" t="str">
            <v>E2014</v>
          </cell>
          <cell r="H573" t="str">
            <v xml:space="preserve">Fossil/CT </v>
          </cell>
        </row>
        <row r="574">
          <cell r="G574" t="str">
            <v>E2015</v>
          </cell>
          <cell r="H574" t="str">
            <v xml:space="preserve">NPLELIM   </v>
          </cell>
        </row>
        <row r="575">
          <cell r="G575" t="str">
            <v>E3025</v>
          </cell>
          <cell r="H575" t="str">
            <v xml:space="preserve">DENA      </v>
          </cell>
        </row>
        <row r="576">
          <cell r="G576" t="str">
            <v>E3026</v>
          </cell>
          <cell r="H576" t="str">
            <v>BRIDGEPORT</v>
          </cell>
        </row>
        <row r="577">
          <cell r="G577" t="str">
            <v>E3027</v>
          </cell>
          <cell r="H577" t="str">
            <v xml:space="preserve">HIDALGO   </v>
          </cell>
        </row>
        <row r="578">
          <cell r="G578" t="str">
            <v>E3028</v>
          </cell>
          <cell r="H578" t="str">
            <v>BrEGrpElim</v>
          </cell>
        </row>
        <row r="579">
          <cell r="G579" t="str">
            <v>E3029</v>
          </cell>
          <cell r="H579" t="str">
            <v>DUKE EN GP</v>
          </cell>
        </row>
        <row r="580">
          <cell r="G580" t="str">
            <v>E3030</v>
          </cell>
          <cell r="H580" t="str">
            <v xml:space="preserve">DENA LLC  </v>
          </cell>
        </row>
        <row r="581">
          <cell r="G581" t="str">
            <v>E3033</v>
          </cell>
          <cell r="H581" t="str">
            <v>DE Califor</v>
          </cell>
        </row>
        <row r="582">
          <cell r="G582" t="str">
            <v>E3034</v>
          </cell>
          <cell r="H582" t="str">
            <v xml:space="preserve">DUMOHAVE  </v>
          </cell>
        </row>
        <row r="583">
          <cell r="G583" t="str">
            <v>E3039</v>
          </cell>
          <cell r="H583" t="str">
            <v xml:space="preserve">DENAMHLDS </v>
          </cell>
        </row>
        <row r="584">
          <cell r="G584" t="str">
            <v>E3040</v>
          </cell>
          <cell r="H584" t="str">
            <v xml:space="preserve">DKENGYLEE </v>
          </cell>
        </row>
        <row r="585">
          <cell r="G585" t="str">
            <v>E3129</v>
          </cell>
          <cell r="H585" t="str">
            <v xml:space="preserve">CatawbaEl </v>
          </cell>
        </row>
        <row r="586">
          <cell r="G586" t="str">
            <v>E3130</v>
          </cell>
          <cell r="H586" t="str">
            <v>CtwbaIIELM</v>
          </cell>
        </row>
        <row r="587">
          <cell r="G587" t="str">
            <v>E3133</v>
          </cell>
          <cell r="H587" t="str">
            <v>DEPwrGnLLC</v>
          </cell>
        </row>
        <row r="588">
          <cell r="G588" t="str">
            <v>E4001</v>
          </cell>
          <cell r="H588" t="str">
            <v xml:space="preserve">DSIELIM   </v>
          </cell>
        </row>
        <row r="589">
          <cell r="G589" t="str">
            <v>E4002</v>
          </cell>
          <cell r="H589" t="str">
            <v xml:space="preserve">DSIUSELIM </v>
          </cell>
        </row>
        <row r="590">
          <cell r="G590" t="str">
            <v>E4501</v>
          </cell>
          <cell r="H590" t="str">
            <v xml:space="preserve">DEFS CONS </v>
          </cell>
        </row>
        <row r="591">
          <cell r="G591" t="str">
            <v>E4503</v>
          </cell>
          <cell r="H591" t="str">
            <v xml:space="preserve">DEFS CONS </v>
          </cell>
        </row>
        <row r="592">
          <cell r="G592" t="str">
            <v>E4504</v>
          </cell>
          <cell r="H592" t="str">
            <v xml:space="preserve">CG CONS   </v>
          </cell>
        </row>
        <row r="593">
          <cell r="G593" t="str">
            <v>E4505</v>
          </cell>
          <cell r="H593" t="str">
            <v xml:space="preserve">CIP CONS  </v>
          </cell>
        </row>
        <row r="594">
          <cell r="G594" t="str">
            <v>E4506</v>
          </cell>
          <cell r="H594" t="str">
            <v xml:space="preserve">TEPPCOCON </v>
          </cell>
        </row>
        <row r="595">
          <cell r="G595" t="str">
            <v>E4507</v>
          </cell>
          <cell r="H595" t="str">
            <v xml:space="preserve">CANHOLCON </v>
          </cell>
        </row>
        <row r="596">
          <cell r="G596" t="str">
            <v>E4508</v>
          </cell>
          <cell r="H596" t="str">
            <v xml:space="preserve">DEGPCONS  </v>
          </cell>
        </row>
        <row r="597">
          <cell r="G597" t="str">
            <v>E4509</v>
          </cell>
          <cell r="H597" t="str">
            <v>HIGHGASCON</v>
          </cell>
        </row>
        <row r="598">
          <cell r="G598" t="str">
            <v>E4510</v>
          </cell>
          <cell r="H598" t="str">
            <v xml:space="preserve">DESWOZCON </v>
          </cell>
        </row>
        <row r="599">
          <cell r="G599" t="str">
            <v>E4511</v>
          </cell>
          <cell r="H599" t="str">
            <v>FuelsC Con</v>
          </cell>
        </row>
        <row r="600">
          <cell r="G600" t="str">
            <v>E4512</v>
          </cell>
          <cell r="H600" t="str">
            <v xml:space="preserve">DEFSACONS </v>
          </cell>
        </row>
        <row r="601">
          <cell r="G601" t="str">
            <v>E4513</v>
          </cell>
          <cell r="H601" t="str">
            <v>GPMGasCons</v>
          </cell>
        </row>
        <row r="602">
          <cell r="G602" t="str">
            <v>E4514</v>
          </cell>
          <cell r="H602" t="str">
            <v xml:space="preserve">DEFSHOLD  </v>
          </cell>
        </row>
        <row r="603">
          <cell r="G603" t="str">
            <v>E4516</v>
          </cell>
          <cell r="H603" t="str">
            <v xml:space="preserve">IR1 CONS  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JE (A1)"/>
      <sheetName val="upload (A2)"/>
      <sheetName val="ETR (C1)"/>
      <sheetName val="Calc (C2)"/>
      <sheetName val="CorpTax (C3)"/>
      <sheetName val="HFM (C4)"/>
      <sheetName val="Tax Dep (C5)"/>
      <sheetName val="State Rates (C6)"/>
      <sheetName val="Utility NonUtility"/>
      <sheetName val="Partner"/>
      <sheetName val="BU Table"/>
      <sheetName val="Adjustments Table"/>
      <sheetName val="State Rates Table"/>
      <sheetName val="State Abbr Table"/>
      <sheetName val="Account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_Statement"/>
      <sheetName val="Cash_Flow"/>
      <sheetName val="Balance_Sheet"/>
      <sheetName val="ROCE"/>
      <sheetName val="SVA"/>
      <sheetName val="lock &amp; send"/>
      <sheetName val="retrieve"/>
      <sheetName val="EP"/>
      <sheetName val="EP Inputs"/>
      <sheetName val="Elim_Entries"/>
      <sheetName val="Databas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"/>
      <sheetName val="Checklist"/>
      <sheetName val="Exception Report"/>
      <sheetName val="Assumptions"/>
      <sheetName val="Assumptions (2)"/>
      <sheetName val="ETR Rec by year"/>
      <sheetName val="2009 Variance to Budget"/>
      <sheetName val="2010 Variance to Budget"/>
      <sheetName val="2011 Variance to 9&amp;3"/>
      <sheetName val="2009 ETR Rec"/>
      <sheetName val="2008 ETR by Reg"/>
      <sheetName val="Review Questions"/>
      <sheetName val="Tax Allocations"/>
      <sheetName val="Pre-tax"/>
      <sheetName val="Perms"/>
      <sheetName val="Temps"/>
      <sheetName val="Partnerships"/>
      <sheetName val="2009"/>
      <sheetName val="2010"/>
      <sheetName val="2011"/>
      <sheetName val="2012"/>
      <sheetName val="TMT"/>
      <sheetName val="ETR's"/>
      <sheetName val="NOL's"/>
      <sheetName val="Cash - Summary"/>
      <sheetName val="Cash - Federal"/>
      <sheetName val="Cash-State"/>
      <sheetName val="Tables"/>
      <sheetName val="Exception_Report"/>
      <sheetName val="Assumptions_(2)"/>
      <sheetName val="ETR_Rec_by_year"/>
      <sheetName val="2009_Variance_to_Budget"/>
      <sheetName val="2010_Variance_to_Budget"/>
      <sheetName val="2011_Variance_to_9&amp;3"/>
      <sheetName val="2009_ETR_Rec"/>
      <sheetName val="2008_ETR_by_Reg"/>
      <sheetName val="Review_Questions"/>
      <sheetName val="Tax_Allocations"/>
      <sheetName val="Cash_-_Summary"/>
      <sheetName val="Cash_-_Federal"/>
      <sheetName val="Exception_Report1"/>
      <sheetName val="Assumptions_(2)1"/>
      <sheetName val="ETR_Rec_by_year1"/>
      <sheetName val="2009_Variance_to_Budget1"/>
      <sheetName val="2010_Variance_to_Budget1"/>
      <sheetName val="2011_Variance_to_9&amp;31"/>
      <sheetName val="2009_ETR_Rec1"/>
      <sheetName val="2008_ETR_by_Reg1"/>
      <sheetName val="Review_Questions1"/>
      <sheetName val="Tax_Allocations1"/>
      <sheetName val="Cash_-_Summary1"/>
      <sheetName val="Cash_-_Federa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1"/>
      <sheetName val="E2"/>
      <sheetName val="E3"/>
      <sheetName val="E4"/>
      <sheetName val="ladysmith Analysis"/>
      <sheetName val="E6"/>
      <sheetName val="E9"/>
      <sheetName val="E10 SEPT 04"/>
      <sheetName val="E10 SEPT 05"/>
      <sheetName val="E10 SEPT 06"/>
      <sheetName val="E10 DEC 06"/>
      <sheetName val="E10 DEC 07"/>
      <sheetName val="E10 DEC 08"/>
      <sheetName val="E10 DEC 09"/>
      <sheetName val="E10 DEC 10"/>
      <sheetName val="E10 DEC 11"/>
      <sheetName val="E12-1.2"/>
      <sheetName val="E12-SUMM"/>
      <sheetName val="ECE AMORT"/>
      <sheetName val="E14"/>
      <sheetName val="E15"/>
      <sheetName val="E10 SEPT 99"/>
      <sheetName val="E10 SEPT 00"/>
      <sheetName val="E10 SEPT 01"/>
      <sheetName val="E10 SEPT 02"/>
      <sheetName val="E10 SEPT 03"/>
      <sheetName val="E10  SEPT 96"/>
      <sheetName val="E10 SEPT 97"/>
      <sheetName val="E10 SEPT 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1"/>
      <sheetName val="E2"/>
      <sheetName val="E3"/>
      <sheetName val="E4"/>
      <sheetName val="ladysmith Analysis"/>
      <sheetName val="E6"/>
      <sheetName val="E9"/>
      <sheetName val="E10 SEPT 04"/>
      <sheetName val="E10 SEPT 05"/>
      <sheetName val="E10 SEPT 06"/>
      <sheetName val="E10 DEC 06"/>
      <sheetName val="E10 DEC 07"/>
      <sheetName val="E10 DEC 08"/>
      <sheetName val="E10 DEC 09"/>
      <sheetName val="E10 DEC 10"/>
      <sheetName val="E10 DEC 11"/>
      <sheetName val="E12-1.2"/>
      <sheetName val="E12-SUMM"/>
      <sheetName val="ECE AMORT"/>
      <sheetName val="E14"/>
      <sheetName val="E15"/>
      <sheetName val="E10 SEPT 99"/>
      <sheetName val="E10 SEPT 00"/>
      <sheetName val="E10 SEPT 01"/>
      <sheetName val="E10 SEPT 02"/>
      <sheetName val="E10 SEPT 03"/>
      <sheetName val="E10  SEPT 96"/>
      <sheetName val="E10 SEPT 97"/>
      <sheetName val="E10 SEPT 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Documentation"/>
      <sheetName val="Lists"/>
      <sheetName val="Finance"/>
      <sheetName val="Consolidation"/>
      <sheetName val="Elim"/>
      <sheetName val="AmortDebt"/>
      <sheetName val="Module1"/>
      <sheetName val="Module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Documentation"/>
      <sheetName val="Lists"/>
      <sheetName val="Finance"/>
      <sheetName val="Consolidation"/>
      <sheetName val="Elim"/>
      <sheetName val="AmortDebt"/>
      <sheetName val="Module1"/>
      <sheetName val="Module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Inputs"/>
      <sheetName val="Increm Inputs"/>
      <sheetName val="Increm Financing"/>
      <sheetName val="Amort. Debt"/>
      <sheetName val="Sum"/>
      <sheetName val="IS"/>
      <sheetName val="CF"/>
      <sheetName val="EBIT"/>
      <sheetName val="CapEx"/>
      <sheetName val="Capitalization"/>
      <sheetName val="Stock&amp;Interest"/>
      <sheetName val="Fixed Chg Covg"/>
      <sheetName val="S&amp;P Ratios-DCC"/>
      <sheetName val="Assum"/>
      <sheetName val="S&amp;P Ratios-ELEC"/>
      <sheetName val="S&amp;P Ratios-DEC"/>
      <sheetName val="Financing Summ"/>
      <sheetName val="Link"/>
      <sheetName val="EBITG"/>
      <sheetName val="CapExG"/>
      <sheetName val="ShldrG"/>
      <sheetName val="RegG"/>
      <sheetName val="EPSG"/>
      <sheetName val="Retur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OICE"/>
      <sheetName val="VOUCHER"/>
      <sheetName val="COVERSHEET"/>
    </sheetNames>
    <sheetDataSet>
      <sheetData sheetId="0"/>
      <sheetData sheetId="1"/>
      <sheetData sheetId="2" refreshError="1">
        <row r="1">
          <cell r="J1" t="str">
            <v>MSA GENERAL LEDGER</v>
          </cell>
        </row>
        <row r="2">
          <cell r="J2" t="str">
            <v>General Ledger Transactions</v>
          </cell>
          <cell r="M2" t="str">
            <v>Company</v>
          </cell>
          <cell r="N2" t="str">
            <v>Effective Date</v>
          </cell>
          <cell r="P2" t="str">
            <v>Source Code:</v>
          </cell>
          <cell r="R2" t="str">
            <v>IB</v>
          </cell>
        </row>
        <row r="3">
          <cell r="J3" t="str">
            <v>TEXAS EASTERN TRANSMISSION CORP</v>
          </cell>
          <cell r="M3" t="str">
            <v>0001</v>
          </cell>
          <cell r="N3">
            <v>35626</v>
          </cell>
          <cell r="P3" t="str">
            <v>Batch:</v>
          </cell>
          <cell r="R3" t="str">
            <v>20</v>
          </cell>
        </row>
        <row r="7">
          <cell r="B7" t="str">
            <v>Dr/</v>
          </cell>
          <cell r="F7" t="str">
            <v>Assoc.</v>
          </cell>
          <cell r="L7" t="str">
            <v>Proj.</v>
          </cell>
          <cell r="M7" t="str">
            <v>Volume</v>
          </cell>
        </row>
        <row r="8">
          <cell r="A8" t="str">
            <v>Item</v>
          </cell>
          <cell r="B8" t="str">
            <v>Cr</v>
          </cell>
          <cell r="C8" t="str">
            <v>Co</v>
          </cell>
          <cell r="D8" t="str">
            <v>Ferc</v>
          </cell>
          <cell r="E8" t="str">
            <v>Detail</v>
          </cell>
          <cell r="F8" t="str">
            <v>Co.</v>
          </cell>
          <cell r="G8" t="str">
            <v>Center</v>
          </cell>
          <cell r="I8" t="str">
            <v>Amount</v>
          </cell>
          <cell r="K8" t="str">
            <v>Description 1</v>
          </cell>
          <cell r="L8" t="str">
            <v>Code</v>
          </cell>
          <cell r="M8" t="str">
            <v>(MMBTU)</v>
          </cell>
          <cell r="N8" t="str">
            <v>Desc 2</v>
          </cell>
          <cell r="P8" t="str">
            <v>Desc 3</v>
          </cell>
        </row>
        <row r="21">
          <cell r="I21" t="str">
            <v>(SEE ATTACHED)</v>
          </cell>
        </row>
        <row r="31">
          <cell r="G31" t="str">
            <v>Total Debits</v>
          </cell>
          <cell r="I31">
            <v>986.22</v>
          </cell>
        </row>
        <row r="32">
          <cell r="G32" t="str">
            <v>Total Credits</v>
          </cell>
          <cell r="I32">
            <v>986.22</v>
          </cell>
        </row>
        <row r="34">
          <cell r="B34" t="str">
            <v>Explanation:</v>
          </cell>
          <cell r="D34" t="str">
            <v>To invoice JMB Realty for bus barn rental.</v>
          </cell>
        </row>
        <row r="41">
          <cell r="A41" t="str">
            <v>Keypunched by:__________________ Finalized by:___________________ Prepared by:_________________ Verified by:__________________ Approved by:__________________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ntents"/>
      <sheetName val="A"/>
      <sheetName val="A-1"/>
      <sheetName val="A-1a"/>
      <sheetName val="A-1b"/>
      <sheetName val="A-2"/>
      <sheetName val="A-3"/>
      <sheetName val="A-3(old)"/>
      <sheetName val="B"/>
      <sheetName val="B-1"/>
      <sheetName val="B-2"/>
      <sheetName val="B-2a"/>
      <sheetName val="C"/>
      <sheetName val="C-1"/>
      <sheetName val="C-1(old)"/>
      <sheetName val="C-2"/>
      <sheetName val="C-2(old)"/>
      <sheetName val="D"/>
      <sheetName val="E"/>
      <sheetName val="E-1"/>
      <sheetName val="F"/>
      <sheetName val="H"/>
      <sheetName val="AA"/>
      <sheetName val="AA-1"/>
      <sheetName val="AA-2"/>
      <sheetName val="AA-2a"/>
      <sheetName val="AA-2b"/>
      <sheetName val="AA-3"/>
      <sheetName val="AA-3a"/>
      <sheetName val="BB"/>
      <sheetName val="CC"/>
      <sheetName val="CC-1"/>
      <sheetName val="CC-2"/>
      <sheetName val="DD"/>
      <sheetName val="DD-2"/>
      <sheetName val="DD-3"/>
      <sheetName val="DD-4"/>
      <sheetName val="DD-5"/>
      <sheetName val="DD-7"/>
      <sheetName val="DD-8"/>
      <sheetName val="EE"/>
      <sheetName val="FF"/>
      <sheetName val="FF-1"/>
      <sheetName val="PT 2 and 3 (DAC - UPR)"/>
      <sheetName val="Table of 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F"/>
      <sheetName val="SC96"/>
      <sheetName val="Empire Consol ($CDN)"/>
      <sheetName val="MFG"/>
      <sheetName val="TCL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Information"/>
      <sheetName val="Inc Stmt"/>
      <sheetName val="Inc Stmt Var Detail "/>
      <sheetName val="Balance Sheet"/>
      <sheetName val="Balance Sheet Var Detail"/>
      <sheetName val="Cash Flow"/>
      <sheetName val="Ptr Cap"/>
      <sheetName val="BS HFM"/>
      <sheetName val="IS HFM"/>
      <sheetName val="CF Wksht"/>
      <sheetName val="Ptr Cap Wksht"/>
      <sheetName val="IS Wksht"/>
      <sheetName val="IS Comments"/>
      <sheetName val="IS_Info"/>
      <sheetName val="IS Detail"/>
      <sheetName val="4-05 Prelim Inc Stmt"/>
      <sheetName val="Q3 Inc Stmt"/>
      <sheetName val="PY Inc Stmt"/>
      <sheetName val="Hyperion Reconciliation"/>
      <sheetName val="Modified Budget"/>
      <sheetName val="IS Adjustments"/>
      <sheetName val="BS_Info"/>
      <sheetName val="BS Comments"/>
      <sheetName val="BS Wksht"/>
      <sheetName val="On-Top Entries"/>
      <sheetName val="BS Detail"/>
      <sheetName val="BS Adjustments"/>
      <sheetName val="Invest Anal"/>
      <sheetName val="Q3 CashFlow"/>
      <sheetName val="Sign off"/>
      <sheetName val="Inc Stmt 5.31.2006"/>
      <sheetName val="CF_Info"/>
      <sheetName val="SAP Download"/>
      <sheetName val="Macros"/>
      <sheetName val="Keystat-ROE"/>
      <sheetName val="Essbase"/>
      <sheetName val="B1"/>
      <sheetName val="C1"/>
      <sheetName val="C1A"/>
      <sheetName val="C3"/>
      <sheetName val="C7"/>
      <sheetName val="D2"/>
      <sheetName val="Module1"/>
      <sheetName val="Modul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Input Information"/>
      <sheetName val="Inc Stmt"/>
      <sheetName val="Balance Sheet"/>
      <sheetName val="Cash Flow"/>
      <sheetName val="IS Wksht"/>
      <sheetName val="BS Wksht"/>
      <sheetName val="CF Wksht"/>
      <sheetName val="Interco"/>
      <sheetName val="IS Detail"/>
      <sheetName val="BS Detail"/>
      <sheetName val="SAP Download"/>
      <sheetName val="Essbase"/>
      <sheetName val="B1"/>
      <sheetName val="C1"/>
      <sheetName val="C1A"/>
      <sheetName val="C3"/>
      <sheetName val="C7"/>
      <sheetName val="D2"/>
      <sheetName val="IS_Info"/>
      <sheetName val="BS_Info"/>
      <sheetName val="CF_Info"/>
      <sheetName val="Module1"/>
      <sheetName val="Module3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 list"/>
      <sheetName val="DATASHEET"/>
      <sheetName val="COVER"/>
      <sheetName val="CONTENTS"/>
      <sheetName val="BS"/>
      <sheetName val="IS"/>
      <sheetName val="NOTES"/>
      <sheetName val="Sch1"/>
      <sheetName val="Sch2"/>
      <sheetName val="Sch2a"/>
      <sheetName val="Sch3"/>
      <sheetName val="Sch3a"/>
      <sheetName val="Sch4"/>
      <sheetName val="Sch5"/>
      <sheetName val="(iv)"/>
      <sheetName val="A"/>
      <sheetName val="B"/>
      <sheetName val="B-1"/>
      <sheetName val="B-2"/>
      <sheetName val="B-3"/>
      <sheetName val="B-4"/>
      <sheetName val="E"/>
      <sheetName val="F"/>
      <sheetName val="G"/>
      <sheetName val="G-1"/>
      <sheetName val="G-2"/>
      <sheetName val="H"/>
      <sheetName val="H-1"/>
      <sheetName val="AA"/>
      <sheetName val="BB"/>
      <sheetName val="CC"/>
      <sheetName val="DD"/>
      <sheetName val="FF"/>
      <sheetName val="OS items"/>
      <sheetName val="Flysheet"/>
      <sheetName val="B.S."/>
      <sheetName val="I.S."/>
      <sheetName val="Cash Flows"/>
      <sheetName val="Sch 1 - Invest."/>
      <sheetName val="Sch 2 YTD"/>
      <sheetName val="Sch 3 Mo"/>
      <sheetName val="Sch 4 - G &amp; A"/>
      <sheetName val="Sch 5"/>
      <sheetName val="Financial Analysi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&amp;S_ESTI_IS"/>
      <sheetName val="DCPS_ESTI_IS"/>
      <sheetName val="DFD_ESTI_IS"/>
      <sheetName val="DCI_ESTI_IS"/>
      <sheetName val="Merch_ESTI_IS"/>
      <sheetName val="NP&amp;L_ESTI_IS"/>
      <sheetName val="DEG_ESTI_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SCH MGR"/>
      <sheetName val="Assumptions"/>
      <sheetName val="Checklist"/>
      <sheetName val="Instalments"/>
      <sheetName val="T2S(1) Rec"/>
      <sheetName val="T2S(1) YTD"/>
      <sheetName val="Budget Tax Accrual"/>
      <sheetName val="CT23"/>
      <sheetName val="Balsheet"/>
      <sheetName val="Capital Taxes"/>
      <sheetName val="SEC 3465 DEF TAXES "/>
      <sheetName val="DEFTAXES"/>
      <sheetName val="Sch C3"/>
      <sheetName val="C4"/>
      <sheetName val="Sch C6"/>
      <sheetName val="Sch C7"/>
      <sheetName val="Sch C8"/>
      <sheetName val="Sch C10"/>
      <sheetName val="Sch C9"/>
      <sheetName val="Sch C11"/>
      <sheetName val="Sch C21"/>
      <sheetName val="Sch C15"/>
      <sheetName val="Sch C19"/>
      <sheetName val="Sch C20"/>
      <sheetName val="Sch C22"/>
      <sheetName val="Sch C23"/>
      <sheetName val="Sch C24"/>
      <sheetName val="D2"/>
      <sheetName val="D1"/>
      <sheetName val="C26"/>
      <sheetName val="Sch C25"/>
      <sheetName val="Sch E3"/>
      <sheetName val="Sch E6"/>
      <sheetName val="ECE AMORT"/>
      <sheetName val="Sch E10"/>
      <sheetName val="Sch E12"/>
      <sheetName val="Sch E14"/>
      <sheetName val="Sch G2"/>
      <sheetName val="Sch G3 -OH deductible"/>
      <sheetName val="Sch G3 - NOT IN USE"/>
      <sheetName val="Sch G4"/>
      <sheetName val="Sch G5"/>
      <sheetName val="Capital Taxes 5 year Forecast"/>
      <sheetName val="Sheet17"/>
      <sheetName val="Sheet16"/>
      <sheetName val="Module1"/>
      <sheetName val="Module2"/>
      <sheetName val="Module3"/>
      <sheetName val="Module4"/>
      <sheetName val="Module5"/>
      <sheetName val="Module6"/>
      <sheetName val="Module8"/>
      <sheetName val="UTAXREC21"/>
    </sheetNames>
    <definedNames>
      <definedName name="ddAvailable_Clicked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Sheet1"/>
      <sheetName val="NON-BASS "/>
      <sheetName val="Sheet3"/>
      <sheetName val="Sheet4"/>
      <sheetName val="TAXBUD2"/>
    </sheetNames>
    <definedNames>
      <definedName name="ddAvailable_Clicked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request"/>
      <sheetName val="Crescent 10010"/>
      <sheetName val="Debt Detail"/>
      <sheetName val="capitalized interest"/>
      <sheetName val="Cap Ex"/>
      <sheetName val="Change in PP&amp;E"/>
      <sheetName val="notes receivable"/>
      <sheetName val="minority interest"/>
      <sheetName val="investment in affiliates"/>
      <sheetName val="other noncurrent ass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Detail"/>
      <sheetName val="data request"/>
      <sheetName val="Income Stmt Template"/>
      <sheetName val="Balance Sheet Template"/>
      <sheetName val="Crescent 10010"/>
      <sheetName val="capitalized interest"/>
      <sheetName val="Cap Ex"/>
      <sheetName val="Change in PP&amp;E"/>
      <sheetName val="notes receivable"/>
      <sheetName val="NR detail"/>
      <sheetName val="minority interest"/>
      <sheetName val="investment in affili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vable Summary"/>
      <sheetName val="OEB Monitoring Form"/>
      <sheetName val="Invent_Meters_Transp_Data_Rentl"/>
      <sheetName val="Other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 Detail"/>
      <sheetName val="AFUDC  REVERSALS"/>
      <sheetName val="TETCO"/>
      <sheetName val="TETCO JV COVER"/>
      <sheetName val="P8 TETCO"/>
      <sheetName val="P8 DETAIL"/>
      <sheetName val="076ID8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s Cover Sheet (not used)"/>
      <sheetName val="REQUISITION"/>
      <sheetName val="Invoice-MN LLC"/>
      <sheetName val="M&amp;N LLC Actual vs Budget"/>
      <sheetName val="M&amp;N LLC Actual-Capital"/>
      <sheetName val="M&amp;N LLC Underage or (Overage)"/>
      <sheetName val="M&amp;N LLC Current Month Estimate "/>
      <sheetName val="Invoice-PNGTS"/>
      <sheetName val="PNGTS Actual vs Budget"/>
      <sheetName val="PNGTS Actual-Capital"/>
      <sheetName val="PNGTS Underage or (Overage)"/>
      <sheetName val="PNGTS Current Month Estimate"/>
      <sheetName val="Joint Facilities"/>
      <sheetName val="M&amp;N Facilities"/>
      <sheetName val="Joint Facilities-Capital"/>
      <sheetName val="M&amp;N Facilities-Capital"/>
      <sheetName val="Shared Facilities-Capital"/>
      <sheetName val="Shared Facilities"/>
      <sheetName val="Ad Valorem"/>
      <sheetName val="Support"/>
      <sheetName val="MNOC - 032BN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DCC"/>
      <sheetName val="PEC"/>
      <sheetName val="PEPL"/>
      <sheetName val="TETCO"/>
      <sheetName val="AEG"/>
      <sheetName val="PE P&amp;O"/>
      <sheetName val="TEC"/>
      <sheetName val="LNG"/>
      <sheetName val="MHP"/>
      <sheetName val="DESI"/>
      <sheetName val="Solutions"/>
      <sheetName val="DES Canada"/>
      <sheetName val="DENGC"/>
      <sheetName val="Fld Srv"/>
      <sheetName val="DE Market"/>
      <sheetName val="GAD Group"/>
      <sheetName val="DENA"/>
      <sheetName val="DEI"/>
      <sheetName val="Westcoast"/>
      <sheetName val="Import IS"/>
      <sheetName val="Import BS"/>
      <sheetName val="IS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A6">
            <v>10001</v>
          </cell>
          <cell r="B6">
            <v>0</v>
          </cell>
          <cell r="C6">
            <v>0</v>
          </cell>
        </row>
        <row r="7">
          <cell r="A7">
            <v>10002</v>
          </cell>
          <cell r="B7">
            <v>0</v>
          </cell>
          <cell r="C7">
            <v>0</v>
          </cell>
        </row>
        <row r="8">
          <cell r="A8">
            <v>10003</v>
          </cell>
          <cell r="B8">
            <v>0</v>
          </cell>
          <cell r="C8">
            <v>0</v>
          </cell>
        </row>
        <row r="9">
          <cell r="A9">
            <v>10004</v>
          </cell>
          <cell r="B9">
            <v>3106207.46</v>
          </cell>
          <cell r="C9">
            <v>-3106207.46</v>
          </cell>
        </row>
        <row r="10">
          <cell r="A10">
            <v>10005</v>
          </cell>
          <cell r="B10">
            <v>0</v>
          </cell>
          <cell r="C10">
            <v>0</v>
          </cell>
        </row>
        <row r="11">
          <cell r="A11">
            <v>10006</v>
          </cell>
          <cell r="B11">
            <v>796124</v>
          </cell>
          <cell r="C11">
            <v>-796124</v>
          </cell>
        </row>
        <row r="12">
          <cell r="A12">
            <v>10007</v>
          </cell>
          <cell r="B12">
            <v>0</v>
          </cell>
          <cell r="C12">
            <v>0</v>
          </cell>
        </row>
        <row r="13">
          <cell r="A13">
            <v>10008</v>
          </cell>
          <cell r="B13">
            <v>-5931433.21</v>
          </cell>
          <cell r="C13">
            <v>5931433.21</v>
          </cell>
        </row>
        <row r="14">
          <cell r="A14">
            <v>10009</v>
          </cell>
          <cell r="B14">
            <v>0</v>
          </cell>
          <cell r="C14">
            <v>0</v>
          </cell>
        </row>
        <row r="15">
          <cell r="A15">
            <v>10011</v>
          </cell>
          <cell r="B15">
            <v>0</v>
          </cell>
          <cell r="C15">
            <v>0</v>
          </cell>
        </row>
        <row r="16">
          <cell r="A16">
            <v>10012</v>
          </cell>
          <cell r="B16">
            <v>-1398077</v>
          </cell>
          <cell r="C16">
            <v>1398077</v>
          </cell>
        </row>
        <row r="17">
          <cell r="A17">
            <v>10015</v>
          </cell>
          <cell r="B17">
            <v>0</v>
          </cell>
          <cell r="C17">
            <v>0</v>
          </cell>
        </row>
        <row r="18">
          <cell r="A18">
            <v>10023</v>
          </cell>
          <cell r="B18">
            <v>0</v>
          </cell>
          <cell r="C18">
            <v>0</v>
          </cell>
        </row>
        <row r="19">
          <cell r="A19">
            <v>10028</v>
          </cell>
          <cell r="B19">
            <v>16220</v>
          </cell>
          <cell r="C19">
            <v>-16220</v>
          </cell>
        </row>
        <row r="20">
          <cell r="A20">
            <v>10031</v>
          </cell>
          <cell r="B20">
            <v>2135719</v>
          </cell>
          <cell r="C20">
            <v>-2135719</v>
          </cell>
        </row>
        <row r="21">
          <cell r="A21">
            <v>10032</v>
          </cell>
          <cell r="B21">
            <v>-512997</v>
          </cell>
          <cell r="C21">
            <v>512997</v>
          </cell>
        </row>
        <row r="22">
          <cell r="A22">
            <v>10033</v>
          </cell>
          <cell r="B22">
            <v>-348407</v>
          </cell>
          <cell r="C22">
            <v>348407</v>
          </cell>
        </row>
        <row r="23">
          <cell r="A23">
            <v>10034</v>
          </cell>
          <cell r="B23">
            <v>5379078</v>
          </cell>
          <cell r="C23">
            <v>-5379078</v>
          </cell>
        </row>
        <row r="24">
          <cell r="A24">
            <v>10035</v>
          </cell>
          <cell r="B24">
            <v>1494350</v>
          </cell>
          <cell r="C24">
            <v>-1494350</v>
          </cell>
        </row>
        <row r="25">
          <cell r="A25">
            <v>10037</v>
          </cell>
          <cell r="B25">
            <v>-8449.7000000000007</v>
          </cell>
          <cell r="C25">
            <v>8449.7000000000007</v>
          </cell>
        </row>
        <row r="26">
          <cell r="A26">
            <v>10043</v>
          </cell>
          <cell r="B26">
            <v>-29759</v>
          </cell>
          <cell r="C26">
            <v>29759</v>
          </cell>
        </row>
        <row r="27">
          <cell r="A27">
            <v>10044</v>
          </cell>
          <cell r="B27">
            <v>8441245.0800000001</v>
          </cell>
          <cell r="C27">
            <v>-8441245.0800000001</v>
          </cell>
        </row>
        <row r="28">
          <cell r="A28">
            <v>10046</v>
          </cell>
          <cell r="B28">
            <v>-48618</v>
          </cell>
          <cell r="C28">
            <v>48618</v>
          </cell>
        </row>
        <row r="29">
          <cell r="A29">
            <v>10049</v>
          </cell>
          <cell r="B29">
            <v>-225807</v>
          </cell>
          <cell r="C29">
            <v>225807</v>
          </cell>
        </row>
        <row r="30">
          <cell r="A30">
            <v>10051</v>
          </cell>
          <cell r="B30">
            <v>-5446</v>
          </cell>
          <cell r="C30">
            <v>5446</v>
          </cell>
        </row>
        <row r="31">
          <cell r="A31">
            <v>10058</v>
          </cell>
          <cell r="B31">
            <v>43373</v>
          </cell>
          <cell r="C31">
            <v>-43373</v>
          </cell>
        </row>
        <row r="32">
          <cell r="A32">
            <v>10065</v>
          </cell>
          <cell r="B32">
            <v>0</v>
          </cell>
          <cell r="C32">
            <v>0</v>
          </cell>
        </row>
        <row r="33">
          <cell r="A33">
            <v>10068</v>
          </cell>
          <cell r="B33">
            <v>0</v>
          </cell>
          <cell r="C33">
            <v>0</v>
          </cell>
        </row>
        <row r="34">
          <cell r="A34">
            <v>10069</v>
          </cell>
          <cell r="B34">
            <v>1365</v>
          </cell>
          <cell r="C34">
            <v>-1365</v>
          </cell>
        </row>
        <row r="35">
          <cell r="A35">
            <v>10076</v>
          </cell>
          <cell r="B35">
            <v>13005975.24</v>
          </cell>
          <cell r="C35">
            <v>-13005975.24</v>
          </cell>
        </row>
        <row r="36">
          <cell r="A36">
            <v>10086</v>
          </cell>
          <cell r="B36">
            <v>413</v>
          </cell>
          <cell r="C36">
            <v>-413</v>
          </cell>
        </row>
        <row r="37">
          <cell r="A37">
            <v>10091</v>
          </cell>
          <cell r="B37">
            <v>2550100</v>
          </cell>
          <cell r="C37">
            <v>-2550100</v>
          </cell>
        </row>
        <row r="38">
          <cell r="A38">
            <v>10101</v>
          </cell>
          <cell r="B38">
            <v>49997.760000000002</v>
          </cell>
          <cell r="C38">
            <v>-49997.760000000002</v>
          </cell>
        </row>
        <row r="39">
          <cell r="A39">
            <v>10102</v>
          </cell>
          <cell r="B39">
            <v>15325.13</v>
          </cell>
          <cell r="C39">
            <v>-15325.13</v>
          </cell>
        </row>
        <row r="40">
          <cell r="A40">
            <v>10103</v>
          </cell>
          <cell r="B40">
            <v>0</v>
          </cell>
          <cell r="C40">
            <v>0</v>
          </cell>
        </row>
        <row r="41">
          <cell r="A41">
            <v>10108</v>
          </cell>
          <cell r="B41">
            <v>0</v>
          </cell>
          <cell r="C41">
            <v>0</v>
          </cell>
        </row>
        <row r="42">
          <cell r="A42">
            <v>10115</v>
          </cell>
          <cell r="B42">
            <v>0</v>
          </cell>
          <cell r="C42">
            <v>0</v>
          </cell>
        </row>
        <row r="43">
          <cell r="A43">
            <v>10116</v>
          </cell>
          <cell r="B43">
            <v>0</v>
          </cell>
          <cell r="C43">
            <v>0</v>
          </cell>
        </row>
        <row r="44">
          <cell r="A44">
            <v>10125</v>
          </cell>
          <cell r="B44">
            <v>45359.21</v>
          </cell>
          <cell r="C44">
            <v>-45359.21</v>
          </cell>
        </row>
        <row r="45">
          <cell r="A45">
            <v>10126</v>
          </cell>
          <cell r="B45">
            <v>552799.29</v>
          </cell>
          <cell r="C45">
            <v>-552799.29</v>
          </cell>
        </row>
        <row r="46">
          <cell r="A46">
            <v>10129</v>
          </cell>
          <cell r="B46">
            <v>0</v>
          </cell>
          <cell r="C46">
            <v>0</v>
          </cell>
        </row>
        <row r="47">
          <cell r="A47">
            <v>10133</v>
          </cell>
          <cell r="B47">
            <v>-1027588</v>
          </cell>
          <cell r="C47">
            <v>1027588</v>
          </cell>
        </row>
        <row r="48">
          <cell r="A48">
            <v>10134</v>
          </cell>
          <cell r="B48">
            <v>0</v>
          </cell>
          <cell r="C48">
            <v>0</v>
          </cell>
        </row>
        <row r="49">
          <cell r="A49">
            <v>10138</v>
          </cell>
          <cell r="B49">
            <v>1390453</v>
          </cell>
          <cell r="C49">
            <v>-1390453</v>
          </cell>
        </row>
        <row r="50">
          <cell r="A50">
            <v>10139</v>
          </cell>
          <cell r="B50">
            <v>90100.85</v>
          </cell>
          <cell r="C50">
            <v>-90100.85</v>
          </cell>
        </row>
        <row r="51">
          <cell r="A51">
            <v>10140</v>
          </cell>
          <cell r="B51">
            <v>-2735146</v>
          </cell>
          <cell r="C51">
            <v>2735146</v>
          </cell>
        </row>
        <row r="52">
          <cell r="A52">
            <v>10150</v>
          </cell>
          <cell r="B52">
            <v>2069187</v>
          </cell>
          <cell r="C52">
            <v>-2069187</v>
          </cell>
        </row>
        <row r="53">
          <cell r="A53">
            <v>10155</v>
          </cell>
          <cell r="B53">
            <v>3918919</v>
          </cell>
          <cell r="C53">
            <v>-3918919</v>
          </cell>
        </row>
        <row r="54">
          <cell r="A54">
            <v>10160</v>
          </cell>
          <cell r="B54">
            <v>-720678</v>
          </cell>
          <cell r="C54">
            <v>720678</v>
          </cell>
        </row>
        <row r="55">
          <cell r="A55">
            <v>10163</v>
          </cell>
          <cell r="B55">
            <v>-117871.21</v>
          </cell>
          <cell r="C55">
            <v>117871.21</v>
          </cell>
        </row>
        <row r="56">
          <cell r="A56">
            <v>10165</v>
          </cell>
          <cell r="B56">
            <v>2610323.29</v>
          </cell>
          <cell r="C56">
            <v>-2610323.29</v>
          </cell>
        </row>
        <row r="57">
          <cell r="A57">
            <v>10166</v>
          </cell>
          <cell r="B57">
            <v>0</v>
          </cell>
          <cell r="C57">
            <v>0</v>
          </cell>
        </row>
        <row r="58">
          <cell r="A58">
            <v>10167</v>
          </cell>
          <cell r="B58">
            <v>1386.7</v>
          </cell>
          <cell r="C58">
            <v>-1386.7</v>
          </cell>
        </row>
        <row r="59">
          <cell r="A59">
            <v>10168</v>
          </cell>
          <cell r="B59">
            <v>-742753.19</v>
          </cell>
          <cell r="C59">
            <v>742753.19</v>
          </cell>
        </row>
        <row r="60">
          <cell r="A60">
            <v>10169</v>
          </cell>
          <cell r="B60">
            <v>-3109137.49</v>
          </cell>
          <cell r="C60">
            <v>3109137.49</v>
          </cell>
        </row>
        <row r="61">
          <cell r="A61">
            <v>10170</v>
          </cell>
          <cell r="B61">
            <v>-396593.29</v>
          </cell>
          <cell r="C61">
            <v>396593.29</v>
          </cell>
        </row>
        <row r="62">
          <cell r="A62">
            <v>10172</v>
          </cell>
          <cell r="B62">
            <v>314779.7</v>
          </cell>
          <cell r="C62">
            <v>-314779.7</v>
          </cell>
        </row>
        <row r="63">
          <cell r="A63">
            <v>10173</v>
          </cell>
          <cell r="B63">
            <v>20695</v>
          </cell>
          <cell r="C63">
            <v>-20695</v>
          </cell>
        </row>
        <row r="64">
          <cell r="A64">
            <v>10177</v>
          </cell>
          <cell r="B64">
            <v>378743</v>
          </cell>
          <cell r="C64">
            <v>-378743</v>
          </cell>
        </row>
        <row r="65">
          <cell r="A65">
            <v>10178</v>
          </cell>
          <cell r="B65">
            <v>-2808</v>
          </cell>
          <cell r="C65">
            <v>2808</v>
          </cell>
        </row>
        <row r="66">
          <cell r="A66">
            <v>10181</v>
          </cell>
          <cell r="B66">
            <v>50879.360000000001</v>
          </cell>
          <cell r="C66">
            <v>-50879.360000000001</v>
          </cell>
        </row>
        <row r="67">
          <cell r="A67">
            <v>10184</v>
          </cell>
          <cell r="B67">
            <v>0</v>
          </cell>
          <cell r="C67">
            <v>0</v>
          </cell>
        </row>
        <row r="68">
          <cell r="A68">
            <v>10187</v>
          </cell>
          <cell r="B68">
            <v>0</v>
          </cell>
          <cell r="C68">
            <v>0</v>
          </cell>
        </row>
        <row r="69">
          <cell r="A69">
            <v>10190</v>
          </cell>
          <cell r="B69">
            <v>2008855.89</v>
          </cell>
          <cell r="C69">
            <v>-2008855.89</v>
          </cell>
        </row>
        <row r="70">
          <cell r="A70">
            <v>10197</v>
          </cell>
          <cell r="B70">
            <v>267760.45</v>
          </cell>
          <cell r="C70">
            <v>-267760.45</v>
          </cell>
        </row>
        <row r="71">
          <cell r="A71">
            <v>10198</v>
          </cell>
          <cell r="B71">
            <v>-4197416.92</v>
          </cell>
          <cell r="C71">
            <v>4197416.92</v>
          </cell>
        </row>
        <row r="72">
          <cell r="A72">
            <v>10200</v>
          </cell>
          <cell r="B72">
            <v>51367.05</v>
          </cell>
          <cell r="C72">
            <v>-51367.05</v>
          </cell>
        </row>
        <row r="73">
          <cell r="A73">
            <v>10206</v>
          </cell>
          <cell r="B73">
            <v>0</v>
          </cell>
          <cell r="C73">
            <v>0</v>
          </cell>
        </row>
        <row r="74">
          <cell r="A74">
            <v>10207</v>
          </cell>
          <cell r="B74">
            <v>13874</v>
          </cell>
          <cell r="C74">
            <v>-13874</v>
          </cell>
        </row>
        <row r="75">
          <cell r="A75">
            <v>10208</v>
          </cell>
          <cell r="B75">
            <v>148308.84</v>
          </cell>
          <cell r="C75">
            <v>-148308.84</v>
          </cell>
        </row>
        <row r="76">
          <cell r="A76">
            <v>10212</v>
          </cell>
          <cell r="B76">
            <v>-6801460</v>
          </cell>
          <cell r="C76">
            <v>6801460</v>
          </cell>
        </row>
        <row r="77">
          <cell r="A77">
            <v>10213</v>
          </cell>
          <cell r="B77">
            <v>-24475514</v>
          </cell>
          <cell r="C77">
            <v>24475514</v>
          </cell>
        </row>
        <row r="78">
          <cell r="A78">
            <v>10220</v>
          </cell>
          <cell r="B78">
            <v>-219884</v>
          </cell>
          <cell r="C78">
            <v>219884</v>
          </cell>
        </row>
        <row r="79">
          <cell r="A79">
            <v>10262</v>
          </cell>
          <cell r="B79">
            <v>0</v>
          </cell>
          <cell r="C79">
            <v>0</v>
          </cell>
        </row>
        <row r="80">
          <cell r="A80">
            <v>10266</v>
          </cell>
          <cell r="B80">
            <v>3625901</v>
          </cell>
          <cell r="C80">
            <v>-3625901</v>
          </cell>
        </row>
        <row r="81">
          <cell r="A81">
            <v>10272</v>
          </cell>
          <cell r="B81">
            <v>25550752</v>
          </cell>
          <cell r="C81">
            <v>-25550752</v>
          </cell>
        </row>
        <row r="82">
          <cell r="A82">
            <v>10276</v>
          </cell>
          <cell r="B82">
            <v>0</v>
          </cell>
          <cell r="C82">
            <v>0</v>
          </cell>
        </row>
        <row r="83">
          <cell r="A83">
            <v>10280</v>
          </cell>
          <cell r="B83">
            <v>-1272551</v>
          </cell>
          <cell r="C83">
            <v>1272551</v>
          </cell>
        </row>
        <row r="84">
          <cell r="A84">
            <v>10300</v>
          </cell>
          <cell r="B84">
            <v>0</v>
          </cell>
          <cell r="C84">
            <v>0</v>
          </cell>
        </row>
        <row r="85">
          <cell r="A85">
            <v>10301</v>
          </cell>
          <cell r="B85">
            <v>0</v>
          </cell>
          <cell r="C85">
            <v>0</v>
          </cell>
        </row>
        <row r="86">
          <cell r="A86">
            <v>10305</v>
          </cell>
          <cell r="B86">
            <v>-514097.7</v>
          </cell>
          <cell r="C86">
            <v>514097.7</v>
          </cell>
        </row>
        <row r="87">
          <cell r="A87">
            <v>10307</v>
          </cell>
          <cell r="B87">
            <v>228019.51</v>
          </cell>
          <cell r="C87">
            <v>-228019.51</v>
          </cell>
        </row>
        <row r="88">
          <cell r="A88">
            <v>10309</v>
          </cell>
          <cell r="B88">
            <v>3047013.54</v>
          </cell>
          <cell r="C88">
            <v>-3047013.54</v>
          </cell>
        </row>
        <row r="89">
          <cell r="A89">
            <v>10311</v>
          </cell>
          <cell r="B89">
            <v>148836.06</v>
          </cell>
          <cell r="C89">
            <v>-148836.06</v>
          </cell>
        </row>
        <row r="90">
          <cell r="A90">
            <v>10314</v>
          </cell>
          <cell r="B90">
            <v>-289809.56</v>
          </cell>
          <cell r="C90">
            <v>289809.56</v>
          </cell>
        </row>
        <row r="91">
          <cell r="A91">
            <v>10315</v>
          </cell>
          <cell r="B91">
            <v>-234009.05</v>
          </cell>
          <cell r="C91">
            <v>234009.05</v>
          </cell>
        </row>
        <row r="92">
          <cell r="A92">
            <v>10316</v>
          </cell>
          <cell r="B92">
            <v>-859736.09</v>
          </cell>
          <cell r="C92">
            <v>859736.09</v>
          </cell>
        </row>
        <row r="93">
          <cell r="A93">
            <v>10318</v>
          </cell>
          <cell r="B93">
            <v>1199030.3400000001</v>
          </cell>
          <cell r="C93">
            <v>-1199030.3400000001</v>
          </cell>
        </row>
        <row r="94">
          <cell r="A94">
            <v>10319</v>
          </cell>
          <cell r="B94">
            <v>1297743.3600000001</v>
          </cell>
          <cell r="C94">
            <v>-1297743.3600000001</v>
          </cell>
        </row>
        <row r="95">
          <cell r="A95">
            <v>10321</v>
          </cell>
          <cell r="B95">
            <v>-2027963.67</v>
          </cell>
          <cell r="C95">
            <v>2027963.67</v>
          </cell>
        </row>
        <row r="96">
          <cell r="A96">
            <v>10322</v>
          </cell>
          <cell r="B96">
            <v>-801260.81</v>
          </cell>
          <cell r="C96">
            <v>801260.81</v>
          </cell>
        </row>
        <row r="97">
          <cell r="A97">
            <v>10329</v>
          </cell>
          <cell r="B97">
            <v>0</v>
          </cell>
          <cell r="C97">
            <v>0</v>
          </cell>
        </row>
        <row r="98">
          <cell r="A98">
            <v>10342</v>
          </cell>
          <cell r="B98">
            <v>-4</v>
          </cell>
          <cell r="C98">
            <v>4</v>
          </cell>
        </row>
        <row r="99">
          <cell r="A99">
            <v>10344</v>
          </cell>
          <cell r="B99">
            <v>11535.87</v>
          </cell>
          <cell r="C99">
            <v>-11535.87</v>
          </cell>
        </row>
        <row r="100">
          <cell r="A100">
            <v>10355</v>
          </cell>
          <cell r="B100">
            <v>33828.6</v>
          </cell>
          <cell r="C100">
            <v>-33828.6</v>
          </cell>
        </row>
        <row r="101">
          <cell r="A101">
            <v>10358</v>
          </cell>
          <cell r="B101">
            <v>-8754.7099999999991</v>
          </cell>
          <cell r="C101">
            <v>8754.7099999999991</v>
          </cell>
        </row>
        <row r="102">
          <cell r="A102">
            <v>10362</v>
          </cell>
          <cell r="B102">
            <v>-1341852.2</v>
          </cell>
          <cell r="C102">
            <v>1341852.2</v>
          </cell>
        </row>
        <row r="103">
          <cell r="A103">
            <v>10370</v>
          </cell>
          <cell r="B103">
            <v>-1090430.56</v>
          </cell>
          <cell r="C103">
            <v>1090430.56</v>
          </cell>
        </row>
        <row r="104">
          <cell r="A104">
            <v>10371</v>
          </cell>
          <cell r="B104">
            <v>-141580.32999999999</v>
          </cell>
          <cell r="C104">
            <v>141580.32999999999</v>
          </cell>
        </row>
        <row r="105">
          <cell r="A105">
            <v>10372</v>
          </cell>
          <cell r="B105">
            <v>36429.39</v>
          </cell>
          <cell r="C105">
            <v>-36429.39</v>
          </cell>
        </row>
        <row r="106">
          <cell r="A106">
            <v>10373</v>
          </cell>
          <cell r="B106">
            <v>-119321</v>
          </cell>
          <cell r="C106">
            <v>119321</v>
          </cell>
        </row>
        <row r="107">
          <cell r="A107">
            <v>10379</v>
          </cell>
          <cell r="B107">
            <v>-9541</v>
          </cell>
          <cell r="C107">
            <v>9541</v>
          </cell>
        </row>
        <row r="108">
          <cell r="A108">
            <v>10385</v>
          </cell>
          <cell r="B108">
            <v>-21404.04</v>
          </cell>
          <cell r="C108">
            <v>21404.04</v>
          </cell>
        </row>
        <row r="109">
          <cell r="A109">
            <v>10412</v>
          </cell>
          <cell r="B109">
            <v>1688724</v>
          </cell>
          <cell r="C109">
            <v>-1688724</v>
          </cell>
        </row>
        <row r="110">
          <cell r="A110">
            <v>10413</v>
          </cell>
          <cell r="B110">
            <v>6174</v>
          </cell>
          <cell r="C110">
            <v>-6174</v>
          </cell>
        </row>
        <row r="111">
          <cell r="A111">
            <v>10414</v>
          </cell>
          <cell r="B111">
            <v>0</v>
          </cell>
          <cell r="C111">
            <v>0</v>
          </cell>
        </row>
        <row r="112">
          <cell r="A112">
            <v>10415</v>
          </cell>
          <cell r="B112">
            <v>0</v>
          </cell>
          <cell r="C112">
            <v>0</v>
          </cell>
        </row>
        <row r="113">
          <cell r="A113">
            <v>10420</v>
          </cell>
          <cell r="B113">
            <v>926897</v>
          </cell>
          <cell r="C113">
            <v>-926897</v>
          </cell>
        </row>
        <row r="114">
          <cell r="A114">
            <v>10421</v>
          </cell>
          <cell r="B114">
            <v>364362</v>
          </cell>
          <cell r="C114">
            <v>-364362</v>
          </cell>
        </row>
        <row r="115">
          <cell r="A115">
            <v>10423</v>
          </cell>
          <cell r="B115">
            <v>-1905</v>
          </cell>
          <cell r="C115">
            <v>1905</v>
          </cell>
        </row>
        <row r="116">
          <cell r="A116">
            <v>10424</v>
          </cell>
          <cell r="B116">
            <v>-2100000</v>
          </cell>
          <cell r="C116">
            <v>2100000</v>
          </cell>
        </row>
        <row r="117">
          <cell r="A117">
            <v>10426</v>
          </cell>
          <cell r="B117">
            <v>-926897</v>
          </cell>
          <cell r="C117">
            <v>926897</v>
          </cell>
        </row>
        <row r="118">
          <cell r="A118">
            <v>10427</v>
          </cell>
          <cell r="B118">
            <v>4946911</v>
          </cell>
          <cell r="C118">
            <v>-4946911</v>
          </cell>
        </row>
        <row r="119">
          <cell r="A119">
            <v>10428</v>
          </cell>
          <cell r="B119">
            <v>-699135.24</v>
          </cell>
          <cell r="C119">
            <v>699135.24</v>
          </cell>
        </row>
        <row r="120">
          <cell r="A120">
            <v>10430</v>
          </cell>
          <cell r="B120">
            <v>1313230.54</v>
          </cell>
          <cell r="C120">
            <v>-1313230.54</v>
          </cell>
        </row>
        <row r="121">
          <cell r="A121">
            <v>10431</v>
          </cell>
          <cell r="B121">
            <v>0</v>
          </cell>
          <cell r="C121">
            <v>0</v>
          </cell>
        </row>
        <row r="122">
          <cell r="A122">
            <v>10433</v>
          </cell>
          <cell r="B122">
            <v>-528736.98</v>
          </cell>
          <cell r="C122">
            <v>528736.98</v>
          </cell>
        </row>
        <row r="123">
          <cell r="A123">
            <v>10434</v>
          </cell>
          <cell r="B123">
            <v>-6618950.04</v>
          </cell>
          <cell r="C123">
            <v>6618950.04</v>
          </cell>
        </row>
        <row r="124">
          <cell r="A124">
            <v>10445</v>
          </cell>
          <cell r="B124">
            <v>0</v>
          </cell>
          <cell r="C124">
            <v>0</v>
          </cell>
        </row>
        <row r="125">
          <cell r="A125">
            <v>10448</v>
          </cell>
          <cell r="B125">
            <v>-16374084</v>
          </cell>
          <cell r="C125">
            <v>16374084</v>
          </cell>
        </row>
        <row r="126">
          <cell r="A126">
            <v>10451</v>
          </cell>
          <cell r="B126">
            <v>3188579</v>
          </cell>
          <cell r="C126">
            <v>-3188579</v>
          </cell>
        </row>
        <row r="127">
          <cell r="A127">
            <v>10471</v>
          </cell>
          <cell r="B127">
            <v>783000</v>
          </cell>
          <cell r="C127">
            <v>-783000</v>
          </cell>
        </row>
        <row r="128">
          <cell r="A128">
            <v>10472</v>
          </cell>
          <cell r="B128">
            <v>-16959000</v>
          </cell>
          <cell r="C128">
            <v>16959000</v>
          </cell>
        </row>
        <row r="129">
          <cell r="A129">
            <v>10704</v>
          </cell>
          <cell r="B129">
            <v>0</v>
          </cell>
          <cell r="C129">
            <v>0</v>
          </cell>
        </row>
        <row r="130">
          <cell r="A130">
            <v>10705</v>
          </cell>
          <cell r="B130">
            <v>0</v>
          </cell>
          <cell r="C130">
            <v>0</v>
          </cell>
        </row>
        <row r="131">
          <cell r="A131">
            <v>10706</v>
          </cell>
          <cell r="B131">
            <v>0</v>
          </cell>
          <cell r="C131">
            <v>0</v>
          </cell>
        </row>
        <row r="132">
          <cell r="A132">
            <v>10707</v>
          </cell>
          <cell r="B132">
            <v>0</v>
          </cell>
          <cell r="C132">
            <v>0</v>
          </cell>
        </row>
        <row r="133">
          <cell r="A133">
            <v>10709</v>
          </cell>
          <cell r="B133">
            <v>0</v>
          </cell>
          <cell r="C133">
            <v>0</v>
          </cell>
        </row>
        <row r="134">
          <cell r="A134">
            <v>10710</v>
          </cell>
          <cell r="B134">
            <v>0</v>
          </cell>
          <cell r="C134">
            <v>0</v>
          </cell>
        </row>
        <row r="135">
          <cell r="A135">
            <v>10711</v>
          </cell>
          <cell r="B135">
            <v>0</v>
          </cell>
          <cell r="C135">
            <v>0</v>
          </cell>
        </row>
        <row r="136">
          <cell r="A136">
            <v>10712</v>
          </cell>
          <cell r="B136">
            <v>0</v>
          </cell>
          <cell r="C136">
            <v>0</v>
          </cell>
        </row>
        <row r="137">
          <cell r="A137">
            <v>10718</v>
          </cell>
          <cell r="B137">
            <v>0</v>
          </cell>
          <cell r="C137">
            <v>0</v>
          </cell>
        </row>
        <row r="138">
          <cell r="A138">
            <v>10721</v>
          </cell>
          <cell r="B138">
            <v>0</v>
          </cell>
          <cell r="C138">
            <v>0</v>
          </cell>
        </row>
        <row r="139">
          <cell r="A139">
            <v>10729</v>
          </cell>
          <cell r="B139">
            <v>0</v>
          </cell>
          <cell r="C139">
            <v>0</v>
          </cell>
        </row>
        <row r="140">
          <cell r="A140">
            <v>10731</v>
          </cell>
          <cell r="B140">
            <v>795220.25</v>
          </cell>
          <cell r="C140">
            <v>-795220.25</v>
          </cell>
        </row>
        <row r="141">
          <cell r="A141">
            <v>10732</v>
          </cell>
          <cell r="B141">
            <v>-9543594.7200000007</v>
          </cell>
          <cell r="C141">
            <v>9543594.7200000007</v>
          </cell>
        </row>
        <row r="142">
          <cell r="A142">
            <v>10733</v>
          </cell>
          <cell r="B142">
            <v>-36378424.640000001</v>
          </cell>
          <cell r="C142">
            <v>36378424.640000001</v>
          </cell>
        </row>
        <row r="143">
          <cell r="A143">
            <v>10734</v>
          </cell>
          <cell r="B143">
            <v>2672.94</v>
          </cell>
          <cell r="C143">
            <v>-2672.94</v>
          </cell>
        </row>
        <row r="144">
          <cell r="A144">
            <v>10735</v>
          </cell>
          <cell r="B144">
            <v>2912702.39</v>
          </cell>
          <cell r="C144">
            <v>-2912702.39</v>
          </cell>
        </row>
        <row r="145">
          <cell r="A145">
            <v>10736</v>
          </cell>
          <cell r="B145">
            <v>22006000</v>
          </cell>
          <cell r="C145">
            <v>-22006000</v>
          </cell>
        </row>
        <row r="146">
          <cell r="A146">
            <v>10737</v>
          </cell>
          <cell r="B146">
            <v>522765.94</v>
          </cell>
          <cell r="C146">
            <v>-522765.94</v>
          </cell>
        </row>
        <row r="147">
          <cell r="A147">
            <v>10738</v>
          </cell>
          <cell r="B147">
            <v>0</v>
          </cell>
          <cell r="C147">
            <v>0</v>
          </cell>
        </row>
        <row r="148">
          <cell r="A148">
            <v>10739</v>
          </cell>
          <cell r="B148">
            <v>2318077.63</v>
          </cell>
          <cell r="C148">
            <v>-2318077.63</v>
          </cell>
        </row>
        <row r="149">
          <cell r="A149">
            <v>20002</v>
          </cell>
          <cell r="B149">
            <v>0</v>
          </cell>
          <cell r="C149">
            <v>0</v>
          </cell>
        </row>
        <row r="150">
          <cell r="A150">
            <v>20012</v>
          </cell>
          <cell r="B150">
            <v>0</v>
          </cell>
          <cell r="C150">
            <v>0</v>
          </cell>
        </row>
        <row r="151">
          <cell r="A151">
            <v>20013</v>
          </cell>
          <cell r="B151">
            <v>-2717202</v>
          </cell>
          <cell r="C151">
            <v>2717202</v>
          </cell>
        </row>
        <row r="152">
          <cell r="A152">
            <v>20018</v>
          </cell>
          <cell r="B152">
            <v>-10737157</v>
          </cell>
          <cell r="C152">
            <v>10737157</v>
          </cell>
        </row>
        <row r="153">
          <cell r="A153">
            <v>20045</v>
          </cell>
          <cell r="B153">
            <v>1083967</v>
          </cell>
          <cell r="C153">
            <v>-1083967</v>
          </cell>
        </row>
        <row r="154">
          <cell r="A154">
            <v>20090</v>
          </cell>
          <cell r="B154">
            <v>989186</v>
          </cell>
          <cell r="C154">
            <v>-989186</v>
          </cell>
        </row>
        <row r="155">
          <cell r="A155">
            <v>30014</v>
          </cell>
          <cell r="B155">
            <v>0</v>
          </cell>
          <cell r="C155">
            <v>0</v>
          </cell>
        </row>
        <row r="156">
          <cell r="A156">
            <v>30030</v>
          </cell>
          <cell r="B156">
            <v>0</v>
          </cell>
          <cell r="C156">
            <v>0</v>
          </cell>
        </row>
        <row r="157">
          <cell r="A157">
            <v>30032</v>
          </cell>
          <cell r="B157">
            <v>0</v>
          </cell>
          <cell r="C157">
            <v>0</v>
          </cell>
        </row>
        <row r="158">
          <cell r="A158">
            <v>30033</v>
          </cell>
          <cell r="B158">
            <v>0</v>
          </cell>
          <cell r="C158">
            <v>0</v>
          </cell>
        </row>
        <row r="159">
          <cell r="A159">
            <v>30035</v>
          </cell>
          <cell r="B159">
            <v>-227</v>
          </cell>
          <cell r="C159">
            <v>227</v>
          </cell>
        </row>
        <row r="160">
          <cell r="A160">
            <v>30094</v>
          </cell>
          <cell r="B160">
            <v>0</v>
          </cell>
          <cell r="C160">
            <v>0</v>
          </cell>
        </row>
        <row r="161">
          <cell r="A161">
            <v>30095</v>
          </cell>
          <cell r="B161">
            <v>-2691000</v>
          </cell>
          <cell r="C161">
            <v>2691000</v>
          </cell>
        </row>
        <row r="162">
          <cell r="A162">
            <v>30098</v>
          </cell>
          <cell r="B162">
            <v>0</v>
          </cell>
          <cell r="C162">
            <v>0</v>
          </cell>
        </row>
        <row r="163">
          <cell r="A163">
            <v>30194</v>
          </cell>
          <cell r="B163">
            <v>0</v>
          </cell>
          <cell r="C163">
            <v>0</v>
          </cell>
        </row>
        <row r="164">
          <cell r="A164">
            <v>30195</v>
          </cell>
          <cell r="B164">
            <v>0</v>
          </cell>
          <cell r="C164">
            <v>0</v>
          </cell>
        </row>
        <row r="165">
          <cell r="A165">
            <v>30274</v>
          </cell>
          <cell r="B165">
            <v>-3077236</v>
          </cell>
          <cell r="C165">
            <v>3077236</v>
          </cell>
        </row>
        <row r="166">
          <cell r="A166">
            <v>30278</v>
          </cell>
          <cell r="B166">
            <v>0</v>
          </cell>
          <cell r="C166">
            <v>0</v>
          </cell>
        </row>
        <row r="167">
          <cell r="A167">
            <v>30280</v>
          </cell>
          <cell r="B167">
            <v>0</v>
          </cell>
          <cell r="C167">
            <v>0</v>
          </cell>
        </row>
        <row r="168">
          <cell r="A168">
            <v>30281</v>
          </cell>
          <cell r="B168">
            <v>0</v>
          </cell>
          <cell r="C168">
            <v>0</v>
          </cell>
        </row>
        <row r="169">
          <cell r="A169">
            <v>30282</v>
          </cell>
          <cell r="B169">
            <v>7208321</v>
          </cell>
          <cell r="C169">
            <v>-7208321</v>
          </cell>
        </row>
        <row r="170">
          <cell r="A170">
            <v>30286</v>
          </cell>
          <cell r="B170">
            <v>-3626</v>
          </cell>
          <cell r="C170">
            <v>3626</v>
          </cell>
        </row>
        <row r="171">
          <cell r="A171">
            <v>30287</v>
          </cell>
          <cell r="B171">
            <v>932922.56</v>
          </cell>
          <cell r="C171">
            <v>-932922.56</v>
          </cell>
        </row>
        <row r="172">
          <cell r="A172">
            <v>30291</v>
          </cell>
          <cell r="B172">
            <v>-58749</v>
          </cell>
          <cell r="C172">
            <v>58749</v>
          </cell>
        </row>
        <row r="173">
          <cell r="A173">
            <v>30292</v>
          </cell>
          <cell r="B173">
            <v>-3431501</v>
          </cell>
          <cell r="C173">
            <v>3431501</v>
          </cell>
        </row>
        <row r="174">
          <cell r="A174">
            <v>40002</v>
          </cell>
          <cell r="B174">
            <v>0</v>
          </cell>
          <cell r="C174">
            <v>0</v>
          </cell>
        </row>
        <row r="175">
          <cell r="A175">
            <v>40003</v>
          </cell>
          <cell r="B175">
            <v>0</v>
          </cell>
          <cell r="C175">
            <v>0</v>
          </cell>
        </row>
        <row r="176">
          <cell r="A176">
            <v>40004</v>
          </cell>
          <cell r="B176">
            <v>0</v>
          </cell>
          <cell r="C176">
            <v>0</v>
          </cell>
        </row>
        <row r="177">
          <cell r="A177">
            <v>40005</v>
          </cell>
          <cell r="B177">
            <v>0</v>
          </cell>
          <cell r="C177">
            <v>0</v>
          </cell>
        </row>
        <row r="178">
          <cell r="A178">
            <v>40006</v>
          </cell>
          <cell r="B178">
            <v>0</v>
          </cell>
          <cell r="C178">
            <v>0</v>
          </cell>
        </row>
        <row r="179">
          <cell r="A179">
            <v>40011</v>
          </cell>
          <cell r="B179">
            <v>0</v>
          </cell>
          <cell r="C179">
            <v>0</v>
          </cell>
        </row>
        <row r="180">
          <cell r="A180">
            <v>45027</v>
          </cell>
          <cell r="B180">
            <v>0</v>
          </cell>
          <cell r="C180">
            <v>0</v>
          </cell>
        </row>
        <row r="181">
          <cell r="A181">
            <v>45075</v>
          </cell>
          <cell r="B181">
            <v>-16672586</v>
          </cell>
          <cell r="C181">
            <v>16672586</v>
          </cell>
        </row>
        <row r="182">
          <cell r="A182">
            <v>45079</v>
          </cell>
          <cell r="B182">
            <v>236340</v>
          </cell>
          <cell r="C182">
            <v>-236340</v>
          </cell>
        </row>
        <row r="183">
          <cell r="A183">
            <v>45084</v>
          </cell>
          <cell r="B183">
            <v>-375871</v>
          </cell>
          <cell r="C183">
            <v>375871</v>
          </cell>
        </row>
        <row r="184">
          <cell r="A184">
            <v>45085</v>
          </cell>
          <cell r="B184">
            <v>24350</v>
          </cell>
          <cell r="C184">
            <v>-24350</v>
          </cell>
        </row>
        <row r="185">
          <cell r="B185">
            <v>-53285265.129999995</v>
          </cell>
        </row>
      </sheetData>
      <sheetData sheetId="23" refreshError="1">
        <row r="1">
          <cell r="G1" t="str">
            <v>BU</v>
          </cell>
        </row>
        <row r="6">
          <cell r="A6">
            <v>10001</v>
          </cell>
          <cell r="B6">
            <v>0</v>
          </cell>
          <cell r="D6">
            <v>10001</v>
          </cell>
          <cell r="E6">
            <v>0</v>
          </cell>
        </row>
        <row r="7">
          <cell r="A7">
            <v>10002</v>
          </cell>
          <cell r="B7">
            <v>0</v>
          </cell>
          <cell r="D7">
            <v>10002</v>
          </cell>
          <cell r="E7">
            <v>0</v>
          </cell>
        </row>
        <row r="8">
          <cell r="A8">
            <v>10003</v>
          </cell>
          <cell r="B8">
            <v>0</v>
          </cell>
          <cell r="D8">
            <v>10003</v>
          </cell>
          <cell r="E8">
            <v>0</v>
          </cell>
        </row>
        <row r="9">
          <cell r="A9">
            <v>10004</v>
          </cell>
          <cell r="B9">
            <v>-115258661</v>
          </cell>
          <cell r="D9">
            <v>10004</v>
          </cell>
          <cell r="E9">
            <v>-110117552.81999999</v>
          </cell>
        </row>
        <row r="10">
          <cell r="A10">
            <v>10005</v>
          </cell>
          <cell r="B10">
            <v>0</v>
          </cell>
          <cell r="D10">
            <v>10005</v>
          </cell>
          <cell r="E10">
            <v>0</v>
          </cell>
        </row>
        <row r="11">
          <cell r="A11">
            <v>10006</v>
          </cell>
          <cell r="B11">
            <v>18127072</v>
          </cell>
          <cell r="D11">
            <v>10006</v>
          </cell>
          <cell r="E11">
            <v>18664502</v>
          </cell>
        </row>
        <row r="12">
          <cell r="A12">
            <v>10008</v>
          </cell>
          <cell r="B12">
            <v>98056115.909999996</v>
          </cell>
          <cell r="D12">
            <v>10008</v>
          </cell>
          <cell r="E12">
            <v>91542732.700000003</v>
          </cell>
        </row>
        <row r="13">
          <cell r="A13">
            <v>10009</v>
          </cell>
          <cell r="B13">
            <v>-31</v>
          </cell>
          <cell r="D13">
            <v>10009</v>
          </cell>
          <cell r="E13">
            <v>-31</v>
          </cell>
        </row>
        <row r="14">
          <cell r="A14">
            <v>10010</v>
          </cell>
          <cell r="B14">
            <v>-353979</v>
          </cell>
          <cell r="D14">
            <v>10010</v>
          </cell>
          <cell r="E14">
            <v>-353979</v>
          </cell>
        </row>
        <row r="15">
          <cell r="A15">
            <v>10011</v>
          </cell>
          <cell r="B15">
            <v>349000</v>
          </cell>
          <cell r="D15">
            <v>10011</v>
          </cell>
          <cell r="E15">
            <v>349000</v>
          </cell>
        </row>
        <row r="16">
          <cell r="A16">
            <v>10012</v>
          </cell>
          <cell r="B16">
            <v>-1232759</v>
          </cell>
          <cell r="D16">
            <v>10012</v>
          </cell>
          <cell r="E16">
            <v>165318</v>
          </cell>
        </row>
        <row r="17">
          <cell r="A17">
            <v>10015</v>
          </cell>
          <cell r="B17">
            <v>0</v>
          </cell>
          <cell r="D17">
            <v>10015</v>
          </cell>
          <cell r="E17">
            <v>0</v>
          </cell>
        </row>
        <row r="18">
          <cell r="A18">
            <v>10018</v>
          </cell>
          <cell r="B18">
            <v>0</v>
          </cell>
          <cell r="D18">
            <v>10018</v>
          </cell>
          <cell r="E18">
            <v>0</v>
          </cell>
        </row>
        <row r="19">
          <cell r="A19">
            <v>10020</v>
          </cell>
          <cell r="B19">
            <v>0</v>
          </cell>
          <cell r="D19">
            <v>10020</v>
          </cell>
          <cell r="E19">
            <v>0</v>
          </cell>
        </row>
        <row r="20">
          <cell r="A20">
            <v>10023</v>
          </cell>
          <cell r="B20">
            <v>0</v>
          </cell>
          <cell r="D20">
            <v>10023</v>
          </cell>
          <cell r="E20">
            <v>0</v>
          </cell>
        </row>
        <row r="21">
          <cell r="A21">
            <v>10024</v>
          </cell>
          <cell r="B21">
            <v>0</v>
          </cell>
          <cell r="D21">
            <v>10024</v>
          </cell>
          <cell r="E21">
            <v>0</v>
          </cell>
        </row>
        <row r="22">
          <cell r="A22">
            <v>10027</v>
          </cell>
          <cell r="B22">
            <v>0</v>
          </cell>
          <cell r="D22">
            <v>10027</v>
          </cell>
          <cell r="E22">
            <v>0</v>
          </cell>
        </row>
        <row r="23">
          <cell r="A23">
            <v>10028</v>
          </cell>
          <cell r="B23">
            <v>1449880</v>
          </cell>
          <cell r="D23">
            <v>10028</v>
          </cell>
          <cell r="E23">
            <v>1433660</v>
          </cell>
        </row>
        <row r="24">
          <cell r="A24">
            <v>10030</v>
          </cell>
          <cell r="B24">
            <v>-73000</v>
          </cell>
          <cell r="D24">
            <v>10030</v>
          </cell>
          <cell r="E24">
            <v>-73000</v>
          </cell>
        </row>
        <row r="25">
          <cell r="A25">
            <v>10031</v>
          </cell>
          <cell r="B25">
            <v>-23901332</v>
          </cell>
          <cell r="D25">
            <v>10031</v>
          </cell>
          <cell r="E25">
            <v>-26037051</v>
          </cell>
        </row>
        <row r="26">
          <cell r="A26">
            <v>10032</v>
          </cell>
          <cell r="B26">
            <v>-20871</v>
          </cell>
          <cell r="D26">
            <v>10032</v>
          </cell>
          <cell r="E26">
            <v>492126</v>
          </cell>
        </row>
        <row r="27">
          <cell r="A27">
            <v>10033</v>
          </cell>
          <cell r="B27">
            <v>-1386785.3</v>
          </cell>
          <cell r="D27">
            <v>10033</v>
          </cell>
          <cell r="E27">
            <v>0</v>
          </cell>
        </row>
        <row r="28">
          <cell r="A28">
            <v>10034</v>
          </cell>
          <cell r="B28">
            <v>-76979744.959999993</v>
          </cell>
          <cell r="D28">
            <v>10034</v>
          </cell>
          <cell r="E28">
            <v>-83171618.840000004</v>
          </cell>
        </row>
        <row r="29">
          <cell r="A29">
            <v>10035</v>
          </cell>
          <cell r="B29">
            <v>627779.65</v>
          </cell>
          <cell r="D29">
            <v>10035</v>
          </cell>
          <cell r="E29">
            <v>-866570.35</v>
          </cell>
        </row>
        <row r="30">
          <cell r="A30">
            <v>10037</v>
          </cell>
          <cell r="B30">
            <v>-825224.59</v>
          </cell>
          <cell r="D30">
            <v>10037</v>
          </cell>
          <cell r="E30">
            <v>-816774.89</v>
          </cell>
        </row>
        <row r="31">
          <cell r="A31">
            <v>10038</v>
          </cell>
          <cell r="B31">
            <v>0</v>
          </cell>
          <cell r="D31">
            <v>10038</v>
          </cell>
          <cell r="E31">
            <v>0</v>
          </cell>
        </row>
        <row r="32">
          <cell r="A32">
            <v>10039</v>
          </cell>
          <cell r="B32">
            <v>0</v>
          </cell>
          <cell r="D32">
            <v>10039</v>
          </cell>
          <cell r="E32">
            <v>0</v>
          </cell>
        </row>
        <row r="33">
          <cell r="A33">
            <v>10043</v>
          </cell>
          <cell r="B33">
            <v>-359137.32</v>
          </cell>
          <cell r="D33">
            <v>10043</v>
          </cell>
          <cell r="E33">
            <v>-329378.32</v>
          </cell>
        </row>
        <row r="34">
          <cell r="A34">
            <v>10044</v>
          </cell>
          <cell r="B34">
            <v>-160302592.46000001</v>
          </cell>
          <cell r="D34">
            <v>10044</v>
          </cell>
          <cell r="E34">
            <v>-169555920.69</v>
          </cell>
        </row>
        <row r="35">
          <cell r="A35">
            <v>10046</v>
          </cell>
          <cell r="B35">
            <v>16775065.49</v>
          </cell>
          <cell r="D35">
            <v>10046</v>
          </cell>
          <cell r="E35">
            <v>16838382.489999998</v>
          </cell>
        </row>
        <row r="36">
          <cell r="A36">
            <v>10047</v>
          </cell>
          <cell r="B36">
            <v>0</v>
          </cell>
          <cell r="D36">
            <v>10047</v>
          </cell>
          <cell r="E36">
            <v>0</v>
          </cell>
        </row>
        <row r="37">
          <cell r="A37">
            <v>10049</v>
          </cell>
          <cell r="B37">
            <v>-12783110.15</v>
          </cell>
          <cell r="D37">
            <v>10049</v>
          </cell>
          <cell r="E37">
            <v>756937.65</v>
          </cell>
        </row>
        <row r="38">
          <cell r="A38">
            <v>10051</v>
          </cell>
          <cell r="B38">
            <v>-811671</v>
          </cell>
          <cell r="D38">
            <v>10051</v>
          </cell>
          <cell r="E38">
            <v>-806225</v>
          </cell>
        </row>
        <row r="39">
          <cell r="A39">
            <v>10058</v>
          </cell>
          <cell r="B39">
            <v>435694</v>
          </cell>
          <cell r="D39">
            <v>10058</v>
          </cell>
          <cell r="E39">
            <v>970536.81</v>
          </cell>
        </row>
        <row r="40">
          <cell r="A40">
            <v>10059</v>
          </cell>
          <cell r="B40">
            <v>0</v>
          </cell>
          <cell r="D40">
            <v>10059</v>
          </cell>
          <cell r="E40">
            <v>0</v>
          </cell>
        </row>
        <row r="41">
          <cell r="A41">
            <v>10065</v>
          </cell>
          <cell r="B41">
            <v>-2734860</v>
          </cell>
          <cell r="D41">
            <v>10065</v>
          </cell>
          <cell r="E41">
            <v>-2734860</v>
          </cell>
        </row>
        <row r="42">
          <cell r="A42">
            <v>10068</v>
          </cell>
          <cell r="B42">
            <v>0</v>
          </cell>
          <cell r="D42">
            <v>10068</v>
          </cell>
          <cell r="E42">
            <v>0</v>
          </cell>
        </row>
        <row r="43">
          <cell r="A43">
            <v>10069</v>
          </cell>
          <cell r="B43">
            <v>-406000</v>
          </cell>
          <cell r="D43">
            <v>10069</v>
          </cell>
          <cell r="E43">
            <v>-407365</v>
          </cell>
        </row>
        <row r="44">
          <cell r="A44">
            <v>10071</v>
          </cell>
          <cell r="B44">
            <v>0</v>
          </cell>
          <cell r="D44">
            <v>10071</v>
          </cell>
          <cell r="E44">
            <v>0</v>
          </cell>
        </row>
        <row r="45">
          <cell r="A45">
            <v>10073</v>
          </cell>
          <cell r="B45">
            <v>42000</v>
          </cell>
          <cell r="D45">
            <v>10073</v>
          </cell>
          <cell r="E45">
            <v>42000</v>
          </cell>
        </row>
        <row r="46">
          <cell r="A46">
            <v>10074</v>
          </cell>
          <cell r="B46">
            <v>0</v>
          </cell>
          <cell r="D46">
            <v>10074</v>
          </cell>
          <cell r="E46">
            <v>0</v>
          </cell>
        </row>
        <row r="47">
          <cell r="A47">
            <v>10076</v>
          </cell>
          <cell r="B47">
            <v>-591707628.28999996</v>
          </cell>
          <cell r="D47">
            <v>10076</v>
          </cell>
          <cell r="E47">
            <v>-606540338.07000005</v>
          </cell>
        </row>
        <row r="48">
          <cell r="A48">
            <v>10082</v>
          </cell>
          <cell r="B48">
            <v>0</v>
          </cell>
          <cell r="D48">
            <v>10082</v>
          </cell>
          <cell r="E48">
            <v>0</v>
          </cell>
        </row>
        <row r="49">
          <cell r="A49">
            <v>10084</v>
          </cell>
          <cell r="B49">
            <v>0</v>
          </cell>
          <cell r="D49">
            <v>10084</v>
          </cell>
          <cell r="E49">
            <v>0</v>
          </cell>
        </row>
        <row r="50">
          <cell r="A50">
            <v>10086</v>
          </cell>
          <cell r="B50">
            <v>391000</v>
          </cell>
          <cell r="D50">
            <v>10086</v>
          </cell>
          <cell r="E50">
            <v>390587</v>
          </cell>
        </row>
        <row r="51">
          <cell r="A51">
            <v>10087</v>
          </cell>
          <cell r="B51">
            <v>0</v>
          </cell>
          <cell r="D51">
            <v>10087</v>
          </cell>
          <cell r="E51">
            <v>0</v>
          </cell>
        </row>
        <row r="52">
          <cell r="A52">
            <v>10088</v>
          </cell>
          <cell r="B52">
            <v>0</v>
          </cell>
          <cell r="D52">
            <v>10088</v>
          </cell>
          <cell r="E52">
            <v>0</v>
          </cell>
        </row>
        <row r="53">
          <cell r="A53">
            <v>10091</v>
          </cell>
          <cell r="B53">
            <v>12408552.9</v>
          </cell>
          <cell r="D53">
            <v>10091</v>
          </cell>
          <cell r="E53">
            <v>9858452.9000000004</v>
          </cell>
        </row>
        <row r="54">
          <cell r="A54">
            <v>10093</v>
          </cell>
          <cell r="B54">
            <v>0</v>
          </cell>
          <cell r="D54">
            <v>10093</v>
          </cell>
          <cell r="E54">
            <v>0</v>
          </cell>
        </row>
        <row r="55">
          <cell r="A55">
            <v>10101</v>
          </cell>
          <cell r="B55">
            <v>3177045.48</v>
          </cell>
          <cell r="D55">
            <v>10101</v>
          </cell>
          <cell r="E55">
            <v>3127047.72</v>
          </cell>
        </row>
        <row r="56">
          <cell r="A56">
            <v>10102</v>
          </cell>
          <cell r="B56">
            <v>-98846.68</v>
          </cell>
          <cell r="D56">
            <v>10102</v>
          </cell>
          <cell r="E56">
            <v>-114171.81</v>
          </cell>
        </row>
        <row r="57">
          <cell r="A57">
            <v>10103</v>
          </cell>
          <cell r="B57">
            <v>43750000</v>
          </cell>
          <cell r="D57">
            <v>10103</v>
          </cell>
          <cell r="E57">
            <v>16809658</v>
          </cell>
        </row>
        <row r="58">
          <cell r="A58">
            <v>10108</v>
          </cell>
          <cell r="B58">
            <v>-7000000</v>
          </cell>
          <cell r="D58">
            <v>10108</v>
          </cell>
          <cell r="E58">
            <v>-7000000</v>
          </cell>
        </row>
        <row r="59">
          <cell r="A59">
            <v>10109</v>
          </cell>
          <cell r="B59">
            <v>0</v>
          </cell>
          <cell r="D59">
            <v>10109</v>
          </cell>
          <cell r="E59">
            <v>0</v>
          </cell>
        </row>
        <row r="60">
          <cell r="A60">
            <v>10110</v>
          </cell>
          <cell r="B60">
            <v>0</v>
          </cell>
          <cell r="D60">
            <v>10110</v>
          </cell>
          <cell r="E60">
            <v>0</v>
          </cell>
        </row>
        <row r="61">
          <cell r="A61">
            <v>10111</v>
          </cell>
          <cell r="B61">
            <v>0</v>
          </cell>
          <cell r="D61">
            <v>10111</v>
          </cell>
          <cell r="E61">
            <v>0</v>
          </cell>
        </row>
        <row r="62">
          <cell r="A62">
            <v>10112</v>
          </cell>
          <cell r="B62">
            <v>0</v>
          </cell>
          <cell r="D62">
            <v>10112</v>
          </cell>
          <cell r="E62">
            <v>0</v>
          </cell>
        </row>
        <row r="63">
          <cell r="A63">
            <v>10115</v>
          </cell>
          <cell r="B63">
            <v>0</v>
          </cell>
          <cell r="D63">
            <v>10115</v>
          </cell>
          <cell r="E63">
            <v>0</v>
          </cell>
        </row>
        <row r="64">
          <cell r="A64">
            <v>10116</v>
          </cell>
          <cell r="B64">
            <v>0</v>
          </cell>
          <cell r="D64">
            <v>10116</v>
          </cell>
          <cell r="E64">
            <v>0</v>
          </cell>
        </row>
        <row r="65">
          <cell r="A65">
            <v>10117</v>
          </cell>
          <cell r="B65">
            <v>0</v>
          </cell>
          <cell r="D65">
            <v>10117</v>
          </cell>
          <cell r="E65">
            <v>0</v>
          </cell>
        </row>
        <row r="66">
          <cell r="A66">
            <v>10121</v>
          </cell>
          <cell r="B66">
            <v>0</v>
          </cell>
          <cell r="D66">
            <v>10121</v>
          </cell>
          <cell r="E66">
            <v>0</v>
          </cell>
        </row>
        <row r="67">
          <cell r="A67">
            <v>10122</v>
          </cell>
          <cell r="B67">
            <v>0</v>
          </cell>
          <cell r="D67">
            <v>10122</v>
          </cell>
          <cell r="E67">
            <v>0</v>
          </cell>
        </row>
        <row r="68">
          <cell r="A68">
            <v>10125</v>
          </cell>
          <cell r="B68">
            <v>2397161.87</v>
          </cell>
          <cell r="D68">
            <v>10125</v>
          </cell>
          <cell r="E68">
            <v>2351802.66</v>
          </cell>
        </row>
        <row r="69">
          <cell r="A69">
            <v>10126</v>
          </cell>
          <cell r="B69">
            <v>-292139.84000000003</v>
          </cell>
          <cell r="D69">
            <v>10126</v>
          </cell>
          <cell r="E69">
            <v>-844939.13</v>
          </cell>
        </row>
        <row r="70">
          <cell r="A70">
            <v>10128</v>
          </cell>
          <cell r="B70">
            <v>0</v>
          </cell>
          <cell r="D70">
            <v>10128</v>
          </cell>
          <cell r="E70">
            <v>0</v>
          </cell>
        </row>
        <row r="71">
          <cell r="A71">
            <v>10129</v>
          </cell>
          <cell r="B71">
            <v>-8154800</v>
          </cell>
          <cell r="D71">
            <v>10129</v>
          </cell>
          <cell r="E71">
            <v>-8154800</v>
          </cell>
        </row>
        <row r="72">
          <cell r="A72">
            <v>10133</v>
          </cell>
          <cell r="B72">
            <v>1625000</v>
          </cell>
          <cell r="D72">
            <v>10133</v>
          </cell>
          <cell r="E72">
            <v>2652588</v>
          </cell>
        </row>
        <row r="73">
          <cell r="A73">
            <v>10134</v>
          </cell>
          <cell r="B73">
            <v>0</v>
          </cell>
          <cell r="D73">
            <v>10134</v>
          </cell>
          <cell r="E73">
            <v>0</v>
          </cell>
        </row>
        <row r="74">
          <cell r="A74">
            <v>10135</v>
          </cell>
          <cell r="B74">
            <v>-46515.39</v>
          </cell>
          <cell r="D74">
            <v>10135</v>
          </cell>
          <cell r="E74">
            <v>-46515.39</v>
          </cell>
        </row>
        <row r="75">
          <cell r="A75">
            <v>10138</v>
          </cell>
          <cell r="B75">
            <v>0</v>
          </cell>
          <cell r="D75">
            <v>10138</v>
          </cell>
          <cell r="E75">
            <v>-1165517</v>
          </cell>
        </row>
        <row r="76">
          <cell r="A76">
            <v>10139</v>
          </cell>
          <cell r="B76">
            <v>-1884387.89</v>
          </cell>
          <cell r="D76">
            <v>10139</v>
          </cell>
          <cell r="E76">
            <v>-2177124.9700000002</v>
          </cell>
        </row>
        <row r="77">
          <cell r="A77">
            <v>10140</v>
          </cell>
          <cell r="B77">
            <v>73219</v>
          </cell>
          <cell r="D77">
            <v>10140</v>
          </cell>
          <cell r="E77">
            <v>2808365</v>
          </cell>
        </row>
        <row r="78">
          <cell r="A78">
            <v>10150</v>
          </cell>
          <cell r="B78">
            <v>-12969246</v>
          </cell>
          <cell r="D78">
            <v>10150</v>
          </cell>
          <cell r="E78">
            <v>6385597.5</v>
          </cell>
        </row>
        <row r="79">
          <cell r="A79">
            <v>10152</v>
          </cell>
          <cell r="B79">
            <v>0</v>
          </cell>
          <cell r="D79">
            <v>10152</v>
          </cell>
          <cell r="E79">
            <v>0</v>
          </cell>
        </row>
        <row r="80">
          <cell r="A80">
            <v>10155</v>
          </cell>
          <cell r="B80">
            <v>-24271155</v>
          </cell>
          <cell r="D80">
            <v>10155</v>
          </cell>
          <cell r="E80">
            <v>-28190074</v>
          </cell>
        </row>
        <row r="81">
          <cell r="A81">
            <v>10160</v>
          </cell>
          <cell r="B81">
            <v>-36137702</v>
          </cell>
          <cell r="D81">
            <v>10160</v>
          </cell>
          <cell r="E81">
            <v>8016629.71</v>
          </cell>
        </row>
        <row r="82">
          <cell r="A82">
            <v>10163</v>
          </cell>
          <cell r="B82">
            <v>-5996320</v>
          </cell>
          <cell r="D82">
            <v>10163</v>
          </cell>
          <cell r="E82">
            <v>-5878448.7999999998</v>
          </cell>
        </row>
        <row r="83">
          <cell r="A83">
            <v>10165</v>
          </cell>
          <cell r="B83">
            <v>78286117.069999993</v>
          </cell>
          <cell r="D83">
            <v>10165</v>
          </cell>
          <cell r="E83">
            <v>91503708.920000002</v>
          </cell>
        </row>
        <row r="84">
          <cell r="A84">
            <v>10166</v>
          </cell>
          <cell r="B84">
            <v>0</v>
          </cell>
          <cell r="D84">
            <v>10166</v>
          </cell>
          <cell r="E84">
            <v>0</v>
          </cell>
        </row>
        <row r="85">
          <cell r="A85">
            <v>10167</v>
          </cell>
          <cell r="B85">
            <v>0</v>
          </cell>
          <cell r="D85">
            <v>10167</v>
          </cell>
          <cell r="E85">
            <v>0</v>
          </cell>
        </row>
        <row r="86">
          <cell r="A86">
            <v>10168</v>
          </cell>
          <cell r="B86">
            <v>0</v>
          </cell>
          <cell r="D86">
            <v>10168</v>
          </cell>
          <cell r="E86">
            <v>0</v>
          </cell>
        </row>
        <row r="87">
          <cell r="A87">
            <v>10169</v>
          </cell>
          <cell r="B87">
            <v>27765072.109999999</v>
          </cell>
          <cell r="D87">
            <v>10169</v>
          </cell>
          <cell r="E87">
            <v>33037956.34</v>
          </cell>
        </row>
        <row r="88">
          <cell r="A88">
            <v>10170</v>
          </cell>
          <cell r="B88">
            <v>-6200558.6399999997</v>
          </cell>
          <cell r="D88">
            <v>10170</v>
          </cell>
          <cell r="E88">
            <v>-5803965.3499999996</v>
          </cell>
        </row>
        <row r="89">
          <cell r="A89">
            <v>10171</v>
          </cell>
          <cell r="B89">
            <v>0</v>
          </cell>
          <cell r="D89">
            <v>10171</v>
          </cell>
          <cell r="E89">
            <v>0</v>
          </cell>
        </row>
        <row r="90">
          <cell r="A90">
            <v>10172</v>
          </cell>
          <cell r="B90">
            <v>8552159.7400000002</v>
          </cell>
          <cell r="D90">
            <v>10172</v>
          </cell>
          <cell r="E90">
            <v>9637677.9700000007</v>
          </cell>
        </row>
        <row r="91">
          <cell r="A91">
            <v>10173</v>
          </cell>
          <cell r="B91">
            <v>0</v>
          </cell>
          <cell r="D91">
            <v>10173</v>
          </cell>
          <cell r="E91">
            <v>0</v>
          </cell>
        </row>
        <row r="92">
          <cell r="A92">
            <v>10177</v>
          </cell>
          <cell r="B92">
            <v>0</v>
          </cell>
          <cell r="D92">
            <v>10177</v>
          </cell>
          <cell r="E92">
            <v>0</v>
          </cell>
        </row>
        <row r="93">
          <cell r="A93">
            <v>10178</v>
          </cell>
          <cell r="B93">
            <v>0</v>
          </cell>
          <cell r="D93">
            <v>10178</v>
          </cell>
          <cell r="E93">
            <v>0</v>
          </cell>
        </row>
        <row r="94">
          <cell r="A94">
            <v>10181</v>
          </cell>
          <cell r="B94">
            <v>4219207.38</v>
          </cell>
          <cell r="D94">
            <v>10181</v>
          </cell>
          <cell r="E94">
            <v>4168328.02</v>
          </cell>
        </row>
        <row r="95">
          <cell r="D95">
            <v>10184</v>
          </cell>
          <cell r="E95">
            <v>0</v>
          </cell>
        </row>
        <row r="96">
          <cell r="A96">
            <v>10185</v>
          </cell>
          <cell r="B96">
            <v>693310.52</v>
          </cell>
          <cell r="D96">
            <v>10185</v>
          </cell>
          <cell r="E96">
            <v>277435</v>
          </cell>
        </row>
        <row r="97">
          <cell r="A97">
            <v>10187</v>
          </cell>
          <cell r="B97">
            <v>0</v>
          </cell>
          <cell r="D97">
            <v>10187</v>
          </cell>
          <cell r="E97">
            <v>0</v>
          </cell>
        </row>
        <row r="98">
          <cell r="A98">
            <v>10188</v>
          </cell>
          <cell r="B98">
            <v>0</v>
          </cell>
          <cell r="D98">
            <v>10188</v>
          </cell>
          <cell r="E98">
            <v>0</v>
          </cell>
        </row>
        <row r="99">
          <cell r="A99">
            <v>10190</v>
          </cell>
          <cell r="B99">
            <v>-25641291.079999998</v>
          </cell>
          <cell r="D99">
            <v>10190</v>
          </cell>
          <cell r="E99">
            <v>-27525438.739999998</v>
          </cell>
        </row>
        <row r="100">
          <cell r="A100">
            <v>10197</v>
          </cell>
          <cell r="B100">
            <v>-53688426.079999998</v>
          </cell>
          <cell r="D100">
            <v>10197</v>
          </cell>
          <cell r="E100">
            <v>-53956186.530000001</v>
          </cell>
        </row>
        <row r="101">
          <cell r="A101">
            <v>10198</v>
          </cell>
          <cell r="B101">
            <v>13010632.949999999</v>
          </cell>
          <cell r="D101">
            <v>10198</v>
          </cell>
          <cell r="E101">
            <v>15146500.869999999</v>
          </cell>
        </row>
        <row r="102">
          <cell r="A102">
            <v>10199</v>
          </cell>
          <cell r="B102">
            <v>0</v>
          </cell>
          <cell r="D102">
            <v>10199</v>
          </cell>
          <cell r="E102">
            <v>0</v>
          </cell>
        </row>
        <row r="103">
          <cell r="A103">
            <v>10200</v>
          </cell>
          <cell r="B103">
            <v>0</v>
          </cell>
          <cell r="D103">
            <v>10200</v>
          </cell>
          <cell r="E103">
            <v>2550614.38</v>
          </cell>
        </row>
        <row r="104">
          <cell r="A104">
            <v>10205</v>
          </cell>
          <cell r="B104">
            <v>0</v>
          </cell>
          <cell r="D104">
            <v>10205</v>
          </cell>
          <cell r="E104">
            <v>0</v>
          </cell>
        </row>
        <row r="105">
          <cell r="A105">
            <v>10206</v>
          </cell>
          <cell r="B105">
            <v>-13367639.83</v>
          </cell>
          <cell r="D105">
            <v>10206</v>
          </cell>
          <cell r="E105">
            <v>0.01</v>
          </cell>
        </row>
        <row r="106">
          <cell r="A106">
            <v>10207</v>
          </cell>
          <cell r="B106">
            <v>5529552.54</v>
          </cell>
          <cell r="D106">
            <v>10207</v>
          </cell>
          <cell r="E106">
            <v>7300517.6399999997</v>
          </cell>
        </row>
        <row r="107">
          <cell r="A107">
            <v>10208</v>
          </cell>
          <cell r="B107">
            <v>-1575304.89</v>
          </cell>
          <cell r="D107">
            <v>10208</v>
          </cell>
          <cell r="E107">
            <v>-1456544.55</v>
          </cell>
        </row>
        <row r="108">
          <cell r="D108">
            <v>10212</v>
          </cell>
          <cell r="E108">
            <v>9262968</v>
          </cell>
        </row>
        <row r="109">
          <cell r="D109">
            <v>10213</v>
          </cell>
          <cell r="E109">
            <v>81956185.299999997</v>
          </cell>
        </row>
        <row r="110">
          <cell r="D110">
            <v>10214</v>
          </cell>
          <cell r="E110">
            <v>-15770021</v>
          </cell>
        </row>
        <row r="111">
          <cell r="D111">
            <v>10219</v>
          </cell>
          <cell r="E111">
            <v>176000</v>
          </cell>
        </row>
        <row r="112">
          <cell r="D112">
            <v>10220</v>
          </cell>
          <cell r="E112">
            <v>1197420</v>
          </cell>
        </row>
        <row r="113">
          <cell r="A113">
            <v>10262</v>
          </cell>
          <cell r="B113">
            <v>-284158.37</v>
          </cell>
          <cell r="D113">
            <v>10262</v>
          </cell>
          <cell r="E113">
            <v>-315335.75</v>
          </cell>
        </row>
        <row r="114">
          <cell r="A114">
            <v>10265</v>
          </cell>
          <cell r="B114">
            <v>306742</v>
          </cell>
          <cell r="D114">
            <v>10265</v>
          </cell>
          <cell r="E114">
            <v>0</v>
          </cell>
        </row>
        <row r="115">
          <cell r="A115">
            <v>10266</v>
          </cell>
          <cell r="B115">
            <v>-21179811.48</v>
          </cell>
          <cell r="D115">
            <v>10266</v>
          </cell>
          <cell r="E115">
            <v>-26469046.460000001</v>
          </cell>
        </row>
        <row r="116">
          <cell r="A116">
            <v>10272</v>
          </cell>
          <cell r="B116">
            <v>-739969420</v>
          </cell>
          <cell r="D116">
            <v>10272</v>
          </cell>
          <cell r="E116">
            <v>-760522701</v>
          </cell>
        </row>
        <row r="117">
          <cell r="A117">
            <v>10273</v>
          </cell>
          <cell r="B117">
            <v>0</v>
          </cell>
          <cell r="D117">
            <v>10273</v>
          </cell>
          <cell r="E117">
            <v>0</v>
          </cell>
        </row>
        <row r="118">
          <cell r="A118">
            <v>10274</v>
          </cell>
          <cell r="B118">
            <v>0</v>
          </cell>
          <cell r="D118">
            <v>10274</v>
          </cell>
          <cell r="E118">
            <v>0</v>
          </cell>
        </row>
        <row r="119">
          <cell r="A119">
            <v>10275</v>
          </cell>
          <cell r="B119">
            <v>0</v>
          </cell>
          <cell r="D119">
            <v>10275</v>
          </cell>
          <cell r="E119">
            <v>0</v>
          </cell>
        </row>
        <row r="120">
          <cell r="A120">
            <v>10276</v>
          </cell>
          <cell r="B120">
            <v>32878369.949999999</v>
          </cell>
          <cell r="D120">
            <v>10276</v>
          </cell>
          <cell r="E120">
            <v>0</v>
          </cell>
        </row>
        <row r="121">
          <cell r="A121">
            <v>10280</v>
          </cell>
          <cell r="B121">
            <v>-100565303.75</v>
          </cell>
          <cell r="D121">
            <v>10280</v>
          </cell>
          <cell r="E121">
            <v>-92798164.75</v>
          </cell>
        </row>
        <row r="122">
          <cell r="A122">
            <v>10286</v>
          </cell>
          <cell r="B122">
            <v>0</v>
          </cell>
          <cell r="D122">
            <v>10286</v>
          </cell>
          <cell r="E122">
            <v>0</v>
          </cell>
        </row>
        <row r="123">
          <cell r="A123">
            <v>10300</v>
          </cell>
          <cell r="B123">
            <v>0</v>
          </cell>
          <cell r="D123">
            <v>10300</v>
          </cell>
          <cell r="E123">
            <v>0.51</v>
          </cell>
        </row>
        <row r="124">
          <cell r="A124">
            <v>10301</v>
          </cell>
          <cell r="B124">
            <v>0</v>
          </cell>
          <cell r="D124">
            <v>10301</v>
          </cell>
          <cell r="E124">
            <v>0</v>
          </cell>
        </row>
        <row r="125">
          <cell r="A125">
            <v>10304</v>
          </cell>
          <cell r="B125">
            <v>0</v>
          </cell>
          <cell r="D125">
            <v>10304</v>
          </cell>
          <cell r="E125">
            <v>8731.56</v>
          </cell>
        </row>
        <row r="126">
          <cell r="A126">
            <v>10305</v>
          </cell>
          <cell r="B126">
            <v>-17086641.02</v>
          </cell>
          <cell r="D126">
            <v>10305</v>
          </cell>
          <cell r="E126">
            <v>-16871020.34</v>
          </cell>
        </row>
        <row r="127">
          <cell r="A127">
            <v>10307</v>
          </cell>
          <cell r="B127">
            <v>-348257.21</v>
          </cell>
          <cell r="D127">
            <v>10307</v>
          </cell>
          <cell r="E127">
            <v>-481799.98</v>
          </cell>
        </row>
        <row r="128">
          <cell r="A128">
            <v>10309</v>
          </cell>
          <cell r="B128">
            <v>-55294555.859999999</v>
          </cell>
          <cell r="D128">
            <v>10309</v>
          </cell>
          <cell r="E128">
            <v>-77058873.790000007</v>
          </cell>
        </row>
        <row r="129">
          <cell r="A129">
            <v>10311</v>
          </cell>
          <cell r="B129">
            <v>-5379151.2999999998</v>
          </cell>
          <cell r="D129">
            <v>10311</v>
          </cell>
          <cell r="E129">
            <v>-4669135.1100000003</v>
          </cell>
        </row>
        <row r="130">
          <cell r="A130">
            <v>10314</v>
          </cell>
          <cell r="B130">
            <v>341992</v>
          </cell>
          <cell r="D130">
            <v>10314</v>
          </cell>
          <cell r="E130">
            <v>442731.98</v>
          </cell>
        </row>
        <row r="131">
          <cell r="A131">
            <v>10315</v>
          </cell>
          <cell r="B131">
            <v>-1239973.28</v>
          </cell>
          <cell r="D131">
            <v>10315</v>
          </cell>
          <cell r="E131">
            <v>-1417266.42</v>
          </cell>
        </row>
        <row r="132">
          <cell r="A132">
            <v>10316</v>
          </cell>
          <cell r="B132">
            <v>-847515.4</v>
          </cell>
          <cell r="D132">
            <v>10316</v>
          </cell>
          <cell r="E132">
            <v>-279757.21000000002</v>
          </cell>
        </row>
        <row r="133">
          <cell r="A133">
            <v>10318</v>
          </cell>
          <cell r="B133">
            <v>-544666.88</v>
          </cell>
          <cell r="D133">
            <v>10318</v>
          </cell>
          <cell r="E133">
            <v>-1593054.97</v>
          </cell>
        </row>
        <row r="134">
          <cell r="A134">
            <v>10319</v>
          </cell>
          <cell r="B134">
            <v>-543483.85</v>
          </cell>
          <cell r="D134">
            <v>10319</v>
          </cell>
          <cell r="E134">
            <v>-1953013.7</v>
          </cell>
        </row>
        <row r="135">
          <cell r="A135">
            <v>10321</v>
          </cell>
          <cell r="B135">
            <v>587230.71</v>
          </cell>
          <cell r="D135">
            <v>10321</v>
          </cell>
          <cell r="E135">
            <v>2782559.22</v>
          </cell>
        </row>
        <row r="136">
          <cell r="A136">
            <v>10322</v>
          </cell>
          <cell r="B136">
            <v>797315.26</v>
          </cell>
          <cell r="D136">
            <v>10322</v>
          </cell>
          <cell r="E136">
            <v>4714101.0199999996</v>
          </cell>
        </row>
        <row r="137">
          <cell r="D137">
            <v>10324</v>
          </cell>
          <cell r="E137">
            <v>0</v>
          </cell>
        </row>
        <row r="138">
          <cell r="A138">
            <v>10329</v>
          </cell>
          <cell r="B138">
            <v>-0.01</v>
          </cell>
          <cell r="D138">
            <v>10329</v>
          </cell>
          <cell r="E138">
            <v>0</v>
          </cell>
        </row>
        <row r="139">
          <cell r="A139">
            <v>10340</v>
          </cell>
          <cell r="B139">
            <v>0</v>
          </cell>
          <cell r="D139">
            <v>10340</v>
          </cell>
          <cell r="E139">
            <v>0</v>
          </cell>
        </row>
        <row r="140">
          <cell r="D140">
            <v>10342</v>
          </cell>
          <cell r="E140">
            <v>4</v>
          </cell>
        </row>
        <row r="141">
          <cell r="A141">
            <v>10344</v>
          </cell>
          <cell r="B141">
            <v>7917320.7199999997</v>
          </cell>
          <cell r="D141">
            <v>10344</v>
          </cell>
          <cell r="E141">
            <v>10601684.859999999</v>
          </cell>
        </row>
        <row r="142">
          <cell r="A142">
            <v>10355</v>
          </cell>
          <cell r="B142">
            <v>0.01</v>
          </cell>
          <cell r="D142">
            <v>10355</v>
          </cell>
          <cell r="E142">
            <v>-33906.839999999997</v>
          </cell>
        </row>
        <row r="143">
          <cell r="D143">
            <v>10358</v>
          </cell>
          <cell r="E143">
            <v>8906.2099999999991</v>
          </cell>
        </row>
        <row r="144">
          <cell r="A144">
            <v>10362</v>
          </cell>
          <cell r="B144">
            <v>-12698811.4</v>
          </cell>
          <cell r="D144">
            <v>10362</v>
          </cell>
          <cell r="E144">
            <v>-9642497.0399999991</v>
          </cell>
        </row>
        <row r="145">
          <cell r="A145">
            <v>10370</v>
          </cell>
          <cell r="B145">
            <v>868373.55</v>
          </cell>
          <cell r="D145">
            <v>10370</v>
          </cell>
          <cell r="E145">
            <v>1012011.79</v>
          </cell>
        </row>
        <row r="146">
          <cell r="A146">
            <v>10371</v>
          </cell>
          <cell r="B146">
            <v>169091.21</v>
          </cell>
          <cell r="D146">
            <v>10371</v>
          </cell>
          <cell r="E146">
            <v>886592.3</v>
          </cell>
        </row>
        <row r="147">
          <cell r="A147">
            <v>10372</v>
          </cell>
          <cell r="B147">
            <v>32661.26</v>
          </cell>
          <cell r="D147">
            <v>10372</v>
          </cell>
          <cell r="E147">
            <v>32661.26</v>
          </cell>
        </row>
        <row r="148">
          <cell r="A148">
            <v>10373</v>
          </cell>
          <cell r="B148">
            <v>1332741</v>
          </cell>
          <cell r="D148">
            <v>10373</v>
          </cell>
          <cell r="E148">
            <v>1656385</v>
          </cell>
        </row>
        <row r="149">
          <cell r="A149">
            <v>10379</v>
          </cell>
          <cell r="B149">
            <v>39370</v>
          </cell>
          <cell r="D149">
            <v>10379</v>
          </cell>
          <cell r="E149">
            <v>0</v>
          </cell>
        </row>
        <row r="150">
          <cell r="A150">
            <v>10385</v>
          </cell>
          <cell r="B150">
            <v>0</v>
          </cell>
          <cell r="D150">
            <v>10385</v>
          </cell>
          <cell r="E150">
            <v>22305.74</v>
          </cell>
        </row>
        <row r="151">
          <cell r="A151">
            <v>10412</v>
          </cell>
          <cell r="B151">
            <v>2811041</v>
          </cell>
          <cell r="D151">
            <v>10412</v>
          </cell>
          <cell r="E151">
            <v>1122317</v>
          </cell>
        </row>
        <row r="152">
          <cell r="A152">
            <v>10413</v>
          </cell>
          <cell r="B152">
            <v>-2116673</v>
          </cell>
          <cell r="D152">
            <v>10413</v>
          </cell>
          <cell r="E152">
            <v>-2122847</v>
          </cell>
        </row>
        <row r="153">
          <cell r="A153">
            <v>10414</v>
          </cell>
          <cell r="B153">
            <v>0</v>
          </cell>
          <cell r="D153">
            <v>10414</v>
          </cell>
          <cell r="E153">
            <v>0</v>
          </cell>
        </row>
        <row r="154">
          <cell r="A154">
            <v>10415</v>
          </cell>
          <cell r="B154">
            <v>0</v>
          </cell>
          <cell r="D154">
            <v>10415</v>
          </cell>
          <cell r="E154">
            <v>0</v>
          </cell>
        </row>
        <row r="155">
          <cell r="A155">
            <v>10420</v>
          </cell>
          <cell r="B155">
            <v>-8654244</v>
          </cell>
          <cell r="D155">
            <v>10420</v>
          </cell>
          <cell r="E155">
            <v>-9581141</v>
          </cell>
        </row>
        <row r="156">
          <cell r="A156">
            <v>10421</v>
          </cell>
          <cell r="B156">
            <v>-2949925</v>
          </cell>
          <cell r="D156">
            <v>10421</v>
          </cell>
          <cell r="E156">
            <v>-3314287</v>
          </cell>
        </row>
        <row r="157">
          <cell r="A157">
            <v>10423</v>
          </cell>
          <cell r="B157">
            <v>-29406</v>
          </cell>
          <cell r="D157">
            <v>10423</v>
          </cell>
          <cell r="E157">
            <v>-27501</v>
          </cell>
        </row>
        <row r="158">
          <cell r="A158">
            <v>10424</v>
          </cell>
          <cell r="B158">
            <v>-2020069</v>
          </cell>
          <cell r="D158">
            <v>10424</v>
          </cell>
          <cell r="E158">
            <v>79931</v>
          </cell>
        </row>
        <row r="159">
          <cell r="A159">
            <v>10425</v>
          </cell>
          <cell r="B159">
            <v>0</v>
          </cell>
          <cell r="D159">
            <v>10425</v>
          </cell>
          <cell r="E159">
            <v>0</v>
          </cell>
        </row>
        <row r="160">
          <cell r="A160">
            <v>10426</v>
          </cell>
          <cell r="B160">
            <v>8654244</v>
          </cell>
          <cell r="D160">
            <v>10426</v>
          </cell>
          <cell r="E160">
            <v>9581141</v>
          </cell>
        </row>
        <row r="161">
          <cell r="A161">
            <v>10427</v>
          </cell>
          <cell r="B161">
            <v>354786137</v>
          </cell>
          <cell r="D161">
            <v>10427</v>
          </cell>
          <cell r="E161">
            <v>297523244</v>
          </cell>
        </row>
        <row r="162">
          <cell r="A162">
            <v>10428</v>
          </cell>
          <cell r="B162">
            <v>-155111438</v>
          </cell>
          <cell r="D162">
            <v>10428</v>
          </cell>
          <cell r="E162">
            <v>-152292078</v>
          </cell>
        </row>
        <row r="163">
          <cell r="A163">
            <v>10429</v>
          </cell>
          <cell r="B163">
            <v>-1217000</v>
          </cell>
          <cell r="D163">
            <v>10429</v>
          </cell>
          <cell r="E163">
            <v>-1217000</v>
          </cell>
        </row>
        <row r="164">
          <cell r="A164">
            <v>10430</v>
          </cell>
          <cell r="B164">
            <v>-22688260</v>
          </cell>
          <cell r="D164">
            <v>10430</v>
          </cell>
          <cell r="E164">
            <v>-22623664</v>
          </cell>
        </row>
        <row r="165">
          <cell r="A165">
            <v>10431</v>
          </cell>
          <cell r="B165">
            <v>0</v>
          </cell>
          <cell r="D165">
            <v>10431</v>
          </cell>
          <cell r="E165">
            <v>0</v>
          </cell>
        </row>
        <row r="166">
          <cell r="A166">
            <v>10433</v>
          </cell>
          <cell r="B166">
            <v>-119581.52</v>
          </cell>
          <cell r="D166">
            <v>10433</v>
          </cell>
          <cell r="E166">
            <v>409155.46</v>
          </cell>
        </row>
        <row r="167">
          <cell r="A167">
            <v>10434</v>
          </cell>
          <cell r="B167">
            <v>79892512.170000002</v>
          </cell>
          <cell r="D167">
            <v>10434</v>
          </cell>
          <cell r="E167">
            <v>86511462.209999993</v>
          </cell>
        </row>
        <row r="168">
          <cell r="A168">
            <v>10445</v>
          </cell>
          <cell r="B168">
            <v>0</v>
          </cell>
          <cell r="D168">
            <v>10445</v>
          </cell>
          <cell r="E168">
            <v>0</v>
          </cell>
        </row>
        <row r="169">
          <cell r="A169">
            <v>10448</v>
          </cell>
          <cell r="B169">
            <v>0</v>
          </cell>
          <cell r="D169">
            <v>10448</v>
          </cell>
          <cell r="E169">
            <v>16374084</v>
          </cell>
        </row>
        <row r="170">
          <cell r="A170">
            <v>10451</v>
          </cell>
          <cell r="B170">
            <v>2862991</v>
          </cell>
          <cell r="D170">
            <v>10451</v>
          </cell>
          <cell r="E170">
            <v>-325588</v>
          </cell>
        </row>
        <row r="171">
          <cell r="D171">
            <v>10471</v>
          </cell>
          <cell r="E171">
            <v>-17180000</v>
          </cell>
        </row>
        <row r="172">
          <cell r="D172">
            <v>10472</v>
          </cell>
          <cell r="E172">
            <v>-40697000</v>
          </cell>
        </row>
        <row r="173">
          <cell r="D173">
            <v>10474</v>
          </cell>
          <cell r="E173">
            <v>2215500</v>
          </cell>
        </row>
        <row r="174">
          <cell r="D174">
            <v>10476</v>
          </cell>
          <cell r="E174">
            <v>187</v>
          </cell>
        </row>
        <row r="175">
          <cell r="A175">
            <v>10704</v>
          </cell>
          <cell r="B175">
            <v>0</v>
          </cell>
          <cell r="D175">
            <v>10704</v>
          </cell>
          <cell r="E175">
            <v>0</v>
          </cell>
        </row>
        <row r="176">
          <cell r="A176">
            <v>10705</v>
          </cell>
          <cell r="B176">
            <v>0</v>
          </cell>
          <cell r="D176">
            <v>10705</v>
          </cell>
          <cell r="E176">
            <v>0</v>
          </cell>
        </row>
        <row r="177">
          <cell r="A177">
            <v>10706</v>
          </cell>
          <cell r="B177">
            <v>0</v>
          </cell>
          <cell r="D177">
            <v>10706</v>
          </cell>
          <cell r="E177">
            <v>0</v>
          </cell>
        </row>
        <row r="178">
          <cell r="A178">
            <v>10707</v>
          </cell>
          <cell r="B178">
            <v>0</v>
          </cell>
          <cell r="D178">
            <v>10707</v>
          </cell>
          <cell r="E178">
            <v>0</v>
          </cell>
        </row>
        <row r="179">
          <cell r="A179">
            <v>10709</v>
          </cell>
          <cell r="B179">
            <v>0</v>
          </cell>
          <cell r="D179">
            <v>10709</v>
          </cell>
          <cell r="E179">
            <v>0</v>
          </cell>
        </row>
        <row r="180">
          <cell r="A180">
            <v>10710</v>
          </cell>
          <cell r="B180">
            <v>0</v>
          </cell>
          <cell r="D180">
            <v>10710</v>
          </cell>
          <cell r="E180">
            <v>0</v>
          </cell>
        </row>
        <row r="181">
          <cell r="A181">
            <v>10711</v>
          </cell>
          <cell r="B181">
            <v>0</v>
          </cell>
          <cell r="D181">
            <v>10711</v>
          </cell>
          <cell r="E181">
            <v>0</v>
          </cell>
        </row>
        <row r="182">
          <cell r="A182">
            <v>10712</v>
          </cell>
          <cell r="B182">
            <v>0</v>
          </cell>
          <cell r="D182">
            <v>10712</v>
          </cell>
          <cell r="E182">
            <v>0</v>
          </cell>
        </row>
        <row r="183">
          <cell r="A183">
            <v>10718</v>
          </cell>
          <cell r="B183">
            <v>0</v>
          </cell>
          <cell r="D183">
            <v>10718</v>
          </cell>
          <cell r="E183">
            <v>0</v>
          </cell>
        </row>
        <row r="184">
          <cell r="A184">
            <v>10721</v>
          </cell>
          <cell r="B184">
            <v>0</v>
          </cell>
          <cell r="D184">
            <v>10721</v>
          </cell>
          <cell r="E184">
            <v>0</v>
          </cell>
        </row>
        <row r="185">
          <cell r="A185">
            <v>10731</v>
          </cell>
          <cell r="B185">
            <v>-2762205.25</v>
          </cell>
          <cell r="D185">
            <v>10731</v>
          </cell>
          <cell r="E185">
            <v>-4045585.85</v>
          </cell>
        </row>
        <row r="186">
          <cell r="A186">
            <v>10732</v>
          </cell>
          <cell r="B186">
            <v>-475140972</v>
          </cell>
          <cell r="D186">
            <v>10732</v>
          </cell>
          <cell r="E186">
            <v>-61248446.759999998</v>
          </cell>
        </row>
        <row r="187">
          <cell r="A187">
            <v>10733</v>
          </cell>
          <cell r="B187">
            <v>-204511864.22</v>
          </cell>
          <cell r="D187">
            <v>10733</v>
          </cell>
          <cell r="E187">
            <v>-224022366.78999999</v>
          </cell>
        </row>
        <row r="188">
          <cell r="A188">
            <v>10734</v>
          </cell>
          <cell r="B188">
            <v>-42102560.850000001</v>
          </cell>
          <cell r="D188">
            <v>10734</v>
          </cell>
          <cell r="E188">
            <v>-520584752.56999999</v>
          </cell>
        </row>
        <row r="189">
          <cell r="A189">
            <v>10735</v>
          </cell>
          <cell r="B189">
            <v>-9795258.6199999992</v>
          </cell>
          <cell r="D189">
            <v>10735</v>
          </cell>
          <cell r="E189">
            <v>-29589211.32</v>
          </cell>
        </row>
        <row r="190">
          <cell r="A190">
            <v>10736</v>
          </cell>
          <cell r="B190">
            <v>740365.11</v>
          </cell>
          <cell r="D190">
            <v>10736</v>
          </cell>
          <cell r="E190">
            <v>0</v>
          </cell>
        </row>
        <row r="191">
          <cell r="A191">
            <v>10737</v>
          </cell>
          <cell r="B191">
            <v>1132099.3899999999</v>
          </cell>
          <cell r="D191">
            <v>10737</v>
          </cell>
          <cell r="E191">
            <v>0</v>
          </cell>
        </row>
        <row r="192">
          <cell r="A192">
            <v>10739</v>
          </cell>
          <cell r="B192">
            <v>-72757352.939999998</v>
          </cell>
          <cell r="D192">
            <v>10739</v>
          </cell>
          <cell r="E192">
            <v>0</v>
          </cell>
        </row>
        <row r="193">
          <cell r="A193">
            <v>10741</v>
          </cell>
          <cell r="B193">
            <v>0</v>
          </cell>
          <cell r="D193">
            <v>10741</v>
          </cell>
          <cell r="E193">
            <v>0</v>
          </cell>
        </row>
        <row r="194">
          <cell r="A194">
            <v>20002</v>
          </cell>
          <cell r="B194">
            <v>0</v>
          </cell>
          <cell r="D194">
            <v>20002</v>
          </cell>
          <cell r="E194">
            <v>0</v>
          </cell>
        </row>
        <row r="195">
          <cell r="A195">
            <v>20012</v>
          </cell>
          <cell r="B195">
            <v>617253</v>
          </cell>
          <cell r="D195">
            <v>20012</v>
          </cell>
          <cell r="E195">
            <v>0</v>
          </cell>
        </row>
        <row r="196">
          <cell r="A196">
            <v>20013</v>
          </cell>
          <cell r="B196">
            <v>-34835587</v>
          </cell>
          <cell r="D196">
            <v>20013</v>
          </cell>
          <cell r="E196">
            <v>-32118385</v>
          </cell>
        </row>
        <row r="197">
          <cell r="A197">
            <v>20017</v>
          </cell>
          <cell r="B197">
            <v>0</v>
          </cell>
          <cell r="D197">
            <v>20017</v>
          </cell>
          <cell r="E197">
            <v>0</v>
          </cell>
        </row>
        <row r="198">
          <cell r="A198">
            <v>20018</v>
          </cell>
          <cell r="B198">
            <v>-1565738920</v>
          </cell>
          <cell r="D198">
            <v>20018</v>
          </cell>
          <cell r="E198">
            <v>-1855357568.0799999</v>
          </cell>
        </row>
        <row r="199">
          <cell r="A199">
            <v>20020</v>
          </cell>
          <cell r="B199">
            <v>0</v>
          </cell>
          <cell r="D199">
            <v>20020</v>
          </cell>
          <cell r="E199">
            <v>0</v>
          </cell>
        </row>
        <row r="200">
          <cell r="A200">
            <v>20035</v>
          </cell>
          <cell r="B200">
            <v>0</v>
          </cell>
          <cell r="D200">
            <v>20035</v>
          </cell>
          <cell r="E200">
            <v>0</v>
          </cell>
        </row>
        <row r="201">
          <cell r="A201">
            <v>20036</v>
          </cell>
          <cell r="B201">
            <v>0</v>
          </cell>
          <cell r="D201">
            <v>20036</v>
          </cell>
          <cell r="E201">
            <v>0</v>
          </cell>
        </row>
        <row r="202">
          <cell r="A202">
            <v>20045</v>
          </cell>
          <cell r="B202">
            <v>-29972215.309999999</v>
          </cell>
          <cell r="D202">
            <v>20045</v>
          </cell>
          <cell r="E202">
            <v>275667675.69</v>
          </cell>
        </row>
        <row r="203">
          <cell r="A203">
            <v>20049</v>
          </cell>
          <cell r="B203">
            <v>0</v>
          </cell>
          <cell r="D203">
            <v>20049</v>
          </cell>
          <cell r="E203">
            <v>0</v>
          </cell>
        </row>
        <row r="205">
          <cell r="A205">
            <v>20090</v>
          </cell>
          <cell r="B205">
            <v>-14676008.51</v>
          </cell>
          <cell r="D205">
            <v>20090</v>
          </cell>
          <cell r="E205">
            <v>-15705132.51</v>
          </cell>
        </row>
        <row r="206">
          <cell r="A206">
            <v>30002</v>
          </cell>
          <cell r="B206">
            <v>0</v>
          </cell>
          <cell r="D206">
            <v>30002</v>
          </cell>
          <cell r="E206">
            <v>0</v>
          </cell>
        </row>
        <row r="207">
          <cell r="A207">
            <v>30004</v>
          </cell>
          <cell r="B207">
            <v>0</v>
          </cell>
          <cell r="D207">
            <v>30004</v>
          </cell>
          <cell r="E207">
            <v>0</v>
          </cell>
        </row>
        <row r="208">
          <cell r="A208">
            <v>30005</v>
          </cell>
          <cell r="B208">
            <v>0</v>
          </cell>
          <cell r="D208">
            <v>30005</v>
          </cell>
          <cell r="E208">
            <v>0</v>
          </cell>
        </row>
        <row r="209">
          <cell r="A209">
            <v>30007</v>
          </cell>
          <cell r="B209">
            <v>0</v>
          </cell>
          <cell r="D209">
            <v>30007</v>
          </cell>
          <cell r="E209">
            <v>0</v>
          </cell>
        </row>
        <row r="210">
          <cell r="A210">
            <v>30008</v>
          </cell>
          <cell r="B210">
            <v>0</v>
          </cell>
          <cell r="D210">
            <v>30008</v>
          </cell>
          <cell r="E210">
            <v>0</v>
          </cell>
        </row>
        <row r="211">
          <cell r="A211">
            <v>30014</v>
          </cell>
          <cell r="B211">
            <v>-83213771.260000005</v>
          </cell>
          <cell r="D211">
            <v>30014</v>
          </cell>
          <cell r="E211">
            <v>-83169758.590000004</v>
          </cell>
        </row>
        <row r="212">
          <cell r="A212">
            <v>30024</v>
          </cell>
          <cell r="B212">
            <v>0</v>
          </cell>
          <cell r="D212">
            <v>30024</v>
          </cell>
          <cell r="E212">
            <v>0</v>
          </cell>
        </row>
        <row r="213">
          <cell r="A213">
            <v>30030</v>
          </cell>
          <cell r="B213">
            <v>0</v>
          </cell>
          <cell r="D213">
            <v>30030</v>
          </cell>
          <cell r="E213">
            <v>0</v>
          </cell>
        </row>
        <row r="214">
          <cell r="A214">
            <v>30032</v>
          </cell>
          <cell r="B214">
            <v>0</v>
          </cell>
          <cell r="D214">
            <v>30032</v>
          </cell>
          <cell r="E214">
            <v>0</v>
          </cell>
        </row>
        <row r="215">
          <cell r="A215">
            <v>30033</v>
          </cell>
          <cell r="B215">
            <v>0</v>
          </cell>
          <cell r="D215">
            <v>30033</v>
          </cell>
          <cell r="E215">
            <v>0</v>
          </cell>
        </row>
        <row r="216">
          <cell r="D216">
            <v>30035</v>
          </cell>
          <cell r="E216">
            <v>227</v>
          </cell>
        </row>
        <row r="217">
          <cell r="D217">
            <v>30088</v>
          </cell>
          <cell r="E217">
            <v>-4128.76</v>
          </cell>
        </row>
        <row r="218">
          <cell r="A218">
            <v>30094</v>
          </cell>
          <cell r="B218">
            <v>0</v>
          </cell>
          <cell r="D218">
            <v>30094</v>
          </cell>
          <cell r="E218">
            <v>0</v>
          </cell>
        </row>
        <row r="219">
          <cell r="A219">
            <v>30095</v>
          </cell>
          <cell r="B219">
            <v>-7141000</v>
          </cell>
          <cell r="D219">
            <v>30095</v>
          </cell>
          <cell r="E219">
            <v>-13573000</v>
          </cell>
        </row>
        <row r="220">
          <cell r="A220">
            <v>30096</v>
          </cell>
          <cell r="B220">
            <v>-311318</v>
          </cell>
          <cell r="D220">
            <v>30096</v>
          </cell>
          <cell r="E220">
            <v>0</v>
          </cell>
        </row>
        <row r="221">
          <cell r="A221">
            <v>30098</v>
          </cell>
          <cell r="B221">
            <v>0</v>
          </cell>
          <cell r="D221">
            <v>30098</v>
          </cell>
          <cell r="E221">
            <v>9433081.9000000004</v>
          </cell>
        </row>
        <row r="222">
          <cell r="A222">
            <v>30194</v>
          </cell>
          <cell r="B222">
            <v>-14429065</v>
          </cell>
          <cell r="D222">
            <v>30194</v>
          </cell>
          <cell r="E222">
            <v>0</v>
          </cell>
        </row>
        <row r="223">
          <cell r="A223">
            <v>30198</v>
          </cell>
          <cell r="B223">
            <v>0</v>
          </cell>
          <cell r="D223">
            <v>30198</v>
          </cell>
          <cell r="E223">
            <v>0</v>
          </cell>
        </row>
        <row r="224">
          <cell r="A224">
            <v>30274</v>
          </cell>
          <cell r="B224">
            <v>-450337437</v>
          </cell>
          <cell r="D224">
            <v>30274</v>
          </cell>
          <cell r="E224">
            <v>-714882190.32000005</v>
          </cell>
        </row>
        <row r="225">
          <cell r="A225">
            <v>30278</v>
          </cell>
          <cell r="B225">
            <v>0</v>
          </cell>
          <cell r="D225">
            <v>30278</v>
          </cell>
          <cell r="E225">
            <v>0</v>
          </cell>
        </row>
        <row r="226">
          <cell r="E226">
            <v>0</v>
          </cell>
        </row>
        <row r="227">
          <cell r="A227">
            <v>30280</v>
          </cell>
          <cell r="B227">
            <v>143968.74</v>
          </cell>
          <cell r="D227">
            <v>30280</v>
          </cell>
          <cell r="E227">
            <v>0</v>
          </cell>
        </row>
        <row r="228">
          <cell r="A228">
            <v>30281</v>
          </cell>
          <cell r="B228">
            <v>-7516408.1100000003</v>
          </cell>
          <cell r="D228">
            <v>30281</v>
          </cell>
          <cell r="E228">
            <v>0</v>
          </cell>
        </row>
        <row r="229">
          <cell r="E229">
            <v>0</v>
          </cell>
        </row>
        <row r="230">
          <cell r="A230">
            <v>30282</v>
          </cell>
          <cell r="B230">
            <v>11363440</v>
          </cell>
          <cell r="D230">
            <v>30282</v>
          </cell>
          <cell r="E230">
            <v>38999888.93</v>
          </cell>
        </row>
        <row r="231">
          <cell r="A231">
            <v>30286</v>
          </cell>
          <cell r="B231">
            <v>424369.88</v>
          </cell>
          <cell r="D231">
            <v>30286</v>
          </cell>
          <cell r="E231">
            <v>427995.89</v>
          </cell>
        </row>
        <row r="232">
          <cell r="A232">
            <v>30287</v>
          </cell>
          <cell r="B232">
            <v>38873798.390000001</v>
          </cell>
          <cell r="D232">
            <v>30287</v>
          </cell>
          <cell r="E232">
            <v>37940875.829999998</v>
          </cell>
        </row>
        <row r="233">
          <cell r="D233">
            <v>30291</v>
          </cell>
          <cell r="E233">
            <v>239965.87</v>
          </cell>
        </row>
        <row r="234">
          <cell r="D234">
            <v>30292</v>
          </cell>
          <cell r="E234">
            <v>-1540367.25</v>
          </cell>
        </row>
        <row r="235">
          <cell r="D235">
            <v>30293</v>
          </cell>
          <cell r="E235">
            <v>-0.4</v>
          </cell>
        </row>
        <row r="236">
          <cell r="D236">
            <v>30294</v>
          </cell>
          <cell r="E236">
            <v>-14429065</v>
          </cell>
        </row>
        <row r="237">
          <cell r="D237">
            <v>30296</v>
          </cell>
          <cell r="E237">
            <v>-311318</v>
          </cell>
        </row>
        <row r="238">
          <cell r="A238">
            <v>40002</v>
          </cell>
          <cell r="B238">
            <v>0</v>
          </cell>
          <cell r="D238">
            <v>40002</v>
          </cell>
          <cell r="E238">
            <v>0</v>
          </cell>
        </row>
        <row r="239">
          <cell r="A239">
            <v>40003</v>
          </cell>
          <cell r="B239">
            <v>0</v>
          </cell>
          <cell r="D239">
            <v>40003</v>
          </cell>
          <cell r="E239">
            <v>0</v>
          </cell>
        </row>
        <row r="240">
          <cell r="A240">
            <v>40004</v>
          </cell>
          <cell r="B240">
            <v>0</v>
          </cell>
          <cell r="D240">
            <v>40004</v>
          </cell>
          <cell r="E240">
            <v>0</v>
          </cell>
        </row>
        <row r="241">
          <cell r="A241">
            <v>40006</v>
          </cell>
          <cell r="B241">
            <v>0</v>
          </cell>
          <cell r="D241">
            <v>40006</v>
          </cell>
          <cell r="E241">
            <v>0</v>
          </cell>
        </row>
        <row r="242">
          <cell r="A242">
            <v>40011</v>
          </cell>
          <cell r="B242">
            <v>0</v>
          </cell>
          <cell r="D242">
            <v>40011</v>
          </cell>
          <cell r="E242">
            <v>0</v>
          </cell>
        </row>
        <row r="243">
          <cell r="A243">
            <v>45000</v>
          </cell>
          <cell r="B243">
            <v>0</v>
          </cell>
          <cell r="D243">
            <v>45000</v>
          </cell>
          <cell r="E243">
            <v>0</v>
          </cell>
        </row>
        <row r="244">
          <cell r="A244">
            <v>45027</v>
          </cell>
          <cell r="B244">
            <v>-1095000</v>
          </cell>
          <cell r="D244">
            <v>45027</v>
          </cell>
          <cell r="E244">
            <v>-1095000</v>
          </cell>
        </row>
        <row r="245">
          <cell r="A245">
            <v>45029</v>
          </cell>
          <cell r="B245">
            <v>-808687.93</v>
          </cell>
          <cell r="D245">
            <v>45029</v>
          </cell>
          <cell r="E245">
            <v>-808687.93</v>
          </cell>
        </row>
        <row r="246">
          <cell r="A246">
            <v>45031</v>
          </cell>
          <cell r="B246">
            <v>-11881810.539999999</v>
          </cell>
          <cell r="D246">
            <v>45031</v>
          </cell>
          <cell r="E246">
            <v>-13752190.539999999</v>
          </cell>
        </row>
        <row r="247">
          <cell r="A247">
            <v>45059</v>
          </cell>
          <cell r="B247">
            <v>0</v>
          </cell>
          <cell r="D247">
            <v>45059</v>
          </cell>
          <cell r="E247">
            <v>0</v>
          </cell>
        </row>
        <row r="248">
          <cell r="D248">
            <v>45075</v>
          </cell>
          <cell r="E248">
            <v>16672586</v>
          </cell>
        </row>
        <row r="249">
          <cell r="A249">
            <v>45079</v>
          </cell>
          <cell r="B249">
            <v>15252352</v>
          </cell>
          <cell r="D249">
            <v>45079</v>
          </cell>
          <cell r="E249">
            <v>15016012</v>
          </cell>
        </row>
        <row r="250">
          <cell r="A250">
            <v>45084</v>
          </cell>
          <cell r="B250">
            <v>-12991076</v>
          </cell>
          <cell r="D250">
            <v>45084</v>
          </cell>
          <cell r="E250">
            <v>-12615205</v>
          </cell>
        </row>
        <row r="251">
          <cell r="A251">
            <v>45085</v>
          </cell>
          <cell r="B251">
            <v>-215623</v>
          </cell>
          <cell r="D251">
            <v>45085</v>
          </cell>
          <cell r="E251">
            <v>-239973</v>
          </cell>
        </row>
        <row r="253">
          <cell r="E253">
            <v>-4732218182.46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EPS"/>
      <sheetName val="AvF Month"/>
      <sheetName val="AvB Month"/>
      <sheetName val="DENA MMR"/>
      <sheetName val="Cash Flow - Template-Consol MTD"/>
      <sheetName val="Cash Flow - Template-Consol YTD"/>
      <sheetName val="BS &quot;Financials&quot;"/>
      <sheetName val="BS &quot;Analysis&quot;"/>
      <sheetName val="BS &quot;Other&quot;"/>
      <sheetName val="Forecast - Cover"/>
      <sheetName val="Forecast - By_Qtr_EPS"/>
      <sheetName val="Forecast - Summary"/>
      <sheetName val="Forecast - Electric"/>
      <sheetName val="Forecast - Gas_Trans"/>
      <sheetName val="Forecast - Field_Svc"/>
      <sheetName val="Forecast - Eng_Serv"/>
      <sheetName val="Forecast - Ventures"/>
      <sheetName val="Forecast - Duke_Other"/>
      <sheetName val="Forecast - Interest&amp;Tax"/>
      <sheetName val="Forecast - Next_Qtr_EPS"/>
      <sheetName val="Forecast - Management CF"/>
      <sheetName val="Outage Sched"/>
      <sheetName val="Weather Stats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Disclosures"/>
      <sheetName val="FIN48 Summary"/>
      <sheetName val="FIN45 Summary"/>
      <sheetName val="DEA"/>
      <sheetName val="SCPL"/>
      <sheetName val="SEMC"/>
      <sheetName val="UGL"/>
      <sheetName val="SAP - UGL Entry - FIN 48"/>
      <sheetName val="UGL Bal at 2012.06.25"/>
      <sheetName val="WEI"/>
      <sheetName val="SAP - WEI Entry - FIN 48"/>
      <sheetName val="Co04 Bal at 2012.06.25"/>
      <sheetName val="WGSI"/>
      <sheetName val="WICL"/>
      <sheetName val="Goodwill"/>
      <sheetName val="INPUT DEA"/>
      <sheetName val="INPUT SEMC"/>
      <sheetName val="INPUT UGL"/>
      <sheetName val="INPUT SCPL"/>
      <sheetName val="INPUT WEI"/>
      <sheetName val="INPUT WGSI"/>
      <sheetName val="INPUT WICL"/>
      <sheetName val="INPUT FIN45"/>
      <sheetName val="INPUT General"/>
      <sheetName val="INPUT Interest"/>
      <sheetName val="Lookup"/>
      <sheetName val="Err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al"/>
      <sheetName val="ROE - 8.89%"/>
      <sheetName val="Case 1"/>
      <sheetName val="Case 2"/>
      <sheetName val="Case 3"/>
      <sheetName val="Long term inter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UNION GAS LIMITED</v>
          </cell>
        </row>
        <row r="4">
          <cell r="A4" t="str">
            <v>Cost of Long-Term Debt Capital</v>
          </cell>
        </row>
        <row r="5">
          <cell r="A5" t="str">
            <v>Year Ending December 31, 2007</v>
          </cell>
        </row>
        <row r="8">
          <cell r="M8" t="str">
            <v>Premium</v>
          </cell>
          <cell r="O8" t="str">
            <v>Net Capital Employed</v>
          </cell>
        </row>
        <row r="9">
          <cell r="I9" t="str">
            <v>Principal</v>
          </cell>
          <cell r="M9" t="str">
            <v>Discount</v>
          </cell>
          <cell r="Q9" t="str">
            <v>Per $100</v>
          </cell>
          <cell r="U9" t="str">
            <v>Total Amount Outstanding (2)</v>
          </cell>
          <cell r="AD9" t="str">
            <v>Projected</v>
          </cell>
        </row>
        <row r="10">
          <cell r="I10" t="str">
            <v>Amount</v>
          </cell>
          <cell r="M10" t="str">
            <v>and</v>
          </cell>
          <cell r="O10" t="str">
            <v>Total</v>
          </cell>
          <cell r="Q10" t="str">
            <v>Principal</v>
          </cell>
          <cell r="V10" t="str">
            <v>at</v>
          </cell>
          <cell r="X10" t="str">
            <v>at</v>
          </cell>
          <cell r="Z10" t="str">
            <v>Avg. Monthly</v>
          </cell>
          <cell r="AB10" t="str">
            <v>Carrying</v>
          </cell>
          <cell r="AD10" t="str">
            <v>Average</v>
          </cell>
        </row>
        <row r="11">
          <cell r="A11" t="str">
            <v>Line</v>
          </cell>
          <cell r="C11" t="str">
            <v>Offering</v>
          </cell>
          <cell r="E11" t="str">
            <v>Coupon</v>
          </cell>
          <cell r="G11" t="str">
            <v>Maturity</v>
          </cell>
          <cell r="I11" t="str">
            <v>Offered</v>
          </cell>
          <cell r="M11" t="str">
            <v>Expenses</v>
          </cell>
          <cell r="O11" t="str">
            <v>Amount</v>
          </cell>
          <cell r="Q11" t="str">
            <v>Amount</v>
          </cell>
          <cell r="S11" t="str">
            <v>Effective</v>
          </cell>
          <cell r="V11" t="str">
            <v>12/31/06</v>
          </cell>
          <cell r="X11" t="str">
            <v>12/31/07</v>
          </cell>
          <cell r="Z11" t="str">
            <v>Averages</v>
          </cell>
          <cell r="AB11" t="str">
            <v>Cost</v>
          </cell>
          <cell r="AD11" t="str">
            <v>Embedded</v>
          </cell>
        </row>
        <row r="12">
          <cell r="A12" t="str">
            <v>No.</v>
          </cell>
          <cell r="C12" t="str">
            <v>Date</v>
          </cell>
          <cell r="E12" t="str">
            <v>Rate</v>
          </cell>
          <cell r="G12" t="str">
            <v>Date</v>
          </cell>
          <cell r="I12" t="str">
            <v>($000's)</v>
          </cell>
          <cell r="M12" t="str">
            <v>($000's)</v>
          </cell>
          <cell r="O12" t="str">
            <v>($000's)</v>
          </cell>
          <cell r="Q12" t="str">
            <v>(in Dollars)</v>
          </cell>
          <cell r="S12" t="str">
            <v>Cost Rate (1)</v>
          </cell>
          <cell r="V12" t="str">
            <v>($000's)</v>
          </cell>
          <cell r="X12" t="str">
            <v>($000's)</v>
          </cell>
          <cell r="Z12" t="str">
            <v>($000's)</v>
          </cell>
          <cell r="AB12" t="str">
            <v>($000's)</v>
          </cell>
          <cell r="AD12" t="str">
            <v>Cost Rates</v>
          </cell>
        </row>
        <row r="13">
          <cell r="C13" t="str">
            <v>(a)</v>
          </cell>
          <cell r="E13" t="str">
            <v>(b)</v>
          </cell>
          <cell r="G13" t="str">
            <v>(c)</v>
          </cell>
          <cell r="I13" t="str">
            <v>(d)</v>
          </cell>
          <cell r="M13" t="str">
            <v>(e)</v>
          </cell>
          <cell r="O13" t="str">
            <v>(f)</v>
          </cell>
          <cell r="Q13" t="str">
            <v>(g)</v>
          </cell>
          <cell r="S13" t="str">
            <v>(h)</v>
          </cell>
          <cell r="V13" t="str">
            <v>(i)</v>
          </cell>
          <cell r="X13" t="str">
            <v>(j)</v>
          </cell>
          <cell r="Z13" t="str">
            <v>(k)</v>
          </cell>
          <cell r="AB13" t="str">
            <v>(l)</v>
          </cell>
          <cell r="AD13" t="str">
            <v>(m)</v>
          </cell>
        </row>
        <row r="15">
          <cell r="A15">
            <v>1</v>
          </cell>
          <cell r="C15" t="str">
            <v>11/14/83</v>
          </cell>
          <cell r="E15">
            <v>13.5</v>
          </cell>
          <cell r="G15" t="str">
            <v>11/14/08</v>
          </cell>
          <cell r="I15">
            <v>20000</v>
          </cell>
          <cell r="M15">
            <v>180</v>
          </cell>
          <cell r="O15">
            <v>19820</v>
          </cell>
          <cell r="Q15">
            <v>99.1</v>
          </cell>
          <cell r="S15">
            <v>13.63</v>
          </cell>
          <cell r="V15">
            <v>4000</v>
          </cell>
          <cell r="X15">
            <v>3000</v>
          </cell>
          <cell r="Z15">
            <v>3875</v>
          </cell>
          <cell r="AB15">
            <v>528</v>
          </cell>
        </row>
        <row r="16">
          <cell r="A16">
            <v>2</v>
          </cell>
          <cell r="C16" t="str">
            <v>10/07/88</v>
          </cell>
          <cell r="E16">
            <v>11.55</v>
          </cell>
          <cell r="G16" t="str">
            <v>10/15/10</v>
          </cell>
          <cell r="I16">
            <v>100000</v>
          </cell>
          <cell r="K16">
            <v>1138</v>
          </cell>
          <cell r="M16">
            <v>1100</v>
          </cell>
          <cell r="O16">
            <v>98900</v>
          </cell>
          <cell r="Q16">
            <v>98.9</v>
          </cell>
          <cell r="S16">
            <v>11.69</v>
          </cell>
          <cell r="V16">
            <v>49000</v>
          </cell>
          <cell r="X16">
            <v>45000</v>
          </cell>
          <cell r="Z16">
            <v>48166.666666666664</v>
          </cell>
          <cell r="AB16">
            <v>5631</v>
          </cell>
        </row>
        <row r="17">
          <cell r="A17">
            <v>3</v>
          </cell>
          <cell r="C17" t="str">
            <v>07/11/89</v>
          </cell>
          <cell r="E17">
            <v>10.625</v>
          </cell>
          <cell r="G17" t="str">
            <v>07/11/11</v>
          </cell>
          <cell r="I17">
            <v>125000</v>
          </cell>
          <cell r="K17">
            <v>1370</v>
          </cell>
          <cell r="M17">
            <v>1375</v>
          </cell>
          <cell r="O17">
            <v>123625</v>
          </cell>
          <cell r="Q17">
            <v>98.9</v>
          </cell>
          <cell r="S17">
            <v>10.76</v>
          </cell>
          <cell r="V17">
            <v>125000</v>
          </cell>
          <cell r="X17">
            <v>125000</v>
          </cell>
          <cell r="Z17">
            <v>125000</v>
          </cell>
          <cell r="AB17">
            <v>13450</v>
          </cell>
        </row>
        <row r="18">
          <cell r="A18">
            <v>4</v>
          </cell>
          <cell r="C18" t="str">
            <v>07/31/89</v>
          </cell>
          <cell r="E18">
            <v>10.75</v>
          </cell>
          <cell r="G18" t="str">
            <v>07/31/09</v>
          </cell>
          <cell r="I18">
            <v>75000</v>
          </cell>
          <cell r="M18">
            <v>510</v>
          </cell>
          <cell r="O18">
            <v>74490</v>
          </cell>
          <cell r="Q18">
            <v>99.32</v>
          </cell>
          <cell r="S18">
            <v>10.85</v>
          </cell>
          <cell r="V18">
            <v>30000</v>
          </cell>
          <cell r="X18">
            <v>27000</v>
          </cell>
          <cell r="Z18">
            <v>28625</v>
          </cell>
          <cell r="AB18">
            <v>3106</v>
          </cell>
        </row>
        <row r="19">
          <cell r="A19">
            <v>5</v>
          </cell>
          <cell r="C19" t="str">
            <v>08/28/90</v>
          </cell>
          <cell r="E19">
            <v>11.5</v>
          </cell>
          <cell r="G19" t="str">
            <v>08/28/15</v>
          </cell>
          <cell r="I19">
            <v>150000</v>
          </cell>
          <cell r="K19">
            <v>1627</v>
          </cell>
          <cell r="M19">
            <v>1620</v>
          </cell>
          <cell r="O19">
            <v>148380</v>
          </cell>
          <cell r="Q19">
            <v>98.92</v>
          </cell>
          <cell r="S19">
            <v>11.63</v>
          </cell>
          <cell r="V19">
            <v>150000</v>
          </cell>
          <cell r="X19">
            <v>150000</v>
          </cell>
          <cell r="Z19">
            <v>150000</v>
          </cell>
          <cell r="AB19">
            <v>17445</v>
          </cell>
        </row>
        <row r="20">
          <cell r="A20">
            <v>6</v>
          </cell>
          <cell r="C20" t="str">
            <v>11/06/92</v>
          </cell>
          <cell r="E20">
            <v>9.6999999999999993</v>
          </cell>
          <cell r="G20" t="str">
            <v>11/06/17</v>
          </cell>
          <cell r="I20">
            <v>125000</v>
          </cell>
          <cell r="K20">
            <v>1638</v>
          </cell>
          <cell r="M20">
            <v>1500</v>
          </cell>
          <cell r="O20">
            <v>123500</v>
          </cell>
          <cell r="Q20">
            <v>98.8</v>
          </cell>
          <cell r="S20">
            <v>9.83</v>
          </cell>
          <cell r="V20">
            <v>125000</v>
          </cell>
          <cell r="X20">
            <v>125000</v>
          </cell>
          <cell r="Z20">
            <v>125000</v>
          </cell>
          <cell r="AB20">
            <v>12288</v>
          </cell>
        </row>
        <row r="21">
          <cell r="A21">
            <v>7</v>
          </cell>
          <cell r="C21" t="str">
            <v>08/05/93</v>
          </cell>
          <cell r="E21">
            <v>8.75</v>
          </cell>
          <cell r="G21" t="str">
            <v>08/05/18</v>
          </cell>
          <cell r="I21">
            <v>125000</v>
          </cell>
          <cell r="K21">
            <v>1835</v>
          </cell>
          <cell r="M21">
            <v>1275</v>
          </cell>
          <cell r="O21">
            <v>123725</v>
          </cell>
          <cell r="Q21">
            <v>98.98</v>
          </cell>
          <cell r="S21">
            <v>8.9</v>
          </cell>
          <cell r="V21">
            <v>125000</v>
          </cell>
          <cell r="X21">
            <v>125000</v>
          </cell>
          <cell r="Z21">
            <v>125000</v>
          </cell>
          <cell r="AB21">
            <v>11125</v>
          </cell>
        </row>
        <row r="22">
          <cell r="A22">
            <v>8</v>
          </cell>
          <cell r="C22" t="str">
            <v>10/19/93</v>
          </cell>
          <cell r="E22">
            <v>8.65</v>
          </cell>
          <cell r="G22" t="str">
            <v>10/19/18</v>
          </cell>
          <cell r="I22">
            <v>75000</v>
          </cell>
          <cell r="M22">
            <v>908</v>
          </cell>
          <cell r="N22" t="str">
            <v xml:space="preserve">  </v>
          </cell>
          <cell r="O22">
            <v>74092</v>
          </cell>
          <cell r="Q22">
            <v>98.79</v>
          </cell>
          <cell r="S22">
            <v>8.7899999999999991</v>
          </cell>
          <cell r="V22">
            <v>75000</v>
          </cell>
          <cell r="X22">
            <v>75000</v>
          </cell>
          <cell r="Z22">
            <v>75000</v>
          </cell>
          <cell r="AA22" t="str">
            <v xml:space="preserve"> </v>
          </cell>
          <cell r="AB22">
            <v>6593</v>
          </cell>
        </row>
        <row r="23">
          <cell r="A23">
            <v>9</v>
          </cell>
          <cell r="C23" t="str">
            <v>02/24/93</v>
          </cell>
          <cell r="E23">
            <v>7.9</v>
          </cell>
          <cell r="G23" t="str">
            <v>02/24/14</v>
          </cell>
          <cell r="I23">
            <v>150000</v>
          </cell>
          <cell r="K23">
            <v>2013</v>
          </cell>
          <cell r="M23">
            <v>1869</v>
          </cell>
          <cell r="O23">
            <v>148131</v>
          </cell>
          <cell r="Q23">
            <v>98.75</v>
          </cell>
          <cell r="S23">
            <v>8.0399999999999991</v>
          </cell>
          <cell r="V23">
            <v>150000</v>
          </cell>
          <cell r="X23">
            <v>150000</v>
          </cell>
          <cell r="Z23">
            <v>150000</v>
          </cell>
          <cell r="AB23">
            <v>12060</v>
          </cell>
        </row>
        <row r="24">
          <cell r="A24">
            <v>10</v>
          </cell>
          <cell r="C24" t="str">
            <v>11/10/95</v>
          </cell>
          <cell r="E24">
            <v>8.65</v>
          </cell>
          <cell r="G24" t="str">
            <v>11/10/25</v>
          </cell>
          <cell r="I24">
            <v>125000</v>
          </cell>
          <cell r="K24">
            <v>1807</v>
          </cell>
          <cell r="M24">
            <v>1612</v>
          </cell>
          <cell r="O24">
            <v>123388</v>
          </cell>
          <cell r="Q24">
            <v>98.71</v>
          </cell>
          <cell r="S24">
            <v>8.7899999999999991</v>
          </cell>
          <cell r="V24">
            <v>125000</v>
          </cell>
          <cell r="X24">
            <v>125000</v>
          </cell>
          <cell r="Z24">
            <v>125000</v>
          </cell>
          <cell r="AB24">
            <v>10988</v>
          </cell>
        </row>
        <row r="25">
          <cell r="A25">
            <v>11</v>
          </cell>
          <cell r="C25" t="str">
            <v>07/14/98</v>
          </cell>
          <cell r="E25">
            <v>5.7</v>
          </cell>
          <cell r="G25" t="str">
            <v>07/14/08</v>
          </cell>
          <cell r="I25">
            <v>100000</v>
          </cell>
          <cell r="K25">
            <v>1193</v>
          </cell>
          <cell r="M25">
            <v>966</v>
          </cell>
          <cell r="O25">
            <v>99034</v>
          </cell>
          <cell r="Q25">
            <v>99.03</v>
          </cell>
          <cell r="S25">
            <v>5.86</v>
          </cell>
          <cell r="V25">
            <v>100000</v>
          </cell>
          <cell r="X25">
            <v>100000</v>
          </cell>
          <cell r="Z25">
            <v>100000</v>
          </cell>
          <cell r="AB25">
            <v>5860</v>
          </cell>
        </row>
        <row r="26">
          <cell r="A26">
            <v>12</v>
          </cell>
          <cell r="C26" t="str">
            <v>06/01/00</v>
          </cell>
          <cell r="E26">
            <v>7.2</v>
          </cell>
          <cell r="G26" t="str">
            <v>06/01/10</v>
          </cell>
          <cell r="I26">
            <v>185000</v>
          </cell>
          <cell r="K26">
            <v>1644</v>
          </cell>
          <cell r="M26">
            <v>1644</v>
          </cell>
          <cell r="O26">
            <v>183356</v>
          </cell>
          <cell r="Q26">
            <v>99.11</v>
          </cell>
          <cell r="S26">
            <v>7.33</v>
          </cell>
          <cell r="V26">
            <v>185000</v>
          </cell>
          <cell r="X26">
            <v>185000</v>
          </cell>
          <cell r="Z26">
            <v>185000</v>
          </cell>
          <cell r="AB26">
            <v>13561</v>
          </cell>
        </row>
        <row r="27">
          <cell r="A27">
            <v>13</v>
          </cell>
          <cell r="C27" t="str">
            <v>05/04/01</v>
          </cell>
          <cell r="E27">
            <v>6.65</v>
          </cell>
          <cell r="G27" t="str">
            <v>05/04/11</v>
          </cell>
          <cell r="I27">
            <v>250000</v>
          </cell>
          <cell r="K27">
            <v>1574</v>
          </cell>
          <cell r="M27">
            <v>1574</v>
          </cell>
          <cell r="O27">
            <v>248426</v>
          </cell>
          <cell r="Q27">
            <v>99.37</v>
          </cell>
          <cell r="S27">
            <v>6.74</v>
          </cell>
          <cell r="V27">
            <v>250000</v>
          </cell>
          <cell r="X27">
            <v>250000</v>
          </cell>
          <cell r="Z27">
            <v>250000</v>
          </cell>
          <cell r="AB27">
            <v>16850</v>
          </cell>
        </row>
        <row r="28">
          <cell r="A28">
            <v>14</v>
          </cell>
          <cell r="C28" t="str">
            <v>12/17/02</v>
          </cell>
          <cell r="E28">
            <v>5.19</v>
          </cell>
          <cell r="G28" t="str">
            <v>12/17/07</v>
          </cell>
          <cell r="I28">
            <v>200000</v>
          </cell>
          <cell r="K28">
            <v>1078</v>
          </cell>
          <cell r="M28">
            <v>1078</v>
          </cell>
          <cell r="O28">
            <v>198922</v>
          </cell>
          <cell r="Q28">
            <v>99.46</v>
          </cell>
          <cell r="S28">
            <v>5.31</v>
          </cell>
          <cell r="V28">
            <v>200000</v>
          </cell>
          <cell r="X28">
            <v>0</v>
          </cell>
          <cell r="Z28">
            <v>191666.66666666666</v>
          </cell>
          <cell r="AB28">
            <v>10178</v>
          </cell>
        </row>
        <row r="29">
          <cell r="A29">
            <v>15</v>
          </cell>
          <cell r="C29" t="str">
            <v>09/21/05</v>
          </cell>
          <cell r="E29">
            <v>4.6399999999999997</v>
          </cell>
          <cell r="G29" t="str">
            <v>06/30/16</v>
          </cell>
          <cell r="I29">
            <v>200000</v>
          </cell>
          <cell r="M29">
            <v>1100</v>
          </cell>
          <cell r="O29">
            <v>198900</v>
          </cell>
          <cell r="Q29">
            <v>99.45</v>
          </cell>
          <cell r="S29">
            <v>4.7</v>
          </cell>
          <cell r="V29">
            <v>200000</v>
          </cell>
          <cell r="X29">
            <v>200000</v>
          </cell>
          <cell r="Z29">
            <v>200000</v>
          </cell>
          <cell r="AB29">
            <v>9400</v>
          </cell>
        </row>
        <row r="30">
          <cell r="A30">
            <v>16</v>
          </cell>
          <cell r="C30" t="str">
            <v>09/15/06</v>
          </cell>
          <cell r="E30">
            <v>5.44</v>
          </cell>
          <cell r="G30" t="str">
            <v>09/15/16</v>
          </cell>
          <cell r="I30">
            <v>200000</v>
          </cell>
          <cell r="M30">
            <v>1070</v>
          </cell>
          <cell r="O30">
            <v>198930</v>
          </cell>
          <cell r="Q30">
            <v>99.47</v>
          </cell>
          <cell r="S30">
            <v>5.51</v>
          </cell>
          <cell r="V30">
            <v>200000</v>
          </cell>
          <cell r="X30">
            <v>200000</v>
          </cell>
          <cell r="Z30">
            <v>200000</v>
          </cell>
          <cell r="AB30">
            <v>11020</v>
          </cell>
        </row>
        <row r="31">
          <cell r="A31">
            <v>17</v>
          </cell>
          <cell r="C31" t="str">
            <v>12/15/07</v>
          </cell>
          <cell r="E31">
            <v>5.64</v>
          </cell>
          <cell r="G31" t="str">
            <v>12/15/17</v>
          </cell>
          <cell r="I31">
            <v>200000</v>
          </cell>
          <cell r="M31">
            <v>1070</v>
          </cell>
          <cell r="O31">
            <v>198930</v>
          </cell>
          <cell r="Q31">
            <v>99.47</v>
          </cell>
          <cell r="S31">
            <v>5.71</v>
          </cell>
          <cell r="V31">
            <v>0</v>
          </cell>
          <cell r="X31">
            <v>200000</v>
          </cell>
          <cell r="Z31">
            <v>8333.3333333333339</v>
          </cell>
          <cell r="AB31">
            <v>476</v>
          </cell>
        </row>
        <row r="33">
          <cell r="A33">
            <v>18</v>
          </cell>
          <cell r="V33">
            <v>2093000</v>
          </cell>
          <cell r="X33">
            <v>2085000</v>
          </cell>
          <cell r="Y33" t="str">
            <v xml:space="preserve"> </v>
          </cell>
          <cell r="Z33">
            <v>2090666.6666666665</v>
          </cell>
          <cell r="AB33">
            <v>160559</v>
          </cell>
          <cell r="AD33">
            <v>7.6797991071428582</v>
          </cell>
        </row>
        <row r="35">
          <cell r="A35" t="str">
            <v>Notes:</v>
          </cell>
        </row>
        <row r="37">
          <cell r="A37" t="str">
            <v>(1)</v>
          </cell>
          <cell r="C37" t="str">
            <v xml:space="preserve">Computation of effective cost rate takes into account sinking fund requirements and the amortization of any premium/discount and issue </v>
          </cell>
        </row>
        <row r="38">
          <cell r="C38" t="str">
            <v xml:space="preserve">   expenses, on the average life of each issue.</v>
          </cell>
        </row>
        <row r="39">
          <cell r="A39" t="str">
            <v>(2)</v>
          </cell>
          <cell r="C39" t="str">
            <v>Includes sinking fund requirements due within one year.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Report"/>
      <sheetName val="ProjectNotes"/>
      <sheetName val="HelpSheet"/>
      <sheetName val="MenuSheet"/>
      <sheetName val="ReadMe"/>
      <sheetName val="PageBreakList"/>
      <sheetName val="Named Ranges"/>
      <sheetName val="PrintPg"/>
      <sheetName val="CodeTable"/>
      <sheetName val="ListofLinks"/>
      <sheetName val="Screens"/>
      <sheetName val="1Funct"/>
      <sheetName val="3Class"/>
      <sheetName val="ProdSys"/>
      <sheetName val="ProdOther"/>
      <sheetName val="ProdDemand"/>
      <sheetName val="StorDehDemand"/>
      <sheetName val="StorDehComm"/>
      <sheetName val="StorXDeliver"/>
      <sheetName val="StorXComm"/>
      <sheetName val="StorXSpace"/>
      <sheetName val="StorXSysInt"/>
      <sheetName val="DawnStationDemand"/>
      <sheetName val="DawnStationComm"/>
      <sheetName val="DawnStationCust"/>
      <sheetName val="DawnEastXOSE"/>
      <sheetName val="DawnEastOSE"/>
      <sheetName val="DawnEastComm"/>
      <sheetName val="DawnWestComm"/>
      <sheetName val="OtherTransDemand"/>
      <sheetName val="St.ClairDemand"/>
      <sheetName val="St.ClairComm"/>
      <sheetName val="DistDemand"/>
      <sheetName val="DistComm"/>
      <sheetName val="DistCust"/>
      <sheetName val="Total"/>
      <sheetName val="QuickList"/>
      <sheetName val="UnitCost"/>
      <sheetName val="2FFactors"/>
      <sheetName val="4CFactors"/>
      <sheetName val="5AFactors"/>
      <sheetName val="Verify"/>
      <sheetName val="Calc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S"/>
      <sheetName val="CF"/>
      <sheetName val="ASSETS"/>
      <sheetName val="L &amp; OE"/>
      <sheetName val="AOCI"/>
    </sheetNames>
    <sheetDataSet>
      <sheetData sheetId="0"/>
      <sheetData sheetId="1"/>
      <sheetData sheetId="2" refreshError="1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DCC"/>
      <sheetName val="PEC"/>
      <sheetName val="PEPL"/>
      <sheetName val="TETCO"/>
      <sheetName val="AEG"/>
      <sheetName val="PE P&amp;O"/>
      <sheetName val="TEC"/>
      <sheetName val="LNG"/>
      <sheetName val="MHP"/>
      <sheetName val="DESI"/>
      <sheetName val="Solutions"/>
      <sheetName val="DES Canada"/>
      <sheetName val="DENGC"/>
      <sheetName val="Fld Srv"/>
      <sheetName val="DE Market"/>
      <sheetName val="GAD Group"/>
      <sheetName val="DENA"/>
      <sheetName val="DEI"/>
      <sheetName val="Westcoast"/>
      <sheetName val="Import IS"/>
      <sheetName val="IS"/>
      <sheetName val="Import BS"/>
      <sheetName val="BS"/>
      <sheetName val="DR Repor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6">
          <cell r="A6">
            <v>10001</v>
          </cell>
          <cell r="B6">
            <v>0</v>
          </cell>
          <cell r="C6">
            <v>0</v>
          </cell>
        </row>
        <row r="7">
          <cell r="A7">
            <v>10002</v>
          </cell>
          <cell r="B7">
            <v>0</v>
          </cell>
          <cell r="C7">
            <v>0</v>
          </cell>
        </row>
        <row r="8">
          <cell r="A8">
            <v>10003</v>
          </cell>
          <cell r="B8">
            <v>0</v>
          </cell>
          <cell r="C8">
            <v>0</v>
          </cell>
        </row>
        <row r="9">
          <cell r="A9">
            <v>10004</v>
          </cell>
          <cell r="B9">
            <v>7543020</v>
          </cell>
          <cell r="C9">
            <v>-7543020</v>
          </cell>
        </row>
        <row r="10">
          <cell r="A10">
            <v>10005</v>
          </cell>
          <cell r="B10">
            <v>0</v>
          </cell>
          <cell r="C10">
            <v>0</v>
          </cell>
        </row>
        <row r="11">
          <cell r="A11">
            <v>10006</v>
          </cell>
          <cell r="B11">
            <v>6371457</v>
          </cell>
          <cell r="C11">
            <v>-6371457</v>
          </cell>
        </row>
        <row r="12">
          <cell r="A12">
            <v>10007</v>
          </cell>
          <cell r="B12">
            <v>-6043.65</v>
          </cell>
          <cell r="C12">
            <v>6043.65</v>
          </cell>
        </row>
        <row r="13">
          <cell r="A13">
            <v>10008</v>
          </cell>
          <cell r="B13">
            <v>-29985664.109999999</v>
          </cell>
          <cell r="C13">
            <v>29985664.109999999</v>
          </cell>
        </row>
        <row r="14">
          <cell r="A14">
            <v>10010</v>
          </cell>
          <cell r="B14">
            <v>664838</v>
          </cell>
          <cell r="C14">
            <v>-664838</v>
          </cell>
        </row>
        <row r="15">
          <cell r="A15">
            <v>10011</v>
          </cell>
          <cell r="B15">
            <v>-17701</v>
          </cell>
          <cell r="C15">
            <v>17701</v>
          </cell>
        </row>
        <row r="16">
          <cell r="A16">
            <v>10012</v>
          </cell>
          <cell r="B16">
            <v>8288322</v>
          </cell>
          <cell r="C16">
            <v>-8288322</v>
          </cell>
        </row>
        <row r="17">
          <cell r="A17">
            <v>10015</v>
          </cell>
          <cell r="B17">
            <v>0</v>
          </cell>
          <cell r="C17">
            <v>0</v>
          </cell>
        </row>
        <row r="18">
          <cell r="A18">
            <v>10021</v>
          </cell>
          <cell r="B18">
            <v>0</v>
          </cell>
          <cell r="C18">
            <v>0</v>
          </cell>
        </row>
        <row r="19">
          <cell r="A19">
            <v>10022</v>
          </cell>
          <cell r="B19">
            <v>0</v>
          </cell>
          <cell r="C19">
            <v>0</v>
          </cell>
        </row>
        <row r="20">
          <cell r="A20">
            <v>10023</v>
          </cell>
          <cell r="B20">
            <v>0</v>
          </cell>
          <cell r="C20">
            <v>0</v>
          </cell>
        </row>
        <row r="21">
          <cell r="A21">
            <v>10025</v>
          </cell>
          <cell r="B21">
            <v>-1156</v>
          </cell>
          <cell r="C21">
            <v>1156</v>
          </cell>
        </row>
        <row r="22">
          <cell r="A22">
            <v>10028</v>
          </cell>
          <cell r="B22">
            <v>-6511</v>
          </cell>
          <cell r="C22">
            <v>6511</v>
          </cell>
        </row>
        <row r="23">
          <cell r="A23">
            <v>10031</v>
          </cell>
          <cell r="B23">
            <v>1653152</v>
          </cell>
          <cell r="C23">
            <v>-1653152</v>
          </cell>
        </row>
        <row r="24">
          <cell r="A24">
            <v>10032</v>
          </cell>
          <cell r="B24">
            <v>831245</v>
          </cell>
          <cell r="C24">
            <v>-831245</v>
          </cell>
        </row>
        <row r="25">
          <cell r="A25">
            <v>10034</v>
          </cell>
          <cell r="B25">
            <v>3583676</v>
          </cell>
          <cell r="C25">
            <v>-3583676</v>
          </cell>
        </row>
        <row r="26">
          <cell r="A26">
            <v>10035</v>
          </cell>
          <cell r="B26">
            <v>-1412017</v>
          </cell>
          <cell r="C26">
            <v>1412017</v>
          </cell>
        </row>
        <row r="27">
          <cell r="A27">
            <v>10037</v>
          </cell>
          <cell r="B27">
            <v>16724.009999999998</v>
          </cell>
          <cell r="C27">
            <v>-16724.009999999998</v>
          </cell>
        </row>
        <row r="28">
          <cell r="A28">
            <v>10043</v>
          </cell>
          <cell r="B28">
            <v>-32760</v>
          </cell>
          <cell r="C28">
            <v>32760</v>
          </cell>
        </row>
        <row r="29">
          <cell r="A29">
            <v>10044</v>
          </cell>
          <cell r="B29">
            <v>-8814909.8599999994</v>
          </cell>
          <cell r="C29">
            <v>8814909.8599999994</v>
          </cell>
        </row>
        <row r="30">
          <cell r="A30">
            <v>10045</v>
          </cell>
          <cell r="B30">
            <v>-995674.99</v>
          </cell>
          <cell r="C30">
            <v>995674.99</v>
          </cell>
        </row>
        <row r="31">
          <cell r="A31">
            <v>10046</v>
          </cell>
          <cell r="B31">
            <v>-1169503</v>
          </cell>
          <cell r="C31">
            <v>1169503</v>
          </cell>
        </row>
        <row r="32">
          <cell r="A32">
            <v>10047</v>
          </cell>
          <cell r="B32">
            <v>0</v>
          </cell>
          <cell r="C32">
            <v>0</v>
          </cell>
        </row>
        <row r="33">
          <cell r="A33">
            <v>10049</v>
          </cell>
          <cell r="B33">
            <v>-13210102</v>
          </cell>
          <cell r="C33">
            <v>13210102</v>
          </cell>
        </row>
        <row r="34">
          <cell r="A34">
            <v>10051</v>
          </cell>
          <cell r="B34">
            <v>2769572</v>
          </cell>
          <cell r="C34">
            <v>-2769572</v>
          </cell>
        </row>
        <row r="35">
          <cell r="A35">
            <v>10058</v>
          </cell>
          <cell r="B35">
            <v>0</v>
          </cell>
          <cell r="C35">
            <v>0</v>
          </cell>
        </row>
        <row r="36">
          <cell r="A36">
            <v>10059</v>
          </cell>
          <cell r="B36">
            <v>0</v>
          </cell>
          <cell r="C36">
            <v>0</v>
          </cell>
        </row>
        <row r="37">
          <cell r="A37">
            <v>10064</v>
          </cell>
          <cell r="B37">
            <v>0</v>
          </cell>
          <cell r="C37">
            <v>0</v>
          </cell>
        </row>
        <row r="38">
          <cell r="A38">
            <v>10065</v>
          </cell>
          <cell r="B38">
            <v>387554</v>
          </cell>
          <cell r="C38">
            <v>-387554</v>
          </cell>
        </row>
        <row r="39">
          <cell r="A39">
            <v>10068</v>
          </cell>
          <cell r="B39">
            <v>0</v>
          </cell>
          <cell r="C39">
            <v>0</v>
          </cell>
        </row>
        <row r="40">
          <cell r="A40">
            <v>10069</v>
          </cell>
          <cell r="B40">
            <v>-15602</v>
          </cell>
          <cell r="C40">
            <v>15602</v>
          </cell>
        </row>
        <row r="41">
          <cell r="A41">
            <v>10073</v>
          </cell>
          <cell r="B41">
            <v>0</v>
          </cell>
          <cell r="C41">
            <v>0</v>
          </cell>
        </row>
        <row r="42">
          <cell r="A42">
            <v>10076</v>
          </cell>
          <cell r="B42">
            <v>35427317</v>
          </cell>
          <cell r="C42">
            <v>-35427317</v>
          </cell>
        </row>
        <row r="43">
          <cell r="A43">
            <v>10084</v>
          </cell>
          <cell r="B43">
            <v>-46</v>
          </cell>
          <cell r="C43">
            <v>46</v>
          </cell>
        </row>
        <row r="44">
          <cell r="A44">
            <v>10086</v>
          </cell>
          <cell r="B44">
            <v>-319</v>
          </cell>
          <cell r="C44">
            <v>319</v>
          </cell>
        </row>
        <row r="45">
          <cell r="A45">
            <v>10087</v>
          </cell>
          <cell r="B45">
            <v>0</v>
          </cell>
          <cell r="C45">
            <v>0</v>
          </cell>
        </row>
        <row r="46">
          <cell r="A46">
            <v>10088</v>
          </cell>
          <cell r="B46">
            <v>0</v>
          </cell>
          <cell r="C46">
            <v>0</v>
          </cell>
        </row>
        <row r="47">
          <cell r="A47">
            <v>10091</v>
          </cell>
          <cell r="B47">
            <v>3620530</v>
          </cell>
          <cell r="C47">
            <v>-3620530</v>
          </cell>
        </row>
        <row r="48">
          <cell r="A48">
            <v>10095</v>
          </cell>
          <cell r="B48">
            <v>-22</v>
          </cell>
          <cell r="C48">
            <v>22</v>
          </cell>
        </row>
        <row r="49">
          <cell r="A49">
            <v>10099</v>
          </cell>
          <cell r="B49">
            <v>0</v>
          </cell>
          <cell r="C49">
            <v>0</v>
          </cell>
        </row>
        <row r="50">
          <cell r="A50">
            <v>10100</v>
          </cell>
          <cell r="B50">
            <v>0</v>
          </cell>
          <cell r="C50">
            <v>0</v>
          </cell>
        </row>
        <row r="51">
          <cell r="A51">
            <v>10102</v>
          </cell>
          <cell r="B51">
            <v>20777.61</v>
          </cell>
          <cell r="C51">
            <v>-20777.61</v>
          </cell>
        </row>
        <row r="52">
          <cell r="A52">
            <v>10103</v>
          </cell>
          <cell r="B52">
            <v>15653</v>
          </cell>
          <cell r="C52">
            <v>-15653</v>
          </cell>
        </row>
        <row r="53">
          <cell r="A53">
            <v>10106</v>
          </cell>
          <cell r="B53">
            <v>144230</v>
          </cell>
          <cell r="C53">
            <v>-144230</v>
          </cell>
        </row>
        <row r="54">
          <cell r="A54">
            <v>10107</v>
          </cell>
          <cell r="B54">
            <v>1301253</v>
          </cell>
          <cell r="C54">
            <v>-1301253</v>
          </cell>
        </row>
        <row r="55">
          <cell r="A55">
            <v>10108</v>
          </cell>
          <cell r="B55">
            <v>1922913</v>
          </cell>
          <cell r="C55">
            <v>-1922913</v>
          </cell>
        </row>
        <row r="56">
          <cell r="A56">
            <v>10133</v>
          </cell>
          <cell r="B56">
            <v>474199</v>
          </cell>
          <cell r="C56">
            <v>-474199</v>
          </cell>
        </row>
        <row r="57">
          <cell r="A57">
            <v>10135</v>
          </cell>
          <cell r="B57">
            <v>-217857</v>
          </cell>
          <cell r="C57">
            <v>217857</v>
          </cell>
        </row>
        <row r="58">
          <cell r="A58">
            <v>10140</v>
          </cell>
          <cell r="B58">
            <v>9649451</v>
          </cell>
          <cell r="C58">
            <v>-9649451</v>
          </cell>
        </row>
        <row r="59">
          <cell r="A59">
            <v>10141</v>
          </cell>
          <cell r="B59">
            <v>0</v>
          </cell>
          <cell r="C59">
            <v>0</v>
          </cell>
        </row>
        <row r="60">
          <cell r="A60">
            <v>10142</v>
          </cell>
          <cell r="B60">
            <v>-641291</v>
          </cell>
          <cell r="C60">
            <v>641291</v>
          </cell>
        </row>
        <row r="61">
          <cell r="A61">
            <v>10143</v>
          </cell>
          <cell r="B61">
            <v>-4733189</v>
          </cell>
          <cell r="C61">
            <v>4733189</v>
          </cell>
        </row>
        <row r="62">
          <cell r="A62">
            <v>10144</v>
          </cell>
          <cell r="B62">
            <v>-294775</v>
          </cell>
          <cell r="C62">
            <v>294775</v>
          </cell>
        </row>
        <row r="63">
          <cell r="A63">
            <v>10145</v>
          </cell>
          <cell r="B63">
            <v>-2527092</v>
          </cell>
          <cell r="C63">
            <v>2527092</v>
          </cell>
        </row>
        <row r="64">
          <cell r="A64">
            <v>10146</v>
          </cell>
          <cell r="B64">
            <v>-274748</v>
          </cell>
          <cell r="C64">
            <v>274748</v>
          </cell>
        </row>
        <row r="65">
          <cell r="A65">
            <v>10150</v>
          </cell>
          <cell r="B65">
            <v>1658392</v>
          </cell>
          <cell r="C65">
            <v>-1658392</v>
          </cell>
        </row>
        <row r="66">
          <cell r="A66">
            <v>10155</v>
          </cell>
          <cell r="B66">
            <v>-3735373</v>
          </cell>
          <cell r="C66">
            <v>3735373</v>
          </cell>
        </row>
        <row r="67">
          <cell r="A67">
            <v>10160</v>
          </cell>
          <cell r="B67">
            <v>4135617</v>
          </cell>
          <cell r="C67">
            <v>-4135617</v>
          </cell>
        </row>
        <row r="68">
          <cell r="A68">
            <v>10167</v>
          </cell>
          <cell r="B68">
            <v>0</v>
          </cell>
          <cell r="C68">
            <v>0</v>
          </cell>
        </row>
        <row r="69">
          <cell r="A69">
            <v>10206</v>
          </cell>
          <cell r="B69">
            <v>0</v>
          </cell>
          <cell r="C69">
            <v>0</v>
          </cell>
        </row>
        <row r="70">
          <cell r="A70">
            <v>10207</v>
          </cell>
          <cell r="B70">
            <v>-7749631</v>
          </cell>
          <cell r="C70">
            <v>7749631</v>
          </cell>
        </row>
        <row r="71">
          <cell r="A71">
            <v>10209</v>
          </cell>
          <cell r="B71">
            <v>12512261</v>
          </cell>
          <cell r="C71">
            <v>-12512261</v>
          </cell>
        </row>
        <row r="72">
          <cell r="A72">
            <v>10212</v>
          </cell>
          <cell r="B72">
            <v>1729246</v>
          </cell>
          <cell r="C72">
            <v>-1729246</v>
          </cell>
        </row>
        <row r="73">
          <cell r="A73">
            <v>10213</v>
          </cell>
          <cell r="B73">
            <v>12920251</v>
          </cell>
          <cell r="C73">
            <v>-12920251</v>
          </cell>
        </row>
        <row r="74">
          <cell r="A74">
            <v>10214</v>
          </cell>
          <cell r="B74">
            <v>19208</v>
          </cell>
          <cell r="C74">
            <v>-19208</v>
          </cell>
        </row>
        <row r="75">
          <cell r="A75">
            <v>10220</v>
          </cell>
          <cell r="B75">
            <v>1535108</v>
          </cell>
          <cell r="C75">
            <v>-1535108</v>
          </cell>
        </row>
        <row r="76">
          <cell r="A76">
            <v>10221</v>
          </cell>
          <cell r="B76">
            <v>399741</v>
          </cell>
          <cell r="C76">
            <v>-399741</v>
          </cell>
        </row>
        <row r="77">
          <cell r="A77">
            <v>10265</v>
          </cell>
          <cell r="B77">
            <v>0</v>
          </cell>
          <cell r="C77">
            <v>0</v>
          </cell>
        </row>
        <row r="78">
          <cell r="A78">
            <v>10266</v>
          </cell>
          <cell r="B78">
            <v>1964053</v>
          </cell>
          <cell r="C78">
            <v>-1964053</v>
          </cell>
        </row>
        <row r="79">
          <cell r="A79">
            <v>10272</v>
          </cell>
          <cell r="B79">
            <v>-5761791</v>
          </cell>
          <cell r="C79">
            <v>5761791</v>
          </cell>
        </row>
        <row r="80">
          <cell r="A80">
            <v>10273</v>
          </cell>
          <cell r="B80">
            <v>21353481</v>
          </cell>
          <cell r="C80">
            <v>-21353481</v>
          </cell>
        </row>
        <row r="81">
          <cell r="A81">
            <v>10274</v>
          </cell>
          <cell r="B81">
            <v>21918679</v>
          </cell>
          <cell r="C81">
            <v>-21918679</v>
          </cell>
        </row>
        <row r="82">
          <cell r="A82">
            <v>10275</v>
          </cell>
          <cell r="B82">
            <v>-21350441</v>
          </cell>
          <cell r="C82">
            <v>21350441</v>
          </cell>
        </row>
        <row r="83">
          <cell r="A83">
            <v>10276</v>
          </cell>
          <cell r="B83">
            <v>0</v>
          </cell>
          <cell r="C83">
            <v>0</v>
          </cell>
        </row>
        <row r="84">
          <cell r="A84">
            <v>10278</v>
          </cell>
          <cell r="B84">
            <v>593263.21</v>
          </cell>
          <cell r="C84">
            <v>-593263.21</v>
          </cell>
        </row>
        <row r="85">
          <cell r="A85">
            <v>10279</v>
          </cell>
          <cell r="B85">
            <v>0</v>
          </cell>
          <cell r="C85">
            <v>0</v>
          </cell>
        </row>
        <row r="86">
          <cell r="A86">
            <v>10280</v>
          </cell>
          <cell r="B86">
            <v>-8885120</v>
          </cell>
          <cell r="C86">
            <v>8885120</v>
          </cell>
        </row>
        <row r="87">
          <cell r="A87">
            <v>10286</v>
          </cell>
          <cell r="B87">
            <v>0</v>
          </cell>
          <cell r="C87">
            <v>0</v>
          </cell>
        </row>
        <row r="88">
          <cell r="A88">
            <v>10287</v>
          </cell>
          <cell r="B88">
            <v>-287075</v>
          </cell>
          <cell r="C88">
            <v>287075</v>
          </cell>
        </row>
        <row r="89">
          <cell r="A89">
            <v>10342</v>
          </cell>
          <cell r="B89">
            <v>-11079</v>
          </cell>
          <cell r="C89">
            <v>11079</v>
          </cell>
        </row>
        <row r="90">
          <cell r="A90">
            <v>10352</v>
          </cell>
          <cell r="B90">
            <v>0</v>
          </cell>
          <cell r="C90">
            <v>0</v>
          </cell>
        </row>
        <row r="91">
          <cell r="A91">
            <v>10391</v>
          </cell>
          <cell r="B91">
            <v>0</v>
          </cell>
          <cell r="C91">
            <v>0</v>
          </cell>
        </row>
        <row r="92">
          <cell r="A92">
            <v>10404</v>
          </cell>
          <cell r="B92">
            <v>-21998051</v>
          </cell>
          <cell r="C92">
            <v>21998051</v>
          </cell>
        </row>
        <row r="93">
          <cell r="A93">
            <v>10405</v>
          </cell>
          <cell r="B93">
            <v>22111664</v>
          </cell>
          <cell r="C93">
            <v>-22111664</v>
          </cell>
        </row>
        <row r="94">
          <cell r="A94">
            <v>10406</v>
          </cell>
          <cell r="B94">
            <v>-5584126</v>
          </cell>
          <cell r="C94">
            <v>5584126</v>
          </cell>
        </row>
        <row r="95">
          <cell r="A95">
            <v>10407</v>
          </cell>
          <cell r="B95">
            <v>5859013</v>
          </cell>
          <cell r="C95">
            <v>-5859013</v>
          </cell>
        </row>
        <row r="96">
          <cell r="A96">
            <v>10408</v>
          </cell>
          <cell r="B96">
            <v>-2719742</v>
          </cell>
          <cell r="C96">
            <v>2719742</v>
          </cell>
        </row>
        <row r="97">
          <cell r="A97">
            <v>10409</v>
          </cell>
          <cell r="B97">
            <v>2730737</v>
          </cell>
          <cell r="C97">
            <v>-2730737</v>
          </cell>
        </row>
        <row r="98">
          <cell r="A98">
            <v>10410</v>
          </cell>
          <cell r="B98">
            <v>-8904</v>
          </cell>
          <cell r="C98">
            <v>8904</v>
          </cell>
        </row>
        <row r="99">
          <cell r="A99">
            <v>10411</v>
          </cell>
          <cell r="B99">
            <v>0</v>
          </cell>
          <cell r="C99">
            <v>0</v>
          </cell>
        </row>
        <row r="100">
          <cell r="A100">
            <v>10412</v>
          </cell>
          <cell r="B100">
            <v>5806661</v>
          </cell>
          <cell r="C100">
            <v>-5806661</v>
          </cell>
        </row>
        <row r="101">
          <cell r="A101">
            <v>10413</v>
          </cell>
          <cell r="B101">
            <v>-26542</v>
          </cell>
          <cell r="C101">
            <v>26542</v>
          </cell>
        </row>
        <row r="102">
          <cell r="A102">
            <v>10414</v>
          </cell>
          <cell r="B102">
            <v>-664</v>
          </cell>
          <cell r="C102">
            <v>664</v>
          </cell>
        </row>
        <row r="103">
          <cell r="A103">
            <v>10415</v>
          </cell>
          <cell r="B103">
            <v>0</v>
          </cell>
          <cell r="C103">
            <v>0</v>
          </cell>
        </row>
        <row r="104">
          <cell r="A104">
            <v>10420</v>
          </cell>
          <cell r="B104">
            <v>3173883</v>
          </cell>
          <cell r="C104">
            <v>-3173883</v>
          </cell>
        </row>
        <row r="105">
          <cell r="A105">
            <v>10421</v>
          </cell>
          <cell r="B105">
            <v>-404110</v>
          </cell>
          <cell r="C105">
            <v>404110</v>
          </cell>
        </row>
        <row r="106">
          <cell r="A106">
            <v>10422</v>
          </cell>
          <cell r="B106">
            <v>-7475</v>
          </cell>
          <cell r="C106">
            <v>7475</v>
          </cell>
        </row>
        <row r="107">
          <cell r="A107">
            <v>10423</v>
          </cell>
          <cell r="B107">
            <v>0</v>
          </cell>
          <cell r="C107">
            <v>0</v>
          </cell>
        </row>
        <row r="108">
          <cell r="A108">
            <v>10424</v>
          </cell>
          <cell r="B108">
            <v>2100000</v>
          </cell>
          <cell r="C108">
            <v>-2100000</v>
          </cell>
        </row>
        <row r="109">
          <cell r="A109">
            <v>10426</v>
          </cell>
          <cell r="B109">
            <v>-3173883</v>
          </cell>
          <cell r="C109">
            <v>3173883</v>
          </cell>
        </row>
        <row r="110">
          <cell r="A110">
            <v>10427</v>
          </cell>
          <cell r="B110">
            <v>4374518</v>
          </cell>
          <cell r="C110">
            <v>-4374518</v>
          </cell>
        </row>
        <row r="111">
          <cell r="A111">
            <v>10428</v>
          </cell>
          <cell r="B111">
            <v>10515611</v>
          </cell>
          <cell r="C111">
            <v>-10515611</v>
          </cell>
        </row>
        <row r="112">
          <cell r="A112">
            <v>10430</v>
          </cell>
          <cell r="B112">
            <v>3974552</v>
          </cell>
          <cell r="C112">
            <v>-3974552</v>
          </cell>
        </row>
        <row r="113">
          <cell r="A113">
            <v>10431</v>
          </cell>
          <cell r="B113">
            <v>0</v>
          </cell>
          <cell r="C113">
            <v>0</v>
          </cell>
        </row>
        <row r="114">
          <cell r="A114">
            <v>10433</v>
          </cell>
          <cell r="B114">
            <v>-1301342</v>
          </cell>
          <cell r="C114">
            <v>1301342</v>
          </cell>
        </row>
        <row r="115">
          <cell r="A115">
            <v>10434</v>
          </cell>
          <cell r="B115">
            <v>-3583676</v>
          </cell>
          <cell r="C115">
            <v>3583676</v>
          </cell>
        </row>
        <row r="116">
          <cell r="A116">
            <v>10435</v>
          </cell>
          <cell r="B116">
            <v>-1301300</v>
          </cell>
          <cell r="C116">
            <v>1301300</v>
          </cell>
        </row>
        <row r="117">
          <cell r="A117">
            <v>10436</v>
          </cell>
          <cell r="B117">
            <v>-144230</v>
          </cell>
          <cell r="C117">
            <v>144230</v>
          </cell>
        </row>
        <row r="118">
          <cell r="A118">
            <v>10438</v>
          </cell>
          <cell r="B118">
            <v>-1442298</v>
          </cell>
          <cell r="C118">
            <v>1442298</v>
          </cell>
        </row>
        <row r="119">
          <cell r="A119">
            <v>10439</v>
          </cell>
          <cell r="B119">
            <v>0</v>
          </cell>
          <cell r="C119">
            <v>0</v>
          </cell>
        </row>
        <row r="120">
          <cell r="A120">
            <v>10445</v>
          </cell>
          <cell r="B120">
            <v>0</v>
          </cell>
          <cell r="C120">
            <v>0</v>
          </cell>
        </row>
        <row r="121">
          <cell r="A121">
            <v>10446</v>
          </cell>
          <cell r="B121">
            <v>-2482</v>
          </cell>
          <cell r="C121">
            <v>2482</v>
          </cell>
        </row>
        <row r="122">
          <cell r="A122">
            <v>10447</v>
          </cell>
          <cell r="B122">
            <v>0</v>
          </cell>
          <cell r="C122">
            <v>0</v>
          </cell>
        </row>
        <row r="123">
          <cell r="A123">
            <v>10448</v>
          </cell>
          <cell r="B123">
            <v>5343596</v>
          </cell>
          <cell r="C123">
            <v>-5343596</v>
          </cell>
        </row>
        <row r="124">
          <cell r="A124">
            <v>10449</v>
          </cell>
          <cell r="B124">
            <v>-1836</v>
          </cell>
          <cell r="C124">
            <v>1836</v>
          </cell>
        </row>
        <row r="125">
          <cell r="A125">
            <v>10451</v>
          </cell>
          <cell r="B125">
            <v>45465</v>
          </cell>
          <cell r="C125">
            <v>-45465</v>
          </cell>
        </row>
        <row r="126">
          <cell r="A126">
            <v>10453</v>
          </cell>
          <cell r="B126">
            <v>-42365</v>
          </cell>
          <cell r="C126">
            <v>42365</v>
          </cell>
        </row>
        <row r="127">
          <cell r="A127">
            <v>10454</v>
          </cell>
          <cell r="B127">
            <v>0</v>
          </cell>
          <cell r="C127">
            <v>0</v>
          </cell>
        </row>
        <row r="128">
          <cell r="A128">
            <v>10456</v>
          </cell>
          <cell r="B128">
            <v>0</v>
          </cell>
          <cell r="C128">
            <v>0</v>
          </cell>
        </row>
        <row r="129">
          <cell r="A129">
            <v>10458</v>
          </cell>
          <cell r="B129">
            <v>-14979</v>
          </cell>
          <cell r="C129">
            <v>14979</v>
          </cell>
        </row>
        <row r="130">
          <cell r="A130">
            <v>10470</v>
          </cell>
          <cell r="B130">
            <v>0</v>
          </cell>
          <cell r="C130">
            <v>0</v>
          </cell>
        </row>
        <row r="131">
          <cell r="A131">
            <v>10471</v>
          </cell>
          <cell r="B131">
            <v>-392000</v>
          </cell>
          <cell r="C131">
            <v>392000</v>
          </cell>
        </row>
        <row r="132">
          <cell r="A132">
            <v>10472</v>
          </cell>
          <cell r="B132">
            <v>29525000</v>
          </cell>
          <cell r="C132">
            <v>-29525000</v>
          </cell>
        </row>
        <row r="133">
          <cell r="A133">
            <v>10473</v>
          </cell>
          <cell r="B133">
            <v>-21000</v>
          </cell>
          <cell r="C133">
            <v>21000</v>
          </cell>
        </row>
        <row r="134">
          <cell r="A134">
            <v>10474</v>
          </cell>
          <cell r="B134">
            <v>-13161</v>
          </cell>
          <cell r="C134">
            <v>13161</v>
          </cell>
        </row>
        <row r="135">
          <cell r="A135">
            <v>10702</v>
          </cell>
          <cell r="B135">
            <v>0</v>
          </cell>
          <cell r="C135">
            <v>0</v>
          </cell>
        </row>
        <row r="136">
          <cell r="A136">
            <v>10726</v>
          </cell>
          <cell r="B136">
            <v>0</v>
          </cell>
          <cell r="C136">
            <v>0</v>
          </cell>
        </row>
        <row r="137">
          <cell r="A137">
            <v>10728</v>
          </cell>
          <cell r="B137">
            <v>0</v>
          </cell>
          <cell r="C137">
            <v>0</v>
          </cell>
        </row>
        <row r="138">
          <cell r="A138">
            <v>10737</v>
          </cell>
          <cell r="B138">
            <v>0</v>
          </cell>
          <cell r="C138">
            <v>0</v>
          </cell>
        </row>
        <row r="139">
          <cell r="A139">
            <v>10738</v>
          </cell>
          <cell r="B139">
            <v>0</v>
          </cell>
          <cell r="C139">
            <v>0</v>
          </cell>
        </row>
        <row r="140">
          <cell r="A140">
            <v>10739</v>
          </cell>
          <cell r="B140">
            <v>0</v>
          </cell>
          <cell r="C140">
            <v>0</v>
          </cell>
        </row>
        <row r="141">
          <cell r="A141">
            <v>10888</v>
          </cell>
          <cell r="B141">
            <v>0</v>
          </cell>
          <cell r="C141">
            <v>0</v>
          </cell>
        </row>
        <row r="142">
          <cell r="A142">
            <v>20002</v>
          </cell>
          <cell r="B142">
            <v>0</v>
          </cell>
          <cell r="C142">
            <v>0</v>
          </cell>
        </row>
        <row r="143">
          <cell r="A143">
            <v>20012</v>
          </cell>
          <cell r="B143">
            <v>-15483539</v>
          </cell>
          <cell r="C143">
            <v>15483539</v>
          </cell>
        </row>
        <row r="144">
          <cell r="A144">
            <v>20013</v>
          </cell>
          <cell r="B144">
            <v>27051244</v>
          </cell>
          <cell r="C144">
            <v>-27051244</v>
          </cell>
        </row>
        <row r="145">
          <cell r="A145">
            <v>20018</v>
          </cell>
          <cell r="B145">
            <v>133869517.37</v>
          </cell>
          <cell r="C145">
            <v>-133869517.37</v>
          </cell>
        </row>
        <row r="146">
          <cell r="A146">
            <v>20045</v>
          </cell>
          <cell r="B146">
            <v>0</v>
          </cell>
          <cell r="C146">
            <v>0</v>
          </cell>
        </row>
        <row r="147">
          <cell r="A147">
            <v>20090</v>
          </cell>
          <cell r="B147">
            <v>1041285</v>
          </cell>
          <cell r="C147">
            <v>-1041285</v>
          </cell>
        </row>
        <row r="148">
          <cell r="A148">
            <v>30004</v>
          </cell>
          <cell r="B148">
            <v>0</v>
          </cell>
          <cell r="C148">
            <v>0</v>
          </cell>
        </row>
        <row r="149">
          <cell r="A149">
            <v>30014</v>
          </cell>
          <cell r="B149">
            <v>-79890813.040000007</v>
          </cell>
          <cell r="C149">
            <v>79890813.040000007</v>
          </cell>
        </row>
        <row r="150">
          <cell r="A150">
            <v>30021</v>
          </cell>
          <cell r="B150">
            <v>0</v>
          </cell>
          <cell r="C150">
            <v>0</v>
          </cell>
        </row>
        <row r="151">
          <cell r="A151">
            <v>30030</v>
          </cell>
          <cell r="B151">
            <v>0</v>
          </cell>
          <cell r="C151">
            <v>0</v>
          </cell>
        </row>
        <row r="152">
          <cell r="A152">
            <v>30032</v>
          </cell>
          <cell r="B152">
            <v>0</v>
          </cell>
          <cell r="C152">
            <v>0</v>
          </cell>
        </row>
        <row r="153">
          <cell r="A153">
            <v>30033</v>
          </cell>
          <cell r="B153">
            <v>0</v>
          </cell>
          <cell r="C153">
            <v>0</v>
          </cell>
        </row>
        <row r="154">
          <cell r="A154">
            <v>30035</v>
          </cell>
          <cell r="B154">
            <v>1477053</v>
          </cell>
          <cell r="C154">
            <v>-1477053</v>
          </cell>
        </row>
        <row r="155">
          <cell r="A155">
            <v>30094</v>
          </cell>
          <cell r="B155">
            <v>0</v>
          </cell>
          <cell r="C155">
            <v>0</v>
          </cell>
        </row>
        <row r="156">
          <cell r="A156">
            <v>30095</v>
          </cell>
          <cell r="B156">
            <v>0</v>
          </cell>
          <cell r="C156">
            <v>0</v>
          </cell>
        </row>
        <row r="157">
          <cell r="A157">
            <v>30098</v>
          </cell>
          <cell r="B157">
            <v>11313806</v>
          </cell>
          <cell r="C157">
            <v>-11313806</v>
          </cell>
        </row>
        <row r="158">
          <cell r="A158">
            <v>30194</v>
          </cell>
          <cell r="B158">
            <v>0</v>
          </cell>
          <cell r="C158">
            <v>0</v>
          </cell>
        </row>
        <row r="159">
          <cell r="A159">
            <v>30198</v>
          </cell>
          <cell r="B159">
            <v>0</v>
          </cell>
          <cell r="C159">
            <v>0</v>
          </cell>
        </row>
        <row r="160">
          <cell r="A160">
            <v>30274</v>
          </cell>
          <cell r="B160">
            <v>67970504</v>
          </cell>
          <cell r="C160">
            <v>-67970504</v>
          </cell>
        </row>
        <row r="161">
          <cell r="A161">
            <v>30278</v>
          </cell>
          <cell r="B161">
            <v>29667</v>
          </cell>
          <cell r="C161">
            <v>-29667</v>
          </cell>
        </row>
        <row r="162">
          <cell r="A162">
            <v>30279</v>
          </cell>
          <cell r="B162">
            <v>-261</v>
          </cell>
          <cell r="C162">
            <v>261</v>
          </cell>
        </row>
        <row r="163">
          <cell r="A163">
            <v>30282</v>
          </cell>
          <cell r="B163">
            <v>-3575340</v>
          </cell>
          <cell r="C163">
            <v>3575340</v>
          </cell>
        </row>
        <row r="164">
          <cell r="A164">
            <v>30284</v>
          </cell>
          <cell r="B164">
            <v>-6707687</v>
          </cell>
          <cell r="C164">
            <v>6707687</v>
          </cell>
        </row>
        <row r="165">
          <cell r="A165">
            <v>30286</v>
          </cell>
          <cell r="B165">
            <v>1126737.8</v>
          </cell>
          <cell r="C165">
            <v>-1126737.8</v>
          </cell>
        </row>
        <row r="166">
          <cell r="A166">
            <v>30287</v>
          </cell>
          <cell r="B166">
            <v>-682176.1</v>
          </cell>
          <cell r="C166">
            <v>682176.1</v>
          </cell>
        </row>
        <row r="167">
          <cell r="A167">
            <v>40002</v>
          </cell>
          <cell r="B167">
            <v>0</v>
          </cell>
          <cell r="C167">
            <v>0</v>
          </cell>
        </row>
        <row r="168">
          <cell r="A168">
            <v>40003</v>
          </cell>
          <cell r="B168">
            <v>0</v>
          </cell>
          <cell r="C168">
            <v>0</v>
          </cell>
        </row>
        <row r="169">
          <cell r="A169">
            <v>40004</v>
          </cell>
          <cell r="B169">
            <v>0</v>
          </cell>
          <cell r="C169">
            <v>0</v>
          </cell>
        </row>
        <row r="170">
          <cell r="A170">
            <v>40005</v>
          </cell>
          <cell r="B170">
            <v>0</v>
          </cell>
          <cell r="C170">
            <v>0</v>
          </cell>
        </row>
        <row r="171">
          <cell r="A171">
            <v>40006</v>
          </cell>
          <cell r="B171">
            <v>0</v>
          </cell>
          <cell r="C171">
            <v>0</v>
          </cell>
        </row>
        <row r="172">
          <cell r="A172">
            <v>40007</v>
          </cell>
          <cell r="B172">
            <v>0</v>
          </cell>
          <cell r="C172">
            <v>0</v>
          </cell>
        </row>
        <row r="173">
          <cell r="A173">
            <v>40009</v>
          </cell>
          <cell r="B173">
            <v>0</v>
          </cell>
          <cell r="C173">
            <v>0</v>
          </cell>
        </row>
        <row r="174">
          <cell r="A174">
            <v>40011</v>
          </cell>
          <cell r="B174">
            <v>0</v>
          </cell>
          <cell r="C174">
            <v>0</v>
          </cell>
        </row>
        <row r="175">
          <cell r="A175">
            <v>45029</v>
          </cell>
          <cell r="B175">
            <v>0</v>
          </cell>
          <cell r="C175">
            <v>0</v>
          </cell>
        </row>
        <row r="176">
          <cell r="A176">
            <v>45075</v>
          </cell>
          <cell r="B176">
            <v>20240563</v>
          </cell>
          <cell r="C176">
            <v>-20240563</v>
          </cell>
        </row>
        <row r="177">
          <cell r="A177">
            <v>45079</v>
          </cell>
          <cell r="B177">
            <v>25555</v>
          </cell>
          <cell r="C177">
            <v>-25555</v>
          </cell>
        </row>
        <row r="178">
          <cell r="A178">
            <v>45084</v>
          </cell>
          <cell r="B178">
            <v>1292057</v>
          </cell>
          <cell r="C178">
            <v>-1292057</v>
          </cell>
        </row>
        <row r="179">
          <cell r="A179">
            <v>45085</v>
          </cell>
          <cell r="B179">
            <v>37016</v>
          </cell>
          <cell r="C179">
            <v>-37016</v>
          </cell>
        </row>
        <row r="180">
          <cell r="A180">
            <v>45088</v>
          </cell>
          <cell r="B180">
            <v>0</v>
          </cell>
          <cell r="C180">
            <v>0</v>
          </cell>
        </row>
        <row r="181">
          <cell r="A181" t="str">
            <v xml:space="preserve">8611_CURR_FIT       </v>
          </cell>
          <cell r="C181">
            <v>-265799413.25000003</v>
          </cell>
        </row>
      </sheetData>
      <sheetData sheetId="22"/>
      <sheetData sheetId="23" refreshError="1">
        <row r="5">
          <cell r="A5">
            <v>10001</v>
          </cell>
          <cell r="B5">
            <v>0</v>
          </cell>
          <cell r="D5">
            <v>10001</v>
          </cell>
          <cell r="E5">
            <v>0</v>
          </cell>
        </row>
        <row r="6">
          <cell r="A6">
            <v>10002</v>
          </cell>
          <cell r="B6">
            <v>0</v>
          </cell>
          <cell r="D6">
            <v>10002</v>
          </cell>
          <cell r="E6">
            <v>0</v>
          </cell>
        </row>
        <row r="7">
          <cell r="A7">
            <v>10003</v>
          </cell>
          <cell r="B7">
            <v>-248945</v>
          </cell>
          <cell r="D7">
            <v>10003</v>
          </cell>
          <cell r="E7">
            <v>-248945</v>
          </cell>
        </row>
        <row r="8">
          <cell r="A8">
            <v>10004</v>
          </cell>
          <cell r="B8">
            <v>-29277936</v>
          </cell>
          <cell r="D8">
            <v>10004</v>
          </cell>
          <cell r="E8">
            <v>-39737683</v>
          </cell>
        </row>
        <row r="9">
          <cell r="A9">
            <v>10005</v>
          </cell>
          <cell r="B9">
            <v>0</v>
          </cell>
          <cell r="D9">
            <v>10005</v>
          </cell>
          <cell r="E9">
            <v>0</v>
          </cell>
        </row>
        <row r="10">
          <cell r="A10">
            <v>10006</v>
          </cell>
          <cell r="B10">
            <v>-6371457</v>
          </cell>
          <cell r="D10">
            <v>10006</v>
          </cell>
          <cell r="E10">
            <v>-25773173</v>
          </cell>
        </row>
        <row r="11">
          <cell r="A11">
            <v>10007</v>
          </cell>
          <cell r="B11">
            <v>282.64999999999998</v>
          </cell>
          <cell r="D11">
            <v>10007</v>
          </cell>
          <cell r="E11">
            <v>3948</v>
          </cell>
        </row>
        <row r="12">
          <cell r="A12">
            <v>10008</v>
          </cell>
          <cell r="B12">
            <v>299731039.44999999</v>
          </cell>
          <cell r="D12">
            <v>10008</v>
          </cell>
          <cell r="E12">
            <v>1038669035.04</v>
          </cell>
        </row>
        <row r="13">
          <cell r="A13">
            <v>10009</v>
          </cell>
          <cell r="B13">
            <v>738</v>
          </cell>
        </row>
        <row r="14">
          <cell r="A14">
            <v>10010</v>
          </cell>
          <cell r="B14">
            <v>-3024767</v>
          </cell>
          <cell r="D14">
            <v>10010</v>
          </cell>
          <cell r="E14">
            <v>-5125769</v>
          </cell>
        </row>
        <row r="15">
          <cell r="A15">
            <v>10011</v>
          </cell>
          <cell r="B15">
            <v>0</v>
          </cell>
          <cell r="D15">
            <v>10011</v>
          </cell>
          <cell r="E15">
            <v>4402000</v>
          </cell>
        </row>
        <row r="16">
          <cell r="A16">
            <v>10012</v>
          </cell>
          <cell r="B16">
            <v>-53655141</v>
          </cell>
          <cell r="D16">
            <v>10012</v>
          </cell>
          <cell r="E16">
            <v>-45366819</v>
          </cell>
        </row>
        <row r="17">
          <cell r="A17">
            <v>10015</v>
          </cell>
          <cell r="B17">
            <v>0</v>
          </cell>
          <cell r="D17">
            <v>10015</v>
          </cell>
          <cell r="E17">
            <v>0</v>
          </cell>
        </row>
        <row r="18">
          <cell r="A18">
            <v>10018</v>
          </cell>
          <cell r="B18">
            <v>-8445</v>
          </cell>
          <cell r="D18">
            <v>10018</v>
          </cell>
          <cell r="E18">
            <v>-386</v>
          </cell>
        </row>
        <row r="19">
          <cell r="A19">
            <v>10020</v>
          </cell>
          <cell r="B19">
            <v>0</v>
          </cell>
          <cell r="D19">
            <v>10020</v>
          </cell>
          <cell r="E19">
            <v>0</v>
          </cell>
        </row>
        <row r="20">
          <cell r="A20">
            <v>10021</v>
          </cell>
          <cell r="B20">
            <v>-30766.58</v>
          </cell>
          <cell r="D20">
            <v>10021</v>
          </cell>
          <cell r="E20">
            <v>-87721.58</v>
          </cell>
        </row>
        <row r="21">
          <cell r="A21">
            <v>10022</v>
          </cell>
          <cell r="B21">
            <v>365781.48</v>
          </cell>
          <cell r="D21">
            <v>10022</v>
          </cell>
          <cell r="E21">
            <v>661955.48</v>
          </cell>
        </row>
        <row r="22">
          <cell r="A22">
            <v>10023</v>
          </cell>
          <cell r="B22">
            <v>-104</v>
          </cell>
          <cell r="D22">
            <v>10023</v>
          </cell>
          <cell r="E22">
            <v>-2934</v>
          </cell>
        </row>
        <row r="23">
          <cell r="A23">
            <v>10024</v>
          </cell>
          <cell r="B23">
            <v>0</v>
          </cell>
          <cell r="D23">
            <v>10024</v>
          </cell>
          <cell r="E23">
            <v>0</v>
          </cell>
        </row>
        <row r="24">
          <cell r="A24">
            <v>10025</v>
          </cell>
          <cell r="B24">
            <v>0</v>
          </cell>
        </row>
        <row r="25">
          <cell r="A25">
            <v>10027</v>
          </cell>
          <cell r="B25">
            <v>0</v>
          </cell>
          <cell r="D25">
            <v>10027</v>
          </cell>
          <cell r="E25">
            <v>0</v>
          </cell>
        </row>
        <row r="26">
          <cell r="A26">
            <v>10028</v>
          </cell>
          <cell r="B26">
            <v>-481980</v>
          </cell>
          <cell r="D26">
            <v>10028</v>
          </cell>
          <cell r="E26">
            <v>438418</v>
          </cell>
        </row>
        <row r="27">
          <cell r="A27">
            <v>10030</v>
          </cell>
          <cell r="B27">
            <v>0</v>
          </cell>
          <cell r="D27">
            <v>10030</v>
          </cell>
          <cell r="E27">
            <v>0</v>
          </cell>
        </row>
        <row r="28">
          <cell r="A28">
            <v>10031</v>
          </cell>
          <cell r="B28">
            <v>-3148908</v>
          </cell>
          <cell r="D28">
            <v>10031</v>
          </cell>
          <cell r="E28">
            <v>-7041500</v>
          </cell>
        </row>
        <row r="29">
          <cell r="A29">
            <v>10032</v>
          </cell>
          <cell r="B29">
            <v>-1237922</v>
          </cell>
          <cell r="D29">
            <v>10032</v>
          </cell>
          <cell r="E29">
            <v>-1738716</v>
          </cell>
        </row>
        <row r="30">
          <cell r="A30">
            <v>10034</v>
          </cell>
          <cell r="B30">
            <v>-557675</v>
          </cell>
          <cell r="D30">
            <v>10034</v>
          </cell>
          <cell r="E30">
            <v>3026001</v>
          </cell>
        </row>
        <row r="31">
          <cell r="A31">
            <v>10035</v>
          </cell>
          <cell r="B31">
            <v>22021946.07</v>
          </cell>
          <cell r="D31">
            <v>10035</v>
          </cell>
          <cell r="E31">
            <v>20360377.07</v>
          </cell>
        </row>
        <row r="32">
          <cell r="A32">
            <v>10037</v>
          </cell>
          <cell r="B32">
            <v>-607016.18000000005</v>
          </cell>
          <cell r="D32">
            <v>10037</v>
          </cell>
          <cell r="E32">
            <v>-859114.17</v>
          </cell>
        </row>
        <row r="33">
          <cell r="A33">
            <v>10039</v>
          </cell>
          <cell r="B33">
            <v>0</v>
          </cell>
          <cell r="D33">
            <v>10039</v>
          </cell>
          <cell r="E33">
            <v>0</v>
          </cell>
        </row>
        <row r="34">
          <cell r="A34">
            <v>10040</v>
          </cell>
          <cell r="B34">
            <v>-85</v>
          </cell>
        </row>
        <row r="35">
          <cell r="A35">
            <v>10043</v>
          </cell>
          <cell r="B35">
            <v>-2201560.86</v>
          </cell>
          <cell r="D35">
            <v>10043</v>
          </cell>
          <cell r="E35">
            <v>-5141889.8600000003</v>
          </cell>
        </row>
        <row r="36">
          <cell r="A36">
            <v>10044</v>
          </cell>
          <cell r="B36">
            <v>-51156144.350000001</v>
          </cell>
          <cell r="D36">
            <v>10044</v>
          </cell>
          <cell r="E36">
            <v>-91329699.209999993</v>
          </cell>
        </row>
        <row r="37">
          <cell r="A37">
            <v>10045</v>
          </cell>
          <cell r="B37">
            <v>-16491939.52</v>
          </cell>
          <cell r="D37">
            <v>10045</v>
          </cell>
          <cell r="E37">
            <v>-17487614.510000002</v>
          </cell>
        </row>
        <row r="38">
          <cell r="A38">
            <v>10046</v>
          </cell>
          <cell r="B38">
            <v>-9540928.6999999993</v>
          </cell>
          <cell r="D38">
            <v>10046</v>
          </cell>
          <cell r="E38">
            <v>-4377640.7</v>
          </cell>
        </row>
        <row r="39">
          <cell r="A39">
            <v>10047</v>
          </cell>
          <cell r="B39">
            <v>0</v>
          </cell>
          <cell r="D39">
            <v>10047</v>
          </cell>
          <cell r="E39">
            <v>0</v>
          </cell>
        </row>
        <row r="40">
          <cell r="A40">
            <v>10049</v>
          </cell>
          <cell r="B40">
            <v>35864897.340000004</v>
          </cell>
          <cell r="D40">
            <v>10049</v>
          </cell>
          <cell r="E40">
            <v>79451935.340000004</v>
          </cell>
        </row>
        <row r="41">
          <cell r="A41">
            <v>10051</v>
          </cell>
          <cell r="B41">
            <v>-1497959</v>
          </cell>
          <cell r="D41">
            <v>10051</v>
          </cell>
          <cell r="E41">
            <v>-4224914</v>
          </cell>
        </row>
        <row r="42">
          <cell r="A42">
            <v>10055</v>
          </cell>
          <cell r="B42">
            <v>-25</v>
          </cell>
        </row>
        <row r="43">
          <cell r="A43">
            <v>10058</v>
          </cell>
          <cell r="B43">
            <v>0</v>
          </cell>
          <cell r="D43">
            <v>10058</v>
          </cell>
          <cell r="E43">
            <v>0</v>
          </cell>
        </row>
        <row r="44">
          <cell r="A44">
            <v>10059</v>
          </cell>
          <cell r="B44">
            <v>0</v>
          </cell>
          <cell r="D44">
            <v>10059</v>
          </cell>
          <cell r="E44">
            <v>0</v>
          </cell>
        </row>
        <row r="45">
          <cell r="A45">
            <v>10064</v>
          </cell>
          <cell r="B45">
            <v>0</v>
          </cell>
          <cell r="D45">
            <v>10064</v>
          </cell>
          <cell r="E45">
            <v>0</v>
          </cell>
        </row>
        <row r="46">
          <cell r="A46">
            <v>10065</v>
          </cell>
          <cell r="B46">
            <v>-1976238</v>
          </cell>
          <cell r="D46">
            <v>10065</v>
          </cell>
          <cell r="E46">
            <v>-4271954</v>
          </cell>
        </row>
        <row r="47">
          <cell r="A47">
            <v>10068</v>
          </cell>
          <cell r="B47">
            <v>0</v>
          </cell>
          <cell r="D47">
            <v>10068</v>
          </cell>
          <cell r="E47">
            <v>0</v>
          </cell>
        </row>
        <row r="48">
          <cell r="A48">
            <v>10069</v>
          </cell>
          <cell r="B48">
            <v>49697</v>
          </cell>
          <cell r="D48">
            <v>10069</v>
          </cell>
          <cell r="E48">
            <v>102590</v>
          </cell>
        </row>
        <row r="49">
          <cell r="A49">
            <v>10071</v>
          </cell>
          <cell r="B49">
            <v>0</v>
          </cell>
          <cell r="D49">
            <v>10071</v>
          </cell>
          <cell r="E49">
            <v>0</v>
          </cell>
        </row>
        <row r="50">
          <cell r="A50">
            <v>10073</v>
          </cell>
          <cell r="B50">
            <v>-127</v>
          </cell>
          <cell r="D50">
            <v>10073</v>
          </cell>
          <cell r="E50">
            <v>424</v>
          </cell>
        </row>
        <row r="51">
          <cell r="A51">
            <v>10074</v>
          </cell>
          <cell r="B51">
            <v>0</v>
          </cell>
          <cell r="D51">
            <v>10074</v>
          </cell>
          <cell r="E51">
            <v>0</v>
          </cell>
        </row>
        <row r="52">
          <cell r="A52">
            <v>10075</v>
          </cell>
          <cell r="B52">
            <v>-25</v>
          </cell>
        </row>
        <row r="53">
          <cell r="A53">
            <v>10076</v>
          </cell>
          <cell r="B53">
            <v>-94492131</v>
          </cell>
          <cell r="D53">
            <v>10076</v>
          </cell>
          <cell r="E53">
            <v>-180984358</v>
          </cell>
        </row>
        <row r="54">
          <cell r="A54">
            <v>10077</v>
          </cell>
          <cell r="B54">
            <v>-25</v>
          </cell>
        </row>
        <row r="55">
          <cell r="A55">
            <v>10078</v>
          </cell>
          <cell r="B55">
            <v>-51</v>
          </cell>
        </row>
        <row r="56">
          <cell r="A56">
            <v>10081</v>
          </cell>
          <cell r="B56">
            <v>-25</v>
          </cell>
        </row>
        <row r="57">
          <cell r="A57">
            <v>10082</v>
          </cell>
          <cell r="B57">
            <v>0</v>
          </cell>
          <cell r="D57">
            <v>10082</v>
          </cell>
          <cell r="E57">
            <v>0</v>
          </cell>
        </row>
        <row r="58">
          <cell r="A58">
            <v>10083</v>
          </cell>
          <cell r="B58">
            <v>0</v>
          </cell>
          <cell r="D58">
            <v>10083</v>
          </cell>
          <cell r="E58">
            <v>0</v>
          </cell>
        </row>
        <row r="59">
          <cell r="A59">
            <v>10084</v>
          </cell>
          <cell r="B59">
            <v>-688954</v>
          </cell>
          <cell r="D59">
            <v>10084</v>
          </cell>
          <cell r="E59">
            <v>-689000</v>
          </cell>
        </row>
        <row r="60">
          <cell r="A60">
            <v>10085</v>
          </cell>
          <cell r="B60">
            <v>0</v>
          </cell>
          <cell r="D60">
            <v>10085</v>
          </cell>
          <cell r="E60">
            <v>0</v>
          </cell>
        </row>
        <row r="61">
          <cell r="A61">
            <v>10086</v>
          </cell>
          <cell r="B61">
            <v>4953178.26</v>
          </cell>
          <cell r="D61">
            <v>10086</v>
          </cell>
          <cell r="E61">
            <v>-75872386.739999995</v>
          </cell>
        </row>
        <row r="62">
          <cell r="A62">
            <v>10087</v>
          </cell>
          <cell r="B62">
            <v>0</v>
          </cell>
          <cell r="D62">
            <v>10087</v>
          </cell>
          <cell r="E62">
            <v>0</v>
          </cell>
        </row>
        <row r="63">
          <cell r="A63">
            <v>10088</v>
          </cell>
          <cell r="B63">
            <v>0</v>
          </cell>
          <cell r="D63">
            <v>10088</v>
          </cell>
          <cell r="E63">
            <v>0</v>
          </cell>
        </row>
        <row r="64">
          <cell r="A64">
            <v>10091</v>
          </cell>
          <cell r="B64">
            <v>578670.36</v>
          </cell>
          <cell r="D64">
            <v>10091</v>
          </cell>
          <cell r="E64">
            <v>13545414.359999999</v>
          </cell>
        </row>
        <row r="65">
          <cell r="A65">
            <v>10093</v>
          </cell>
          <cell r="B65">
            <v>0</v>
          </cell>
          <cell r="D65">
            <v>10093</v>
          </cell>
          <cell r="E65">
            <v>0</v>
          </cell>
        </row>
        <row r="66">
          <cell r="A66">
            <v>10094</v>
          </cell>
          <cell r="B66">
            <v>0</v>
          </cell>
          <cell r="D66">
            <v>10094</v>
          </cell>
          <cell r="E66">
            <v>0</v>
          </cell>
        </row>
        <row r="67">
          <cell r="A67">
            <v>10095</v>
          </cell>
          <cell r="B67">
            <v>0</v>
          </cell>
        </row>
        <row r="68">
          <cell r="A68">
            <v>10097</v>
          </cell>
          <cell r="B68">
            <v>0</v>
          </cell>
          <cell r="D68">
            <v>10097</v>
          </cell>
          <cell r="E68">
            <v>0</v>
          </cell>
        </row>
        <row r="69">
          <cell r="A69">
            <v>10099</v>
          </cell>
          <cell r="B69">
            <v>8808</v>
          </cell>
          <cell r="D69">
            <v>10099</v>
          </cell>
          <cell r="E69">
            <v>-25517</v>
          </cell>
        </row>
        <row r="70">
          <cell r="A70">
            <v>10100</v>
          </cell>
          <cell r="B70">
            <v>108</v>
          </cell>
          <cell r="D70">
            <v>10100</v>
          </cell>
          <cell r="E70">
            <v>-256</v>
          </cell>
        </row>
        <row r="71">
          <cell r="A71">
            <v>10101</v>
          </cell>
          <cell r="B71">
            <v>0</v>
          </cell>
          <cell r="D71">
            <v>10101</v>
          </cell>
          <cell r="E71">
            <v>0</v>
          </cell>
        </row>
        <row r="72">
          <cell r="A72">
            <v>10102</v>
          </cell>
          <cell r="B72">
            <v>293722.25</v>
          </cell>
          <cell r="D72">
            <v>10102</v>
          </cell>
          <cell r="E72">
            <v>1746196.86</v>
          </cell>
        </row>
        <row r="73">
          <cell r="A73">
            <v>10103</v>
          </cell>
          <cell r="B73">
            <v>13843787</v>
          </cell>
          <cell r="D73">
            <v>10103</v>
          </cell>
          <cell r="E73">
            <v>13490568</v>
          </cell>
        </row>
        <row r="74">
          <cell r="A74">
            <v>10106</v>
          </cell>
          <cell r="B74">
            <v>-1377400</v>
          </cell>
          <cell r="D74">
            <v>10106</v>
          </cell>
          <cell r="E74">
            <v>-2686637</v>
          </cell>
        </row>
        <row r="75">
          <cell r="A75">
            <v>10107</v>
          </cell>
          <cell r="B75">
            <v>-4300188</v>
          </cell>
          <cell r="D75">
            <v>10107</v>
          </cell>
          <cell r="E75">
            <v>-12627442</v>
          </cell>
        </row>
        <row r="76">
          <cell r="A76">
            <v>10108</v>
          </cell>
          <cell r="B76">
            <v>-6726225.8799999999</v>
          </cell>
          <cell r="D76">
            <v>10108</v>
          </cell>
          <cell r="E76">
            <v>-4803312.88</v>
          </cell>
        </row>
        <row r="77">
          <cell r="A77">
            <v>10109</v>
          </cell>
          <cell r="B77">
            <v>0</v>
          </cell>
          <cell r="D77">
            <v>10109</v>
          </cell>
          <cell r="E77">
            <v>0</v>
          </cell>
        </row>
        <row r="78">
          <cell r="A78">
            <v>10110</v>
          </cell>
          <cell r="B78">
            <v>0</v>
          </cell>
          <cell r="D78">
            <v>10110</v>
          </cell>
          <cell r="E78">
            <v>0</v>
          </cell>
        </row>
        <row r="79">
          <cell r="A79">
            <v>10111</v>
          </cell>
          <cell r="B79">
            <v>0</v>
          </cell>
          <cell r="D79">
            <v>10111</v>
          </cell>
          <cell r="E79">
            <v>0</v>
          </cell>
        </row>
        <row r="80">
          <cell r="A80">
            <v>10113</v>
          </cell>
          <cell r="B80">
            <v>0</v>
          </cell>
          <cell r="D80">
            <v>10113</v>
          </cell>
          <cell r="E80">
            <v>0</v>
          </cell>
        </row>
        <row r="81">
          <cell r="A81">
            <v>10115</v>
          </cell>
          <cell r="B81">
            <v>0</v>
          </cell>
          <cell r="D81">
            <v>10115</v>
          </cell>
          <cell r="E81">
            <v>0</v>
          </cell>
        </row>
        <row r="82">
          <cell r="A82">
            <v>10116</v>
          </cell>
          <cell r="B82">
            <v>0</v>
          </cell>
          <cell r="D82">
            <v>10116</v>
          </cell>
          <cell r="E82">
            <v>0</v>
          </cell>
        </row>
        <row r="83">
          <cell r="A83">
            <v>10117</v>
          </cell>
          <cell r="B83">
            <v>0</v>
          </cell>
          <cell r="D83">
            <v>10117</v>
          </cell>
          <cell r="E83">
            <v>0</v>
          </cell>
        </row>
        <row r="84">
          <cell r="A84">
            <v>10118</v>
          </cell>
          <cell r="B84">
            <v>0</v>
          </cell>
          <cell r="D84">
            <v>10118</v>
          </cell>
          <cell r="E84">
            <v>0</v>
          </cell>
        </row>
        <row r="85">
          <cell r="A85">
            <v>10121</v>
          </cell>
          <cell r="B85">
            <v>0</v>
          </cell>
          <cell r="D85">
            <v>10121</v>
          </cell>
          <cell r="E85">
            <v>0</v>
          </cell>
        </row>
        <row r="86">
          <cell r="A86">
            <v>10122</v>
          </cell>
          <cell r="B86">
            <v>0</v>
          </cell>
          <cell r="D86">
            <v>10122</v>
          </cell>
          <cell r="E86">
            <v>0</v>
          </cell>
        </row>
        <row r="87">
          <cell r="A87">
            <v>10123</v>
          </cell>
          <cell r="B87">
            <v>0</v>
          </cell>
          <cell r="D87">
            <v>10123</v>
          </cell>
          <cell r="E87">
            <v>0</v>
          </cell>
        </row>
        <row r="88">
          <cell r="A88">
            <v>10125</v>
          </cell>
          <cell r="B88">
            <v>0</v>
          </cell>
          <cell r="D88">
            <v>10125</v>
          </cell>
          <cell r="E88">
            <v>0</v>
          </cell>
        </row>
        <row r="89">
          <cell r="A89">
            <v>10126</v>
          </cell>
          <cell r="B89">
            <v>0</v>
          </cell>
          <cell r="D89">
            <v>10126</v>
          </cell>
          <cell r="E89">
            <v>0</v>
          </cell>
        </row>
        <row r="90">
          <cell r="A90">
            <v>10133</v>
          </cell>
          <cell r="B90">
            <v>12200751.550000001</v>
          </cell>
          <cell r="D90">
            <v>10133</v>
          </cell>
          <cell r="E90">
            <v>52798421.549999997</v>
          </cell>
        </row>
        <row r="91">
          <cell r="A91">
            <v>10134</v>
          </cell>
          <cell r="B91">
            <v>-39082</v>
          </cell>
          <cell r="D91">
            <v>10134</v>
          </cell>
          <cell r="E91">
            <v>0</v>
          </cell>
        </row>
        <row r="92">
          <cell r="A92">
            <v>10135</v>
          </cell>
          <cell r="B92">
            <v>13633409.16</v>
          </cell>
          <cell r="D92">
            <v>10135</v>
          </cell>
          <cell r="E92">
            <v>16238869.279999999</v>
          </cell>
        </row>
        <row r="93">
          <cell r="A93">
            <v>10140</v>
          </cell>
          <cell r="B93">
            <v>-32080520</v>
          </cell>
          <cell r="D93">
            <v>10140</v>
          </cell>
          <cell r="E93">
            <v>-21234812</v>
          </cell>
        </row>
        <row r="94">
          <cell r="A94">
            <v>10141</v>
          </cell>
          <cell r="B94">
            <v>0</v>
          </cell>
          <cell r="D94">
            <v>10141</v>
          </cell>
          <cell r="E94">
            <v>473599</v>
          </cell>
        </row>
        <row r="95">
          <cell r="A95">
            <v>10142</v>
          </cell>
          <cell r="B95">
            <v>0</v>
          </cell>
          <cell r="D95">
            <v>10142</v>
          </cell>
          <cell r="E95">
            <v>2073758</v>
          </cell>
        </row>
        <row r="96">
          <cell r="A96">
            <v>10143</v>
          </cell>
          <cell r="B96">
            <v>0</v>
          </cell>
          <cell r="D96">
            <v>10143</v>
          </cell>
          <cell r="E96">
            <v>13136973</v>
          </cell>
        </row>
        <row r="97">
          <cell r="A97">
            <v>10144</v>
          </cell>
          <cell r="B97">
            <v>0</v>
          </cell>
          <cell r="D97">
            <v>10144</v>
          </cell>
          <cell r="E97">
            <v>1146728</v>
          </cell>
        </row>
        <row r="98">
          <cell r="A98">
            <v>10145</v>
          </cell>
          <cell r="B98">
            <v>0.13</v>
          </cell>
          <cell r="D98">
            <v>10145</v>
          </cell>
          <cell r="E98">
            <v>16023338.130000001</v>
          </cell>
        </row>
        <row r="99">
          <cell r="A99">
            <v>10146</v>
          </cell>
          <cell r="B99">
            <v>0</v>
          </cell>
          <cell r="D99">
            <v>10146</v>
          </cell>
          <cell r="E99">
            <v>1019276</v>
          </cell>
        </row>
        <row r="100">
          <cell r="A100">
            <v>10150</v>
          </cell>
          <cell r="B100">
            <v>-3647942</v>
          </cell>
          <cell r="D100">
            <v>10150</v>
          </cell>
          <cell r="E100">
            <v>-1989550</v>
          </cell>
        </row>
        <row r="101">
          <cell r="A101">
            <v>10152</v>
          </cell>
          <cell r="B101">
            <v>63969</v>
          </cell>
          <cell r="D101">
            <v>10152</v>
          </cell>
          <cell r="E101">
            <v>63969</v>
          </cell>
        </row>
        <row r="102">
          <cell r="A102">
            <v>10155</v>
          </cell>
          <cell r="B102">
            <v>11073821</v>
          </cell>
          <cell r="D102">
            <v>10155</v>
          </cell>
          <cell r="E102">
            <v>3735832</v>
          </cell>
        </row>
        <row r="103">
          <cell r="A103">
            <v>10160</v>
          </cell>
          <cell r="B103">
            <v>-6390435</v>
          </cell>
          <cell r="D103">
            <v>10160</v>
          </cell>
          <cell r="E103">
            <v>-5436948</v>
          </cell>
        </row>
        <row r="104">
          <cell r="A104">
            <v>10169</v>
          </cell>
          <cell r="B104">
            <v>0</v>
          </cell>
          <cell r="D104">
            <v>10169</v>
          </cell>
          <cell r="E104">
            <v>0</v>
          </cell>
        </row>
        <row r="105">
          <cell r="A105">
            <v>10185</v>
          </cell>
          <cell r="B105">
            <v>0</v>
          </cell>
          <cell r="D105">
            <v>10185</v>
          </cell>
          <cell r="E105">
            <v>0</v>
          </cell>
        </row>
        <row r="106">
          <cell r="A106">
            <v>10187</v>
          </cell>
          <cell r="B106">
            <v>1738269</v>
          </cell>
        </row>
        <row r="107">
          <cell r="A107">
            <v>10190</v>
          </cell>
          <cell r="B107">
            <v>0</v>
          </cell>
          <cell r="D107">
            <v>10190</v>
          </cell>
          <cell r="E107">
            <v>0</v>
          </cell>
        </row>
        <row r="108">
          <cell r="A108">
            <v>10206</v>
          </cell>
          <cell r="B108">
            <v>0</v>
          </cell>
          <cell r="D108">
            <v>10206</v>
          </cell>
          <cell r="E108">
            <v>0</v>
          </cell>
        </row>
        <row r="109">
          <cell r="A109">
            <v>10207</v>
          </cell>
          <cell r="B109">
            <v>-9748784</v>
          </cell>
          <cell r="D109">
            <v>10207</v>
          </cell>
          <cell r="E109">
            <v>-22740717</v>
          </cell>
        </row>
        <row r="110">
          <cell r="A110">
            <v>10209</v>
          </cell>
          <cell r="B110">
            <v>-42711053</v>
          </cell>
          <cell r="D110">
            <v>10209</v>
          </cell>
          <cell r="E110">
            <v>-45213775</v>
          </cell>
        </row>
        <row r="111">
          <cell r="A111">
            <v>10212</v>
          </cell>
          <cell r="B111">
            <v>-2522747</v>
          </cell>
          <cell r="D111">
            <v>10265</v>
          </cell>
          <cell r="E111">
            <v>1093661</v>
          </cell>
        </row>
        <row r="112">
          <cell r="A112">
            <v>10213</v>
          </cell>
          <cell r="B112">
            <v>-65105940</v>
          </cell>
          <cell r="D112">
            <v>10266</v>
          </cell>
          <cell r="E112">
            <v>-7295072</v>
          </cell>
        </row>
        <row r="113">
          <cell r="A113">
            <v>10214</v>
          </cell>
          <cell r="B113">
            <v>13999911</v>
          </cell>
          <cell r="D113">
            <v>10272</v>
          </cell>
          <cell r="E113">
            <v>185299223</v>
          </cell>
        </row>
        <row r="114">
          <cell r="A114">
            <v>10216</v>
          </cell>
          <cell r="B114">
            <v>-488406</v>
          </cell>
          <cell r="D114">
            <v>10273</v>
          </cell>
          <cell r="E114">
            <v>-125194162</v>
          </cell>
        </row>
        <row r="115">
          <cell r="A115">
            <v>10217</v>
          </cell>
          <cell r="B115">
            <v>9304682</v>
          </cell>
          <cell r="D115">
            <v>10274</v>
          </cell>
          <cell r="E115">
            <v>-46450688</v>
          </cell>
        </row>
        <row r="116">
          <cell r="A116">
            <v>10219</v>
          </cell>
          <cell r="B116">
            <v>579185</v>
          </cell>
          <cell r="D116">
            <v>10275</v>
          </cell>
          <cell r="E116">
            <v>122600683</v>
          </cell>
        </row>
        <row r="117">
          <cell r="A117">
            <v>10220</v>
          </cell>
          <cell r="B117">
            <v>-9877942</v>
          </cell>
          <cell r="D117">
            <v>10276</v>
          </cell>
          <cell r="E117">
            <v>-18434705.760000002</v>
          </cell>
        </row>
        <row r="118">
          <cell r="A118">
            <v>10221</v>
          </cell>
          <cell r="B118">
            <v>-396226</v>
          </cell>
        </row>
        <row r="119">
          <cell r="A119">
            <v>10265</v>
          </cell>
          <cell r="B119">
            <v>0</v>
          </cell>
          <cell r="D119">
            <v>10278</v>
          </cell>
          <cell r="E119">
            <v>-7552339.1900000004</v>
          </cell>
        </row>
        <row r="120">
          <cell r="A120">
            <v>10266</v>
          </cell>
          <cell r="B120">
            <v>-4798716</v>
          </cell>
          <cell r="D120">
            <v>10279</v>
          </cell>
          <cell r="E120">
            <v>-402</v>
          </cell>
        </row>
        <row r="121">
          <cell r="A121">
            <v>10272</v>
          </cell>
          <cell r="B121">
            <v>95042644</v>
          </cell>
          <cell r="D121">
            <v>10280</v>
          </cell>
          <cell r="E121">
            <v>-194416534.31999999</v>
          </cell>
        </row>
        <row r="122">
          <cell r="A122">
            <v>10273</v>
          </cell>
          <cell r="B122">
            <v>-73276060</v>
          </cell>
          <cell r="D122">
            <v>10286</v>
          </cell>
          <cell r="E122">
            <v>171688.91</v>
          </cell>
        </row>
        <row r="123">
          <cell r="A123">
            <v>10274</v>
          </cell>
          <cell r="B123">
            <v>-50073554</v>
          </cell>
          <cell r="D123">
            <v>10287</v>
          </cell>
          <cell r="E123">
            <v>4152511</v>
          </cell>
        </row>
        <row r="124">
          <cell r="A124">
            <v>10275</v>
          </cell>
          <cell r="B124">
            <v>72837059</v>
          </cell>
          <cell r="D124">
            <v>10352</v>
          </cell>
          <cell r="E124">
            <v>330.41</v>
          </cell>
        </row>
        <row r="125">
          <cell r="A125">
            <v>10276</v>
          </cell>
          <cell r="B125">
            <v>0</v>
          </cell>
          <cell r="D125">
            <v>10391</v>
          </cell>
          <cell r="E125">
            <v>-16042423</v>
          </cell>
        </row>
        <row r="126">
          <cell r="A126">
            <v>10277</v>
          </cell>
          <cell r="B126">
            <v>-21</v>
          </cell>
        </row>
        <row r="127">
          <cell r="A127">
            <v>10278</v>
          </cell>
          <cell r="B127">
            <v>-3290288.4</v>
          </cell>
          <cell r="D127">
            <v>10404</v>
          </cell>
          <cell r="E127">
            <v>115933974</v>
          </cell>
        </row>
        <row r="128">
          <cell r="A128">
            <v>10279</v>
          </cell>
          <cell r="B128">
            <v>-210</v>
          </cell>
          <cell r="D128">
            <v>10405</v>
          </cell>
          <cell r="E128">
            <v>-121563886</v>
          </cell>
        </row>
        <row r="129">
          <cell r="A129">
            <v>10280</v>
          </cell>
          <cell r="B129">
            <v>8042461.6799999997</v>
          </cell>
          <cell r="D129">
            <v>10406</v>
          </cell>
          <cell r="E129">
            <v>26353727</v>
          </cell>
        </row>
        <row r="130">
          <cell r="A130">
            <v>10286</v>
          </cell>
          <cell r="B130">
            <v>171688.91</v>
          </cell>
          <cell r="D130">
            <v>10407</v>
          </cell>
          <cell r="E130">
            <v>-27415118</v>
          </cell>
        </row>
        <row r="131">
          <cell r="A131">
            <v>10287</v>
          </cell>
          <cell r="B131">
            <v>0</v>
          </cell>
          <cell r="D131">
            <v>10408</v>
          </cell>
          <cell r="E131">
            <v>15181679</v>
          </cell>
        </row>
        <row r="132">
          <cell r="A132">
            <v>10342</v>
          </cell>
          <cell r="B132">
            <v>11079</v>
          </cell>
        </row>
        <row r="133">
          <cell r="A133">
            <v>10352</v>
          </cell>
          <cell r="B133">
            <v>330.41</v>
          </cell>
          <cell r="D133">
            <v>10409</v>
          </cell>
          <cell r="E133">
            <v>-15441391</v>
          </cell>
        </row>
        <row r="134">
          <cell r="A134">
            <v>10391</v>
          </cell>
          <cell r="B134">
            <v>-16042423</v>
          </cell>
          <cell r="D134">
            <v>10410</v>
          </cell>
          <cell r="E134">
            <v>49664</v>
          </cell>
        </row>
        <row r="135">
          <cell r="A135">
            <v>10404</v>
          </cell>
          <cell r="B135">
            <v>71418418</v>
          </cell>
          <cell r="D135">
            <v>10411</v>
          </cell>
          <cell r="E135">
            <v>0</v>
          </cell>
        </row>
        <row r="136">
          <cell r="A136">
            <v>10405</v>
          </cell>
          <cell r="B136">
            <v>-75455469</v>
          </cell>
          <cell r="D136">
            <v>10412</v>
          </cell>
          <cell r="E136">
            <v>-32585489</v>
          </cell>
        </row>
        <row r="137">
          <cell r="A137">
            <v>10406</v>
          </cell>
          <cell r="B137">
            <v>18968311</v>
          </cell>
          <cell r="D137">
            <v>10413</v>
          </cell>
          <cell r="E137">
            <v>194263</v>
          </cell>
        </row>
        <row r="138">
          <cell r="A138">
            <v>10407</v>
          </cell>
          <cell r="B138">
            <v>-20005259</v>
          </cell>
          <cell r="D138">
            <v>10414</v>
          </cell>
          <cell r="E138">
            <v>1017630</v>
          </cell>
        </row>
        <row r="139">
          <cell r="A139">
            <v>10408</v>
          </cell>
          <cell r="B139">
            <v>9042971</v>
          </cell>
          <cell r="D139">
            <v>10415</v>
          </cell>
          <cell r="E139">
            <v>0</v>
          </cell>
        </row>
        <row r="140">
          <cell r="A140">
            <v>10409</v>
          </cell>
          <cell r="B140">
            <v>-9319215</v>
          </cell>
          <cell r="D140">
            <v>10420</v>
          </cell>
          <cell r="E140">
            <v>-10400476</v>
          </cell>
        </row>
        <row r="141">
          <cell r="A141">
            <v>10410</v>
          </cell>
          <cell r="B141">
            <v>30107</v>
          </cell>
          <cell r="D141">
            <v>10421</v>
          </cell>
          <cell r="E141">
            <v>2147083</v>
          </cell>
        </row>
        <row r="142">
          <cell r="A142">
            <v>10411</v>
          </cell>
          <cell r="B142">
            <v>0</v>
          </cell>
          <cell r="D142">
            <v>10422</v>
          </cell>
          <cell r="E142">
            <v>-296053</v>
          </cell>
        </row>
        <row r="143">
          <cell r="A143">
            <v>10412</v>
          </cell>
          <cell r="B143">
            <v>-31618770</v>
          </cell>
          <cell r="D143">
            <v>10423</v>
          </cell>
          <cell r="E143">
            <v>35337</v>
          </cell>
        </row>
        <row r="144">
          <cell r="A144">
            <v>10413</v>
          </cell>
          <cell r="B144">
            <v>220805</v>
          </cell>
          <cell r="D144">
            <v>10424</v>
          </cell>
          <cell r="E144">
            <v>2100000</v>
          </cell>
        </row>
        <row r="145">
          <cell r="A145">
            <v>10414</v>
          </cell>
          <cell r="B145">
            <v>1018294</v>
          </cell>
          <cell r="D145">
            <v>10426</v>
          </cell>
          <cell r="E145">
            <v>10400476</v>
          </cell>
        </row>
        <row r="146">
          <cell r="A146">
            <v>10415</v>
          </cell>
          <cell r="B146">
            <v>0</v>
          </cell>
          <cell r="D146">
            <v>10427</v>
          </cell>
          <cell r="E146">
            <v>-224640</v>
          </cell>
        </row>
        <row r="147">
          <cell r="A147">
            <v>10420</v>
          </cell>
          <cell r="B147">
            <v>-13574359</v>
          </cell>
          <cell r="D147">
            <v>10428</v>
          </cell>
          <cell r="E147">
            <v>-63327550</v>
          </cell>
        </row>
        <row r="148">
          <cell r="A148">
            <v>10421</v>
          </cell>
          <cell r="B148">
            <v>1361258</v>
          </cell>
          <cell r="D148">
            <v>10430</v>
          </cell>
          <cell r="E148">
            <v>-10496777</v>
          </cell>
        </row>
        <row r="149">
          <cell r="A149">
            <v>10422</v>
          </cell>
          <cell r="B149">
            <v>-113591</v>
          </cell>
          <cell r="D149">
            <v>10431</v>
          </cell>
          <cell r="E149">
            <v>0</v>
          </cell>
        </row>
        <row r="150">
          <cell r="A150">
            <v>10423</v>
          </cell>
          <cell r="B150">
            <v>0</v>
          </cell>
          <cell r="D150">
            <v>10432</v>
          </cell>
          <cell r="E150">
            <v>0</v>
          </cell>
        </row>
        <row r="151">
          <cell r="A151">
            <v>10424</v>
          </cell>
          <cell r="B151">
            <v>0</v>
          </cell>
          <cell r="D151">
            <v>10433</v>
          </cell>
          <cell r="E151">
            <v>4828655</v>
          </cell>
        </row>
        <row r="152">
          <cell r="A152">
            <v>10425</v>
          </cell>
          <cell r="B152">
            <v>0</v>
          </cell>
        </row>
        <row r="153">
          <cell r="A153">
            <v>10426</v>
          </cell>
          <cell r="B153">
            <v>13574359</v>
          </cell>
          <cell r="D153">
            <v>10434</v>
          </cell>
          <cell r="E153">
            <v>-3026001</v>
          </cell>
        </row>
        <row r="154">
          <cell r="A154">
            <v>10427</v>
          </cell>
          <cell r="B154">
            <v>-4599158</v>
          </cell>
          <cell r="D154">
            <v>10435</v>
          </cell>
          <cell r="E154">
            <v>12624275</v>
          </cell>
        </row>
        <row r="155">
          <cell r="A155">
            <v>10428</v>
          </cell>
          <cell r="B155">
            <v>-33472232</v>
          </cell>
          <cell r="D155">
            <v>10436</v>
          </cell>
          <cell r="E155">
            <v>2066855</v>
          </cell>
        </row>
        <row r="156">
          <cell r="A156">
            <v>10430</v>
          </cell>
          <cell r="B156">
            <v>-8137066</v>
          </cell>
          <cell r="D156">
            <v>10437</v>
          </cell>
          <cell r="E156">
            <v>0</v>
          </cell>
        </row>
        <row r="157">
          <cell r="A157">
            <v>10431</v>
          </cell>
          <cell r="B157">
            <v>0</v>
          </cell>
          <cell r="D157">
            <v>10438</v>
          </cell>
          <cell r="E157">
            <v>6631723</v>
          </cell>
        </row>
        <row r="158">
          <cell r="A158">
            <v>10432</v>
          </cell>
          <cell r="B158">
            <v>0</v>
          </cell>
          <cell r="D158">
            <v>10439</v>
          </cell>
          <cell r="E158">
            <v>5159000</v>
          </cell>
        </row>
        <row r="159">
          <cell r="A159">
            <v>10433</v>
          </cell>
          <cell r="B159">
            <v>2438689</v>
          </cell>
          <cell r="D159">
            <v>10440</v>
          </cell>
          <cell r="E159">
            <v>14805354</v>
          </cell>
        </row>
        <row r="160">
          <cell r="A160">
            <v>10434</v>
          </cell>
          <cell r="B160">
            <v>557675</v>
          </cell>
          <cell r="D160">
            <v>10441</v>
          </cell>
          <cell r="E160">
            <v>-12534354</v>
          </cell>
        </row>
        <row r="161">
          <cell r="A161">
            <v>10435</v>
          </cell>
          <cell r="B161">
            <v>4300188</v>
          </cell>
          <cell r="D161">
            <v>10442</v>
          </cell>
          <cell r="E161">
            <v>-25068708</v>
          </cell>
        </row>
        <row r="162">
          <cell r="A162">
            <v>10436</v>
          </cell>
          <cell r="B162">
            <v>1101569</v>
          </cell>
          <cell r="D162">
            <v>10443</v>
          </cell>
          <cell r="E162">
            <v>0</v>
          </cell>
        </row>
        <row r="163">
          <cell r="A163">
            <v>10437</v>
          </cell>
          <cell r="B163">
            <v>0</v>
          </cell>
          <cell r="D163">
            <v>10445</v>
          </cell>
          <cell r="E163">
            <v>0</v>
          </cell>
        </row>
        <row r="164">
          <cell r="A164">
            <v>10438</v>
          </cell>
          <cell r="B164">
            <v>1043592</v>
          </cell>
          <cell r="D164">
            <v>10446</v>
          </cell>
          <cell r="E164">
            <v>8677445</v>
          </cell>
        </row>
        <row r="165">
          <cell r="A165">
            <v>10439</v>
          </cell>
          <cell r="B165">
            <v>5159000</v>
          </cell>
          <cell r="D165">
            <v>10447</v>
          </cell>
          <cell r="E165">
            <v>87588</v>
          </cell>
        </row>
        <row r="166">
          <cell r="A166">
            <v>10440</v>
          </cell>
          <cell r="B166">
            <v>14805354</v>
          </cell>
          <cell r="D166">
            <v>10448</v>
          </cell>
          <cell r="E166">
            <v>40221022</v>
          </cell>
        </row>
        <row r="167">
          <cell r="A167">
            <v>10441</v>
          </cell>
          <cell r="B167">
            <v>-12534354</v>
          </cell>
          <cell r="D167">
            <v>10449</v>
          </cell>
          <cell r="E167">
            <v>8922</v>
          </cell>
        </row>
        <row r="168">
          <cell r="A168">
            <v>10442</v>
          </cell>
          <cell r="B168">
            <v>-25068708</v>
          </cell>
          <cell r="D168">
            <v>10451</v>
          </cell>
          <cell r="E168">
            <v>-55093</v>
          </cell>
        </row>
        <row r="169">
          <cell r="A169">
            <v>10443</v>
          </cell>
          <cell r="B169">
            <v>0</v>
          </cell>
          <cell r="D169">
            <v>10453</v>
          </cell>
          <cell r="E169">
            <v>20426.669999999998</v>
          </cell>
        </row>
        <row r="170">
          <cell r="A170">
            <v>10445</v>
          </cell>
          <cell r="B170">
            <v>0</v>
          </cell>
          <cell r="D170">
            <v>10454</v>
          </cell>
          <cell r="E170">
            <v>-72524</v>
          </cell>
        </row>
        <row r="171">
          <cell r="A171">
            <v>10446</v>
          </cell>
          <cell r="B171">
            <v>8764</v>
          </cell>
          <cell r="D171">
            <v>10456</v>
          </cell>
          <cell r="E171">
            <v>-623627</v>
          </cell>
        </row>
        <row r="172">
          <cell r="A172">
            <v>10447</v>
          </cell>
          <cell r="B172">
            <v>0</v>
          </cell>
          <cell r="D172">
            <v>10458</v>
          </cell>
          <cell r="E172">
            <v>127072</v>
          </cell>
        </row>
        <row r="173">
          <cell r="A173">
            <v>10448</v>
          </cell>
          <cell r="B173">
            <v>23353738</v>
          </cell>
          <cell r="D173">
            <v>10470</v>
          </cell>
          <cell r="E173">
            <v>-46498.86</v>
          </cell>
        </row>
        <row r="174">
          <cell r="A174">
            <v>10449</v>
          </cell>
          <cell r="B174">
            <v>10758</v>
          </cell>
          <cell r="D174">
            <v>10702</v>
          </cell>
          <cell r="E174">
            <v>0</v>
          </cell>
        </row>
        <row r="175">
          <cell r="A175">
            <v>10451</v>
          </cell>
          <cell r="B175">
            <v>-86188</v>
          </cell>
          <cell r="D175">
            <v>10715</v>
          </cell>
          <cell r="E175">
            <v>22573.52</v>
          </cell>
        </row>
        <row r="176">
          <cell r="A176">
            <v>10453</v>
          </cell>
          <cell r="B176">
            <v>62507.67</v>
          </cell>
          <cell r="D176">
            <v>10717</v>
          </cell>
          <cell r="E176">
            <v>2006.83</v>
          </cell>
        </row>
        <row r="177">
          <cell r="A177">
            <v>10454</v>
          </cell>
          <cell r="B177">
            <v>-201173</v>
          </cell>
          <cell r="D177">
            <v>10726</v>
          </cell>
          <cell r="E177">
            <v>3936</v>
          </cell>
        </row>
        <row r="178">
          <cell r="A178">
            <v>10456</v>
          </cell>
          <cell r="B178">
            <v>-623627</v>
          </cell>
          <cell r="D178">
            <v>10728</v>
          </cell>
          <cell r="E178">
            <v>1469309.57</v>
          </cell>
        </row>
        <row r="179">
          <cell r="A179">
            <v>10458</v>
          </cell>
          <cell r="B179">
            <v>0</v>
          </cell>
          <cell r="D179">
            <v>10736</v>
          </cell>
          <cell r="E179">
            <v>1098660.76</v>
          </cell>
        </row>
        <row r="180">
          <cell r="A180">
            <v>10470</v>
          </cell>
          <cell r="B180">
            <v>-46498.86</v>
          </cell>
          <cell r="D180">
            <v>10737</v>
          </cell>
          <cell r="E180">
            <v>-2165314.4</v>
          </cell>
        </row>
        <row r="181">
          <cell r="A181">
            <v>10471</v>
          </cell>
          <cell r="B181">
            <v>-1176000</v>
          </cell>
        </row>
        <row r="182">
          <cell r="A182">
            <v>10472</v>
          </cell>
          <cell r="B182">
            <v>-24876000</v>
          </cell>
        </row>
        <row r="183">
          <cell r="A183">
            <v>10473</v>
          </cell>
          <cell r="B183">
            <v>661000</v>
          </cell>
        </row>
        <row r="184">
          <cell r="A184">
            <v>10474</v>
          </cell>
          <cell r="B184">
            <v>-231</v>
          </cell>
        </row>
        <row r="185">
          <cell r="A185">
            <v>10476</v>
          </cell>
          <cell r="B185">
            <v>-21.69</v>
          </cell>
        </row>
        <row r="186">
          <cell r="A186">
            <v>10477</v>
          </cell>
          <cell r="B186">
            <v>-357</v>
          </cell>
        </row>
        <row r="187">
          <cell r="A187">
            <v>10702</v>
          </cell>
          <cell r="B187">
            <v>0</v>
          </cell>
          <cell r="D187">
            <v>10738</v>
          </cell>
          <cell r="E187">
            <v>465268.36</v>
          </cell>
        </row>
        <row r="188">
          <cell r="A188">
            <v>10715</v>
          </cell>
          <cell r="B188">
            <v>36816.730000000003</v>
          </cell>
          <cell r="D188">
            <v>10739</v>
          </cell>
          <cell r="E188">
            <v>3779</v>
          </cell>
        </row>
        <row r="189">
          <cell r="A189">
            <v>10717</v>
          </cell>
          <cell r="B189">
            <v>0</v>
          </cell>
          <cell r="D189">
            <v>10888</v>
          </cell>
          <cell r="E189">
            <v>-222729.3</v>
          </cell>
        </row>
        <row r="190">
          <cell r="A190">
            <v>10726</v>
          </cell>
          <cell r="B190">
            <v>3936</v>
          </cell>
          <cell r="D190">
            <v>20012</v>
          </cell>
          <cell r="E190">
            <v>49826671</v>
          </cell>
        </row>
        <row r="191">
          <cell r="A191">
            <v>10728</v>
          </cell>
          <cell r="B191">
            <v>1524357.88</v>
          </cell>
          <cell r="D191">
            <v>20013</v>
          </cell>
          <cell r="E191">
            <v>-122725733.14</v>
          </cell>
        </row>
        <row r="192">
          <cell r="A192">
            <v>10736</v>
          </cell>
          <cell r="B192">
            <v>0</v>
          </cell>
          <cell r="D192">
            <v>20017</v>
          </cell>
          <cell r="E192">
            <v>0</v>
          </cell>
        </row>
        <row r="193">
          <cell r="A193">
            <v>10737</v>
          </cell>
          <cell r="B193">
            <v>0</v>
          </cell>
          <cell r="D193">
            <v>20018</v>
          </cell>
          <cell r="E193">
            <v>-110115120.83</v>
          </cell>
        </row>
        <row r="194">
          <cell r="A194">
            <v>10738</v>
          </cell>
          <cell r="B194">
            <v>0</v>
          </cell>
          <cell r="D194">
            <v>20045</v>
          </cell>
          <cell r="E194">
            <v>2867118</v>
          </cell>
        </row>
        <row r="195">
          <cell r="A195">
            <v>10739</v>
          </cell>
          <cell r="B195">
            <v>0</v>
          </cell>
          <cell r="D195">
            <v>20090</v>
          </cell>
          <cell r="E195">
            <v>-225372</v>
          </cell>
        </row>
        <row r="196">
          <cell r="A196">
            <v>10888</v>
          </cell>
          <cell r="B196">
            <v>163266.70000000001</v>
          </cell>
          <cell r="D196">
            <v>30004</v>
          </cell>
          <cell r="E196">
            <v>4157935.96</v>
          </cell>
        </row>
        <row r="197">
          <cell r="A197">
            <v>20012</v>
          </cell>
          <cell r="B197">
            <v>42964719</v>
          </cell>
          <cell r="D197">
            <v>30005</v>
          </cell>
          <cell r="E197">
            <v>0</v>
          </cell>
        </row>
        <row r="198">
          <cell r="A198">
            <v>20013</v>
          </cell>
          <cell r="B198">
            <v>-88480398.140000001</v>
          </cell>
          <cell r="D198">
            <v>30006</v>
          </cell>
          <cell r="E198">
            <v>0</v>
          </cell>
        </row>
        <row r="199">
          <cell r="A199">
            <v>20017</v>
          </cell>
          <cell r="B199">
            <v>0</v>
          </cell>
          <cell r="D199">
            <v>30007</v>
          </cell>
          <cell r="E199">
            <v>0</v>
          </cell>
        </row>
        <row r="200">
          <cell r="A200">
            <v>20018</v>
          </cell>
          <cell r="B200">
            <v>-119679250.05</v>
          </cell>
          <cell r="D200">
            <v>30008</v>
          </cell>
          <cell r="E200">
            <v>0</v>
          </cell>
        </row>
        <row r="201">
          <cell r="A201">
            <v>20045</v>
          </cell>
          <cell r="B201">
            <v>0</v>
          </cell>
          <cell r="D201">
            <v>30012</v>
          </cell>
          <cell r="E201">
            <v>0</v>
          </cell>
        </row>
        <row r="202">
          <cell r="A202">
            <v>20090</v>
          </cell>
          <cell r="B202">
            <v>-810035</v>
          </cell>
          <cell r="D202">
            <v>30014</v>
          </cell>
          <cell r="E202">
            <v>-161343137.24000001</v>
          </cell>
        </row>
        <row r="204">
          <cell r="A204">
            <v>30004</v>
          </cell>
          <cell r="B204">
            <v>0</v>
          </cell>
          <cell r="D204">
            <v>30015</v>
          </cell>
          <cell r="E204">
            <v>0</v>
          </cell>
        </row>
        <row r="205">
          <cell r="A205">
            <v>30005</v>
          </cell>
          <cell r="B205">
            <v>0</v>
          </cell>
          <cell r="D205">
            <v>30018</v>
          </cell>
          <cell r="E205">
            <v>0</v>
          </cell>
        </row>
        <row r="206">
          <cell r="A206">
            <v>30006</v>
          </cell>
          <cell r="B206">
            <v>0</v>
          </cell>
          <cell r="D206">
            <v>30019</v>
          </cell>
          <cell r="E206">
            <v>0</v>
          </cell>
        </row>
        <row r="207">
          <cell r="A207">
            <v>30007</v>
          </cell>
          <cell r="B207">
            <v>0</v>
          </cell>
          <cell r="D207">
            <v>30020</v>
          </cell>
          <cell r="E207">
            <v>0</v>
          </cell>
        </row>
        <row r="208">
          <cell r="A208">
            <v>30008</v>
          </cell>
          <cell r="B208">
            <v>0</v>
          </cell>
          <cell r="D208">
            <v>30021</v>
          </cell>
          <cell r="E208">
            <v>0</v>
          </cell>
        </row>
        <row r="209">
          <cell r="A209">
            <v>30012</v>
          </cell>
          <cell r="B209">
            <v>0</v>
          </cell>
          <cell r="D209">
            <v>30022</v>
          </cell>
          <cell r="E209">
            <v>0</v>
          </cell>
        </row>
        <row r="210">
          <cell r="A210">
            <v>30014</v>
          </cell>
          <cell r="B210">
            <v>193533593.75999999</v>
          </cell>
          <cell r="D210">
            <v>30023</v>
          </cell>
          <cell r="E210">
            <v>0</v>
          </cell>
        </row>
        <row r="211">
          <cell r="A211">
            <v>30015</v>
          </cell>
          <cell r="B211">
            <v>0</v>
          </cell>
          <cell r="D211">
            <v>30024</v>
          </cell>
          <cell r="E211">
            <v>0</v>
          </cell>
        </row>
        <row r="212">
          <cell r="A212">
            <v>30018</v>
          </cell>
          <cell r="B212">
            <v>0</v>
          </cell>
          <cell r="D212">
            <v>30030</v>
          </cell>
          <cell r="E212">
            <v>0</v>
          </cell>
        </row>
        <row r="213">
          <cell r="A213">
            <v>30019</v>
          </cell>
          <cell r="B213">
            <v>0</v>
          </cell>
          <cell r="D213">
            <v>30031</v>
          </cell>
          <cell r="E213">
            <v>0</v>
          </cell>
        </row>
        <row r="214">
          <cell r="A214">
            <v>30020</v>
          </cell>
          <cell r="B214">
            <v>0</v>
          </cell>
          <cell r="D214">
            <v>30032</v>
          </cell>
          <cell r="E214">
            <v>0</v>
          </cell>
        </row>
        <row r="215">
          <cell r="A215">
            <v>30021</v>
          </cell>
          <cell r="B215">
            <v>0</v>
          </cell>
          <cell r="D215">
            <v>30033</v>
          </cell>
          <cell r="E215">
            <v>0</v>
          </cell>
        </row>
        <row r="216">
          <cell r="A216">
            <v>30022</v>
          </cell>
          <cell r="B216">
            <v>0</v>
          </cell>
          <cell r="D216">
            <v>30035</v>
          </cell>
          <cell r="E216">
            <v>-11706296</v>
          </cell>
        </row>
        <row r="217">
          <cell r="A217">
            <v>30023</v>
          </cell>
          <cell r="B217">
            <v>0</v>
          </cell>
          <cell r="D217">
            <v>30045</v>
          </cell>
          <cell r="E217">
            <v>0</v>
          </cell>
        </row>
        <row r="218">
          <cell r="A218">
            <v>30024</v>
          </cell>
          <cell r="B218">
            <v>0</v>
          </cell>
          <cell r="D218">
            <v>30062</v>
          </cell>
          <cell r="E218">
            <v>0</v>
          </cell>
        </row>
        <row r="219">
          <cell r="A219">
            <v>30030</v>
          </cell>
          <cell r="B219">
            <v>0</v>
          </cell>
          <cell r="D219">
            <v>30072</v>
          </cell>
          <cell r="E219">
            <v>0</v>
          </cell>
        </row>
        <row r="220">
          <cell r="A220">
            <v>30031</v>
          </cell>
          <cell r="B220">
            <v>0</v>
          </cell>
          <cell r="D220">
            <v>30094</v>
          </cell>
          <cell r="E220">
            <v>0</v>
          </cell>
        </row>
        <row r="221">
          <cell r="A221">
            <v>30032</v>
          </cell>
          <cell r="B221">
            <v>0</v>
          </cell>
          <cell r="D221">
            <v>30095</v>
          </cell>
          <cell r="E221">
            <v>-567000</v>
          </cell>
        </row>
        <row r="222">
          <cell r="A222">
            <v>30033</v>
          </cell>
          <cell r="B222">
            <v>0</v>
          </cell>
          <cell r="D222">
            <v>30096</v>
          </cell>
          <cell r="E222">
            <v>-73657</v>
          </cell>
        </row>
        <row r="223">
          <cell r="A223">
            <v>30035</v>
          </cell>
          <cell r="B223">
            <v>-13183349</v>
          </cell>
          <cell r="D223">
            <v>30098</v>
          </cell>
          <cell r="E223">
            <v>20992732.120000001</v>
          </cell>
        </row>
        <row r="224">
          <cell r="A224">
            <v>30045</v>
          </cell>
          <cell r="B224">
            <v>0</v>
          </cell>
          <cell r="D224">
            <v>30194</v>
          </cell>
          <cell r="E224">
            <v>0</v>
          </cell>
        </row>
        <row r="225">
          <cell r="A225">
            <v>30046</v>
          </cell>
          <cell r="B225">
            <v>22461969</v>
          </cell>
        </row>
        <row r="226">
          <cell r="A226">
            <v>30062</v>
          </cell>
          <cell r="B226">
            <v>0</v>
          </cell>
          <cell r="D226">
            <v>30198</v>
          </cell>
          <cell r="E226">
            <v>-9330196</v>
          </cell>
        </row>
        <row r="227">
          <cell r="A227">
            <v>30072</v>
          </cell>
          <cell r="B227">
            <v>0</v>
          </cell>
          <cell r="D227">
            <v>30274</v>
          </cell>
          <cell r="E227">
            <v>-192611970</v>
          </cell>
        </row>
        <row r="228">
          <cell r="A228">
            <v>30094</v>
          </cell>
          <cell r="B228">
            <v>0</v>
          </cell>
          <cell r="D228">
            <v>30278</v>
          </cell>
          <cell r="E228">
            <v>-124.65</v>
          </cell>
        </row>
        <row r="229">
          <cell r="A229">
            <v>30095</v>
          </cell>
          <cell r="B229">
            <v>0</v>
          </cell>
          <cell r="D229">
            <v>30282</v>
          </cell>
          <cell r="E229">
            <v>3653533.05</v>
          </cell>
        </row>
        <row r="230">
          <cell r="A230">
            <v>30096</v>
          </cell>
          <cell r="B230">
            <v>0</v>
          </cell>
          <cell r="D230">
            <v>30284</v>
          </cell>
          <cell r="E230">
            <v>38927455</v>
          </cell>
        </row>
        <row r="231">
          <cell r="A231">
            <v>30098</v>
          </cell>
          <cell r="B231">
            <v>-3649391</v>
          </cell>
          <cell r="D231">
            <v>30286</v>
          </cell>
          <cell r="E231">
            <v>-4757833.95</v>
          </cell>
        </row>
        <row r="232">
          <cell r="A232">
            <v>30194</v>
          </cell>
          <cell r="B232">
            <v>0</v>
          </cell>
          <cell r="D232">
            <v>30287</v>
          </cell>
          <cell r="E232">
            <v>-1237016.22</v>
          </cell>
        </row>
        <row r="233">
          <cell r="A233">
            <v>30198</v>
          </cell>
          <cell r="B233">
            <v>-9330196</v>
          </cell>
          <cell r="D233">
            <v>40002</v>
          </cell>
          <cell r="E233">
            <v>0</v>
          </cell>
        </row>
        <row r="234">
          <cell r="A234">
            <v>30274</v>
          </cell>
          <cell r="B234">
            <v>-260582474</v>
          </cell>
          <cell r="D234">
            <v>40003</v>
          </cell>
          <cell r="E234">
            <v>0</v>
          </cell>
        </row>
        <row r="235">
          <cell r="A235">
            <v>30278</v>
          </cell>
          <cell r="B235">
            <v>-18691.650000000001</v>
          </cell>
          <cell r="D235">
            <v>40004</v>
          </cell>
          <cell r="E235">
            <v>0</v>
          </cell>
        </row>
        <row r="236">
          <cell r="A236">
            <v>30279</v>
          </cell>
          <cell r="B236">
            <v>261</v>
          </cell>
        </row>
        <row r="237">
          <cell r="A237">
            <v>30282</v>
          </cell>
          <cell r="B237">
            <v>-8793802.9499999993</v>
          </cell>
          <cell r="D237">
            <v>40005</v>
          </cell>
          <cell r="E237">
            <v>0</v>
          </cell>
        </row>
        <row r="238">
          <cell r="A238">
            <v>30284</v>
          </cell>
          <cell r="B238">
            <v>0</v>
          </cell>
          <cell r="D238">
            <v>40006</v>
          </cell>
          <cell r="E238">
            <v>0</v>
          </cell>
        </row>
        <row r="239">
          <cell r="A239">
            <v>30286</v>
          </cell>
          <cell r="B239">
            <v>-5884571.7599999998</v>
          </cell>
          <cell r="D239">
            <v>40007</v>
          </cell>
          <cell r="E239">
            <v>150592</v>
          </cell>
        </row>
        <row r="240">
          <cell r="A240">
            <v>30287</v>
          </cell>
          <cell r="B240">
            <v>-554840.12</v>
          </cell>
          <cell r="D240">
            <v>40011</v>
          </cell>
          <cell r="E240">
            <v>0</v>
          </cell>
        </row>
        <row r="241">
          <cell r="A241">
            <v>30294</v>
          </cell>
          <cell r="B241">
            <v>0</v>
          </cell>
        </row>
        <row r="242">
          <cell r="A242">
            <v>30296</v>
          </cell>
          <cell r="B242">
            <v>-73657</v>
          </cell>
        </row>
        <row r="243">
          <cell r="A243">
            <v>40002</v>
          </cell>
          <cell r="B243">
            <v>0</v>
          </cell>
          <cell r="D243">
            <v>45000</v>
          </cell>
          <cell r="E243">
            <v>0</v>
          </cell>
        </row>
        <row r="244">
          <cell r="A244">
            <v>40003</v>
          </cell>
          <cell r="B244">
            <v>0</v>
          </cell>
          <cell r="D244">
            <v>45029</v>
          </cell>
          <cell r="E244">
            <v>5940</v>
          </cell>
        </row>
        <row r="245">
          <cell r="A245">
            <v>40004</v>
          </cell>
          <cell r="B245">
            <v>0</v>
          </cell>
          <cell r="D245">
            <v>45059</v>
          </cell>
          <cell r="E245">
            <v>0</v>
          </cell>
        </row>
        <row r="247">
          <cell r="A247">
            <v>40005</v>
          </cell>
          <cell r="B247">
            <v>0</v>
          </cell>
          <cell r="D247">
            <v>45075</v>
          </cell>
          <cell r="E247">
            <v>-2116600</v>
          </cell>
        </row>
        <row r="248">
          <cell r="A248">
            <v>40006</v>
          </cell>
          <cell r="B248">
            <v>0</v>
          </cell>
          <cell r="D248">
            <v>45079</v>
          </cell>
          <cell r="E248">
            <v>3632367</v>
          </cell>
        </row>
        <row r="249">
          <cell r="A249">
            <v>40007</v>
          </cell>
          <cell r="B249">
            <v>0</v>
          </cell>
          <cell r="D249">
            <v>45084</v>
          </cell>
          <cell r="E249">
            <v>-3640755.51</v>
          </cell>
        </row>
        <row r="250">
          <cell r="A250">
            <v>40011</v>
          </cell>
          <cell r="B250">
            <v>0</v>
          </cell>
          <cell r="D250">
            <v>45085</v>
          </cell>
          <cell r="E250">
            <v>-30728</v>
          </cell>
        </row>
        <row r="251">
          <cell r="A251">
            <v>45000</v>
          </cell>
          <cell r="B251">
            <v>0</v>
          </cell>
          <cell r="D251">
            <v>45088</v>
          </cell>
          <cell r="E251">
            <v>17</v>
          </cell>
        </row>
        <row r="252">
          <cell r="A252">
            <v>45029</v>
          </cell>
          <cell r="B252">
            <v>5940</v>
          </cell>
          <cell r="D252" t="str">
            <v xml:space="preserve">2411_ACC_FIT        </v>
          </cell>
          <cell r="E252">
            <v>3324509.2499997355</v>
          </cell>
        </row>
        <row r="253">
          <cell r="A253">
            <v>45059</v>
          </cell>
          <cell r="B253">
            <v>0</v>
          </cell>
        </row>
        <row r="254">
          <cell r="A254">
            <v>45065</v>
          </cell>
          <cell r="B254">
            <v>35043.050000000003</v>
          </cell>
        </row>
        <row r="255">
          <cell r="A255">
            <v>45075</v>
          </cell>
          <cell r="B255">
            <v>-22357163</v>
          </cell>
        </row>
        <row r="256">
          <cell r="A256">
            <v>45079</v>
          </cell>
          <cell r="B256">
            <v>3606812</v>
          </cell>
        </row>
        <row r="257">
          <cell r="A257">
            <v>45084</v>
          </cell>
          <cell r="B257">
            <v>-4506773.51</v>
          </cell>
        </row>
        <row r="258">
          <cell r="A258">
            <v>45085</v>
          </cell>
          <cell r="B258">
            <v>-75862</v>
          </cell>
        </row>
        <row r="259">
          <cell r="A259">
            <v>45088</v>
          </cell>
          <cell r="B259">
            <v>17</v>
          </cell>
        </row>
        <row r="260">
          <cell r="A260" t="str">
            <v xml:space="preserve">2411_ACC_FIT        </v>
          </cell>
          <cell r="B260">
            <v>-358594170.70999998</v>
          </cell>
        </row>
      </sheetData>
      <sheetData sheetId="2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DCC"/>
      <sheetName val="PEC"/>
      <sheetName val="PEPL"/>
      <sheetName val="TETCO"/>
      <sheetName val="AEG"/>
      <sheetName val="PE P&amp;O"/>
      <sheetName val="TEC"/>
      <sheetName val="LNG"/>
      <sheetName val="MHP"/>
      <sheetName val="DESI"/>
      <sheetName val="Solutions"/>
      <sheetName val="DES Canada"/>
      <sheetName val="DENGC"/>
      <sheetName val="Fld Srv"/>
      <sheetName val="DE Market"/>
      <sheetName val="GAD Group"/>
      <sheetName val="DENA"/>
      <sheetName val="DEI"/>
      <sheetName val="Westcoast"/>
      <sheetName val="Import IS"/>
      <sheetName val="IS"/>
      <sheetName val="Import BS"/>
      <sheetName val="BS"/>
      <sheetName val="DR Repor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6">
          <cell r="A6">
            <v>10001</v>
          </cell>
          <cell r="B6">
            <v>0</v>
          </cell>
          <cell r="C6">
            <v>0</v>
          </cell>
        </row>
        <row r="7">
          <cell r="A7">
            <v>10002</v>
          </cell>
          <cell r="B7">
            <v>0</v>
          </cell>
          <cell r="C7">
            <v>0</v>
          </cell>
        </row>
        <row r="8">
          <cell r="A8">
            <v>10003</v>
          </cell>
          <cell r="B8">
            <v>0</v>
          </cell>
          <cell r="C8">
            <v>0</v>
          </cell>
        </row>
        <row r="9">
          <cell r="A9">
            <v>10004</v>
          </cell>
          <cell r="B9">
            <v>7543020</v>
          </cell>
          <cell r="C9">
            <v>-7543020</v>
          </cell>
        </row>
        <row r="10">
          <cell r="A10">
            <v>10005</v>
          </cell>
          <cell r="B10">
            <v>0</v>
          </cell>
          <cell r="C10">
            <v>0</v>
          </cell>
        </row>
        <row r="11">
          <cell r="A11">
            <v>10006</v>
          </cell>
          <cell r="B11">
            <v>6371457</v>
          </cell>
          <cell r="C11">
            <v>-6371457</v>
          </cell>
        </row>
        <row r="12">
          <cell r="A12">
            <v>10007</v>
          </cell>
          <cell r="B12">
            <v>-6043.65</v>
          </cell>
          <cell r="C12">
            <v>6043.65</v>
          </cell>
        </row>
        <row r="13">
          <cell r="A13">
            <v>10008</v>
          </cell>
          <cell r="B13">
            <v>-29985664.109999999</v>
          </cell>
          <cell r="C13">
            <v>29985664.109999999</v>
          </cell>
        </row>
        <row r="14">
          <cell r="A14">
            <v>10010</v>
          </cell>
          <cell r="B14">
            <v>664838</v>
          </cell>
          <cell r="C14">
            <v>-664838</v>
          </cell>
        </row>
        <row r="15">
          <cell r="A15">
            <v>10011</v>
          </cell>
          <cell r="B15">
            <v>-17701</v>
          </cell>
          <cell r="C15">
            <v>17701</v>
          </cell>
        </row>
        <row r="16">
          <cell r="A16">
            <v>10012</v>
          </cell>
          <cell r="B16">
            <v>8288322</v>
          </cell>
          <cell r="C16">
            <v>-8288322</v>
          </cell>
        </row>
        <row r="17">
          <cell r="A17">
            <v>10015</v>
          </cell>
          <cell r="B17">
            <v>0</v>
          </cell>
          <cell r="C17">
            <v>0</v>
          </cell>
        </row>
        <row r="18">
          <cell r="A18">
            <v>10021</v>
          </cell>
          <cell r="B18">
            <v>0</v>
          </cell>
          <cell r="C18">
            <v>0</v>
          </cell>
        </row>
        <row r="19">
          <cell r="A19">
            <v>10022</v>
          </cell>
          <cell r="B19">
            <v>0</v>
          </cell>
          <cell r="C19">
            <v>0</v>
          </cell>
        </row>
        <row r="20">
          <cell r="A20">
            <v>10023</v>
          </cell>
          <cell r="B20">
            <v>0</v>
          </cell>
          <cell r="C20">
            <v>0</v>
          </cell>
        </row>
        <row r="21">
          <cell r="A21">
            <v>10025</v>
          </cell>
          <cell r="B21">
            <v>-1156</v>
          </cell>
          <cell r="C21">
            <v>1156</v>
          </cell>
        </row>
        <row r="22">
          <cell r="A22">
            <v>10028</v>
          </cell>
          <cell r="B22">
            <v>-6511</v>
          </cell>
          <cell r="C22">
            <v>6511</v>
          </cell>
        </row>
        <row r="23">
          <cell r="A23">
            <v>10031</v>
          </cell>
          <cell r="B23">
            <v>1653152</v>
          </cell>
          <cell r="C23">
            <v>-1653152</v>
          </cell>
        </row>
        <row r="24">
          <cell r="A24">
            <v>10032</v>
          </cell>
          <cell r="B24">
            <v>831245</v>
          </cell>
          <cell r="C24">
            <v>-831245</v>
          </cell>
        </row>
        <row r="25">
          <cell r="A25">
            <v>10034</v>
          </cell>
          <cell r="B25">
            <v>3583676</v>
          </cell>
          <cell r="C25">
            <v>-3583676</v>
          </cell>
        </row>
        <row r="26">
          <cell r="A26">
            <v>10035</v>
          </cell>
          <cell r="B26">
            <v>-1412017</v>
          </cell>
          <cell r="C26">
            <v>1412017</v>
          </cell>
        </row>
        <row r="27">
          <cell r="A27">
            <v>10037</v>
          </cell>
          <cell r="B27">
            <v>16724.009999999998</v>
          </cell>
          <cell r="C27">
            <v>-16724.009999999998</v>
          </cell>
        </row>
        <row r="28">
          <cell r="A28">
            <v>10043</v>
          </cell>
          <cell r="B28">
            <v>-32760</v>
          </cell>
          <cell r="C28">
            <v>32760</v>
          </cell>
        </row>
        <row r="29">
          <cell r="A29">
            <v>10044</v>
          </cell>
          <cell r="B29">
            <v>-8814909.8599999994</v>
          </cell>
          <cell r="C29">
            <v>8814909.8599999994</v>
          </cell>
        </row>
        <row r="30">
          <cell r="A30">
            <v>10045</v>
          </cell>
          <cell r="B30">
            <v>-995674.99</v>
          </cell>
          <cell r="C30">
            <v>995674.99</v>
          </cell>
        </row>
        <row r="31">
          <cell r="A31">
            <v>10046</v>
          </cell>
          <cell r="B31">
            <v>-1169503</v>
          </cell>
          <cell r="C31">
            <v>1169503</v>
          </cell>
        </row>
        <row r="32">
          <cell r="A32">
            <v>10047</v>
          </cell>
          <cell r="B32">
            <v>0</v>
          </cell>
          <cell r="C32">
            <v>0</v>
          </cell>
        </row>
        <row r="33">
          <cell r="A33">
            <v>10049</v>
          </cell>
          <cell r="B33">
            <v>-13210102</v>
          </cell>
          <cell r="C33">
            <v>13210102</v>
          </cell>
        </row>
        <row r="34">
          <cell r="A34">
            <v>10051</v>
          </cell>
          <cell r="B34">
            <v>2769572</v>
          </cell>
          <cell r="C34">
            <v>-2769572</v>
          </cell>
        </row>
        <row r="35">
          <cell r="A35">
            <v>10058</v>
          </cell>
          <cell r="B35">
            <v>0</v>
          </cell>
          <cell r="C35">
            <v>0</v>
          </cell>
        </row>
        <row r="36">
          <cell r="A36">
            <v>10059</v>
          </cell>
          <cell r="B36">
            <v>0</v>
          </cell>
          <cell r="C36">
            <v>0</v>
          </cell>
        </row>
        <row r="37">
          <cell r="A37">
            <v>10064</v>
          </cell>
          <cell r="B37">
            <v>0</v>
          </cell>
          <cell r="C37">
            <v>0</v>
          </cell>
        </row>
        <row r="38">
          <cell r="A38">
            <v>10065</v>
          </cell>
          <cell r="B38">
            <v>387554</v>
          </cell>
          <cell r="C38">
            <v>-387554</v>
          </cell>
        </row>
        <row r="39">
          <cell r="A39">
            <v>10068</v>
          </cell>
          <cell r="B39">
            <v>0</v>
          </cell>
          <cell r="C39">
            <v>0</v>
          </cell>
        </row>
        <row r="40">
          <cell r="A40">
            <v>10069</v>
          </cell>
          <cell r="B40">
            <v>-15602</v>
          </cell>
          <cell r="C40">
            <v>15602</v>
          </cell>
        </row>
        <row r="41">
          <cell r="A41">
            <v>10073</v>
          </cell>
          <cell r="B41">
            <v>0</v>
          </cell>
          <cell r="C41">
            <v>0</v>
          </cell>
        </row>
        <row r="42">
          <cell r="A42">
            <v>10076</v>
          </cell>
          <cell r="B42">
            <v>35427317</v>
          </cell>
          <cell r="C42">
            <v>-35427317</v>
          </cell>
        </row>
        <row r="43">
          <cell r="A43">
            <v>10084</v>
          </cell>
          <cell r="B43">
            <v>-46</v>
          </cell>
          <cell r="C43">
            <v>46</v>
          </cell>
        </row>
        <row r="44">
          <cell r="A44">
            <v>10086</v>
          </cell>
          <cell r="B44">
            <v>-319</v>
          </cell>
          <cell r="C44">
            <v>319</v>
          </cell>
        </row>
        <row r="45">
          <cell r="A45">
            <v>10087</v>
          </cell>
          <cell r="B45">
            <v>0</v>
          </cell>
          <cell r="C45">
            <v>0</v>
          </cell>
        </row>
        <row r="46">
          <cell r="A46">
            <v>10088</v>
          </cell>
          <cell r="B46">
            <v>0</v>
          </cell>
          <cell r="C46">
            <v>0</v>
          </cell>
        </row>
        <row r="47">
          <cell r="A47">
            <v>10091</v>
          </cell>
          <cell r="B47">
            <v>3620530</v>
          </cell>
          <cell r="C47">
            <v>-3620530</v>
          </cell>
        </row>
        <row r="48">
          <cell r="A48">
            <v>10095</v>
          </cell>
          <cell r="B48">
            <v>-22</v>
          </cell>
          <cell r="C48">
            <v>22</v>
          </cell>
        </row>
        <row r="49">
          <cell r="A49">
            <v>10099</v>
          </cell>
          <cell r="B49">
            <v>0</v>
          </cell>
          <cell r="C49">
            <v>0</v>
          </cell>
        </row>
        <row r="50">
          <cell r="A50">
            <v>10100</v>
          </cell>
          <cell r="B50">
            <v>0</v>
          </cell>
          <cell r="C50">
            <v>0</v>
          </cell>
        </row>
        <row r="51">
          <cell r="A51">
            <v>10102</v>
          </cell>
          <cell r="B51">
            <v>20777.61</v>
          </cell>
          <cell r="C51">
            <v>-20777.61</v>
          </cell>
        </row>
        <row r="52">
          <cell r="A52">
            <v>10103</v>
          </cell>
          <cell r="B52">
            <v>15653</v>
          </cell>
          <cell r="C52">
            <v>-15653</v>
          </cell>
        </row>
        <row r="53">
          <cell r="A53">
            <v>10106</v>
          </cell>
          <cell r="B53">
            <v>144230</v>
          </cell>
          <cell r="C53">
            <v>-144230</v>
          </cell>
        </row>
        <row r="54">
          <cell r="A54">
            <v>10107</v>
          </cell>
          <cell r="B54">
            <v>1301253</v>
          </cell>
          <cell r="C54">
            <v>-1301253</v>
          </cell>
        </row>
        <row r="55">
          <cell r="A55">
            <v>10108</v>
          </cell>
          <cell r="B55">
            <v>1922913</v>
          </cell>
          <cell r="C55">
            <v>-1922913</v>
          </cell>
        </row>
        <row r="56">
          <cell r="A56">
            <v>10133</v>
          </cell>
          <cell r="B56">
            <v>474199</v>
          </cell>
          <cell r="C56">
            <v>-474199</v>
          </cell>
        </row>
        <row r="57">
          <cell r="A57">
            <v>10135</v>
          </cell>
          <cell r="B57">
            <v>-217857</v>
          </cell>
          <cell r="C57">
            <v>217857</v>
          </cell>
        </row>
        <row r="58">
          <cell r="A58">
            <v>10140</v>
          </cell>
          <cell r="B58">
            <v>9649451</v>
          </cell>
          <cell r="C58">
            <v>-9649451</v>
          </cell>
        </row>
        <row r="59">
          <cell r="A59">
            <v>10141</v>
          </cell>
          <cell r="B59">
            <v>0</v>
          </cell>
          <cell r="C59">
            <v>0</v>
          </cell>
        </row>
        <row r="60">
          <cell r="A60">
            <v>10142</v>
          </cell>
          <cell r="B60">
            <v>-641291</v>
          </cell>
          <cell r="C60">
            <v>641291</v>
          </cell>
        </row>
        <row r="61">
          <cell r="A61">
            <v>10143</v>
          </cell>
          <cell r="B61">
            <v>-4733189</v>
          </cell>
          <cell r="C61">
            <v>4733189</v>
          </cell>
        </row>
        <row r="62">
          <cell r="A62">
            <v>10144</v>
          </cell>
          <cell r="B62">
            <v>-294775</v>
          </cell>
          <cell r="C62">
            <v>294775</v>
          </cell>
        </row>
        <row r="63">
          <cell r="A63">
            <v>10145</v>
          </cell>
          <cell r="B63">
            <v>-2527092</v>
          </cell>
          <cell r="C63">
            <v>2527092</v>
          </cell>
        </row>
        <row r="64">
          <cell r="A64">
            <v>10146</v>
          </cell>
          <cell r="B64">
            <v>-274748</v>
          </cell>
          <cell r="C64">
            <v>274748</v>
          </cell>
        </row>
        <row r="65">
          <cell r="A65">
            <v>10150</v>
          </cell>
          <cell r="B65">
            <v>1658392</v>
          </cell>
          <cell r="C65">
            <v>-1658392</v>
          </cell>
        </row>
        <row r="66">
          <cell r="A66">
            <v>10155</v>
          </cell>
          <cell r="B66">
            <v>-3735373</v>
          </cell>
          <cell r="C66">
            <v>3735373</v>
          </cell>
        </row>
        <row r="67">
          <cell r="A67">
            <v>10160</v>
          </cell>
          <cell r="B67">
            <v>4135617</v>
          </cell>
          <cell r="C67">
            <v>-4135617</v>
          </cell>
        </row>
        <row r="68">
          <cell r="A68">
            <v>10167</v>
          </cell>
          <cell r="B68">
            <v>0</v>
          </cell>
          <cell r="C68">
            <v>0</v>
          </cell>
        </row>
        <row r="69">
          <cell r="A69">
            <v>10206</v>
          </cell>
          <cell r="B69">
            <v>0</v>
          </cell>
          <cell r="C69">
            <v>0</v>
          </cell>
        </row>
        <row r="70">
          <cell r="A70">
            <v>10207</v>
          </cell>
          <cell r="B70">
            <v>-7749631</v>
          </cell>
          <cell r="C70">
            <v>7749631</v>
          </cell>
        </row>
        <row r="71">
          <cell r="A71">
            <v>10209</v>
          </cell>
          <cell r="B71">
            <v>12512261</v>
          </cell>
          <cell r="C71">
            <v>-12512261</v>
          </cell>
        </row>
        <row r="72">
          <cell r="A72">
            <v>10212</v>
          </cell>
          <cell r="B72">
            <v>1729246</v>
          </cell>
          <cell r="C72">
            <v>-1729246</v>
          </cell>
        </row>
        <row r="73">
          <cell r="A73">
            <v>10213</v>
          </cell>
          <cell r="B73">
            <v>12920251</v>
          </cell>
          <cell r="C73">
            <v>-12920251</v>
          </cell>
        </row>
        <row r="74">
          <cell r="A74">
            <v>10214</v>
          </cell>
          <cell r="B74">
            <v>19208</v>
          </cell>
          <cell r="C74">
            <v>-19208</v>
          </cell>
        </row>
        <row r="75">
          <cell r="A75">
            <v>10220</v>
          </cell>
          <cell r="B75">
            <v>1535108</v>
          </cell>
          <cell r="C75">
            <v>-1535108</v>
          </cell>
        </row>
        <row r="76">
          <cell r="A76">
            <v>10221</v>
          </cell>
          <cell r="B76">
            <v>399741</v>
          </cell>
          <cell r="C76">
            <v>-399741</v>
          </cell>
        </row>
        <row r="77">
          <cell r="A77">
            <v>10265</v>
          </cell>
          <cell r="B77">
            <v>0</v>
          </cell>
          <cell r="C77">
            <v>0</v>
          </cell>
        </row>
        <row r="78">
          <cell r="A78">
            <v>10266</v>
          </cell>
          <cell r="B78">
            <v>1964053</v>
          </cell>
          <cell r="C78">
            <v>-1964053</v>
          </cell>
        </row>
        <row r="79">
          <cell r="A79">
            <v>10272</v>
          </cell>
          <cell r="B79">
            <v>-5761791</v>
          </cell>
          <cell r="C79">
            <v>5761791</v>
          </cell>
        </row>
        <row r="80">
          <cell r="A80">
            <v>10273</v>
          </cell>
          <cell r="B80">
            <v>21353481</v>
          </cell>
          <cell r="C80">
            <v>-21353481</v>
          </cell>
        </row>
        <row r="81">
          <cell r="A81">
            <v>10274</v>
          </cell>
          <cell r="B81">
            <v>21918679</v>
          </cell>
          <cell r="C81">
            <v>-21918679</v>
          </cell>
        </row>
        <row r="82">
          <cell r="A82">
            <v>10275</v>
          </cell>
          <cell r="B82">
            <v>-21350441</v>
          </cell>
          <cell r="C82">
            <v>21350441</v>
          </cell>
        </row>
        <row r="83">
          <cell r="A83">
            <v>10276</v>
          </cell>
          <cell r="B83">
            <v>0</v>
          </cell>
          <cell r="C83">
            <v>0</v>
          </cell>
        </row>
        <row r="84">
          <cell r="A84">
            <v>10278</v>
          </cell>
          <cell r="B84">
            <v>593263.21</v>
          </cell>
          <cell r="C84">
            <v>-593263.21</v>
          </cell>
        </row>
        <row r="85">
          <cell r="A85">
            <v>10279</v>
          </cell>
          <cell r="B85">
            <v>0</v>
          </cell>
          <cell r="C85">
            <v>0</v>
          </cell>
        </row>
        <row r="86">
          <cell r="A86">
            <v>10280</v>
          </cell>
          <cell r="B86">
            <v>-8885120</v>
          </cell>
          <cell r="C86">
            <v>8885120</v>
          </cell>
        </row>
        <row r="87">
          <cell r="A87">
            <v>10286</v>
          </cell>
          <cell r="B87">
            <v>0</v>
          </cell>
          <cell r="C87">
            <v>0</v>
          </cell>
        </row>
        <row r="88">
          <cell r="A88">
            <v>10287</v>
          </cell>
          <cell r="B88">
            <v>-287075</v>
          </cell>
          <cell r="C88">
            <v>287075</v>
          </cell>
        </row>
        <row r="89">
          <cell r="A89">
            <v>10342</v>
          </cell>
          <cell r="B89">
            <v>-11079</v>
          </cell>
          <cell r="C89">
            <v>11079</v>
          </cell>
        </row>
        <row r="90">
          <cell r="A90">
            <v>10352</v>
          </cell>
          <cell r="B90">
            <v>0</v>
          </cell>
          <cell r="C90">
            <v>0</v>
          </cell>
        </row>
        <row r="91">
          <cell r="A91">
            <v>10391</v>
          </cell>
          <cell r="B91">
            <v>0</v>
          </cell>
          <cell r="C91">
            <v>0</v>
          </cell>
        </row>
        <row r="92">
          <cell r="A92">
            <v>10404</v>
          </cell>
          <cell r="B92">
            <v>-21998051</v>
          </cell>
          <cell r="C92">
            <v>21998051</v>
          </cell>
        </row>
        <row r="93">
          <cell r="A93">
            <v>10405</v>
          </cell>
          <cell r="B93">
            <v>22111664</v>
          </cell>
          <cell r="C93">
            <v>-22111664</v>
          </cell>
        </row>
        <row r="94">
          <cell r="A94">
            <v>10406</v>
          </cell>
          <cell r="B94">
            <v>-5584126</v>
          </cell>
          <cell r="C94">
            <v>5584126</v>
          </cell>
        </row>
        <row r="95">
          <cell r="A95">
            <v>10407</v>
          </cell>
          <cell r="B95">
            <v>5859013</v>
          </cell>
          <cell r="C95">
            <v>-5859013</v>
          </cell>
        </row>
        <row r="96">
          <cell r="A96">
            <v>10408</v>
          </cell>
          <cell r="B96">
            <v>-2719742</v>
          </cell>
          <cell r="C96">
            <v>2719742</v>
          </cell>
        </row>
        <row r="97">
          <cell r="A97">
            <v>10409</v>
          </cell>
          <cell r="B97">
            <v>2730737</v>
          </cell>
          <cell r="C97">
            <v>-2730737</v>
          </cell>
        </row>
        <row r="98">
          <cell r="A98">
            <v>10410</v>
          </cell>
          <cell r="B98">
            <v>-8904</v>
          </cell>
          <cell r="C98">
            <v>8904</v>
          </cell>
        </row>
        <row r="99">
          <cell r="A99">
            <v>10411</v>
          </cell>
          <cell r="B99">
            <v>0</v>
          </cell>
          <cell r="C99">
            <v>0</v>
          </cell>
        </row>
        <row r="100">
          <cell r="A100">
            <v>10412</v>
          </cell>
          <cell r="B100">
            <v>5806661</v>
          </cell>
          <cell r="C100">
            <v>-5806661</v>
          </cell>
        </row>
        <row r="101">
          <cell r="A101">
            <v>10413</v>
          </cell>
          <cell r="B101">
            <v>-26542</v>
          </cell>
          <cell r="C101">
            <v>26542</v>
          </cell>
        </row>
        <row r="102">
          <cell r="A102">
            <v>10414</v>
          </cell>
          <cell r="B102">
            <v>-664</v>
          </cell>
          <cell r="C102">
            <v>664</v>
          </cell>
        </row>
        <row r="103">
          <cell r="A103">
            <v>10415</v>
          </cell>
          <cell r="B103">
            <v>0</v>
          </cell>
          <cell r="C103">
            <v>0</v>
          </cell>
        </row>
        <row r="104">
          <cell r="A104">
            <v>10420</v>
          </cell>
          <cell r="B104">
            <v>3173883</v>
          </cell>
          <cell r="C104">
            <v>-3173883</v>
          </cell>
        </row>
        <row r="105">
          <cell r="A105">
            <v>10421</v>
          </cell>
          <cell r="B105">
            <v>-404110</v>
          </cell>
          <cell r="C105">
            <v>404110</v>
          </cell>
        </row>
        <row r="106">
          <cell r="A106">
            <v>10422</v>
          </cell>
          <cell r="B106">
            <v>-7475</v>
          </cell>
          <cell r="C106">
            <v>7475</v>
          </cell>
        </row>
        <row r="107">
          <cell r="A107">
            <v>10423</v>
          </cell>
          <cell r="B107">
            <v>0</v>
          </cell>
          <cell r="C107">
            <v>0</v>
          </cell>
        </row>
        <row r="108">
          <cell r="A108">
            <v>10424</v>
          </cell>
          <cell r="B108">
            <v>2100000</v>
          </cell>
          <cell r="C108">
            <v>-2100000</v>
          </cell>
        </row>
        <row r="109">
          <cell r="A109">
            <v>10426</v>
          </cell>
          <cell r="B109">
            <v>-3173883</v>
          </cell>
          <cell r="C109">
            <v>3173883</v>
          </cell>
        </row>
        <row r="110">
          <cell r="A110">
            <v>10427</v>
          </cell>
          <cell r="B110">
            <v>4374518</v>
          </cell>
          <cell r="C110">
            <v>-4374518</v>
          </cell>
        </row>
        <row r="111">
          <cell r="A111">
            <v>10428</v>
          </cell>
          <cell r="B111">
            <v>10515611</v>
          </cell>
          <cell r="C111">
            <v>-10515611</v>
          </cell>
        </row>
        <row r="112">
          <cell r="A112">
            <v>10430</v>
          </cell>
          <cell r="B112">
            <v>3974552</v>
          </cell>
          <cell r="C112">
            <v>-3974552</v>
          </cell>
        </row>
        <row r="113">
          <cell r="A113">
            <v>10431</v>
          </cell>
          <cell r="B113">
            <v>0</v>
          </cell>
          <cell r="C113">
            <v>0</v>
          </cell>
        </row>
        <row r="114">
          <cell r="A114">
            <v>10433</v>
          </cell>
          <cell r="B114">
            <v>-1301342</v>
          </cell>
          <cell r="C114">
            <v>1301342</v>
          </cell>
        </row>
        <row r="115">
          <cell r="A115">
            <v>10434</v>
          </cell>
          <cell r="B115">
            <v>-3583676</v>
          </cell>
          <cell r="C115">
            <v>3583676</v>
          </cell>
        </row>
        <row r="116">
          <cell r="A116">
            <v>10435</v>
          </cell>
          <cell r="B116">
            <v>-1301300</v>
          </cell>
          <cell r="C116">
            <v>1301300</v>
          </cell>
        </row>
        <row r="117">
          <cell r="A117">
            <v>10436</v>
          </cell>
          <cell r="B117">
            <v>-144230</v>
          </cell>
          <cell r="C117">
            <v>144230</v>
          </cell>
        </row>
        <row r="118">
          <cell r="A118">
            <v>10438</v>
          </cell>
          <cell r="B118">
            <v>-1442298</v>
          </cell>
          <cell r="C118">
            <v>1442298</v>
          </cell>
        </row>
        <row r="119">
          <cell r="A119">
            <v>10439</v>
          </cell>
          <cell r="B119">
            <v>0</v>
          </cell>
          <cell r="C119">
            <v>0</v>
          </cell>
        </row>
        <row r="120">
          <cell r="A120">
            <v>10445</v>
          </cell>
          <cell r="B120">
            <v>0</v>
          </cell>
          <cell r="C120">
            <v>0</v>
          </cell>
        </row>
        <row r="121">
          <cell r="A121">
            <v>10446</v>
          </cell>
          <cell r="B121">
            <v>-2482</v>
          </cell>
          <cell r="C121">
            <v>2482</v>
          </cell>
        </row>
        <row r="122">
          <cell r="A122">
            <v>10447</v>
          </cell>
          <cell r="B122">
            <v>0</v>
          </cell>
          <cell r="C122">
            <v>0</v>
          </cell>
        </row>
        <row r="123">
          <cell r="A123">
            <v>10448</v>
          </cell>
          <cell r="B123">
            <v>5343596</v>
          </cell>
          <cell r="C123">
            <v>-5343596</v>
          </cell>
        </row>
        <row r="124">
          <cell r="A124">
            <v>10449</v>
          </cell>
          <cell r="B124">
            <v>-1836</v>
          </cell>
          <cell r="C124">
            <v>1836</v>
          </cell>
        </row>
        <row r="125">
          <cell r="A125">
            <v>10451</v>
          </cell>
          <cell r="B125">
            <v>45465</v>
          </cell>
          <cell r="C125">
            <v>-45465</v>
          </cell>
        </row>
        <row r="126">
          <cell r="A126">
            <v>10453</v>
          </cell>
          <cell r="B126">
            <v>-42365</v>
          </cell>
          <cell r="C126">
            <v>42365</v>
          </cell>
        </row>
        <row r="127">
          <cell r="A127">
            <v>10454</v>
          </cell>
          <cell r="B127">
            <v>0</v>
          </cell>
          <cell r="C127">
            <v>0</v>
          </cell>
        </row>
        <row r="128">
          <cell r="A128">
            <v>10456</v>
          </cell>
          <cell r="B128">
            <v>0</v>
          </cell>
          <cell r="C128">
            <v>0</v>
          </cell>
        </row>
        <row r="129">
          <cell r="A129">
            <v>10458</v>
          </cell>
          <cell r="B129">
            <v>-14979</v>
          </cell>
          <cell r="C129">
            <v>14979</v>
          </cell>
        </row>
        <row r="130">
          <cell r="A130">
            <v>10470</v>
          </cell>
          <cell r="B130">
            <v>0</v>
          </cell>
          <cell r="C130">
            <v>0</v>
          </cell>
        </row>
        <row r="131">
          <cell r="A131">
            <v>10471</v>
          </cell>
          <cell r="B131">
            <v>-392000</v>
          </cell>
          <cell r="C131">
            <v>392000</v>
          </cell>
        </row>
        <row r="132">
          <cell r="A132">
            <v>10472</v>
          </cell>
          <cell r="B132">
            <v>29525000</v>
          </cell>
          <cell r="C132">
            <v>-29525000</v>
          </cell>
        </row>
        <row r="133">
          <cell r="A133">
            <v>10473</v>
          </cell>
          <cell r="B133">
            <v>-21000</v>
          </cell>
          <cell r="C133">
            <v>21000</v>
          </cell>
        </row>
        <row r="134">
          <cell r="A134">
            <v>10474</v>
          </cell>
          <cell r="B134">
            <v>-13161</v>
          </cell>
          <cell r="C134">
            <v>13161</v>
          </cell>
        </row>
        <row r="135">
          <cell r="A135">
            <v>10702</v>
          </cell>
          <cell r="B135">
            <v>0</v>
          </cell>
          <cell r="C135">
            <v>0</v>
          </cell>
        </row>
        <row r="136">
          <cell r="A136">
            <v>10726</v>
          </cell>
          <cell r="B136">
            <v>0</v>
          </cell>
          <cell r="C136">
            <v>0</v>
          </cell>
        </row>
        <row r="137">
          <cell r="A137">
            <v>10728</v>
          </cell>
          <cell r="B137">
            <v>0</v>
          </cell>
          <cell r="C137">
            <v>0</v>
          </cell>
        </row>
        <row r="138">
          <cell r="A138">
            <v>10737</v>
          </cell>
          <cell r="B138">
            <v>0</v>
          </cell>
          <cell r="C138">
            <v>0</v>
          </cell>
        </row>
        <row r="139">
          <cell r="A139">
            <v>10738</v>
          </cell>
          <cell r="B139">
            <v>0</v>
          </cell>
          <cell r="C139">
            <v>0</v>
          </cell>
        </row>
        <row r="140">
          <cell r="A140">
            <v>10739</v>
          </cell>
          <cell r="B140">
            <v>0</v>
          </cell>
          <cell r="C140">
            <v>0</v>
          </cell>
        </row>
        <row r="141">
          <cell r="A141">
            <v>10888</v>
          </cell>
          <cell r="B141">
            <v>0</v>
          </cell>
          <cell r="C141">
            <v>0</v>
          </cell>
        </row>
        <row r="142">
          <cell r="A142">
            <v>20002</v>
          </cell>
          <cell r="B142">
            <v>0</v>
          </cell>
          <cell r="C142">
            <v>0</v>
          </cell>
        </row>
        <row r="143">
          <cell r="A143">
            <v>20012</v>
          </cell>
          <cell r="B143">
            <v>-15483539</v>
          </cell>
          <cell r="C143">
            <v>15483539</v>
          </cell>
        </row>
        <row r="144">
          <cell r="A144">
            <v>20013</v>
          </cell>
          <cell r="B144">
            <v>27051244</v>
          </cell>
          <cell r="C144">
            <v>-27051244</v>
          </cell>
        </row>
        <row r="145">
          <cell r="A145">
            <v>20018</v>
          </cell>
          <cell r="B145">
            <v>133869517.37</v>
          </cell>
          <cell r="C145">
            <v>-133869517.37</v>
          </cell>
        </row>
        <row r="146">
          <cell r="A146">
            <v>20045</v>
          </cell>
          <cell r="B146">
            <v>0</v>
          </cell>
          <cell r="C146">
            <v>0</v>
          </cell>
        </row>
        <row r="147">
          <cell r="A147">
            <v>20090</v>
          </cell>
          <cell r="B147">
            <v>1041285</v>
          </cell>
          <cell r="C147">
            <v>-1041285</v>
          </cell>
        </row>
        <row r="148">
          <cell r="A148">
            <v>30004</v>
          </cell>
          <cell r="B148">
            <v>0</v>
          </cell>
          <cell r="C148">
            <v>0</v>
          </cell>
        </row>
        <row r="149">
          <cell r="A149">
            <v>30014</v>
          </cell>
          <cell r="B149">
            <v>-79890813.040000007</v>
          </cell>
          <cell r="C149">
            <v>79890813.040000007</v>
          </cell>
        </row>
        <row r="150">
          <cell r="A150">
            <v>30021</v>
          </cell>
          <cell r="B150">
            <v>0</v>
          </cell>
          <cell r="C150">
            <v>0</v>
          </cell>
        </row>
        <row r="151">
          <cell r="A151">
            <v>30030</v>
          </cell>
          <cell r="B151">
            <v>0</v>
          </cell>
          <cell r="C151">
            <v>0</v>
          </cell>
        </row>
        <row r="152">
          <cell r="A152">
            <v>30032</v>
          </cell>
          <cell r="B152">
            <v>0</v>
          </cell>
          <cell r="C152">
            <v>0</v>
          </cell>
        </row>
        <row r="153">
          <cell r="A153">
            <v>30033</v>
          </cell>
          <cell r="B153">
            <v>0</v>
          </cell>
          <cell r="C153">
            <v>0</v>
          </cell>
        </row>
        <row r="154">
          <cell r="A154">
            <v>30035</v>
          </cell>
          <cell r="B154">
            <v>1477053</v>
          </cell>
          <cell r="C154">
            <v>-1477053</v>
          </cell>
        </row>
        <row r="155">
          <cell r="A155">
            <v>30094</v>
          </cell>
          <cell r="B155">
            <v>0</v>
          </cell>
          <cell r="C155">
            <v>0</v>
          </cell>
        </row>
        <row r="156">
          <cell r="A156">
            <v>30095</v>
          </cell>
          <cell r="B156">
            <v>0</v>
          </cell>
          <cell r="C156">
            <v>0</v>
          </cell>
        </row>
        <row r="157">
          <cell r="A157">
            <v>30098</v>
          </cell>
          <cell r="B157">
            <v>11313806</v>
          </cell>
          <cell r="C157">
            <v>-11313806</v>
          </cell>
        </row>
        <row r="158">
          <cell r="A158">
            <v>30194</v>
          </cell>
          <cell r="B158">
            <v>0</v>
          </cell>
          <cell r="C158">
            <v>0</v>
          </cell>
        </row>
        <row r="159">
          <cell r="A159">
            <v>30198</v>
          </cell>
          <cell r="B159">
            <v>0</v>
          </cell>
          <cell r="C159">
            <v>0</v>
          </cell>
        </row>
        <row r="160">
          <cell r="A160">
            <v>30274</v>
          </cell>
          <cell r="B160">
            <v>67970504</v>
          </cell>
          <cell r="C160">
            <v>-67970504</v>
          </cell>
        </row>
        <row r="161">
          <cell r="A161">
            <v>30278</v>
          </cell>
          <cell r="B161">
            <v>29667</v>
          </cell>
          <cell r="C161">
            <v>-29667</v>
          </cell>
        </row>
        <row r="162">
          <cell r="A162">
            <v>30279</v>
          </cell>
          <cell r="B162">
            <v>-261</v>
          </cell>
          <cell r="C162">
            <v>261</v>
          </cell>
        </row>
        <row r="163">
          <cell r="A163">
            <v>30282</v>
          </cell>
          <cell r="B163">
            <v>-3575340</v>
          </cell>
          <cell r="C163">
            <v>3575340</v>
          </cell>
        </row>
        <row r="164">
          <cell r="A164">
            <v>30284</v>
          </cell>
          <cell r="B164">
            <v>-6707687</v>
          </cell>
          <cell r="C164">
            <v>6707687</v>
          </cell>
        </row>
        <row r="165">
          <cell r="A165">
            <v>30286</v>
          </cell>
          <cell r="B165">
            <v>1126737.8</v>
          </cell>
          <cell r="C165">
            <v>-1126737.8</v>
          </cell>
        </row>
        <row r="166">
          <cell r="A166">
            <v>30287</v>
          </cell>
          <cell r="B166">
            <v>-682176.1</v>
          </cell>
          <cell r="C166">
            <v>682176.1</v>
          </cell>
        </row>
        <row r="167">
          <cell r="A167">
            <v>40002</v>
          </cell>
          <cell r="B167">
            <v>0</v>
          </cell>
          <cell r="C167">
            <v>0</v>
          </cell>
        </row>
        <row r="168">
          <cell r="A168">
            <v>40003</v>
          </cell>
          <cell r="B168">
            <v>0</v>
          </cell>
          <cell r="C168">
            <v>0</v>
          </cell>
        </row>
        <row r="169">
          <cell r="A169">
            <v>40004</v>
          </cell>
          <cell r="B169">
            <v>0</v>
          </cell>
          <cell r="C169">
            <v>0</v>
          </cell>
        </row>
        <row r="170">
          <cell r="A170">
            <v>40005</v>
          </cell>
          <cell r="B170">
            <v>0</v>
          </cell>
          <cell r="C170">
            <v>0</v>
          </cell>
        </row>
        <row r="171">
          <cell r="A171">
            <v>40006</v>
          </cell>
          <cell r="B171">
            <v>0</v>
          </cell>
          <cell r="C171">
            <v>0</v>
          </cell>
        </row>
        <row r="172">
          <cell r="A172">
            <v>40007</v>
          </cell>
          <cell r="B172">
            <v>0</v>
          </cell>
          <cell r="C172">
            <v>0</v>
          </cell>
        </row>
        <row r="173">
          <cell r="A173">
            <v>40009</v>
          </cell>
          <cell r="B173">
            <v>0</v>
          </cell>
          <cell r="C173">
            <v>0</v>
          </cell>
        </row>
        <row r="174">
          <cell r="A174">
            <v>40011</v>
          </cell>
          <cell r="B174">
            <v>0</v>
          </cell>
          <cell r="C174">
            <v>0</v>
          </cell>
        </row>
        <row r="175">
          <cell r="A175">
            <v>45029</v>
          </cell>
          <cell r="B175">
            <v>0</v>
          </cell>
          <cell r="C175">
            <v>0</v>
          </cell>
        </row>
        <row r="176">
          <cell r="A176">
            <v>45075</v>
          </cell>
          <cell r="B176">
            <v>20240563</v>
          </cell>
          <cell r="C176">
            <v>-20240563</v>
          </cell>
        </row>
        <row r="177">
          <cell r="A177">
            <v>45079</v>
          </cell>
          <cell r="B177">
            <v>25555</v>
          </cell>
          <cell r="C177">
            <v>-25555</v>
          </cell>
        </row>
        <row r="178">
          <cell r="A178">
            <v>45084</v>
          </cell>
          <cell r="B178">
            <v>1292057</v>
          </cell>
          <cell r="C178">
            <v>-1292057</v>
          </cell>
        </row>
        <row r="179">
          <cell r="A179">
            <v>45085</v>
          </cell>
          <cell r="B179">
            <v>37016</v>
          </cell>
          <cell r="C179">
            <v>-37016</v>
          </cell>
        </row>
        <row r="180">
          <cell r="A180">
            <v>45088</v>
          </cell>
          <cell r="B180">
            <v>0</v>
          </cell>
          <cell r="C180">
            <v>0</v>
          </cell>
        </row>
        <row r="181">
          <cell r="A181" t="str">
            <v xml:space="preserve">8611_CURR_FIT       </v>
          </cell>
          <cell r="C181">
            <v>-265799413.25000003</v>
          </cell>
        </row>
      </sheetData>
      <sheetData sheetId="22"/>
      <sheetData sheetId="23" refreshError="1">
        <row r="5">
          <cell r="A5">
            <v>10001</v>
          </cell>
          <cell r="B5">
            <v>0</v>
          </cell>
          <cell r="D5">
            <v>10001</v>
          </cell>
          <cell r="E5">
            <v>0</v>
          </cell>
        </row>
        <row r="6">
          <cell r="A6">
            <v>10002</v>
          </cell>
          <cell r="B6">
            <v>0</v>
          </cell>
          <cell r="D6">
            <v>10002</v>
          </cell>
          <cell r="E6">
            <v>0</v>
          </cell>
        </row>
        <row r="7">
          <cell r="A7">
            <v>10003</v>
          </cell>
          <cell r="B7">
            <v>-248945</v>
          </cell>
          <cell r="D7">
            <v>10003</v>
          </cell>
          <cell r="E7">
            <v>-248945</v>
          </cell>
        </row>
        <row r="8">
          <cell r="A8">
            <v>10004</v>
          </cell>
          <cell r="B8">
            <v>-29277936</v>
          </cell>
          <cell r="D8">
            <v>10004</v>
          </cell>
          <cell r="E8">
            <v>-39737683</v>
          </cell>
        </row>
        <row r="9">
          <cell r="A9">
            <v>10005</v>
          </cell>
          <cell r="B9">
            <v>0</v>
          </cell>
          <cell r="D9">
            <v>10005</v>
          </cell>
          <cell r="E9">
            <v>0</v>
          </cell>
        </row>
        <row r="10">
          <cell r="A10">
            <v>10006</v>
          </cell>
          <cell r="B10">
            <v>-6371457</v>
          </cell>
          <cell r="D10">
            <v>10006</v>
          </cell>
          <cell r="E10">
            <v>-25773173</v>
          </cell>
        </row>
        <row r="11">
          <cell r="A11">
            <v>10007</v>
          </cell>
          <cell r="B11">
            <v>282.64999999999998</v>
          </cell>
          <cell r="D11">
            <v>10007</v>
          </cell>
          <cell r="E11">
            <v>3948</v>
          </cell>
        </row>
        <row r="12">
          <cell r="A12">
            <v>10008</v>
          </cell>
          <cell r="B12">
            <v>299731039.44999999</v>
          </cell>
          <cell r="D12">
            <v>10008</v>
          </cell>
          <cell r="E12">
            <v>1038669035.04</v>
          </cell>
        </row>
        <row r="13">
          <cell r="A13">
            <v>10009</v>
          </cell>
          <cell r="B13">
            <v>738</v>
          </cell>
        </row>
        <row r="14">
          <cell r="A14">
            <v>10010</v>
          </cell>
          <cell r="B14">
            <v>-3024767</v>
          </cell>
          <cell r="D14">
            <v>10010</v>
          </cell>
          <cell r="E14">
            <v>-5125769</v>
          </cell>
        </row>
        <row r="15">
          <cell r="A15">
            <v>10011</v>
          </cell>
          <cell r="B15">
            <v>0</v>
          </cell>
          <cell r="D15">
            <v>10011</v>
          </cell>
          <cell r="E15">
            <v>4402000</v>
          </cell>
        </row>
        <row r="16">
          <cell r="A16">
            <v>10012</v>
          </cell>
          <cell r="B16">
            <v>-53655141</v>
          </cell>
          <cell r="D16">
            <v>10012</v>
          </cell>
          <cell r="E16">
            <v>-45366819</v>
          </cell>
        </row>
        <row r="17">
          <cell r="A17">
            <v>10015</v>
          </cell>
          <cell r="B17">
            <v>0</v>
          </cell>
          <cell r="D17">
            <v>10015</v>
          </cell>
          <cell r="E17">
            <v>0</v>
          </cell>
        </row>
        <row r="18">
          <cell r="A18">
            <v>10018</v>
          </cell>
          <cell r="B18">
            <v>-8445</v>
          </cell>
          <cell r="D18">
            <v>10018</v>
          </cell>
          <cell r="E18">
            <v>-386</v>
          </cell>
        </row>
        <row r="19">
          <cell r="A19">
            <v>10020</v>
          </cell>
          <cell r="B19">
            <v>0</v>
          </cell>
          <cell r="D19">
            <v>10020</v>
          </cell>
          <cell r="E19">
            <v>0</v>
          </cell>
        </row>
        <row r="20">
          <cell r="A20">
            <v>10021</v>
          </cell>
          <cell r="B20">
            <v>-30766.58</v>
          </cell>
          <cell r="D20">
            <v>10021</v>
          </cell>
          <cell r="E20">
            <v>-87721.58</v>
          </cell>
        </row>
        <row r="21">
          <cell r="A21">
            <v>10022</v>
          </cell>
          <cell r="B21">
            <v>365781.48</v>
          </cell>
          <cell r="D21">
            <v>10022</v>
          </cell>
          <cell r="E21">
            <v>661955.48</v>
          </cell>
        </row>
        <row r="22">
          <cell r="A22">
            <v>10023</v>
          </cell>
          <cell r="B22">
            <v>-104</v>
          </cell>
          <cell r="D22">
            <v>10023</v>
          </cell>
          <cell r="E22">
            <v>-2934</v>
          </cell>
        </row>
        <row r="23">
          <cell r="A23">
            <v>10024</v>
          </cell>
          <cell r="B23">
            <v>0</v>
          </cell>
          <cell r="D23">
            <v>10024</v>
          </cell>
          <cell r="E23">
            <v>0</v>
          </cell>
        </row>
        <row r="24">
          <cell r="A24">
            <v>10025</v>
          </cell>
          <cell r="B24">
            <v>0</v>
          </cell>
        </row>
        <row r="25">
          <cell r="A25">
            <v>10027</v>
          </cell>
          <cell r="B25">
            <v>0</v>
          </cell>
          <cell r="D25">
            <v>10027</v>
          </cell>
          <cell r="E25">
            <v>0</v>
          </cell>
        </row>
        <row r="26">
          <cell r="A26">
            <v>10028</v>
          </cell>
          <cell r="B26">
            <v>-481980</v>
          </cell>
          <cell r="D26">
            <v>10028</v>
          </cell>
          <cell r="E26">
            <v>438418</v>
          </cell>
        </row>
        <row r="27">
          <cell r="A27">
            <v>10030</v>
          </cell>
          <cell r="B27">
            <v>0</v>
          </cell>
          <cell r="D27">
            <v>10030</v>
          </cell>
          <cell r="E27">
            <v>0</v>
          </cell>
        </row>
        <row r="28">
          <cell r="A28">
            <v>10031</v>
          </cell>
          <cell r="B28">
            <v>-3148908</v>
          </cell>
          <cell r="D28">
            <v>10031</v>
          </cell>
          <cell r="E28">
            <v>-7041500</v>
          </cell>
        </row>
        <row r="29">
          <cell r="A29">
            <v>10032</v>
          </cell>
          <cell r="B29">
            <v>-1237922</v>
          </cell>
          <cell r="D29">
            <v>10032</v>
          </cell>
          <cell r="E29">
            <v>-1738716</v>
          </cell>
        </row>
        <row r="30">
          <cell r="A30">
            <v>10034</v>
          </cell>
          <cell r="B30">
            <v>-557675</v>
          </cell>
          <cell r="D30">
            <v>10034</v>
          </cell>
          <cell r="E30">
            <v>3026001</v>
          </cell>
        </row>
        <row r="31">
          <cell r="A31">
            <v>10035</v>
          </cell>
          <cell r="B31">
            <v>22021946.07</v>
          </cell>
          <cell r="D31">
            <v>10035</v>
          </cell>
          <cell r="E31">
            <v>20360377.07</v>
          </cell>
        </row>
        <row r="32">
          <cell r="A32">
            <v>10037</v>
          </cell>
          <cell r="B32">
            <v>-607016.18000000005</v>
          </cell>
          <cell r="D32">
            <v>10037</v>
          </cell>
          <cell r="E32">
            <v>-859114.17</v>
          </cell>
        </row>
        <row r="33">
          <cell r="A33">
            <v>10039</v>
          </cell>
          <cell r="B33">
            <v>0</v>
          </cell>
          <cell r="D33">
            <v>10039</v>
          </cell>
          <cell r="E33">
            <v>0</v>
          </cell>
        </row>
        <row r="34">
          <cell r="A34">
            <v>10040</v>
          </cell>
          <cell r="B34">
            <v>-85</v>
          </cell>
        </row>
        <row r="35">
          <cell r="A35">
            <v>10043</v>
          </cell>
          <cell r="B35">
            <v>-2201560.86</v>
          </cell>
          <cell r="D35">
            <v>10043</v>
          </cell>
          <cell r="E35">
            <v>-5141889.8600000003</v>
          </cell>
        </row>
        <row r="36">
          <cell r="A36">
            <v>10044</v>
          </cell>
          <cell r="B36">
            <v>-51156144.350000001</v>
          </cell>
          <cell r="D36">
            <v>10044</v>
          </cell>
          <cell r="E36">
            <v>-91329699.209999993</v>
          </cell>
        </row>
        <row r="37">
          <cell r="A37">
            <v>10045</v>
          </cell>
          <cell r="B37">
            <v>-16491939.52</v>
          </cell>
          <cell r="D37">
            <v>10045</v>
          </cell>
          <cell r="E37">
            <v>-17487614.510000002</v>
          </cell>
        </row>
        <row r="38">
          <cell r="A38">
            <v>10046</v>
          </cell>
          <cell r="B38">
            <v>-9540928.6999999993</v>
          </cell>
          <cell r="D38">
            <v>10046</v>
          </cell>
          <cell r="E38">
            <v>-4377640.7</v>
          </cell>
        </row>
        <row r="39">
          <cell r="A39">
            <v>10047</v>
          </cell>
          <cell r="B39">
            <v>0</v>
          </cell>
          <cell r="D39">
            <v>10047</v>
          </cell>
          <cell r="E39">
            <v>0</v>
          </cell>
        </row>
        <row r="40">
          <cell r="A40">
            <v>10049</v>
          </cell>
          <cell r="B40">
            <v>35864897.340000004</v>
          </cell>
          <cell r="D40">
            <v>10049</v>
          </cell>
          <cell r="E40">
            <v>79451935.340000004</v>
          </cell>
        </row>
        <row r="41">
          <cell r="A41">
            <v>10051</v>
          </cell>
          <cell r="B41">
            <v>-1497959</v>
          </cell>
          <cell r="D41">
            <v>10051</v>
          </cell>
          <cell r="E41">
            <v>-4224914</v>
          </cell>
        </row>
        <row r="42">
          <cell r="A42">
            <v>10055</v>
          </cell>
          <cell r="B42">
            <v>-25</v>
          </cell>
        </row>
        <row r="43">
          <cell r="A43">
            <v>10058</v>
          </cell>
          <cell r="B43">
            <v>0</v>
          </cell>
          <cell r="D43">
            <v>10058</v>
          </cell>
          <cell r="E43">
            <v>0</v>
          </cell>
        </row>
        <row r="44">
          <cell r="A44">
            <v>10059</v>
          </cell>
          <cell r="B44">
            <v>0</v>
          </cell>
          <cell r="D44">
            <v>10059</v>
          </cell>
          <cell r="E44">
            <v>0</v>
          </cell>
        </row>
        <row r="45">
          <cell r="A45">
            <v>10064</v>
          </cell>
          <cell r="B45">
            <v>0</v>
          </cell>
          <cell r="D45">
            <v>10064</v>
          </cell>
          <cell r="E45">
            <v>0</v>
          </cell>
        </row>
        <row r="46">
          <cell r="A46">
            <v>10065</v>
          </cell>
          <cell r="B46">
            <v>-1976238</v>
          </cell>
          <cell r="D46">
            <v>10065</v>
          </cell>
          <cell r="E46">
            <v>-4271954</v>
          </cell>
        </row>
        <row r="47">
          <cell r="A47">
            <v>10068</v>
          </cell>
          <cell r="B47">
            <v>0</v>
          </cell>
          <cell r="D47">
            <v>10068</v>
          </cell>
          <cell r="E47">
            <v>0</v>
          </cell>
        </row>
        <row r="48">
          <cell r="A48">
            <v>10069</v>
          </cell>
          <cell r="B48">
            <v>49697</v>
          </cell>
          <cell r="D48">
            <v>10069</v>
          </cell>
          <cell r="E48">
            <v>102590</v>
          </cell>
        </row>
        <row r="49">
          <cell r="A49">
            <v>10071</v>
          </cell>
          <cell r="B49">
            <v>0</v>
          </cell>
          <cell r="D49">
            <v>10071</v>
          </cell>
          <cell r="E49">
            <v>0</v>
          </cell>
        </row>
        <row r="50">
          <cell r="A50">
            <v>10073</v>
          </cell>
          <cell r="B50">
            <v>-127</v>
          </cell>
          <cell r="D50">
            <v>10073</v>
          </cell>
          <cell r="E50">
            <v>424</v>
          </cell>
        </row>
        <row r="51">
          <cell r="A51">
            <v>10074</v>
          </cell>
          <cell r="B51">
            <v>0</v>
          </cell>
          <cell r="D51">
            <v>10074</v>
          </cell>
          <cell r="E51">
            <v>0</v>
          </cell>
        </row>
        <row r="52">
          <cell r="A52">
            <v>10075</v>
          </cell>
          <cell r="B52">
            <v>-25</v>
          </cell>
        </row>
        <row r="53">
          <cell r="A53">
            <v>10076</v>
          </cell>
          <cell r="B53">
            <v>-94492131</v>
          </cell>
          <cell r="D53">
            <v>10076</v>
          </cell>
          <cell r="E53">
            <v>-180984358</v>
          </cell>
        </row>
        <row r="54">
          <cell r="A54">
            <v>10077</v>
          </cell>
          <cell r="B54">
            <v>-25</v>
          </cell>
        </row>
        <row r="55">
          <cell r="A55">
            <v>10078</v>
          </cell>
          <cell r="B55">
            <v>-51</v>
          </cell>
        </row>
        <row r="56">
          <cell r="A56">
            <v>10081</v>
          </cell>
          <cell r="B56">
            <v>-25</v>
          </cell>
        </row>
        <row r="57">
          <cell r="A57">
            <v>10082</v>
          </cell>
          <cell r="B57">
            <v>0</v>
          </cell>
          <cell r="D57">
            <v>10082</v>
          </cell>
          <cell r="E57">
            <v>0</v>
          </cell>
        </row>
        <row r="58">
          <cell r="A58">
            <v>10083</v>
          </cell>
          <cell r="B58">
            <v>0</v>
          </cell>
          <cell r="D58">
            <v>10083</v>
          </cell>
          <cell r="E58">
            <v>0</v>
          </cell>
        </row>
        <row r="59">
          <cell r="A59">
            <v>10084</v>
          </cell>
          <cell r="B59">
            <v>-688954</v>
          </cell>
          <cell r="D59">
            <v>10084</v>
          </cell>
          <cell r="E59">
            <v>-689000</v>
          </cell>
        </row>
        <row r="60">
          <cell r="A60">
            <v>10085</v>
          </cell>
          <cell r="B60">
            <v>0</v>
          </cell>
          <cell r="D60">
            <v>10085</v>
          </cell>
          <cell r="E60">
            <v>0</v>
          </cell>
        </row>
        <row r="61">
          <cell r="A61">
            <v>10086</v>
          </cell>
          <cell r="B61">
            <v>4953178.26</v>
          </cell>
          <cell r="D61">
            <v>10086</v>
          </cell>
          <cell r="E61">
            <v>-75872386.739999995</v>
          </cell>
        </row>
        <row r="62">
          <cell r="A62">
            <v>10087</v>
          </cell>
          <cell r="B62">
            <v>0</v>
          </cell>
          <cell r="D62">
            <v>10087</v>
          </cell>
          <cell r="E62">
            <v>0</v>
          </cell>
        </row>
        <row r="63">
          <cell r="A63">
            <v>10088</v>
          </cell>
          <cell r="B63">
            <v>0</v>
          </cell>
          <cell r="D63">
            <v>10088</v>
          </cell>
          <cell r="E63">
            <v>0</v>
          </cell>
        </row>
        <row r="64">
          <cell r="A64">
            <v>10091</v>
          </cell>
          <cell r="B64">
            <v>578670.36</v>
          </cell>
          <cell r="D64">
            <v>10091</v>
          </cell>
          <cell r="E64">
            <v>13545414.359999999</v>
          </cell>
        </row>
        <row r="65">
          <cell r="A65">
            <v>10093</v>
          </cell>
          <cell r="B65">
            <v>0</v>
          </cell>
          <cell r="D65">
            <v>10093</v>
          </cell>
          <cell r="E65">
            <v>0</v>
          </cell>
        </row>
        <row r="66">
          <cell r="A66">
            <v>10094</v>
          </cell>
          <cell r="B66">
            <v>0</v>
          </cell>
          <cell r="D66">
            <v>10094</v>
          </cell>
          <cell r="E66">
            <v>0</v>
          </cell>
        </row>
        <row r="67">
          <cell r="A67">
            <v>10095</v>
          </cell>
          <cell r="B67">
            <v>0</v>
          </cell>
        </row>
        <row r="68">
          <cell r="A68">
            <v>10097</v>
          </cell>
          <cell r="B68">
            <v>0</v>
          </cell>
          <cell r="D68">
            <v>10097</v>
          </cell>
          <cell r="E68">
            <v>0</v>
          </cell>
        </row>
        <row r="69">
          <cell r="A69">
            <v>10099</v>
          </cell>
          <cell r="B69">
            <v>8808</v>
          </cell>
          <cell r="D69">
            <v>10099</v>
          </cell>
          <cell r="E69">
            <v>-25517</v>
          </cell>
        </row>
        <row r="70">
          <cell r="A70">
            <v>10100</v>
          </cell>
          <cell r="B70">
            <v>108</v>
          </cell>
          <cell r="D70">
            <v>10100</v>
          </cell>
          <cell r="E70">
            <v>-256</v>
          </cell>
        </row>
        <row r="71">
          <cell r="A71">
            <v>10101</v>
          </cell>
          <cell r="B71">
            <v>0</v>
          </cell>
          <cell r="D71">
            <v>10101</v>
          </cell>
          <cell r="E71">
            <v>0</v>
          </cell>
        </row>
        <row r="72">
          <cell r="A72">
            <v>10102</v>
          </cell>
          <cell r="B72">
            <v>293722.25</v>
          </cell>
          <cell r="D72">
            <v>10102</v>
          </cell>
          <cell r="E72">
            <v>1746196.86</v>
          </cell>
        </row>
        <row r="73">
          <cell r="A73">
            <v>10103</v>
          </cell>
          <cell r="B73">
            <v>13843787</v>
          </cell>
          <cell r="D73">
            <v>10103</v>
          </cell>
          <cell r="E73">
            <v>13490568</v>
          </cell>
        </row>
        <row r="74">
          <cell r="A74">
            <v>10106</v>
          </cell>
          <cell r="B74">
            <v>-1377400</v>
          </cell>
          <cell r="D74">
            <v>10106</v>
          </cell>
          <cell r="E74">
            <v>-2686637</v>
          </cell>
        </row>
        <row r="75">
          <cell r="A75">
            <v>10107</v>
          </cell>
          <cell r="B75">
            <v>-4300188</v>
          </cell>
          <cell r="D75">
            <v>10107</v>
          </cell>
          <cell r="E75">
            <v>-12627442</v>
          </cell>
        </row>
        <row r="76">
          <cell r="A76">
            <v>10108</v>
          </cell>
          <cell r="B76">
            <v>-6726225.8799999999</v>
          </cell>
          <cell r="D76">
            <v>10108</v>
          </cell>
          <cell r="E76">
            <v>-4803312.88</v>
          </cell>
        </row>
        <row r="77">
          <cell r="A77">
            <v>10109</v>
          </cell>
          <cell r="B77">
            <v>0</v>
          </cell>
          <cell r="D77">
            <v>10109</v>
          </cell>
          <cell r="E77">
            <v>0</v>
          </cell>
        </row>
        <row r="78">
          <cell r="A78">
            <v>10110</v>
          </cell>
          <cell r="B78">
            <v>0</v>
          </cell>
          <cell r="D78">
            <v>10110</v>
          </cell>
          <cell r="E78">
            <v>0</v>
          </cell>
        </row>
        <row r="79">
          <cell r="A79">
            <v>10111</v>
          </cell>
          <cell r="B79">
            <v>0</v>
          </cell>
          <cell r="D79">
            <v>10111</v>
          </cell>
          <cell r="E79">
            <v>0</v>
          </cell>
        </row>
        <row r="80">
          <cell r="A80">
            <v>10113</v>
          </cell>
          <cell r="B80">
            <v>0</v>
          </cell>
          <cell r="D80">
            <v>10113</v>
          </cell>
          <cell r="E80">
            <v>0</v>
          </cell>
        </row>
        <row r="81">
          <cell r="A81">
            <v>10115</v>
          </cell>
          <cell r="B81">
            <v>0</v>
          </cell>
          <cell r="D81">
            <v>10115</v>
          </cell>
          <cell r="E81">
            <v>0</v>
          </cell>
        </row>
        <row r="82">
          <cell r="A82">
            <v>10116</v>
          </cell>
          <cell r="B82">
            <v>0</v>
          </cell>
          <cell r="D82">
            <v>10116</v>
          </cell>
          <cell r="E82">
            <v>0</v>
          </cell>
        </row>
        <row r="83">
          <cell r="A83">
            <v>10117</v>
          </cell>
          <cell r="B83">
            <v>0</v>
          </cell>
          <cell r="D83">
            <v>10117</v>
          </cell>
          <cell r="E83">
            <v>0</v>
          </cell>
        </row>
        <row r="84">
          <cell r="A84">
            <v>10118</v>
          </cell>
          <cell r="B84">
            <v>0</v>
          </cell>
          <cell r="D84">
            <v>10118</v>
          </cell>
          <cell r="E84">
            <v>0</v>
          </cell>
        </row>
        <row r="85">
          <cell r="A85">
            <v>10121</v>
          </cell>
          <cell r="B85">
            <v>0</v>
          </cell>
          <cell r="D85">
            <v>10121</v>
          </cell>
          <cell r="E85">
            <v>0</v>
          </cell>
        </row>
        <row r="86">
          <cell r="A86">
            <v>10122</v>
          </cell>
          <cell r="B86">
            <v>0</v>
          </cell>
          <cell r="D86">
            <v>10122</v>
          </cell>
          <cell r="E86">
            <v>0</v>
          </cell>
        </row>
        <row r="87">
          <cell r="A87">
            <v>10123</v>
          </cell>
          <cell r="B87">
            <v>0</v>
          </cell>
          <cell r="D87">
            <v>10123</v>
          </cell>
          <cell r="E87">
            <v>0</v>
          </cell>
        </row>
        <row r="88">
          <cell r="A88">
            <v>10125</v>
          </cell>
          <cell r="B88">
            <v>0</v>
          </cell>
          <cell r="D88">
            <v>10125</v>
          </cell>
          <cell r="E88">
            <v>0</v>
          </cell>
        </row>
        <row r="89">
          <cell r="A89">
            <v>10126</v>
          </cell>
          <cell r="B89">
            <v>0</v>
          </cell>
          <cell r="D89">
            <v>10126</v>
          </cell>
          <cell r="E89">
            <v>0</v>
          </cell>
        </row>
        <row r="90">
          <cell r="A90">
            <v>10133</v>
          </cell>
          <cell r="B90">
            <v>12200751.550000001</v>
          </cell>
          <cell r="D90">
            <v>10133</v>
          </cell>
          <cell r="E90">
            <v>52798421.549999997</v>
          </cell>
        </row>
        <row r="91">
          <cell r="A91">
            <v>10134</v>
          </cell>
          <cell r="B91">
            <v>-39082</v>
          </cell>
          <cell r="D91">
            <v>10134</v>
          </cell>
          <cell r="E91">
            <v>0</v>
          </cell>
        </row>
        <row r="92">
          <cell r="A92">
            <v>10135</v>
          </cell>
          <cell r="B92">
            <v>13633409.16</v>
          </cell>
          <cell r="D92">
            <v>10135</v>
          </cell>
          <cell r="E92">
            <v>16238869.279999999</v>
          </cell>
        </row>
        <row r="93">
          <cell r="A93">
            <v>10140</v>
          </cell>
          <cell r="B93">
            <v>-32080520</v>
          </cell>
          <cell r="D93">
            <v>10140</v>
          </cell>
          <cell r="E93">
            <v>-21234812</v>
          </cell>
        </row>
        <row r="94">
          <cell r="A94">
            <v>10141</v>
          </cell>
          <cell r="B94">
            <v>0</v>
          </cell>
          <cell r="D94">
            <v>10141</v>
          </cell>
          <cell r="E94">
            <v>473599</v>
          </cell>
        </row>
        <row r="95">
          <cell r="A95">
            <v>10142</v>
          </cell>
          <cell r="B95">
            <v>0</v>
          </cell>
          <cell r="D95">
            <v>10142</v>
          </cell>
          <cell r="E95">
            <v>2073758</v>
          </cell>
        </row>
        <row r="96">
          <cell r="A96">
            <v>10143</v>
          </cell>
          <cell r="B96">
            <v>0</v>
          </cell>
          <cell r="D96">
            <v>10143</v>
          </cell>
          <cell r="E96">
            <v>13136973</v>
          </cell>
        </row>
        <row r="97">
          <cell r="A97">
            <v>10144</v>
          </cell>
          <cell r="B97">
            <v>0</v>
          </cell>
          <cell r="D97">
            <v>10144</v>
          </cell>
          <cell r="E97">
            <v>1146728</v>
          </cell>
        </row>
        <row r="98">
          <cell r="A98">
            <v>10145</v>
          </cell>
          <cell r="B98">
            <v>0.13</v>
          </cell>
          <cell r="D98">
            <v>10145</v>
          </cell>
          <cell r="E98">
            <v>16023338.130000001</v>
          </cell>
        </row>
        <row r="99">
          <cell r="A99">
            <v>10146</v>
          </cell>
          <cell r="B99">
            <v>0</v>
          </cell>
          <cell r="D99">
            <v>10146</v>
          </cell>
          <cell r="E99">
            <v>1019276</v>
          </cell>
        </row>
        <row r="100">
          <cell r="A100">
            <v>10150</v>
          </cell>
          <cell r="B100">
            <v>-3647942</v>
          </cell>
          <cell r="D100">
            <v>10150</v>
          </cell>
          <cell r="E100">
            <v>-1989550</v>
          </cell>
        </row>
        <row r="101">
          <cell r="A101">
            <v>10152</v>
          </cell>
          <cell r="B101">
            <v>63969</v>
          </cell>
          <cell r="D101">
            <v>10152</v>
          </cell>
          <cell r="E101">
            <v>63969</v>
          </cell>
        </row>
        <row r="102">
          <cell r="A102">
            <v>10155</v>
          </cell>
          <cell r="B102">
            <v>11073821</v>
          </cell>
          <cell r="D102">
            <v>10155</v>
          </cell>
          <cell r="E102">
            <v>3735832</v>
          </cell>
        </row>
        <row r="103">
          <cell r="A103">
            <v>10160</v>
          </cell>
          <cell r="B103">
            <v>-6390435</v>
          </cell>
          <cell r="D103">
            <v>10160</v>
          </cell>
          <cell r="E103">
            <v>-5436948</v>
          </cell>
        </row>
        <row r="104">
          <cell r="A104">
            <v>10169</v>
          </cell>
          <cell r="B104">
            <v>0</v>
          </cell>
          <cell r="D104">
            <v>10169</v>
          </cell>
          <cell r="E104">
            <v>0</v>
          </cell>
        </row>
        <row r="105">
          <cell r="A105">
            <v>10185</v>
          </cell>
          <cell r="B105">
            <v>0</v>
          </cell>
          <cell r="D105">
            <v>10185</v>
          </cell>
          <cell r="E105">
            <v>0</v>
          </cell>
        </row>
        <row r="106">
          <cell r="A106">
            <v>10187</v>
          </cell>
          <cell r="B106">
            <v>1738269</v>
          </cell>
        </row>
        <row r="107">
          <cell r="A107">
            <v>10190</v>
          </cell>
          <cell r="B107">
            <v>0</v>
          </cell>
          <cell r="D107">
            <v>10190</v>
          </cell>
          <cell r="E107">
            <v>0</v>
          </cell>
        </row>
        <row r="108">
          <cell r="A108">
            <v>10206</v>
          </cell>
          <cell r="B108">
            <v>0</v>
          </cell>
          <cell r="D108">
            <v>10206</v>
          </cell>
          <cell r="E108">
            <v>0</v>
          </cell>
        </row>
        <row r="109">
          <cell r="A109">
            <v>10207</v>
          </cell>
          <cell r="B109">
            <v>-9748784</v>
          </cell>
          <cell r="D109">
            <v>10207</v>
          </cell>
          <cell r="E109">
            <v>-22740717</v>
          </cell>
        </row>
        <row r="110">
          <cell r="A110">
            <v>10209</v>
          </cell>
          <cell r="B110">
            <v>-42711053</v>
          </cell>
          <cell r="D110">
            <v>10209</v>
          </cell>
          <cell r="E110">
            <v>-45213775</v>
          </cell>
        </row>
        <row r="111">
          <cell r="A111">
            <v>10212</v>
          </cell>
          <cell r="B111">
            <v>-2522747</v>
          </cell>
          <cell r="D111">
            <v>10265</v>
          </cell>
          <cell r="E111">
            <v>1093661</v>
          </cell>
        </row>
        <row r="112">
          <cell r="A112">
            <v>10213</v>
          </cell>
          <cell r="B112">
            <v>-65105940</v>
          </cell>
          <cell r="D112">
            <v>10266</v>
          </cell>
          <cell r="E112">
            <v>-7295072</v>
          </cell>
        </row>
        <row r="113">
          <cell r="A113">
            <v>10214</v>
          </cell>
          <cell r="B113">
            <v>13999911</v>
          </cell>
          <cell r="D113">
            <v>10272</v>
          </cell>
          <cell r="E113">
            <v>185299223</v>
          </cell>
        </row>
        <row r="114">
          <cell r="A114">
            <v>10216</v>
          </cell>
          <cell r="B114">
            <v>-488406</v>
          </cell>
          <cell r="D114">
            <v>10273</v>
          </cell>
          <cell r="E114">
            <v>-125194162</v>
          </cell>
        </row>
        <row r="115">
          <cell r="A115">
            <v>10217</v>
          </cell>
          <cell r="B115">
            <v>9304682</v>
          </cell>
          <cell r="D115">
            <v>10274</v>
          </cell>
          <cell r="E115">
            <v>-46450688</v>
          </cell>
        </row>
        <row r="116">
          <cell r="A116">
            <v>10219</v>
          </cell>
          <cell r="B116">
            <v>579185</v>
          </cell>
          <cell r="D116">
            <v>10275</v>
          </cell>
          <cell r="E116">
            <v>122600683</v>
          </cell>
        </row>
        <row r="117">
          <cell r="A117">
            <v>10220</v>
          </cell>
          <cell r="B117">
            <v>-9877942</v>
          </cell>
          <cell r="D117">
            <v>10276</v>
          </cell>
          <cell r="E117">
            <v>-18434705.760000002</v>
          </cell>
        </row>
        <row r="118">
          <cell r="A118">
            <v>10221</v>
          </cell>
          <cell r="B118">
            <v>-396226</v>
          </cell>
        </row>
        <row r="119">
          <cell r="A119">
            <v>10265</v>
          </cell>
          <cell r="B119">
            <v>0</v>
          </cell>
          <cell r="D119">
            <v>10278</v>
          </cell>
          <cell r="E119">
            <v>-7552339.1900000004</v>
          </cell>
        </row>
        <row r="120">
          <cell r="A120">
            <v>10266</v>
          </cell>
          <cell r="B120">
            <v>-4798716</v>
          </cell>
          <cell r="D120">
            <v>10279</v>
          </cell>
          <cell r="E120">
            <v>-402</v>
          </cell>
        </row>
        <row r="121">
          <cell r="A121">
            <v>10272</v>
          </cell>
          <cell r="B121">
            <v>95042644</v>
          </cell>
          <cell r="D121">
            <v>10280</v>
          </cell>
          <cell r="E121">
            <v>-194416534.31999999</v>
          </cell>
        </row>
        <row r="122">
          <cell r="A122">
            <v>10273</v>
          </cell>
          <cell r="B122">
            <v>-73276060</v>
          </cell>
          <cell r="D122">
            <v>10286</v>
          </cell>
          <cell r="E122">
            <v>171688.91</v>
          </cell>
        </row>
        <row r="123">
          <cell r="A123">
            <v>10274</v>
          </cell>
          <cell r="B123">
            <v>-50073554</v>
          </cell>
          <cell r="D123">
            <v>10287</v>
          </cell>
          <cell r="E123">
            <v>4152511</v>
          </cell>
        </row>
        <row r="124">
          <cell r="A124">
            <v>10275</v>
          </cell>
          <cell r="B124">
            <v>72837059</v>
          </cell>
          <cell r="D124">
            <v>10352</v>
          </cell>
          <cell r="E124">
            <v>330.41</v>
          </cell>
        </row>
        <row r="125">
          <cell r="A125">
            <v>10276</v>
          </cell>
          <cell r="B125">
            <v>0</v>
          </cell>
          <cell r="D125">
            <v>10391</v>
          </cell>
          <cell r="E125">
            <v>-16042423</v>
          </cell>
        </row>
        <row r="126">
          <cell r="A126">
            <v>10277</v>
          </cell>
          <cell r="B126">
            <v>-21</v>
          </cell>
        </row>
        <row r="127">
          <cell r="A127">
            <v>10278</v>
          </cell>
          <cell r="B127">
            <v>-3290288.4</v>
          </cell>
          <cell r="D127">
            <v>10404</v>
          </cell>
          <cell r="E127">
            <v>115933974</v>
          </cell>
        </row>
        <row r="128">
          <cell r="A128">
            <v>10279</v>
          </cell>
          <cell r="B128">
            <v>-210</v>
          </cell>
          <cell r="D128">
            <v>10405</v>
          </cell>
          <cell r="E128">
            <v>-121563886</v>
          </cell>
        </row>
        <row r="129">
          <cell r="A129">
            <v>10280</v>
          </cell>
          <cell r="B129">
            <v>8042461.6799999997</v>
          </cell>
          <cell r="D129">
            <v>10406</v>
          </cell>
          <cell r="E129">
            <v>26353727</v>
          </cell>
        </row>
        <row r="130">
          <cell r="A130">
            <v>10286</v>
          </cell>
          <cell r="B130">
            <v>171688.91</v>
          </cell>
          <cell r="D130">
            <v>10407</v>
          </cell>
          <cell r="E130">
            <v>-27415118</v>
          </cell>
        </row>
        <row r="131">
          <cell r="A131">
            <v>10287</v>
          </cell>
          <cell r="B131">
            <v>0</v>
          </cell>
          <cell r="D131">
            <v>10408</v>
          </cell>
          <cell r="E131">
            <v>15181679</v>
          </cell>
        </row>
        <row r="132">
          <cell r="A132">
            <v>10342</v>
          </cell>
          <cell r="B132">
            <v>11079</v>
          </cell>
        </row>
        <row r="133">
          <cell r="A133">
            <v>10352</v>
          </cell>
          <cell r="B133">
            <v>330.41</v>
          </cell>
          <cell r="D133">
            <v>10409</v>
          </cell>
          <cell r="E133">
            <v>-15441391</v>
          </cell>
        </row>
        <row r="134">
          <cell r="A134">
            <v>10391</v>
          </cell>
          <cell r="B134">
            <v>-16042423</v>
          </cell>
          <cell r="D134">
            <v>10410</v>
          </cell>
          <cell r="E134">
            <v>49664</v>
          </cell>
        </row>
        <row r="135">
          <cell r="A135">
            <v>10404</v>
          </cell>
          <cell r="B135">
            <v>71418418</v>
          </cell>
          <cell r="D135">
            <v>10411</v>
          </cell>
          <cell r="E135">
            <v>0</v>
          </cell>
        </row>
        <row r="136">
          <cell r="A136">
            <v>10405</v>
          </cell>
          <cell r="B136">
            <v>-75455469</v>
          </cell>
          <cell r="D136">
            <v>10412</v>
          </cell>
          <cell r="E136">
            <v>-32585489</v>
          </cell>
        </row>
        <row r="137">
          <cell r="A137">
            <v>10406</v>
          </cell>
          <cell r="B137">
            <v>18968311</v>
          </cell>
          <cell r="D137">
            <v>10413</v>
          </cell>
          <cell r="E137">
            <v>194263</v>
          </cell>
        </row>
        <row r="138">
          <cell r="A138">
            <v>10407</v>
          </cell>
          <cell r="B138">
            <v>-20005259</v>
          </cell>
          <cell r="D138">
            <v>10414</v>
          </cell>
          <cell r="E138">
            <v>1017630</v>
          </cell>
        </row>
        <row r="139">
          <cell r="A139">
            <v>10408</v>
          </cell>
          <cell r="B139">
            <v>9042971</v>
          </cell>
          <cell r="D139">
            <v>10415</v>
          </cell>
          <cell r="E139">
            <v>0</v>
          </cell>
        </row>
        <row r="140">
          <cell r="A140">
            <v>10409</v>
          </cell>
          <cell r="B140">
            <v>-9319215</v>
          </cell>
          <cell r="D140">
            <v>10420</v>
          </cell>
          <cell r="E140">
            <v>-10400476</v>
          </cell>
        </row>
        <row r="141">
          <cell r="A141">
            <v>10410</v>
          </cell>
          <cell r="B141">
            <v>30107</v>
          </cell>
          <cell r="D141">
            <v>10421</v>
          </cell>
          <cell r="E141">
            <v>2147083</v>
          </cell>
        </row>
        <row r="142">
          <cell r="A142">
            <v>10411</v>
          </cell>
          <cell r="B142">
            <v>0</v>
          </cell>
          <cell r="D142">
            <v>10422</v>
          </cell>
          <cell r="E142">
            <v>-296053</v>
          </cell>
        </row>
        <row r="143">
          <cell r="A143">
            <v>10412</v>
          </cell>
          <cell r="B143">
            <v>-31618770</v>
          </cell>
          <cell r="D143">
            <v>10423</v>
          </cell>
          <cell r="E143">
            <v>35337</v>
          </cell>
        </row>
        <row r="144">
          <cell r="A144">
            <v>10413</v>
          </cell>
          <cell r="B144">
            <v>220805</v>
          </cell>
          <cell r="D144">
            <v>10424</v>
          </cell>
          <cell r="E144">
            <v>2100000</v>
          </cell>
        </row>
        <row r="145">
          <cell r="A145">
            <v>10414</v>
          </cell>
          <cell r="B145">
            <v>1018294</v>
          </cell>
          <cell r="D145">
            <v>10426</v>
          </cell>
          <cell r="E145">
            <v>10400476</v>
          </cell>
        </row>
        <row r="146">
          <cell r="A146">
            <v>10415</v>
          </cell>
          <cell r="B146">
            <v>0</v>
          </cell>
          <cell r="D146">
            <v>10427</v>
          </cell>
          <cell r="E146">
            <v>-224640</v>
          </cell>
        </row>
        <row r="147">
          <cell r="A147">
            <v>10420</v>
          </cell>
          <cell r="B147">
            <v>-13574359</v>
          </cell>
          <cell r="D147">
            <v>10428</v>
          </cell>
          <cell r="E147">
            <v>-63327550</v>
          </cell>
        </row>
        <row r="148">
          <cell r="A148">
            <v>10421</v>
          </cell>
          <cell r="B148">
            <v>1361258</v>
          </cell>
          <cell r="D148">
            <v>10430</v>
          </cell>
          <cell r="E148">
            <v>-10496777</v>
          </cell>
        </row>
        <row r="149">
          <cell r="A149">
            <v>10422</v>
          </cell>
          <cell r="B149">
            <v>-113591</v>
          </cell>
          <cell r="D149">
            <v>10431</v>
          </cell>
          <cell r="E149">
            <v>0</v>
          </cell>
        </row>
        <row r="150">
          <cell r="A150">
            <v>10423</v>
          </cell>
          <cell r="B150">
            <v>0</v>
          </cell>
          <cell r="D150">
            <v>10432</v>
          </cell>
          <cell r="E150">
            <v>0</v>
          </cell>
        </row>
        <row r="151">
          <cell r="A151">
            <v>10424</v>
          </cell>
          <cell r="B151">
            <v>0</v>
          </cell>
          <cell r="D151">
            <v>10433</v>
          </cell>
          <cell r="E151">
            <v>4828655</v>
          </cell>
        </row>
        <row r="152">
          <cell r="A152">
            <v>10425</v>
          </cell>
          <cell r="B152">
            <v>0</v>
          </cell>
        </row>
        <row r="153">
          <cell r="A153">
            <v>10426</v>
          </cell>
          <cell r="B153">
            <v>13574359</v>
          </cell>
          <cell r="D153">
            <v>10434</v>
          </cell>
          <cell r="E153">
            <v>-3026001</v>
          </cell>
        </row>
        <row r="154">
          <cell r="A154">
            <v>10427</v>
          </cell>
          <cell r="B154">
            <v>-4599158</v>
          </cell>
          <cell r="D154">
            <v>10435</v>
          </cell>
          <cell r="E154">
            <v>12624275</v>
          </cell>
        </row>
        <row r="155">
          <cell r="A155">
            <v>10428</v>
          </cell>
          <cell r="B155">
            <v>-33472232</v>
          </cell>
          <cell r="D155">
            <v>10436</v>
          </cell>
          <cell r="E155">
            <v>2066855</v>
          </cell>
        </row>
        <row r="156">
          <cell r="A156">
            <v>10430</v>
          </cell>
          <cell r="B156">
            <v>-8137066</v>
          </cell>
          <cell r="D156">
            <v>10437</v>
          </cell>
          <cell r="E156">
            <v>0</v>
          </cell>
        </row>
        <row r="157">
          <cell r="A157">
            <v>10431</v>
          </cell>
          <cell r="B157">
            <v>0</v>
          </cell>
          <cell r="D157">
            <v>10438</v>
          </cell>
          <cell r="E157">
            <v>6631723</v>
          </cell>
        </row>
        <row r="158">
          <cell r="A158">
            <v>10432</v>
          </cell>
          <cell r="B158">
            <v>0</v>
          </cell>
          <cell r="D158">
            <v>10439</v>
          </cell>
          <cell r="E158">
            <v>5159000</v>
          </cell>
        </row>
        <row r="159">
          <cell r="A159">
            <v>10433</v>
          </cell>
          <cell r="B159">
            <v>2438689</v>
          </cell>
          <cell r="D159">
            <v>10440</v>
          </cell>
          <cell r="E159">
            <v>14805354</v>
          </cell>
        </row>
        <row r="160">
          <cell r="A160">
            <v>10434</v>
          </cell>
          <cell r="B160">
            <v>557675</v>
          </cell>
          <cell r="D160">
            <v>10441</v>
          </cell>
          <cell r="E160">
            <v>-12534354</v>
          </cell>
        </row>
        <row r="161">
          <cell r="A161">
            <v>10435</v>
          </cell>
          <cell r="B161">
            <v>4300188</v>
          </cell>
          <cell r="D161">
            <v>10442</v>
          </cell>
          <cell r="E161">
            <v>-25068708</v>
          </cell>
        </row>
        <row r="162">
          <cell r="A162">
            <v>10436</v>
          </cell>
          <cell r="B162">
            <v>1101569</v>
          </cell>
          <cell r="D162">
            <v>10443</v>
          </cell>
          <cell r="E162">
            <v>0</v>
          </cell>
        </row>
        <row r="163">
          <cell r="A163">
            <v>10437</v>
          </cell>
          <cell r="B163">
            <v>0</v>
          </cell>
          <cell r="D163">
            <v>10445</v>
          </cell>
          <cell r="E163">
            <v>0</v>
          </cell>
        </row>
        <row r="164">
          <cell r="A164">
            <v>10438</v>
          </cell>
          <cell r="B164">
            <v>1043592</v>
          </cell>
          <cell r="D164">
            <v>10446</v>
          </cell>
          <cell r="E164">
            <v>8677445</v>
          </cell>
        </row>
        <row r="165">
          <cell r="A165">
            <v>10439</v>
          </cell>
          <cell r="B165">
            <v>5159000</v>
          </cell>
          <cell r="D165">
            <v>10447</v>
          </cell>
          <cell r="E165">
            <v>87588</v>
          </cell>
        </row>
        <row r="166">
          <cell r="A166">
            <v>10440</v>
          </cell>
          <cell r="B166">
            <v>14805354</v>
          </cell>
          <cell r="D166">
            <v>10448</v>
          </cell>
          <cell r="E166">
            <v>40221022</v>
          </cell>
        </row>
        <row r="167">
          <cell r="A167">
            <v>10441</v>
          </cell>
          <cell r="B167">
            <v>-12534354</v>
          </cell>
          <cell r="D167">
            <v>10449</v>
          </cell>
          <cell r="E167">
            <v>8922</v>
          </cell>
        </row>
        <row r="168">
          <cell r="A168">
            <v>10442</v>
          </cell>
          <cell r="B168">
            <v>-25068708</v>
          </cell>
          <cell r="D168">
            <v>10451</v>
          </cell>
          <cell r="E168">
            <v>-55093</v>
          </cell>
        </row>
        <row r="169">
          <cell r="A169">
            <v>10443</v>
          </cell>
          <cell r="B169">
            <v>0</v>
          </cell>
          <cell r="D169">
            <v>10453</v>
          </cell>
          <cell r="E169">
            <v>20426.669999999998</v>
          </cell>
        </row>
        <row r="170">
          <cell r="A170">
            <v>10445</v>
          </cell>
          <cell r="B170">
            <v>0</v>
          </cell>
          <cell r="D170">
            <v>10454</v>
          </cell>
          <cell r="E170">
            <v>-72524</v>
          </cell>
        </row>
        <row r="171">
          <cell r="A171">
            <v>10446</v>
          </cell>
          <cell r="B171">
            <v>8764</v>
          </cell>
          <cell r="D171">
            <v>10456</v>
          </cell>
          <cell r="E171">
            <v>-623627</v>
          </cell>
        </row>
        <row r="172">
          <cell r="A172">
            <v>10447</v>
          </cell>
          <cell r="B172">
            <v>0</v>
          </cell>
          <cell r="D172">
            <v>10458</v>
          </cell>
          <cell r="E172">
            <v>127072</v>
          </cell>
        </row>
        <row r="173">
          <cell r="A173">
            <v>10448</v>
          </cell>
          <cell r="B173">
            <v>23353738</v>
          </cell>
          <cell r="D173">
            <v>10470</v>
          </cell>
          <cell r="E173">
            <v>-46498.86</v>
          </cell>
        </row>
        <row r="174">
          <cell r="A174">
            <v>10449</v>
          </cell>
          <cell r="B174">
            <v>10758</v>
          </cell>
          <cell r="D174">
            <v>10702</v>
          </cell>
          <cell r="E174">
            <v>0</v>
          </cell>
        </row>
        <row r="175">
          <cell r="A175">
            <v>10451</v>
          </cell>
          <cell r="B175">
            <v>-86188</v>
          </cell>
          <cell r="D175">
            <v>10715</v>
          </cell>
          <cell r="E175">
            <v>22573.52</v>
          </cell>
        </row>
        <row r="176">
          <cell r="A176">
            <v>10453</v>
          </cell>
          <cell r="B176">
            <v>62507.67</v>
          </cell>
          <cell r="D176">
            <v>10717</v>
          </cell>
          <cell r="E176">
            <v>2006.83</v>
          </cell>
        </row>
        <row r="177">
          <cell r="A177">
            <v>10454</v>
          </cell>
          <cell r="B177">
            <v>-201173</v>
          </cell>
          <cell r="D177">
            <v>10726</v>
          </cell>
          <cell r="E177">
            <v>3936</v>
          </cell>
        </row>
        <row r="178">
          <cell r="A178">
            <v>10456</v>
          </cell>
          <cell r="B178">
            <v>-623627</v>
          </cell>
          <cell r="D178">
            <v>10728</v>
          </cell>
          <cell r="E178">
            <v>1469309.57</v>
          </cell>
        </row>
        <row r="179">
          <cell r="A179">
            <v>10458</v>
          </cell>
          <cell r="B179">
            <v>0</v>
          </cell>
          <cell r="D179">
            <v>10736</v>
          </cell>
          <cell r="E179">
            <v>1098660.76</v>
          </cell>
        </row>
        <row r="180">
          <cell r="A180">
            <v>10470</v>
          </cell>
          <cell r="B180">
            <v>-46498.86</v>
          </cell>
          <cell r="D180">
            <v>10737</v>
          </cell>
          <cell r="E180">
            <v>-2165314.4</v>
          </cell>
        </row>
        <row r="181">
          <cell r="A181">
            <v>10471</v>
          </cell>
          <cell r="B181">
            <v>-1176000</v>
          </cell>
        </row>
        <row r="182">
          <cell r="A182">
            <v>10472</v>
          </cell>
          <cell r="B182">
            <v>-24876000</v>
          </cell>
        </row>
        <row r="183">
          <cell r="A183">
            <v>10473</v>
          </cell>
          <cell r="B183">
            <v>661000</v>
          </cell>
        </row>
        <row r="184">
          <cell r="A184">
            <v>10474</v>
          </cell>
          <cell r="B184">
            <v>-231</v>
          </cell>
        </row>
        <row r="185">
          <cell r="A185">
            <v>10476</v>
          </cell>
          <cell r="B185">
            <v>-21.69</v>
          </cell>
        </row>
        <row r="186">
          <cell r="A186">
            <v>10477</v>
          </cell>
          <cell r="B186">
            <v>-357</v>
          </cell>
        </row>
        <row r="187">
          <cell r="A187">
            <v>10702</v>
          </cell>
          <cell r="B187">
            <v>0</v>
          </cell>
          <cell r="D187">
            <v>10738</v>
          </cell>
          <cell r="E187">
            <v>465268.36</v>
          </cell>
        </row>
        <row r="188">
          <cell r="A188">
            <v>10715</v>
          </cell>
          <cell r="B188">
            <v>36816.730000000003</v>
          </cell>
          <cell r="D188">
            <v>10739</v>
          </cell>
          <cell r="E188">
            <v>3779</v>
          </cell>
        </row>
        <row r="189">
          <cell r="A189">
            <v>10717</v>
          </cell>
          <cell r="B189">
            <v>0</v>
          </cell>
          <cell r="D189">
            <v>10888</v>
          </cell>
          <cell r="E189">
            <v>-222729.3</v>
          </cell>
        </row>
        <row r="190">
          <cell r="A190">
            <v>10726</v>
          </cell>
          <cell r="B190">
            <v>3936</v>
          </cell>
          <cell r="D190">
            <v>20012</v>
          </cell>
          <cell r="E190">
            <v>49826671</v>
          </cell>
        </row>
        <row r="191">
          <cell r="A191">
            <v>10728</v>
          </cell>
          <cell r="B191">
            <v>1524357.88</v>
          </cell>
          <cell r="D191">
            <v>20013</v>
          </cell>
          <cell r="E191">
            <v>-122725733.14</v>
          </cell>
        </row>
        <row r="192">
          <cell r="A192">
            <v>10736</v>
          </cell>
          <cell r="B192">
            <v>0</v>
          </cell>
          <cell r="D192">
            <v>20017</v>
          </cell>
          <cell r="E192">
            <v>0</v>
          </cell>
        </row>
        <row r="193">
          <cell r="A193">
            <v>10737</v>
          </cell>
          <cell r="B193">
            <v>0</v>
          </cell>
          <cell r="D193">
            <v>20018</v>
          </cell>
          <cell r="E193">
            <v>-110115120.83</v>
          </cell>
        </row>
        <row r="194">
          <cell r="A194">
            <v>10738</v>
          </cell>
          <cell r="B194">
            <v>0</v>
          </cell>
          <cell r="D194">
            <v>20045</v>
          </cell>
          <cell r="E194">
            <v>2867118</v>
          </cell>
        </row>
        <row r="195">
          <cell r="A195">
            <v>10739</v>
          </cell>
          <cell r="B195">
            <v>0</v>
          </cell>
          <cell r="D195">
            <v>20090</v>
          </cell>
          <cell r="E195">
            <v>-225372</v>
          </cell>
        </row>
        <row r="196">
          <cell r="A196">
            <v>10888</v>
          </cell>
          <cell r="B196">
            <v>163266.70000000001</v>
          </cell>
          <cell r="D196">
            <v>30004</v>
          </cell>
          <cell r="E196">
            <v>4157935.96</v>
          </cell>
        </row>
        <row r="197">
          <cell r="A197">
            <v>20012</v>
          </cell>
          <cell r="B197">
            <v>42964719</v>
          </cell>
          <cell r="D197">
            <v>30005</v>
          </cell>
          <cell r="E197">
            <v>0</v>
          </cell>
        </row>
        <row r="198">
          <cell r="A198">
            <v>20013</v>
          </cell>
          <cell r="B198">
            <v>-88480398.140000001</v>
          </cell>
          <cell r="D198">
            <v>30006</v>
          </cell>
          <cell r="E198">
            <v>0</v>
          </cell>
        </row>
        <row r="199">
          <cell r="A199">
            <v>20017</v>
          </cell>
          <cell r="B199">
            <v>0</v>
          </cell>
          <cell r="D199">
            <v>30007</v>
          </cell>
          <cell r="E199">
            <v>0</v>
          </cell>
        </row>
        <row r="200">
          <cell r="A200">
            <v>20018</v>
          </cell>
          <cell r="B200">
            <v>-119679250.05</v>
          </cell>
          <cell r="D200">
            <v>30008</v>
          </cell>
          <cell r="E200">
            <v>0</v>
          </cell>
        </row>
        <row r="201">
          <cell r="A201">
            <v>20045</v>
          </cell>
          <cell r="B201">
            <v>0</v>
          </cell>
          <cell r="D201">
            <v>30012</v>
          </cell>
          <cell r="E201">
            <v>0</v>
          </cell>
        </row>
        <row r="202">
          <cell r="A202">
            <v>20090</v>
          </cell>
          <cell r="B202">
            <v>-810035</v>
          </cell>
          <cell r="D202">
            <v>30014</v>
          </cell>
          <cell r="E202">
            <v>-161343137.24000001</v>
          </cell>
        </row>
        <row r="204">
          <cell r="A204">
            <v>30004</v>
          </cell>
          <cell r="B204">
            <v>0</v>
          </cell>
          <cell r="D204">
            <v>30015</v>
          </cell>
          <cell r="E204">
            <v>0</v>
          </cell>
        </row>
        <row r="205">
          <cell r="A205">
            <v>30005</v>
          </cell>
          <cell r="B205">
            <v>0</v>
          </cell>
          <cell r="D205">
            <v>30018</v>
          </cell>
          <cell r="E205">
            <v>0</v>
          </cell>
        </row>
        <row r="206">
          <cell r="A206">
            <v>30006</v>
          </cell>
          <cell r="B206">
            <v>0</v>
          </cell>
          <cell r="D206">
            <v>30019</v>
          </cell>
          <cell r="E206">
            <v>0</v>
          </cell>
        </row>
        <row r="207">
          <cell r="A207">
            <v>30007</v>
          </cell>
          <cell r="B207">
            <v>0</v>
          </cell>
          <cell r="D207">
            <v>30020</v>
          </cell>
          <cell r="E207">
            <v>0</v>
          </cell>
        </row>
        <row r="208">
          <cell r="A208">
            <v>30008</v>
          </cell>
          <cell r="B208">
            <v>0</v>
          </cell>
          <cell r="D208">
            <v>30021</v>
          </cell>
          <cell r="E208">
            <v>0</v>
          </cell>
        </row>
        <row r="209">
          <cell r="A209">
            <v>30012</v>
          </cell>
          <cell r="B209">
            <v>0</v>
          </cell>
          <cell r="D209">
            <v>30022</v>
          </cell>
          <cell r="E209">
            <v>0</v>
          </cell>
        </row>
        <row r="210">
          <cell r="A210">
            <v>30014</v>
          </cell>
          <cell r="B210">
            <v>193533593.75999999</v>
          </cell>
          <cell r="D210">
            <v>30023</v>
          </cell>
          <cell r="E210">
            <v>0</v>
          </cell>
        </row>
        <row r="211">
          <cell r="A211">
            <v>30015</v>
          </cell>
          <cell r="B211">
            <v>0</v>
          </cell>
          <cell r="D211">
            <v>30024</v>
          </cell>
          <cell r="E211">
            <v>0</v>
          </cell>
        </row>
        <row r="212">
          <cell r="A212">
            <v>30018</v>
          </cell>
          <cell r="B212">
            <v>0</v>
          </cell>
          <cell r="D212">
            <v>30030</v>
          </cell>
          <cell r="E212">
            <v>0</v>
          </cell>
        </row>
        <row r="213">
          <cell r="A213">
            <v>30019</v>
          </cell>
          <cell r="B213">
            <v>0</v>
          </cell>
          <cell r="D213">
            <v>30031</v>
          </cell>
          <cell r="E213">
            <v>0</v>
          </cell>
        </row>
        <row r="214">
          <cell r="A214">
            <v>30020</v>
          </cell>
          <cell r="B214">
            <v>0</v>
          </cell>
          <cell r="D214">
            <v>30032</v>
          </cell>
          <cell r="E214">
            <v>0</v>
          </cell>
        </row>
        <row r="215">
          <cell r="A215">
            <v>30021</v>
          </cell>
          <cell r="B215">
            <v>0</v>
          </cell>
          <cell r="D215">
            <v>30033</v>
          </cell>
          <cell r="E215">
            <v>0</v>
          </cell>
        </row>
        <row r="216">
          <cell r="A216">
            <v>30022</v>
          </cell>
          <cell r="B216">
            <v>0</v>
          </cell>
          <cell r="D216">
            <v>30035</v>
          </cell>
          <cell r="E216">
            <v>-11706296</v>
          </cell>
        </row>
        <row r="217">
          <cell r="A217">
            <v>30023</v>
          </cell>
          <cell r="B217">
            <v>0</v>
          </cell>
          <cell r="D217">
            <v>30045</v>
          </cell>
          <cell r="E217">
            <v>0</v>
          </cell>
        </row>
        <row r="218">
          <cell r="A218">
            <v>30024</v>
          </cell>
          <cell r="B218">
            <v>0</v>
          </cell>
          <cell r="D218">
            <v>30062</v>
          </cell>
          <cell r="E218">
            <v>0</v>
          </cell>
        </row>
        <row r="219">
          <cell r="A219">
            <v>30030</v>
          </cell>
          <cell r="B219">
            <v>0</v>
          </cell>
          <cell r="D219">
            <v>30072</v>
          </cell>
          <cell r="E219">
            <v>0</v>
          </cell>
        </row>
        <row r="220">
          <cell r="A220">
            <v>30031</v>
          </cell>
          <cell r="B220">
            <v>0</v>
          </cell>
          <cell r="D220">
            <v>30094</v>
          </cell>
          <cell r="E220">
            <v>0</v>
          </cell>
        </row>
        <row r="221">
          <cell r="A221">
            <v>30032</v>
          </cell>
          <cell r="B221">
            <v>0</v>
          </cell>
          <cell r="D221">
            <v>30095</v>
          </cell>
          <cell r="E221">
            <v>-567000</v>
          </cell>
        </row>
        <row r="222">
          <cell r="A222">
            <v>30033</v>
          </cell>
          <cell r="B222">
            <v>0</v>
          </cell>
          <cell r="D222">
            <v>30096</v>
          </cell>
          <cell r="E222">
            <v>-73657</v>
          </cell>
        </row>
        <row r="223">
          <cell r="A223">
            <v>30035</v>
          </cell>
          <cell r="B223">
            <v>-13183349</v>
          </cell>
          <cell r="D223">
            <v>30098</v>
          </cell>
          <cell r="E223">
            <v>20992732.120000001</v>
          </cell>
        </row>
        <row r="224">
          <cell r="A224">
            <v>30045</v>
          </cell>
          <cell r="B224">
            <v>0</v>
          </cell>
          <cell r="D224">
            <v>30194</v>
          </cell>
          <cell r="E224">
            <v>0</v>
          </cell>
        </row>
        <row r="225">
          <cell r="A225">
            <v>30046</v>
          </cell>
          <cell r="B225">
            <v>22461969</v>
          </cell>
        </row>
        <row r="226">
          <cell r="A226">
            <v>30062</v>
          </cell>
          <cell r="B226">
            <v>0</v>
          </cell>
          <cell r="D226">
            <v>30198</v>
          </cell>
          <cell r="E226">
            <v>-9330196</v>
          </cell>
        </row>
        <row r="227">
          <cell r="A227">
            <v>30072</v>
          </cell>
          <cell r="B227">
            <v>0</v>
          </cell>
          <cell r="D227">
            <v>30274</v>
          </cell>
          <cell r="E227">
            <v>-192611970</v>
          </cell>
        </row>
        <row r="228">
          <cell r="A228">
            <v>30094</v>
          </cell>
          <cell r="B228">
            <v>0</v>
          </cell>
          <cell r="D228">
            <v>30278</v>
          </cell>
          <cell r="E228">
            <v>-124.65</v>
          </cell>
        </row>
        <row r="229">
          <cell r="A229">
            <v>30095</v>
          </cell>
          <cell r="B229">
            <v>0</v>
          </cell>
          <cell r="D229">
            <v>30282</v>
          </cell>
          <cell r="E229">
            <v>3653533.05</v>
          </cell>
        </row>
        <row r="230">
          <cell r="A230">
            <v>30096</v>
          </cell>
          <cell r="B230">
            <v>0</v>
          </cell>
          <cell r="D230">
            <v>30284</v>
          </cell>
          <cell r="E230">
            <v>38927455</v>
          </cell>
        </row>
        <row r="231">
          <cell r="A231">
            <v>30098</v>
          </cell>
          <cell r="B231">
            <v>-3649391</v>
          </cell>
          <cell r="D231">
            <v>30286</v>
          </cell>
          <cell r="E231">
            <v>-4757833.95</v>
          </cell>
        </row>
        <row r="232">
          <cell r="A232">
            <v>30194</v>
          </cell>
          <cell r="B232">
            <v>0</v>
          </cell>
          <cell r="D232">
            <v>30287</v>
          </cell>
          <cell r="E232">
            <v>-1237016.22</v>
          </cell>
        </row>
        <row r="233">
          <cell r="A233">
            <v>30198</v>
          </cell>
          <cell r="B233">
            <v>-9330196</v>
          </cell>
          <cell r="D233">
            <v>40002</v>
          </cell>
          <cell r="E233">
            <v>0</v>
          </cell>
        </row>
        <row r="234">
          <cell r="A234">
            <v>30274</v>
          </cell>
          <cell r="B234">
            <v>-260582474</v>
          </cell>
          <cell r="D234">
            <v>40003</v>
          </cell>
          <cell r="E234">
            <v>0</v>
          </cell>
        </row>
        <row r="235">
          <cell r="A235">
            <v>30278</v>
          </cell>
          <cell r="B235">
            <v>-18691.650000000001</v>
          </cell>
          <cell r="D235">
            <v>40004</v>
          </cell>
          <cell r="E235">
            <v>0</v>
          </cell>
        </row>
        <row r="236">
          <cell r="A236">
            <v>30279</v>
          </cell>
          <cell r="B236">
            <v>261</v>
          </cell>
        </row>
        <row r="237">
          <cell r="A237">
            <v>30282</v>
          </cell>
          <cell r="B237">
            <v>-8793802.9499999993</v>
          </cell>
          <cell r="D237">
            <v>40005</v>
          </cell>
          <cell r="E237">
            <v>0</v>
          </cell>
        </row>
        <row r="238">
          <cell r="A238">
            <v>30284</v>
          </cell>
          <cell r="B238">
            <v>0</v>
          </cell>
          <cell r="D238">
            <v>40006</v>
          </cell>
          <cell r="E238">
            <v>0</v>
          </cell>
        </row>
        <row r="239">
          <cell r="A239">
            <v>30286</v>
          </cell>
          <cell r="B239">
            <v>-5884571.7599999998</v>
          </cell>
          <cell r="D239">
            <v>40007</v>
          </cell>
          <cell r="E239">
            <v>150592</v>
          </cell>
        </row>
        <row r="240">
          <cell r="A240">
            <v>30287</v>
          </cell>
          <cell r="B240">
            <v>-554840.12</v>
          </cell>
          <cell r="D240">
            <v>40011</v>
          </cell>
          <cell r="E240">
            <v>0</v>
          </cell>
        </row>
        <row r="241">
          <cell r="A241">
            <v>30294</v>
          </cell>
          <cell r="B241">
            <v>0</v>
          </cell>
        </row>
        <row r="242">
          <cell r="A242">
            <v>30296</v>
          </cell>
          <cell r="B242">
            <v>-73657</v>
          </cell>
        </row>
        <row r="243">
          <cell r="A243">
            <v>40002</v>
          </cell>
          <cell r="B243">
            <v>0</v>
          </cell>
          <cell r="D243">
            <v>45000</v>
          </cell>
          <cell r="E243">
            <v>0</v>
          </cell>
        </row>
        <row r="244">
          <cell r="A244">
            <v>40003</v>
          </cell>
          <cell r="B244">
            <v>0</v>
          </cell>
          <cell r="D244">
            <v>45029</v>
          </cell>
          <cell r="E244">
            <v>5940</v>
          </cell>
        </row>
        <row r="245">
          <cell r="A245">
            <v>40004</v>
          </cell>
          <cell r="B245">
            <v>0</v>
          </cell>
          <cell r="D245">
            <v>45059</v>
          </cell>
          <cell r="E245">
            <v>0</v>
          </cell>
        </row>
        <row r="247">
          <cell r="A247">
            <v>40005</v>
          </cell>
          <cell r="B247">
            <v>0</v>
          </cell>
          <cell r="D247">
            <v>45075</v>
          </cell>
          <cell r="E247">
            <v>-2116600</v>
          </cell>
        </row>
        <row r="248">
          <cell r="A248">
            <v>40006</v>
          </cell>
          <cell r="B248">
            <v>0</v>
          </cell>
          <cell r="D248">
            <v>45079</v>
          </cell>
          <cell r="E248">
            <v>3632367</v>
          </cell>
        </row>
        <row r="249">
          <cell r="A249">
            <v>40007</v>
          </cell>
          <cell r="B249">
            <v>0</v>
          </cell>
          <cell r="D249">
            <v>45084</v>
          </cell>
          <cell r="E249">
            <v>-3640755.51</v>
          </cell>
        </row>
        <row r="250">
          <cell r="A250">
            <v>40011</v>
          </cell>
          <cell r="B250">
            <v>0</v>
          </cell>
          <cell r="D250">
            <v>45085</v>
          </cell>
          <cell r="E250">
            <v>-30728</v>
          </cell>
        </row>
        <row r="251">
          <cell r="A251">
            <v>45000</v>
          </cell>
          <cell r="B251">
            <v>0</v>
          </cell>
          <cell r="D251">
            <v>45088</v>
          </cell>
          <cell r="E251">
            <v>17</v>
          </cell>
        </row>
        <row r="252">
          <cell r="A252">
            <v>45029</v>
          </cell>
          <cell r="B252">
            <v>5940</v>
          </cell>
          <cell r="D252" t="str">
            <v xml:space="preserve">2411_ACC_FIT        </v>
          </cell>
          <cell r="E252">
            <v>3324509.2499997355</v>
          </cell>
        </row>
        <row r="253">
          <cell r="A253">
            <v>45059</v>
          </cell>
          <cell r="B253">
            <v>0</v>
          </cell>
        </row>
        <row r="254">
          <cell r="A254">
            <v>45065</v>
          </cell>
          <cell r="B254">
            <v>35043.050000000003</v>
          </cell>
        </row>
        <row r="255">
          <cell r="A255">
            <v>45075</v>
          </cell>
          <cell r="B255">
            <v>-22357163</v>
          </cell>
        </row>
        <row r="256">
          <cell r="A256">
            <v>45079</v>
          </cell>
          <cell r="B256">
            <v>3606812</v>
          </cell>
        </row>
        <row r="257">
          <cell r="A257">
            <v>45084</v>
          </cell>
          <cell r="B257">
            <v>-4506773.51</v>
          </cell>
        </row>
        <row r="258">
          <cell r="A258">
            <v>45085</v>
          </cell>
          <cell r="B258">
            <v>-75862</v>
          </cell>
        </row>
        <row r="259">
          <cell r="A259">
            <v>45088</v>
          </cell>
          <cell r="B259">
            <v>17</v>
          </cell>
        </row>
        <row r="260">
          <cell r="A260" t="str">
            <v xml:space="preserve">2411_ACC_FIT        </v>
          </cell>
          <cell r="B260">
            <v>-358594170.70999998</v>
          </cell>
        </row>
      </sheetData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tion"/>
      <sheetName val="2002"/>
      <sheetName val="2003"/>
      <sheetName val="2004"/>
      <sheetName val="2005"/>
      <sheetName val="Avg Cap Empl"/>
      <sheetName val="Data"/>
      <sheetName val="SQL"/>
      <sheetName val="Module1"/>
    </sheetNames>
    <sheetDataSet>
      <sheetData sheetId="0" refreshError="1">
        <row r="3">
          <cell r="B3" t="str">
            <v>2002 9&amp;3 Forecast</v>
          </cell>
        </row>
        <row r="4">
          <cell r="B4" t="str">
            <v>October 23, 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"/>
      <sheetName val="Balance Sheet"/>
      <sheetName val="Cashflow"/>
      <sheetName val="Continuities"/>
      <sheetName val="Intercompany"/>
      <sheetName val="P_L"/>
      <sheetName val="B_Sheet"/>
      <sheetName val="C_Flow"/>
      <sheetName val="Macro1"/>
      <sheetName val="Account Codes"/>
      <sheetName val="Unit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tion"/>
      <sheetName val="MonthlyGross"/>
      <sheetName val="Annual"/>
      <sheetName val="EPS by Qtr"/>
      <sheetName val="CapEx"/>
      <sheetName val="ROCE blank"/>
      <sheetName val="ROCE"/>
      <sheetName val="SVA blank"/>
      <sheetName val="SVA"/>
      <sheetName val="MonthlyNet"/>
      <sheetName val="EPS Recon"/>
      <sheetName val="EBIT"/>
      <sheetName val="Data"/>
      <sheetName val="SQL"/>
      <sheetName val="Distribution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 Earnings Drivers (QTR)"/>
      <sheetName val="IR Earnings Drivers (YTD)"/>
      <sheetName val="Ongoing EPS - QTR"/>
      <sheetName val="Ongoing EPS - YTD"/>
      <sheetName val="Summary of EBITs"/>
      <sheetName val="Ongoing EBITs"/>
      <sheetName val="Flux"/>
      <sheetName val="Taxes"/>
    </sheetNames>
    <sheetDataSet>
      <sheetData sheetId="0" refreshError="1">
        <row r="1">
          <cell r="A1" t="str">
            <v>Duke Energy Corporation</v>
          </cell>
        </row>
        <row r="2">
          <cell r="A2" t="str">
            <v>Earnings Per Share Drivers</v>
          </cell>
        </row>
        <row r="3">
          <cell r="A3" t="str">
            <v>Three Months Ended December 31, 2002</v>
          </cell>
        </row>
        <row r="5">
          <cell r="J5" t="str">
            <v>Corp</v>
          </cell>
        </row>
        <row r="6">
          <cell r="A6" t="str">
            <v>(In millions, except where noted)</v>
          </cell>
          <cell r="B6" t="str">
            <v>EBIT</v>
          </cell>
          <cell r="F6" t="str">
            <v>Dollar</v>
          </cell>
          <cell r="H6" t="str">
            <v>Percent</v>
          </cell>
          <cell r="J6" t="str">
            <v>Tax</v>
          </cell>
          <cell r="L6" t="str">
            <v>$ Variance</v>
          </cell>
          <cell r="N6" t="str">
            <v>Number of</v>
          </cell>
          <cell r="P6" t="str">
            <v>Dollars/</v>
          </cell>
        </row>
        <row r="7">
          <cell r="B7">
            <v>2002</v>
          </cell>
          <cell r="D7">
            <v>2001</v>
          </cell>
          <cell r="F7" t="str">
            <v xml:space="preserve">Variance </v>
          </cell>
          <cell r="H7" t="str">
            <v xml:space="preserve">Variance </v>
          </cell>
          <cell r="J7" t="str">
            <v>Rate</v>
          </cell>
          <cell r="L7" t="str">
            <v>Net of Taxes</v>
          </cell>
          <cell r="N7" t="str">
            <v>Shares</v>
          </cell>
          <cell r="P7" t="str">
            <v>Share</v>
          </cell>
        </row>
        <row r="8">
          <cell r="A8" t="str">
            <v>Franchised Electric</v>
          </cell>
        </row>
        <row r="9">
          <cell r="A9" t="str">
            <v>2002</v>
          </cell>
        </row>
        <row r="12">
          <cell r="F12">
            <v>0</v>
          </cell>
          <cell r="J12">
            <v>0.31952662721893493</v>
          </cell>
          <cell r="L12">
            <v>0</v>
          </cell>
          <cell r="N12">
            <v>833802778</v>
          </cell>
          <cell r="P12">
            <v>0</v>
          </cell>
        </row>
        <row r="13">
          <cell r="F13">
            <v>0</v>
          </cell>
          <cell r="J13">
            <v>0.31952662721893493</v>
          </cell>
          <cell r="L13">
            <v>0</v>
          </cell>
          <cell r="N13">
            <v>833802778</v>
          </cell>
          <cell r="P13">
            <v>0</v>
          </cell>
        </row>
        <row r="14">
          <cell r="F14">
            <v>0</v>
          </cell>
          <cell r="J14">
            <v>0.31952662721893493</v>
          </cell>
          <cell r="L14">
            <v>0</v>
          </cell>
          <cell r="N14">
            <v>833802778</v>
          </cell>
          <cell r="P14">
            <v>0</v>
          </cell>
        </row>
        <row r="15">
          <cell r="A15" t="str">
            <v>2001</v>
          </cell>
        </row>
        <row r="16">
          <cell r="F16">
            <v>0</v>
          </cell>
          <cell r="J16">
            <v>0.31952662721893493</v>
          </cell>
          <cell r="L16">
            <v>0</v>
          </cell>
          <cell r="N16">
            <v>833802778</v>
          </cell>
          <cell r="P16">
            <v>0</v>
          </cell>
        </row>
        <row r="17">
          <cell r="F17">
            <v>-22</v>
          </cell>
          <cell r="J17">
            <v>0.31952662721893493</v>
          </cell>
          <cell r="L17">
            <v>-14.970414201183431</v>
          </cell>
          <cell r="N17">
            <v>833802778</v>
          </cell>
          <cell r="P17">
            <v>-1.7954382734358593E-2</v>
          </cell>
        </row>
        <row r="18">
          <cell r="A18" t="str">
            <v xml:space="preserve">   Total Franchised Electric</v>
          </cell>
          <cell r="B18">
            <v>585</v>
          </cell>
          <cell r="D18">
            <v>607</v>
          </cell>
          <cell r="F18">
            <v>-22</v>
          </cell>
          <cell r="H18">
            <v>-3.6243822075782535E-2</v>
          </cell>
          <cell r="L18">
            <v>-14.970414201183431</v>
          </cell>
          <cell r="P18">
            <v>-1.7954382734358593E-2</v>
          </cell>
        </row>
        <row r="20">
          <cell r="A20" t="str">
            <v>Natural Gas Transmission</v>
          </cell>
        </row>
        <row r="21">
          <cell r="A21" t="str">
            <v>2002</v>
          </cell>
        </row>
        <row r="22">
          <cell r="F22">
            <v>0</v>
          </cell>
          <cell r="J22">
            <v>0.31952662721893493</v>
          </cell>
          <cell r="L22">
            <v>0</v>
          </cell>
          <cell r="N22">
            <v>833802778</v>
          </cell>
          <cell r="P22">
            <v>0</v>
          </cell>
        </row>
        <row r="23">
          <cell r="F23">
            <v>0</v>
          </cell>
          <cell r="J23">
            <v>0.31952662721893493</v>
          </cell>
          <cell r="L23">
            <v>0</v>
          </cell>
          <cell r="N23">
            <v>833802778</v>
          </cell>
          <cell r="P23">
            <v>0</v>
          </cell>
        </row>
        <row r="24">
          <cell r="F24">
            <v>0</v>
          </cell>
          <cell r="J24">
            <v>0.31952662721893493</v>
          </cell>
          <cell r="L24">
            <v>0</v>
          </cell>
          <cell r="N24">
            <v>833802778</v>
          </cell>
          <cell r="P24">
            <v>0</v>
          </cell>
        </row>
        <row r="25">
          <cell r="F25">
            <v>0</v>
          </cell>
          <cell r="J25">
            <v>0.31952662721893493</v>
          </cell>
          <cell r="L25">
            <v>0</v>
          </cell>
          <cell r="N25">
            <v>833802778</v>
          </cell>
          <cell r="P25">
            <v>0</v>
          </cell>
        </row>
        <row r="26">
          <cell r="F26">
            <v>0</v>
          </cell>
          <cell r="J26">
            <v>0.31952662721893493</v>
          </cell>
          <cell r="L26">
            <v>0</v>
          </cell>
          <cell r="N26">
            <v>833802778</v>
          </cell>
          <cell r="P26">
            <v>0</v>
          </cell>
        </row>
        <row r="27">
          <cell r="F27">
            <v>144</v>
          </cell>
          <cell r="J27">
            <v>0.31952662721893493</v>
          </cell>
          <cell r="L27">
            <v>97.988165680473358</v>
          </cell>
          <cell r="N27">
            <v>833802778</v>
          </cell>
          <cell r="P27">
            <v>0.11751959607943806</v>
          </cell>
        </row>
        <row r="28">
          <cell r="A28" t="str">
            <v xml:space="preserve">   Total Natural Gas Transmission</v>
          </cell>
          <cell r="B28">
            <v>287</v>
          </cell>
          <cell r="D28">
            <v>143</v>
          </cell>
          <cell r="F28">
            <v>144</v>
          </cell>
          <cell r="H28">
            <v>1.0069930069930071</v>
          </cell>
          <cell r="L28">
            <v>97.988165680473358</v>
          </cell>
          <cell r="P28">
            <v>0.11751959607943806</v>
          </cell>
        </row>
        <row r="30">
          <cell r="A30" t="str">
            <v>Field Services</v>
          </cell>
        </row>
        <row r="32">
          <cell r="F32">
            <v>0</v>
          </cell>
          <cell r="J32">
            <v>0.31952662721893493</v>
          </cell>
          <cell r="L32">
            <v>0</v>
          </cell>
          <cell r="N32">
            <v>833802778</v>
          </cell>
          <cell r="P32">
            <v>0</v>
          </cell>
        </row>
        <row r="33">
          <cell r="F33">
            <v>0</v>
          </cell>
          <cell r="J33">
            <v>0.31952662721893493</v>
          </cell>
          <cell r="L33">
            <v>0</v>
          </cell>
          <cell r="N33">
            <v>833802778</v>
          </cell>
          <cell r="P33">
            <v>0</v>
          </cell>
        </row>
        <row r="34">
          <cell r="F34">
            <v>0</v>
          </cell>
          <cell r="J34">
            <v>0.31952662721893493</v>
          </cell>
          <cell r="L34">
            <v>0</v>
          </cell>
          <cell r="N34">
            <v>833802778</v>
          </cell>
          <cell r="P34">
            <v>0</v>
          </cell>
        </row>
        <row r="35">
          <cell r="F35">
            <v>-52</v>
          </cell>
          <cell r="J35">
            <v>0.31952662721893493</v>
          </cell>
          <cell r="L35">
            <v>-35.38461538461538</v>
          </cell>
          <cell r="N35">
            <v>833802778</v>
          </cell>
          <cell r="P35">
            <v>-4.2437631917574853E-2</v>
          </cell>
        </row>
        <row r="36">
          <cell r="A36" t="str">
            <v xml:space="preserve">   Total Field Services</v>
          </cell>
          <cell r="B36">
            <v>23</v>
          </cell>
          <cell r="D36">
            <v>75</v>
          </cell>
          <cell r="F36">
            <v>-52</v>
          </cell>
          <cell r="H36">
            <v>-0.69333333333333336</v>
          </cell>
          <cell r="L36">
            <v>-35.38461538461538</v>
          </cell>
          <cell r="P36">
            <v>-4.2437631917574853E-2</v>
          </cell>
        </row>
        <row r="38">
          <cell r="A38" t="str">
            <v>Duke Energy North America</v>
          </cell>
        </row>
        <row r="39">
          <cell r="A39" t="str">
            <v>2002</v>
          </cell>
        </row>
        <row r="40">
          <cell r="F40">
            <v>0</v>
          </cell>
          <cell r="J40">
            <v>0.31952662721893493</v>
          </cell>
          <cell r="L40">
            <v>0</v>
          </cell>
          <cell r="N40">
            <v>833802778</v>
          </cell>
          <cell r="P40">
            <v>0</v>
          </cell>
        </row>
        <row r="43">
          <cell r="F43">
            <v>0</v>
          </cell>
          <cell r="J43">
            <v>0.31952662721893493</v>
          </cell>
          <cell r="L43">
            <v>0</v>
          </cell>
          <cell r="N43">
            <v>833802778</v>
          </cell>
          <cell r="P43">
            <v>0</v>
          </cell>
        </row>
        <row r="44">
          <cell r="F44">
            <v>0</v>
          </cell>
          <cell r="J44">
            <v>0.31952662721893493</v>
          </cell>
          <cell r="L44">
            <v>0</v>
          </cell>
          <cell r="N44">
            <v>833802778</v>
          </cell>
          <cell r="P44">
            <v>0</v>
          </cell>
        </row>
        <row r="45">
          <cell r="F45">
            <v>0</v>
          </cell>
          <cell r="J45">
            <v>0.31952662721893493</v>
          </cell>
          <cell r="L45">
            <v>0</v>
          </cell>
          <cell r="N45">
            <v>833802778</v>
          </cell>
          <cell r="P45">
            <v>0</v>
          </cell>
        </row>
        <row r="47">
          <cell r="F47">
            <v>0</v>
          </cell>
          <cell r="J47">
            <v>0.31952662721893493</v>
          </cell>
          <cell r="L47">
            <v>0</v>
          </cell>
          <cell r="N47">
            <v>833802778</v>
          </cell>
          <cell r="P47">
            <v>0</v>
          </cell>
        </row>
        <row r="48">
          <cell r="F48">
            <v>0</v>
          </cell>
        </row>
        <row r="49">
          <cell r="F49">
            <v>0</v>
          </cell>
          <cell r="J49">
            <v>0.31952662721893493</v>
          </cell>
          <cell r="L49">
            <v>0</v>
          </cell>
          <cell r="N49">
            <v>833802778</v>
          </cell>
          <cell r="P49">
            <v>0</v>
          </cell>
        </row>
        <row r="50">
          <cell r="F50">
            <v>0</v>
          </cell>
          <cell r="J50">
            <v>0.31952662721893493</v>
          </cell>
          <cell r="L50">
            <v>0</v>
          </cell>
          <cell r="N50">
            <v>833802778</v>
          </cell>
          <cell r="P50">
            <v>0</v>
          </cell>
        </row>
        <row r="51">
          <cell r="F51">
            <v>0</v>
          </cell>
          <cell r="J51">
            <v>0.31952662721893493</v>
          </cell>
          <cell r="L51">
            <v>0</v>
          </cell>
          <cell r="N51">
            <v>833802778</v>
          </cell>
          <cell r="P51">
            <v>0</v>
          </cell>
        </row>
        <row r="52">
          <cell r="F52">
            <v>0</v>
          </cell>
          <cell r="J52">
            <v>0.31952662721893493</v>
          </cell>
          <cell r="L52">
            <v>0</v>
          </cell>
          <cell r="N52">
            <v>833802778</v>
          </cell>
          <cell r="P52">
            <v>0</v>
          </cell>
        </row>
        <row r="53">
          <cell r="A53" t="str">
            <v>2001</v>
          </cell>
        </row>
        <row r="55">
          <cell r="F55">
            <v>0</v>
          </cell>
          <cell r="J55">
            <v>0.31952662721893493</v>
          </cell>
          <cell r="L55">
            <v>0</v>
          </cell>
          <cell r="N55">
            <v>833802778</v>
          </cell>
          <cell r="P55">
            <v>0</v>
          </cell>
        </row>
        <row r="56">
          <cell r="F56">
            <v>0</v>
          </cell>
          <cell r="J56">
            <v>0.31952662721893493</v>
          </cell>
          <cell r="L56">
            <v>0</v>
          </cell>
          <cell r="N56">
            <v>833802778</v>
          </cell>
          <cell r="P56">
            <v>0</v>
          </cell>
        </row>
        <row r="57">
          <cell r="F57">
            <v>-761</v>
          </cell>
          <cell r="J57">
            <v>0.31952662721893493</v>
          </cell>
          <cell r="L57">
            <v>-517.84023668639043</v>
          </cell>
          <cell r="N57">
            <v>833802778</v>
          </cell>
          <cell r="P57">
            <v>-0.62105842094758579</v>
          </cell>
        </row>
        <row r="58">
          <cell r="A58" t="str">
            <v>*Trading Variance Explanations: results reflect the negative impacts of a prolonged</v>
          </cell>
        </row>
        <row r="59">
          <cell r="A59" t="str">
            <v xml:space="preserve">  economic downturn, continued low price volatility levels, reduced spark spreads</v>
          </cell>
        </row>
        <row r="60">
          <cell r="A60" t="str">
            <v xml:space="preserve">  and decreased market liquidity. These factors led to sharply depressed spot</v>
          </cell>
        </row>
        <row r="61">
          <cell r="A61" t="str">
            <v xml:space="preserve">  and forward wholesale power prices, particularly during the critical summer months</v>
          </cell>
        </row>
        <row r="62">
          <cell r="A62" t="str">
            <v xml:space="preserve">   In contrast, last year's results were driven by unusually high natural gas and</v>
          </cell>
        </row>
        <row r="63">
          <cell r="A63" t="str">
            <v xml:space="preserve">   power prices and volatility levels.</v>
          </cell>
        </row>
        <row r="64">
          <cell r="A64" t="str">
            <v xml:space="preserve">   Total North American Wholesale Energy</v>
          </cell>
          <cell r="B64">
            <v>-107</v>
          </cell>
          <cell r="D64">
            <v>654</v>
          </cell>
          <cell r="F64">
            <v>-761</v>
          </cell>
          <cell r="H64">
            <v>-1.1636085626911314</v>
          </cell>
          <cell r="L64">
            <v>-517.84023668639043</v>
          </cell>
          <cell r="P64">
            <v>-0.62105842094758579</v>
          </cell>
        </row>
        <row r="65">
          <cell r="A65" t="str">
            <v xml:space="preserve"> </v>
          </cell>
        </row>
        <row r="66">
          <cell r="A66" t="str">
            <v>International Energy</v>
          </cell>
        </row>
        <row r="67">
          <cell r="F67">
            <v>0</v>
          </cell>
          <cell r="J67">
            <v>0.31952662721893493</v>
          </cell>
          <cell r="L67">
            <v>0</v>
          </cell>
          <cell r="N67">
            <v>833802778</v>
          </cell>
          <cell r="P67">
            <v>0</v>
          </cell>
        </row>
        <row r="68">
          <cell r="F68">
            <v>0</v>
          </cell>
          <cell r="J68">
            <v>0.31952662721893493</v>
          </cell>
          <cell r="L68">
            <v>0</v>
          </cell>
          <cell r="N68">
            <v>833802778</v>
          </cell>
          <cell r="P68">
            <v>0</v>
          </cell>
        </row>
        <row r="69">
          <cell r="F69">
            <v>0</v>
          </cell>
          <cell r="J69">
            <v>0.31952662721893493</v>
          </cell>
          <cell r="L69">
            <v>0</v>
          </cell>
          <cell r="N69">
            <v>833802778</v>
          </cell>
          <cell r="P69">
            <v>0</v>
          </cell>
        </row>
        <row r="71">
          <cell r="F71">
            <v>0</v>
          </cell>
          <cell r="J71">
            <v>0.31952662721893493</v>
          </cell>
          <cell r="L71">
            <v>0</v>
          </cell>
          <cell r="N71">
            <v>833802778</v>
          </cell>
          <cell r="P71">
            <v>0</v>
          </cell>
        </row>
        <row r="72">
          <cell r="A72">
            <v>2001</v>
          </cell>
        </row>
        <row r="73">
          <cell r="F73">
            <v>0</v>
          </cell>
          <cell r="J73">
            <v>0.31952662721893493</v>
          </cell>
          <cell r="L73">
            <v>0</v>
          </cell>
          <cell r="N73">
            <v>833802778</v>
          </cell>
          <cell r="P73">
            <v>0</v>
          </cell>
        </row>
        <row r="74">
          <cell r="F74">
            <v>-99</v>
          </cell>
          <cell r="J74">
            <v>0.31952662721893493</v>
          </cell>
          <cell r="L74">
            <v>-67.366863905325431</v>
          </cell>
          <cell r="N74">
            <v>833802778</v>
          </cell>
          <cell r="P74">
            <v>-8.0794722304613653E-2</v>
          </cell>
        </row>
        <row r="75">
          <cell r="A75" t="str">
            <v xml:space="preserve">   Total International Energy</v>
          </cell>
          <cell r="B75">
            <v>-25</v>
          </cell>
          <cell r="D75">
            <v>74</v>
          </cell>
          <cell r="F75">
            <v>-99</v>
          </cell>
          <cell r="H75">
            <v>-1.3378378378378379</v>
          </cell>
          <cell r="L75">
            <v>-67.366863905325431</v>
          </cell>
          <cell r="P75">
            <v>-8.0794722304613653E-2</v>
          </cell>
        </row>
        <row r="77">
          <cell r="B77" t="str">
            <v>Continued on next page……….</v>
          </cell>
        </row>
        <row r="79">
          <cell r="B79" t="str">
            <v>Continued from previous page.</v>
          </cell>
        </row>
        <row r="80">
          <cell r="A80" t="str">
            <v>Other Energy Services</v>
          </cell>
        </row>
        <row r="81">
          <cell r="A81">
            <v>2002</v>
          </cell>
        </row>
        <row r="83">
          <cell r="F83">
            <v>0</v>
          </cell>
          <cell r="J83">
            <v>0.31952662721893493</v>
          </cell>
          <cell r="L83">
            <v>0</v>
          </cell>
          <cell r="N83">
            <v>833802778</v>
          </cell>
          <cell r="P83">
            <v>0</v>
          </cell>
        </row>
        <row r="85">
          <cell r="F85">
            <v>0</v>
          </cell>
          <cell r="J85">
            <v>0.31952662721893493</v>
          </cell>
          <cell r="L85">
            <v>0</v>
          </cell>
          <cell r="N85">
            <v>833802778</v>
          </cell>
          <cell r="P85">
            <v>0</v>
          </cell>
        </row>
        <row r="86">
          <cell r="F86">
            <v>0</v>
          </cell>
          <cell r="J86">
            <v>0.31952662721893493</v>
          </cell>
          <cell r="L86">
            <v>0</v>
          </cell>
          <cell r="N86">
            <v>833802778</v>
          </cell>
          <cell r="P86">
            <v>0</v>
          </cell>
        </row>
        <row r="87">
          <cell r="A87">
            <v>2001</v>
          </cell>
        </row>
        <row r="88">
          <cell r="F88">
            <v>0</v>
          </cell>
          <cell r="J88">
            <v>0.31952662721893493</v>
          </cell>
          <cell r="L88">
            <v>0</v>
          </cell>
          <cell r="N88">
            <v>833802778</v>
          </cell>
          <cell r="P88">
            <v>0</v>
          </cell>
        </row>
        <row r="89">
          <cell r="F89">
            <v>0</v>
          </cell>
          <cell r="J89">
            <v>0.31952662721893493</v>
          </cell>
          <cell r="L89">
            <v>0</v>
          </cell>
          <cell r="N89">
            <v>833802778</v>
          </cell>
          <cell r="P89">
            <v>0</v>
          </cell>
        </row>
        <row r="91">
          <cell r="F91">
            <v>67</v>
          </cell>
          <cell r="J91">
            <v>0.31952662721893493</v>
          </cell>
          <cell r="L91">
            <v>45.591715976331358</v>
          </cell>
          <cell r="N91">
            <v>833802778</v>
          </cell>
          <cell r="P91">
            <v>5.467925650918299E-2</v>
          </cell>
        </row>
        <row r="92">
          <cell r="A92" t="str">
            <v xml:space="preserve">   Total Other Energy Services</v>
          </cell>
          <cell r="B92">
            <v>9</v>
          </cell>
          <cell r="D92">
            <v>-58</v>
          </cell>
          <cell r="F92">
            <v>67</v>
          </cell>
          <cell r="H92">
            <v>1.1551724137931034</v>
          </cell>
          <cell r="L92">
            <v>45.591715976331358</v>
          </cell>
          <cell r="P92">
            <v>5.467925650918299E-2</v>
          </cell>
        </row>
        <row r="94">
          <cell r="A94" t="str">
            <v>Duke Ventures</v>
          </cell>
        </row>
        <row r="95">
          <cell r="F95">
            <v>0</v>
          </cell>
          <cell r="J95">
            <v>0.31952662721893493</v>
          </cell>
          <cell r="L95">
            <v>0</v>
          </cell>
          <cell r="N95">
            <v>833802778</v>
          </cell>
          <cell r="P95">
            <v>0</v>
          </cell>
        </row>
        <row r="96">
          <cell r="A96" t="str">
            <v xml:space="preserve">   Total Duke Ventures</v>
          </cell>
          <cell r="B96">
            <v>21</v>
          </cell>
          <cell r="D96">
            <v>51</v>
          </cell>
          <cell r="F96">
            <v>-30</v>
          </cell>
          <cell r="H96">
            <v>-0.58823529411764708</v>
          </cell>
          <cell r="L96">
            <v>0</v>
          </cell>
          <cell r="P96">
            <v>0</v>
          </cell>
        </row>
        <row r="98">
          <cell r="A98" t="str">
            <v>Other Operations (includes certain unallocated corporate costs)</v>
          </cell>
        </row>
        <row r="99">
          <cell r="A99" t="str">
            <v>Other misc variances (see supporting schedule)</v>
          </cell>
          <cell r="F99">
            <v>-64</v>
          </cell>
          <cell r="J99">
            <v>0.31952662721893493</v>
          </cell>
          <cell r="L99">
            <v>-43.550295857988161</v>
          </cell>
          <cell r="N99">
            <v>833802778</v>
          </cell>
          <cell r="P99">
            <v>-5.2230931590861361E-2</v>
          </cell>
        </row>
        <row r="100">
          <cell r="A100" t="str">
            <v xml:space="preserve">   Total Other Operations</v>
          </cell>
          <cell r="B100">
            <v>-118</v>
          </cell>
          <cell r="D100">
            <v>-54</v>
          </cell>
          <cell r="F100">
            <v>-64</v>
          </cell>
          <cell r="H100">
            <v>-1.1851851851851851</v>
          </cell>
          <cell r="L100">
            <v>-43.550295857988161</v>
          </cell>
          <cell r="P100">
            <v>-5.2230931590861361E-2</v>
          </cell>
        </row>
        <row r="102">
          <cell r="A102" t="str">
            <v xml:space="preserve">  Total Segment EBIT</v>
          </cell>
          <cell r="B102">
            <v>675</v>
          </cell>
          <cell r="D102">
            <v>1492</v>
          </cell>
          <cell r="F102">
            <v>-787</v>
          </cell>
          <cell r="H102">
            <v>-0.52747989276139406</v>
          </cell>
          <cell r="L102">
            <v>-535.53254437869782</v>
          </cell>
          <cell r="P102">
            <v>-0.64227723690637328</v>
          </cell>
        </row>
        <row r="104">
          <cell r="A104" t="str">
            <v>Other items affecting EPS</v>
          </cell>
        </row>
        <row r="105">
          <cell r="A105" t="str">
            <v>Increase in interest expense</v>
          </cell>
          <cell r="F105">
            <v>-125</v>
          </cell>
          <cell r="J105">
            <v>0.31952662721893493</v>
          </cell>
          <cell r="L105">
            <v>-85.059171597633124</v>
          </cell>
          <cell r="N105">
            <v>833802778</v>
          </cell>
          <cell r="P105">
            <v>-0.10201353826340109</v>
          </cell>
        </row>
        <row r="106">
          <cell r="A106" t="str">
            <v>Decrease in minority interest expense related to interest and taxes</v>
          </cell>
          <cell r="F106">
            <v>4</v>
          </cell>
          <cell r="J106">
            <v>0.31952662721893493</v>
          </cell>
          <cell r="L106">
            <v>2.72189349112426</v>
          </cell>
          <cell r="N106">
            <v>833802778</v>
          </cell>
          <cell r="P106">
            <v>3.2644332244288351E-3</v>
          </cell>
        </row>
        <row r="107">
          <cell r="A107" t="str">
            <v>Decrease in preferred securities interest, attributable to DENA financing</v>
          </cell>
          <cell r="F107">
            <v>0</v>
          </cell>
          <cell r="J107">
            <v>0.31952662721893493</v>
          </cell>
          <cell r="L107">
            <v>0</v>
          </cell>
          <cell r="N107">
            <v>833802778</v>
          </cell>
          <cell r="P107">
            <v>0</v>
          </cell>
        </row>
        <row r="108">
          <cell r="A108" t="str">
            <v>Change in weighted ave shares o/s = 58.6 million shares</v>
          </cell>
        </row>
        <row r="109">
          <cell r="A109" t="str">
            <v xml:space="preserve">     2002 Earn for Com SH of $ 227/ 833.8 shares in CY = $0.2722</v>
          </cell>
        </row>
        <row r="110">
          <cell r="A110" t="str">
            <v xml:space="preserve">     2002 Earn for Com SH of $227/ 775.2 shares in PY = $0.2928</v>
          </cell>
          <cell r="P110">
            <v>-2.06E-2</v>
          </cell>
        </row>
        <row r="111">
          <cell r="A111" t="str">
            <v>Change in effective tax rate</v>
          </cell>
          <cell r="F111">
            <v>19.147335423197493</v>
          </cell>
          <cell r="L111">
            <v>19.147335423197493</v>
          </cell>
          <cell r="N111">
            <v>833802778</v>
          </cell>
          <cell r="P111">
            <v>2.2963866190426022E-2</v>
          </cell>
        </row>
        <row r="112">
          <cell r="A112" t="str">
            <v xml:space="preserve">  Total Other items</v>
          </cell>
          <cell r="F112">
            <v>-101.85266457680251</v>
          </cell>
          <cell r="L112">
            <v>-63.189942683311372</v>
          </cell>
          <cell r="P112">
            <v>-9.6385238848546231E-2</v>
          </cell>
        </row>
        <row r="114">
          <cell r="A114" t="str">
            <v>EPS Variance, Total Corporation</v>
          </cell>
          <cell r="P114">
            <v>-0.73866247575492017</v>
          </cell>
        </row>
        <row r="118">
          <cell r="L118" t="str">
            <v>EPS, three months ended September 30, 2002</v>
          </cell>
          <cell r="P118">
            <v>0.27</v>
          </cell>
        </row>
        <row r="119">
          <cell r="A119" t="str">
            <v>NOTE Totals may not foot due to rounding</v>
          </cell>
          <cell r="L119" t="str">
            <v>EPS, three months ended September 30, 2001</v>
          </cell>
          <cell r="P119">
            <v>1.02</v>
          </cell>
        </row>
        <row r="120">
          <cell r="L120" t="str">
            <v>Variance</v>
          </cell>
          <cell r="P120">
            <v>-0.75</v>
          </cell>
        </row>
        <row r="121">
          <cell r="A121" t="str">
            <v xml:space="preserve">NOTE 1: Detail of Duke Power revenue amounts for weather, economy and growth should not be perceived as exact. Although they are calculated using the </v>
          </cell>
        </row>
        <row r="122">
          <cell r="A122" t="str">
            <v>best data available, there is no way to determine the precise effect weather and the slowing economy has on Franchised Electric's earnings. These are approximate</v>
          </cell>
        </row>
        <row r="123">
          <cell r="A123" t="str">
            <v>numbers reported to Duke's management.</v>
          </cell>
        </row>
      </sheetData>
      <sheetData sheetId="1"/>
      <sheetData sheetId="2" refreshError="1">
        <row r="1">
          <cell r="A1" t="str">
            <v>Duke Energy Corporation</v>
          </cell>
        </row>
        <row r="2">
          <cell r="A2" t="str">
            <v>Ongoing Earnings Per Share Calculation</v>
          </cell>
        </row>
        <row r="3">
          <cell r="A3" t="str">
            <v>Three Months Ended December 31, 2002</v>
          </cell>
        </row>
        <row r="7">
          <cell r="D7" t="str">
            <v>Earnings</v>
          </cell>
          <cell r="H7" t="str">
            <v>Interest and</v>
          </cell>
          <cell r="J7" t="str">
            <v>Earnings</v>
          </cell>
        </row>
        <row r="8">
          <cell r="D8" t="str">
            <v>Before Interest</v>
          </cell>
          <cell r="F8" t="str">
            <v>Income</v>
          </cell>
          <cell r="H8" t="str">
            <v>Preferred</v>
          </cell>
          <cell r="J8" t="str">
            <v>for Common</v>
          </cell>
          <cell r="L8" t="str">
            <v>Basic</v>
          </cell>
        </row>
        <row r="9">
          <cell r="A9" t="str">
            <v>(In millions, except where noted)</v>
          </cell>
          <cell r="D9" t="str">
            <v>and Taxes</v>
          </cell>
          <cell r="F9" t="str">
            <v>Taxes</v>
          </cell>
          <cell r="H9" t="str">
            <v>Stock</v>
          </cell>
          <cell r="J9" t="str">
            <v>Stock</v>
          </cell>
          <cell r="L9" t="str">
            <v>EPS</v>
          </cell>
        </row>
        <row r="11">
          <cell r="A11" t="str">
            <v>Quarter Ended December 31, 2002 Earnings</v>
          </cell>
          <cell r="D11">
            <v>668</v>
          </cell>
          <cell r="F11">
            <v>-108</v>
          </cell>
          <cell r="H11">
            <v>-333</v>
          </cell>
          <cell r="J11">
            <v>227</v>
          </cell>
          <cell r="L11">
            <v>0.27</v>
          </cell>
        </row>
        <row r="13">
          <cell r="A13" t="str">
            <v>Non-core EBIT items</v>
          </cell>
        </row>
        <row r="14">
          <cell r="A14" t="str">
            <v>DENA</v>
          </cell>
        </row>
        <row r="15">
          <cell r="F15">
            <v>0</v>
          </cell>
          <cell r="J15">
            <v>0</v>
          </cell>
          <cell r="L15">
            <v>0</v>
          </cell>
        </row>
        <row r="16">
          <cell r="F16">
            <v>0</v>
          </cell>
          <cell r="J16">
            <v>0</v>
          </cell>
          <cell r="L16">
            <v>0</v>
          </cell>
        </row>
        <row r="17">
          <cell r="D17">
            <v>0</v>
          </cell>
          <cell r="F17">
            <v>0</v>
          </cell>
          <cell r="J17">
            <v>0</v>
          </cell>
          <cell r="L17">
            <v>0</v>
          </cell>
        </row>
        <row r="18">
          <cell r="D18">
            <v>0</v>
          </cell>
          <cell r="F18">
            <v>0</v>
          </cell>
          <cell r="J18">
            <v>0</v>
          </cell>
          <cell r="L18">
            <v>0</v>
          </cell>
        </row>
        <row r="19">
          <cell r="A19" t="str">
            <v>DEI</v>
          </cell>
        </row>
        <row r="20">
          <cell r="D20">
            <v>0</v>
          </cell>
          <cell r="F20">
            <v>0</v>
          </cell>
          <cell r="J20">
            <v>0</v>
          </cell>
          <cell r="L20">
            <v>0</v>
          </cell>
        </row>
        <row r="21">
          <cell r="A21" t="str">
            <v>Franchised Electric</v>
          </cell>
        </row>
        <row r="22">
          <cell r="D22">
            <v>0</v>
          </cell>
          <cell r="F22">
            <v>0</v>
          </cell>
          <cell r="J22">
            <v>0</v>
          </cell>
          <cell r="L22">
            <v>0</v>
          </cell>
        </row>
        <row r="24">
          <cell r="A24" t="str">
            <v>Ongoing</v>
          </cell>
          <cell r="D24">
            <v>668</v>
          </cell>
          <cell r="F24">
            <v>-108</v>
          </cell>
          <cell r="H24">
            <v>-333</v>
          </cell>
          <cell r="J24">
            <v>227</v>
          </cell>
          <cell r="L24">
            <v>0.27</v>
          </cell>
        </row>
        <row r="26">
          <cell r="A26" t="str">
            <v>Franchised Electric</v>
          </cell>
        </row>
        <row r="27">
          <cell r="B27" t="str">
            <v>Weather impacts (a)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</row>
        <row r="29">
          <cell r="A29" t="str">
            <v>Normalized  Earnings</v>
          </cell>
          <cell r="D29">
            <v>668</v>
          </cell>
          <cell r="F29">
            <v>-108</v>
          </cell>
          <cell r="H29">
            <v>-333</v>
          </cell>
          <cell r="J29">
            <v>227</v>
          </cell>
          <cell r="L29">
            <v>0.27</v>
          </cell>
        </row>
        <row r="36">
          <cell r="A36" t="str">
            <v>Quarter Ended December 31, 2001 Earnings</v>
          </cell>
          <cell r="D36">
            <v>0</v>
          </cell>
          <cell r="F36">
            <v>0</v>
          </cell>
          <cell r="H36">
            <v>0</v>
          </cell>
          <cell r="J36">
            <v>0</v>
          </cell>
          <cell r="L36" t="e">
            <v>#DIV/0!</v>
          </cell>
        </row>
        <row r="38">
          <cell r="A38" t="str">
            <v>Non-core EBIT items</v>
          </cell>
        </row>
        <row r="41">
          <cell r="J41">
            <v>0</v>
          </cell>
          <cell r="L41" t="e">
            <v>#DIV/0!</v>
          </cell>
        </row>
        <row r="44">
          <cell r="A44" t="str">
            <v>Ongoing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  <cell r="L44" t="e">
            <v>#DIV/0!</v>
          </cell>
        </row>
        <row r="46">
          <cell r="A46" t="str">
            <v>Franchised Electric</v>
          </cell>
        </row>
        <row r="47">
          <cell r="B47" t="str">
            <v>Weather impacts (a)</v>
          </cell>
          <cell r="D47">
            <v>0</v>
          </cell>
          <cell r="F47">
            <v>0</v>
          </cell>
          <cell r="J47">
            <v>0</v>
          </cell>
          <cell r="L47" t="e">
            <v>#DIV/0!</v>
          </cell>
        </row>
        <row r="49">
          <cell r="A49" t="str">
            <v>Normalized Earnings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 t="e">
            <v>#DIV/0!</v>
          </cell>
        </row>
        <row r="52">
          <cell r="A52" t="str">
            <v xml:space="preserve">(a) </v>
          </cell>
          <cell r="B52" t="str">
            <v>Amount represents an estimate and should not be discussed specifically.  Note that this is a variance compared to normalized</v>
          </cell>
        </row>
        <row r="53">
          <cell r="B53" t="str">
            <v>(or budgeted) weather, not versus prior year weather.</v>
          </cell>
        </row>
      </sheetData>
      <sheetData sheetId="3" refreshError="1">
        <row r="1">
          <cell r="A1" t="str">
            <v>Duke Energy Corporation</v>
          </cell>
        </row>
        <row r="2">
          <cell r="A2" t="str">
            <v>Ongoing Earnings Per Share Calculation</v>
          </cell>
        </row>
        <row r="3">
          <cell r="A3" t="str">
            <v>Year to Date Ended December 31, 2002</v>
          </cell>
        </row>
        <row r="7">
          <cell r="D7" t="str">
            <v>Earnings</v>
          </cell>
          <cell r="H7" t="str">
            <v>Interest and</v>
          </cell>
          <cell r="J7" t="str">
            <v>Cum. Change</v>
          </cell>
          <cell r="L7" t="str">
            <v>Earnings</v>
          </cell>
        </row>
        <row r="8">
          <cell r="D8" t="str">
            <v>Before Interest</v>
          </cell>
          <cell r="F8" t="str">
            <v>Income</v>
          </cell>
          <cell r="H8" t="str">
            <v>Preferred</v>
          </cell>
          <cell r="J8" t="str">
            <v>In Accounting</v>
          </cell>
          <cell r="L8" t="str">
            <v>for Common</v>
          </cell>
          <cell r="N8" t="str">
            <v>Basic</v>
          </cell>
        </row>
        <row r="9">
          <cell r="A9" t="str">
            <v>(In millions, except where noted)</v>
          </cell>
          <cell r="D9" t="str">
            <v>and Taxes</v>
          </cell>
          <cell r="F9" t="str">
            <v>Taxes</v>
          </cell>
          <cell r="H9" t="str">
            <v>Stock</v>
          </cell>
          <cell r="J9" t="str">
            <v>Principle</v>
          </cell>
          <cell r="L9" t="str">
            <v>Stock</v>
          </cell>
          <cell r="N9" t="str">
            <v>EPS</v>
          </cell>
        </row>
        <row r="11">
          <cell r="A11" t="str">
            <v>YTD December 31, 2002 Earnings</v>
          </cell>
          <cell r="D11">
            <v>2476</v>
          </cell>
          <cell r="F11">
            <v>-513</v>
          </cell>
          <cell r="H11">
            <v>-887</v>
          </cell>
          <cell r="J11">
            <v>0</v>
          </cell>
          <cell r="L11">
            <v>1076</v>
          </cell>
          <cell r="N11">
            <v>1.32</v>
          </cell>
        </row>
        <row r="13">
          <cell r="A13" t="str">
            <v>Non-core EBIT items</v>
          </cell>
        </row>
        <row r="14">
          <cell r="A14" t="str">
            <v>DENA</v>
          </cell>
        </row>
        <row r="15">
          <cell r="B15" t="str">
            <v>Termination obligation on GE Turbines $121, Write-off of</v>
          </cell>
          <cell r="F15">
            <v>0</v>
          </cell>
          <cell r="L15">
            <v>0</v>
          </cell>
          <cell r="N15">
            <v>0</v>
          </cell>
        </row>
        <row r="16">
          <cell r="B16" t="str">
            <v xml:space="preserve">   site development costs $31, South Bay impairment $31 </v>
          </cell>
          <cell r="F16">
            <v>0</v>
          </cell>
          <cell r="L16">
            <v>0</v>
          </cell>
          <cell r="N16">
            <v>0</v>
          </cell>
        </row>
        <row r="17">
          <cell r="B17" t="str">
            <v xml:space="preserve">    and demobilization costs $12</v>
          </cell>
          <cell r="D17">
            <v>195</v>
          </cell>
          <cell r="F17">
            <v>-76</v>
          </cell>
          <cell r="L17">
            <v>119</v>
          </cell>
          <cell r="N17">
            <v>0.15</v>
          </cell>
        </row>
        <row r="18">
          <cell r="B18" t="str">
            <v>Severance costs</v>
          </cell>
          <cell r="D18">
            <v>12</v>
          </cell>
          <cell r="F18">
            <v>-5</v>
          </cell>
          <cell r="L18">
            <v>7</v>
          </cell>
          <cell r="N18">
            <v>0.01</v>
          </cell>
        </row>
        <row r="19">
          <cell r="A19" t="str">
            <v>DEI</v>
          </cell>
        </row>
        <row r="20">
          <cell r="B20" t="str">
            <v>Impairment of turbines &amp; other project write-off costs</v>
          </cell>
          <cell r="D20">
            <v>91</v>
          </cell>
          <cell r="F20">
            <v>-35</v>
          </cell>
          <cell r="L20">
            <v>56</v>
          </cell>
          <cell r="N20">
            <v>7.0000000000000007E-2</v>
          </cell>
        </row>
        <row r="21">
          <cell r="A21" t="str">
            <v>Franchised Electric</v>
          </cell>
        </row>
        <row r="22">
          <cell r="B22" t="str">
            <v>Severance accrual</v>
          </cell>
          <cell r="D22">
            <v>21</v>
          </cell>
          <cell r="F22">
            <v>-8</v>
          </cell>
          <cell r="L22">
            <v>13</v>
          </cell>
          <cell r="N22">
            <v>0.02</v>
          </cell>
        </row>
        <row r="24">
          <cell r="A24" t="str">
            <v>Ongoing earnings</v>
          </cell>
          <cell r="D24">
            <v>2795</v>
          </cell>
          <cell r="F24">
            <v>-637</v>
          </cell>
          <cell r="H24">
            <v>-887</v>
          </cell>
          <cell r="J24">
            <v>0</v>
          </cell>
          <cell r="L24">
            <v>1271</v>
          </cell>
          <cell r="N24">
            <v>1.57</v>
          </cell>
        </row>
        <row r="26">
          <cell r="A26" t="str">
            <v>Franchised Electric</v>
          </cell>
        </row>
        <row r="27">
          <cell r="B27" t="str">
            <v>Weather impacts (a)</v>
          </cell>
          <cell r="D27">
            <v>-42</v>
          </cell>
          <cell r="F27">
            <v>16</v>
          </cell>
          <cell r="L27">
            <v>-26</v>
          </cell>
          <cell r="N27">
            <v>-0.03</v>
          </cell>
        </row>
        <row r="29">
          <cell r="A29" t="str">
            <v>Normalized Earnings</v>
          </cell>
          <cell r="D29">
            <v>2753</v>
          </cell>
          <cell r="F29">
            <v>-621</v>
          </cell>
          <cell r="H29">
            <v>-887</v>
          </cell>
          <cell r="J29">
            <v>0</v>
          </cell>
          <cell r="L29">
            <v>1245</v>
          </cell>
          <cell r="N29">
            <v>1.54</v>
          </cell>
        </row>
        <row r="36">
          <cell r="A36" t="str">
            <v>YTD December 31, 2001 Earnings</v>
          </cell>
          <cell r="D36">
            <v>0</v>
          </cell>
          <cell r="F36">
            <v>0</v>
          </cell>
          <cell r="H36">
            <v>0</v>
          </cell>
          <cell r="J36">
            <v>-96</v>
          </cell>
          <cell r="L36">
            <v>-96</v>
          </cell>
          <cell r="N36" t="e">
            <v>#DIV/0!</v>
          </cell>
        </row>
        <row r="38">
          <cell r="A38" t="str">
            <v>Non-core EBIT items</v>
          </cell>
        </row>
        <row r="40">
          <cell r="A40" t="str">
            <v>Corporate and Other</v>
          </cell>
        </row>
        <row r="41">
          <cell r="B41" t="str">
            <v>Cumulative effect of change in accounting principles</v>
          </cell>
          <cell r="J41">
            <v>96</v>
          </cell>
          <cell r="L41">
            <v>96</v>
          </cell>
          <cell r="N41" t="e">
            <v>#DIV/0!</v>
          </cell>
        </row>
        <row r="43">
          <cell r="D43">
            <v>0</v>
          </cell>
          <cell r="F43">
            <v>0</v>
          </cell>
          <cell r="L43">
            <v>0</v>
          </cell>
          <cell r="N43" t="e">
            <v>#DIV/0!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DCC"/>
      <sheetName val="PEC"/>
      <sheetName val="PEPL"/>
      <sheetName val="TETCO"/>
      <sheetName val="AEG"/>
      <sheetName val="PE P&amp;O"/>
      <sheetName val="TEC"/>
      <sheetName val="LNG"/>
      <sheetName val="DESI"/>
      <sheetName val="MHP"/>
      <sheetName val="Solutions"/>
      <sheetName val="DES Canada"/>
      <sheetName val="DENGC"/>
      <sheetName val="Fld Srv"/>
      <sheetName val="DE Market"/>
      <sheetName val="GAD Group"/>
      <sheetName val="DENA"/>
      <sheetName val="DEI"/>
      <sheetName val="Westcoast"/>
      <sheetName val="Import IS"/>
      <sheetName val="Import BS"/>
      <sheetName val="IS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A6">
            <v>10001</v>
          </cell>
          <cell r="B6">
            <v>0</v>
          </cell>
          <cell r="C6">
            <v>0</v>
          </cell>
        </row>
        <row r="7">
          <cell r="A7">
            <v>10002</v>
          </cell>
          <cell r="B7">
            <v>0</v>
          </cell>
          <cell r="C7">
            <v>0</v>
          </cell>
        </row>
        <row r="8">
          <cell r="A8">
            <v>10003</v>
          </cell>
          <cell r="B8">
            <v>0</v>
          </cell>
          <cell r="C8">
            <v>0</v>
          </cell>
        </row>
        <row r="9">
          <cell r="A9">
            <v>10004</v>
          </cell>
          <cell r="B9">
            <v>0</v>
          </cell>
          <cell r="C9">
            <v>0</v>
          </cell>
        </row>
        <row r="10">
          <cell r="A10">
            <v>10005</v>
          </cell>
          <cell r="B10">
            <v>0</v>
          </cell>
          <cell r="C10">
            <v>0</v>
          </cell>
        </row>
        <row r="11">
          <cell r="A11">
            <v>10006</v>
          </cell>
          <cell r="B11">
            <v>0</v>
          </cell>
          <cell r="C11">
            <v>0</v>
          </cell>
        </row>
        <row r="12">
          <cell r="A12">
            <v>10007</v>
          </cell>
          <cell r="B12">
            <v>0</v>
          </cell>
          <cell r="C12">
            <v>0</v>
          </cell>
        </row>
        <row r="13">
          <cell r="A13">
            <v>10008</v>
          </cell>
          <cell r="B13">
            <v>0</v>
          </cell>
          <cell r="C13">
            <v>0</v>
          </cell>
        </row>
        <row r="14">
          <cell r="A14">
            <v>10009</v>
          </cell>
          <cell r="B14">
            <v>0</v>
          </cell>
          <cell r="C14">
            <v>0</v>
          </cell>
        </row>
        <row r="15">
          <cell r="A15">
            <v>10015</v>
          </cell>
          <cell r="B15">
            <v>0</v>
          </cell>
          <cell r="C15">
            <v>0</v>
          </cell>
        </row>
        <row r="16">
          <cell r="A16">
            <v>10021</v>
          </cell>
          <cell r="B16">
            <v>0</v>
          </cell>
          <cell r="C16">
            <v>0</v>
          </cell>
        </row>
        <row r="17">
          <cell r="A17">
            <v>10022</v>
          </cell>
          <cell r="B17">
            <v>0</v>
          </cell>
          <cell r="C17">
            <v>0</v>
          </cell>
        </row>
        <row r="18">
          <cell r="A18">
            <v>10027</v>
          </cell>
          <cell r="B18">
            <v>0</v>
          </cell>
          <cell r="C18">
            <v>0</v>
          </cell>
        </row>
        <row r="19">
          <cell r="A19">
            <v>10033</v>
          </cell>
          <cell r="B19">
            <v>988720</v>
          </cell>
          <cell r="C19">
            <v>-988720</v>
          </cell>
        </row>
        <row r="20">
          <cell r="A20">
            <v>10044</v>
          </cell>
          <cell r="B20">
            <v>644823.98</v>
          </cell>
          <cell r="C20">
            <v>-644823.98</v>
          </cell>
        </row>
        <row r="21">
          <cell r="A21">
            <v>10059</v>
          </cell>
          <cell r="B21">
            <v>0</v>
          </cell>
          <cell r="C21">
            <v>0</v>
          </cell>
        </row>
        <row r="22">
          <cell r="A22">
            <v>10098</v>
          </cell>
          <cell r="B22">
            <v>0</v>
          </cell>
          <cell r="C22">
            <v>0</v>
          </cell>
        </row>
        <row r="23">
          <cell r="A23">
            <v>10108</v>
          </cell>
          <cell r="B23">
            <v>263340.2</v>
          </cell>
          <cell r="C23">
            <v>-263340.2</v>
          </cell>
        </row>
        <row r="24">
          <cell r="A24">
            <v>10115</v>
          </cell>
          <cell r="B24">
            <v>0</v>
          </cell>
          <cell r="C24">
            <v>0</v>
          </cell>
        </row>
        <row r="25">
          <cell r="A25">
            <v>10125</v>
          </cell>
          <cell r="B25">
            <v>-21413.75</v>
          </cell>
          <cell r="C25">
            <v>21413.75</v>
          </cell>
        </row>
        <row r="26">
          <cell r="A26">
            <v>10126</v>
          </cell>
          <cell r="B26">
            <v>52325</v>
          </cell>
          <cell r="C26">
            <v>-52325</v>
          </cell>
        </row>
        <row r="27">
          <cell r="A27">
            <v>10128</v>
          </cell>
          <cell r="B27">
            <v>0</v>
          </cell>
          <cell r="C27">
            <v>0</v>
          </cell>
        </row>
        <row r="28">
          <cell r="A28">
            <v>10129</v>
          </cell>
          <cell r="B28">
            <v>3775014.7</v>
          </cell>
          <cell r="C28">
            <v>-3775014.7</v>
          </cell>
        </row>
        <row r="29">
          <cell r="A29">
            <v>10133</v>
          </cell>
          <cell r="B29">
            <v>398950</v>
          </cell>
          <cell r="C29">
            <v>-398950</v>
          </cell>
        </row>
        <row r="30">
          <cell r="A30">
            <v>10135</v>
          </cell>
          <cell r="B30">
            <v>582.54</v>
          </cell>
          <cell r="C30">
            <v>-582.54</v>
          </cell>
        </row>
        <row r="31">
          <cell r="A31">
            <v>10138</v>
          </cell>
          <cell r="B31">
            <v>-2011997</v>
          </cell>
          <cell r="C31">
            <v>2011997</v>
          </cell>
        </row>
        <row r="32">
          <cell r="A32">
            <v>10139</v>
          </cell>
          <cell r="B32">
            <v>145207.99</v>
          </cell>
          <cell r="C32">
            <v>-145207.99</v>
          </cell>
        </row>
        <row r="33">
          <cell r="A33">
            <v>10163</v>
          </cell>
          <cell r="B33">
            <v>14247.49</v>
          </cell>
          <cell r="C33">
            <v>-14247.49</v>
          </cell>
        </row>
        <row r="34">
          <cell r="A34">
            <v>10164</v>
          </cell>
          <cell r="B34">
            <v>0</v>
          </cell>
          <cell r="C34">
            <v>0</v>
          </cell>
        </row>
        <row r="35">
          <cell r="A35">
            <v>10166</v>
          </cell>
          <cell r="B35">
            <v>0</v>
          </cell>
          <cell r="C35">
            <v>0</v>
          </cell>
        </row>
        <row r="36">
          <cell r="A36">
            <v>10167</v>
          </cell>
          <cell r="B36">
            <v>0</v>
          </cell>
          <cell r="C36">
            <v>0</v>
          </cell>
        </row>
        <row r="37">
          <cell r="A37">
            <v>10168</v>
          </cell>
          <cell r="B37">
            <v>738995.52</v>
          </cell>
          <cell r="C37">
            <v>-738995.52</v>
          </cell>
        </row>
        <row r="38">
          <cell r="A38">
            <v>10169</v>
          </cell>
          <cell r="B38">
            <v>0</v>
          </cell>
          <cell r="C38">
            <v>0</v>
          </cell>
        </row>
        <row r="39">
          <cell r="A39">
            <v>10170</v>
          </cell>
          <cell r="B39">
            <v>2635917.58</v>
          </cell>
          <cell r="C39">
            <v>-2635917.58</v>
          </cell>
        </row>
        <row r="40">
          <cell r="A40">
            <v>10173</v>
          </cell>
          <cell r="B40">
            <v>5613</v>
          </cell>
          <cell r="C40">
            <v>-5613</v>
          </cell>
        </row>
        <row r="41">
          <cell r="A41">
            <v>10177</v>
          </cell>
          <cell r="B41">
            <v>0</v>
          </cell>
          <cell r="C41">
            <v>0</v>
          </cell>
        </row>
        <row r="42">
          <cell r="A42">
            <v>10178</v>
          </cell>
          <cell r="B42">
            <v>0</v>
          </cell>
          <cell r="C42">
            <v>0</v>
          </cell>
        </row>
        <row r="43">
          <cell r="A43">
            <v>10185</v>
          </cell>
          <cell r="B43">
            <v>-81810</v>
          </cell>
          <cell r="C43">
            <v>81810</v>
          </cell>
        </row>
        <row r="44">
          <cell r="A44">
            <v>10188</v>
          </cell>
          <cell r="B44">
            <v>0</v>
          </cell>
          <cell r="C44">
            <v>0</v>
          </cell>
        </row>
        <row r="45">
          <cell r="A45">
            <v>10189</v>
          </cell>
          <cell r="B45">
            <v>0</v>
          </cell>
          <cell r="C45">
            <v>0</v>
          </cell>
        </row>
        <row r="46">
          <cell r="A46">
            <v>10190</v>
          </cell>
          <cell r="B46">
            <v>3369674.55</v>
          </cell>
          <cell r="C46">
            <v>-3369674.55</v>
          </cell>
        </row>
        <row r="47">
          <cell r="A47">
            <v>10197</v>
          </cell>
          <cell r="B47">
            <v>2403788.6800000002</v>
          </cell>
          <cell r="C47">
            <v>-2403788.6800000002</v>
          </cell>
        </row>
        <row r="48">
          <cell r="A48">
            <v>10198</v>
          </cell>
          <cell r="B48">
            <v>-3073350.02</v>
          </cell>
          <cell r="C48">
            <v>3073350.02</v>
          </cell>
        </row>
        <row r="49">
          <cell r="A49">
            <v>10200</v>
          </cell>
          <cell r="B49">
            <v>-3710859.88</v>
          </cell>
          <cell r="C49">
            <v>3710859.88</v>
          </cell>
        </row>
        <row r="50">
          <cell r="A50">
            <v>10202</v>
          </cell>
          <cell r="B50">
            <v>15234.03</v>
          </cell>
          <cell r="C50">
            <v>-15234.03</v>
          </cell>
        </row>
        <row r="51">
          <cell r="A51">
            <v>10205</v>
          </cell>
          <cell r="B51">
            <v>0</v>
          </cell>
          <cell r="C51">
            <v>0</v>
          </cell>
        </row>
        <row r="52">
          <cell r="A52">
            <v>10206</v>
          </cell>
          <cell r="B52">
            <v>0</v>
          </cell>
          <cell r="C52">
            <v>0</v>
          </cell>
        </row>
        <row r="53">
          <cell r="A53">
            <v>10208</v>
          </cell>
          <cell r="B53">
            <v>-419624.75</v>
          </cell>
          <cell r="C53">
            <v>419624.75</v>
          </cell>
        </row>
        <row r="54">
          <cell r="A54">
            <v>10216</v>
          </cell>
          <cell r="B54">
            <v>-120206.76</v>
          </cell>
          <cell r="C54">
            <v>120206.76</v>
          </cell>
        </row>
        <row r="55">
          <cell r="A55">
            <v>10262</v>
          </cell>
          <cell r="B55">
            <v>0</v>
          </cell>
          <cell r="C55">
            <v>0</v>
          </cell>
        </row>
        <row r="56">
          <cell r="A56">
            <v>10265</v>
          </cell>
          <cell r="B56">
            <v>0</v>
          </cell>
          <cell r="C56">
            <v>0</v>
          </cell>
        </row>
        <row r="57">
          <cell r="A57">
            <v>10300</v>
          </cell>
          <cell r="B57">
            <v>362.54</v>
          </cell>
          <cell r="C57">
            <v>-362.54</v>
          </cell>
        </row>
        <row r="58">
          <cell r="A58">
            <v>10301</v>
          </cell>
          <cell r="B58">
            <v>-4630.93</v>
          </cell>
          <cell r="C58">
            <v>4630.93</v>
          </cell>
        </row>
        <row r="59">
          <cell r="A59">
            <v>10304</v>
          </cell>
          <cell r="B59">
            <v>109165.93</v>
          </cell>
          <cell r="C59">
            <v>-109165.93</v>
          </cell>
        </row>
        <row r="60">
          <cell r="A60">
            <v>10305</v>
          </cell>
          <cell r="B60">
            <v>205052.42</v>
          </cell>
          <cell r="C60">
            <v>-205052.42</v>
          </cell>
        </row>
        <row r="61">
          <cell r="A61">
            <v>10306</v>
          </cell>
          <cell r="B61">
            <v>7785.96</v>
          </cell>
          <cell r="C61">
            <v>-7785.96</v>
          </cell>
        </row>
        <row r="62">
          <cell r="A62">
            <v>10307</v>
          </cell>
          <cell r="B62">
            <v>-2128.2800000000002</v>
          </cell>
          <cell r="C62">
            <v>2128.2800000000002</v>
          </cell>
        </row>
        <row r="63">
          <cell r="A63">
            <v>10309</v>
          </cell>
          <cell r="B63">
            <v>3996647.12</v>
          </cell>
          <cell r="C63">
            <v>-3996647.12</v>
          </cell>
        </row>
        <row r="64">
          <cell r="A64">
            <v>10311</v>
          </cell>
          <cell r="B64">
            <v>-1365273.78</v>
          </cell>
          <cell r="C64">
            <v>1365273.78</v>
          </cell>
        </row>
        <row r="65">
          <cell r="A65">
            <v>10314</v>
          </cell>
          <cell r="B65">
            <v>675942.03</v>
          </cell>
          <cell r="C65">
            <v>-675942.03</v>
          </cell>
        </row>
        <row r="66">
          <cell r="A66">
            <v>10315</v>
          </cell>
          <cell r="B66">
            <v>210019.01</v>
          </cell>
          <cell r="C66">
            <v>-210019.01</v>
          </cell>
        </row>
        <row r="67">
          <cell r="A67">
            <v>10316</v>
          </cell>
          <cell r="B67">
            <v>-138072.5</v>
          </cell>
          <cell r="C67">
            <v>138072.5</v>
          </cell>
        </row>
        <row r="68">
          <cell r="A68">
            <v>10318</v>
          </cell>
          <cell r="B68">
            <v>306867.19</v>
          </cell>
          <cell r="C68">
            <v>-306867.19</v>
          </cell>
        </row>
        <row r="69">
          <cell r="A69">
            <v>10319</v>
          </cell>
          <cell r="B69">
            <v>306867.19</v>
          </cell>
          <cell r="C69">
            <v>-306867.19</v>
          </cell>
        </row>
        <row r="70">
          <cell r="A70">
            <v>10321</v>
          </cell>
          <cell r="B70">
            <v>0</v>
          </cell>
          <cell r="C70">
            <v>0</v>
          </cell>
        </row>
        <row r="71">
          <cell r="A71">
            <v>10322</v>
          </cell>
          <cell r="B71">
            <v>774959.81</v>
          </cell>
          <cell r="C71">
            <v>-774959.81</v>
          </cell>
        </row>
        <row r="72">
          <cell r="A72">
            <v>10324</v>
          </cell>
          <cell r="B72">
            <v>0</v>
          </cell>
          <cell r="C72">
            <v>0</v>
          </cell>
        </row>
        <row r="73">
          <cell r="A73">
            <v>10328</v>
          </cell>
          <cell r="B73">
            <v>0</v>
          </cell>
          <cell r="C73">
            <v>0</v>
          </cell>
        </row>
        <row r="74">
          <cell r="A74">
            <v>10329</v>
          </cell>
          <cell r="B74">
            <v>0</v>
          </cell>
          <cell r="C74">
            <v>0</v>
          </cell>
        </row>
        <row r="75">
          <cell r="A75">
            <v>10334</v>
          </cell>
          <cell r="B75">
            <v>0</v>
          </cell>
          <cell r="C75">
            <v>0</v>
          </cell>
        </row>
        <row r="76">
          <cell r="A76">
            <v>10340</v>
          </cell>
          <cell r="B76">
            <v>0</v>
          </cell>
          <cell r="C76">
            <v>0</v>
          </cell>
        </row>
        <row r="77">
          <cell r="A77">
            <v>10341</v>
          </cell>
          <cell r="B77">
            <v>171614.25</v>
          </cell>
          <cell r="C77">
            <v>-171614.25</v>
          </cell>
        </row>
        <row r="78">
          <cell r="A78">
            <v>10345</v>
          </cell>
          <cell r="B78">
            <v>6823.31</v>
          </cell>
          <cell r="C78">
            <v>-6823.31</v>
          </cell>
        </row>
        <row r="79">
          <cell r="A79">
            <v>10347</v>
          </cell>
          <cell r="B79">
            <v>14686.21</v>
          </cell>
          <cell r="C79">
            <v>-14686.21</v>
          </cell>
        </row>
        <row r="80">
          <cell r="A80">
            <v>10348</v>
          </cell>
          <cell r="B80">
            <v>30232.62</v>
          </cell>
          <cell r="C80">
            <v>-30232.62</v>
          </cell>
        </row>
        <row r="81">
          <cell r="A81">
            <v>10355</v>
          </cell>
          <cell r="B81">
            <v>0</v>
          </cell>
          <cell r="C81">
            <v>0</v>
          </cell>
        </row>
        <row r="82">
          <cell r="A82">
            <v>10362</v>
          </cell>
          <cell r="B82">
            <v>1341852.2</v>
          </cell>
          <cell r="C82">
            <v>-1341852.2</v>
          </cell>
        </row>
        <row r="83">
          <cell r="A83">
            <v>10370</v>
          </cell>
          <cell r="B83">
            <v>1204035.0900000001</v>
          </cell>
          <cell r="C83">
            <v>-1204035.0900000001</v>
          </cell>
        </row>
        <row r="84">
          <cell r="A84">
            <v>10371</v>
          </cell>
          <cell r="B84">
            <v>-557499.42000000004</v>
          </cell>
          <cell r="C84">
            <v>557499.42000000004</v>
          </cell>
        </row>
        <row r="85">
          <cell r="A85">
            <v>10372</v>
          </cell>
          <cell r="B85">
            <v>254843.48</v>
          </cell>
          <cell r="C85">
            <v>-254843.48</v>
          </cell>
        </row>
        <row r="86">
          <cell r="A86">
            <v>10373</v>
          </cell>
          <cell r="B86">
            <v>0</v>
          </cell>
          <cell r="C86">
            <v>0</v>
          </cell>
        </row>
        <row r="87">
          <cell r="A87">
            <v>10377</v>
          </cell>
          <cell r="B87">
            <v>265127</v>
          </cell>
          <cell r="C87">
            <v>-265127</v>
          </cell>
        </row>
        <row r="88">
          <cell r="A88">
            <v>10379</v>
          </cell>
          <cell r="B88">
            <v>25746</v>
          </cell>
          <cell r="C88">
            <v>-25746</v>
          </cell>
        </row>
        <row r="89">
          <cell r="A89">
            <v>10385</v>
          </cell>
          <cell r="B89">
            <v>22396.38</v>
          </cell>
          <cell r="C89">
            <v>-22396.38</v>
          </cell>
        </row>
        <row r="90">
          <cell r="A90">
            <v>10389</v>
          </cell>
          <cell r="B90">
            <v>1319742.67</v>
          </cell>
          <cell r="C90">
            <v>-1319742.67</v>
          </cell>
        </row>
        <row r="91">
          <cell r="A91">
            <v>10471</v>
          </cell>
          <cell r="B91">
            <v>0</v>
          </cell>
          <cell r="C91">
            <v>0</v>
          </cell>
        </row>
        <row r="92">
          <cell r="A92">
            <v>10472</v>
          </cell>
          <cell r="B92">
            <v>0</v>
          </cell>
          <cell r="C92">
            <v>0</v>
          </cell>
        </row>
        <row r="93">
          <cell r="A93">
            <v>10473</v>
          </cell>
          <cell r="B93">
            <v>0</v>
          </cell>
          <cell r="C93">
            <v>0</v>
          </cell>
        </row>
        <row r="94">
          <cell r="A94">
            <v>10474</v>
          </cell>
          <cell r="B94">
            <v>0</v>
          </cell>
          <cell r="C94">
            <v>0</v>
          </cell>
        </row>
        <row r="95">
          <cell r="A95">
            <v>10704</v>
          </cell>
          <cell r="B95">
            <v>0</v>
          </cell>
          <cell r="C95">
            <v>0</v>
          </cell>
        </row>
        <row r="96">
          <cell r="A96">
            <v>10705</v>
          </cell>
          <cell r="B96">
            <v>0</v>
          </cell>
          <cell r="C96">
            <v>0</v>
          </cell>
        </row>
        <row r="97">
          <cell r="A97">
            <v>10706</v>
          </cell>
          <cell r="B97">
            <v>0</v>
          </cell>
          <cell r="C97">
            <v>0</v>
          </cell>
        </row>
        <row r="98">
          <cell r="A98">
            <v>10707</v>
          </cell>
          <cell r="B98">
            <v>0</v>
          </cell>
          <cell r="C98">
            <v>0</v>
          </cell>
        </row>
        <row r="99">
          <cell r="A99">
            <v>10710</v>
          </cell>
          <cell r="B99">
            <v>0</v>
          </cell>
          <cell r="C99">
            <v>0</v>
          </cell>
        </row>
        <row r="100">
          <cell r="A100">
            <v>10711</v>
          </cell>
          <cell r="B100">
            <v>0</v>
          </cell>
          <cell r="C100">
            <v>0</v>
          </cell>
        </row>
        <row r="101">
          <cell r="A101">
            <v>10712</v>
          </cell>
          <cell r="B101">
            <v>0</v>
          </cell>
          <cell r="C101">
            <v>0</v>
          </cell>
        </row>
        <row r="102">
          <cell r="A102">
            <v>10713</v>
          </cell>
          <cell r="B102">
            <v>0</v>
          </cell>
          <cell r="C102">
            <v>0</v>
          </cell>
        </row>
        <row r="103">
          <cell r="A103">
            <v>10718</v>
          </cell>
          <cell r="B103">
            <v>0</v>
          </cell>
          <cell r="C103">
            <v>0</v>
          </cell>
        </row>
        <row r="104">
          <cell r="A104">
            <v>10726</v>
          </cell>
          <cell r="B104">
            <v>202321</v>
          </cell>
          <cell r="C104">
            <v>-202321</v>
          </cell>
        </row>
        <row r="105">
          <cell r="A105">
            <v>10732</v>
          </cell>
          <cell r="B105">
            <v>-4396942.2699999996</v>
          </cell>
          <cell r="C105">
            <v>4396942.2699999996</v>
          </cell>
        </row>
        <row r="106">
          <cell r="A106">
            <v>10733</v>
          </cell>
          <cell r="B106">
            <v>67438157.150000006</v>
          </cell>
          <cell r="C106">
            <v>-67438157.150000006</v>
          </cell>
        </row>
        <row r="107">
          <cell r="A107">
            <v>10734</v>
          </cell>
          <cell r="B107">
            <v>7495419.8600000003</v>
          </cell>
          <cell r="C107">
            <v>-7495419.8600000003</v>
          </cell>
        </row>
        <row r="108">
          <cell r="A108">
            <v>10735</v>
          </cell>
          <cell r="B108">
            <v>-190466.28</v>
          </cell>
          <cell r="C108">
            <v>190466.28</v>
          </cell>
        </row>
        <row r="109">
          <cell r="A109">
            <v>10737</v>
          </cell>
          <cell r="B109">
            <v>31125.759999999998</v>
          </cell>
          <cell r="C109">
            <v>-31125.759999999998</v>
          </cell>
        </row>
        <row r="110">
          <cell r="A110">
            <v>10738</v>
          </cell>
          <cell r="B110">
            <v>-174084.98</v>
          </cell>
          <cell r="C110">
            <v>174084.98</v>
          </cell>
        </row>
        <row r="111">
          <cell r="A111">
            <v>10739</v>
          </cell>
          <cell r="B111">
            <v>0</v>
          </cell>
          <cell r="C111">
            <v>0</v>
          </cell>
        </row>
        <row r="112">
          <cell r="A112">
            <v>10740</v>
          </cell>
          <cell r="B112">
            <v>520086.82</v>
          </cell>
          <cell r="C112">
            <v>-520086.82</v>
          </cell>
        </row>
        <row r="113">
          <cell r="A113">
            <v>10741</v>
          </cell>
          <cell r="B113">
            <v>0</v>
          </cell>
          <cell r="C113">
            <v>0</v>
          </cell>
        </row>
        <row r="114">
          <cell r="A114">
            <v>20013</v>
          </cell>
          <cell r="B114">
            <v>0</v>
          </cell>
          <cell r="C114">
            <v>0</v>
          </cell>
        </row>
        <row r="115">
          <cell r="A115">
            <v>30094</v>
          </cell>
          <cell r="B115">
            <v>0</v>
          </cell>
          <cell r="C115">
            <v>0</v>
          </cell>
        </row>
        <row r="116">
          <cell r="A116">
            <v>30095</v>
          </cell>
          <cell r="B116">
            <v>69000</v>
          </cell>
          <cell r="C116">
            <v>-69000</v>
          </cell>
        </row>
        <row r="117">
          <cell r="A117">
            <v>30098</v>
          </cell>
          <cell r="B117">
            <v>0</v>
          </cell>
          <cell r="C117">
            <v>0</v>
          </cell>
        </row>
        <row r="118">
          <cell r="A118">
            <v>30194</v>
          </cell>
          <cell r="B118">
            <v>0</v>
          </cell>
          <cell r="C118">
            <v>0</v>
          </cell>
        </row>
        <row r="119">
          <cell r="A119">
            <v>30195</v>
          </cell>
          <cell r="B119">
            <v>0</v>
          </cell>
          <cell r="C119">
            <v>0</v>
          </cell>
        </row>
        <row r="120">
          <cell r="A120">
            <v>30280</v>
          </cell>
          <cell r="B120">
            <v>0</v>
          </cell>
          <cell r="C120">
            <v>0</v>
          </cell>
        </row>
        <row r="121">
          <cell r="A121">
            <v>30281</v>
          </cell>
          <cell r="B121">
            <v>0</v>
          </cell>
          <cell r="C121">
            <v>0</v>
          </cell>
        </row>
        <row r="122">
          <cell r="A122">
            <v>30286</v>
          </cell>
          <cell r="B122">
            <v>154086.88</v>
          </cell>
          <cell r="C122">
            <v>-154086.88</v>
          </cell>
        </row>
        <row r="123">
          <cell r="A123">
            <v>30287</v>
          </cell>
          <cell r="B123">
            <v>0</v>
          </cell>
          <cell r="C123">
            <v>0</v>
          </cell>
        </row>
        <row r="124">
          <cell r="A124">
            <v>30291</v>
          </cell>
          <cell r="B124">
            <v>65800.59</v>
          </cell>
          <cell r="C124">
            <v>-65800.59</v>
          </cell>
        </row>
        <row r="125">
          <cell r="A125">
            <v>30292</v>
          </cell>
          <cell r="B125">
            <v>-161546.45000000001</v>
          </cell>
          <cell r="C125">
            <v>161546.45000000001</v>
          </cell>
        </row>
        <row r="126">
          <cell r="A126">
            <v>45029</v>
          </cell>
          <cell r="B126">
            <v>0</v>
          </cell>
          <cell r="C126">
            <v>0</v>
          </cell>
        </row>
        <row r="127">
          <cell r="A127">
            <v>45031</v>
          </cell>
          <cell r="B127">
            <v>313880.53000000003</v>
          </cell>
          <cell r="C127">
            <v>-313880.53000000003</v>
          </cell>
        </row>
        <row r="128">
          <cell r="A128" t="str">
            <v xml:space="preserve">8614_FOR_INC_TAX    </v>
          </cell>
          <cell r="B128">
            <v>86563175.209999993</v>
          </cell>
        </row>
      </sheetData>
      <sheetData sheetId="23" refreshError="1">
        <row r="5">
          <cell r="A5">
            <v>10001</v>
          </cell>
          <cell r="B5">
            <v>0</v>
          </cell>
          <cell r="E5">
            <v>10001</v>
          </cell>
          <cell r="F5">
            <v>0</v>
          </cell>
        </row>
        <row r="6">
          <cell r="A6">
            <v>10002</v>
          </cell>
          <cell r="B6">
            <v>0</v>
          </cell>
          <cell r="E6">
            <v>10002</v>
          </cell>
          <cell r="F6">
            <v>0</v>
          </cell>
        </row>
        <row r="7">
          <cell r="A7">
            <v>10003</v>
          </cell>
          <cell r="B7">
            <v>0</v>
          </cell>
          <cell r="E7">
            <v>10003</v>
          </cell>
          <cell r="F7">
            <v>0</v>
          </cell>
        </row>
        <row r="8">
          <cell r="A8">
            <v>10004</v>
          </cell>
          <cell r="B8">
            <v>0</v>
          </cell>
          <cell r="E8">
            <v>10004</v>
          </cell>
          <cell r="F8">
            <v>0</v>
          </cell>
        </row>
        <row r="9">
          <cell r="A9">
            <v>10005</v>
          </cell>
          <cell r="B9">
            <v>0</v>
          </cell>
          <cell r="E9">
            <v>10005</v>
          </cell>
          <cell r="F9">
            <v>0</v>
          </cell>
        </row>
        <row r="10">
          <cell r="A10">
            <v>10006</v>
          </cell>
          <cell r="B10">
            <v>0</v>
          </cell>
          <cell r="E10">
            <v>10006</v>
          </cell>
          <cell r="F10">
            <v>0</v>
          </cell>
        </row>
        <row r="11">
          <cell r="A11">
            <v>10007</v>
          </cell>
          <cell r="B11">
            <v>0</v>
          </cell>
          <cell r="E11">
            <v>10007</v>
          </cell>
          <cell r="F11">
            <v>0</v>
          </cell>
        </row>
        <row r="12">
          <cell r="A12">
            <v>10008</v>
          </cell>
          <cell r="B12">
            <v>0</v>
          </cell>
          <cell r="E12">
            <v>10008</v>
          </cell>
          <cell r="F12">
            <v>0</v>
          </cell>
        </row>
        <row r="13">
          <cell r="A13">
            <v>10009</v>
          </cell>
          <cell r="B13">
            <v>0</v>
          </cell>
          <cell r="E13">
            <v>10009</v>
          </cell>
          <cell r="F13">
            <v>0</v>
          </cell>
        </row>
        <row r="14">
          <cell r="A14">
            <v>10021</v>
          </cell>
          <cell r="B14">
            <v>0</v>
          </cell>
          <cell r="E14">
            <v>10021</v>
          </cell>
          <cell r="F14">
            <v>0</v>
          </cell>
        </row>
        <row r="15">
          <cell r="A15">
            <v>10022</v>
          </cell>
          <cell r="B15">
            <v>0</v>
          </cell>
          <cell r="E15">
            <v>10022</v>
          </cell>
          <cell r="F15">
            <v>0</v>
          </cell>
        </row>
        <row r="16">
          <cell r="A16">
            <v>10027</v>
          </cell>
          <cell r="B16">
            <v>0</v>
          </cell>
          <cell r="E16">
            <v>10027</v>
          </cell>
          <cell r="F16">
            <v>0</v>
          </cell>
        </row>
        <row r="17">
          <cell r="A17">
            <v>10033</v>
          </cell>
          <cell r="B17">
            <v>0</v>
          </cell>
          <cell r="E17">
            <v>10033</v>
          </cell>
          <cell r="F17">
            <v>-141307</v>
          </cell>
        </row>
        <row r="18">
          <cell r="A18">
            <v>10044</v>
          </cell>
          <cell r="B18">
            <v>-1644823.98</v>
          </cell>
          <cell r="E18">
            <v>10044</v>
          </cell>
          <cell r="F18">
            <v>-1000000</v>
          </cell>
        </row>
        <row r="19">
          <cell r="A19">
            <v>10059</v>
          </cell>
          <cell r="B19">
            <v>0</v>
          </cell>
          <cell r="E19">
            <v>10059</v>
          </cell>
          <cell r="F19">
            <v>0</v>
          </cell>
        </row>
        <row r="20">
          <cell r="A20">
            <v>10063</v>
          </cell>
          <cell r="B20">
            <v>0</v>
          </cell>
          <cell r="E20">
            <v>10063</v>
          </cell>
          <cell r="F20">
            <v>0</v>
          </cell>
        </row>
        <row r="21">
          <cell r="A21">
            <v>10098</v>
          </cell>
          <cell r="B21">
            <v>0</v>
          </cell>
          <cell r="E21">
            <v>10098</v>
          </cell>
          <cell r="F21">
            <v>0</v>
          </cell>
        </row>
        <row r="22">
          <cell r="A22">
            <v>10108</v>
          </cell>
          <cell r="B22">
            <v>0</v>
          </cell>
          <cell r="E22">
            <v>-192952</v>
          </cell>
          <cell r="F22">
            <v>2899738</v>
          </cell>
        </row>
        <row r="23">
          <cell r="A23">
            <v>10110</v>
          </cell>
          <cell r="B23">
            <v>0</v>
          </cell>
          <cell r="E23">
            <v>10110</v>
          </cell>
          <cell r="F23">
            <v>0</v>
          </cell>
        </row>
        <row r="24">
          <cell r="A24">
            <v>10115</v>
          </cell>
          <cell r="B24">
            <v>0</v>
          </cell>
          <cell r="E24">
            <v>10115</v>
          </cell>
          <cell r="F24">
            <v>-1148776.3500000001</v>
          </cell>
        </row>
        <row r="25">
          <cell r="A25">
            <v>10125</v>
          </cell>
          <cell r="B25">
            <v>21413.75</v>
          </cell>
          <cell r="E25">
            <v>10125</v>
          </cell>
          <cell r="F25">
            <v>0</v>
          </cell>
        </row>
        <row r="26">
          <cell r="A26">
            <v>10126</v>
          </cell>
          <cell r="B26">
            <v>337130</v>
          </cell>
          <cell r="E26">
            <v>10126</v>
          </cell>
          <cell r="F26">
            <v>387107</v>
          </cell>
        </row>
        <row r="27">
          <cell r="A27">
            <v>10128</v>
          </cell>
          <cell r="B27">
            <v>0</v>
          </cell>
          <cell r="E27">
            <v>10128</v>
          </cell>
          <cell r="F27">
            <v>0</v>
          </cell>
        </row>
        <row r="28">
          <cell r="A28">
            <v>10129</v>
          </cell>
          <cell r="B28">
            <v>-13939705.890000001</v>
          </cell>
          <cell r="E28">
            <v>10129</v>
          </cell>
          <cell r="F28">
            <v>-10164691.189999999</v>
          </cell>
        </row>
        <row r="29">
          <cell r="A29">
            <v>10133</v>
          </cell>
          <cell r="B29">
            <v>0</v>
          </cell>
          <cell r="E29">
            <v>10133</v>
          </cell>
          <cell r="F29">
            <v>0</v>
          </cell>
        </row>
        <row r="30">
          <cell r="A30">
            <v>10135</v>
          </cell>
          <cell r="B30">
            <v>0</v>
          </cell>
          <cell r="E30">
            <v>10135</v>
          </cell>
          <cell r="F30">
            <v>0</v>
          </cell>
        </row>
        <row r="31">
          <cell r="A31">
            <v>10138</v>
          </cell>
          <cell r="B31">
            <v>0</v>
          </cell>
          <cell r="E31">
            <v>10138</v>
          </cell>
          <cell r="F31">
            <v>0</v>
          </cell>
        </row>
        <row r="32">
          <cell r="A32">
            <v>10139</v>
          </cell>
          <cell r="B32">
            <v>133302.25</v>
          </cell>
          <cell r="E32">
            <v>10139</v>
          </cell>
          <cell r="F32">
            <v>194122.76</v>
          </cell>
        </row>
        <row r="33">
          <cell r="A33">
            <v>10163</v>
          </cell>
          <cell r="B33">
            <v>-56943.040000000001</v>
          </cell>
          <cell r="E33">
            <v>10163</v>
          </cell>
          <cell r="F33">
            <v>-42695.58</v>
          </cell>
        </row>
        <row r="34">
          <cell r="A34">
            <v>10165</v>
          </cell>
          <cell r="B34">
            <v>0</v>
          </cell>
          <cell r="E34">
            <v>10165</v>
          </cell>
          <cell r="F34">
            <v>0</v>
          </cell>
        </row>
        <row r="35">
          <cell r="A35">
            <v>10166</v>
          </cell>
          <cell r="B35">
            <v>0</v>
          </cell>
          <cell r="E35">
            <v>10166</v>
          </cell>
          <cell r="F35">
            <v>0</v>
          </cell>
        </row>
        <row r="36">
          <cell r="A36">
            <v>10167</v>
          </cell>
          <cell r="B36">
            <v>0</v>
          </cell>
          <cell r="E36">
            <v>10167</v>
          </cell>
          <cell r="F36">
            <v>0</v>
          </cell>
        </row>
        <row r="37">
          <cell r="A37">
            <v>10168</v>
          </cell>
          <cell r="B37">
            <v>0</v>
          </cell>
          <cell r="E37">
            <v>10168</v>
          </cell>
          <cell r="F37">
            <v>0</v>
          </cell>
        </row>
        <row r="38">
          <cell r="A38">
            <v>10169</v>
          </cell>
          <cell r="B38">
            <v>0</v>
          </cell>
          <cell r="E38">
            <v>10169</v>
          </cell>
          <cell r="F38">
            <v>-2038937.5</v>
          </cell>
        </row>
        <row r="39">
          <cell r="A39">
            <v>10170</v>
          </cell>
          <cell r="B39">
            <v>-3613677.43</v>
          </cell>
          <cell r="E39">
            <v>10170</v>
          </cell>
          <cell r="F39">
            <v>-2929371.53</v>
          </cell>
        </row>
        <row r="40">
          <cell r="A40">
            <v>10173</v>
          </cell>
          <cell r="B40">
            <v>-20580</v>
          </cell>
          <cell r="E40">
            <v>10173</v>
          </cell>
          <cell r="F40">
            <v>2107</v>
          </cell>
        </row>
        <row r="41">
          <cell r="A41">
            <v>10174</v>
          </cell>
          <cell r="B41">
            <v>0</v>
          </cell>
          <cell r="E41">
            <v>10174</v>
          </cell>
          <cell r="F41">
            <v>0</v>
          </cell>
        </row>
        <row r="42">
          <cell r="A42">
            <v>10176</v>
          </cell>
          <cell r="B42">
            <v>0</v>
          </cell>
          <cell r="E42">
            <v>10176</v>
          </cell>
          <cell r="F42">
            <v>0</v>
          </cell>
        </row>
        <row r="43">
          <cell r="A43">
            <v>10177</v>
          </cell>
          <cell r="B43">
            <v>-779559</v>
          </cell>
          <cell r="E43">
            <v>10177</v>
          </cell>
          <cell r="F43">
            <v>-452702</v>
          </cell>
        </row>
        <row r="44">
          <cell r="A44">
            <v>10178</v>
          </cell>
          <cell r="B44">
            <v>-9813</v>
          </cell>
          <cell r="E44">
            <v>10178</v>
          </cell>
          <cell r="F44">
            <v>-383</v>
          </cell>
        </row>
        <row r="45">
          <cell r="A45">
            <v>10185</v>
          </cell>
          <cell r="B45">
            <v>81812</v>
          </cell>
          <cell r="E45">
            <v>10185</v>
          </cell>
          <cell r="F45">
            <v>-351390</v>
          </cell>
        </row>
        <row r="46">
          <cell r="A46">
            <v>10188</v>
          </cell>
          <cell r="B46">
            <v>0</v>
          </cell>
          <cell r="E46">
            <v>10188</v>
          </cell>
          <cell r="F46">
            <v>0</v>
          </cell>
        </row>
        <row r="47">
          <cell r="A47">
            <v>10189</v>
          </cell>
          <cell r="B47">
            <v>0</v>
          </cell>
          <cell r="E47">
            <v>10189</v>
          </cell>
          <cell r="F47">
            <v>0</v>
          </cell>
        </row>
        <row r="48">
          <cell r="A48">
            <v>10190</v>
          </cell>
          <cell r="B48">
            <v>-1138256.95</v>
          </cell>
          <cell r="E48">
            <v>10190</v>
          </cell>
          <cell r="F48">
            <v>-2411075.54</v>
          </cell>
        </row>
        <row r="49">
          <cell r="A49">
            <v>10197</v>
          </cell>
          <cell r="B49">
            <v>-8047249.7000000002</v>
          </cell>
          <cell r="E49">
            <v>10197</v>
          </cell>
          <cell r="F49">
            <v>-7027499.0199999996</v>
          </cell>
        </row>
        <row r="50">
          <cell r="A50">
            <v>10198</v>
          </cell>
          <cell r="B50">
            <v>-0.1</v>
          </cell>
          <cell r="E50">
            <v>10198</v>
          </cell>
          <cell r="F50">
            <v>-2855950.74</v>
          </cell>
        </row>
        <row r="51">
          <cell r="A51">
            <v>10200</v>
          </cell>
          <cell r="B51">
            <v>0</v>
          </cell>
          <cell r="E51">
            <v>10200</v>
          </cell>
          <cell r="F51">
            <v>-491935.55</v>
          </cell>
        </row>
        <row r="52">
          <cell r="A52">
            <v>10202</v>
          </cell>
          <cell r="B52">
            <v>-52631.28</v>
          </cell>
          <cell r="E52">
            <v>10202</v>
          </cell>
          <cell r="F52">
            <v>-37397.25</v>
          </cell>
        </row>
        <row r="53">
          <cell r="A53">
            <v>10205</v>
          </cell>
          <cell r="B53">
            <v>0</v>
          </cell>
          <cell r="E53">
            <v>10205</v>
          </cell>
          <cell r="F53">
            <v>0</v>
          </cell>
        </row>
        <row r="54">
          <cell r="A54">
            <v>10206</v>
          </cell>
          <cell r="B54">
            <v>0</v>
          </cell>
          <cell r="E54">
            <v>10206</v>
          </cell>
          <cell r="F54">
            <v>0</v>
          </cell>
        </row>
        <row r="55">
          <cell r="A55">
            <v>10208</v>
          </cell>
          <cell r="B55">
            <v>-319413.59000000003</v>
          </cell>
          <cell r="E55">
            <v>10208</v>
          </cell>
          <cell r="F55">
            <v>-220363.95</v>
          </cell>
        </row>
        <row r="56">
          <cell r="A56">
            <v>10216</v>
          </cell>
          <cell r="B56">
            <v>120206.76</v>
          </cell>
          <cell r="E56">
            <v>10262</v>
          </cell>
          <cell r="F56">
            <v>1762468.09</v>
          </cell>
        </row>
        <row r="57">
          <cell r="A57">
            <v>10262</v>
          </cell>
          <cell r="B57">
            <v>1795671.91</v>
          </cell>
          <cell r="E57">
            <v>10265</v>
          </cell>
          <cell r="F57">
            <v>-107059.91</v>
          </cell>
        </row>
        <row r="58">
          <cell r="A58">
            <v>10265</v>
          </cell>
          <cell r="B58">
            <v>-107059.91</v>
          </cell>
          <cell r="E58">
            <v>10272</v>
          </cell>
          <cell r="F58">
            <v>0</v>
          </cell>
        </row>
        <row r="59">
          <cell r="A59">
            <v>10272</v>
          </cell>
          <cell r="B59">
            <v>0</v>
          </cell>
          <cell r="E59">
            <v>10300</v>
          </cell>
          <cell r="F59">
            <v>0.5</v>
          </cell>
        </row>
        <row r="60">
          <cell r="A60">
            <v>10300</v>
          </cell>
          <cell r="B60">
            <v>-692442.48</v>
          </cell>
          <cell r="E60">
            <v>10301</v>
          </cell>
          <cell r="F60">
            <v>0</v>
          </cell>
        </row>
        <row r="61">
          <cell r="A61">
            <v>10301</v>
          </cell>
          <cell r="B61">
            <v>0</v>
          </cell>
          <cell r="E61">
            <v>10305</v>
          </cell>
          <cell r="F61">
            <v>-0.01</v>
          </cell>
        </row>
        <row r="62">
          <cell r="A62">
            <v>10304</v>
          </cell>
          <cell r="B62">
            <v>-87978.95</v>
          </cell>
        </row>
        <row r="63">
          <cell r="A63">
            <v>10305</v>
          </cell>
          <cell r="B63">
            <v>-191037.79</v>
          </cell>
          <cell r="E63">
            <v>10306</v>
          </cell>
          <cell r="F63">
            <v>-574.65</v>
          </cell>
        </row>
        <row r="64">
          <cell r="A64">
            <v>10306</v>
          </cell>
          <cell r="B64">
            <v>-8360.61</v>
          </cell>
          <cell r="E64">
            <v>10307</v>
          </cell>
          <cell r="F64">
            <v>-392575.46</v>
          </cell>
        </row>
        <row r="65">
          <cell r="A65">
            <v>10307</v>
          </cell>
          <cell r="B65">
            <v>-417998.01</v>
          </cell>
          <cell r="E65">
            <v>10309</v>
          </cell>
          <cell r="F65">
            <v>-2025290.16</v>
          </cell>
        </row>
        <row r="66">
          <cell r="A66">
            <v>10309</v>
          </cell>
          <cell r="B66">
            <v>-1167709.8999999999</v>
          </cell>
          <cell r="E66">
            <v>10311</v>
          </cell>
          <cell r="F66">
            <v>-1192289.83</v>
          </cell>
        </row>
        <row r="67">
          <cell r="A67">
            <v>10311</v>
          </cell>
          <cell r="B67">
            <v>-1592406.36</v>
          </cell>
          <cell r="E67">
            <v>10314</v>
          </cell>
          <cell r="F67">
            <v>89405.95</v>
          </cell>
        </row>
        <row r="68">
          <cell r="A68">
            <v>10314</v>
          </cell>
          <cell r="B68">
            <v>-369994.54</v>
          </cell>
          <cell r="E68">
            <v>10315</v>
          </cell>
          <cell r="F68">
            <v>0</v>
          </cell>
        </row>
        <row r="69">
          <cell r="A69">
            <v>10315</v>
          </cell>
          <cell r="B69">
            <v>0</v>
          </cell>
          <cell r="E69">
            <v>10316</v>
          </cell>
          <cell r="F69">
            <v>0</v>
          </cell>
        </row>
        <row r="70">
          <cell r="A70">
            <v>10316</v>
          </cell>
          <cell r="B70">
            <v>0</v>
          </cell>
          <cell r="E70">
            <v>10318</v>
          </cell>
          <cell r="F70">
            <v>0</v>
          </cell>
        </row>
        <row r="71">
          <cell r="A71">
            <v>10318</v>
          </cell>
          <cell r="B71">
            <v>-171214.01</v>
          </cell>
          <cell r="E71">
            <v>10319</v>
          </cell>
          <cell r="F71">
            <v>0</v>
          </cell>
        </row>
        <row r="72">
          <cell r="A72">
            <v>10319</v>
          </cell>
          <cell r="B72">
            <v>-171214.01</v>
          </cell>
          <cell r="E72">
            <v>10321</v>
          </cell>
          <cell r="F72">
            <v>0</v>
          </cell>
        </row>
        <row r="73">
          <cell r="A73">
            <v>10321</v>
          </cell>
          <cell r="B73">
            <v>0</v>
          </cell>
          <cell r="E73">
            <v>10322</v>
          </cell>
          <cell r="F73">
            <v>3815118.14</v>
          </cell>
        </row>
        <row r="74">
          <cell r="A74">
            <v>10322</v>
          </cell>
          <cell r="B74">
            <v>484056.53</v>
          </cell>
          <cell r="E74">
            <v>10324</v>
          </cell>
          <cell r="F74">
            <v>-434948.45</v>
          </cell>
        </row>
        <row r="75">
          <cell r="A75">
            <v>10324</v>
          </cell>
          <cell r="B75">
            <v>-167320.13</v>
          </cell>
          <cell r="E75">
            <v>10328</v>
          </cell>
          <cell r="F75">
            <v>-0.47</v>
          </cell>
        </row>
        <row r="76">
          <cell r="A76">
            <v>10328</v>
          </cell>
          <cell r="B76">
            <v>-0.47</v>
          </cell>
          <cell r="E76">
            <v>10329</v>
          </cell>
          <cell r="F76">
            <v>0</v>
          </cell>
        </row>
        <row r="77">
          <cell r="A77">
            <v>10329</v>
          </cell>
          <cell r="B77">
            <v>0</v>
          </cell>
          <cell r="E77">
            <v>10341</v>
          </cell>
          <cell r="F77">
            <v>-133257.94</v>
          </cell>
        </row>
        <row r="78">
          <cell r="A78">
            <v>10340</v>
          </cell>
          <cell r="B78">
            <v>-1133508.96</v>
          </cell>
        </row>
        <row r="79">
          <cell r="A79">
            <v>10341</v>
          </cell>
          <cell r="B79">
            <v>-177450.45</v>
          </cell>
          <cell r="E79">
            <v>10355</v>
          </cell>
          <cell r="F79">
            <v>0</v>
          </cell>
        </row>
        <row r="80">
          <cell r="A80">
            <v>10345</v>
          </cell>
          <cell r="B80">
            <v>0</v>
          </cell>
        </row>
        <row r="81">
          <cell r="A81">
            <v>10347</v>
          </cell>
          <cell r="B81">
            <v>0</v>
          </cell>
        </row>
        <row r="82">
          <cell r="A82">
            <v>10348</v>
          </cell>
          <cell r="B82">
            <v>0</v>
          </cell>
        </row>
        <row r="83">
          <cell r="A83">
            <v>10355</v>
          </cell>
          <cell r="B83">
            <v>0</v>
          </cell>
          <cell r="E83">
            <v>10370</v>
          </cell>
          <cell r="F83">
            <v>0</v>
          </cell>
        </row>
        <row r="84">
          <cell r="A84">
            <v>10362</v>
          </cell>
          <cell r="B84">
            <v>-1341852.26</v>
          </cell>
        </row>
        <row r="85">
          <cell r="A85">
            <v>10370</v>
          </cell>
          <cell r="B85">
            <v>-76540.13</v>
          </cell>
          <cell r="E85">
            <v>10371</v>
          </cell>
          <cell r="F85">
            <v>-0.01</v>
          </cell>
        </row>
        <row r="86">
          <cell r="A86">
            <v>10371</v>
          </cell>
          <cell r="B86">
            <v>0</v>
          </cell>
          <cell r="E86">
            <v>10372</v>
          </cell>
          <cell r="F86">
            <v>-2273610.36</v>
          </cell>
        </row>
        <row r="87">
          <cell r="A87">
            <v>10372</v>
          </cell>
          <cell r="B87">
            <v>0</v>
          </cell>
          <cell r="E87">
            <v>10373</v>
          </cell>
          <cell r="F87">
            <v>7285</v>
          </cell>
        </row>
        <row r="88">
          <cell r="A88">
            <v>10373</v>
          </cell>
          <cell r="B88">
            <v>8370</v>
          </cell>
          <cell r="E88">
            <v>10377</v>
          </cell>
          <cell r="F88">
            <v>-190032</v>
          </cell>
        </row>
        <row r="89">
          <cell r="A89">
            <v>10377</v>
          </cell>
          <cell r="B89">
            <v>-320074</v>
          </cell>
          <cell r="E89">
            <v>10379</v>
          </cell>
          <cell r="F89">
            <v>0</v>
          </cell>
        </row>
        <row r="90">
          <cell r="A90">
            <v>10379</v>
          </cell>
          <cell r="B90">
            <v>-2839</v>
          </cell>
          <cell r="E90">
            <v>10385</v>
          </cell>
          <cell r="F90">
            <v>0</v>
          </cell>
        </row>
        <row r="91">
          <cell r="A91">
            <v>10385</v>
          </cell>
          <cell r="B91">
            <v>-22305.74</v>
          </cell>
          <cell r="E91">
            <v>10389</v>
          </cell>
          <cell r="F91">
            <v>-387234.35</v>
          </cell>
        </row>
        <row r="92">
          <cell r="A92">
            <v>10389</v>
          </cell>
          <cell r="B92">
            <v>-1916022.12</v>
          </cell>
          <cell r="E92">
            <v>10704</v>
          </cell>
          <cell r="F92">
            <v>0</v>
          </cell>
        </row>
        <row r="93">
          <cell r="A93">
            <v>10469</v>
          </cell>
          <cell r="B93">
            <v>-7309.41</v>
          </cell>
        </row>
        <row r="94">
          <cell r="A94">
            <v>10471</v>
          </cell>
          <cell r="B94">
            <v>0</v>
          </cell>
        </row>
        <row r="95">
          <cell r="A95">
            <v>10472</v>
          </cell>
          <cell r="B95">
            <v>0</v>
          </cell>
        </row>
        <row r="96">
          <cell r="A96">
            <v>10473</v>
          </cell>
          <cell r="B96">
            <v>0</v>
          </cell>
        </row>
        <row r="97">
          <cell r="A97">
            <v>10474</v>
          </cell>
          <cell r="B97">
            <v>0</v>
          </cell>
        </row>
        <row r="98">
          <cell r="A98">
            <v>10477</v>
          </cell>
          <cell r="B98">
            <v>0</v>
          </cell>
        </row>
        <row r="99">
          <cell r="A99">
            <v>10704</v>
          </cell>
          <cell r="B99">
            <v>0</v>
          </cell>
          <cell r="E99">
            <v>10705</v>
          </cell>
          <cell r="F99">
            <v>0</v>
          </cell>
        </row>
        <row r="100">
          <cell r="A100">
            <v>10705</v>
          </cell>
          <cell r="B100">
            <v>0</v>
          </cell>
          <cell r="E100">
            <v>10706</v>
          </cell>
          <cell r="F100">
            <v>0</v>
          </cell>
        </row>
        <row r="101">
          <cell r="A101">
            <v>10706</v>
          </cell>
          <cell r="B101">
            <v>0</v>
          </cell>
          <cell r="E101">
            <v>10707</v>
          </cell>
          <cell r="F101">
            <v>0</v>
          </cell>
        </row>
        <row r="102">
          <cell r="A102">
            <v>10707</v>
          </cell>
          <cell r="B102">
            <v>0</v>
          </cell>
          <cell r="E102">
            <v>10709</v>
          </cell>
          <cell r="F102">
            <v>0</v>
          </cell>
        </row>
        <row r="103">
          <cell r="A103">
            <v>10709</v>
          </cell>
          <cell r="B103">
            <v>0</v>
          </cell>
          <cell r="E103">
            <v>10710</v>
          </cell>
          <cell r="F103">
            <v>0</v>
          </cell>
        </row>
        <row r="104">
          <cell r="A104">
            <v>10710</v>
          </cell>
          <cell r="B104">
            <v>0</v>
          </cell>
          <cell r="E104">
            <v>10711</v>
          </cell>
          <cell r="F104">
            <v>0</v>
          </cell>
        </row>
        <row r="105">
          <cell r="A105">
            <v>10711</v>
          </cell>
          <cell r="B105">
            <v>0</v>
          </cell>
          <cell r="E105">
            <v>10712</v>
          </cell>
          <cell r="F105">
            <v>0</v>
          </cell>
        </row>
        <row r="106">
          <cell r="A106">
            <v>10712</v>
          </cell>
          <cell r="B106">
            <v>0</v>
          </cell>
          <cell r="E106">
            <v>10713</v>
          </cell>
          <cell r="F106">
            <v>0</v>
          </cell>
        </row>
        <row r="107">
          <cell r="A107">
            <v>10713</v>
          </cell>
          <cell r="B107">
            <v>0</v>
          </cell>
          <cell r="E107">
            <v>10716</v>
          </cell>
          <cell r="F107">
            <v>0</v>
          </cell>
        </row>
        <row r="108">
          <cell r="A108">
            <v>10716</v>
          </cell>
          <cell r="B108">
            <v>0</v>
          </cell>
          <cell r="E108">
            <v>10718</v>
          </cell>
          <cell r="F108">
            <v>0</v>
          </cell>
        </row>
        <row r="109">
          <cell r="A109">
            <v>10718</v>
          </cell>
          <cell r="B109">
            <v>0</v>
          </cell>
          <cell r="E109">
            <v>10732</v>
          </cell>
          <cell r="F109">
            <v>2642160.4</v>
          </cell>
        </row>
        <row r="110">
          <cell r="A110">
            <v>10726</v>
          </cell>
          <cell r="B110">
            <v>-202321</v>
          </cell>
        </row>
        <row r="111">
          <cell r="A111">
            <v>10732</v>
          </cell>
          <cell r="B111">
            <v>38769511.880000003</v>
          </cell>
          <cell r="E111">
            <v>10733</v>
          </cell>
          <cell r="F111">
            <v>-8085699.7999999998</v>
          </cell>
        </row>
        <row r="112">
          <cell r="A112">
            <v>10733</v>
          </cell>
          <cell r="B112">
            <v>-55093925.880000003</v>
          </cell>
          <cell r="E112">
            <v>10734</v>
          </cell>
          <cell r="F112">
            <v>-5276369.17</v>
          </cell>
        </row>
        <row r="113">
          <cell r="A113">
            <v>10734</v>
          </cell>
          <cell r="B113">
            <v>-30426869.379999999</v>
          </cell>
          <cell r="E113">
            <v>10735</v>
          </cell>
          <cell r="F113">
            <v>-983772.82</v>
          </cell>
        </row>
        <row r="114">
          <cell r="A114">
            <v>10735</v>
          </cell>
          <cell r="B114">
            <v>1605145.82</v>
          </cell>
          <cell r="E114">
            <v>10736</v>
          </cell>
          <cell r="F114">
            <v>0</v>
          </cell>
        </row>
        <row r="115">
          <cell r="A115">
            <v>10736</v>
          </cell>
          <cell r="B115">
            <v>0</v>
          </cell>
          <cell r="E115">
            <v>10737</v>
          </cell>
          <cell r="F115">
            <v>0</v>
          </cell>
        </row>
        <row r="116">
          <cell r="A116">
            <v>10737</v>
          </cell>
          <cell r="B116">
            <v>0</v>
          </cell>
          <cell r="E116">
            <v>10738</v>
          </cell>
          <cell r="F116">
            <v>0</v>
          </cell>
        </row>
        <row r="117">
          <cell r="A117">
            <v>10738</v>
          </cell>
          <cell r="B117">
            <v>0</v>
          </cell>
          <cell r="E117">
            <v>10739</v>
          </cell>
          <cell r="F117">
            <v>0</v>
          </cell>
        </row>
        <row r="118">
          <cell r="A118">
            <v>10739</v>
          </cell>
          <cell r="B118">
            <v>0</v>
          </cell>
          <cell r="E118">
            <v>10740</v>
          </cell>
          <cell r="F118">
            <v>-4142.63</v>
          </cell>
        </row>
        <row r="119">
          <cell r="A119">
            <v>10740</v>
          </cell>
          <cell r="B119">
            <v>-507272.85</v>
          </cell>
          <cell r="E119">
            <v>10741</v>
          </cell>
          <cell r="F119">
            <v>1218306.29</v>
          </cell>
        </row>
        <row r="120">
          <cell r="A120">
            <v>10741</v>
          </cell>
          <cell r="B120">
            <v>1404868.06</v>
          </cell>
          <cell r="E120">
            <v>30035</v>
          </cell>
          <cell r="F120">
            <v>0</v>
          </cell>
        </row>
        <row r="121">
          <cell r="A121">
            <v>20013</v>
          </cell>
          <cell r="B121">
            <v>0</v>
          </cell>
        </row>
        <row r="122">
          <cell r="A122">
            <v>30035</v>
          </cell>
          <cell r="B122">
            <v>0</v>
          </cell>
          <cell r="E122">
            <v>30094</v>
          </cell>
          <cell r="F122">
            <v>0</v>
          </cell>
        </row>
        <row r="123">
          <cell r="A123">
            <v>30094</v>
          </cell>
          <cell r="B123">
            <v>0</v>
          </cell>
          <cell r="E123">
            <v>30095</v>
          </cell>
          <cell r="F123">
            <v>0</v>
          </cell>
        </row>
        <row r="124">
          <cell r="A124">
            <v>30095</v>
          </cell>
          <cell r="B124">
            <v>3701000</v>
          </cell>
          <cell r="E124">
            <v>30098</v>
          </cell>
          <cell r="F124">
            <v>0</v>
          </cell>
        </row>
        <row r="125">
          <cell r="A125">
            <v>30098</v>
          </cell>
          <cell r="B125">
            <v>0</v>
          </cell>
          <cell r="E125">
            <v>30194</v>
          </cell>
          <cell r="F125">
            <v>1253331.8799999999</v>
          </cell>
        </row>
        <row r="126">
          <cell r="A126">
            <v>30099</v>
          </cell>
          <cell r="B126">
            <v>0</v>
          </cell>
          <cell r="E126">
            <v>30280</v>
          </cell>
          <cell r="F126">
            <v>-192951.72</v>
          </cell>
        </row>
        <row r="127">
          <cell r="A127">
            <v>30194</v>
          </cell>
          <cell r="B127">
            <v>0</v>
          </cell>
          <cell r="E127">
            <v>30281</v>
          </cell>
          <cell r="F127">
            <v>2899738.16</v>
          </cell>
        </row>
        <row r="128">
          <cell r="A128">
            <v>30280</v>
          </cell>
          <cell r="B128">
            <v>0</v>
          </cell>
          <cell r="E128">
            <v>30286</v>
          </cell>
          <cell r="F128">
            <v>0</v>
          </cell>
        </row>
        <row r="129">
          <cell r="A129">
            <v>30281</v>
          </cell>
          <cell r="B129">
            <v>0</v>
          </cell>
          <cell r="E129">
            <v>30287</v>
          </cell>
          <cell r="F129">
            <v>-24896.92</v>
          </cell>
        </row>
        <row r="130">
          <cell r="A130">
            <v>30286</v>
          </cell>
          <cell r="B130">
            <v>0</v>
          </cell>
          <cell r="E130">
            <v>45029</v>
          </cell>
          <cell r="F130">
            <v>0</v>
          </cell>
        </row>
        <row r="131">
          <cell r="A131">
            <v>30287</v>
          </cell>
          <cell r="B131">
            <v>-24896.92</v>
          </cell>
          <cell r="E131">
            <v>45030</v>
          </cell>
          <cell r="F131">
            <v>0</v>
          </cell>
        </row>
        <row r="132">
          <cell r="A132">
            <v>30291</v>
          </cell>
          <cell r="B132">
            <v>-151942.72</v>
          </cell>
          <cell r="E132">
            <v>45031</v>
          </cell>
          <cell r="F132">
            <v>-299916.90000000002</v>
          </cell>
        </row>
        <row r="133">
          <cell r="A133">
            <v>30292</v>
          </cell>
          <cell r="B133">
            <v>5422469.1600000001</v>
          </cell>
          <cell r="E133">
            <v>45090</v>
          </cell>
          <cell r="F133">
            <v>51101.69</v>
          </cell>
        </row>
        <row r="134">
          <cell r="A134">
            <v>30293</v>
          </cell>
          <cell r="B134">
            <v>0</v>
          </cell>
        </row>
        <row r="135">
          <cell r="A135">
            <v>30294</v>
          </cell>
          <cell r="B135">
            <v>1253331.8799999999</v>
          </cell>
        </row>
        <row r="136">
          <cell r="A136">
            <v>45029</v>
          </cell>
          <cell r="B136">
            <v>0</v>
          </cell>
          <cell r="E136" t="str">
            <v xml:space="preserve">2422_FOR_ACC_TAX    </v>
          </cell>
          <cell r="F136">
            <v>-36097108.899999999</v>
          </cell>
        </row>
        <row r="137">
          <cell r="A137">
            <v>45030</v>
          </cell>
          <cell r="B137">
            <v>0</v>
          </cell>
        </row>
        <row r="138">
          <cell r="A138">
            <v>45031</v>
          </cell>
          <cell r="B138">
            <v>-327540.90000000002</v>
          </cell>
        </row>
        <row r="139">
          <cell r="A139">
            <v>45090</v>
          </cell>
          <cell r="B139">
            <v>58921.69</v>
          </cell>
        </row>
        <row r="140">
          <cell r="A140" t="str">
            <v xml:space="preserve">2422_FOR_ACC_TAX    </v>
          </cell>
          <cell r="B140">
            <v>-71302851.160000011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DCC"/>
      <sheetName val="PEC"/>
      <sheetName val="PEPL"/>
      <sheetName val="TETCO"/>
      <sheetName val="AEG"/>
      <sheetName val="PE P&amp;O"/>
      <sheetName val="TEC"/>
      <sheetName val="LNG"/>
      <sheetName val="DESI"/>
      <sheetName val="MHP"/>
      <sheetName val="Solutions"/>
      <sheetName val="DES Canada"/>
      <sheetName val="DENGC"/>
      <sheetName val="Fld Srv"/>
      <sheetName val="DE Market"/>
      <sheetName val="GAD Group"/>
      <sheetName val="DENA"/>
      <sheetName val="DEI"/>
      <sheetName val="Westcoast"/>
      <sheetName val="Import IS"/>
      <sheetName val="Import BS"/>
      <sheetName val="IS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A6">
            <v>10001</v>
          </cell>
          <cell r="B6">
            <v>0</v>
          </cell>
          <cell r="C6">
            <v>0</v>
          </cell>
        </row>
        <row r="7">
          <cell r="A7">
            <v>10002</v>
          </cell>
          <cell r="B7">
            <v>0</v>
          </cell>
          <cell r="C7">
            <v>0</v>
          </cell>
        </row>
        <row r="8">
          <cell r="A8">
            <v>10003</v>
          </cell>
          <cell r="B8">
            <v>0</v>
          </cell>
          <cell r="C8">
            <v>0</v>
          </cell>
        </row>
        <row r="9">
          <cell r="A9">
            <v>10004</v>
          </cell>
          <cell r="B9">
            <v>0</v>
          </cell>
          <cell r="C9">
            <v>0</v>
          </cell>
        </row>
        <row r="10">
          <cell r="A10">
            <v>10005</v>
          </cell>
          <cell r="B10">
            <v>0</v>
          </cell>
          <cell r="C10">
            <v>0</v>
          </cell>
        </row>
        <row r="11">
          <cell r="A11">
            <v>10006</v>
          </cell>
          <cell r="B11">
            <v>0</v>
          </cell>
          <cell r="C11">
            <v>0</v>
          </cell>
        </row>
        <row r="12">
          <cell r="A12">
            <v>10007</v>
          </cell>
          <cell r="B12">
            <v>0</v>
          </cell>
          <cell r="C12">
            <v>0</v>
          </cell>
        </row>
        <row r="13">
          <cell r="A13">
            <v>10008</v>
          </cell>
          <cell r="B13">
            <v>0</v>
          </cell>
          <cell r="C13">
            <v>0</v>
          </cell>
        </row>
        <row r="14">
          <cell r="A14">
            <v>10009</v>
          </cell>
          <cell r="B14">
            <v>0</v>
          </cell>
          <cell r="C14">
            <v>0</v>
          </cell>
        </row>
        <row r="15">
          <cell r="A15">
            <v>10015</v>
          </cell>
          <cell r="B15">
            <v>0</v>
          </cell>
          <cell r="C15">
            <v>0</v>
          </cell>
        </row>
        <row r="16">
          <cell r="A16">
            <v>10021</v>
          </cell>
          <cell r="B16">
            <v>0</v>
          </cell>
          <cell r="C16">
            <v>0</v>
          </cell>
        </row>
        <row r="17">
          <cell r="A17">
            <v>10022</v>
          </cell>
          <cell r="B17">
            <v>0</v>
          </cell>
          <cell r="C17">
            <v>0</v>
          </cell>
        </row>
        <row r="18">
          <cell r="A18">
            <v>10027</v>
          </cell>
          <cell r="B18">
            <v>0</v>
          </cell>
          <cell r="C18">
            <v>0</v>
          </cell>
        </row>
        <row r="19">
          <cell r="A19">
            <v>10033</v>
          </cell>
          <cell r="B19">
            <v>988720</v>
          </cell>
          <cell r="C19">
            <v>-988720</v>
          </cell>
        </row>
        <row r="20">
          <cell r="A20">
            <v>10044</v>
          </cell>
          <cell r="B20">
            <v>644823.98</v>
          </cell>
          <cell r="C20">
            <v>-644823.98</v>
          </cell>
        </row>
        <row r="21">
          <cell r="A21">
            <v>10059</v>
          </cell>
          <cell r="B21">
            <v>0</v>
          </cell>
          <cell r="C21">
            <v>0</v>
          </cell>
        </row>
        <row r="22">
          <cell r="A22">
            <v>10098</v>
          </cell>
          <cell r="B22">
            <v>0</v>
          </cell>
          <cell r="C22">
            <v>0</v>
          </cell>
        </row>
        <row r="23">
          <cell r="A23">
            <v>10108</v>
          </cell>
          <cell r="B23">
            <v>263340.2</v>
          </cell>
          <cell r="C23">
            <v>-263340.2</v>
          </cell>
        </row>
        <row r="24">
          <cell r="A24">
            <v>10115</v>
          </cell>
          <cell r="B24">
            <v>0</v>
          </cell>
          <cell r="C24">
            <v>0</v>
          </cell>
        </row>
        <row r="25">
          <cell r="A25">
            <v>10125</v>
          </cell>
          <cell r="B25">
            <v>-21413.75</v>
          </cell>
          <cell r="C25">
            <v>21413.75</v>
          </cell>
        </row>
        <row r="26">
          <cell r="A26">
            <v>10126</v>
          </cell>
          <cell r="B26">
            <v>52325</v>
          </cell>
          <cell r="C26">
            <v>-52325</v>
          </cell>
        </row>
        <row r="27">
          <cell r="A27">
            <v>10128</v>
          </cell>
          <cell r="B27">
            <v>0</v>
          </cell>
          <cell r="C27">
            <v>0</v>
          </cell>
        </row>
        <row r="28">
          <cell r="A28">
            <v>10129</v>
          </cell>
          <cell r="B28">
            <v>3775014.7</v>
          </cell>
          <cell r="C28">
            <v>-3775014.7</v>
          </cell>
        </row>
        <row r="29">
          <cell r="A29">
            <v>10133</v>
          </cell>
          <cell r="B29">
            <v>398950</v>
          </cell>
          <cell r="C29">
            <v>-398950</v>
          </cell>
        </row>
        <row r="30">
          <cell r="A30">
            <v>10135</v>
          </cell>
          <cell r="B30">
            <v>582.54</v>
          </cell>
          <cell r="C30">
            <v>-582.54</v>
          </cell>
        </row>
        <row r="31">
          <cell r="A31">
            <v>10138</v>
          </cell>
          <cell r="B31">
            <v>-2011997</v>
          </cell>
          <cell r="C31">
            <v>2011997</v>
          </cell>
        </row>
        <row r="32">
          <cell r="A32">
            <v>10139</v>
          </cell>
          <cell r="B32">
            <v>145207.99</v>
          </cell>
          <cell r="C32">
            <v>-145207.99</v>
          </cell>
        </row>
        <row r="33">
          <cell r="A33">
            <v>10163</v>
          </cell>
          <cell r="B33">
            <v>14247.49</v>
          </cell>
          <cell r="C33">
            <v>-14247.49</v>
          </cell>
        </row>
        <row r="34">
          <cell r="A34">
            <v>10164</v>
          </cell>
          <cell r="B34">
            <v>0</v>
          </cell>
          <cell r="C34">
            <v>0</v>
          </cell>
        </row>
        <row r="35">
          <cell r="A35">
            <v>10166</v>
          </cell>
          <cell r="B35">
            <v>0</v>
          </cell>
          <cell r="C35">
            <v>0</v>
          </cell>
        </row>
        <row r="36">
          <cell r="A36">
            <v>10167</v>
          </cell>
          <cell r="B36">
            <v>0</v>
          </cell>
          <cell r="C36">
            <v>0</v>
          </cell>
        </row>
        <row r="37">
          <cell r="A37">
            <v>10168</v>
          </cell>
          <cell r="B37">
            <v>738995.52</v>
          </cell>
          <cell r="C37">
            <v>-738995.52</v>
          </cell>
        </row>
        <row r="38">
          <cell r="A38">
            <v>10169</v>
          </cell>
          <cell r="B38">
            <v>0</v>
          </cell>
          <cell r="C38">
            <v>0</v>
          </cell>
        </row>
        <row r="39">
          <cell r="A39">
            <v>10170</v>
          </cell>
          <cell r="B39">
            <v>2635917.58</v>
          </cell>
          <cell r="C39">
            <v>-2635917.58</v>
          </cell>
        </row>
        <row r="40">
          <cell r="A40">
            <v>10173</v>
          </cell>
          <cell r="B40">
            <v>5613</v>
          </cell>
          <cell r="C40">
            <v>-5613</v>
          </cell>
        </row>
        <row r="41">
          <cell r="A41">
            <v>10177</v>
          </cell>
          <cell r="B41">
            <v>0</v>
          </cell>
          <cell r="C41">
            <v>0</v>
          </cell>
        </row>
        <row r="42">
          <cell r="A42">
            <v>10178</v>
          </cell>
          <cell r="B42">
            <v>0</v>
          </cell>
          <cell r="C42">
            <v>0</v>
          </cell>
        </row>
        <row r="43">
          <cell r="A43">
            <v>10185</v>
          </cell>
          <cell r="B43">
            <v>-81810</v>
          </cell>
          <cell r="C43">
            <v>81810</v>
          </cell>
        </row>
        <row r="44">
          <cell r="A44">
            <v>10188</v>
          </cell>
          <cell r="B44">
            <v>0</v>
          </cell>
          <cell r="C44">
            <v>0</v>
          </cell>
        </row>
        <row r="45">
          <cell r="A45">
            <v>10189</v>
          </cell>
          <cell r="B45">
            <v>0</v>
          </cell>
          <cell r="C45">
            <v>0</v>
          </cell>
        </row>
        <row r="46">
          <cell r="A46">
            <v>10190</v>
          </cell>
          <cell r="B46">
            <v>3369674.55</v>
          </cell>
          <cell r="C46">
            <v>-3369674.55</v>
          </cell>
        </row>
        <row r="47">
          <cell r="A47">
            <v>10197</v>
          </cell>
          <cell r="B47">
            <v>2403788.6800000002</v>
          </cell>
          <cell r="C47">
            <v>-2403788.6800000002</v>
          </cell>
        </row>
        <row r="48">
          <cell r="A48">
            <v>10198</v>
          </cell>
          <cell r="B48">
            <v>-3073350.02</v>
          </cell>
          <cell r="C48">
            <v>3073350.02</v>
          </cell>
        </row>
        <row r="49">
          <cell r="A49">
            <v>10200</v>
          </cell>
          <cell r="B49">
            <v>-3710859.88</v>
          </cell>
          <cell r="C49">
            <v>3710859.88</v>
          </cell>
        </row>
        <row r="50">
          <cell r="A50">
            <v>10202</v>
          </cell>
          <cell r="B50">
            <v>15234.03</v>
          </cell>
          <cell r="C50">
            <v>-15234.03</v>
          </cell>
        </row>
        <row r="51">
          <cell r="A51">
            <v>10205</v>
          </cell>
          <cell r="B51">
            <v>0</v>
          </cell>
          <cell r="C51">
            <v>0</v>
          </cell>
        </row>
        <row r="52">
          <cell r="A52">
            <v>10206</v>
          </cell>
          <cell r="B52">
            <v>0</v>
          </cell>
          <cell r="C52">
            <v>0</v>
          </cell>
        </row>
        <row r="53">
          <cell r="A53">
            <v>10208</v>
          </cell>
          <cell r="B53">
            <v>-419624.75</v>
          </cell>
          <cell r="C53">
            <v>419624.75</v>
          </cell>
        </row>
        <row r="54">
          <cell r="A54">
            <v>10216</v>
          </cell>
          <cell r="B54">
            <v>-120206.76</v>
          </cell>
          <cell r="C54">
            <v>120206.76</v>
          </cell>
        </row>
        <row r="55">
          <cell r="A55">
            <v>10262</v>
          </cell>
          <cell r="B55">
            <v>0</v>
          </cell>
          <cell r="C55">
            <v>0</v>
          </cell>
        </row>
        <row r="56">
          <cell r="A56">
            <v>10265</v>
          </cell>
          <cell r="B56">
            <v>0</v>
          </cell>
          <cell r="C56">
            <v>0</v>
          </cell>
        </row>
        <row r="57">
          <cell r="A57">
            <v>10300</v>
          </cell>
          <cell r="B57">
            <v>362.54</v>
          </cell>
          <cell r="C57">
            <v>-362.54</v>
          </cell>
        </row>
        <row r="58">
          <cell r="A58">
            <v>10301</v>
          </cell>
          <cell r="B58">
            <v>-4630.93</v>
          </cell>
          <cell r="C58">
            <v>4630.93</v>
          </cell>
        </row>
        <row r="59">
          <cell r="A59">
            <v>10304</v>
          </cell>
          <cell r="B59">
            <v>109165.93</v>
          </cell>
          <cell r="C59">
            <v>-109165.93</v>
          </cell>
        </row>
        <row r="60">
          <cell r="A60">
            <v>10305</v>
          </cell>
          <cell r="B60">
            <v>205052.42</v>
          </cell>
          <cell r="C60">
            <v>-205052.42</v>
          </cell>
        </row>
        <row r="61">
          <cell r="A61">
            <v>10306</v>
          </cell>
          <cell r="B61">
            <v>7785.96</v>
          </cell>
          <cell r="C61">
            <v>-7785.96</v>
          </cell>
        </row>
        <row r="62">
          <cell r="A62">
            <v>10307</v>
          </cell>
          <cell r="B62">
            <v>-2128.2800000000002</v>
          </cell>
          <cell r="C62">
            <v>2128.2800000000002</v>
          </cell>
        </row>
        <row r="63">
          <cell r="A63">
            <v>10309</v>
          </cell>
          <cell r="B63">
            <v>3996647.12</v>
          </cell>
          <cell r="C63">
            <v>-3996647.12</v>
          </cell>
        </row>
        <row r="64">
          <cell r="A64">
            <v>10311</v>
          </cell>
          <cell r="B64">
            <v>-1365273.78</v>
          </cell>
          <cell r="C64">
            <v>1365273.78</v>
          </cell>
        </row>
        <row r="65">
          <cell r="A65">
            <v>10314</v>
          </cell>
          <cell r="B65">
            <v>675942.03</v>
          </cell>
          <cell r="C65">
            <v>-675942.03</v>
          </cell>
        </row>
        <row r="66">
          <cell r="A66">
            <v>10315</v>
          </cell>
          <cell r="B66">
            <v>210019.01</v>
          </cell>
          <cell r="C66">
            <v>-210019.01</v>
          </cell>
        </row>
        <row r="67">
          <cell r="A67">
            <v>10316</v>
          </cell>
          <cell r="B67">
            <v>-138072.5</v>
          </cell>
          <cell r="C67">
            <v>138072.5</v>
          </cell>
        </row>
        <row r="68">
          <cell r="A68">
            <v>10318</v>
          </cell>
          <cell r="B68">
            <v>306867.19</v>
          </cell>
          <cell r="C68">
            <v>-306867.19</v>
          </cell>
        </row>
        <row r="69">
          <cell r="A69">
            <v>10319</v>
          </cell>
          <cell r="B69">
            <v>306867.19</v>
          </cell>
          <cell r="C69">
            <v>-306867.19</v>
          </cell>
        </row>
        <row r="70">
          <cell r="A70">
            <v>10321</v>
          </cell>
          <cell r="B70">
            <v>0</v>
          </cell>
          <cell r="C70">
            <v>0</v>
          </cell>
        </row>
        <row r="71">
          <cell r="A71">
            <v>10322</v>
          </cell>
          <cell r="B71">
            <v>774959.81</v>
          </cell>
          <cell r="C71">
            <v>-774959.81</v>
          </cell>
        </row>
        <row r="72">
          <cell r="A72">
            <v>10324</v>
          </cell>
          <cell r="B72">
            <v>0</v>
          </cell>
          <cell r="C72">
            <v>0</v>
          </cell>
        </row>
        <row r="73">
          <cell r="A73">
            <v>10328</v>
          </cell>
          <cell r="B73">
            <v>0</v>
          </cell>
          <cell r="C73">
            <v>0</v>
          </cell>
        </row>
        <row r="74">
          <cell r="A74">
            <v>10329</v>
          </cell>
          <cell r="B74">
            <v>0</v>
          </cell>
          <cell r="C74">
            <v>0</v>
          </cell>
        </row>
        <row r="75">
          <cell r="A75">
            <v>10334</v>
          </cell>
          <cell r="B75">
            <v>0</v>
          </cell>
          <cell r="C75">
            <v>0</v>
          </cell>
        </row>
        <row r="76">
          <cell r="A76">
            <v>10340</v>
          </cell>
          <cell r="B76">
            <v>0</v>
          </cell>
          <cell r="C76">
            <v>0</v>
          </cell>
        </row>
        <row r="77">
          <cell r="A77">
            <v>10341</v>
          </cell>
          <cell r="B77">
            <v>171614.25</v>
          </cell>
          <cell r="C77">
            <v>-171614.25</v>
          </cell>
        </row>
        <row r="78">
          <cell r="A78">
            <v>10345</v>
          </cell>
          <cell r="B78">
            <v>6823.31</v>
          </cell>
          <cell r="C78">
            <v>-6823.31</v>
          </cell>
        </row>
        <row r="79">
          <cell r="A79">
            <v>10347</v>
          </cell>
          <cell r="B79">
            <v>14686.21</v>
          </cell>
          <cell r="C79">
            <v>-14686.21</v>
          </cell>
        </row>
        <row r="80">
          <cell r="A80">
            <v>10348</v>
          </cell>
          <cell r="B80">
            <v>30232.62</v>
          </cell>
          <cell r="C80">
            <v>-30232.62</v>
          </cell>
        </row>
        <row r="81">
          <cell r="A81">
            <v>10355</v>
          </cell>
          <cell r="B81">
            <v>0</v>
          </cell>
          <cell r="C81">
            <v>0</v>
          </cell>
        </row>
        <row r="82">
          <cell r="A82">
            <v>10362</v>
          </cell>
          <cell r="B82">
            <v>1341852.2</v>
          </cell>
          <cell r="C82">
            <v>-1341852.2</v>
          </cell>
        </row>
        <row r="83">
          <cell r="A83">
            <v>10370</v>
          </cell>
          <cell r="B83">
            <v>1204035.0900000001</v>
          </cell>
          <cell r="C83">
            <v>-1204035.0900000001</v>
          </cell>
        </row>
        <row r="84">
          <cell r="A84">
            <v>10371</v>
          </cell>
          <cell r="B84">
            <v>-557499.42000000004</v>
          </cell>
          <cell r="C84">
            <v>557499.42000000004</v>
          </cell>
        </row>
        <row r="85">
          <cell r="A85">
            <v>10372</v>
          </cell>
          <cell r="B85">
            <v>254843.48</v>
          </cell>
          <cell r="C85">
            <v>-254843.48</v>
          </cell>
        </row>
        <row r="86">
          <cell r="A86">
            <v>10373</v>
          </cell>
          <cell r="B86">
            <v>0</v>
          </cell>
          <cell r="C86">
            <v>0</v>
          </cell>
        </row>
        <row r="87">
          <cell r="A87">
            <v>10377</v>
          </cell>
          <cell r="B87">
            <v>265127</v>
          </cell>
          <cell r="C87">
            <v>-265127</v>
          </cell>
        </row>
        <row r="88">
          <cell r="A88">
            <v>10379</v>
          </cell>
          <cell r="B88">
            <v>25746</v>
          </cell>
          <cell r="C88">
            <v>-25746</v>
          </cell>
        </row>
        <row r="89">
          <cell r="A89">
            <v>10385</v>
          </cell>
          <cell r="B89">
            <v>22396.38</v>
          </cell>
          <cell r="C89">
            <v>-22396.38</v>
          </cell>
        </row>
        <row r="90">
          <cell r="A90">
            <v>10389</v>
          </cell>
          <cell r="B90">
            <v>1319742.67</v>
          </cell>
          <cell r="C90">
            <v>-1319742.67</v>
          </cell>
        </row>
        <row r="91">
          <cell r="A91">
            <v>10471</v>
          </cell>
          <cell r="B91">
            <v>0</v>
          </cell>
          <cell r="C91">
            <v>0</v>
          </cell>
        </row>
        <row r="92">
          <cell r="A92">
            <v>10472</v>
          </cell>
          <cell r="B92">
            <v>0</v>
          </cell>
          <cell r="C92">
            <v>0</v>
          </cell>
        </row>
        <row r="93">
          <cell r="A93">
            <v>10473</v>
          </cell>
          <cell r="B93">
            <v>0</v>
          </cell>
          <cell r="C93">
            <v>0</v>
          </cell>
        </row>
        <row r="94">
          <cell r="A94">
            <v>10474</v>
          </cell>
          <cell r="B94">
            <v>0</v>
          </cell>
          <cell r="C94">
            <v>0</v>
          </cell>
        </row>
        <row r="95">
          <cell r="A95">
            <v>10704</v>
          </cell>
          <cell r="B95">
            <v>0</v>
          </cell>
          <cell r="C95">
            <v>0</v>
          </cell>
        </row>
        <row r="96">
          <cell r="A96">
            <v>10705</v>
          </cell>
          <cell r="B96">
            <v>0</v>
          </cell>
          <cell r="C96">
            <v>0</v>
          </cell>
        </row>
        <row r="97">
          <cell r="A97">
            <v>10706</v>
          </cell>
          <cell r="B97">
            <v>0</v>
          </cell>
          <cell r="C97">
            <v>0</v>
          </cell>
        </row>
        <row r="98">
          <cell r="A98">
            <v>10707</v>
          </cell>
          <cell r="B98">
            <v>0</v>
          </cell>
          <cell r="C98">
            <v>0</v>
          </cell>
        </row>
        <row r="99">
          <cell r="A99">
            <v>10710</v>
          </cell>
          <cell r="B99">
            <v>0</v>
          </cell>
          <cell r="C99">
            <v>0</v>
          </cell>
        </row>
        <row r="100">
          <cell r="A100">
            <v>10711</v>
          </cell>
          <cell r="B100">
            <v>0</v>
          </cell>
          <cell r="C100">
            <v>0</v>
          </cell>
        </row>
        <row r="101">
          <cell r="A101">
            <v>10712</v>
          </cell>
          <cell r="B101">
            <v>0</v>
          </cell>
          <cell r="C101">
            <v>0</v>
          </cell>
        </row>
        <row r="102">
          <cell r="A102">
            <v>10713</v>
          </cell>
          <cell r="B102">
            <v>0</v>
          </cell>
          <cell r="C102">
            <v>0</v>
          </cell>
        </row>
        <row r="103">
          <cell r="A103">
            <v>10718</v>
          </cell>
          <cell r="B103">
            <v>0</v>
          </cell>
          <cell r="C103">
            <v>0</v>
          </cell>
        </row>
        <row r="104">
          <cell r="A104">
            <v>10726</v>
          </cell>
          <cell r="B104">
            <v>202321</v>
          </cell>
          <cell r="C104">
            <v>-202321</v>
          </cell>
        </row>
        <row r="105">
          <cell r="A105">
            <v>10732</v>
          </cell>
          <cell r="B105">
            <v>-4396942.2699999996</v>
          </cell>
          <cell r="C105">
            <v>4396942.2699999996</v>
          </cell>
        </row>
        <row r="106">
          <cell r="A106">
            <v>10733</v>
          </cell>
          <cell r="B106">
            <v>67438157.150000006</v>
          </cell>
          <cell r="C106">
            <v>-67438157.150000006</v>
          </cell>
        </row>
        <row r="107">
          <cell r="A107">
            <v>10734</v>
          </cell>
          <cell r="B107">
            <v>7495419.8600000003</v>
          </cell>
          <cell r="C107">
            <v>-7495419.8600000003</v>
          </cell>
        </row>
        <row r="108">
          <cell r="A108">
            <v>10735</v>
          </cell>
          <cell r="B108">
            <v>-190466.28</v>
          </cell>
          <cell r="C108">
            <v>190466.28</v>
          </cell>
        </row>
        <row r="109">
          <cell r="A109">
            <v>10737</v>
          </cell>
          <cell r="B109">
            <v>31125.759999999998</v>
          </cell>
          <cell r="C109">
            <v>-31125.759999999998</v>
          </cell>
        </row>
        <row r="110">
          <cell r="A110">
            <v>10738</v>
          </cell>
          <cell r="B110">
            <v>-174084.98</v>
          </cell>
          <cell r="C110">
            <v>174084.98</v>
          </cell>
        </row>
        <row r="111">
          <cell r="A111">
            <v>10739</v>
          </cell>
          <cell r="B111">
            <v>0</v>
          </cell>
          <cell r="C111">
            <v>0</v>
          </cell>
        </row>
        <row r="112">
          <cell r="A112">
            <v>10740</v>
          </cell>
          <cell r="B112">
            <v>520086.82</v>
          </cell>
          <cell r="C112">
            <v>-520086.82</v>
          </cell>
        </row>
        <row r="113">
          <cell r="A113">
            <v>10741</v>
          </cell>
          <cell r="B113">
            <v>0</v>
          </cell>
          <cell r="C113">
            <v>0</v>
          </cell>
        </row>
        <row r="114">
          <cell r="A114">
            <v>20013</v>
          </cell>
          <cell r="B114">
            <v>0</v>
          </cell>
          <cell r="C114">
            <v>0</v>
          </cell>
        </row>
        <row r="115">
          <cell r="A115">
            <v>30094</v>
          </cell>
          <cell r="B115">
            <v>0</v>
          </cell>
          <cell r="C115">
            <v>0</v>
          </cell>
        </row>
        <row r="116">
          <cell r="A116">
            <v>30095</v>
          </cell>
          <cell r="B116">
            <v>69000</v>
          </cell>
          <cell r="C116">
            <v>-69000</v>
          </cell>
        </row>
        <row r="117">
          <cell r="A117">
            <v>30098</v>
          </cell>
          <cell r="B117">
            <v>0</v>
          </cell>
          <cell r="C117">
            <v>0</v>
          </cell>
        </row>
        <row r="118">
          <cell r="A118">
            <v>30194</v>
          </cell>
          <cell r="B118">
            <v>0</v>
          </cell>
          <cell r="C118">
            <v>0</v>
          </cell>
        </row>
        <row r="119">
          <cell r="A119">
            <v>30195</v>
          </cell>
          <cell r="B119">
            <v>0</v>
          </cell>
          <cell r="C119">
            <v>0</v>
          </cell>
        </row>
        <row r="120">
          <cell r="A120">
            <v>30280</v>
          </cell>
          <cell r="B120">
            <v>0</v>
          </cell>
          <cell r="C120">
            <v>0</v>
          </cell>
        </row>
        <row r="121">
          <cell r="A121">
            <v>30281</v>
          </cell>
          <cell r="B121">
            <v>0</v>
          </cell>
          <cell r="C121">
            <v>0</v>
          </cell>
        </row>
        <row r="122">
          <cell r="A122">
            <v>30286</v>
          </cell>
          <cell r="B122">
            <v>154086.88</v>
          </cell>
          <cell r="C122">
            <v>-154086.88</v>
          </cell>
        </row>
        <row r="123">
          <cell r="A123">
            <v>30287</v>
          </cell>
          <cell r="B123">
            <v>0</v>
          </cell>
          <cell r="C123">
            <v>0</v>
          </cell>
        </row>
        <row r="124">
          <cell r="A124">
            <v>30291</v>
          </cell>
          <cell r="B124">
            <v>65800.59</v>
          </cell>
          <cell r="C124">
            <v>-65800.59</v>
          </cell>
        </row>
        <row r="125">
          <cell r="A125">
            <v>30292</v>
          </cell>
          <cell r="B125">
            <v>-161546.45000000001</v>
          </cell>
          <cell r="C125">
            <v>161546.45000000001</v>
          </cell>
        </row>
        <row r="126">
          <cell r="A126">
            <v>45029</v>
          </cell>
          <cell r="B126">
            <v>0</v>
          </cell>
          <cell r="C126">
            <v>0</v>
          </cell>
        </row>
        <row r="127">
          <cell r="A127">
            <v>45031</v>
          </cell>
          <cell r="B127">
            <v>313880.53000000003</v>
          </cell>
          <cell r="C127">
            <v>-313880.53000000003</v>
          </cell>
        </row>
        <row r="128">
          <cell r="A128" t="str">
            <v xml:space="preserve">8614_FOR_INC_TAX    </v>
          </cell>
          <cell r="B128">
            <v>86563175.209999993</v>
          </cell>
        </row>
      </sheetData>
      <sheetData sheetId="23" refreshError="1">
        <row r="5">
          <cell r="A5">
            <v>10001</v>
          </cell>
          <cell r="B5">
            <v>0</v>
          </cell>
          <cell r="E5">
            <v>10001</v>
          </cell>
          <cell r="F5">
            <v>0</v>
          </cell>
        </row>
        <row r="6">
          <cell r="A6">
            <v>10002</v>
          </cell>
          <cell r="B6">
            <v>0</v>
          </cell>
          <cell r="E6">
            <v>10002</v>
          </cell>
          <cell r="F6">
            <v>0</v>
          </cell>
        </row>
        <row r="7">
          <cell r="A7">
            <v>10003</v>
          </cell>
          <cell r="B7">
            <v>0</v>
          </cell>
          <cell r="E7">
            <v>10003</v>
          </cell>
          <cell r="F7">
            <v>0</v>
          </cell>
        </row>
        <row r="8">
          <cell r="A8">
            <v>10004</v>
          </cell>
          <cell r="B8">
            <v>0</v>
          </cell>
          <cell r="E8">
            <v>10004</v>
          </cell>
          <cell r="F8">
            <v>0</v>
          </cell>
        </row>
        <row r="9">
          <cell r="A9">
            <v>10005</v>
          </cell>
          <cell r="B9">
            <v>0</v>
          </cell>
          <cell r="E9">
            <v>10005</v>
          </cell>
          <cell r="F9">
            <v>0</v>
          </cell>
        </row>
        <row r="10">
          <cell r="A10">
            <v>10006</v>
          </cell>
          <cell r="B10">
            <v>0</v>
          </cell>
          <cell r="E10">
            <v>10006</v>
          </cell>
          <cell r="F10">
            <v>0</v>
          </cell>
        </row>
        <row r="11">
          <cell r="A11">
            <v>10007</v>
          </cell>
          <cell r="B11">
            <v>0</v>
          </cell>
          <cell r="E11">
            <v>10007</v>
          </cell>
          <cell r="F11">
            <v>0</v>
          </cell>
        </row>
        <row r="12">
          <cell r="A12">
            <v>10008</v>
          </cell>
          <cell r="B12">
            <v>0</v>
          </cell>
          <cell r="E12">
            <v>10008</v>
          </cell>
          <cell r="F12">
            <v>0</v>
          </cell>
        </row>
        <row r="13">
          <cell r="A13">
            <v>10009</v>
          </cell>
          <cell r="B13">
            <v>0</v>
          </cell>
          <cell r="E13">
            <v>10009</v>
          </cell>
          <cell r="F13">
            <v>0</v>
          </cell>
        </row>
        <row r="14">
          <cell r="A14">
            <v>10021</v>
          </cell>
          <cell r="B14">
            <v>0</v>
          </cell>
          <cell r="E14">
            <v>10021</v>
          </cell>
          <cell r="F14">
            <v>0</v>
          </cell>
        </row>
        <row r="15">
          <cell r="A15">
            <v>10022</v>
          </cell>
          <cell r="B15">
            <v>0</v>
          </cell>
          <cell r="E15">
            <v>10022</v>
          </cell>
          <cell r="F15">
            <v>0</v>
          </cell>
        </row>
        <row r="16">
          <cell r="A16">
            <v>10027</v>
          </cell>
          <cell r="B16">
            <v>0</v>
          </cell>
          <cell r="E16">
            <v>10027</v>
          </cell>
          <cell r="F16">
            <v>0</v>
          </cell>
        </row>
        <row r="17">
          <cell r="A17">
            <v>10033</v>
          </cell>
          <cell r="B17">
            <v>0</v>
          </cell>
          <cell r="E17">
            <v>10033</v>
          </cell>
          <cell r="F17">
            <v>-141307</v>
          </cell>
        </row>
        <row r="18">
          <cell r="A18">
            <v>10044</v>
          </cell>
          <cell r="B18">
            <v>-1644823.98</v>
          </cell>
          <cell r="E18">
            <v>10044</v>
          </cell>
          <cell r="F18">
            <v>-1000000</v>
          </cell>
        </row>
        <row r="19">
          <cell r="A19">
            <v>10059</v>
          </cell>
          <cell r="B19">
            <v>0</v>
          </cell>
          <cell r="E19">
            <v>10059</v>
          </cell>
          <cell r="F19">
            <v>0</v>
          </cell>
        </row>
        <row r="20">
          <cell r="A20">
            <v>10063</v>
          </cell>
          <cell r="B20">
            <v>0</v>
          </cell>
          <cell r="E20">
            <v>10063</v>
          </cell>
          <cell r="F20">
            <v>0</v>
          </cell>
        </row>
        <row r="21">
          <cell r="A21">
            <v>10098</v>
          </cell>
          <cell r="B21">
            <v>0</v>
          </cell>
          <cell r="E21">
            <v>10098</v>
          </cell>
          <cell r="F21">
            <v>0</v>
          </cell>
        </row>
        <row r="22">
          <cell r="A22">
            <v>10108</v>
          </cell>
          <cell r="B22">
            <v>0</v>
          </cell>
          <cell r="E22">
            <v>-192952</v>
          </cell>
          <cell r="F22">
            <v>2899738</v>
          </cell>
        </row>
        <row r="23">
          <cell r="A23">
            <v>10110</v>
          </cell>
          <cell r="B23">
            <v>0</v>
          </cell>
          <cell r="E23">
            <v>10110</v>
          </cell>
          <cell r="F23">
            <v>0</v>
          </cell>
        </row>
        <row r="24">
          <cell r="A24">
            <v>10115</v>
          </cell>
          <cell r="B24">
            <v>0</v>
          </cell>
          <cell r="E24">
            <v>10115</v>
          </cell>
          <cell r="F24">
            <v>-1148776.3500000001</v>
          </cell>
        </row>
        <row r="25">
          <cell r="A25">
            <v>10125</v>
          </cell>
          <cell r="B25">
            <v>21413.75</v>
          </cell>
          <cell r="E25">
            <v>10125</v>
          </cell>
          <cell r="F25">
            <v>0</v>
          </cell>
        </row>
        <row r="26">
          <cell r="A26">
            <v>10126</v>
          </cell>
          <cell r="B26">
            <v>337130</v>
          </cell>
          <cell r="E26">
            <v>10126</v>
          </cell>
          <cell r="F26">
            <v>387107</v>
          </cell>
        </row>
        <row r="27">
          <cell r="A27">
            <v>10128</v>
          </cell>
          <cell r="B27">
            <v>0</v>
          </cell>
          <cell r="E27">
            <v>10128</v>
          </cell>
          <cell r="F27">
            <v>0</v>
          </cell>
        </row>
        <row r="28">
          <cell r="A28">
            <v>10129</v>
          </cell>
          <cell r="B28">
            <v>-13939705.890000001</v>
          </cell>
          <cell r="E28">
            <v>10129</v>
          </cell>
          <cell r="F28">
            <v>-10164691.189999999</v>
          </cell>
        </row>
        <row r="29">
          <cell r="A29">
            <v>10133</v>
          </cell>
          <cell r="B29">
            <v>0</v>
          </cell>
          <cell r="E29">
            <v>10133</v>
          </cell>
          <cell r="F29">
            <v>0</v>
          </cell>
        </row>
        <row r="30">
          <cell r="A30">
            <v>10135</v>
          </cell>
          <cell r="B30">
            <v>0</v>
          </cell>
          <cell r="E30">
            <v>10135</v>
          </cell>
          <cell r="F30">
            <v>0</v>
          </cell>
        </row>
        <row r="31">
          <cell r="A31">
            <v>10138</v>
          </cell>
          <cell r="B31">
            <v>0</v>
          </cell>
          <cell r="E31">
            <v>10138</v>
          </cell>
          <cell r="F31">
            <v>0</v>
          </cell>
        </row>
        <row r="32">
          <cell r="A32">
            <v>10139</v>
          </cell>
          <cell r="B32">
            <v>133302.25</v>
          </cell>
          <cell r="E32">
            <v>10139</v>
          </cell>
          <cell r="F32">
            <v>194122.76</v>
          </cell>
        </row>
        <row r="33">
          <cell r="A33">
            <v>10163</v>
          </cell>
          <cell r="B33">
            <v>-56943.040000000001</v>
          </cell>
          <cell r="E33">
            <v>10163</v>
          </cell>
          <cell r="F33">
            <v>-42695.58</v>
          </cell>
        </row>
        <row r="34">
          <cell r="A34">
            <v>10165</v>
          </cell>
          <cell r="B34">
            <v>0</v>
          </cell>
          <cell r="E34">
            <v>10165</v>
          </cell>
          <cell r="F34">
            <v>0</v>
          </cell>
        </row>
        <row r="35">
          <cell r="A35">
            <v>10166</v>
          </cell>
          <cell r="B35">
            <v>0</v>
          </cell>
          <cell r="E35">
            <v>10166</v>
          </cell>
          <cell r="F35">
            <v>0</v>
          </cell>
        </row>
        <row r="36">
          <cell r="A36">
            <v>10167</v>
          </cell>
          <cell r="B36">
            <v>0</v>
          </cell>
          <cell r="E36">
            <v>10167</v>
          </cell>
          <cell r="F36">
            <v>0</v>
          </cell>
        </row>
        <row r="37">
          <cell r="A37">
            <v>10168</v>
          </cell>
          <cell r="B37">
            <v>0</v>
          </cell>
          <cell r="E37">
            <v>10168</v>
          </cell>
          <cell r="F37">
            <v>0</v>
          </cell>
        </row>
        <row r="38">
          <cell r="A38">
            <v>10169</v>
          </cell>
          <cell r="B38">
            <v>0</v>
          </cell>
          <cell r="E38">
            <v>10169</v>
          </cell>
          <cell r="F38">
            <v>-2038937.5</v>
          </cell>
        </row>
        <row r="39">
          <cell r="A39">
            <v>10170</v>
          </cell>
          <cell r="B39">
            <v>-3613677.43</v>
          </cell>
          <cell r="E39">
            <v>10170</v>
          </cell>
          <cell r="F39">
            <v>-2929371.53</v>
          </cell>
        </row>
        <row r="40">
          <cell r="A40">
            <v>10173</v>
          </cell>
          <cell r="B40">
            <v>-20580</v>
          </cell>
          <cell r="E40">
            <v>10173</v>
          </cell>
          <cell r="F40">
            <v>2107</v>
          </cell>
        </row>
        <row r="41">
          <cell r="A41">
            <v>10174</v>
          </cell>
          <cell r="B41">
            <v>0</v>
          </cell>
          <cell r="E41">
            <v>10174</v>
          </cell>
          <cell r="F41">
            <v>0</v>
          </cell>
        </row>
        <row r="42">
          <cell r="A42">
            <v>10176</v>
          </cell>
          <cell r="B42">
            <v>0</v>
          </cell>
          <cell r="E42">
            <v>10176</v>
          </cell>
          <cell r="F42">
            <v>0</v>
          </cell>
        </row>
        <row r="43">
          <cell r="A43">
            <v>10177</v>
          </cell>
          <cell r="B43">
            <v>-779559</v>
          </cell>
          <cell r="E43">
            <v>10177</v>
          </cell>
          <cell r="F43">
            <v>-452702</v>
          </cell>
        </row>
        <row r="44">
          <cell r="A44">
            <v>10178</v>
          </cell>
          <cell r="B44">
            <v>-9813</v>
          </cell>
          <cell r="E44">
            <v>10178</v>
          </cell>
          <cell r="F44">
            <v>-383</v>
          </cell>
        </row>
        <row r="45">
          <cell r="A45">
            <v>10185</v>
          </cell>
          <cell r="B45">
            <v>81812</v>
          </cell>
          <cell r="E45">
            <v>10185</v>
          </cell>
          <cell r="F45">
            <v>-351390</v>
          </cell>
        </row>
        <row r="46">
          <cell r="A46">
            <v>10188</v>
          </cell>
          <cell r="B46">
            <v>0</v>
          </cell>
          <cell r="E46">
            <v>10188</v>
          </cell>
          <cell r="F46">
            <v>0</v>
          </cell>
        </row>
        <row r="47">
          <cell r="A47">
            <v>10189</v>
          </cell>
          <cell r="B47">
            <v>0</v>
          </cell>
          <cell r="E47">
            <v>10189</v>
          </cell>
          <cell r="F47">
            <v>0</v>
          </cell>
        </row>
        <row r="48">
          <cell r="A48">
            <v>10190</v>
          </cell>
          <cell r="B48">
            <v>-1138256.95</v>
          </cell>
          <cell r="E48">
            <v>10190</v>
          </cell>
          <cell r="F48">
            <v>-2411075.54</v>
          </cell>
        </row>
        <row r="49">
          <cell r="A49">
            <v>10197</v>
          </cell>
          <cell r="B49">
            <v>-8047249.7000000002</v>
          </cell>
          <cell r="E49">
            <v>10197</v>
          </cell>
          <cell r="F49">
            <v>-7027499.0199999996</v>
          </cell>
        </row>
        <row r="50">
          <cell r="A50">
            <v>10198</v>
          </cell>
          <cell r="B50">
            <v>-0.1</v>
          </cell>
          <cell r="E50">
            <v>10198</v>
          </cell>
          <cell r="F50">
            <v>-2855950.74</v>
          </cell>
        </row>
        <row r="51">
          <cell r="A51">
            <v>10200</v>
          </cell>
          <cell r="B51">
            <v>0</v>
          </cell>
          <cell r="E51">
            <v>10200</v>
          </cell>
          <cell r="F51">
            <v>-491935.55</v>
          </cell>
        </row>
        <row r="52">
          <cell r="A52">
            <v>10202</v>
          </cell>
          <cell r="B52">
            <v>-52631.28</v>
          </cell>
          <cell r="E52">
            <v>10202</v>
          </cell>
          <cell r="F52">
            <v>-37397.25</v>
          </cell>
        </row>
        <row r="53">
          <cell r="A53">
            <v>10205</v>
          </cell>
          <cell r="B53">
            <v>0</v>
          </cell>
          <cell r="E53">
            <v>10205</v>
          </cell>
          <cell r="F53">
            <v>0</v>
          </cell>
        </row>
        <row r="54">
          <cell r="A54">
            <v>10206</v>
          </cell>
          <cell r="B54">
            <v>0</v>
          </cell>
          <cell r="E54">
            <v>10206</v>
          </cell>
          <cell r="F54">
            <v>0</v>
          </cell>
        </row>
        <row r="55">
          <cell r="A55">
            <v>10208</v>
          </cell>
          <cell r="B55">
            <v>-319413.59000000003</v>
          </cell>
          <cell r="E55">
            <v>10208</v>
          </cell>
          <cell r="F55">
            <v>-220363.95</v>
          </cell>
        </row>
        <row r="56">
          <cell r="A56">
            <v>10216</v>
          </cell>
          <cell r="B56">
            <v>120206.76</v>
          </cell>
          <cell r="E56">
            <v>10262</v>
          </cell>
          <cell r="F56">
            <v>1762468.09</v>
          </cell>
        </row>
        <row r="57">
          <cell r="A57">
            <v>10262</v>
          </cell>
          <cell r="B57">
            <v>1795671.91</v>
          </cell>
          <cell r="E57">
            <v>10265</v>
          </cell>
          <cell r="F57">
            <v>-107059.91</v>
          </cell>
        </row>
        <row r="58">
          <cell r="A58">
            <v>10265</v>
          </cell>
          <cell r="B58">
            <v>-107059.91</v>
          </cell>
          <cell r="E58">
            <v>10272</v>
          </cell>
          <cell r="F58">
            <v>0</v>
          </cell>
        </row>
        <row r="59">
          <cell r="A59">
            <v>10272</v>
          </cell>
          <cell r="B59">
            <v>0</v>
          </cell>
          <cell r="E59">
            <v>10300</v>
          </cell>
          <cell r="F59">
            <v>0.5</v>
          </cell>
        </row>
        <row r="60">
          <cell r="A60">
            <v>10300</v>
          </cell>
          <cell r="B60">
            <v>-692442.48</v>
          </cell>
          <cell r="E60">
            <v>10301</v>
          </cell>
          <cell r="F60">
            <v>0</v>
          </cell>
        </row>
        <row r="61">
          <cell r="A61">
            <v>10301</v>
          </cell>
          <cell r="B61">
            <v>0</v>
          </cell>
          <cell r="E61">
            <v>10305</v>
          </cell>
          <cell r="F61">
            <v>-0.01</v>
          </cell>
        </row>
        <row r="62">
          <cell r="A62">
            <v>10304</v>
          </cell>
          <cell r="B62">
            <v>-87978.95</v>
          </cell>
        </row>
        <row r="63">
          <cell r="A63">
            <v>10305</v>
          </cell>
          <cell r="B63">
            <v>-191037.79</v>
          </cell>
          <cell r="E63">
            <v>10306</v>
          </cell>
          <cell r="F63">
            <v>-574.65</v>
          </cell>
        </row>
        <row r="64">
          <cell r="A64">
            <v>10306</v>
          </cell>
          <cell r="B64">
            <v>-8360.61</v>
          </cell>
          <cell r="E64">
            <v>10307</v>
          </cell>
          <cell r="F64">
            <v>-392575.46</v>
          </cell>
        </row>
        <row r="65">
          <cell r="A65">
            <v>10307</v>
          </cell>
          <cell r="B65">
            <v>-417998.01</v>
          </cell>
          <cell r="E65">
            <v>10309</v>
          </cell>
          <cell r="F65">
            <v>-2025290.16</v>
          </cell>
        </row>
        <row r="66">
          <cell r="A66">
            <v>10309</v>
          </cell>
          <cell r="B66">
            <v>-1167709.8999999999</v>
          </cell>
          <cell r="E66">
            <v>10311</v>
          </cell>
          <cell r="F66">
            <v>-1192289.83</v>
          </cell>
        </row>
        <row r="67">
          <cell r="A67">
            <v>10311</v>
          </cell>
          <cell r="B67">
            <v>-1592406.36</v>
          </cell>
          <cell r="E67">
            <v>10314</v>
          </cell>
          <cell r="F67">
            <v>89405.95</v>
          </cell>
        </row>
        <row r="68">
          <cell r="A68">
            <v>10314</v>
          </cell>
          <cell r="B68">
            <v>-369994.54</v>
          </cell>
          <cell r="E68">
            <v>10315</v>
          </cell>
          <cell r="F68">
            <v>0</v>
          </cell>
        </row>
        <row r="69">
          <cell r="A69">
            <v>10315</v>
          </cell>
          <cell r="B69">
            <v>0</v>
          </cell>
          <cell r="E69">
            <v>10316</v>
          </cell>
          <cell r="F69">
            <v>0</v>
          </cell>
        </row>
        <row r="70">
          <cell r="A70">
            <v>10316</v>
          </cell>
          <cell r="B70">
            <v>0</v>
          </cell>
          <cell r="E70">
            <v>10318</v>
          </cell>
          <cell r="F70">
            <v>0</v>
          </cell>
        </row>
        <row r="71">
          <cell r="A71">
            <v>10318</v>
          </cell>
          <cell r="B71">
            <v>-171214.01</v>
          </cell>
          <cell r="E71">
            <v>10319</v>
          </cell>
          <cell r="F71">
            <v>0</v>
          </cell>
        </row>
        <row r="72">
          <cell r="A72">
            <v>10319</v>
          </cell>
          <cell r="B72">
            <v>-171214.01</v>
          </cell>
          <cell r="E72">
            <v>10321</v>
          </cell>
          <cell r="F72">
            <v>0</v>
          </cell>
        </row>
        <row r="73">
          <cell r="A73">
            <v>10321</v>
          </cell>
          <cell r="B73">
            <v>0</v>
          </cell>
          <cell r="E73">
            <v>10322</v>
          </cell>
          <cell r="F73">
            <v>3815118.14</v>
          </cell>
        </row>
        <row r="74">
          <cell r="A74">
            <v>10322</v>
          </cell>
          <cell r="B74">
            <v>484056.53</v>
          </cell>
          <cell r="E74">
            <v>10324</v>
          </cell>
          <cell r="F74">
            <v>-434948.45</v>
          </cell>
        </row>
        <row r="75">
          <cell r="A75">
            <v>10324</v>
          </cell>
          <cell r="B75">
            <v>-167320.13</v>
          </cell>
          <cell r="E75">
            <v>10328</v>
          </cell>
          <cell r="F75">
            <v>-0.47</v>
          </cell>
        </row>
        <row r="76">
          <cell r="A76">
            <v>10328</v>
          </cell>
          <cell r="B76">
            <v>-0.47</v>
          </cell>
          <cell r="E76">
            <v>10329</v>
          </cell>
          <cell r="F76">
            <v>0</v>
          </cell>
        </row>
        <row r="77">
          <cell r="A77">
            <v>10329</v>
          </cell>
          <cell r="B77">
            <v>0</v>
          </cell>
          <cell r="E77">
            <v>10341</v>
          </cell>
          <cell r="F77">
            <v>-133257.94</v>
          </cell>
        </row>
        <row r="78">
          <cell r="A78">
            <v>10340</v>
          </cell>
          <cell r="B78">
            <v>-1133508.96</v>
          </cell>
        </row>
        <row r="79">
          <cell r="A79">
            <v>10341</v>
          </cell>
          <cell r="B79">
            <v>-177450.45</v>
          </cell>
          <cell r="E79">
            <v>10355</v>
          </cell>
          <cell r="F79">
            <v>0</v>
          </cell>
        </row>
        <row r="80">
          <cell r="A80">
            <v>10345</v>
          </cell>
          <cell r="B80">
            <v>0</v>
          </cell>
        </row>
        <row r="81">
          <cell r="A81">
            <v>10347</v>
          </cell>
          <cell r="B81">
            <v>0</v>
          </cell>
        </row>
        <row r="82">
          <cell r="A82">
            <v>10348</v>
          </cell>
          <cell r="B82">
            <v>0</v>
          </cell>
        </row>
        <row r="83">
          <cell r="A83">
            <v>10355</v>
          </cell>
          <cell r="B83">
            <v>0</v>
          </cell>
          <cell r="E83">
            <v>10370</v>
          </cell>
          <cell r="F83">
            <v>0</v>
          </cell>
        </row>
        <row r="84">
          <cell r="A84">
            <v>10362</v>
          </cell>
          <cell r="B84">
            <v>-1341852.26</v>
          </cell>
        </row>
        <row r="85">
          <cell r="A85">
            <v>10370</v>
          </cell>
          <cell r="B85">
            <v>-76540.13</v>
          </cell>
          <cell r="E85">
            <v>10371</v>
          </cell>
          <cell r="F85">
            <v>-0.01</v>
          </cell>
        </row>
        <row r="86">
          <cell r="A86">
            <v>10371</v>
          </cell>
          <cell r="B86">
            <v>0</v>
          </cell>
          <cell r="E86">
            <v>10372</v>
          </cell>
          <cell r="F86">
            <v>-2273610.36</v>
          </cell>
        </row>
        <row r="87">
          <cell r="A87">
            <v>10372</v>
          </cell>
          <cell r="B87">
            <v>0</v>
          </cell>
          <cell r="E87">
            <v>10373</v>
          </cell>
          <cell r="F87">
            <v>7285</v>
          </cell>
        </row>
        <row r="88">
          <cell r="A88">
            <v>10373</v>
          </cell>
          <cell r="B88">
            <v>8370</v>
          </cell>
          <cell r="E88">
            <v>10377</v>
          </cell>
          <cell r="F88">
            <v>-190032</v>
          </cell>
        </row>
        <row r="89">
          <cell r="A89">
            <v>10377</v>
          </cell>
          <cell r="B89">
            <v>-320074</v>
          </cell>
          <cell r="E89">
            <v>10379</v>
          </cell>
          <cell r="F89">
            <v>0</v>
          </cell>
        </row>
        <row r="90">
          <cell r="A90">
            <v>10379</v>
          </cell>
          <cell r="B90">
            <v>-2839</v>
          </cell>
          <cell r="E90">
            <v>10385</v>
          </cell>
          <cell r="F90">
            <v>0</v>
          </cell>
        </row>
        <row r="91">
          <cell r="A91">
            <v>10385</v>
          </cell>
          <cell r="B91">
            <v>-22305.74</v>
          </cell>
          <cell r="E91">
            <v>10389</v>
          </cell>
          <cell r="F91">
            <v>-387234.35</v>
          </cell>
        </row>
        <row r="92">
          <cell r="A92">
            <v>10389</v>
          </cell>
          <cell r="B92">
            <v>-1916022.12</v>
          </cell>
          <cell r="E92">
            <v>10704</v>
          </cell>
          <cell r="F92">
            <v>0</v>
          </cell>
        </row>
        <row r="93">
          <cell r="A93">
            <v>10469</v>
          </cell>
          <cell r="B93">
            <v>-7309.41</v>
          </cell>
        </row>
        <row r="94">
          <cell r="A94">
            <v>10471</v>
          </cell>
          <cell r="B94">
            <v>0</v>
          </cell>
        </row>
        <row r="95">
          <cell r="A95">
            <v>10472</v>
          </cell>
          <cell r="B95">
            <v>0</v>
          </cell>
        </row>
        <row r="96">
          <cell r="A96">
            <v>10473</v>
          </cell>
          <cell r="B96">
            <v>0</v>
          </cell>
        </row>
        <row r="97">
          <cell r="A97">
            <v>10474</v>
          </cell>
          <cell r="B97">
            <v>0</v>
          </cell>
        </row>
        <row r="98">
          <cell r="A98">
            <v>10477</v>
          </cell>
          <cell r="B98">
            <v>0</v>
          </cell>
        </row>
        <row r="99">
          <cell r="A99">
            <v>10704</v>
          </cell>
          <cell r="B99">
            <v>0</v>
          </cell>
          <cell r="E99">
            <v>10705</v>
          </cell>
          <cell r="F99">
            <v>0</v>
          </cell>
        </row>
        <row r="100">
          <cell r="A100">
            <v>10705</v>
          </cell>
          <cell r="B100">
            <v>0</v>
          </cell>
          <cell r="E100">
            <v>10706</v>
          </cell>
          <cell r="F100">
            <v>0</v>
          </cell>
        </row>
        <row r="101">
          <cell r="A101">
            <v>10706</v>
          </cell>
          <cell r="B101">
            <v>0</v>
          </cell>
          <cell r="E101">
            <v>10707</v>
          </cell>
          <cell r="F101">
            <v>0</v>
          </cell>
        </row>
        <row r="102">
          <cell r="A102">
            <v>10707</v>
          </cell>
          <cell r="B102">
            <v>0</v>
          </cell>
          <cell r="E102">
            <v>10709</v>
          </cell>
          <cell r="F102">
            <v>0</v>
          </cell>
        </row>
        <row r="103">
          <cell r="A103">
            <v>10709</v>
          </cell>
          <cell r="B103">
            <v>0</v>
          </cell>
          <cell r="E103">
            <v>10710</v>
          </cell>
          <cell r="F103">
            <v>0</v>
          </cell>
        </row>
        <row r="104">
          <cell r="A104">
            <v>10710</v>
          </cell>
          <cell r="B104">
            <v>0</v>
          </cell>
          <cell r="E104">
            <v>10711</v>
          </cell>
          <cell r="F104">
            <v>0</v>
          </cell>
        </row>
        <row r="105">
          <cell r="A105">
            <v>10711</v>
          </cell>
          <cell r="B105">
            <v>0</v>
          </cell>
          <cell r="E105">
            <v>10712</v>
          </cell>
          <cell r="F105">
            <v>0</v>
          </cell>
        </row>
        <row r="106">
          <cell r="A106">
            <v>10712</v>
          </cell>
          <cell r="B106">
            <v>0</v>
          </cell>
          <cell r="E106">
            <v>10713</v>
          </cell>
          <cell r="F106">
            <v>0</v>
          </cell>
        </row>
        <row r="107">
          <cell r="A107">
            <v>10713</v>
          </cell>
          <cell r="B107">
            <v>0</v>
          </cell>
          <cell r="E107">
            <v>10716</v>
          </cell>
          <cell r="F107">
            <v>0</v>
          </cell>
        </row>
        <row r="108">
          <cell r="A108">
            <v>10716</v>
          </cell>
          <cell r="B108">
            <v>0</v>
          </cell>
          <cell r="E108">
            <v>10718</v>
          </cell>
          <cell r="F108">
            <v>0</v>
          </cell>
        </row>
        <row r="109">
          <cell r="A109">
            <v>10718</v>
          </cell>
          <cell r="B109">
            <v>0</v>
          </cell>
          <cell r="E109">
            <v>10732</v>
          </cell>
          <cell r="F109">
            <v>2642160.4</v>
          </cell>
        </row>
        <row r="110">
          <cell r="A110">
            <v>10726</v>
          </cell>
          <cell r="B110">
            <v>-202321</v>
          </cell>
        </row>
        <row r="111">
          <cell r="A111">
            <v>10732</v>
          </cell>
          <cell r="B111">
            <v>38769511.880000003</v>
          </cell>
          <cell r="E111">
            <v>10733</v>
          </cell>
          <cell r="F111">
            <v>-8085699.7999999998</v>
          </cell>
        </row>
        <row r="112">
          <cell r="A112">
            <v>10733</v>
          </cell>
          <cell r="B112">
            <v>-55093925.880000003</v>
          </cell>
          <cell r="E112">
            <v>10734</v>
          </cell>
          <cell r="F112">
            <v>-5276369.17</v>
          </cell>
        </row>
        <row r="113">
          <cell r="A113">
            <v>10734</v>
          </cell>
          <cell r="B113">
            <v>-30426869.379999999</v>
          </cell>
          <cell r="E113">
            <v>10735</v>
          </cell>
          <cell r="F113">
            <v>-983772.82</v>
          </cell>
        </row>
        <row r="114">
          <cell r="A114">
            <v>10735</v>
          </cell>
          <cell r="B114">
            <v>1605145.82</v>
          </cell>
          <cell r="E114">
            <v>10736</v>
          </cell>
          <cell r="F114">
            <v>0</v>
          </cell>
        </row>
        <row r="115">
          <cell r="A115">
            <v>10736</v>
          </cell>
          <cell r="B115">
            <v>0</v>
          </cell>
          <cell r="E115">
            <v>10737</v>
          </cell>
          <cell r="F115">
            <v>0</v>
          </cell>
        </row>
        <row r="116">
          <cell r="A116">
            <v>10737</v>
          </cell>
          <cell r="B116">
            <v>0</v>
          </cell>
          <cell r="E116">
            <v>10738</v>
          </cell>
          <cell r="F116">
            <v>0</v>
          </cell>
        </row>
        <row r="117">
          <cell r="A117">
            <v>10738</v>
          </cell>
          <cell r="B117">
            <v>0</v>
          </cell>
          <cell r="E117">
            <v>10739</v>
          </cell>
          <cell r="F117">
            <v>0</v>
          </cell>
        </row>
        <row r="118">
          <cell r="A118">
            <v>10739</v>
          </cell>
          <cell r="B118">
            <v>0</v>
          </cell>
          <cell r="E118">
            <v>10740</v>
          </cell>
          <cell r="F118">
            <v>-4142.63</v>
          </cell>
        </row>
        <row r="119">
          <cell r="A119">
            <v>10740</v>
          </cell>
          <cell r="B119">
            <v>-507272.85</v>
          </cell>
          <cell r="E119">
            <v>10741</v>
          </cell>
          <cell r="F119">
            <v>1218306.29</v>
          </cell>
        </row>
        <row r="120">
          <cell r="A120">
            <v>10741</v>
          </cell>
          <cell r="B120">
            <v>1404868.06</v>
          </cell>
          <cell r="E120">
            <v>30035</v>
          </cell>
          <cell r="F120">
            <v>0</v>
          </cell>
        </row>
        <row r="121">
          <cell r="A121">
            <v>20013</v>
          </cell>
          <cell r="B121">
            <v>0</v>
          </cell>
        </row>
        <row r="122">
          <cell r="A122">
            <v>30035</v>
          </cell>
          <cell r="B122">
            <v>0</v>
          </cell>
          <cell r="E122">
            <v>30094</v>
          </cell>
          <cell r="F122">
            <v>0</v>
          </cell>
        </row>
        <row r="123">
          <cell r="A123">
            <v>30094</v>
          </cell>
          <cell r="B123">
            <v>0</v>
          </cell>
          <cell r="E123">
            <v>30095</v>
          </cell>
          <cell r="F123">
            <v>0</v>
          </cell>
        </row>
        <row r="124">
          <cell r="A124">
            <v>30095</v>
          </cell>
          <cell r="B124">
            <v>3701000</v>
          </cell>
          <cell r="E124">
            <v>30098</v>
          </cell>
          <cell r="F124">
            <v>0</v>
          </cell>
        </row>
        <row r="125">
          <cell r="A125">
            <v>30098</v>
          </cell>
          <cell r="B125">
            <v>0</v>
          </cell>
          <cell r="E125">
            <v>30194</v>
          </cell>
          <cell r="F125">
            <v>1253331.8799999999</v>
          </cell>
        </row>
        <row r="126">
          <cell r="A126">
            <v>30099</v>
          </cell>
          <cell r="B126">
            <v>0</v>
          </cell>
          <cell r="E126">
            <v>30280</v>
          </cell>
          <cell r="F126">
            <v>-192951.72</v>
          </cell>
        </row>
        <row r="127">
          <cell r="A127">
            <v>30194</v>
          </cell>
          <cell r="B127">
            <v>0</v>
          </cell>
          <cell r="E127">
            <v>30281</v>
          </cell>
          <cell r="F127">
            <v>2899738.16</v>
          </cell>
        </row>
        <row r="128">
          <cell r="A128">
            <v>30280</v>
          </cell>
          <cell r="B128">
            <v>0</v>
          </cell>
          <cell r="E128">
            <v>30286</v>
          </cell>
          <cell r="F128">
            <v>0</v>
          </cell>
        </row>
        <row r="129">
          <cell r="A129">
            <v>30281</v>
          </cell>
          <cell r="B129">
            <v>0</v>
          </cell>
          <cell r="E129">
            <v>30287</v>
          </cell>
          <cell r="F129">
            <v>-24896.92</v>
          </cell>
        </row>
        <row r="130">
          <cell r="A130">
            <v>30286</v>
          </cell>
          <cell r="B130">
            <v>0</v>
          </cell>
          <cell r="E130">
            <v>45029</v>
          </cell>
          <cell r="F130">
            <v>0</v>
          </cell>
        </row>
        <row r="131">
          <cell r="A131">
            <v>30287</v>
          </cell>
          <cell r="B131">
            <v>-24896.92</v>
          </cell>
          <cell r="E131">
            <v>45030</v>
          </cell>
          <cell r="F131">
            <v>0</v>
          </cell>
        </row>
        <row r="132">
          <cell r="A132">
            <v>30291</v>
          </cell>
          <cell r="B132">
            <v>-151942.72</v>
          </cell>
          <cell r="E132">
            <v>45031</v>
          </cell>
          <cell r="F132">
            <v>-299916.90000000002</v>
          </cell>
        </row>
        <row r="133">
          <cell r="A133">
            <v>30292</v>
          </cell>
          <cell r="B133">
            <v>5422469.1600000001</v>
          </cell>
          <cell r="E133">
            <v>45090</v>
          </cell>
          <cell r="F133">
            <v>51101.69</v>
          </cell>
        </row>
        <row r="134">
          <cell r="A134">
            <v>30293</v>
          </cell>
          <cell r="B134">
            <v>0</v>
          </cell>
        </row>
        <row r="135">
          <cell r="A135">
            <v>30294</v>
          </cell>
          <cell r="B135">
            <v>1253331.8799999999</v>
          </cell>
        </row>
        <row r="136">
          <cell r="A136">
            <v>45029</v>
          </cell>
          <cell r="B136">
            <v>0</v>
          </cell>
          <cell r="E136" t="str">
            <v xml:space="preserve">2422_FOR_ACC_TAX    </v>
          </cell>
          <cell r="F136">
            <v>-36097108.899999999</v>
          </cell>
        </row>
        <row r="137">
          <cell r="A137">
            <v>45030</v>
          </cell>
          <cell r="B137">
            <v>0</v>
          </cell>
        </row>
        <row r="138">
          <cell r="A138">
            <v>45031</v>
          </cell>
          <cell r="B138">
            <v>-327540.90000000002</v>
          </cell>
        </row>
        <row r="139">
          <cell r="A139">
            <v>45090</v>
          </cell>
          <cell r="B139">
            <v>58921.69</v>
          </cell>
        </row>
        <row r="140">
          <cell r="A140" t="str">
            <v xml:space="preserve">2422_FOR_ACC_TAX    </v>
          </cell>
          <cell r="B140">
            <v>-71302851.160000011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Mgr"/>
      <sheetName val="Journal Entries"/>
      <sheetName val="JV Procedures"/>
      <sheetName val="PRORATES"/>
      <sheetName val="T2S(1) Rec"/>
      <sheetName val="T2S(8)"/>
      <sheetName val="Sch C3"/>
      <sheetName val="C4-DEC YEAR END"/>
      <sheetName val="Sheet2"/>
      <sheetName val="Sch C5"/>
      <sheetName val="Sch C7"/>
      <sheetName val="Sch C8"/>
      <sheetName val="Sch C10"/>
      <sheetName val="Sch C9"/>
      <sheetName val="Sch C11"/>
      <sheetName val="Sch C15"/>
      <sheetName val="Sch C19"/>
      <sheetName val="Sch C20"/>
      <sheetName val="Sch C21"/>
      <sheetName val="Sch C22"/>
      <sheetName val="Sch C23"/>
      <sheetName val="Sch C24"/>
      <sheetName val="Sch C25"/>
      <sheetName val="D1"/>
      <sheetName val="D2"/>
      <sheetName val="D3 Calculation Land"/>
      <sheetName val="Disposal Land &amp;Bldg"/>
      <sheetName val="Sch E2"/>
      <sheetName val="Sch E3"/>
      <sheetName val="Sch E6"/>
      <sheetName val="Sch E10"/>
      <sheetName val="ECE AMORT"/>
      <sheetName val="Sch E12"/>
      <sheetName val="Sch E14"/>
      <sheetName val="Sch G2"/>
      <sheetName val="Sch G3p2"/>
      <sheetName val="Sch G4"/>
      <sheetName val="Sch G3"/>
      <sheetName val="Sch G5"/>
      <sheetName val="Sch G6"/>
      <sheetName val="Cost of Removal"/>
      <sheetName val="Sheet1"/>
      <sheetName val="Sheet16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Module13"/>
      <sheetName val="Module14"/>
      <sheetName val="Module15"/>
      <sheetName val="Sch 8"/>
      <sheetName val="Sch C6"/>
      <sheetName val="DEFTAXES"/>
      <sheetName val="SEC 3465 DEF TAXES"/>
      <sheetName val="T2S(8)(R) "/>
      <sheetName val="Depreciation Exp"/>
      <sheetName val="T2S(8)(R)"/>
      <sheetName val="T2S(8)(R)-MAR06 TO SEP06"/>
      <sheetName val="T2S(8)R"/>
      <sheetName val="T2S(8)MAR-MAY07"/>
      <sheetName val="TAXRPRT1"/>
      <sheetName val="T2S(8) TO AUG 2013"/>
      <sheetName val="T2S(8)-to FEB 2014"/>
      <sheetName val="Sch E15"/>
      <sheetName val="T2S(9)"/>
      <sheetName val="IS1140"/>
      <sheetName val="IS1141"/>
      <sheetName val="T2S(8)-TO JUL 2014"/>
      <sheetName val="Sch 8 EV"/>
      <sheetName val="T2S(8)-to NOV 2013"/>
    </sheetNames>
    <definedNames>
      <definedName name="GOTOT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Mgr"/>
      <sheetName val="Journal Entries"/>
      <sheetName val="JV Procedures"/>
      <sheetName val="PRORATES"/>
      <sheetName val="T2S(8)"/>
      <sheetName val="T2S(1) Rec"/>
      <sheetName val="Sch C3"/>
      <sheetName val="C4-DEC YEAR END"/>
      <sheetName val="Sheet2"/>
      <sheetName val="Sch C5"/>
      <sheetName val="Sch C7"/>
      <sheetName val="Sch C8"/>
      <sheetName val="Sch C10"/>
      <sheetName val="Sch C9"/>
      <sheetName val="Sch C11"/>
      <sheetName val="Sch C15"/>
      <sheetName val="Sch C19"/>
      <sheetName val="Sch C20"/>
      <sheetName val="Sch C21"/>
      <sheetName val="Sch C22"/>
      <sheetName val="Sch C23"/>
      <sheetName val="Sch C24"/>
      <sheetName val="Sch C25"/>
      <sheetName val="D1"/>
      <sheetName val="D2"/>
      <sheetName val="D3 Calculation Land"/>
      <sheetName val="Disposal Land &amp;Bldg"/>
      <sheetName val="Sch E2"/>
      <sheetName val="Sch E3"/>
      <sheetName val="Sch E6"/>
      <sheetName val="Sch E10"/>
      <sheetName val="ECE AMORT"/>
      <sheetName val="Sch E12"/>
      <sheetName val="Sch E14"/>
      <sheetName val="Sch G2"/>
      <sheetName val="Sch G3p2"/>
      <sheetName val="Sch G4"/>
      <sheetName val="Sch G3"/>
      <sheetName val="Sch G5"/>
      <sheetName val="Sch G6"/>
      <sheetName val="Cost of Removal"/>
      <sheetName val="Sheet1"/>
      <sheetName val="Sheet16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Module13"/>
      <sheetName val="Module14"/>
      <sheetName val="Module15"/>
      <sheetName val="Sch 8"/>
      <sheetName val="Sch C6"/>
      <sheetName val="DEFTAXES"/>
      <sheetName val="SEC 3465 DEF TAXES"/>
      <sheetName val="T2S(8)(R) "/>
      <sheetName val="Depreciation Exp"/>
      <sheetName val="T2S(8)(R)"/>
      <sheetName val="T2S(8)(R)-MAR06 TO SEP06"/>
      <sheetName val="T2S(8)R"/>
      <sheetName val="T2S(8)MAR-MAY07"/>
      <sheetName val="TAXRPRT1"/>
      <sheetName val="T2S(8)-to FEB 2014"/>
      <sheetName val="Sch E15"/>
      <sheetName val="T2S(8) TO AUG 2013"/>
      <sheetName val="T2S(9)"/>
      <sheetName val="IS1140"/>
      <sheetName val="IS1141"/>
      <sheetName val="T2S(8)-TO JUL 2014"/>
      <sheetName val="Sch 8 EV"/>
      <sheetName val="T2S(8)-to NOV 2013"/>
    </sheetNames>
    <definedNames>
      <definedName name="GOTOT1" refersTo="#REF!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Module1"/>
      <sheetName val="Module2"/>
    </sheetNames>
    <sheetDataSet>
      <sheetData sheetId="0" refreshError="1"/>
      <sheetData sheetId="1" refreshError="1"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</row>
        <row r="5">
          <cell r="C5" t="str">
            <v>$/10*3m*3</v>
          </cell>
          <cell r="D5" t="str">
            <v>$/gj</v>
          </cell>
          <cell r="E5" t="str">
            <v>$/Mcf</v>
          </cell>
          <cell r="F5" t="str">
            <v>$/MMBtu</v>
          </cell>
          <cell r="G5" t="str">
            <v>10*3m*3</v>
          </cell>
          <cell r="H5" t="str">
            <v>Bcf</v>
          </cell>
          <cell r="I5" t="str">
            <v>GJ</v>
          </cell>
          <cell r="J5" t="str">
            <v>Mcf</v>
          </cell>
          <cell r="K5" t="str">
            <v>MMBtu</v>
          </cell>
          <cell r="L5" t="str">
            <v>MMcf</v>
          </cell>
        </row>
        <row r="6">
          <cell r="A6">
            <v>1</v>
          </cell>
          <cell r="B6" t="str">
            <v>$/10*3m*3</v>
          </cell>
          <cell r="C6">
            <v>1</v>
          </cell>
          <cell r="D6">
            <v>2.6539278131634821E-2</v>
          </cell>
          <cell r="E6">
            <v>2.8327841999999995E-2</v>
          </cell>
          <cell r="F6">
            <v>2.8000424637735465E-2</v>
          </cell>
          <cell r="G6" t="str">
            <v>NA</v>
          </cell>
          <cell r="H6" t="str">
            <v>NA</v>
          </cell>
          <cell r="I6" t="str">
            <v>NA</v>
          </cell>
          <cell r="J6" t="str">
            <v>NA</v>
          </cell>
          <cell r="K6" t="str">
            <v>NA</v>
          </cell>
          <cell r="L6" t="str">
            <v>NA</v>
          </cell>
        </row>
        <row r="7">
          <cell r="A7">
            <v>2</v>
          </cell>
          <cell r="B7" t="str">
            <v>$/gj</v>
          </cell>
          <cell r="C7">
            <v>37.68</v>
          </cell>
          <cell r="D7">
            <v>1</v>
          </cell>
          <cell r="E7">
            <v>1.0673930862060363</v>
          </cell>
          <cell r="F7">
            <v>1.055056</v>
          </cell>
          <cell r="G7" t="str">
            <v>NA</v>
          </cell>
          <cell r="H7" t="str">
            <v>NA</v>
          </cell>
          <cell r="I7" t="str">
            <v>NA</v>
          </cell>
          <cell r="J7" t="str">
            <v>NA</v>
          </cell>
          <cell r="K7" t="str">
            <v>NA</v>
          </cell>
          <cell r="L7" t="str">
            <v>NA</v>
          </cell>
        </row>
        <row r="8">
          <cell r="A8">
            <v>3</v>
          </cell>
          <cell r="B8" t="str">
            <v>$/Mcf</v>
          </cell>
          <cell r="C8">
            <v>35.300959388293684</v>
          </cell>
          <cell r="D8">
            <v>0.93686197983014885</v>
          </cell>
          <cell r="E8">
            <v>1</v>
          </cell>
          <cell r="F8">
            <v>0.98844185299167742</v>
          </cell>
          <cell r="G8" t="str">
            <v>NA</v>
          </cell>
          <cell r="H8" t="str">
            <v>NA</v>
          </cell>
          <cell r="I8" t="str">
            <v>NA</v>
          </cell>
          <cell r="J8" t="str">
            <v>NA</v>
          </cell>
          <cell r="K8" t="str">
            <v>NA</v>
          </cell>
          <cell r="L8" t="str">
            <v>NA</v>
          </cell>
        </row>
        <row r="9">
          <cell r="A9">
            <v>4</v>
          </cell>
          <cell r="B9" t="str">
            <v>$/MMBtu</v>
          </cell>
          <cell r="C9">
            <v>35.713744092735126</v>
          </cell>
          <cell r="D9">
            <v>0.94781698791343783</v>
          </cell>
          <cell r="E9">
            <v>1.0116932998874339</v>
          </cell>
          <cell r="F9">
            <v>1</v>
          </cell>
          <cell r="G9" t="str">
            <v>NA</v>
          </cell>
          <cell r="H9" t="str">
            <v>NA</v>
          </cell>
          <cell r="I9" t="str">
            <v>NA</v>
          </cell>
          <cell r="J9" t="str">
            <v>NA</v>
          </cell>
          <cell r="K9" t="str">
            <v>NA</v>
          </cell>
          <cell r="L9" t="str">
            <v>NA</v>
          </cell>
        </row>
        <row r="10">
          <cell r="A10">
            <v>5</v>
          </cell>
          <cell r="B10" t="str">
            <v>10*3m*3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>
            <v>1</v>
          </cell>
          <cell r="H10">
            <v>3.530095938829368E-5</v>
          </cell>
          <cell r="I10">
            <v>37.68</v>
          </cell>
          <cell r="J10">
            <v>35.300959388293684</v>
          </cell>
          <cell r="K10">
            <v>35.713744092735126</v>
          </cell>
          <cell r="L10">
            <v>3.5300959388293682E-2</v>
          </cell>
        </row>
        <row r="11">
          <cell r="A11">
            <v>6</v>
          </cell>
          <cell r="B11" t="str">
            <v>Bcf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>
            <v>28327.842000000001</v>
          </cell>
          <cell r="H11">
            <v>1</v>
          </cell>
          <cell r="I11">
            <v>1067393.0862060364</v>
          </cell>
          <cell r="J11">
            <v>1000000</v>
          </cell>
          <cell r="K11">
            <v>1011693.2998874339</v>
          </cell>
          <cell r="L11">
            <v>1000</v>
          </cell>
        </row>
        <row r="12">
          <cell r="A12">
            <v>7</v>
          </cell>
          <cell r="B12" t="str">
            <v>GJ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>
            <v>2.6539278131634821E-2</v>
          </cell>
          <cell r="H12">
            <v>9.3686197983014885E-7</v>
          </cell>
          <cell r="I12">
            <v>1</v>
          </cell>
          <cell r="J12">
            <v>0.93686197983014885</v>
          </cell>
          <cell r="K12">
            <v>0.94781698791343783</v>
          </cell>
          <cell r="L12">
            <v>9.3686197983014886E-4</v>
          </cell>
        </row>
        <row r="13">
          <cell r="A13">
            <v>8</v>
          </cell>
          <cell r="B13" t="str">
            <v>Mcf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>
            <v>2.8327841999999995E-2</v>
          </cell>
          <cell r="H13">
            <v>9.9999999999999995E-7</v>
          </cell>
          <cell r="I13">
            <v>1.0673930862060363</v>
          </cell>
          <cell r="J13">
            <v>1</v>
          </cell>
          <cell r="K13">
            <v>1.0116932998874339</v>
          </cell>
          <cell r="L13">
            <v>1E-3</v>
          </cell>
        </row>
        <row r="14">
          <cell r="A14">
            <v>9</v>
          </cell>
          <cell r="B14" t="str">
            <v>MMBtu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>
            <v>2.8000424637735465E-2</v>
          </cell>
          <cell r="H14">
            <v>9.884418529916775E-7</v>
          </cell>
          <cell r="I14">
            <v>1.055056</v>
          </cell>
          <cell r="J14">
            <v>0.98844185299167742</v>
          </cell>
          <cell r="K14">
            <v>0.98844185299167742</v>
          </cell>
          <cell r="L14">
            <v>9.8844185299167735E-4</v>
          </cell>
        </row>
        <row r="15">
          <cell r="A15">
            <v>10</v>
          </cell>
          <cell r="B15" t="str">
            <v>MMcf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>
            <v>28.327842</v>
          </cell>
          <cell r="H15">
            <v>1E-3</v>
          </cell>
          <cell r="I15">
            <v>1067.3930862060363</v>
          </cell>
          <cell r="J15">
            <v>1000</v>
          </cell>
          <cell r="K15">
            <v>1011.6932998874339</v>
          </cell>
          <cell r="L15">
            <v>1</v>
          </cell>
        </row>
      </sheetData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_Statement"/>
      <sheetName val="Cash_Flow"/>
      <sheetName val="ROCE"/>
      <sheetName val="SVA-Real Estate"/>
      <sheetName val="SVA-Land Management"/>
      <sheetName val="lock &amp; send"/>
      <sheetName val="retrieve"/>
      <sheetName val="Balance_Sheet"/>
      <sheetName val="Elim_Entries"/>
      <sheetName val="Datab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_Statement"/>
      <sheetName val="Cash_Flow"/>
      <sheetName val="ROCE"/>
      <sheetName val="SVA-Real Estate"/>
      <sheetName val="SVA-Land Management"/>
      <sheetName val="lock &amp; send"/>
      <sheetName val="retrieve"/>
      <sheetName val="Balance_Sheet"/>
      <sheetName val="Elim_Entries"/>
      <sheetName val="Databa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DCC"/>
      <sheetName val="PEC"/>
      <sheetName val="PEPL"/>
      <sheetName val="TETCO"/>
      <sheetName val="AEG"/>
      <sheetName val="PE P&amp;O"/>
      <sheetName val="TEC"/>
      <sheetName val="LNG"/>
      <sheetName val="MHP"/>
      <sheetName val="DESI"/>
      <sheetName val="Solutions"/>
      <sheetName val="DES Canada"/>
      <sheetName val="DENGC"/>
      <sheetName val="Fld Srv"/>
      <sheetName val="DE Market"/>
      <sheetName val="GAD Group"/>
      <sheetName val="DENA"/>
      <sheetName val="DEI"/>
      <sheetName val="Import IS"/>
      <sheetName val="Import BS"/>
      <sheetName val="IS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6">
          <cell r="A6">
            <v>10001</v>
          </cell>
          <cell r="B6">
            <v>0</v>
          </cell>
          <cell r="C6">
            <v>0</v>
          </cell>
        </row>
        <row r="7">
          <cell r="A7">
            <v>10002</v>
          </cell>
          <cell r="B7">
            <v>0</v>
          </cell>
          <cell r="C7">
            <v>0</v>
          </cell>
        </row>
        <row r="8">
          <cell r="A8">
            <v>10003</v>
          </cell>
          <cell r="B8">
            <v>0</v>
          </cell>
          <cell r="C8">
            <v>0</v>
          </cell>
        </row>
        <row r="9">
          <cell r="A9">
            <v>10004</v>
          </cell>
          <cell r="B9">
            <v>1661860</v>
          </cell>
          <cell r="C9">
            <v>-1661860</v>
          </cell>
        </row>
        <row r="10">
          <cell r="A10">
            <v>10005</v>
          </cell>
          <cell r="B10">
            <v>0</v>
          </cell>
          <cell r="C10">
            <v>0</v>
          </cell>
        </row>
        <row r="11">
          <cell r="A11">
            <v>10009</v>
          </cell>
          <cell r="B11">
            <v>0</v>
          </cell>
          <cell r="C11">
            <v>0</v>
          </cell>
        </row>
        <row r="12">
          <cell r="A12">
            <v>10010</v>
          </cell>
          <cell r="B12">
            <v>82037</v>
          </cell>
          <cell r="C12">
            <v>-82037</v>
          </cell>
        </row>
        <row r="13">
          <cell r="A13">
            <v>10011</v>
          </cell>
          <cell r="B13">
            <v>0</v>
          </cell>
          <cell r="C13">
            <v>0</v>
          </cell>
        </row>
        <row r="14">
          <cell r="A14">
            <v>10012</v>
          </cell>
          <cell r="B14">
            <v>702235</v>
          </cell>
          <cell r="C14">
            <v>-702235</v>
          </cell>
        </row>
        <row r="15">
          <cell r="A15">
            <v>10015</v>
          </cell>
          <cell r="B15">
            <v>0</v>
          </cell>
          <cell r="C15">
            <v>0</v>
          </cell>
        </row>
        <row r="16">
          <cell r="A16">
            <v>10024</v>
          </cell>
          <cell r="B16">
            <v>0</v>
          </cell>
          <cell r="C16">
            <v>0</v>
          </cell>
        </row>
        <row r="17">
          <cell r="A17">
            <v>10025</v>
          </cell>
          <cell r="B17">
            <v>0</v>
          </cell>
          <cell r="C17">
            <v>0</v>
          </cell>
        </row>
        <row r="18">
          <cell r="A18">
            <v>10028</v>
          </cell>
          <cell r="B18">
            <v>2050</v>
          </cell>
          <cell r="C18">
            <v>-2050</v>
          </cell>
        </row>
        <row r="19">
          <cell r="A19">
            <v>10031</v>
          </cell>
          <cell r="B19">
            <v>104553</v>
          </cell>
          <cell r="C19">
            <v>-104553</v>
          </cell>
        </row>
        <row r="20">
          <cell r="A20">
            <v>10032</v>
          </cell>
          <cell r="B20">
            <v>8711</v>
          </cell>
          <cell r="C20">
            <v>-8711</v>
          </cell>
        </row>
        <row r="21">
          <cell r="A21">
            <v>10034</v>
          </cell>
          <cell r="B21">
            <v>976912</v>
          </cell>
          <cell r="C21">
            <v>-976912</v>
          </cell>
        </row>
        <row r="22">
          <cell r="A22">
            <v>10035</v>
          </cell>
          <cell r="B22">
            <v>-82333</v>
          </cell>
          <cell r="C22">
            <v>82333</v>
          </cell>
        </row>
        <row r="23">
          <cell r="A23">
            <v>10037</v>
          </cell>
          <cell r="B23">
            <v>1752.12</v>
          </cell>
          <cell r="C23">
            <v>-1752.12</v>
          </cell>
        </row>
        <row r="24">
          <cell r="A24">
            <v>10043</v>
          </cell>
          <cell r="B24">
            <v>-56</v>
          </cell>
          <cell r="C24">
            <v>56</v>
          </cell>
        </row>
        <row r="25">
          <cell r="A25">
            <v>10044</v>
          </cell>
          <cell r="B25">
            <v>3582993.76</v>
          </cell>
          <cell r="C25">
            <v>-3582993.76</v>
          </cell>
        </row>
        <row r="26">
          <cell r="A26">
            <v>10045</v>
          </cell>
          <cell r="B26">
            <v>300</v>
          </cell>
          <cell r="C26">
            <v>-300</v>
          </cell>
        </row>
        <row r="27">
          <cell r="A27">
            <v>10046</v>
          </cell>
          <cell r="B27">
            <v>250</v>
          </cell>
          <cell r="C27">
            <v>-250</v>
          </cell>
        </row>
        <row r="28">
          <cell r="A28">
            <v>10049</v>
          </cell>
          <cell r="B28">
            <v>0</v>
          </cell>
          <cell r="C28">
            <v>0</v>
          </cell>
        </row>
        <row r="29">
          <cell r="A29">
            <v>10058</v>
          </cell>
          <cell r="B29">
            <v>-9438</v>
          </cell>
          <cell r="C29">
            <v>9438</v>
          </cell>
        </row>
        <row r="30">
          <cell r="A30">
            <v>10064</v>
          </cell>
          <cell r="B30">
            <v>0</v>
          </cell>
          <cell r="C30">
            <v>0</v>
          </cell>
        </row>
        <row r="31">
          <cell r="A31">
            <v>10065</v>
          </cell>
          <cell r="B31">
            <v>40162</v>
          </cell>
          <cell r="C31">
            <v>-40162</v>
          </cell>
        </row>
        <row r="32">
          <cell r="A32">
            <v>10069</v>
          </cell>
          <cell r="B32">
            <v>600</v>
          </cell>
          <cell r="C32">
            <v>-600</v>
          </cell>
        </row>
        <row r="33">
          <cell r="A33">
            <v>10071</v>
          </cell>
          <cell r="B33">
            <v>0</v>
          </cell>
          <cell r="C33">
            <v>0</v>
          </cell>
        </row>
        <row r="34">
          <cell r="A34">
            <v>10076</v>
          </cell>
          <cell r="B34">
            <v>4441585.25</v>
          </cell>
          <cell r="C34">
            <v>-4441585.25</v>
          </cell>
        </row>
        <row r="35">
          <cell r="A35">
            <v>10084</v>
          </cell>
          <cell r="B35">
            <v>0</v>
          </cell>
          <cell r="C35">
            <v>0</v>
          </cell>
        </row>
        <row r="36">
          <cell r="A36">
            <v>10091</v>
          </cell>
          <cell r="B36">
            <v>0</v>
          </cell>
          <cell r="C36">
            <v>0</v>
          </cell>
        </row>
        <row r="37">
          <cell r="A37">
            <v>10100</v>
          </cell>
          <cell r="B37">
            <v>456</v>
          </cell>
          <cell r="C37">
            <v>-456</v>
          </cell>
        </row>
        <row r="38">
          <cell r="A38">
            <v>10102</v>
          </cell>
          <cell r="B38">
            <v>3880.17</v>
          </cell>
          <cell r="C38">
            <v>-3880.17</v>
          </cell>
        </row>
        <row r="39">
          <cell r="A39">
            <v>10133</v>
          </cell>
          <cell r="B39">
            <v>27650</v>
          </cell>
          <cell r="C39">
            <v>-27650</v>
          </cell>
        </row>
        <row r="40">
          <cell r="A40">
            <v>10141</v>
          </cell>
          <cell r="B40">
            <v>0</v>
          </cell>
          <cell r="C40">
            <v>0</v>
          </cell>
        </row>
        <row r="41">
          <cell r="A41">
            <v>10142</v>
          </cell>
          <cell r="B41">
            <v>-54334</v>
          </cell>
          <cell r="C41">
            <v>54334</v>
          </cell>
        </row>
        <row r="42">
          <cell r="A42">
            <v>10143</v>
          </cell>
          <cell r="B42">
            <v>-869320</v>
          </cell>
          <cell r="C42">
            <v>869320</v>
          </cell>
        </row>
        <row r="43">
          <cell r="A43">
            <v>10144</v>
          </cell>
          <cell r="B43">
            <v>-54140</v>
          </cell>
          <cell r="C43">
            <v>54140</v>
          </cell>
        </row>
        <row r="44">
          <cell r="A44">
            <v>10145</v>
          </cell>
          <cell r="B44">
            <v>-147352</v>
          </cell>
          <cell r="C44">
            <v>147352</v>
          </cell>
        </row>
        <row r="45">
          <cell r="A45">
            <v>10146</v>
          </cell>
          <cell r="B45">
            <v>-50461</v>
          </cell>
          <cell r="C45">
            <v>50461</v>
          </cell>
        </row>
        <row r="46">
          <cell r="A46">
            <v>10155</v>
          </cell>
          <cell r="B46">
            <v>-247893</v>
          </cell>
          <cell r="C46">
            <v>247893</v>
          </cell>
        </row>
        <row r="47">
          <cell r="A47">
            <v>10160</v>
          </cell>
          <cell r="B47">
            <v>365137</v>
          </cell>
          <cell r="C47">
            <v>-365137</v>
          </cell>
        </row>
        <row r="48">
          <cell r="A48">
            <v>10207</v>
          </cell>
          <cell r="B48">
            <v>0</v>
          </cell>
          <cell r="C48">
            <v>0</v>
          </cell>
        </row>
        <row r="49">
          <cell r="A49">
            <v>10213</v>
          </cell>
          <cell r="B49">
            <v>-12481814</v>
          </cell>
          <cell r="C49">
            <v>12481814</v>
          </cell>
        </row>
        <row r="50">
          <cell r="A50">
            <v>10219</v>
          </cell>
          <cell r="B50">
            <v>-153.37</v>
          </cell>
          <cell r="C50">
            <v>153.37</v>
          </cell>
        </row>
        <row r="51">
          <cell r="A51">
            <v>10220</v>
          </cell>
          <cell r="B51">
            <v>14080</v>
          </cell>
          <cell r="C51">
            <v>-14080</v>
          </cell>
        </row>
        <row r="52">
          <cell r="A52">
            <v>10262</v>
          </cell>
          <cell r="B52">
            <v>0</v>
          </cell>
          <cell r="C52">
            <v>0</v>
          </cell>
        </row>
        <row r="53">
          <cell r="A53">
            <v>10266</v>
          </cell>
          <cell r="B53">
            <v>141957</v>
          </cell>
          <cell r="C53">
            <v>-141957</v>
          </cell>
        </row>
        <row r="54">
          <cell r="A54">
            <v>10272</v>
          </cell>
          <cell r="B54">
            <v>-226973</v>
          </cell>
          <cell r="C54">
            <v>226973</v>
          </cell>
        </row>
        <row r="55">
          <cell r="A55">
            <v>10273</v>
          </cell>
          <cell r="B55">
            <v>0</v>
          </cell>
          <cell r="C55">
            <v>0</v>
          </cell>
        </row>
        <row r="56">
          <cell r="A56">
            <v>10275</v>
          </cell>
          <cell r="B56">
            <v>0</v>
          </cell>
          <cell r="C56">
            <v>0</v>
          </cell>
        </row>
        <row r="57">
          <cell r="A57">
            <v>10276</v>
          </cell>
          <cell r="B57">
            <v>0</v>
          </cell>
          <cell r="C57">
            <v>0</v>
          </cell>
        </row>
        <row r="58">
          <cell r="A58">
            <v>10280</v>
          </cell>
          <cell r="B58">
            <v>-1545465</v>
          </cell>
          <cell r="C58">
            <v>1545465</v>
          </cell>
        </row>
        <row r="59">
          <cell r="A59">
            <v>10287</v>
          </cell>
          <cell r="B59">
            <v>-31956</v>
          </cell>
          <cell r="C59">
            <v>31956</v>
          </cell>
        </row>
        <row r="60">
          <cell r="A60">
            <v>10404</v>
          </cell>
          <cell r="B60">
            <v>-2059272</v>
          </cell>
          <cell r="C60">
            <v>2059272</v>
          </cell>
        </row>
        <row r="61">
          <cell r="A61">
            <v>10406</v>
          </cell>
          <cell r="B61">
            <v>-1372173</v>
          </cell>
          <cell r="C61">
            <v>1372173</v>
          </cell>
        </row>
        <row r="62">
          <cell r="A62">
            <v>10408</v>
          </cell>
          <cell r="B62">
            <v>-222897</v>
          </cell>
          <cell r="C62">
            <v>222897</v>
          </cell>
        </row>
        <row r="63">
          <cell r="A63">
            <v>10411</v>
          </cell>
          <cell r="B63">
            <v>0</v>
          </cell>
          <cell r="C63">
            <v>0</v>
          </cell>
        </row>
        <row r="64">
          <cell r="A64">
            <v>10412</v>
          </cell>
          <cell r="B64">
            <v>491975</v>
          </cell>
          <cell r="C64">
            <v>-491975</v>
          </cell>
        </row>
        <row r="65">
          <cell r="A65">
            <v>10413</v>
          </cell>
          <cell r="B65">
            <v>0</v>
          </cell>
          <cell r="C65">
            <v>0</v>
          </cell>
        </row>
        <row r="66">
          <cell r="A66">
            <v>10414</v>
          </cell>
          <cell r="B66">
            <v>0</v>
          </cell>
          <cell r="C66">
            <v>0</v>
          </cell>
        </row>
        <row r="67">
          <cell r="A67">
            <v>10415</v>
          </cell>
          <cell r="B67">
            <v>0</v>
          </cell>
          <cell r="C67">
            <v>0</v>
          </cell>
        </row>
        <row r="68">
          <cell r="A68">
            <v>10416</v>
          </cell>
          <cell r="B68">
            <v>0</v>
          </cell>
          <cell r="C68">
            <v>0</v>
          </cell>
        </row>
        <row r="69">
          <cell r="A69">
            <v>10420</v>
          </cell>
          <cell r="B69">
            <v>268910</v>
          </cell>
          <cell r="C69">
            <v>-268910</v>
          </cell>
        </row>
        <row r="70">
          <cell r="A70">
            <v>10421</v>
          </cell>
          <cell r="B70">
            <v>-64616</v>
          </cell>
          <cell r="C70">
            <v>64616</v>
          </cell>
        </row>
        <row r="71">
          <cell r="A71">
            <v>10422</v>
          </cell>
          <cell r="B71">
            <v>0</v>
          </cell>
          <cell r="C71">
            <v>0</v>
          </cell>
        </row>
        <row r="72">
          <cell r="A72">
            <v>10426</v>
          </cell>
          <cell r="B72">
            <v>-268910</v>
          </cell>
          <cell r="C72">
            <v>268910</v>
          </cell>
        </row>
        <row r="73">
          <cell r="A73">
            <v>10428</v>
          </cell>
          <cell r="B73">
            <v>0</v>
          </cell>
          <cell r="C73">
            <v>0</v>
          </cell>
        </row>
        <row r="74">
          <cell r="A74">
            <v>10433</v>
          </cell>
          <cell r="B74">
            <v>-109469</v>
          </cell>
          <cell r="C74">
            <v>109469</v>
          </cell>
        </row>
        <row r="75">
          <cell r="A75">
            <v>10434</v>
          </cell>
          <cell r="B75">
            <v>-976912</v>
          </cell>
          <cell r="C75">
            <v>976912</v>
          </cell>
        </row>
        <row r="76">
          <cell r="A76">
            <v>10439</v>
          </cell>
          <cell r="B76">
            <v>0</v>
          </cell>
          <cell r="C76">
            <v>0</v>
          </cell>
        </row>
        <row r="77">
          <cell r="A77">
            <v>10448</v>
          </cell>
          <cell r="B77">
            <v>-204034</v>
          </cell>
          <cell r="C77">
            <v>204034</v>
          </cell>
        </row>
        <row r="78">
          <cell r="A78">
            <v>10449</v>
          </cell>
          <cell r="B78">
            <v>-16</v>
          </cell>
          <cell r="C78">
            <v>16</v>
          </cell>
        </row>
        <row r="79">
          <cell r="A79">
            <v>10456</v>
          </cell>
          <cell r="B79">
            <v>0</v>
          </cell>
          <cell r="C79">
            <v>0</v>
          </cell>
        </row>
        <row r="80">
          <cell r="A80">
            <v>10458</v>
          </cell>
          <cell r="B80">
            <v>-2281</v>
          </cell>
          <cell r="C80">
            <v>2281</v>
          </cell>
        </row>
        <row r="81">
          <cell r="A81">
            <v>20002</v>
          </cell>
          <cell r="B81">
            <v>0</v>
          </cell>
          <cell r="C81">
            <v>0</v>
          </cell>
        </row>
        <row r="82">
          <cell r="A82">
            <v>20012</v>
          </cell>
          <cell r="B82">
            <v>-222305</v>
          </cell>
          <cell r="C82">
            <v>222305</v>
          </cell>
        </row>
        <row r="83">
          <cell r="A83">
            <v>20013</v>
          </cell>
          <cell r="B83">
            <v>488891</v>
          </cell>
          <cell r="C83">
            <v>-488891</v>
          </cell>
        </row>
        <row r="84">
          <cell r="A84">
            <v>20018</v>
          </cell>
          <cell r="B84">
            <v>24603781.899999999</v>
          </cell>
          <cell r="C84">
            <v>-24603781.899999999</v>
          </cell>
        </row>
        <row r="85">
          <cell r="A85">
            <v>20045</v>
          </cell>
          <cell r="B85">
            <v>0</v>
          </cell>
          <cell r="C85">
            <v>0</v>
          </cell>
        </row>
        <row r="86">
          <cell r="A86">
            <v>20090</v>
          </cell>
          <cell r="B86">
            <v>223931</v>
          </cell>
          <cell r="C86">
            <v>-223931</v>
          </cell>
        </row>
        <row r="87">
          <cell r="A87">
            <v>30014</v>
          </cell>
          <cell r="B87">
            <v>-5779425</v>
          </cell>
          <cell r="C87">
            <v>5779425</v>
          </cell>
        </row>
        <row r="88">
          <cell r="A88">
            <v>30024</v>
          </cell>
          <cell r="B88">
            <v>0</v>
          </cell>
          <cell r="C88">
            <v>0</v>
          </cell>
        </row>
        <row r="89">
          <cell r="A89">
            <v>30032</v>
          </cell>
          <cell r="B89">
            <v>0</v>
          </cell>
          <cell r="C89">
            <v>0</v>
          </cell>
        </row>
        <row r="90">
          <cell r="A90">
            <v>30035</v>
          </cell>
          <cell r="B90">
            <v>27050</v>
          </cell>
          <cell r="C90">
            <v>-27050</v>
          </cell>
        </row>
        <row r="91">
          <cell r="A91">
            <v>30098</v>
          </cell>
          <cell r="B91">
            <v>246404</v>
          </cell>
          <cell r="C91">
            <v>-246404</v>
          </cell>
        </row>
        <row r="92">
          <cell r="A92">
            <v>30198</v>
          </cell>
          <cell r="B92">
            <v>0</v>
          </cell>
          <cell r="C92">
            <v>0</v>
          </cell>
        </row>
        <row r="93">
          <cell r="A93">
            <v>30274</v>
          </cell>
          <cell r="B93">
            <v>3963295</v>
          </cell>
          <cell r="C93">
            <v>-3963295</v>
          </cell>
        </row>
        <row r="94">
          <cell r="A94">
            <v>30278</v>
          </cell>
          <cell r="B94">
            <v>0</v>
          </cell>
          <cell r="C94">
            <v>0</v>
          </cell>
        </row>
        <row r="95">
          <cell r="A95">
            <v>30282</v>
          </cell>
          <cell r="B95">
            <v>-51333</v>
          </cell>
          <cell r="C95">
            <v>51333</v>
          </cell>
        </row>
        <row r="96">
          <cell r="A96">
            <v>30284</v>
          </cell>
          <cell r="B96">
            <v>-391119</v>
          </cell>
          <cell r="C96">
            <v>391119</v>
          </cell>
        </row>
        <row r="97">
          <cell r="A97">
            <v>30286</v>
          </cell>
          <cell r="B97">
            <v>154628.26</v>
          </cell>
          <cell r="C97">
            <v>-154628.26</v>
          </cell>
        </row>
        <row r="98">
          <cell r="A98">
            <v>30287</v>
          </cell>
          <cell r="B98">
            <v>-39777.03</v>
          </cell>
          <cell r="C98">
            <v>39777.03</v>
          </cell>
        </row>
        <row r="99">
          <cell r="A99">
            <v>40002</v>
          </cell>
          <cell r="B99">
            <v>0</v>
          </cell>
          <cell r="C99">
            <v>0</v>
          </cell>
        </row>
        <row r="100">
          <cell r="A100">
            <v>40003</v>
          </cell>
          <cell r="B100">
            <v>0</v>
          </cell>
          <cell r="C100">
            <v>0</v>
          </cell>
        </row>
        <row r="101">
          <cell r="A101">
            <v>40004</v>
          </cell>
          <cell r="B101">
            <v>0</v>
          </cell>
          <cell r="C101">
            <v>0</v>
          </cell>
        </row>
        <row r="102">
          <cell r="A102">
            <v>40005</v>
          </cell>
          <cell r="B102">
            <v>0</v>
          </cell>
          <cell r="C102">
            <v>0</v>
          </cell>
        </row>
        <row r="103">
          <cell r="A103">
            <v>40006</v>
          </cell>
          <cell r="B103">
            <v>0</v>
          </cell>
          <cell r="C103">
            <v>0</v>
          </cell>
        </row>
        <row r="104">
          <cell r="A104">
            <v>40007</v>
          </cell>
          <cell r="B104">
            <v>0</v>
          </cell>
          <cell r="C104">
            <v>0</v>
          </cell>
        </row>
        <row r="105">
          <cell r="A105">
            <v>40009</v>
          </cell>
          <cell r="B105">
            <v>0</v>
          </cell>
          <cell r="C105">
            <v>0</v>
          </cell>
        </row>
        <row r="106">
          <cell r="A106">
            <v>40011</v>
          </cell>
          <cell r="B106">
            <v>0</v>
          </cell>
          <cell r="C106">
            <v>0</v>
          </cell>
        </row>
        <row r="107">
          <cell r="A107">
            <v>45001</v>
          </cell>
          <cell r="B107">
            <v>0</v>
          </cell>
          <cell r="C107">
            <v>0</v>
          </cell>
        </row>
        <row r="108">
          <cell r="A108">
            <v>45011</v>
          </cell>
          <cell r="B108">
            <v>0</v>
          </cell>
          <cell r="C108">
            <v>0</v>
          </cell>
        </row>
        <row r="109">
          <cell r="A109">
            <v>45027</v>
          </cell>
          <cell r="B109">
            <v>0</v>
          </cell>
          <cell r="C109">
            <v>0</v>
          </cell>
        </row>
        <row r="110">
          <cell r="A110">
            <v>45029</v>
          </cell>
          <cell r="B110">
            <v>0</v>
          </cell>
          <cell r="C110">
            <v>0</v>
          </cell>
        </row>
        <row r="111">
          <cell r="A111">
            <v>45047</v>
          </cell>
          <cell r="B111">
            <v>0</v>
          </cell>
          <cell r="C111">
            <v>0</v>
          </cell>
        </row>
        <row r="112">
          <cell r="A112">
            <v>45065</v>
          </cell>
          <cell r="B112">
            <v>0</v>
          </cell>
          <cell r="C112">
            <v>0</v>
          </cell>
        </row>
        <row r="113">
          <cell r="A113">
            <v>45075</v>
          </cell>
          <cell r="B113">
            <v>821118</v>
          </cell>
          <cell r="C113">
            <v>-821118</v>
          </cell>
        </row>
        <row r="114">
          <cell r="A114">
            <v>45077</v>
          </cell>
          <cell r="B114">
            <v>0</v>
          </cell>
          <cell r="C114">
            <v>0</v>
          </cell>
        </row>
        <row r="115">
          <cell r="A115">
            <v>45079</v>
          </cell>
          <cell r="B115">
            <v>3542</v>
          </cell>
          <cell r="C115">
            <v>-3542</v>
          </cell>
        </row>
        <row r="116">
          <cell r="A116">
            <v>45081</v>
          </cell>
          <cell r="B116">
            <v>0</v>
          </cell>
          <cell r="C116">
            <v>0</v>
          </cell>
        </row>
        <row r="117">
          <cell r="A117">
            <v>45084</v>
          </cell>
          <cell r="B117">
            <v>415917</v>
          </cell>
          <cell r="C117">
            <v>-415917</v>
          </cell>
        </row>
        <row r="118">
          <cell r="A118">
            <v>45085</v>
          </cell>
          <cell r="B118">
            <v>8657</v>
          </cell>
          <cell r="C118">
            <v>-8657</v>
          </cell>
        </row>
        <row r="119">
          <cell r="A119" t="str">
            <v xml:space="preserve">8612_CURR_SIT       </v>
          </cell>
          <cell r="B119">
            <v>16311034.059999999</v>
          </cell>
          <cell r="C119">
            <v>-16311034.059999999</v>
          </cell>
        </row>
      </sheetData>
      <sheetData sheetId="22" refreshError="1">
        <row r="5">
          <cell r="A5">
            <v>10001</v>
          </cell>
          <cell r="B5">
            <v>0</v>
          </cell>
          <cell r="D5">
            <v>10001</v>
          </cell>
          <cell r="E5">
            <v>0</v>
          </cell>
        </row>
        <row r="6">
          <cell r="A6">
            <v>10002</v>
          </cell>
          <cell r="B6">
            <v>0</v>
          </cell>
          <cell r="D6">
            <v>10002</v>
          </cell>
          <cell r="E6">
            <v>0</v>
          </cell>
        </row>
        <row r="7">
          <cell r="A7">
            <v>10003</v>
          </cell>
          <cell r="B7">
            <v>-33515</v>
          </cell>
          <cell r="D7">
            <v>10003</v>
          </cell>
          <cell r="E7">
            <v>-33515</v>
          </cell>
        </row>
        <row r="8">
          <cell r="A8">
            <v>10004</v>
          </cell>
          <cell r="B8">
            <v>-2555479.92</v>
          </cell>
          <cell r="D8">
            <v>10004</v>
          </cell>
          <cell r="E8">
            <v>-1767951.92</v>
          </cell>
        </row>
        <row r="9">
          <cell r="A9">
            <v>10005</v>
          </cell>
          <cell r="B9">
            <v>0</v>
          </cell>
          <cell r="D9">
            <v>10005</v>
          </cell>
          <cell r="E9">
            <v>0</v>
          </cell>
        </row>
        <row r="10">
          <cell r="A10">
            <v>10008</v>
          </cell>
          <cell r="B10">
            <v>-4300220.5199999996</v>
          </cell>
          <cell r="D10">
            <v>10008</v>
          </cell>
          <cell r="E10">
            <v>3612429</v>
          </cell>
        </row>
        <row r="11">
          <cell r="A11">
            <v>10009</v>
          </cell>
          <cell r="B11">
            <v>0</v>
          </cell>
          <cell r="D11">
            <v>10009</v>
          </cell>
          <cell r="E11">
            <v>363</v>
          </cell>
        </row>
        <row r="12">
          <cell r="A12">
            <v>10010</v>
          </cell>
          <cell r="B12">
            <v>-93534</v>
          </cell>
        </row>
        <row r="13">
          <cell r="A13">
            <v>10011</v>
          </cell>
          <cell r="B13">
            <v>-16826.62</v>
          </cell>
          <cell r="D13">
            <v>10011</v>
          </cell>
          <cell r="E13">
            <v>-19532.62</v>
          </cell>
        </row>
        <row r="14">
          <cell r="A14">
            <v>10012</v>
          </cell>
          <cell r="B14">
            <v>-702235</v>
          </cell>
          <cell r="D14">
            <v>10012</v>
          </cell>
          <cell r="E14">
            <v>0</v>
          </cell>
        </row>
        <row r="15">
          <cell r="A15">
            <v>10015</v>
          </cell>
          <cell r="B15">
            <v>0</v>
          </cell>
          <cell r="D15">
            <v>10015</v>
          </cell>
          <cell r="E15">
            <v>0</v>
          </cell>
        </row>
        <row r="16">
          <cell r="A16">
            <v>10018</v>
          </cell>
          <cell r="B16">
            <v>-108.45</v>
          </cell>
          <cell r="D16">
            <v>10018</v>
          </cell>
          <cell r="E16">
            <v>-108.45</v>
          </cell>
        </row>
        <row r="17">
          <cell r="A17">
            <v>10019</v>
          </cell>
          <cell r="B17">
            <v>0</v>
          </cell>
          <cell r="D17">
            <v>10019</v>
          </cell>
          <cell r="E17">
            <v>0</v>
          </cell>
        </row>
        <row r="18">
          <cell r="A18">
            <v>10024</v>
          </cell>
          <cell r="B18">
            <v>0</v>
          </cell>
          <cell r="D18">
            <v>10024</v>
          </cell>
          <cell r="E18">
            <v>0</v>
          </cell>
        </row>
        <row r="19">
          <cell r="A19">
            <v>10025</v>
          </cell>
          <cell r="B19">
            <v>0</v>
          </cell>
          <cell r="D19">
            <v>10025</v>
          </cell>
          <cell r="E19">
            <v>0</v>
          </cell>
        </row>
        <row r="20">
          <cell r="A20">
            <v>10028</v>
          </cell>
          <cell r="B20">
            <v>200</v>
          </cell>
          <cell r="D20">
            <v>10028</v>
          </cell>
          <cell r="E20">
            <v>200</v>
          </cell>
        </row>
        <row r="21">
          <cell r="A21">
            <v>10030</v>
          </cell>
          <cell r="B21">
            <v>80000</v>
          </cell>
          <cell r="D21">
            <v>10030</v>
          </cell>
          <cell r="E21">
            <v>80000</v>
          </cell>
        </row>
        <row r="22">
          <cell r="A22">
            <v>10031</v>
          </cell>
          <cell r="B22">
            <v>-110066</v>
          </cell>
          <cell r="D22">
            <v>10031</v>
          </cell>
          <cell r="E22">
            <v>-5513</v>
          </cell>
        </row>
        <row r="23">
          <cell r="A23">
            <v>10032</v>
          </cell>
          <cell r="B23">
            <v>964</v>
          </cell>
          <cell r="D23">
            <v>10032</v>
          </cell>
          <cell r="E23">
            <v>9675</v>
          </cell>
        </row>
        <row r="24">
          <cell r="A24">
            <v>10033</v>
          </cell>
          <cell r="B24">
            <v>0</v>
          </cell>
        </row>
        <row r="25">
          <cell r="A25">
            <v>10034</v>
          </cell>
          <cell r="B25">
            <v>-3606870</v>
          </cell>
          <cell r="D25">
            <v>10034</v>
          </cell>
          <cell r="E25">
            <v>-2629958</v>
          </cell>
        </row>
        <row r="26">
          <cell r="A26">
            <v>10035</v>
          </cell>
          <cell r="B26">
            <v>1454006</v>
          </cell>
          <cell r="D26">
            <v>10035</v>
          </cell>
          <cell r="E26">
            <v>1371673</v>
          </cell>
        </row>
        <row r="27">
          <cell r="A27">
            <v>10037</v>
          </cell>
          <cell r="B27">
            <v>28188.22</v>
          </cell>
          <cell r="D27">
            <v>10037</v>
          </cell>
          <cell r="E27">
            <v>29940.34</v>
          </cell>
        </row>
        <row r="28">
          <cell r="A28">
            <v>10039</v>
          </cell>
          <cell r="B28">
            <v>0</v>
          </cell>
          <cell r="D28">
            <v>10039</v>
          </cell>
          <cell r="E28">
            <v>0</v>
          </cell>
        </row>
        <row r="29">
          <cell r="A29">
            <v>10043</v>
          </cell>
          <cell r="B29">
            <v>40691</v>
          </cell>
          <cell r="D29">
            <v>10043</v>
          </cell>
          <cell r="E29">
            <v>40535</v>
          </cell>
        </row>
        <row r="30">
          <cell r="A30">
            <v>10044</v>
          </cell>
          <cell r="B30">
            <v>-64392692.659999996</v>
          </cell>
          <cell r="D30">
            <v>10044</v>
          </cell>
          <cell r="E30">
            <v>-61109728.590000004</v>
          </cell>
        </row>
        <row r="31">
          <cell r="A31">
            <v>10045</v>
          </cell>
          <cell r="B31">
            <v>757447.14</v>
          </cell>
          <cell r="D31">
            <v>10045</v>
          </cell>
          <cell r="E31">
            <v>566045.14</v>
          </cell>
        </row>
        <row r="32">
          <cell r="A32">
            <v>10046</v>
          </cell>
          <cell r="B32">
            <v>1074070.1100000001</v>
          </cell>
          <cell r="D32">
            <v>10046</v>
          </cell>
          <cell r="E32">
            <v>956797.43</v>
          </cell>
        </row>
        <row r="33">
          <cell r="A33">
            <v>10047</v>
          </cell>
          <cell r="B33">
            <v>0</v>
          </cell>
          <cell r="D33">
            <v>10047</v>
          </cell>
          <cell r="E33">
            <v>0</v>
          </cell>
        </row>
        <row r="34">
          <cell r="A34">
            <v>10049</v>
          </cell>
          <cell r="B34">
            <v>4434527</v>
          </cell>
          <cell r="D34">
            <v>10049</v>
          </cell>
          <cell r="E34">
            <v>4434527</v>
          </cell>
        </row>
        <row r="35">
          <cell r="A35">
            <v>10058</v>
          </cell>
          <cell r="B35">
            <v>-574179.67000000004</v>
          </cell>
          <cell r="D35">
            <v>10058</v>
          </cell>
          <cell r="E35">
            <v>-586524.67000000004</v>
          </cell>
        </row>
        <row r="36">
          <cell r="A36">
            <v>10064</v>
          </cell>
          <cell r="B36">
            <v>0</v>
          </cell>
          <cell r="D36">
            <v>10064</v>
          </cell>
          <cell r="E36">
            <v>0</v>
          </cell>
        </row>
        <row r="37">
          <cell r="A37">
            <v>10065</v>
          </cell>
          <cell r="B37">
            <v>-708854.65</v>
          </cell>
          <cell r="D37">
            <v>10065</v>
          </cell>
          <cell r="E37">
            <v>-680386.65</v>
          </cell>
        </row>
        <row r="38">
          <cell r="A38">
            <v>10069</v>
          </cell>
          <cell r="B38">
            <v>0</v>
          </cell>
          <cell r="D38">
            <v>10069</v>
          </cell>
          <cell r="E38">
            <v>0</v>
          </cell>
        </row>
        <row r="39">
          <cell r="A39">
            <v>10071</v>
          </cell>
          <cell r="B39">
            <v>0</v>
          </cell>
          <cell r="D39">
            <v>10071</v>
          </cell>
          <cell r="E39">
            <v>0</v>
          </cell>
        </row>
        <row r="40">
          <cell r="A40">
            <v>10076</v>
          </cell>
          <cell r="B40">
            <v>-9469565.1999999993</v>
          </cell>
          <cell r="D40">
            <v>10076</v>
          </cell>
          <cell r="E40">
            <v>-4704984.2</v>
          </cell>
        </row>
        <row r="41">
          <cell r="A41">
            <v>10084</v>
          </cell>
          <cell r="B41">
            <v>9</v>
          </cell>
          <cell r="D41">
            <v>10084</v>
          </cell>
          <cell r="E41">
            <v>9</v>
          </cell>
        </row>
        <row r="42">
          <cell r="A42">
            <v>10091</v>
          </cell>
          <cell r="B42">
            <v>0</v>
          </cell>
          <cell r="D42">
            <v>10091</v>
          </cell>
          <cell r="E42">
            <v>0</v>
          </cell>
        </row>
        <row r="43">
          <cell r="A43">
            <v>10092</v>
          </cell>
          <cell r="B43">
            <v>0</v>
          </cell>
          <cell r="D43">
            <v>10092</v>
          </cell>
          <cell r="E43">
            <v>0</v>
          </cell>
        </row>
        <row r="44">
          <cell r="A44">
            <v>10095</v>
          </cell>
          <cell r="B44">
            <v>0</v>
          </cell>
          <cell r="D44">
            <v>10095</v>
          </cell>
          <cell r="E44">
            <v>0</v>
          </cell>
        </row>
        <row r="45">
          <cell r="A45">
            <v>10099</v>
          </cell>
          <cell r="B45">
            <v>114996.41</v>
          </cell>
          <cell r="D45">
            <v>10099</v>
          </cell>
          <cell r="E45">
            <v>114996.41</v>
          </cell>
        </row>
        <row r="46">
          <cell r="A46">
            <v>10100</v>
          </cell>
          <cell r="B46">
            <v>1423</v>
          </cell>
          <cell r="D46">
            <v>10100</v>
          </cell>
          <cell r="E46">
            <v>1423</v>
          </cell>
        </row>
        <row r="47">
          <cell r="A47">
            <v>10102</v>
          </cell>
          <cell r="B47">
            <v>296771.28000000003</v>
          </cell>
          <cell r="D47">
            <v>10102</v>
          </cell>
          <cell r="E47">
            <v>284929.2</v>
          </cell>
        </row>
        <row r="48">
          <cell r="A48">
            <v>10103</v>
          </cell>
          <cell r="B48">
            <v>0</v>
          </cell>
          <cell r="D48">
            <v>10103</v>
          </cell>
          <cell r="E48">
            <v>0</v>
          </cell>
        </row>
        <row r="49">
          <cell r="A49">
            <v>10116</v>
          </cell>
          <cell r="B49">
            <v>-269781</v>
          </cell>
          <cell r="D49">
            <v>10116</v>
          </cell>
          <cell r="E49">
            <v>-269781</v>
          </cell>
        </row>
        <row r="50">
          <cell r="A50">
            <v>10133</v>
          </cell>
          <cell r="B50">
            <v>7770110.1399999997</v>
          </cell>
          <cell r="D50">
            <v>10133</v>
          </cell>
          <cell r="E50">
            <v>7199639.1399999997</v>
          </cell>
        </row>
        <row r="51">
          <cell r="A51">
            <v>10140</v>
          </cell>
          <cell r="B51">
            <v>0</v>
          </cell>
          <cell r="D51">
            <v>10140</v>
          </cell>
          <cell r="E51">
            <v>0</v>
          </cell>
        </row>
        <row r="52">
          <cell r="A52">
            <v>10141</v>
          </cell>
          <cell r="B52">
            <v>0</v>
          </cell>
          <cell r="D52">
            <v>10141</v>
          </cell>
          <cell r="E52">
            <v>77783</v>
          </cell>
        </row>
        <row r="53">
          <cell r="A53">
            <v>10142</v>
          </cell>
          <cell r="B53">
            <v>0</v>
          </cell>
          <cell r="D53">
            <v>10142</v>
          </cell>
          <cell r="E53">
            <v>287091</v>
          </cell>
        </row>
        <row r="54">
          <cell r="A54">
            <v>10143</v>
          </cell>
          <cell r="B54">
            <v>0</v>
          </cell>
          <cell r="D54">
            <v>10143</v>
          </cell>
          <cell r="E54">
            <v>2589947</v>
          </cell>
        </row>
        <row r="55">
          <cell r="A55">
            <v>10144</v>
          </cell>
          <cell r="B55">
            <v>0</v>
          </cell>
          <cell r="D55">
            <v>10144</v>
          </cell>
          <cell r="E55">
            <v>206328</v>
          </cell>
        </row>
        <row r="56">
          <cell r="A56">
            <v>10145</v>
          </cell>
          <cell r="B56">
            <v>0</v>
          </cell>
          <cell r="D56">
            <v>10145</v>
          </cell>
          <cell r="E56">
            <v>450769</v>
          </cell>
        </row>
        <row r="57">
          <cell r="A57">
            <v>10146</v>
          </cell>
          <cell r="B57">
            <v>0</v>
          </cell>
          <cell r="D57">
            <v>10146</v>
          </cell>
          <cell r="E57">
            <v>129645</v>
          </cell>
        </row>
        <row r="58">
          <cell r="A58">
            <v>10147</v>
          </cell>
          <cell r="B58">
            <v>7427</v>
          </cell>
          <cell r="D58">
            <v>10147</v>
          </cell>
          <cell r="E58">
            <v>7427</v>
          </cell>
        </row>
        <row r="59">
          <cell r="A59">
            <v>10155</v>
          </cell>
          <cell r="B59">
            <v>734899</v>
          </cell>
          <cell r="D59">
            <v>10155</v>
          </cell>
          <cell r="E59">
            <v>487006</v>
          </cell>
        </row>
        <row r="60">
          <cell r="A60">
            <v>10160</v>
          </cell>
          <cell r="B60">
            <v>-802313</v>
          </cell>
          <cell r="D60">
            <v>10160</v>
          </cell>
          <cell r="E60">
            <v>-437176</v>
          </cell>
        </row>
        <row r="61">
          <cell r="A61">
            <v>10207</v>
          </cell>
          <cell r="B61">
            <v>-2752973</v>
          </cell>
          <cell r="D61">
            <v>10207</v>
          </cell>
          <cell r="E61">
            <v>-2230042</v>
          </cell>
        </row>
        <row r="62">
          <cell r="A62">
            <v>10209</v>
          </cell>
          <cell r="B62">
            <v>-120054</v>
          </cell>
          <cell r="D62">
            <v>10209</v>
          </cell>
          <cell r="E62">
            <v>-120054</v>
          </cell>
        </row>
        <row r="63">
          <cell r="A63">
            <v>10213</v>
          </cell>
          <cell r="B63">
            <v>54659414.899999999</v>
          </cell>
        </row>
        <row r="64">
          <cell r="A64">
            <v>10219</v>
          </cell>
          <cell r="B64">
            <v>10</v>
          </cell>
        </row>
        <row r="65">
          <cell r="A65">
            <v>10220</v>
          </cell>
          <cell r="B65">
            <v>-66203</v>
          </cell>
        </row>
        <row r="66">
          <cell r="A66">
            <v>10265</v>
          </cell>
          <cell r="B66">
            <v>0</v>
          </cell>
          <cell r="D66">
            <v>10265</v>
          </cell>
          <cell r="E66">
            <v>0</v>
          </cell>
        </row>
        <row r="67">
          <cell r="A67">
            <v>10266</v>
          </cell>
          <cell r="B67">
            <v>31772</v>
          </cell>
          <cell r="D67">
            <v>10266</v>
          </cell>
          <cell r="E67">
            <v>173729</v>
          </cell>
        </row>
        <row r="68">
          <cell r="A68">
            <v>10272</v>
          </cell>
          <cell r="B68">
            <v>2469595.31</v>
          </cell>
          <cell r="D68">
            <v>10272</v>
          </cell>
          <cell r="E68">
            <v>2306149.31</v>
          </cell>
        </row>
        <row r="69">
          <cell r="A69">
            <v>10273</v>
          </cell>
          <cell r="B69">
            <v>0</v>
          </cell>
          <cell r="D69">
            <v>10273</v>
          </cell>
          <cell r="E69">
            <v>0</v>
          </cell>
        </row>
        <row r="70">
          <cell r="A70">
            <v>10274</v>
          </cell>
          <cell r="B70">
            <v>22000</v>
          </cell>
          <cell r="D70">
            <v>10274</v>
          </cell>
          <cell r="E70">
            <v>22000</v>
          </cell>
        </row>
        <row r="71">
          <cell r="A71">
            <v>10275</v>
          </cell>
          <cell r="B71">
            <v>6130618</v>
          </cell>
          <cell r="D71">
            <v>10275</v>
          </cell>
          <cell r="E71">
            <v>6130618</v>
          </cell>
        </row>
        <row r="72">
          <cell r="A72">
            <v>10276</v>
          </cell>
          <cell r="B72">
            <v>0</v>
          </cell>
          <cell r="D72">
            <v>10276</v>
          </cell>
          <cell r="E72">
            <v>96216273.400000006</v>
          </cell>
        </row>
        <row r="73">
          <cell r="A73">
            <v>10280</v>
          </cell>
          <cell r="B73">
            <v>-1884818.89</v>
          </cell>
          <cell r="D73">
            <v>10280</v>
          </cell>
          <cell r="E73">
            <v>-7531430.8899999997</v>
          </cell>
        </row>
        <row r="74">
          <cell r="A74">
            <v>10281</v>
          </cell>
          <cell r="B74">
            <v>0</v>
          </cell>
          <cell r="D74">
            <v>10281</v>
          </cell>
          <cell r="E74">
            <v>0</v>
          </cell>
        </row>
        <row r="75">
          <cell r="A75">
            <v>10287</v>
          </cell>
          <cell r="B75">
            <v>0</v>
          </cell>
          <cell r="D75">
            <v>10287</v>
          </cell>
          <cell r="E75">
            <v>527838</v>
          </cell>
        </row>
        <row r="76">
          <cell r="A76">
            <v>10404</v>
          </cell>
          <cell r="B76">
            <v>14962404</v>
          </cell>
          <cell r="D76">
            <v>10404</v>
          </cell>
          <cell r="E76">
            <v>12903132</v>
          </cell>
        </row>
        <row r="77">
          <cell r="A77">
            <v>10406</v>
          </cell>
          <cell r="B77">
            <v>4533088</v>
          </cell>
          <cell r="D77">
            <v>10406</v>
          </cell>
          <cell r="E77">
            <v>2999915</v>
          </cell>
        </row>
        <row r="78">
          <cell r="A78">
            <v>10408</v>
          </cell>
          <cell r="B78">
            <v>1311706</v>
          </cell>
          <cell r="D78">
            <v>10408</v>
          </cell>
          <cell r="E78">
            <v>1088809</v>
          </cell>
        </row>
        <row r="79">
          <cell r="A79">
            <v>10411</v>
          </cell>
          <cell r="B79">
            <v>0</v>
          </cell>
          <cell r="D79">
            <v>10411</v>
          </cell>
          <cell r="E79">
            <v>0</v>
          </cell>
        </row>
        <row r="80">
          <cell r="A80">
            <v>10412</v>
          </cell>
          <cell r="B80">
            <v>79306</v>
          </cell>
          <cell r="D80">
            <v>10412</v>
          </cell>
          <cell r="E80">
            <v>-391620</v>
          </cell>
        </row>
        <row r="81">
          <cell r="A81">
            <v>10413</v>
          </cell>
          <cell r="B81">
            <v>24015</v>
          </cell>
          <cell r="D81">
            <v>10413</v>
          </cell>
          <cell r="E81">
            <v>24015</v>
          </cell>
        </row>
        <row r="82">
          <cell r="A82">
            <v>10414</v>
          </cell>
          <cell r="B82">
            <v>78484</v>
          </cell>
          <cell r="D82">
            <v>10414</v>
          </cell>
          <cell r="E82">
            <v>78484</v>
          </cell>
        </row>
        <row r="83">
          <cell r="A83">
            <v>10415</v>
          </cell>
          <cell r="B83">
            <v>0</v>
          </cell>
          <cell r="D83">
            <v>10415</v>
          </cell>
          <cell r="E83">
            <v>0</v>
          </cell>
        </row>
        <row r="84">
          <cell r="A84">
            <v>10420</v>
          </cell>
          <cell r="B84">
            <v>-612758</v>
          </cell>
          <cell r="D84">
            <v>10420</v>
          </cell>
          <cell r="E84">
            <v>-343848</v>
          </cell>
        </row>
        <row r="85">
          <cell r="A85">
            <v>10421</v>
          </cell>
          <cell r="B85">
            <v>475627</v>
          </cell>
          <cell r="D85">
            <v>10421</v>
          </cell>
          <cell r="E85">
            <v>411011</v>
          </cell>
        </row>
        <row r="86">
          <cell r="A86">
            <v>10422</v>
          </cell>
          <cell r="B86">
            <v>-100</v>
          </cell>
          <cell r="D86">
            <v>10422</v>
          </cell>
          <cell r="E86">
            <v>-100</v>
          </cell>
        </row>
        <row r="87">
          <cell r="A87">
            <v>10426</v>
          </cell>
          <cell r="B87">
            <v>612758</v>
          </cell>
          <cell r="D87">
            <v>10426</v>
          </cell>
          <cell r="E87">
            <v>343848</v>
          </cell>
        </row>
        <row r="88">
          <cell r="A88">
            <v>10428</v>
          </cell>
          <cell r="B88">
            <v>0</v>
          </cell>
          <cell r="D88">
            <v>10428</v>
          </cell>
          <cell r="E88">
            <v>0</v>
          </cell>
        </row>
        <row r="89">
          <cell r="A89">
            <v>10430</v>
          </cell>
          <cell r="B89">
            <v>0</v>
          </cell>
          <cell r="D89">
            <v>10430</v>
          </cell>
          <cell r="E89">
            <v>0</v>
          </cell>
        </row>
        <row r="90">
          <cell r="A90">
            <v>10433</v>
          </cell>
          <cell r="B90">
            <v>337488</v>
          </cell>
          <cell r="D90">
            <v>10433</v>
          </cell>
          <cell r="E90">
            <v>228019</v>
          </cell>
        </row>
        <row r="91">
          <cell r="A91">
            <v>10434</v>
          </cell>
          <cell r="B91">
            <v>3718534</v>
          </cell>
          <cell r="D91">
            <v>10434</v>
          </cell>
          <cell r="E91">
            <v>2741622</v>
          </cell>
        </row>
        <row r="92">
          <cell r="A92">
            <v>10439</v>
          </cell>
          <cell r="B92">
            <v>0</v>
          </cell>
          <cell r="D92">
            <v>10439</v>
          </cell>
          <cell r="E92">
            <v>0</v>
          </cell>
        </row>
        <row r="93">
          <cell r="A93">
            <v>10446</v>
          </cell>
          <cell r="B93">
            <v>0</v>
          </cell>
          <cell r="D93">
            <v>10446</v>
          </cell>
          <cell r="E93">
            <v>0</v>
          </cell>
        </row>
        <row r="94">
          <cell r="A94">
            <v>10447</v>
          </cell>
          <cell r="B94">
            <v>0</v>
          </cell>
          <cell r="D94">
            <v>10447</v>
          </cell>
          <cell r="E94">
            <v>0</v>
          </cell>
        </row>
        <row r="95">
          <cell r="A95">
            <v>10448</v>
          </cell>
          <cell r="B95">
            <v>4676112</v>
          </cell>
          <cell r="D95">
            <v>10448</v>
          </cell>
          <cell r="E95">
            <v>5788148</v>
          </cell>
        </row>
        <row r="96">
          <cell r="A96">
            <v>10449</v>
          </cell>
          <cell r="B96">
            <v>2312</v>
          </cell>
          <cell r="D96">
            <v>10449</v>
          </cell>
          <cell r="E96">
            <v>77</v>
          </cell>
        </row>
        <row r="97">
          <cell r="A97">
            <v>10456</v>
          </cell>
          <cell r="B97">
            <v>-109165</v>
          </cell>
          <cell r="D97">
            <v>10456</v>
          </cell>
          <cell r="E97">
            <v>-109165</v>
          </cell>
        </row>
        <row r="98">
          <cell r="A98">
            <v>10458</v>
          </cell>
          <cell r="B98">
            <v>0</v>
          </cell>
          <cell r="D98">
            <v>10458</v>
          </cell>
          <cell r="E98">
            <v>23885</v>
          </cell>
        </row>
        <row r="99">
          <cell r="A99">
            <v>20012</v>
          </cell>
          <cell r="B99">
            <v>839558</v>
          </cell>
          <cell r="D99">
            <v>20012</v>
          </cell>
          <cell r="E99">
            <v>0</v>
          </cell>
        </row>
        <row r="100">
          <cell r="A100">
            <v>20013</v>
          </cell>
          <cell r="B100">
            <v>24018302.170000002</v>
          </cell>
          <cell r="D100">
            <v>20013</v>
          </cell>
          <cell r="E100">
            <v>24507193.170000002</v>
          </cell>
        </row>
        <row r="101">
          <cell r="A101">
            <v>20018</v>
          </cell>
          <cell r="B101">
            <v>-65060168.020000003</v>
          </cell>
          <cell r="D101">
            <v>20018</v>
          </cell>
          <cell r="E101">
            <v>-102416702.12</v>
          </cell>
        </row>
        <row r="102">
          <cell r="A102">
            <v>20045</v>
          </cell>
          <cell r="B102">
            <v>0</v>
          </cell>
          <cell r="D102">
            <v>20045</v>
          </cell>
          <cell r="E102">
            <v>577472</v>
          </cell>
        </row>
        <row r="103">
          <cell r="A103">
            <v>20090</v>
          </cell>
          <cell r="B103">
            <v>303967</v>
          </cell>
          <cell r="D103">
            <v>20090</v>
          </cell>
          <cell r="E103">
            <v>446458</v>
          </cell>
        </row>
        <row r="104">
          <cell r="A104">
            <v>30014</v>
          </cell>
          <cell r="B104">
            <v>-11847350.779999999</v>
          </cell>
          <cell r="D104">
            <v>30014</v>
          </cell>
          <cell r="E104">
            <v>-21816679.050000001</v>
          </cell>
        </row>
        <row r="105">
          <cell r="A105">
            <v>30024</v>
          </cell>
          <cell r="B105">
            <v>0</v>
          </cell>
          <cell r="D105">
            <v>30024</v>
          </cell>
          <cell r="E105">
            <v>3708</v>
          </cell>
        </row>
        <row r="106">
          <cell r="A106">
            <v>30032</v>
          </cell>
          <cell r="B106">
            <v>0</v>
          </cell>
          <cell r="D106">
            <v>30032</v>
          </cell>
          <cell r="E106">
            <v>0</v>
          </cell>
        </row>
        <row r="107">
          <cell r="A107">
            <v>30035</v>
          </cell>
          <cell r="B107">
            <v>-176326</v>
          </cell>
          <cell r="D107">
            <v>30035</v>
          </cell>
          <cell r="E107">
            <v>-205276</v>
          </cell>
        </row>
        <row r="108">
          <cell r="A108">
            <v>30045</v>
          </cell>
          <cell r="B108">
            <v>0</v>
          </cell>
        </row>
        <row r="109">
          <cell r="A109">
            <v>30088</v>
          </cell>
          <cell r="B109">
            <v>0</v>
          </cell>
          <cell r="D109">
            <v>30088</v>
          </cell>
          <cell r="E109">
            <v>0</v>
          </cell>
        </row>
        <row r="110">
          <cell r="A110">
            <v>30098</v>
          </cell>
          <cell r="B110">
            <v>-245095</v>
          </cell>
          <cell r="D110">
            <v>30098</v>
          </cell>
          <cell r="E110">
            <v>2666137</v>
          </cell>
        </row>
        <row r="111">
          <cell r="A111">
            <v>30198</v>
          </cell>
          <cell r="B111">
            <v>-304156</v>
          </cell>
          <cell r="D111">
            <v>30198</v>
          </cell>
          <cell r="E111">
            <v>-304156</v>
          </cell>
        </row>
        <row r="112">
          <cell r="A112">
            <v>30274</v>
          </cell>
          <cell r="B112">
            <v>-40381096</v>
          </cell>
          <cell r="D112">
            <v>30274</v>
          </cell>
          <cell r="E112">
            <v>-36417801</v>
          </cell>
        </row>
        <row r="113">
          <cell r="A113">
            <v>30278</v>
          </cell>
          <cell r="B113">
            <v>877.96</v>
          </cell>
          <cell r="D113">
            <v>30278</v>
          </cell>
          <cell r="E113">
            <v>777.96</v>
          </cell>
        </row>
        <row r="114">
          <cell r="A114">
            <v>30282</v>
          </cell>
          <cell r="B114">
            <v>-2703513.4</v>
          </cell>
          <cell r="D114">
            <v>30282</v>
          </cell>
          <cell r="E114">
            <v>-2433368.4</v>
          </cell>
        </row>
        <row r="115">
          <cell r="A115">
            <v>30284</v>
          </cell>
          <cell r="B115">
            <v>0</v>
          </cell>
          <cell r="D115">
            <v>30284</v>
          </cell>
          <cell r="E115">
            <v>3619094</v>
          </cell>
        </row>
        <row r="116">
          <cell r="A116">
            <v>30286</v>
          </cell>
          <cell r="B116">
            <v>-963390.37</v>
          </cell>
          <cell r="D116">
            <v>30286</v>
          </cell>
          <cell r="E116">
            <v>-808762.11</v>
          </cell>
        </row>
        <row r="117">
          <cell r="A117">
            <v>30287</v>
          </cell>
          <cell r="B117">
            <v>197228.96</v>
          </cell>
          <cell r="D117">
            <v>30287</v>
          </cell>
          <cell r="E117">
            <v>150095.93</v>
          </cell>
        </row>
        <row r="118">
          <cell r="A118">
            <v>40001</v>
          </cell>
          <cell r="B118">
            <v>2750</v>
          </cell>
          <cell r="D118">
            <v>40001</v>
          </cell>
          <cell r="E118">
            <v>2750</v>
          </cell>
        </row>
        <row r="119">
          <cell r="A119">
            <v>40002</v>
          </cell>
          <cell r="B119">
            <v>0</v>
          </cell>
          <cell r="D119">
            <v>40002</v>
          </cell>
          <cell r="E119">
            <v>0</v>
          </cell>
        </row>
        <row r="120">
          <cell r="A120">
            <v>40003</v>
          </cell>
          <cell r="B120">
            <v>-0.45</v>
          </cell>
          <cell r="D120">
            <v>40003</v>
          </cell>
          <cell r="E120">
            <v>-0.45</v>
          </cell>
        </row>
        <row r="121">
          <cell r="A121">
            <v>40004</v>
          </cell>
          <cell r="B121">
            <v>0</v>
          </cell>
          <cell r="D121">
            <v>40004</v>
          </cell>
          <cell r="E121">
            <v>0</v>
          </cell>
        </row>
        <row r="122">
          <cell r="A122">
            <v>40005</v>
          </cell>
          <cell r="B122">
            <v>0</v>
          </cell>
          <cell r="D122">
            <v>40005</v>
          </cell>
          <cell r="E122">
            <v>0</v>
          </cell>
        </row>
        <row r="123">
          <cell r="A123">
            <v>40006</v>
          </cell>
          <cell r="B123">
            <v>0</v>
          </cell>
          <cell r="D123">
            <v>40006</v>
          </cell>
          <cell r="E123">
            <v>0</v>
          </cell>
        </row>
        <row r="124">
          <cell r="A124">
            <v>40007</v>
          </cell>
          <cell r="B124">
            <v>0</v>
          </cell>
          <cell r="D124">
            <v>40007</v>
          </cell>
          <cell r="E124">
            <v>24717</v>
          </cell>
        </row>
        <row r="125">
          <cell r="A125">
            <v>40011</v>
          </cell>
          <cell r="B125">
            <v>0.45</v>
          </cell>
          <cell r="D125">
            <v>40011</v>
          </cell>
          <cell r="E125">
            <v>0.45</v>
          </cell>
        </row>
        <row r="126">
          <cell r="A126">
            <v>45000</v>
          </cell>
          <cell r="B126">
            <v>800</v>
          </cell>
          <cell r="D126">
            <v>45000</v>
          </cell>
          <cell r="E126">
            <v>0</v>
          </cell>
        </row>
        <row r="127">
          <cell r="A127">
            <v>45001</v>
          </cell>
          <cell r="B127">
            <v>0</v>
          </cell>
          <cell r="D127">
            <v>45001</v>
          </cell>
          <cell r="E127">
            <v>0</v>
          </cell>
        </row>
        <row r="128">
          <cell r="A128">
            <v>45006</v>
          </cell>
          <cell r="B128">
            <v>0</v>
          </cell>
          <cell r="D128">
            <v>45006</v>
          </cell>
          <cell r="E128">
            <v>0</v>
          </cell>
        </row>
        <row r="129">
          <cell r="A129">
            <v>45007</v>
          </cell>
          <cell r="B129">
            <v>0</v>
          </cell>
          <cell r="D129">
            <v>45007</v>
          </cell>
          <cell r="E129">
            <v>0</v>
          </cell>
        </row>
        <row r="130">
          <cell r="A130">
            <v>45011</v>
          </cell>
          <cell r="B130">
            <v>5300</v>
          </cell>
          <cell r="D130">
            <v>45011</v>
          </cell>
        </row>
        <row r="131">
          <cell r="A131">
            <v>45017</v>
          </cell>
          <cell r="B131">
            <v>13000</v>
          </cell>
          <cell r="D131">
            <v>45017</v>
          </cell>
          <cell r="E131">
            <v>0</v>
          </cell>
        </row>
        <row r="132">
          <cell r="A132">
            <v>45023</v>
          </cell>
          <cell r="B132">
            <v>0</v>
          </cell>
          <cell r="D132">
            <v>45023</v>
          </cell>
          <cell r="E132">
            <v>0</v>
          </cell>
        </row>
        <row r="133">
          <cell r="A133">
            <v>45027</v>
          </cell>
          <cell r="B133">
            <v>208000</v>
          </cell>
          <cell r="D133">
            <v>45027</v>
          </cell>
          <cell r="E133">
            <v>-140000</v>
          </cell>
        </row>
        <row r="134">
          <cell r="A134">
            <v>45029</v>
          </cell>
          <cell r="B134">
            <v>0</v>
          </cell>
          <cell r="D134">
            <v>45029</v>
          </cell>
          <cell r="E134">
            <v>0</v>
          </cell>
        </row>
        <row r="135">
          <cell r="A135">
            <v>45044</v>
          </cell>
          <cell r="B135">
            <v>0</v>
          </cell>
          <cell r="D135">
            <v>45044</v>
          </cell>
          <cell r="E135">
            <v>0</v>
          </cell>
        </row>
        <row r="136">
          <cell r="A136">
            <v>45047</v>
          </cell>
          <cell r="B136">
            <v>9000</v>
          </cell>
          <cell r="D136">
            <v>45047</v>
          </cell>
          <cell r="E136">
            <v>-17000</v>
          </cell>
        </row>
        <row r="137">
          <cell r="A137">
            <v>45051</v>
          </cell>
          <cell r="B137">
            <v>0</v>
          </cell>
          <cell r="D137">
            <v>45051</v>
          </cell>
          <cell r="E137">
            <v>0</v>
          </cell>
        </row>
        <row r="138">
          <cell r="A138">
            <v>45059</v>
          </cell>
          <cell r="B138">
            <v>0</v>
          </cell>
          <cell r="D138">
            <v>45059</v>
          </cell>
          <cell r="E138">
            <v>0</v>
          </cell>
        </row>
        <row r="139">
          <cell r="A139">
            <v>45065</v>
          </cell>
          <cell r="B139">
            <v>-1162831.47</v>
          </cell>
          <cell r="D139">
            <v>45065</v>
          </cell>
          <cell r="E139">
            <v>-1259368.99</v>
          </cell>
        </row>
        <row r="140">
          <cell r="A140">
            <v>45075</v>
          </cell>
          <cell r="B140">
            <v>-856398.14</v>
          </cell>
          <cell r="D140">
            <v>45075</v>
          </cell>
          <cell r="E140">
            <v>-35280.14</v>
          </cell>
        </row>
        <row r="141">
          <cell r="A141">
            <v>45077</v>
          </cell>
          <cell r="B141">
            <v>-123000</v>
          </cell>
          <cell r="D141">
            <v>45077</v>
          </cell>
          <cell r="E141">
            <v>-175000</v>
          </cell>
        </row>
        <row r="142">
          <cell r="A142">
            <v>45079</v>
          </cell>
          <cell r="B142">
            <v>-25693.200000000001</v>
          </cell>
          <cell r="D142">
            <v>45079</v>
          </cell>
          <cell r="E142">
            <v>-129151.2</v>
          </cell>
        </row>
        <row r="144">
          <cell r="A144">
            <v>45081</v>
          </cell>
          <cell r="B144">
            <v>-101250.12</v>
          </cell>
          <cell r="D144">
            <v>45081</v>
          </cell>
          <cell r="E144">
            <v>-101250.12</v>
          </cell>
        </row>
        <row r="145">
          <cell r="A145">
            <v>45084</v>
          </cell>
          <cell r="B145">
            <v>-312810.55</v>
          </cell>
          <cell r="D145">
            <v>45084</v>
          </cell>
          <cell r="E145">
            <v>144380.9</v>
          </cell>
        </row>
        <row r="146">
          <cell r="A146">
            <v>45085</v>
          </cell>
          <cell r="B146">
            <v>-6314</v>
          </cell>
          <cell r="D146">
            <v>45085</v>
          </cell>
          <cell r="E146">
            <v>2343</v>
          </cell>
        </row>
        <row r="147">
          <cell r="A147">
            <v>45097</v>
          </cell>
          <cell r="B147">
            <v>2885.7</v>
          </cell>
        </row>
        <row r="148">
          <cell r="A148" t="str">
            <v xml:space="preserve">2412_ACC_SIT        </v>
          </cell>
          <cell r="B148">
            <v>-80929063.330000028</v>
          </cell>
          <cell r="D148" t="str">
            <v xml:space="preserve">2412_ACC_SIT        </v>
          </cell>
          <cell r="E148">
            <v>-62139337.790000007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"/>
      <sheetName val="Balance Sheet"/>
      <sheetName val="Cashflow"/>
      <sheetName val="Continuities"/>
      <sheetName val="Intercompany"/>
      <sheetName val="P_L"/>
      <sheetName val="B_Sheet"/>
      <sheetName val="C_Flow"/>
      <sheetName val="Macro1"/>
      <sheetName val="Account Codes"/>
      <sheetName val="Unit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"/>
      <sheetName val="DCC"/>
      <sheetName val="PEC"/>
      <sheetName val="PEPL"/>
      <sheetName val="TETCO"/>
      <sheetName val="AEG"/>
      <sheetName val="PE P&amp;O"/>
      <sheetName val="TEC"/>
      <sheetName val="LNG"/>
      <sheetName val="MHP"/>
      <sheetName val="DESI"/>
      <sheetName val="Solutions"/>
      <sheetName val="DES Canada"/>
      <sheetName val="DENGC"/>
      <sheetName val="Fld Srv"/>
      <sheetName val="DE Market"/>
      <sheetName val="GAD Group"/>
      <sheetName val="DENA"/>
      <sheetName val="DEI"/>
      <sheetName val="Import IS"/>
      <sheetName val="Import BS"/>
      <sheetName val="IS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6">
          <cell r="A6">
            <v>10001</v>
          </cell>
          <cell r="B6">
            <v>0</v>
          </cell>
          <cell r="C6">
            <v>0</v>
          </cell>
        </row>
        <row r="7">
          <cell r="A7">
            <v>10002</v>
          </cell>
          <cell r="B7">
            <v>0</v>
          </cell>
          <cell r="C7">
            <v>0</v>
          </cell>
        </row>
        <row r="8">
          <cell r="A8">
            <v>10003</v>
          </cell>
          <cell r="B8">
            <v>0</v>
          </cell>
          <cell r="C8">
            <v>0</v>
          </cell>
        </row>
        <row r="9">
          <cell r="A9">
            <v>10004</v>
          </cell>
          <cell r="B9">
            <v>1661860</v>
          </cell>
          <cell r="C9">
            <v>-1661860</v>
          </cell>
        </row>
        <row r="10">
          <cell r="A10">
            <v>10005</v>
          </cell>
          <cell r="B10">
            <v>0</v>
          </cell>
          <cell r="C10">
            <v>0</v>
          </cell>
        </row>
        <row r="11">
          <cell r="A11">
            <v>10009</v>
          </cell>
          <cell r="B11">
            <v>0</v>
          </cell>
          <cell r="C11">
            <v>0</v>
          </cell>
        </row>
        <row r="12">
          <cell r="A12">
            <v>10010</v>
          </cell>
          <cell r="B12">
            <v>82037</v>
          </cell>
          <cell r="C12">
            <v>-82037</v>
          </cell>
        </row>
        <row r="13">
          <cell r="A13">
            <v>10011</v>
          </cell>
          <cell r="B13">
            <v>0</v>
          </cell>
          <cell r="C13">
            <v>0</v>
          </cell>
        </row>
        <row r="14">
          <cell r="A14">
            <v>10012</v>
          </cell>
          <cell r="B14">
            <v>702235</v>
          </cell>
          <cell r="C14">
            <v>-702235</v>
          </cell>
        </row>
        <row r="15">
          <cell r="A15">
            <v>10015</v>
          </cell>
          <cell r="B15">
            <v>0</v>
          </cell>
          <cell r="C15">
            <v>0</v>
          </cell>
        </row>
        <row r="16">
          <cell r="A16">
            <v>10024</v>
          </cell>
          <cell r="B16">
            <v>0</v>
          </cell>
          <cell r="C16">
            <v>0</v>
          </cell>
        </row>
        <row r="17">
          <cell r="A17">
            <v>10025</v>
          </cell>
          <cell r="B17">
            <v>0</v>
          </cell>
          <cell r="C17">
            <v>0</v>
          </cell>
        </row>
        <row r="18">
          <cell r="A18">
            <v>10028</v>
          </cell>
          <cell r="B18">
            <v>2050</v>
          </cell>
          <cell r="C18">
            <v>-2050</v>
          </cell>
        </row>
        <row r="19">
          <cell r="A19">
            <v>10031</v>
          </cell>
          <cell r="B19">
            <v>104553</v>
          </cell>
          <cell r="C19">
            <v>-104553</v>
          </cell>
        </row>
        <row r="20">
          <cell r="A20">
            <v>10032</v>
          </cell>
          <cell r="B20">
            <v>8711</v>
          </cell>
          <cell r="C20">
            <v>-8711</v>
          </cell>
        </row>
        <row r="21">
          <cell r="A21">
            <v>10034</v>
          </cell>
          <cell r="B21">
            <v>976912</v>
          </cell>
          <cell r="C21">
            <v>-976912</v>
          </cell>
        </row>
        <row r="22">
          <cell r="A22">
            <v>10035</v>
          </cell>
          <cell r="B22">
            <v>-82333</v>
          </cell>
          <cell r="C22">
            <v>82333</v>
          </cell>
        </row>
        <row r="23">
          <cell r="A23">
            <v>10037</v>
          </cell>
          <cell r="B23">
            <v>1752.12</v>
          </cell>
          <cell r="C23">
            <v>-1752.12</v>
          </cell>
        </row>
        <row r="24">
          <cell r="A24">
            <v>10043</v>
          </cell>
          <cell r="B24">
            <v>-56</v>
          </cell>
          <cell r="C24">
            <v>56</v>
          </cell>
        </row>
        <row r="25">
          <cell r="A25">
            <v>10044</v>
          </cell>
          <cell r="B25">
            <v>3582993.76</v>
          </cell>
          <cell r="C25">
            <v>-3582993.76</v>
          </cell>
        </row>
        <row r="26">
          <cell r="A26">
            <v>10045</v>
          </cell>
          <cell r="B26">
            <v>300</v>
          </cell>
          <cell r="C26">
            <v>-300</v>
          </cell>
        </row>
        <row r="27">
          <cell r="A27">
            <v>10046</v>
          </cell>
          <cell r="B27">
            <v>250</v>
          </cell>
          <cell r="C27">
            <v>-250</v>
          </cell>
        </row>
        <row r="28">
          <cell r="A28">
            <v>10049</v>
          </cell>
          <cell r="B28">
            <v>0</v>
          </cell>
          <cell r="C28">
            <v>0</v>
          </cell>
        </row>
        <row r="29">
          <cell r="A29">
            <v>10058</v>
          </cell>
          <cell r="B29">
            <v>-9438</v>
          </cell>
          <cell r="C29">
            <v>9438</v>
          </cell>
        </row>
        <row r="30">
          <cell r="A30">
            <v>10064</v>
          </cell>
          <cell r="B30">
            <v>0</v>
          </cell>
          <cell r="C30">
            <v>0</v>
          </cell>
        </row>
        <row r="31">
          <cell r="A31">
            <v>10065</v>
          </cell>
          <cell r="B31">
            <v>40162</v>
          </cell>
          <cell r="C31">
            <v>-40162</v>
          </cell>
        </row>
        <row r="32">
          <cell r="A32">
            <v>10069</v>
          </cell>
          <cell r="B32">
            <v>600</v>
          </cell>
          <cell r="C32">
            <v>-600</v>
          </cell>
        </row>
        <row r="33">
          <cell r="A33">
            <v>10071</v>
          </cell>
          <cell r="B33">
            <v>0</v>
          </cell>
          <cell r="C33">
            <v>0</v>
          </cell>
        </row>
        <row r="34">
          <cell r="A34">
            <v>10076</v>
          </cell>
          <cell r="B34">
            <v>4441585.25</v>
          </cell>
          <cell r="C34">
            <v>-4441585.25</v>
          </cell>
        </row>
        <row r="35">
          <cell r="A35">
            <v>10084</v>
          </cell>
          <cell r="B35">
            <v>0</v>
          </cell>
          <cell r="C35">
            <v>0</v>
          </cell>
        </row>
        <row r="36">
          <cell r="A36">
            <v>10091</v>
          </cell>
          <cell r="B36">
            <v>0</v>
          </cell>
          <cell r="C36">
            <v>0</v>
          </cell>
        </row>
        <row r="37">
          <cell r="A37">
            <v>10100</v>
          </cell>
          <cell r="B37">
            <v>456</v>
          </cell>
          <cell r="C37">
            <v>-456</v>
          </cell>
        </row>
        <row r="38">
          <cell r="A38">
            <v>10102</v>
          </cell>
          <cell r="B38">
            <v>3880.17</v>
          </cell>
          <cell r="C38">
            <v>-3880.17</v>
          </cell>
        </row>
        <row r="39">
          <cell r="A39">
            <v>10133</v>
          </cell>
          <cell r="B39">
            <v>27650</v>
          </cell>
          <cell r="C39">
            <v>-27650</v>
          </cell>
        </row>
        <row r="40">
          <cell r="A40">
            <v>10141</v>
          </cell>
          <cell r="B40">
            <v>0</v>
          </cell>
          <cell r="C40">
            <v>0</v>
          </cell>
        </row>
        <row r="41">
          <cell r="A41">
            <v>10142</v>
          </cell>
          <cell r="B41">
            <v>-54334</v>
          </cell>
          <cell r="C41">
            <v>54334</v>
          </cell>
        </row>
        <row r="42">
          <cell r="A42">
            <v>10143</v>
          </cell>
          <cell r="B42">
            <v>-869320</v>
          </cell>
          <cell r="C42">
            <v>869320</v>
          </cell>
        </row>
        <row r="43">
          <cell r="A43">
            <v>10144</v>
          </cell>
          <cell r="B43">
            <v>-54140</v>
          </cell>
          <cell r="C43">
            <v>54140</v>
          </cell>
        </row>
        <row r="44">
          <cell r="A44">
            <v>10145</v>
          </cell>
          <cell r="B44">
            <v>-147352</v>
          </cell>
          <cell r="C44">
            <v>147352</v>
          </cell>
        </row>
        <row r="45">
          <cell r="A45">
            <v>10146</v>
          </cell>
          <cell r="B45">
            <v>-50461</v>
          </cell>
          <cell r="C45">
            <v>50461</v>
          </cell>
        </row>
        <row r="46">
          <cell r="A46">
            <v>10155</v>
          </cell>
          <cell r="B46">
            <v>-247893</v>
          </cell>
          <cell r="C46">
            <v>247893</v>
          </cell>
        </row>
        <row r="47">
          <cell r="A47">
            <v>10160</v>
          </cell>
          <cell r="B47">
            <v>365137</v>
          </cell>
          <cell r="C47">
            <v>-365137</v>
          </cell>
        </row>
        <row r="48">
          <cell r="A48">
            <v>10207</v>
          </cell>
          <cell r="B48">
            <v>0</v>
          </cell>
          <cell r="C48">
            <v>0</v>
          </cell>
        </row>
        <row r="49">
          <cell r="A49">
            <v>10213</v>
          </cell>
          <cell r="B49">
            <v>-12481814</v>
          </cell>
          <cell r="C49">
            <v>12481814</v>
          </cell>
        </row>
        <row r="50">
          <cell r="A50">
            <v>10219</v>
          </cell>
          <cell r="B50">
            <v>-153.37</v>
          </cell>
          <cell r="C50">
            <v>153.37</v>
          </cell>
        </row>
        <row r="51">
          <cell r="A51">
            <v>10220</v>
          </cell>
          <cell r="B51">
            <v>14080</v>
          </cell>
          <cell r="C51">
            <v>-14080</v>
          </cell>
        </row>
        <row r="52">
          <cell r="A52">
            <v>10262</v>
          </cell>
          <cell r="B52">
            <v>0</v>
          </cell>
          <cell r="C52">
            <v>0</v>
          </cell>
        </row>
        <row r="53">
          <cell r="A53">
            <v>10266</v>
          </cell>
          <cell r="B53">
            <v>141957</v>
          </cell>
          <cell r="C53">
            <v>-141957</v>
          </cell>
        </row>
        <row r="54">
          <cell r="A54">
            <v>10272</v>
          </cell>
          <cell r="B54">
            <v>-226973</v>
          </cell>
          <cell r="C54">
            <v>226973</v>
          </cell>
        </row>
        <row r="55">
          <cell r="A55">
            <v>10273</v>
          </cell>
          <cell r="B55">
            <v>0</v>
          </cell>
          <cell r="C55">
            <v>0</v>
          </cell>
        </row>
        <row r="56">
          <cell r="A56">
            <v>10275</v>
          </cell>
          <cell r="B56">
            <v>0</v>
          </cell>
          <cell r="C56">
            <v>0</v>
          </cell>
        </row>
        <row r="57">
          <cell r="A57">
            <v>10276</v>
          </cell>
          <cell r="B57">
            <v>0</v>
          </cell>
          <cell r="C57">
            <v>0</v>
          </cell>
        </row>
        <row r="58">
          <cell r="A58">
            <v>10280</v>
          </cell>
          <cell r="B58">
            <v>-1545465</v>
          </cell>
          <cell r="C58">
            <v>1545465</v>
          </cell>
        </row>
        <row r="59">
          <cell r="A59">
            <v>10287</v>
          </cell>
          <cell r="B59">
            <v>-31956</v>
          </cell>
          <cell r="C59">
            <v>31956</v>
          </cell>
        </row>
        <row r="60">
          <cell r="A60">
            <v>10404</v>
          </cell>
          <cell r="B60">
            <v>-2059272</v>
          </cell>
          <cell r="C60">
            <v>2059272</v>
          </cell>
        </row>
        <row r="61">
          <cell r="A61">
            <v>10406</v>
          </cell>
          <cell r="B61">
            <v>-1372173</v>
          </cell>
          <cell r="C61">
            <v>1372173</v>
          </cell>
        </row>
        <row r="62">
          <cell r="A62">
            <v>10408</v>
          </cell>
          <cell r="B62">
            <v>-222897</v>
          </cell>
          <cell r="C62">
            <v>222897</v>
          </cell>
        </row>
        <row r="63">
          <cell r="A63">
            <v>10411</v>
          </cell>
          <cell r="B63">
            <v>0</v>
          </cell>
          <cell r="C63">
            <v>0</v>
          </cell>
        </row>
        <row r="64">
          <cell r="A64">
            <v>10412</v>
          </cell>
          <cell r="B64">
            <v>491975</v>
          </cell>
          <cell r="C64">
            <v>-491975</v>
          </cell>
        </row>
        <row r="65">
          <cell r="A65">
            <v>10413</v>
          </cell>
          <cell r="B65">
            <v>0</v>
          </cell>
          <cell r="C65">
            <v>0</v>
          </cell>
        </row>
        <row r="66">
          <cell r="A66">
            <v>10414</v>
          </cell>
          <cell r="B66">
            <v>0</v>
          </cell>
          <cell r="C66">
            <v>0</v>
          </cell>
        </row>
        <row r="67">
          <cell r="A67">
            <v>10415</v>
          </cell>
          <cell r="B67">
            <v>0</v>
          </cell>
          <cell r="C67">
            <v>0</v>
          </cell>
        </row>
        <row r="68">
          <cell r="A68">
            <v>10416</v>
          </cell>
          <cell r="B68">
            <v>0</v>
          </cell>
          <cell r="C68">
            <v>0</v>
          </cell>
        </row>
        <row r="69">
          <cell r="A69">
            <v>10420</v>
          </cell>
          <cell r="B69">
            <v>268910</v>
          </cell>
          <cell r="C69">
            <v>-268910</v>
          </cell>
        </row>
        <row r="70">
          <cell r="A70">
            <v>10421</v>
          </cell>
          <cell r="B70">
            <v>-64616</v>
          </cell>
          <cell r="C70">
            <v>64616</v>
          </cell>
        </row>
        <row r="71">
          <cell r="A71">
            <v>10422</v>
          </cell>
          <cell r="B71">
            <v>0</v>
          </cell>
          <cell r="C71">
            <v>0</v>
          </cell>
        </row>
        <row r="72">
          <cell r="A72">
            <v>10426</v>
          </cell>
          <cell r="B72">
            <v>-268910</v>
          </cell>
          <cell r="C72">
            <v>268910</v>
          </cell>
        </row>
        <row r="73">
          <cell r="A73">
            <v>10428</v>
          </cell>
          <cell r="B73">
            <v>0</v>
          </cell>
          <cell r="C73">
            <v>0</v>
          </cell>
        </row>
        <row r="74">
          <cell r="A74">
            <v>10433</v>
          </cell>
          <cell r="B74">
            <v>-109469</v>
          </cell>
          <cell r="C74">
            <v>109469</v>
          </cell>
        </row>
        <row r="75">
          <cell r="A75">
            <v>10434</v>
          </cell>
          <cell r="B75">
            <v>-976912</v>
          </cell>
          <cell r="C75">
            <v>976912</v>
          </cell>
        </row>
        <row r="76">
          <cell r="A76">
            <v>10439</v>
          </cell>
          <cell r="B76">
            <v>0</v>
          </cell>
          <cell r="C76">
            <v>0</v>
          </cell>
        </row>
        <row r="77">
          <cell r="A77">
            <v>10448</v>
          </cell>
          <cell r="B77">
            <v>-204034</v>
          </cell>
          <cell r="C77">
            <v>204034</v>
          </cell>
        </row>
        <row r="78">
          <cell r="A78">
            <v>10449</v>
          </cell>
          <cell r="B78">
            <v>-16</v>
          </cell>
          <cell r="C78">
            <v>16</v>
          </cell>
        </row>
        <row r="79">
          <cell r="A79">
            <v>10456</v>
          </cell>
          <cell r="B79">
            <v>0</v>
          </cell>
          <cell r="C79">
            <v>0</v>
          </cell>
        </row>
        <row r="80">
          <cell r="A80">
            <v>10458</v>
          </cell>
          <cell r="B80">
            <v>-2281</v>
          </cell>
          <cell r="C80">
            <v>2281</v>
          </cell>
        </row>
        <row r="81">
          <cell r="A81">
            <v>20002</v>
          </cell>
          <cell r="B81">
            <v>0</v>
          </cell>
          <cell r="C81">
            <v>0</v>
          </cell>
        </row>
        <row r="82">
          <cell r="A82">
            <v>20012</v>
          </cell>
          <cell r="B82">
            <v>-222305</v>
          </cell>
          <cell r="C82">
            <v>222305</v>
          </cell>
        </row>
        <row r="83">
          <cell r="A83">
            <v>20013</v>
          </cell>
          <cell r="B83">
            <v>488891</v>
          </cell>
          <cell r="C83">
            <v>-488891</v>
          </cell>
        </row>
        <row r="84">
          <cell r="A84">
            <v>20018</v>
          </cell>
          <cell r="B84">
            <v>24603781.899999999</v>
          </cell>
          <cell r="C84">
            <v>-24603781.899999999</v>
          </cell>
        </row>
        <row r="85">
          <cell r="A85">
            <v>20045</v>
          </cell>
          <cell r="B85">
            <v>0</v>
          </cell>
          <cell r="C85">
            <v>0</v>
          </cell>
        </row>
        <row r="86">
          <cell r="A86">
            <v>20090</v>
          </cell>
          <cell r="B86">
            <v>223931</v>
          </cell>
          <cell r="C86">
            <v>-223931</v>
          </cell>
        </row>
        <row r="87">
          <cell r="A87">
            <v>30014</v>
          </cell>
          <cell r="B87">
            <v>-5779425</v>
          </cell>
          <cell r="C87">
            <v>5779425</v>
          </cell>
        </row>
        <row r="88">
          <cell r="A88">
            <v>30024</v>
          </cell>
          <cell r="B88">
            <v>0</v>
          </cell>
          <cell r="C88">
            <v>0</v>
          </cell>
        </row>
        <row r="89">
          <cell r="A89">
            <v>30032</v>
          </cell>
          <cell r="B89">
            <v>0</v>
          </cell>
          <cell r="C89">
            <v>0</v>
          </cell>
        </row>
        <row r="90">
          <cell r="A90">
            <v>30035</v>
          </cell>
          <cell r="B90">
            <v>27050</v>
          </cell>
          <cell r="C90">
            <v>-27050</v>
          </cell>
        </row>
        <row r="91">
          <cell r="A91">
            <v>30098</v>
          </cell>
          <cell r="B91">
            <v>246404</v>
          </cell>
          <cell r="C91">
            <v>-246404</v>
          </cell>
        </row>
        <row r="92">
          <cell r="A92">
            <v>30198</v>
          </cell>
          <cell r="B92">
            <v>0</v>
          </cell>
          <cell r="C92">
            <v>0</v>
          </cell>
        </row>
        <row r="93">
          <cell r="A93">
            <v>30274</v>
          </cell>
          <cell r="B93">
            <v>3963295</v>
          </cell>
          <cell r="C93">
            <v>-3963295</v>
          </cell>
        </row>
        <row r="94">
          <cell r="A94">
            <v>30278</v>
          </cell>
          <cell r="B94">
            <v>0</v>
          </cell>
          <cell r="C94">
            <v>0</v>
          </cell>
        </row>
        <row r="95">
          <cell r="A95">
            <v>30282</v>
          </cell>
          <cell r="B95">
            <v>-51333</v>
          </cell>
          <cell r="C95">
            <v>51333</v>
          </cell>
        </row>
        <row r="96">
          <cell r="A96">
            <v>30284</v>
          </cell>
          <cell r="B96">
            <v>-391119</v>
          </cell>
          <cell r="C96">
            <v>391119</v>
          </cell>
        </row>
        <row r="97">
          <cell r="A97">
            <v>30286</v>
          </cell>
          <cell r="B97">
            <v>154628.26</v>
          </cell>
          <cell r="C97">
            <v>-154628.26</v>
          </cell>
        </row>
        <row r="98">
          <cell r="A98">
            <v>30287</v>
          </cell>
          <cell r="B98">
            <v>-39777.03</v>
          </cell>
          <cell r="C98">
            <v>39777.03</v>
          </cell>
        </row>
        <row r="99">
          <cell r="A99">
            <v>40002</v>
          </cell>
          <cell r="B99">
            <v>0</v>
          </cell>
          <cell r="C99">
            <v>0</v>
          </cell>
        </row>
        <row r="100">
          <cell r="A100">
            <v>40003</v>
          </cell>
          <cell r="B100">
            <v>0</v>
          </cell>
          <cell r="C100">
            <v>0</v>
          </cell>
        </row>
        <row r="101">
          <cell r="A101">
            <v>40004</v>
          </cell>
          <cell r="B101">
            <v>0</v>
          </cell>
          <cell r="C101">
            <v>0</v>
          </cell>
        </row>
        <row r="102">
          <cell r="A102">
            <v>40005</v>
          </cell>
          <cell r="B102">
            <v>0</v>
          </cell>
          <cell r="C102">
            <v>0</v>
          </cell>
        </row>
        <row r="103">
          <cell r="A103">
            <v>40006</v>
          </cell>
          <cell r="B103">
            <v>0</v>
          </cell>
          <cell r="C103">
            <v>0</v>
          </cell>
        </row>
        <row r="104">
          <cell r="A104">
            <v>40007</v>
          </cell>
          <cell r="B104">
            <v>0</v>
          </cell>
          <cell r="C104">
            <v>0</v>
          </cell>
        </row>
        <row r="105">
          <cell r="A105">
            <v>40009</v>
          </cell>
          <cell r="B105">
            <v>0</v>
          </cell>
          <cell r="C105">
            <v>0</v>
          </cell>
        </row>
        <row r="106">
          <cell r="A106">
            <v>40011</v>
          </cell>
          <cell r="B106">
            <v>0</v>
          </cell>
          <cell r="C106">
            <v>0</v>
          </cell>
        </row>
        <row r="107">
          <cell r="A107">
            <v>45001</v>
          </cell>
          <cell r="B107">
            <v>0</v>
          </cell>
          <cell r="C107">
            <v>0</v>
          </cell>
        </row>
        <row r="108">
          <cell r="A108">
            <v>45011</v>
          </cell>
          <cell r="B108">
            <v>0</v>
          </cell>
          <cell r="C108">
            <v>0</v>
          </cell>
        </row>
        <row r="109">
          <cell r="A109">
            <v>45027</v>
          </cell>
          <cell r="B109">
            <v>0</v>
          </cell>
          <cell r="C109">
            <v>0</v>
          </cell>
        </row>
        <row r="110">
          <cell r="A110">
            <v>45029</v>
          </cell>
          <cell r="B110">
            <v>0</v>
          </cell>
          <cell r="C110">
            <v>0</v>
          </cell>
        </row>
        <row r="111">
          <cell r="A111">
            <v>45047</v>
          </cell>
          <cell r="B111">
            <v>0</v>
          </cell>
          <cell r="C111">
            <v>0</v>
          </cell>
        </row>
        <row r="112">
          <cell r="A112">
            <v>45065</v>
          </cell>
          <cell r="B112">
            <v>0</v>
          </cell>
          <cell r="C112">
            <v>0</v>
          </cell>
        </row>
        <row r="113">
          <cell r="A113">
            <v>45075</v>
          </cell>
          <cell r="B113">
            <v>821118</v>
          </cell>
          <cell r="C113">
            <v>-821118</v>
          </cell>
        </row>
        <row r="114">
          <cell r="A114">
            <v>45077</v>
          </cell>
          <cell r="B114">
            <v>0</v>
          </cell>
          <cell r="C114">
            <v>0</v>
          </cell>
        </row>
        <row r="115">
          <cell r="A115">
            <v>45079</v>
          </cell>
          <cell r="B115">
            <v>3542</v>
          </cell>
          <cell r="C115">
            <v>-3542</v>
          </cell>
        </row>
        <row r="116">
          <cell r="A116">
            <v>45081</v>
          </cell>
          <cell r="B116">
            <v>0</v>
          </cell>
          <cell r="C116">
            <v>0</v>
          </cell>
        </row>
        <row r="117">
          <cell r="A117">
            <v>45084</v>
          </cell>
          <cell r="B117">
            <v>415917</v>
          </cell>
          <cell r="C117">
            <v>-415917</v>
          </cell>
        </row>
        <row r="118">
          <cell r="A118">
            <v>45085</v>
          </cell>
          <cell r="B118">
            <v>8657</v>
          </cell>
          <cell r="C118">
            <v>-8657</v>
          </cell>
        </row>
        <row r="119">
          <cell r="A119" t="str">
            <v xml:space="preserve">8612_CURR_SIT       </v>
          </cell>
          <cell r="B119">
            <v>16311034.059999999</v>
          </cell>
          <cell r="C119">
            <v>-16311034.059999999</v>
          </cell>
        </row>
      </sheetData>
      <sheetData sheetId="22" refreshError="1">
        <row r="5">
          <cell r="A5">
            <v>10001</v>
          </cell>
          <cell r="B5">
            <v>0</v>
          </cell>
          <cell r="D5">
            <v>10001</v>
          </cell>
          <cell r="E5">
            <v>0</v>
          </cell>
        </row>
        <row r="6">
          <cell r="A6">
            <v>10002</v>
          </cell>
          <cell r="B6">
            <v>0</v>
          </cell>
          <cell r="D6">
            <v>10002</v>
          </cell>
          <cell r="E6">
            <v>0</v>
          </cell>
        </row>
        <row r="7">
          <cell r="A7">
            <v>10003</v>
          </cell>
          <cell r="B7">
            <v>-33515</v>
          </cell>
          <cell r="D7">
            <v>10003</v>
          </cell>
          <cell r="E7">
            <v>-33515</v>
          </cell>
        </row>
        <row r="8">
          <cell r="A8">
            <v>10004</v>
          </cell>
          <cell r="B8">
            <v>-2555479.92</v>
          </cell>
          <cell r="D8">
            <v>10004</v>
          </cell>
          <cell r="E8">
            <v>-1767951.92</v>
          </cell>
        </row>
        <row r="9">
          <cell r="A9">
            <v>10005</v>
          </cell>
          <cell r="B9">
            <v>0</v>
          </cell>
          <cell r="D9">
            <v>10005</v>
          </cell>
          <cell r="E9">
            <v>0</v>
          </cell>
        </row>
        <row r="10">
          <cell r="A10">
            <v>10008</v>
          </cell>
          <cell r="B10">
            <v>-4300220.5199999996</v>
          </cell>
          <cell r="D10">
            <v>10008</v>
          </cell>
          <cell r="E10">
            <v>3612429</v>
          </cell>
        </row>
        <row r="11">
          <cell r="A11">
            <v>10009</v>
          </cell>
          <cell r="B11">
            <v>0</v>
          </cell>
          <cell r="D11">
            <v>10009</v>
          </cell>
          <cell r="E11">
            <v>363</v>
          </cell>
        </row>
        <row r="12">
          <cell r="A12">
            <v>10010</v>
          </cell>
          <cell r="B12">
            <v>-93534</v>
          </cell>
        </row>
        <row r="13">
          <cell r="A13">
            <v>10011</v>
          </cell>
          <cell r="B13">
            <v>-16826.62</v>
          </cell>
          <cell r="D13">
            <v>10011</v>
          </cell>
          <cell r="E13">
            <v>-19532.62</v>
          </cell>
        </row>
        <row r="14">
          <cell r="A14">
            <v>10012</v>
          </cell>
          <cell r="B14">
            <v>-702235</v>
          </cell>
          <cell r="D14">
            <v>10012</v>
          </cell>
          <cell r="E14">
            <v>0</v>
          </cell>
        </row>
        <row r="15">
          <cell r="A15">
            <v>10015</v>
          </cell>
          <cell r="B15">
            <v>0</v>
          </cell>
          <cell r="D15">
            <v>10015</v>
          </cell>
          <cell r="E15">
            <v>0</v>
          </cell>
        </row>
        <row r="16">
          <cell r="A16">
            <v>10018</v>
          </cell>
          <cell r="B16">
            <v>-108.45</v>
          </cell>
          <cell r="D16">
            <v>10018</v>
          </cell>
          <cell r="E16">
            <v>-108.45</v>
          </cell>
        </row>
        <row r="17">
          <cell r="A17">
            <v>10019</v>
          </cell>
          <cell r="B17">
            <v>0</v>
          </cell>
          <cell r="D17">
            <v>10019</v>
          </cell>
          <cell r="E17">
            <v>0</v>
          </cell>
        </row>
        <row r="18">
          <cell r="A18">
            <v>10024</v>
          </cell>
          <cell r="B18">
            <v>0</v>
          </cell>
          <cell r="D18">
            <v>10024</v>
          </cell>
          <cell r="E18">
            <v>0</v>
          </cell>
        </row>
        <row r="19">
          <cell r="A19">
            <v>10025</v>
          </cell>
          <cell r="B19">
            <v>0</v>
          </cell>
          <cell r="D19">
            <v>10025</v>
          </cell>
          <cell r="E19">
            <v>0</v>
          </cell>
        </row>
        <row r="20">
          <cell r="A20">
            <v>10028</v>
          </cell>
          <cell r="B20">
            <v>200</v>
          </cell>
          <cell r="D20">
            <v>10028</v>
          </cell>
          <cell r="E20">
            <v>200</v>
          </cell>
        </row>
        <row r="21">
          <cell r="A21">
            <v>10030</v>
          </cell>
          <cell r="B21">
            <v>80000</v>
          </cell>
          <cell r="D21">
            <v>10030</v>
          </cell>
          <cell r="E21">
            <v>80000</v>
          </cell>
        </row>
        <row r="22">
          <cell r="A22">
            <v>10031</v>
          </cell>
          <cell r="B22">
            <v>-110066</v>
          </cell>
          <cell r="D22">
            <v>10031</v>
          </cell>
          <cell r="E22">
            <v>-5513</v>
          </cell>
        </row>
        <row r="23">
          <cell r="A23">
            <v>10032</v>
          </cell>
          <cell r="B23">
            <v>964</v>
          </cell>
          <cell r="D23">
            <v>10032</v>
          </cell>
          <cell r="E23">
            <v>9675</v>
          </cell>
        </row>
        <row r="24">
          <cell r="A24">
            <v>10033</v>
          </cell>
          <cell r="B24">
            <v>0</v>
          </cell>
        </row>
        <row r="25">
          <cell r="A25">
            <v>10034</v>
          </cell>
          <cell r="B25">
            <v>-3606870</v>
          </cell>
          <cell r="D25">
            <v>10034</v>
          </cell>
          <cell r="E25">
            <v>-2629958</v>
          </cell>
        </row>
        <row r="26">
          <cell r="A26">
            <v>10035</v>
          </cell>
          <cell r="B26">
            <v>1454006</v>
          </cell>
          <cell r="D26">
            <v>10035</v>
          </cell>
          <cell r="E26">
            <v>1371673</v>
          </cell>
        </row>
        <row r="27">
          <cell r="A27">
            <v>10037</v>
          </cell>
          <cell r="B27">
            <v>28188.22</v>
          </cell>
          <cell r="D27">
            <v>10037</v>
          </cell>
          <cell r="E27">
            <v>29940.34</v>
          </cell>
        </row>
        <row r="28">
          <cell r="A28">
            <v>10039</v>
          </cell>
          <cell r="B28">
            <v>0</v>
          </cell>
          <cell r="D28">
            <v>10039</v>
          </cell>
          <cell r="E28">
            <v>0</v>
          </cell>
        </row>
        <row r="29">
          <cell r="A29">
            <v>10043</v>
          </cell>
          <cell r="B29">
            <v>40691</v>
          </cell>
          <cell r="D29">
            <v>10043</v>
          </cell>
          <cell r="E29">
            <v>40535</v>
          </cell>
        </row>
        <row r="30">
          <cell r="A30">
            <v>10044</v>
          </cell>
          <cell r="B30">
            <v>-64392692.659999996</v>
          </cell>
          <cell r="D30">
            <v>10044</v>
          </cell>
          <cell r="E30">
            <v>-61109728.590000004</v>
          </cell>
        </row>
        <row r="31">
          <cell r="A31">
            <v>10045</v>
          </cell>
          <cell r="B31">
            <v>757447.14</v>
          </cell>
          <cell r="D31">
            <v>10045</v>
          </cell>
          <cell r="E31">
            <v>566045.14</v>
          </cell>
        </row>
        <row r="32">
          <cell r="A32">
            <v>10046</v>
          </cell>
          <cell r="B32">
            <v>1074070.1100000001</v>
          </cell>
          <cell r="D32">
            <v>10046</v>
          </cell>
          <cell r="E32">
            <v>956797.43</v>
          </cell>
        </row>
        <row r="33">
          <cell r="A33">
            <v>10047</v>
          </cell>
          <cell r="B33">
            <v>0</v>
          </cell>
          <cell r="D33">
            <v>10047</v>
          </cell>
          <cell r="E33">
            <v>0</v>
          </cell>
        </row>
        <row r="34">
          <cell r="A34">
            <v>10049</v>
          </cell>
          <cell r="B34">
            <v>4434527</v>
          </cell>
          <cell r="D34">
            <v>10049</v>
          </cell>
          <cell r="E34">
            <v>4434527</v>
          </cell>
        </row>
        <row r="35">
          <cell r="A35">
            <v>10058</v>
          </cell>
          <cell r="B35">
            <v>-574179.67000000004</v>
          </cell>
          <cell r="D35">
            <v>10058</v>
          </cell>
          <cell r="E35">
            <v>-586524.67000000004</v>
          </cell>
        </row>
        <row r="36">
          <cell r="A36">
            <v>10064</v>
          </cell>
          <cell r="B36">
            <v>0</v>
          </cell>
          <cell r="D36">
            <v>10064</v>
          </cell>
          <cell r="E36">
            <v>0</v>
          </cell>
        </row>
        <row r="37">
          <cell r="A37">
            <v>10065</v>
          </cell>
          <cell r="B37">
            <v>-708854.65</v>
          </cell>
          <cell r="D37">
            <v>10065</v>
          </cell>
          <cell r="E37">
            <v>-680386.65</v>
          </cell>
        </row>
        <row r="38">
          <cell r="A38">
            <v>10069</v>
          </cell>
          <cell r="B38">
            <v>0</v>
          </cell>
          <cell r="D38">
            <v>10069</v>
          </cell>
          <cell r="E38">
            <v>0</v>
          </cell>
        </row>
        <row r="39">
          <cell r="A39">
            <v>10071</v>
          </cell>
          <cell r="B39">
            <v>0</v>
          </cell>
          <cell r="D39">
            <v>10071</v>
          </cell>
          <cell r="E39">
            <v>0</v>
          </cell>
        </row>
        <row r="40">
          <cell r="A40">
            <v>10076</v>
          </cell>
          <cell r="B40">
            <v>-9469565.1999999993</v>
          </cell>
          <cell r="D40">
            <v>10076</v>
          </cell>
          <cell r="E40">
            <v>-4704984.2</v>
          </cell>
        </row>
        <row r="41">
          <cell r="A41">
            <v>10084</v>
          </cell>
          <cell r="B41">
            <v>9</v>
          </cell>
          <cell r="D41">
            <v>10084</v>
          </cell>
          <cell r="E41">
            <v>9</v>
          </cell>
        </row>
        <row r="42">
          <cell r="A42">
            <v>10091</v>
          </cell>
          <cell r="B42">
            <v>0</v>
          </cell>
          <cell r="D42">
            <v>10091</v>
          </cell>
          <cell r="E42">
            <v>0</v>
          </cell>
        </row>
        <row r="43">
          <cell r="A43">
            <v>10092</v>
          </cell>
          <cell r="B43">
            <v>0</v>
          </cell>
          <cell r="D43">
            <v>10092</v>
          </cell>
          <cell r="E43">
            <v>0</v>
          </cell>
        </row>
        <row r="44">
          <cell r="A44">
            <v>10095</v>
          </cell>
          <cell r="B44">
            <v>0</v>
          </cell>
          <cell r="D44">
            <v>10095</v>
          </cell>
          <cell r="E44">
            <v>0</v>
          </cell>
        </row>
        <row r="45">
          <cell r="A45">
            <v>10099</v>
          </cell>
          <cell r="B45">
            <v>114996.41</v>
          </cell>
          <cell r="D45">
            <v>10099</v>
          </cell>
          <cell r="E45">
            <v>114996.41</v>
          </cell>
        </row>
        <row r="46">
          <cell r="A46">
            <v>10100</v>
          </cell>
          <cell r="B46">
            <v>1423</v>
          </cell>
          <cell r="D46">
            <v>10100</v>
          </cell>
          <cell r="E46">
            <v>1423</v>
          </cell>
        </row>
        <row r="47">
          <cell r="A47">
            <v>10102</v>
          </cell>
          <cell r="B47">
            <v>296771.28000000003</v>
          </cell>
          <cell r="D47">
            <v>10102</v>
          </cell>
          <cell r="E47">
            <v>284929.2</v>
          </cell>
        </row>
        <row r="48">
          <cell r="A48">
            <v>10103</v>
          </cell>
          <cell r="B48">
            <v>0</v>
          </cell>
          <cell r="D48">
            <v>10103</v>
          </cell>
          <cell r="E48">
            <v>0</v>
          </cell>
        </row>
        <row r="49">
          <cell r="A49">
            <v>10116</v>
          </cell>
          <cell r="B49">
            <v>-269781</v>
          </cell>
          <cell r="D49">
            <v>10116</v>
          </cell>
          <cell r="E49">
            <v>-269781</v>
          </cell>
        </row>
        <row r="50">
          <cell r="A50">
            <v>10133</v>
          </cell>
          <cell r="B50">
            <v>7770110.1399999997</v>
          </cell>
          <cell r="D50">
            <v>10133</v>
          </cell>
          <cell r="E50">
            <v>7199639.1399999997</v>
          </cell>
        </row>
        <row r="51">
          <cell r="A51">
            <v>10140</v>
          </cell>
          <cell r="B51">
            <v>0</v>
          </cell>
          <cell r="D51">
            <v>10140</v>
          </cell>
          <cell r="E51">
            <v>0</v>
          </cell>
        </row>
        <row r="52">
          <cell r="A52">
            <v>10141</v>
          </cell>
          <cell r="B52">
            <v>0</v>
          </cell>
          <cell r="D52">
            <v>10141</v>
          </cell>
          <cell r="E52">
            <v>77783</v>
          </cell>
        </row>
        <row r="53">
          <cell r="A53">
            <v>10142</v>
          </cell>
          <cell r="B53">
            <v>0</v>
          </cell>
          <cell r="D53">
            <v>10142</v>
          </cell>
          <cell r="E53">
            <v>287091</v>
          </cell>
        </row>
        <row r="54">
          <cell r="A54">
            <v>10143</v>
          </cell>
          <cell r="B54">
            <v>0</v>
          </cell>
          <cell r="D54">
            <v>10143</v>
          </cell>
          <cell r="E54">
            <v>2589947</v>
          </cell>
        </row>
        <row r="55">
          <cell r="A55">
            <v>10144</v>
          </cell>
          <cell r="B55">
            <v>0</v>
          </cell>
          <cell r="D55">
            <v>10144</v>
          </cell>
          <cell r="E55">
            <v>206328</v>
          </cell>
        </row>
        <row r="56">
          <cell r="A56">
            <v>10145</v>
          </cell>
          <cell r="B56">
            <v>0</v>
          </cell>
          <cell r="D56">
            <v>10145</v>
          </cell>
          <cell r="E56">
            <v>450769</v>
          </cell>
        </row>
        <row r="57">
          <cell r="A57">
            <v>10146</v>
          </cell>
          <cell r="B57">
            <v>0</v>
          </cell>
          <cell r="D57">
            <v>10146</v>
          </cell>
          <cell r="E57">
            <v>129645</v>
          </cell>
        </row>
        <row r="58">
          <cell r="A58">
            <v>10147</v>
          </cell>
          <cell r="B58">
            <v>7427</v>
          </cell>
          <cell r="D58">
            <v>10147</v>
          </cell>
          <cell r="E58">
            <v>7427</v>
          </cell>
        </row>
        <row r="59">
          <cell r="A59">
            <v>10155</v>
          </cell>
          <cell r="B59">
            <v>734899</v>
          </cell>
          <cell r="D59">
            <v>10155</v>
          </cell>
          <cell r="E59">
            <v>487006</v>
          </cell>
        </row>
        <row r="60">
          <cell r="A60">
            <v>10160</v>
          </cell>
          <cell r="B60">
            <v>-802313</v>
          </cell>
          <cell r="D60">
            <v>10160</v>
          </cell>
          <cell r="E60">
            <v>-437176</v>
          </cell>
        </row>
        <row r="61">
          <cell r="A61">
            <v>10207</v>
          </cell>
          <cell r="B61">
            <v>-2752973</v>
          </cell>
          <cell r="D61">
            <v>10207</v>
          </cell>
          <cell r="E61">
            <v>-2230042</v>
          </cell>
        </row>
        <row r="62">
          <cell r="A62">
            <v>10209</v>
          </cell>
          <cell r="B62">
            <v>-120054</v>
          </cell>
          <cell r="D62">
            <v>10209</v>
          </cell>
          <cell r="E62">
            <v>-120054</v>
          </cell>
        </row>
        <row r="63">
          <cell r="A63">
            <v>10213</v>
          </cell>
          <cell r="B63">
            <v>54659414.899999999</v>
          </cell>
        </row>
        <row r="64">
          <cell r="A64">
            <v>10219</v>
          </cell>
          <cell r="B64">
            <v>10</v>
          </cell>
        </row>
        <row r="65">
          <cell r="A65">
            <v>10220</v>
          </cell>
          <cell r="B65">
            <v>-66203</v>
          </cell>
        </row>
        <row r="66">
          <cell r="A66">
            <v>10265</v>
          </cell>
          <cell r="B66">
            <v>0</v>
          </cell>
          <cell r="D66">
            <v>10265</v>
          </cell>
          <cell r="E66">
            <v>0</v>
          </cell>
        </row>
        <row r="67">
          <cell r="A67">
            <v>10266</v>
          </cell>
          <cell r="B67">
            <v>31772</v>
          </cell>
          <cell r="D67">
            <v>10266</v>
          </cell>
          <cell r="E67">
            <v>173729</v>
          </cell>
        </row>
        <row r="68">
          <cell r="A68">
            <v>10272</v>
          </cell>
          <cell r="B68">
            <v>2469595.31</v>
          </cell>
          <cell r="D68">
            <v>10272</v>
          </cell>
          <cell r="E68">
            <v>2306149.31</v>
          </cell>
        </row>
        <row r="69">
          <cell r="A69">
            <v>10273</v>
          </cell>
          <cell r="B69">
            <v>0</v>
          </cell>
          <cell r="D69">
            <v>10273</v>
          </cell>
          <cell r="E69">
            <v>0</v>
          </cell>
        </row>
        <row r="70">
          <cell r="A70">
            <v>10274</v>
          </cell>
          <cell r="B70">
            <v>22000</v>
          </cell>
          <cell r="D70">
            <v>10274</v>
          </cell>
          <cell r="E70">
            <v>22000</v>
          </cell>
        </row>
        <row r="71">
          <cell r="A71">
            <v>10275</v>
          </cell>
          <cell r="B71">
            <v>6130618</v>
          </cell>
          <cell r="D71">
            <v>10275</v>
          </cell>
          <cell r="E71">
            <v>6130618</v>
          </cell>
        </row>
        <row r="72">
          <cell r="A72">
            <v>10276</v>
          </cell>
          <cell r="B72">
            <v>0</v>
          </cell>
          <cell r="D72">
            <v>10276</v>
          </cell>
          <cell r="E72">
            <v>96216273.400000006</v>
          </cell>
        </row>
        <row r="73">
          <cell r="A73">
            <v>10280</v>
          </cell>
          <cell r="B73">
            <v>-1884818.89</v>
          </cell>
          <cell r="D73">
            <v>10280</v>
          </cell>
          <cell r="E73">
            <v>-7531430.8899999997</v>
          </cell>
        </row>
        <row r="74">
          <cell r="A74">
            <v>10281</v>
          </cell>
          <cell r="B74">
            <v>0</v>
          </cell>
          <cell r="D74">
            <v>10281</v>
          </cell>
          <cell r="E74">
            <v>0</v>
          </cell>
        </row>
        <row r="75">
          <cell r="A75">
            <v>10287</v>
          </cell>
          <cell r="B75">
            <v>0</v>
          </cell>
          <cell r="D75">
            <v>10287</v>
          </cell>
          <cell r="E75">
            <v>527838</v>
          </cell>
        </row>
        <row r="76">
          <cell r="A76">
            <v>10404</v>
          </cell>
          <cell r="B76">
            <v>14962404</v>
          </cell>
          <cell r="D76">
            <v>10404</v>
          </cell>
          <cell r="E76">
            <v>12903132</v>
          </cell>
        </row>
        <row r="77">
          <cell r="A77">
            <v>10406</v>
          </cell>
          <cell r="B77">
            <v>4533088</v>
          </cell>
          <cell r="D77">
            <v>10406</v>
          </cell>
          <cell r="E77">
            <v>2999915</v>
          </cell>
        </row>
        <row r="78">
          <cell r="A78">
            <v>10408</v>
          </cell>
          <cell r="B78">
            <v>1311706</v>
          </cell>
          <cell r="D78">
            <v>10408</v>
          </cell>
          <cell r="E78">
            <v>1088809</v>
          </cell>
        </row>
        <row r="79">
          <cell r="A79">
            <v>10411</v>
          </cell>
          <cell r="B79">
            <v>0</v>
          </cell>
          <cell r="D79">
            <v>10411</v>
          </cell>
          <cell r="E79">
            <v>0</v>
          </cell>
        </row>
        <row r="80">
          <cell r="A80">
            <v>10412</v>
          </cell>
          <cell r="B80">
            <v>79306</v>
          </cell>
          <cell r="D80">
            <v>10412</v>
          </cell>
          <cell r="E80">
            <v>-391620</v>
          </cell>
        </row>
        <row r="81">
          <cell r="A81">
            <v>10413</v>
          </cell>
          <cell r="B81">
            <v>24015</v>
          </cell>
          <cell r="D81">
            <v>10413</v>
          </cell>
          <cell r="E81">
            <v>24015</v>
          </cell>
        </row>
        <row r="82">
          <cell r="A82">
            <v>10414</v>
          </cell>
          <cell r="B82">
            <v>78484</v>
          </cell>
          <cell r="D82">
            <v>10414</v>
          </cell>
          <cell r="E82">
            <v>78484</v>
          </cell>
        </row>
        <row r="83">
          <cell r="A83">
            <v>10415</v>
          </cell>
          <cell r="B83">
            <v>0</v>
          </cell>
          <cell r="D83">
            <v>10415</v>
          </cell>
          <cell r="E83">
            <v>0</v>
          </cell>
        </row>
        <row r="84">
          <cell r="A84">
            <v>10420</v>
          </cell>
          <cell r="B84">
            <v>-612758</v>
          </cell>
          <cell r="D84">
            <v>10420</v>
          </cell>
          <cell r="E84">
            <v>-343848</v>
          </cell>
        </row>
        <row r="85">
          <cell r="A85">
            <v>10421</v>
          </cell>
          <cell r="B85">
            <v>475627</v>
          </cell>
          <cell r="D85">
            <v>10421</v>
          </cell>
          <cell r="E85">
            <v>411011</v>
          </cell>
        </row>
        <row r="86">
          <cell r="A86">
            <v>10422</v>
          </cell>
          <cell r="B86">
            <v>-100</v>
          </cell>
          <cell r="D86">
            <v>10422</v>
          </cell>
          <cell r="E86">
            <v>-100</v>
          </cell>
        </row>
        <row r="87">
          <cell r="A87">
            <v>10426</v>
          </cell>
          <cell r="B87">
            <v>612758</v>
          </cell>
          <cell r="D87">
            <v>10426</v>
          </cell>
          <cell r="E87">
            <v>343848</v>
          </cell>
        </row>
        <row r="88">
          <cell r="A88">
            <v>10428</v>
          </cell>
          <cell r="B88">
            <v>0</v>
          </cell>
          <cell r="D88">
            <v>10428</v>
          </cell>
          <cell r="E88">
            <v>0</v>
          </cell>
        </row>
        <row r="89">
          <cell r="A89">
            <v>10430</v>
          </cell>
          <cell r="B89">
            <v>0</v>
          </cell>
          <cell r="D89">
            <v>10430</v>
          </cell>
          <cell r="E89">
            <v>0</v>
          </cell>
        </row>
        <row r="90">
          <cell r="A90">
            <v>10433</v>
          </cell>
          <cell r="B90">
            <v>337488</v>
          </cell>
          <cell r="D90">
            <v>10433</v>
          </cell>
          <cell r="E90">
            <v>228019</v>
          </cell>
        </row>
        <row r="91">
          <cell r="A91">
            <v>10434</v>
          </cell>
          <cell r="B91">
            <v>3718534</v>
          </cell>
          <cell r="D91">
            <v>10434</v>
          </cell>
          <cell r="E91">
            <v>2741622</v>
          </cell>
        </row>
        <row r="92">
          <cell r="A92">
            <v>10439</v>
          </cell>
          <cell r="B92">
            <v>0</v>
          </cell>
          <cell r="D92">
            <v>10439</v>
          </cell>
          <cell r="E92">
            <v>0</v>
          </cell>
        </row>
        <row r="93">
          <cell r="A93">
            <v>10446</v>
          </cell>
          <cell r="B93">
            <v>0</v>
          </cell>
          <cell r="D93">
            <v>10446</v>
          </cell>
          <cell r="E93">
            <v>0</v>
          </cell>
        </row>
        <row r="94">
          <cell r="A94">
            <v>10447</v>
          </cell>
          <cell r="B94">
            <v>0</v>
          </cell>
          <cell r="D94">
            <v>10447</v>
          </cell>
          <cell r="E94">
            <v>0</v>
          </cell>
        </row>
        <row r="95">
          <cell r="A95">
            <v>10448</v>
          </cell>
          <cell r="B95">
            <v>4676112</v>
          </cell>
          <cell r="D95">
            <v>10448</v>
          </cell>
          <cell r="E95">
            <v>5788148</v>
          </cell>
        </row>
        <row r="96">
          <cell r="A96">
            <v>10449</v>
          </cell>
          <cell r="B96">
            <v>2312</v>
          </cell>
          <cell r="D96">
            <v>10449</v>
          </cell>
          <cell r="E96">
            <v>77</v>
          </cell>
        </row>
        <row r="97">
          <cell r="A97">
            <v>10456</v>
          </cell>
          <cell r="B97">
            <v>-109165</v>
          </cell>
          <cell r="D97">
            <v>10456</v>
          </cell>
          <cell r="E97">
            <v>-109165</v>
          </cell>
        </row>
        <row r="98">
          <cell r="A98">
            <v>10458</v>
          </cell>
          <cell r="B98">
            <v>0</v>
          </cell>
          <cell r="D98">
            <v>10458</v>
          </cell>
          <cell r="E98">
            <v>23885</v>
          </cell>
        </row>
        <row r="99">
          <cell r="A99">
            <v>20012</v>
          </cell>
          <cell r="B99">
            <v>839558</v>
          </cell>
          <cell r="D99">
            <v>20012</v>
          </cell>
          <cell r="E99">
            <v>0</v>
          </cell>
        </row>
        <row r="100">
          <cell r="A100">
            <v>20013</v>
          </cell>
          <cell r="B100">
            <v>24018302.170000002</v>
          </cell>
          <cell r="D100">
            <v>20013</v>
          </cell>
          <cell r="E100">
            <v>24507193.170000002</v>
          </cell>
        </row>
        <row r="101">
          <cell r="A101">
            <v>20018</v>
          </cell>
          <cell r="B101">
            <v>-65060168.020000003</v>
          </cell>
          <cell r="D101">
            <v>20018</v>
          </cell>
          <cell r="E101">
            <v>-102416702.12</v>
          </cell>
        </row>
        <row r="102">
          <cell r="A102">
            <v>20045</v>
          </cell>
          <cell r="B102">
            <v>0</v>
          </cell>
          <cell r="D102">
            <v>20045</v>
          </cell>
          <cell r="E102">
            <v>577472</v>
          </cell>
        </row>
        <row r="103">
          <cell r="A103">
            <v>20090</v>
          </cell>
          <cell r="B103">
            <v>303967</v>
          </cell>
          <cell r="D103">
            <v>20090</v>
          </cell>
          <cell r="E103">
            <v>446458</v>
          </cell>
        </row>
        <row r="104">
          <cell r="A104">
            <v>30014</v>
          </cell>
          <cell r="B104">
            <v>-11847350.779999999</v>
          </cell>
          <cell r="D104">
            <v>30014</v>
          </cell>
          <cell r="E104">
            <v>-21816679.050000001</v>
          </cell>
        </row>
        <row r="105">
          <cell r="A105">
            <v>30024</v>
          </cell>
          <cell r="B105">
            <v>0</v>
          </cell>
          <cell r="D105">
            <v>30024</v>
          </cell>
          <cell r="E105">
            <v>3708</v>
          </cell>
        </row>
        <row r="106">
          <cell r="A106">
            <v>30032</v>
          </cell>
          <cell r="B106">
            <v>0</v>
          </cell>
          <cell r="D106">
            <v>30032</v>
          </cell>
          <cell r="E106">
            <v>0</v>
          </cell>
        </row>
        <row r="107">
          <cell r="A107">
            <v>30035</v>
          </cell>
          <cell r="B107">
            <v>-176326</v>
          </cell>
          <cell r="D107">
            <v>30035</v>
          </cell>
          <cell r="E107">
            <v>-205276</v>
          </cell>
        </row>
        <row r="108">
          <cell r="A108">
            <v>30045</v>
          </cell>
          <cell r="B108">
            <v>0</v>
          </cell>
        </row>
        <row r="109">
          <cell r="A109">
            <v>30088</v>
          </cell>
          <cell r="B109">
            <v>0</v>
          </cell>
          <cell r="D109">
            <v>30088</v>
          </cell>
          <cell r="E109">
            <v>0</v>
          </cell>
        </row>
        <row r="110">
          <cell r="A110">
            <v>30098</v>
          </cell>
          <cell r="B110">
            <v>-245095</v>
          </cell>
          <cell r="D110">
            <v>30098</v>
          </cell>
          <cell r="E110">
            <v>2666137</v>
          </cell>
        </row>
        <row r="111">
          <cell r="A111">
            <v>30198</v>
          </cell>
          <cell r="B111">
            <v>-304156</v>
          </cell>
          <cell r="D111">
            <v>30198</v>
          </cell>
          <cell r="E111">
            <v>-304156</v>
          </cell>
        </row>
        <row r="112">
          <cell r="A112">
            <v>30274</v>
          </cell>
          <cell r="B112">
            <v>-40381096</v>
          </cell>
          <cell r="D112">
            <v>30274</v>
          </cell>
          <cell r="E112">
            <v>-36417801</v>
          </cell>
        </row>
        <row r="113">
          <cell r="A113">
            <v>30278</v>
          </cell>
          <cell r="B113">
            <v>877.96</v>
          </cell>
          <cell r="D113">
            <v>30278</v>
          </cell>
          <cell r="E113">
            <v>777.96</v>
          </cell>
        </row>
        <row r="114">
          <cell r="A114">
            <v>30282</v>
          </cell>
          <cell r="B114">
            <v>-2703513.4</v>
          </cell>
          <cell r="D114">
            <v>30282</v>
          </cell>
          <cell r="E114">
            <v>-2433368.4</v>
          </cell>
        </row>
        <row r="115">
          <cell r="A115">
            <v>30284</v>
          </cell>
          <cell r="B115">
            <v>0</v>
          </cell>
          <cell r="D115">
            <v>30284</v>
          </cell>
          <cell r="E115">
            <v>3619094</v>
          </cell>
        </row>
        <row r="116">
          <cell r="A116">
            <v>30286</v>
          </cell>
          <cell r="B116">
            <v>-963390.37</v>
          </cell>
          <cell r="D116">
            <v>30286</v>
          </cell>
          <cell r="E116">
            <v>-808762.11</v>
          </cell>
        </row>
        <row r="117">
          <cell r="A117">
            <v>30287</v>
          </cell>
          <cell r="B117">
            <v>197228.96</v>
          </cell>
          <cell r="D117">
            <v>30287</v>
          </cell>
          <cell r="E117">
            <v>150095.93</v>
          </cell>
        </row>
        <row r="118">
          <cell r="A118">
            <v>40001</v>
          </cell>
          <cell r="B118">
            <v>2750</v>
          </cell>
          <cell r="D118">
            <v>40001</v>
          </cell>
          <cell r="E118">
            <v>2750</v>
          </cell>
        </row>
        <row r="119">
          <cell r="A119">
            <v>40002</v>
          </cell>
          <cell r="B119">
            <v>0</v>
          </cell>
          <cell r="D119">
            <v>40002</v>
          </cell>
          <cell r="E119">
            <v>0</v>
          </cell>
        </row>
        <row r="120">
          <cell r="A120">
            <v>40003</v>
          </cell>
          <cell r="B120">
            <v>-0.45</v>
          </cell>
          <cell r="D120">
            <v>40003</v>
          </cell>
          <cell r="E120">
            <v>-0.45</v>
          </cell>
        </row>
        <row r="121">
          <cell r="A121">
            <v>40004</v>
          </cell>
          <cell r="B121">
            <v>0</v>
          </cell>
          <cell r="D121">
            <v>40004</v>
          </cell>
          <cell r="E121">
            <v>0</v>
          </cell>
        </row>
        <row r="122">
          <cell r="A122">
            <v>40005</v>
          </cell>
          <cell r="B122">
            <v>0</v>
          </cell>
          <cell r="D122">
            <v>40005</v>
          </cell>
          <cell r="E122">
            <v>0</v>
          </cell>
        </row>
        <row r="123">
          <cell r="A123">
            <v>40006</v>
          </cell>
          <cell r="B123">
            <v>0</v>
          </cell>
          <cell r="D123">
            <v>40006</v>
          </cell>
          <cell r="E123">
            <v>0</v>
          </cell>
        </row>
        <row r="124">
          <cell r="A124">
            <v>40007</v>
          </cell>
          <cell r="B124">
            <v>0</v>
          </cell>
          <cell r="D124">
            <v>40007</v>
          </cell>
          <cell r="E124">
            <v>24717</v>
          </cell>
        </row>
        <row r="125">
          <cell r="A125">
            <v>40011</v>
          </cell>
          <cell r="B125">
            <v>0.45</v>
          </cell>
          <cell r="D125">
            <v>40011</v>
          </cell>
          <cell r="E125">
            <v>0.45</v>
          </cell>
        </row>
        <row r="126">
          <cell r="A126">
            <v>45000</v>
          </cell>
          <cell r="B126">
            <v>800</v>
          </cell>
          <cell r="D126">
            <v>45000</v>
          </cell>
          <cell r="E126">
            <v>0</v>
          </cell>
        </row>
        <row r="127">
          <cell r="A127">
            <v>45001</v>
          </cell>
          <cell r="B127">
            <v>0</v>
          </cell>
          <cell r="D127">
            <v>45001</v>
          </cell>
          <cell r="E127">
            <v>0</v>
          </cell>
        </row>
        <row r="128">
          <cell r="A128">
            <v>45006</v>
          </cell>
          <cell r="B128">
            <v>0</v>
          </cell>
          <cell r="D128">
            <v>45006</v>
          </cell>
          <cell r="E128">
            <v>0</v>
          </cell>
        </row>
        <row r="129">
          <cell r="A129">
            <v>45007</v>
          </cell>
          <cell r="B129">
            <v>0</v>
          </cell>
          <cell r="D129">
            <v>45007</v>
          </cell>
          <cell r="E129">
            <v>0</v>
          </cell>
        </row>
        <row r="130">
          <cell r="A130">
            <v>45011</v>
          </cell>
          <cell r="B130">
            <v>5300</v>
          </cell>
          <cell r="D130">
            <v>45011</v>
          </cell>
        </row>
        <row r="131">
          <cell r="A131">
            <v>45017</v>
          </cell>
          <cell r="B131">
            <v>13000</v>
          </cell>
          <cell r="D131">
            <v>45017</v>
          </cell>
          <cell r="E131">
            <v>0</v>
          </cell>
        </row>
        <row r="132">
          <cell r="A132">
            <v>45023</v>
          </cell>
          <cell r="B132">
            <v>0</v>
          </cell>
          <cell r="D132">
            <v>45023</v>
          </cell>
          <cell r="E132">
            <v>0</v>
          </cell>
        </row>
        <row r="133">
          <cell r="A133">
            <v>45027</v>
          </cell>
          <cell r="B133">
            <v>208000</v>
          </cell>
          <cell r="D133">
            <v>45027</v>
          </cell>
          <cell r="E133">
            <v>-140000</v>
          </cell>
        </row>
        <row r="134">
          <cell r="A134">
            <v>45029</v>
          </cell>
          <cell r="B134">
            <v>0</v>
          </cell>
          <cell r="D134">
            <v>45029</v>
          </cell>
          <cell r="E134">
            <v>0</v>
          </cell>
        </row>
        <row r="135">
          <cell r="A135">
            <v>45044</v>
          </cell>
          <cell r="B135">
            <v>0</v>
          </cell>
          <cell r="D135">
            <v>45044</v>
          </cell>
          <cell r="E135">
            <v>0</v>
          </cell>
        </row>
        <row r="136">
          <cell r="A136">
            <v>45047</v>
          </cell>
          <cell r="B136">
            <v>9000</v>
          </cell>
          <cell r="D136">
            <v>45047</v>
          </cell>
          <cell r="E136">
            <v>-17000</v>
          </cell>
        </row>
        <row r="137">
          <cell r="A137">
            <v>45051</v>
          </cell>
          <cell r="B137">
            <v>0</v>
          </cell>
          <cell r="D137">
            <v>45051</v>
          </cell>
          <cell r="E137">
            <v>0</v>
          </cell>
        </row>
        <row r="138">
          <cell r="A138">
            <v>45059</v>
          </cell>
          <cell r="B138">
            <v>0</v>
          </cell>
          <cell r="D138">
            <v>45059</v>
          </cell>
          <cell r="E138">
            <v>0</v>
          </cell>
        </row>
        <row r="139">
          <cell r="A139">
            <v>45065</v>
          </cell>
          <cell r="B139">
            <v>-1162831.47</v>
          </cell>
          <cell r="D139">
            <v>45065</v>
          </cell>
          <cell r="E139">
            <v>-1259368.99</v>
          </cell>
        </row>
        <row r="140">
          <cell r="A140">
            <v>45075</v>
          </cell>
          <cell r="B140">
            <v>-856398.14</v>
          </cell>
          <cell r="D140">
            <v>45075</v>
          </cell>
          <cell r="E140">
            <v>-35280.14</v>
          </cell>
        </row>
        <row r="141">
          <cell r="A141">
            <v>45077</v>
          </cell>
          <cell r="B141">
            <v>-123000</v>
          </cell>
          <cell r="D141">
            <v>45077</v>
          </cell>
          <cell r="E141">
            <v>-175000</v>
          </cell>
        </row>
        <row r="142">
          <cell r="A142">
            <v>45079</v>
          </cell>
          <cell r="B142">
            <v>-25693.200000000001</v>
          </cell>
          <cell r="D142">
            <v>45079</v>
          </cell>
          <cell r="E142">
            <v>-129151.2</v>
          </cell>
        </row>
        <row r="144">
          <cell r="A144">
            <v>45081</v>
          </cell>
          <cell r="B144">
            <v>-101250.12</v>
          </cell>
          <cell r="D144">
            <v>45081</v>
          </cell>
          <cell r="E144">
            <v>-101250.12</v>
          </cell>
        </row>
        <row r="145">
          <cell r="A145">
            <v>45084</v>
          </cell>
          <cell r="B145">
            <v>-312810.55</v>
          </cell>
          <cell r="D145">
            <v>45084</v>
          </cell>
          <cell r="E145">
            <v>144380.9</v>
          </cell>
        </row>
        <row r="146">
          <cell r="A146">
            <v>45085</v>
          </cell>
          <cell r="B146">
            <v>-6314</v>
          </cell>
          <cell r="D146">
            <v>45085</v>
          </cell>
          <cell r="E146">
            <v>2343</v>
          </cell>
        </row>
        <row r="147">
          <cell r="A147">
            <v>45097</v>
          </cell>
          <cell r="B147">
            <v>2885.7</v>
          </cell>
        </row>
        <row r="148">
          <cell r="A148" t="str">
            <v xml:space="preserve">2412_ACC_SIT        </v>
          </cell>
          <cell r="B148">
            <v>-80929063.330000028</v>
          </cell>
          <cell r="D148" t="str">
            <v xml:space="preserve">2412_ACC_SIT        </v>
          </cell>
          <cell r="E148">
            <v>-62139337.790000007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s Cover Sheet (not used)"/>
      <sheetName val="REQUISITION"/>
      <sheetName val="Invoice-MN LLC"/>
      <sheetName val="M&amp;N LLC Actual vs Budget"/>
      <sheetName val="M&amp;N LLC Actual-Capital"/>
      <sheetName val="M&amp;N LLC Underage or (Overage)"/>
      <sheetName val="M&amp;N LLC Current Month Estimate "/>
      <sheetName val="Invoice-PNGTS"/>
      <sheetName val="PNGTS Actual vs Budget"/>
      <sheetName val="PNGTS Actual-Capital"/>
      <sheetName val="PNGTS Underage or (Overage)"/>
      <sheetName val="PNGTS Current Month Estimate"/>
      <sheetName val="Joint Facilities"/>
      <sheetName val="M&amp;N Facilities"/>
      <sheetName val="Joint Facilities-Capital"/>
      <sheetName val="M&amp;N Facilities-Capital"/>
      <sheetName val="Shared Facilities-Capital"/>
      <sheetName val="Shared Facilities"/>
      <sheetName val="Ad Valorem"/>
      <sheetName val="Support"/>
      <sheetName val="MNOC - 032BN04"/>
      <sheetName val="12-06 Bill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_Menu"/>
      <sheetName val="RF_Support"/>
      <sheetName val="RF_Copy"/>
      <sheetName val="build_trans"/>
      <sheetName val="build"/>
      <sheetName val="Selections"/>
      <sheetName val="Non_Cash_Transaction"/>
      <sheetName val="NonCash_Transaction_Report"/>
      <sheetName val="Transfer_Report"/>
      <sheetName val="Acquisition"/>
      <sheetName val="Disposition"/>
      <sheetName val="Assets Held for Sale (AHFS) -C"/>
      <sheetName val="Assets Held for Sale (AHFS) -NC"/>
      <sheetName val="Deferred Debt Expense (DDE)"/>
      <sheetName val="DEC-DCC Deferred Income Taxes"/>
      <sheetName val="Deferred Income Taxes (DIT)"/>
      <sheetName val="Goodwill (GW)"/>
      <sheetName val="Investments in Real Estate (IR)"/>
      <sheetName val="Investment Tax Credit (ITC)"/>
      <sheetName val="Investment in Affiliates (IA)"/>
      <sheetName val="Liabilities - AHFS Current"/>
      <sheetName val="Liabilities - AHFS Noncurrent"/>
      <sheetName val="Long-term Debt (LTD)"/>
      <sheetName val="Minority Interest (MI)"/>
      <sheetName val="Nuclear Decommissioning TF"/>
      <sheetName val="Notes Payable - CP"/>
      <sheetName val="Notes Receivable (NR)"/>
      <sheetName val="Other Noncurrent Assets (ONCA)"/>
      <sheetName val="Net PP&amp;E"/>
      <sheetName val="Short Term Investments (STI)"/>
      <sheetName val="GasCo Stockholder's Equity"/>
      <sheetName val="GasCo Stockholder's Equity_tmp"/>
      <sheetName val="BU Stockholder's Equity (BU SE)"/>
      <sheetName val="Regulatory Assets (RA)"/>
      <sheetName val="Regulatory Assets - Taxes (RAT)"/>
      <sheetName val="Def Cdt and Other Liab (DCOLO)"/>
      <sheetName val="Asset Retirement Oblig (ARO)"/>
      <sheetName val="Jour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S "/>
      <sheetName val="Cashflow"/>
      <sheetName val="Assets"/>
      <sheetName val="L &amp; OE"/>
      <sheetName val="AOCI"/>
      <sheetName val="Selections"/>
    </sheetNames>
    <sheetDataSet>
      <sheetData sheetId="0" refreshError="1">
        <row r="1">
          <cell r="A1" t="str">
            <v>PART I. FINANCIAL INFORMATION</v>
          </cell>
        </row>
        <row r="2">
          <cell r="A2" t="str">
            <v>Item 1.</v>
          </cell>
          <cell r="C2" t="str">
            <v>Financial Statements.</v>
          </cell>
        </row>
        <row r="3">
          <cell r="A3" t="str">
            <v>CONSOLIDATED STATEMENTS OF INCOME</v>
          </cell>
        </row>
        <row r="4">
          <cell r="A4" t="str">
            <v>(Unaudited)</v>
          </cell>
        </row>
        <row r="5">
          <cell r="A5" t="str">
            <v>(In millions, except per share amounts)</v>
          </cell>
        </row>
        <row r="8">
          <cell r="F8" t="str">
            <v>Three Months Ended</v>
          </cell>
          <cell r="J8" t="str">
            <v>Nine Months Ended</v>
          </cell>
        </row>
        <row r="9">
          <cell r="F9" t="str">
            <v>September 30,</v>
          </cell>
          <cell r="J9" t="str">
            <v>September 30,</v>
          </cell>
        </row>
        <row r="10">
          <cell r="F10">
            <v>2001</v>
          </cell>
          <cell r="H10">
            <v>2000</v>
          </cell>
          <cell r="J10">
            <v>2001</v>
          </cell>
          <cell r="L10">
            <v>2000</v>
          </cell>
        </row>
        <row r="11">
          <cell r="A11" t="str">
            <v>Operating Revenues</v>
          </cell>
        </row>
        <row r="12">
          <cell r="B12" t="str">
            <v>Sales, trading and marketing of natural gas</v>
          </cell>
        </row>
        <row r="13">
          <cell r="B13" t="str">
            <v xml:space="preserve">     and petroleum products</v>
          </cell>
          <cell r="F13">
            <v>7428</v>
          </cell>
          <cell r="H13">
            <v>7441</v>
          </cell>
          <cell r="J13">
            <v>26688</v>
          </cell>
          <cell r="L13">
            <v>18277</v>
          </cell>
        </row>
        <row r="14">
          <cell r="B14" t="str">
            <v>Trading and marketing of electricity</v>
          </cell>
          <cell r="F14">
            <v>7015</v>
          </cell>
          <cell r="H14">
            <v>5731</v>
          </cell>
          <cell r="J14">
            <v>15523</v>
          </cell>
          <cell r="L14">
            <v>9484</v>
          </cell>
        </row>
        <row r="15">
          <cell r="B15" t="str">
            <v>Generation, transmission and distribution of electricity</v>
          </cell>
          <cell r="F15">
            <v>1402</v>
          </cell>
          <cell r="H15">
            <v>1562</v>
          </cell>
          <cell r="J15">
            <v>4560</v>
          </cell>
          <cell r="L15">
            <v>4077</v>
          </cell>
        </row>
        <row r="16">
          <cell r="B16" t="str">
            <v>Transportation and storage of natural gas</v>
          </cell>
          <cell r="F16">
            <v>253</v>
          </cell>
          <cell r="H16">
            <v>253</v>
          </cell>
          <cell r="J16">
            <v>732</v>
          </cell>
          <cell r="L16">
            <v>779</v>
          </cell>
        </row>
        <row r="17">
          <cell r="B17" t="str">
            <v>Gain on sale of equity investment</v>
          </cell>
          <cell r="F17">
            <v>0</v>
          </cell>
          <cell r="H17">
            <v>407</v>
          </cell>
          <cell r="J17">
            <v>0</v>
          </cell>
          <cell r="L17">
            <v>407</v>
          </cell>
        </row>
        <row r="18">
          <cell r="B18" t="str">
            <v>Other</v>
          </cell>
          <cell r="F18">
            <v>620</v>
          </cell>
          <cell r="H18">
            <v>297</v>
          </cell>
          <cell r="J18">
            <v>1286</v>
          </cell>
          <cell r="L18">
            <v>883</v>
          </cell>
        </row>
        <row r="19">
          <cell r="C19" t="str">
            <v>Total operating revenues</v>
          </cell>
          <cell r="F19">
            <v>16718</v>
          </cell>
          <cell r="H19">
            <v>15691</v>
          </cell>
          <cell r="J19">
            <v>48789</v>
          </cell>
          <cell r="L19">
            <v>33907</v>
          </cell>
        </row>
        <row r="21">
          <cell r="A21" t="str">
            <v>Operating Expenses</v>
          </cell>
        </row>
        <row r="22">
          <cell r="B22" t="str">
            <v>Natural gas and petroleum products purchased</v>
          </cell>
          <cell r="F22">
            <v>6998</v>
          </cell>
          <cell r="H22">
            <v>7195</v>
          </cell>
          <cell r="J22">
            <v>25677</v>
          </cell>
        </row>
        <row r="23">
          <cell r="B23" t="str">
            <v>Net interchange and purchased power</v>
          </cell>
          <cell r="F23">
            <v>6264</v>
          </cell>
          <cell r="H23">
            <v>5461</v>
          </cell>
          <cell r="J23">
            <v>14427</v>
          </cell>
        </row>
        <row r="24">
          <cell r="B24" t="str">
            <v>Fuel used in electric generation</v>
          </cell>
          <cell r="F24">
            <v>261</v>
          </cell>
          <cell r="H24">
            <v>215</v>
          </cell>
          <cell r="J24">
            <v>726</v>
          </cell>
        </row>
        <row r="25">
          <cell r="B25" t="str">
            <v>Other operation and maintenance</v>
          </cell>
          <cell r="F25">
            <v>1218</v>
          </cell>
          <cell r="H25">
            <v>908</v>
          </cell>
          <cell r="J25">
            <v>3059</v>
          </cell>
        </row>
        <row r="26">
          <cell r="B26" t="str">
            <v>Depreciation and amortization</v>
          </cell>
          <cell r="F26">
            <v>375</v>
          </cell>
          <cell r="H26">
            <v>300</v>
          </cell>
          <cell r="J26">
            <v>1017</v>
          </cell>
        </row>
        <row r="27">
          <cell r="B27" t="str">
            <v>Property and other taxes</v>
          </cell>
          <cell r="F27">
            <v>110</v>
          </cell>
          <cell r="H27">
            <v>111</v>
          </cell>
          <cell r="J27">
            <v>329</v>
          </cell>
        </row>
        <row r="28">
          <cell r="C28" t="str">
            <v>Total operating expenses</v>
          </cell>
          <cell r="F28">
            <v>15226</v>
          </cell>
          <cell r="H28">
            <v>14190</v>
          </cell>
          <cell r="J28">
            <v>45235</v>
          </cell>
        </row>
        <row r="30">
          <cell r="A30" t="str">
            <v>Operating Income</v>
          </cell>
          <cell r="F30">
            <v>1492</v>
          </cell>
          <cell r="H30">
            <v>1501</v>
          </cell>
          <cell r="J30">
            <v>3554</v>
          </cell>
        </row>
        <row r="33">
          <cell r="B33" t="str">
            <v>Deferred returns and allowance for funds used during construction</v>
          </cell>
          <cell r="F33">
            <v>34</v>
          </cell>
          <cell r="H33">
            <v>19</v>
          </cell>
          <cell r="J33">
            <v>34</v>
          </cell>
        </row>
        <row r="34">
          <cell r="B34" t="str">
            <v xml:space="preserve">Other, net </v>
          </cell>
          <cell r="F34">
            <v>90</v>
          </cell>
          <cell r="H34">
            <v>28</v>
          </cell>
          <cell r="J34">
            <v>90</v>
          </cell>
        </row>
        <row r="35">
          <cell r="A35" t="str">
            <v>Other Income and Expenses</v>
          </cell>
          <cell r="F35">
            <v>52</v>
          </cell>
          <cell r="H35">
            <v>55</v>
          </cell>
          <cell r="J35">
            <v>176</v>
          </cell>
        </row>
        <row r="36">
          <cell r="A36" t="str">
            <v>Earnings Before Interest and Taxes</v>
          </cell>
          <cell r="F36">
            <v>1544</v>
          </cell>
          <cell r="H36">
            <v>837</v>
          </cell>
          <cell r="J36">
            <v>3729</v>
          </cell>
        </row>
        <row r="37">
          <cell r="A37" t="str">
            <v>Interest Expense</v>
          </cell>
          <cell r="F37">
            <v>206</v>
          </cell>
          <cell r="H37">
            <v>257</v>
          </cell>
          <cell r="J37">
            <v>651</v>
          </cell>
        </row>
        <row r="38">
          <cell r="A38" t="str">
            <v>Minority Interests</v>
          </cell>
          <cell r="F38">
            <v>62</v>
          </cell>
          <cell r="H38">
            <v>31</v>
          </cell>
          <cell r="J38">
            <v>267</v>
          </cell>
        </row>
        <row r="40">
          <cell r="A40" t="str">
            <v>Earnings Before Income Taxes</v>
          </cell>
          <cell r="F40">
            <v>1276</v>
          </cell>
          <cell r="H40">
            <v>1268</v>
          </cell>
          <cell r="J40">
            <v>2812</v>
          </cell>
        </row>
        <row r="41">
          <cell r="A41" t="str">
            <v>Income Taxes</v>
          </cell>
          <cell r="F41">
            <v>480</v>
          </cell>
          <cell r="H41">
            <v>498</v>
          </cell>
          <cell r="J41">
            <v>1043</v>
          </cell>
        </row>
        <row r="43">
          <cell r="A43" t="str">
            <v>Income Before Cumulative Effect of Change in Accounting Principle</v>
          </cell>
          <cell r="F43">
            <v>796</v>
          </cell>
          <cell r="H43">
            <v>770</v>
          </cell>
          <cell r="J43">
            <v>1769</v>
          </cell>
        </row>
        <row r="44">
          <cell r="A44" t="str">
            <v>Cumulative Effect of Change in Accounting Principle, Net of Tax</v>
          </cell>
          <cell r="F44">
            <v>0</v>
          </cell>
          <cell r="H44">
            <v>0</v>
          </cell>
          <cell r="J44">
            <v>-96</v>
          </cell>
        </row>
        <row r="48">
          <cell r="A48" t="str">
            <v>Dividends and Premiums on Redemptions of</v>
          </cell>
        </row>
        <row r="49">
          <cell r="A49" t="str">
            <v>Preferred and Preference Stock Dividends</v>
          </cell>
          <cell r="F49">
            <v>4</v>
          </cell>
          <cell r="H49">
            <v>4</v>
          </cell>
          <cell r="J49">
            <v>12</v>
          </cell>
        </row>
        <row r="51">
          <cell r="A51" t="str">
            <v>Earnings Available For Common Stockholders</v>
          </cell>
          <cell r="F51">
            <v>792</v>
          </cell>
          <cell r="H51">
            <v>766</v>
          </cell>
          <cell r="J51">
            <v>1661</v>
          </cell>
        </row>
        <row r="53">
          <cell r="A53" t="str">
            <v>Common Stock Data</v>
          </cell>
        </row>
        <row r="54">
          <cell r="B54" t="str">
            <v>Weighted average shares outstanding</v>
          </cell>
          <cell r="F54">
            <v>775</v>
          </cell>
          <cell r="H54">
            <v>736</v>
          </cell>
          <cell r="J54">
            <v>765</v>
          </cell>
        </row>
        <row r="55">
          <cell r="B55" t="str">
            <v>Earnings per share (before cumulative effect of change in accounting principle)</v>
          </cell>
        </row>
        <row r="56">
          <cell r="C56" t="str">
            <v xml:space="preserve">Basic </v>
          </cell>
          <cell r="F56">
            <v>1.02</v>
          </cell>
          <cell r="H56">
            <v>1.04</v>
          </cell>
          <cell r="J56">
            <v>2.2999999999999998</v>
          </cell>
        </row>
        <row r="57">
          <cell r="C57" t="str">
            <v>Diluted</v>
          </cell>
          <cell r="F57">
            <v>1.01</v>
          </cell>
          <cell r="H57">
            <v>1.03</v>
          </cell>
          <cell r="J57">
            <v>2.2799999999999998</v>
          </cell>
        </row>
        <row r="58">
          <cell r="B58" t="str">
            <v xml:space="preserve">Earnings per share </v>
          </cell>
        </row>
        <row r="59">
          <cell r="C59" t="str">
            <v xml:space="preserve">Basic </v>
          </cell>
          <cell r="F59">
            <v>1.02</v>
          </cell>
          <cell r="H59">
            <v>1.04</v>
          </cell>
          <cell r="J59">
            <v>2.17</v>
          </cell>
        </row>
        <row r="60">
          <cell r="C60" t="str">
            <v>Diluted</v>
          </cell>
          <cell r="F60">
            <v>1.01</v>
          </cell>
          <cell r="H60">
            <v>1.03</v>
          </cell>
          <cell r="J60">
            <v>2.16</v>
          </cell>
        </row>
        <row r="61">
          <cell r="B61" t="str">
            <v xml:space="preserve">Dividends per share </v>
          </cell>
          <cell r="F61">
            <v>0</v>
          </cell>
          <cell r="H61">
            <v>0</v>
          </cell>
          <cell r="J61">
            <v>0.82499999999999996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 stmt"/>
      <sheetName val="99 worksheet"/>
      <sheetName val="Property Detail"/>
      <sheetName val="Property Roll Summary"/>
      <sheetName val="Property Rolls"/>
      <sheetName val="Other Rolls"/>
      <sheetName val="residential detail"/>
      <sheetName val="98 cf worksheet"/>
      <sheetName val="IS1"/>
      <sheetName val="BS"/>
      <sheetName val="change in BS"/>
    </sheetNames>
    <sheetDataSet>
      <sheetData sheetId="0"/>
      <sheetData sheetId="1"/>
      <sheetData sheetId="2"/>
      <sheetData sheetId="3"/>
      <sheetData sheetId="4" refreshError="1">
        <row r="6">
          <cell r="A6" t="str">
            <v>Land</v>
          </cell>
        </row>
        <row r="7">
          <cell r="A7" t="str">
            <v>Beginning Balance</v>
          </cell>
          <cell r="C7">
            <v>211421500.74000001</v>
          </cell>
        </row>
        <row r="8">
          <cell r="A8" t="str">
            <v>Ending Balance</v>
          </cell>
          <cell r="C8">
            <v>319643429.12</v>
          </cell>
        </row>
        <row r="10">
          <cell r="A10" t="str">
            <v>Increase (Decrease)</v>
          </cell>
          <cell r="C10">
            <v>108221928.38</v>
          </cell>
        </row>
        <row r="12">
          <cell r="A12" t="str">
            <v>Purchases (plug)</v>
          </cell>
          <cell r="C12">
            <v>92000000</v>
          </cell>
        </row>
        <row r="13">
          <cell r="A13" t="str">
            <v>GT&amp;W non-cash addition</v>
          </cell>
          <cell r="C13">
            <v>25295182</v>
          </cell>
        </row>
        <row r="14">
          <cell r="A14" t="str">
            <v>Non cash transfer from Duke</v>
          </cell>
          <cell r="C14">
            <v>1033498</v>
          </cell>
        </row>
        <row r="15">
          <cell r="A15" t="str">
            <v>Disposals</v>
          </cell>
          <cell r="E15" t="str">
            <v>Gain on disposal</v>
          </cell>
        </row>
        <row r="16">
          <cell r="A16" t="str">
            <v xml:space="preserve">   Cost of Land Sold/Exchanged</v>
          </cell>
          <cell r="C16">
            <v>-2043275</v>
          </cell>
          <cell r="E16">
            <v>86081899</v>
          </cell>
        </row>
        <row r="17">
          <cell r="A17" t="str">
            <v xml:space="preserve">   Commercial Land (list by property/transaction)</v>
          </cell>
        </row>
        <row r="18">
          <cell r="A18" t="str">
            <v xml:space="preserve">      Three Corporate</v>
          </cell>
          <cell r="C18">
            <v>-1958896</v>
          </cell>
          <cell r="D18" t="str">
            <v>(1)</v>
          </cell>
          <cell r="E18">
            <v>3500000</v>
          </cell>
          <cell r="F18" t="str">
            <v>(2)</v>
          </cell>
        </row>
        <row r="19">
          <cell r="A19" t="str">
            <v xml:space="preserve">      One Resource</v>
          </cell>
          <cell r="C19">
            <v>-693000</v>
          </cell>
          <cell r="D19" t="str">
            <v>(1)</v>
          </cell>
          <cell r="E19">
            <v>2541624</v>
          </cell>
          <cell r="F19" t="str">
            <v>(2)</v>
          </cell>
        </row>
        <row r="20">
          <cell r="A20" t="str">
            <v xml:space="preserve">      Two Resource</v>
          </cell>
          <cell r="C20">
            <v>-693100</v>
          </cell>
          <cell r="D20" t="str">
            <v>(1)</v>
          </cell>
          <cell r="E20">
            <v>1943085</v>
          </cell>
          <cell r="F20" t="str">
            <v>(2)</v>
          </cell>
        </row>
        <row r="21">
          <cell r="A21" t="str">
            <v xml:space="preserve">      One Primera</v>
          </cell>
          <cell r="C21">
            <v>-1981434</v>
          </cell>
          <cell r="D21" t="str">
            <v>(1)</v>
          </cell>
          <cell r="E21">
            <v>4217071</v>
          </cell>
          <cell r="F21" t="str">
            <v>(2)</v>
          </cell>
        </row>
        <row r="22">
          <cell r="A22" t="str">
            <v xml:space="preserve">      Two Primera</v>
          </cell>
          <cell r="C22">
            <v>-2003030</v>
          </cell>
          <cell r="D22" t="str">
            <v>(1)</v>
          </cell>
          <cell r="E22">
            <v>3603585</v>
          </cell>
          <cell r="F22" t="str">
            <v>(2)</v>
          </cell>
        </row>
        <row r="23">
          <cell r="A23" t="str">
            <v xml:space="preserve">      Six Coliseum</v>
          </cell>
          <cell r="C23">
            <v>-1649243</v>
          </cell>
          <cell r="D23" t="str">
            <v>(1)</v>
          </cell>
          <cell r="E23">
            <v>5481400</v>
          </cell>
          <cell r="F23" t="str">
            <v>(2)</v>
          </cell>
        </row>
        <row r="24">
          <cell r="A24" t="str">
            <v xml:space="preserve">      Four Corporate</v>
          </cell>
          <cell r="C24">
            <v>-1958896</v>
          </cell>
          <cell r="D24" t="str">
            <v>(1)</v>
          </cell>
          <cell r="E24">
            <v>2210200</v>
          </cell>
          <cell r="F24" t="str">
            <v>(2)</v>
          </cell>
        </row>
        <row r="25">
          <cell r="A25" t="str">
            <v xml:space="preserve">      Crosspoint I-VII</v>
          </cell>
          <cell r="C25">
            <v>-5287223</v>
          </cell>
          <cell r="D25" t="str">
            <v>(1)</v>
          </cell>
          <cell r="E25">
            <v>6456201</v>
          </cell>
          <cell r="F25" t="str">
            <v>(2)</v>
          </cell>
        </row>
        <row r="27">
          <cell r="A27" t="str">
            <v>Transfer from Timber</v>
          </cell>
          <cell r="C27">
            <v>8161345</v>
          </cell>
        </row>
        <row r="28">
          <cell r="A28" t="str">
            <v>Other</v>
          </cell>
          <cell r="C28">
            <v>-8855699</v>
          </cell>
        </row>
        <row r="29">
          <cell r="A29" t="str">
            <v>Other</v>
          </cell>
        </row>
        <row r="30">
          <cell r="A30" t="str">
            <v xml:space="preserve">   Total</v>
          </cell>
          <cell r="C30">
            <v>108221928.38</v>
          </cell>
        </row>
        <row r="31">
          <cell r="A31" t="str">
            <v xml:space="preserve">   Total</v>
          </cell>
          <cell r="C31">
            <v>-0.37999999523162842</v>
          </cell>
        </row>
        <row r="32">
          <cell r="C32">
            <v>-0.37999999523162842</v>
          </cell>
        </row>
        <row r="33">
          <cell r="A33" t="str">
            <v>Buildings</v>
          </cell>
        </row>
        <row r="34">
          <cell r="A34" t="str">
            <v>Beginning Balance</v>
          </cell>
          <cell r="C34">
            <v>200289694.99000001</v>
          </cell>
        </row>
        <row r="35">
          <cell r="A35" t="str">
            <v>Ending Balance</v>
          </cell>
          <cell r="C35">
            <v>265514466.12999997</v>
          </cell>
        </row>
        <row r="36">
          <cell r="A36" t="str">
            <v>Ending Balance</v>
          </cell>
          <cell r="C36">
            <v>265514466.12999997</v>
          </cell>
        </row>
        <row r="37">
          <cell r="A37" t="str">
            <v>Increase (Decrease)</v>
          </cell>
          <cell r="C37">
            <v>65224771.139999956</v>
          </cell>
        </row>
        <row r="38">
          <cell r="A38" t="str">
            <v>Increase (Decrease)</v>
          </cell>
          <cell r="C38">
            <v>65224771.139999956</v>
          </cell>
        </row>
        <row r="39">
          <cell r="A39" t="str">
            <v>GT&amp;W non-cash addition</v>
          </cell>
          <cell r="C39">
            <v>3234508</v>
          </cell>
        </row>
        <row r="40">
          <cell r="A40" t="str">
            <v>Disposals - Cost of Building Sold/Exchanged</v>
          </cell>
          <cell r="C40">
            <v>3234508</v>
          </cell>
        </row>
        <row r="41">
          <cell r="A41" t="str">
            <v xml:space="preserve">   (list by property/transaction)</v>
          </cell>
        </row>
        <row r="42">
          <cell r="A42" t="str">
            <v xml:space="preserve">      Three Corporate</v>
          </cell>
          <cell r="C42">
            <v>-14643580</v>
          </cell>
          <cell r="D42" t="str">
            <v>(1)</v>
          </cell>
        </row>
        <row r="43">
          <cell r="A43" t="str">
            <v xml:space="preserve">      One Resource</v>
          </cell>
          <cell r="C43">
            <v>-8809370</v>
          </cell>
          <cell r="D43" t="str">
            <v>(1)</v>
          </cell>
        </row>
        <row r="44">
          <cell r="A44" t="str">
            <v xml:space="preserve">      Two Resource</v>
          </cell>
          <cell r="C44">
            <v>-9128634</v>
          </cell>
          <cell r="D44" t="str">
            <v>(1)</v>
          </cell>
        </row>
        <row r="45">
          <cell r="A45" t="str">
            <v xml:space="preserve">      One Primera</v>
          </cell>
          <cell r="C45">
            <v>-14707124</v>
          </cell>
          <cell r="D45" t="str">
            <v>(1)</v>
          </cell>
        </row>
        <row r="46">
          <cell r="A46" t="str">
            <v xml:space="preserve">      Two Primera</v>
          </cell>
          <cell r="C46">
            <v>-15097366</v>
          </cell>
          <cell r="D46" t="str">
            <v>(1)</v>
          </cell>
        </row>
        <row r="47">
          <cell r="A47" t="str">
            <v xml:space="preserve">      Six Coliseum</v>
          </cell>
          <cell r="C47">
            <v>-14755614</v>
          </cell>
          <cell r="D47" t="str">
            <v>(1)</v>
          </cell>
        </row>
        <row r="48">
          <cell r="A48" t="str">
            <v xml:space="preserve">      Four Corporate</v>
          </cell>
          <cell r="C48">
            <v>-14182417</v>
          </cell>
          <cell r="D48" t="str">
            <v>(1)</v>
          </cell>
        </row>
        <row r="49">
          <cell r="A49" t="str">
            <v xml:space="preserve">      Crosspoint I-VII</v>
          </cell>
          <cell r="C49">
            <v>-29375373</v>
          </cell>
          <cell r="D49" t="str">
            <v>(1)</v>
          </cell>
        </row>
        <row r="50">
          <cell r="A50" t="str">
            <v xml:space="preserve">      GTW</v>
          </cell>
          <cell r="C50">
            <v>-2319952</v>
          </cell>
          <cell r="D50" t="str">
            <v>(1)</v>
          </cell>
        </row>
        <row r="51">
          <cell r="A51" t="str">
            <v xml:space="preserve">      GTW</v>
          </cell>
          <cell r="C51">
            <v>-2319952</v>
          </cell>
        </row>
        <row r="52">
          <cell r="A52" t="str">
            <v>Transfers from commercial pip</v>
          </cell>
          <cell r="C52">
            <v>182694640</v>
          </cell>
        </row>
        <row r="53">
          <cell r="A53" t="str">
            <v>Transfers from residential pip</v>
          </cell>
          <cell r="C53">
            <v>828661</v>
          </cell>
        </row>
        <row r="54">
          <cell r="A54" t="str">
            <v>Other (plug)</v>
          </cell>
          <cell r="C54">
            <v>1486392</v>
          </cell>
        </row>
        <row r="55">
          <cell r="A55" t="str">
            <v>Other (plug)</v>
          </cell>
          <cell r="C55">
            <v>1486392</v>
          </cell>
        </row>
        <row r="56">
          <cell r="A56" t="str">
            <v>Total</v>
          </cell>
          <cell r="C56">
            <v>65224771.139999956</v>
          </cell>
        </row>
        <row r="57">
          <cell r="A57" t="str">
            <v>Total</v>
          </cell>
          <cell r="C57">
            <v>-0.13999995589256287</v>
          </cell>
        </row>
        <row r="58">
          <cell r="C58">
            <v>-0.13999995589256287</v>
          </cell>
        </row>
        <row r="59">
          <cell r="A59" t="str">
            <v>Residential Projects in Progress</v>
          </cell>
        </row>
        <row r="60">
          <cell r="A60" t="str">
            <v>Beginning Balance</v>
          </cell>
          <cell r="C60">
            <v>65759847.130000003</v>
          </cell>
        </row>
        <row r="61">
          <cell r="A61" t="str">
            <v>Ending Balance</v>
          </cell>
          <cell r="C61">
            <v>80286494.689999998</v>
          </cell>
        </row>
        <row r="62">
          <cell r="A62" t="str">
            <v>Ending Balance</v>
          </cell>
          <cell r="C62">
            <v>80286494.689999998</v>
          </cell>
        </row>
        <row r="63">
          <cell r="A63" t="str">
            <v>Increase (Decrease)</v>
          </cell>
          <cell r="C63">
            <v>14526647.559999995</v>
          </cell>
        </row>
        <row r="64">
          <cell r="A64" t="str">
            <v>Increase (Decrease)</v>
          </cell>
          <cell r="C64">
            <v>14526647.559999995</v>
          </cell>
        </row>
        <row r="65">
          <cell r="A65" t="str">
            <v>Costs Incurred - Residential Lots</v>
          </cell>
          <cell r="C65">
            <v>76434145</v>
          </cell>
        </row>
        <row r="66">
          <cell r="A66" t="str">
            <v>Costs of Sales - Residential Lots</v>
          </cell>
          <cell r="C66">
            <v>-76305303</v>
          </cell>
        </row>
        <row r="67">
          <cell r="A67" t="str">
            <v>Lot Repurchase Contingency (included in COS)</v>
          </cell>
          <cell r="C67">
            <v>1738537</v>
          </cell>
        </row>
        <row r="68">
          <cell r="A68" t="str">
            <v>Costs Incurred - Amenities</v>
          </cell>
          <cell r="C68">
            <v>21927725</v>
          </cell>
        </row>
        <row r="69">
          <cell r="A69" t="str">
            <v>Transfers equity club costs</v>
          </cell>
          <cell r="C69">
            <v>-12366552</v>
          </cell>
        </row>
        <row r="70">
          <cell r="A70" t="str">
            <v>Transfer Sugarloaf club costs (to buildings)</v>
          </cell>
          <cell r="C70">
            <v>-828661</v>
          </cell>
        </row>
        <row r="71">
          <cell r="A71" t="str">
            <v>Membership sales - Peninsula</v>
          </cell>
          <cell r="C71">
            <v>-2136873</v>
          </cell>
        </row>
        <row r="72">
          <cell r="A72" t="str">
            <v>Other</v>
          </cell>
          <cell r="C72">
            <v>6063630</v>
          </cell>
        </row>
        <row r="73">
          <cell r="A73" t="str">
            <v>Other</v>
          </cell>
          <cell r="C73">
            <v>-1053532</v>
          </cell>
        </row>
        <row r="74">
          <cell r="A74" t="str">
            <v>Total</v>
          </cell>
          <cell r="C74">
            <v>14526647.559999995</v>
          </cell>
        </row>
        <row r="75">
          <cell r="A75" t="str">
            <v>Total</v>
          </cell>
          <cell r="C75">
            <v>0.44000000506639481</v>
          </cell>
        </row>
        <row r="76">
          <cell r="C76">
            <v>0.44000000506639481</v>
          </cell>
        </row>
        <row r="77">
          <cell r="A77" t="str">
            <v>Club - Equity Memberships</v>
          </cell>
        </row>
        <row r="78">
          <cell r="A78" t="str">
            <v>Beginning Balance</v>
          </cell>
          <cell r="C78">
            <v>19925587</v>
          </cell>
        </row>
        <row r="79">
          <cell r="A79" t="str">
            <v>Ending Balance</v>
          </cell>
          <cell r="C79">
            <v>27371889.449999999</v>
          </cell>
        </row>
        <row r="80">
          <cell r="A80" t="str">
            <v>Ending Balance</v>
          </cell>
          <cell r="C80">
            <v>27371889.449999999</v>
          </cell>
        </row>
        <row r="81">
          <cell r="A81" t="str">
            <v>Increase (Decrease)</v>
          </cell>
          <cell r="C81">
            <v>7446302.4499999993</v>
          </cell>
        </row>
        <row r="82">
          <cell r="A82" t="str">
            <v>Increase (Decrease)</v>
          </cell>
          <cell r="C82">
            <v>7446302.4499999993</v>
          </cell>
        </row>
        <row r="83">
          <cell r="A83" t="str">
            <v>Transfers from pip</v>
          </cell>
          <cell r="C83">
            <v>12366552</v>
          </cell>
        </row>
        <row r="84">
          <cell r="A84" t="str">
            <v>Membership sales</v>
          </cell>
          <cell r="C84">
            <v>-5178760</v>
          </cell>
        </row>
        <row r="85">
          <cell r="A85" t="str">
            <v>Other</v>
          </cell>
          <cell r="C85">
            <v>258510</v>
          </cell>
        </row>
        <row r="86">
          <cell r="A86" t="str">
            <v>Other</v>
          </cell>
          <cell r="C86">
            <v>258510</v>
          </cell>
        </row>
        <row r="87">
          <cell r="A87" t="str">
            <v>Total</v>
          </cell>
          <cell r="C87">
            <v>7446302.4499999993</v>
          </cell>
        </row>
        <row r="88">
          <cell r="A88" t="str">
            <v>Total</v>
          </cell>
          <cell r="C88">
            <v>-0.44999999925494194</v>
          </cell>
        </row>
        <row r="89">
          <cell r="C89">
            <v>-0.44999999925494194</v>
          </cell>
        </row>
        <row r="90">
          <cell r="A90" t="str">
            <v>Commercial Projects in Progress</v>
          </cell>
        </row>
        <row r="91">
          <cell r="A91" t="str">
            <v>Beginning Balance</v>
          </cell>
          <cell r="C91">
            <v>106447617.59999999</v>
          </cell>
        </row>
        <row r="92">
          <cell r="A92" t="str">
            <v>Ending Balance</v>
          </cell>
          <cell r="C92">
            <v>94608892.389999986</v>
          </cell>
        </row>
        <row r="93">
          <cell r="A93" t="str">
            <v>Ending Balance</v>
          </cell>
          <cell r="C93">
            <v>94608892.389999986</v>
          </cell>
        </row>
        <row r="94">
          <cell r="A94" t="str">
            <v>Increase (Decrease)</v>
          </cell>
          <cell r="C94">
            <v>-11838725.210000008</v>
          </cell>
        </row>
        <row r="95">
          <cell r="A95" t="str">
            <v>Increase (Decrease)</v>
          </cell>
          <cell r="C95">
            <v>-11838725.210000008</v>
          </cell>
        </row>
        <row r="96">
          <cell r="A96" t="str">
            <v>Investment in commercial projects</v>
          </cell>
          <cell r="C96">
            <v>170855915</v>
          </cell>
        </row>
        <row r="97">
          <cell r="A97" t="str">
            <v>Transfers</v>
          </cell>
          <cell r="C97">
            <v>-182694640</v>
          </cell>
        </row>
        <row r="98">
          <cell r="A98" t="str">
            <v>Transfers</v>
          </cell>
          <cell r="C98">
            <v>-182694640</v>
          </cell>
        </row>
        <row r="99">
          <cell r="A99" t="str">
            <v>Other</v>
          </cell>
        </row>
        <row r="100">
          <cell r="A100" t="str">
            <v>Other</v>
          </cell>
        </row>
        <row r="101">
          <cell r="A101" t="str">
            <v>Total</v>
          </cell>
          <cell r="C101">
            <v>-11838725.210000008</v>
          </cell>
        </row>
        <row r="102">
          <cell r="A102" t="str">
            <v>Total</v>
          </cell>
          <cell r="C102">
            <v>0.21000000834465027</v>
          </cell>
        </row>
        <row r="103">
          <cell r="C103">
            <v>0.21000000834465027</v>
          </cell>
        </row>
        <row r="104">
          <cell r="A104" t="str">
            <v>Forestry Projects in Progress</v>
          </cell>
        </row>
        <row r="105">
          <cell r="A105" t="str">
            <v>Beginning Balance</v>
          </cell>
          <cell r="C105">
            <v>4141071.7</v>
          </cell>
        </row>
        <row r="106">
          <cell r="A106" t="str">
            <v>Ending Balance</v>
          </cell>
          <cell r="C106">
            <v>7029768.3499999996</v>
          </cell>
        </row>
        <row r="107">
          <cell r="A107" t="str">
            <v>Ending Balance</v>
          </cell>
          <cell r="C107">
            <v>7029768.3499999996</v>
          </cell>
        </row>
        <row r="108">
          <cell r="A108" t="str">
            <v>Increase (Decrease)</v>
          </cell>
          <cell r="C108">
            <v>2888696.6499999994</v>
          </cell>
        </row>
        <row r="109">
          <cell r="A109" t="str">
            <v>Increase (Decrease)</v>
          </cell>
          <cell r="C109">
            <v>2888696.6499999994</v>
          </cell>
        </row>
        <row r="110">
          <cell r="A110" t="str">
            <v>Other Investing</v>
          </cell>
          <cell r="C110">
            <v>2888697</v>
          </cell>
        </row>
        <row r="111">
          <cell r="A111" t="str">
            <v>Other Investing</v>
          </cell>
          <cell r="C111">
            <v>2888697</v>
          </cell>
        </row>
        <row r="112">
          <cell r="A112" t="str">
            <v>Total</v>
          </cell>
          <cell r="C112">
            <v>2888696.6499999994</v>
          </cell>
        </row>
        <row r="113">
          <cell r="A113" t="str">
            <v>Total</v>
          </cell>
          <cell r="C113">
            <v>0.35000000055879354</v>
          </cell>
        </row>
        <row r="114">
          <cell r="C114">
            <v>0.35000000055879354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2003 PCap Details"/>
      <sheetName val="2002 Latest Outlook"/>
      <sheetName val="2003 Actuals"/>
      <sheetName val="2004"/>
      <sheetName val="2005"/>
      <sheetName val="2006"/>
      <sheetName val="2007"/>
      <sheetName val="2008"/>
      <sheetName val="2009"/>
      <sheetName val="2003 - 2009 summary"/>
      <sheetName val="2005_7 Bud template IS"/>
      <sheetName val="2005_7 Bud template CF"/>
      <sheetName val="ROCE"/>
      <sheetName val="2008 vs. 2007 Cdn$ (2)"/>
      <sheetName val="2003 vs. 2002 7&amp;5 Cdn$"/>
      <sheetName val="2004 vs. 2003 Cdn$"/>
      <sheetName val="2005 vs. 2004 Cdn$"/>
      <sheetName val="2006 vs. 2005 Cdn$"/>
      <sheetName val="2007 vs. 2006 Cdn$"/>
      <sheetName val="2008 vs. 2007 Cdn$"/>
      <sheetName val="2009 vs. 2008 Cdn$"/>
      <sheetName val="2003 vs. 2002 7&amp;5 US$"/>
      <sheetName val="2004 vs. 2003 US$"/>
      <sheetName val="2005 vs. 2004 US$"/>
      <sheetName val="2006 vs. 2005 US$"/>
      <sheetName val="2007 vs. 2006 US$"/>
      <sheetName val="2008 vs. 2007 US$"/>
      <sheetName val="2009 vs. 2008 US$"/>
      <sheetName val="2003 Budget Highligh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LASS"/>
    </sheetNames>
    <definedNames>
      <definedName name="print_federal"/>
      <definedName name="print_ontario"/>
    </defined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LASS"/>
    </sheetNames>
    <definedNames>
      <definedName name="print_federal"/>
      <definedName name="print_ontario"/>
    </defined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Dept Inputs- Jan-09"/>
      <sheetName val="CCASCH"/>
      <sheetName val="T2S(8)"/>
      <sheetName val="Var-CCA"/>
      <sheetName val="TECH-WIP SUM"/>
      <sheetName val="CWIP"/>
      <sheetName val="Cap Reconciliation"/>
      <sheetName val="Cap Rec- Alt CCA"/>
      <sheetName val="10YR FORCAST"/>
      <sheetName val="Tax Dept Inputs Oct-05"/>
      <sheetName val="Alt  CCA approach-#2-NIU"/>
      <sheetName val="T2S(8)(R)-NIU "/>
      <sheetName val="Alt #2- approach (R)"/>
      <sheetName val="T2S(8)(R) back-up"/>
      <sheetName val="rfsct 2+10"/>
      <sheetName val="06Mthly mar 2"/>
      <sheetName val="Sch G2"/>
      <sheetName val="5YR FORECAST-CCA"/>
      <sheetName val="CW  Eliminations -05E"/>
      <sheetName val="CW-EEI-ESI - Elim  -05E"/>
      <sheetName val="N-U CCA Elim -Summary -05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UCCA09Corp-"/>
    </sheetNames>
    <definedNames>
      <definedName name="PROCEEDS" refersTo="#REF!"/>
      <definedName name="REGDEF" refersTo="#REF!"/>
      <definedName name="UNBILL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Sheet2 (2)"/>
      <sheetName val="Sheet1 (2)"/>
      <sheetName val="LCF-CONTINUITY"/>
      <sheetName val="C1"/>
      <sheetName val="Sch 5 -2002"/>
      <sheetName val="Sch 5 allocations -03"/>
      <sheetName val="C2"/>
      <sheetName val="C5-NEW"/>
      <sheetName val="C6"/>
      <sheetName val="C7"/>
      <sheetName val="C9"/>
      <sheetName val="C10"/>
      <sheetName val="C14"/>
      <sheetName val="C15"/>
      <sheetName val="C16"/>
      <sheetName val="C21"/>
      <sheetName val="C22"/>
      <sheetName val="C26"/>
      <sheetName val="E1"/>
      <sheetName val="E8"/>
      <sheetName val="E14"/>
      <sheetName val="ECE AMORT"/>
      <sheetName val="Transition costs"/>
      <sheetName val="EDUC CREDIT 2001"/>
      <sheetName val="FIXED ASSET SCH -2002"/>
      <sheetName val="FIXED ASSET SCH -2003"/>
      <sheetName val="Fixed Asset Continuity-02"/>
      <sheetName val="PP&amp;E Rec-03"/>
      <sheetName val="FIXED ASSET SCH-00-02 "/>
      <sheetName val="PP&amp;E Rec-02"/>
      <sheetName val="ASSET TRSF TO CUSTWORKS-2001"/>
      <sheetName val="CUSTOMERWORKS- CCA-2001"/>
      <sheetName val="CWLP- equity"/>
      <sheetName val="T2S(3)"/>
      <sheetName val="NBV vs UCCDEC-00"/>
      <sheetName val="NBV vs UCCDec-01"/>
      <sheetName val="NBV vs UCC-Dec-02"/>
      <sheetName val="NBV vs UCC-Dec-03"/>
      <sheetName val="CWLP-PUC"/>
      <sheetName val="CWLP-PUC B.C"/>
      <sheetName val="CW FS Dec 2002"/>
      <sheetName val="Sch T2059"/>
      <sheetName val="Sch 5 allocations"/>
      <sheetName val="EDUC CREDIT 2000"/>
      <sheetName val="FIXED ASSET SCH -2001"/>
      <sheetName val="FIXED ASSET SCH-2000"/>
      <sheetName val="FIXED ASSET SCH-3 YR "/>
      <sheetName val="PP&amp;E Rec"/>
      <sheetName val="NBV vs UCCDec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SCH MGR"/>
      <sheetName val="Tax Dept Inputs"/>
      <sheetName val="Budget Tax Accrual"/>
      <sheetName val="T2S(1) Rec"/>
      <sheetName val="Instalments"/>
      <sheetName val="SEC 3465 DEF TAXES "/>
      <sheetName val="DEFTAXES"/>
      <sheetName val="Capital Taxes"/>
      <sheetName val="Sch C3"/>
      <sheetName val="C4"/>
      <sheetName val="Sch C6"/>
      <sheetName val="Sch C7"/>
      <sheetName val="Sch C8"/>
      <sheetName val="Sch C10"/>
      <sheetName val="Sch C9"/>
      <sheetName val="Sch C11"/>
      <sheetName val="Sch C21"/>
      <sheetName val="Sch C15"/>
      <sheetName val="Sch C19"/>
      <sheetName val="Sch C20"/>
      <sheetName val="Sch C22"/>
      <sheetName val="Sch C23"/>
      <sheetName val="Sch C24"/>
      <sheetName val="D2"/>
      <sheetName val="D1"/>
      <sheetName val="Mississauga"/>
      <sheetName val="Whitby"/>
      <sheetName val="Peterborough"/>
      <sheetName val="Leswyn"/>
      <sheetName val="Sch C25"/>
      <sheetName val="Sch E3"/>
      <sheetName val="Sch E6"/>
      <sheetName val="ECE AMORT"/>
      <sheetName val="Sch E10 "/>
      <sheetName val="Sch E12"/>
      <sheetName val="Sch E14"/>
      <sheetName val="Sch G4"/>
      <sheetName val="Sch G3 - NOT IN USE"/>
      <sheetName val="Sch G3 -OH deductible"/>
      <sheetName val="Sch G3 -1997"/>
      <sheetName val="Sch G5"/>
      <sheetName val="Sch G6"/>
      <sheetName val="Sheet17"/>
      <sheetName val="Sheet16"/>
      <sheetName val="Module1"/>
      <sheetName val="Module2"/>
      <sheetName val="Module3"/>
      <sheetName val="UTAXREC23Impact#1"/>
    </sheetNames>
    <definedNames>
      <definedName name="PROCEEDS"/>
      <definedName name="REGDEF"/>
      <definedName name="T2S1"/>
      <definedName name="UNBIL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"/>
      <sheetName val="Upload"/>
      <sheetName val="Unitary"/>
      <sheetName val="SESEPL ETR"/>
      <sheetName val="SESEPL Detail"/>
      <sheetName val="SEC ETR"/>
      <sheetName val="SEC Detail"/>
      <sheetName val="SEC TX"/>
      <sheetName val="Pipes - Proformas"/>
      <sheetName val="Pipes - GAAP Rates"/>
      <sheetName val="Tax Rates"/>
      <sheetName val="Tables"/>
      <sheetName val="F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tion"/>
      <sheetName val="Consolidated CF"/>
      <sheetName val="Yr1Actuals"/>
      <sheetName val="CurRun vs PrevRun Yr1Actuals"/>
      <sheetName val="Yr1Forecast"/>
      <sheetName val="CurRun vs PrevRun Yr1Forecast"/>
      <sheetName val="Yr1FullYr"/>
      <sheetName val="CurRun vs PrevRun Yr1FullYr"/>
      <sheetName val="Year2"/>
      <sheetName val="CurRun vs PrevRun Year2"/>
      <sheetName val="Year3"/>
      <sheetName val="CurRun vs PrevRun Year3"/>
      <sheetName val="Year4"/>
      <sheetName val="CurRun vs PrevRun Year4"/>
      <sheetName val="Data"/>
      <sheetName val="Data2"/>
      <sheetName val="SQL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tion"/>
      <sheetName val="2003"/>
      <sheetName val="2004"/>
      <sheetName val="2005"/>
      <sheetName val="Data"/>
      <sheetName val="SQL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Input Information"/>
      <sheetName val="PS_USD"/>
      <sheetName val="PS-CDN"/>
      <sheetName val="Inc Stmt"/>
      <sheetName val="Duke-Var."/>
      <sheetName val="Balance Sheet"/>
      <sheetName val="Cash Flow"/>
      <sheetName val="IS Wksht"/>
      <sheetName val="BS Wksht"/>
      <sheetName val="CF Wksht"/>
      <sheetName val="Interco"/>
      <sheetName val="IS Detail"/>
      <sheetName val="BS Detail"/>
      <sheetName val="peoplesoft-cdn"/>
      <sheetName val="SAP Download"/>
      <sheetName val="Essbase"/>
      <sheetName val="Send-MHPC"/>
      <sheetName val="B1"/>
      <sheetName val="C1"/>
      <sheetName val="C3"/>
      <sheetName val="C7"/>
      <sheetName val="D2"/>
      <sheetName val="Int Rptg Pckg"/>
      <sheetName val="Keystat-ROE"/>
      <sheetName val="IS_Info"/>
      <sheetName val="BS_Info"/>
      <sheetName val="CF_Inf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2 P1"/>
      <sheetName val="Sch 2 P2"/>
      <sheetName val="Sch 2 P3"/>
      <sheetName val="Sch 4 P2"/>
    </sheetNames>
    <sheetDataSet>
      <sheetData sheetId="0"/>
      <sheetData sheetId="1"/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vable Summary"/>
      <sheetName val="OEB Monitoring Form"/>
      <sheetName val="Invent_Meters_Transp_Data_Rentl"/>
      <sheetName val="Other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eather Stats"/>
      <sheetName val="BPSales"/>
      <sheetName val="Glossary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uke Ventures"/>
      <sheetName val="Unitary"/>
      <sheetName val="DEFS"/>
      <sheetName val="DENA DETM"/>
      <sheetName val="DE&amp;S"/>
      <sheetName val="DFD"/>
      <sheetName val="DSI"/>
      <sheetName val="Electric"/>
      <sheetName val="DEGT"/>
      <sheetName val="DEM"/>
      <sheetName val="DEM Savings"/>
      <sheetName val="Tax Rates"/>
      <sheetName val="2000 Summary"/>
      <sheetName val="Duke_Ventures"/>
      <sheetName val="DENA_DETM"/>
      <sheetName val="DEM_Savings"/>
      <sheetName val="Tax_Rates"/>
      <sheetName val="2000_Summary"/>
      <sheetName val="Duke_Ventures1"/>
      <sheetName val="DENA_DETM1"/>
      <sheetName val="DEM_Savings1"/>
      <sheetName val="Tax_Rates1"/>
      <sheetName val="2000_Summary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>
        <row r="6">
          <cell r="A6" t="str">
            <v>Alabama</v>
          </cell>
          <cell r="B6">
            <v>6.5000000000000002E-2</v>
          </cell>
          <cell r="C6">
            <v>2.2800000000000001E-2</v>
          </cell>
          <cell r="D6">
            <v>4.2200000000000001E-2</v>
          </cell>
        </row>
        <row r="7">
          <cell r="A7" t="str">
            <v>Alaska</v>
          </cell>
          <cell r="B7">
            <v>9.4E-2</v>
          </cell>
          <cell r="C7">
            <v>0</v>
          </cell>
          <cell r="D7">
            <v>9.4E-2</v>
          </cell>
        </row>
        <row r="8">
          <cell r="A8" t="str">
            <v>Arizona</v>
          </cell>
          <cell r="B8">
            <v>6.9680000000000006E-2</v>
          </cell>
          <cell r="C8">
            <v>0</v>
          </cell>
          <cell r="D8">
            <v>6.9680000000000006E-2</v>
          </cell>
        </row>
        <row r="9">
          <cell r="A9" t="str">
            <v>Arkansas</v>
          </cell>
          <cell r="B9">
            <v>6.5000000000000002E-2</v>
          </cell>
          <cell r="C9">
            <v>0</v>
          </cell>
          <cell r="D9">
            <v>6.5000000000000002E-2</v>
          </cell>
        </row>
        <row r="10">
          <cell r="A10" t="str">
            <v>California</v>
          </cell>
          <cell r="B10">
            <v>8.8400000000000006E-2</v>
          </cell>
          <cell r="C10">
            <v>0</v>
          </cell>
          <cell r="D10">
            <v>8.8400000000000006E-2</v>
          </cell>
        </row>
        <row r="11">
          <cell r="A11" t="str">
            <v>Colorado</v>
          </cell>
          <cell r="B11">
            <v>4.6300000000000001E-2</v>
          </cell>
          <cell r="C11">
            <v>0</v>
          </cell>
          <cell r="D11">
            <v>4.6300000000000001E-2</v>
          </cell>
        </row>
        <row r="12">
          <cell r="A12" t="str">
            <v>Connecticut</v>
          </cell>
          <cell r="B12">
            <v>7.4999999999999997E-2</v>
          </cell>
          <cell r="C12">
            <v>0</v>
          </cell>
          <cell r="D12">
            <v>7.4999999999999997E-2</v>
          </cell>
        </row>
        <row r="13">
          <cell r="A13" t="str">
            <v>Delaware</v>
          </cell>
          <cell r="B13">
            <v>8.6999999999999994E-2</v>
          </cell>
          <cell r="C13">
            <v>0</v>
          </cell>
          <cell r="D13">
            <v>8.6999999999999994E-2</v>
          </cell>
        </row>
        <row r="14">
          <cell r="A14" t="str">
            <v>District of Columbia</v>
          </cell>
          <cell r="B14">
            <v>9.9750000000000005E-2</v>
          </cell>
          <cell r="C14">
            <v>0</v>
          </cell>
          <cell r="D14">
            <v>9.9750000000000005E-2</v>
          </cell>
        </row>
        <row r="15">
          <cell r="A15" t="str">
            <v>Florida</v>
          </cell>
          <cell r="B15">
            <v>5.5E-2</v>
          </cell>
          <cell r="C15">
            <v>0</v>
          </cell>
          <cell r="D15">
            <v>5.5E-2</v>
          </cell>
        </row>
        <row r="16">
          <cell r="A16" t="str">
            <v>Georgia</v>
          </cell>
          <cell r="B16">
            <v>0.06</v>
          </cell>
          <cell r="C16">
            <v>0</v>
          </cell>
          <cell r="D16">
            <v>0.06</v>
          </cell>
        </row>
        <row r="17">
          <cell r="A17" t="str">
            <v>Hawaii</v>
          </cell>
          <cell r="B17">
            <v>6.4000000000000001E-2</v>
          </cell>
          <cell r="C17">
            <v>0</v>
          </cell>
          <cell r="D17">
            <v>6.4000000000000001E-2</v>
          </cell>
        </row>
        <row r="18">
          <cell r="A18" t="str">
            <v>Idaho</v>
          </cell>
          <cell r="B18">
            <v>0.08</v>
          </cell>
          <cell r="C18">
            <v>0</v>
          </cell>
          <cell r="D18">
            <v>0.08</v>
          </cell>
        </row>
        <row r="19">
          <cell r="A19" t="str">
            <v>Illinois</v>
          </cell>
          <cell r="B19">
            <v>7.2999999999999995E-2</v>
          </cell>
          <cell r="C19">
            <v>0</v>
          </cell>
          <cell r="D19">
            <v>7.2999999999999995E-2</v>
          </cell>
        </row>
        <row r="20">
          <cell r="A20" t="str">
            <v>Indiana</v>
          </cell>
          <cell r="B20">
            <v>7.9000000000000001E-2</v>
          </cell>
          <cell r="C20">
            <v>0</v>
          </cell>
          <cell r="D20">
            <v>7.9000000000000001E-2</v>
          </cell>
        </row>
        <row r="21">
          <cell r="A21" t="str">
            <v>Iowa</v>
          </cell>
          <cell r="B21">
            <v>0.12</v>
          </cell>
          <cell r="C21">
            <v>2.1000000000000001E-2</v>
          </cell>
          <cell r="D21">
            <v>9.8999999999999991E-2</v>
          </cell>
        </row>
        <row r="22">
          <cell r="A22" t="str">
            <v>Kansas</v>
          </cell>
          <cell r="B22">
            <v>7.3499999999999996E-2</v>
          </cell>
          <cell r="C22">
            <v>0</v>
          </cell>
          <cell r="D22">
            <v>7.3499999999999996E-2</v>
          </cell>
        </row>
        <row r="23">
          <cell r="A23" t="str">
            <v>Kentucky</v>
          </cell>
          <cell r="B23">
            <v>8.2500000000000004E-2</v>
          </cell>
          <cell r="C23">
            <v>0</v>
          </cell>
          <cell r="D23">
            <v>8.2500000000000004E-2</v>
          </cell>
        </row>
        <row r="24">
          <cell r="A24" t="str">
            <v>Louisiana</v>
          </cell>
          <cell r="B24">
            <v>0.08</v>
          </cell>
          <cell r="C24">
            <v>2.8000000000000001E-2</v>
          </cell>
          <cell r="D24">
            <v>5.2000000000000005E-2</v>
          </cell>
        </row>
        <row r="25">
          <cell r="A25" t="str">
            <v>Maine</v>
          </cell>
          <cell r="B25">
            <v>8.9300000000000004E-2</v>
          </cell>
          <cell r="C25">
            <v>0</v>
          </cell>
          <cell r="D25">
            <v>8.9300000000000004E-2</v>
          </cell>
        </row>
        <row r="26">
          <cell r="A26" t="str">
            <v>Maryland</v>
          </cell>
          <cell r="B26">
            <v>7.0000000000000007E-2</v>
          </cell>
          <cell r="C26">
            <v>0</v>
          </cell>
          <cell r="D26">
            <v>7.0000000000000007E-2</v>
          </cell>
        </row>
        <row r="27">
          <cell r="A27" t="str">
            <v>Massachusetts</v>
          </cell>
          <cell r="B27">
            <v>9.5000000000000001E-2</v>
          </cell>
          <cell r="D27">
            <v>9.5000000000000001E-2</v>
          </cell>
        </row>
        <row r="28">
          <cell r="A28" t="str">
            <v>Michigan</v>
          </cell>
          <cell r="B28">
            <v>0.02</v>
          </cell>
          <cell r="C28">
            <v>0</v>
          </cell>
          <cell r="D28">
            <v>0.02</v>
          </cell>
        </row>
        <row r="29">
          <cell r="A29" t="str">
            <v>Minnesota</v>
          </cell>
          <cell r="B29">
            <v>9.8000000000000004E-2</v>
          </cell>
          <cell r="C29">
            <v>0</v>
          </cell>
          <cell r="D29">
            <v>9.8000000000000004E-2</v>
          </cell>
        </row>
        <row r="30">
          <cell r="A30" t="str">
            <v>Mississippi</v>
          </cell>
          <cell r="B30">
            <v>0.05</v>
          </cell>
          <cell r="C30">
            <v>0</v>
          </cell>
          <cell r="D30">
            <v>0.05</v>
          </cell>
        </row>
        <row r="31">
          <cell r="A31" t="str">
            <v>Missouri</v>
          </cell>
          <cell r="B31">
            <v>6.25E-2</v>
          </cell>
          <cell r="C31">
            <v>1.09E-2</v>
          </cell>
          <cell r="D31">
            <v>5.16E-2</v>
          </cell>
        </row>
        <row r="32">
          <cell r="A32" t="str">
            <v>Montana</v>
          </cell>
          <cell r="B32">
            <v>6.7500000000000004E-2</v>
          </cell>
          <cell r="C32">
            <v>0</v>
          </cell>
          <cell r="D32">
            <v>6.7500000000000004E-2</v>
          </cell>
        </row>
        <row r="33">
          <cell r="A33" t="str">
            <v>Nebraska</v>
          </cell>
          <cell r="B33">
            <v>7.8100000000000003E-2</v>
          </cell>
          <cell r="C33">
            <v>0</v>
          </cell>
          <cell r="D33">
            <v>7.8100000000000003E-2</v>
          </cell>
        </row>
        <row r="34">
          <cell r="A34" t="str">
            <v>Nevada</v>
          </cell>
          <cell r="B34">
            <v>0</v>
          </cell>
          <cell r="C34">
            <v>0</v>
          </cell>
          <cell r="D34">
            <v>0</v>
          </cell>
        </row>
        <row r="35">
          <cell r="A35" t="str">
            <v>New Hampshire</v>
          </cell>
          <cell r="B35">
            <v>0.08</v>
          </cell>
          <cell r="C35">
            <v>0</v>
          </cell>
          <cell r="D35">
            <v>0.08</v>
          </cell>
        </row>
        <row r="36">
          <cell r="A36" t="str">
            <v>New Jersey</v>
          </cell>
          <cell r="B36">
            <v>0.09</v>
          </cell>
          <cell r="C36">
            <v>0</v>
          </cell>
          <cell r="D36">
            <v>0.09</v>
          </cell>
        </row>
        <row r="37">
          <cell r="A37" t="str">
            <v>New Mexico</v>
          </cell>
          <cell r="B37">
            <v>7.5999999999999998E-2</v>
          </cell>
          <cell r="C37">
            <v>0</v>
          </cell>
          <cell r="D37">
            <v>7.5999999999999998E-2</v>
          </cell>
        </row>
        <row r="38">
          <cell r="A38" t="str">
            <v>New York</v>
          </cell>
          <cell r="B38">
            <v>7.4999999999999997E-2</v>
          </cell>
          <cell r="C38">
            <v>0</v>
          </cell>
          <cell r="D38">
            <v>7.4999999999999997E-2</v>
          </cell>
        </row>
        <row r="39">
          <cell r="A39" t="str">
            <v>New York City</v>
          </cell>
          <cell r="B39">
            <v>8.8499999999999995E-2</v>
          </cell>
          <cell r="C39">
            <v>0</v>
          </cell>
          <cell r="D39">
            <v>8.8499999999999995E-2</v>
          </cell>
        </row>
        <row r="40">
          <cell r="A40" t="str">
            <v>North Carolina</v>
          </cell>
          <cell r="B40">
            <v>6.9000000000000006E-2</v>
          </cell>
          <cell r="C40">
            <v>0</v>
          </cell>
          <cell r="D40">
            <v>6.9000000000000006E-2</v>
          </cell>
        </row>
        <row r="41">
          <cell r="A41" t="str">
            <v>North Dakota</v>
          </cell>
          <cell r="B41">
            <v>0.105</v>
          </cell>
          <cell r="C41">
            <v>1.84E-2</v>
          </cell>
          <cell r="D41">
            <v>8.6599999999999996E-2</v>
          </cell>
        </row>
        <row r="42">
          <cell r="A42" t="str">
            <v>Ohio</v>
          </cell>
          <cell r="B42">
            <v>8.5000000000000006E-2</v>
          </cell>
          <cell r="C42">
            <v>0</v>
          </cell>
          <cell r="D42">
            <v>8.5000000000000006E-2</v>
          </cell>
        </row>
        <row r="43">
          <cell r="A43" t="str">
            <v>Oklahoma</v>
          </cell>
          <cell r="B43">
            <v>0.06</v>
          </cell>
          <cell r="C43">
            <v>0</v>
          </cell>
          <cell r="D43">
            <v>0.06</v>
          </cell>
        </row>
        <row r="44">
          <cell r="A44" t="str">
            <v>Oregon</v>
          </cell>
          <cell r="B44">
            <v>6.6000000000000003E-2</v>
          </cell>
          <cell r="C44">
            <v>0</v>
          </cell>
          <cell r="D44">
            <v>6.6000000000000003E-2</v>
          </cell>
        </row>
        <row r="45">
          <cell r="A45" t="str">
            <v>Pennsylvania</v>
          </cell>
          <cell r="B45">
            <v>9.9900000000000003E-2</v>
          </cell>
          <cell r="C45">
            <v>0</v>
          </cell>
          <cell r="D45">
            <v>9.9900000000000003E-2</v>
          </cell>
        </row>
        <row r="46">
          <cell r="A46" t="str">
            <v>Rhode Island</v>
          </cell>
          <cell r="B46">
            <v>0.09</v>
          </cell>
          <cell r="C46">
            <v>0</v>
          </cell>
          <cell r="D46">
            <v>0.09</v>
          </cell>
        </row>
        <row r="47">
          <cell r="A47" t="str">
            <v>South Carolina</v>
          </cell>
          <cell r="B47">
            <v>0.05</v>
          </cell>
          <cell r="C47">
            <v>0</v>
          </cell>
          <cell r="D47">
            <v>0.05</v>
          </cell>
        </row>
        <row r="48">
          <cell r="A48" t="str">
            <v>South Dakota</v>
          </cell>
          <cell r="B48">
            <v>0</v>
          </cell>
          <cell r="C48">
            <v>0</v>
          </cell>
          <cell r="D48">
            <v>0</v>
          </cell>
        </row>
        <row r="49">
          <cell r="A49" t="str">
            <v>Tennessee</v>
          </cell>
          <cell r="B49">
            <v>0.06</v>
          </cell>
          <cell r="C49">
            <v>0</v>
          </cell>
          <cell r="D49">
            <v>0.06</v>
          </cell>
        </row>
        <row r="50">
          <cell r="A50" t="str">
            <v>Texas</v>
          </cell>
          <cell r="B50">
            <v>4.4999999999999998E-2</v>
          </cell>
          <cell r="C50">
            <v>0</v>
          </cell>
          <cell r="D50">
            <v>4.4999999999999998E-2</v>
          </cell>
        </row>
        <row r="51">
          <cell r="A51" t="str">
            <v>Utah</v>
          </cell>
          <cell r="B51">
            <v>0.05</v>
          </cell>
          <cell r="C51">
            <v>0</v>
          </cell>
          <cell r="D51">
            <v>0.05</v>
          </cell>
        </row>
        <row r="52">
          <cell r="A52" t="str">
            <v>Vermont</v>
          </cell>
          <cell r="B52">
            <v>9.7500000000000003E-2</v>
          </cell>
          <cell r="C52">
            <v>0</v>
          </cell>
          <cell r="D52">
            <v>9.7500000000000003E-2</v>
          </cell>
        </row>
        <row r="53">
          <cell r="A53" t="str">
            <v>Virginia</v>
          </cell>
          <cell r="B53">
            <v>0.06</v>
          </cell>
          <cell r="C53">
            <v>0</v>
          </cell>
          <cell r="D53">
            <v>0.06</v>
          </cell>
        </row>
        <row r="54">
          <cell r="A54" t="str">
            <v>West Virginia</v>
          </cell>
          <cell r="B54">
            <v>0.09</v>
          </cell>
          <cell r="C54">
            <v>0</v>
          </cell>
          <cell r="D54">
            <v>0.09</v>
          </cell>
        </row>
        <row r="55">
          <cell r="A55" t="str">
            <v>Wisconsin</v>
          </cell>
          <cell r="B55">
            <v>7.9000000000000001E-2</v>
          </cell>
          <cell r="C55">
            <v>0</v>
          </cell>
          <cell r="D55">
            <v>7.9000000000000001E-2</v>
          </cell>
        </row>
        <row r="56">
          <cell r="A56" t="str">
            <v>Wyoming</v>
          </cell>
          <cell r="B56">
            <v>0</v>
          </cell>
          <cell r="C56">
            <v>0</v>
          </cell>
          <cell r="D56">
            <v>0</v>
          </cell>
        </row>
      </sheetData>
      <sheetData sheetId="13" refreshError="1"/>
      <sheetData sheetId="14"/>
      <sheetData sheetId="15"/>
      <sheetData sheetId="16"/>
      <sheetData sheetId="17">
        <row r="6">
          <cell r="A6" t="str">
            <v>Alabama</v>
          </cell>
        </row>
      </sheetData>
      <sheetData sheetId="18"/>
      <sheetData sheetId="19"/>
      <sheetData sheetId="20"/>
      <sheetData sheetId="21"/>
      <sheetData sheetId="22">
        <row r="6">
          <cell r="A6" t="str">
            <v>Alabama</v>
          </cell>
        </row>
      </sheetData>
      <sheetData sheetId="2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Backstopping"/>
      <sheetName val="D-PSummary"/>
      <sheetName val="Trafalgar"/>
      <sheetName val="Parkway-DawnKirkwall"/>
      <sheetName val="Panhandle-Ojibway"/>
      <sheetName val="St. Clair"/>
      <sheetName val="Sheet1"/>
      <sheetName val="Sheet2"/>
      <sheetName val="Storage &amp; Deliverabilty"/>
      <sheetName val="VolumeRateDetail2005"/>
      <sheetName val="VolumeRateDetail2006"/>
      <sheetName val="VolumeRateDetail2007"/>
      <sheetName val="Trafalgar full renewal"/>
      <sheetName val="Old Ontario Storage"/>
      <sheetName val="By Customer"/>
      <sheetName val="Emg Mkt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Sheet2 (2)"/>
      <sheetName val="Sheet1 (2)"/>
      <sheetName val="LCF-CONTINUITY"/>
      <sheetName val="C1"/>
      <sheetName val="Sch 5 -2002"/>
      <sheetName val="Sch 5 allocations -03"/>
      <sheetName val="C2"/>
      <sheetName val="C5-NEW"/>
      <sheetName val="C6"/>
      <sheetName val="C7"/>
      <sheetName val="C9"/>
      <sheetName val="C10"/>
      <sheetName val="C14"/>
      <sheetName val="C15"/>
      <sheetName val="C16"/>
      <sheetName val="C21"/>
      <sheetName val="C22"/>
      <sheetName val="C26"/>
      <sheetName val="E1"/>
      <sheetName val="E8"/>
      <sheetName val="E14"/>
      <sheetName val="ECE AMORT"/>
      <sheetName val="Transition costs"/>
      <sheetName val="EDUC CREDIT 2001"/>
      <sheetName val="FIXED ASSET SCH -2002"/>
      <sheetName val="FIXED ASSET SCH -2003"/>
      <sheetName val="Fixed Asset Continuity-02"/>
      <sheetName val="PP&amp;E Rec-03"/>
      <sheetName val="FIXED ASSET SCH-00-02 "/>
      <sheetName val="PP&amp;E Rec-02"/>
      <sheetName val="ASSET TRSF TO CUSTWORKS-2001"/>
      <sheetName val="CUSTOMERWORKS- CCA-2001"/>
      <sheetName val="CWLP- equity"/>
      <sheetName val="T2S(3)"/>
      <sheetName val="NBV vs UCCDEC-00"/>
      <sheetName val="NBV vs UCCDec-01"/>
      <sheetName val="NBV vs UCC-Dec-02"/>
      <sheetName val="NBV vs UCC-Dec-03"/>
      <sheetName val="CWLP-PUC"/>
      <sheetName val="CWLP-PUC B.C"/>
      <sheetName val="CW FS Dec 2002"/>
      <sheetName val="Sch T2059"/>
      <sheetName val="Sch 5 allocations"/>
      <sheetName val="EDUC CREDIT 2000"/>
      <sheetName val="FIXED ASSET SCH -2001"/>
      <sheetName val="FIXED ASSET SCH-2000"/>
      <sheetName val="FIXED ASSET SCH-3 YR "/>
      <sheetName val="PP&amp;E Rec"/>
      <sheetName val="NBV vs UCCDec-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 OCI Rollforward "/>
      <sheetName val="063003 Corp Mgmt Rpt"/>
      <sheetName val="Rsk Mgt &amp; Fin Instr - 6-30-03"/>
      <sheetName val="6-30-03 Ineff "/>
      <sheetName val="2Q03 YTD"/>
      <sheetName val="2QMTM"/>
      <sheetName val="Input"/>
      <sheetName val="Refresh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SCH MGR"/>
      <sheetName val="Tax Dept Inputs"/>
      <sheetName val="Budget Tax Accrual"/>
      <sheetName val="T2S(1) Rec"/>
      <sheetName val="Instalments"/>
      <sheetName val="SEC 3465 DEF TAXES "/>
      <sheetName val="DEFTAXES"/>
      <sheetName val="Capital Taxes"/>
      <sheetName val="Sch C3"/>
      <sheetName val="C4"/>
      <sheetName val="Sch C6"/>
      <sheetName val="Sch C7"/>
      <sheetName val="Sch C8"/>
      <sheetName val="Sch C10"/>
      <sheetName val="Sch C9"/>
      <sheetName val="Sch C11"/>
      <sheetName val="Sch C21"/>
      <sheetName val="Sch C15"/>
      <sheetName val="Sch C19"/>
      <sheetName val="Sch C20"/>
      <sheetName val="Sch C22"/>
      <sheetName val="Sch C23"/>
      <sheetName val="Sch C24"/>
      <sheetName val="D2"/>
      <sheetName val="D1"/>
      <sheetName val="Mississauga"/>
      <sheetName val="Whitby"/>
      <sheetName val="Peterborough"/>
      <sheetName val="Leswyn"/>
      <sheetName val="Sch C25"/>
      <sheetName val="Sch E3"/>
      <sheetName val="Sch E6"/>
      <sheetName val="ECE AMORT"/>
      <sheetName val="Sch E10 "/>
      <sheetName val="Sch E12"/>
      <sheetName val="Sch E14"/>
      <sheetName val="Sch G4"/>
      <sheetName val="Sch G3 - NOT IN USE"/>
      <sheetName val="Sch G3 -OH deductible"/>
      <sheetName val="Sch G3 -1997"/>
      <sheetName val="Sch G5"/>
      <sheetName val="Sch G6"/>
      <sheetName val="Sheet17"/>
      <sheetName val="Sheet16"/>
      <sheetName val="Module1"/>
      <sheetName val="Module2"/>
      <sheetName val="Module3"/>
      <sheetName val="UTAXREC23Impact#1"/>
    </sheetNames>
    <definedNames>
      <definedName name="T2S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lder"/>
      <sheetName val="January 99"/>
      <sheetName val="February 99"/>
      <sheetName val="March 99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tion"/>
      <sheetName val="Annual"/>
      <sheetName val="Annual (2)"/>
      <sheetName val="EPS by Qtr"/>
      <sheetName val="CapEx Detail"/>
      <sheetName val="CapEx Summary"/>
      <sheetName val="ROCE"/>
      <sheetName val="SVA"/>
      <sheetName val="Monthly"/>
      <sheetName val="Distribution"/>
      <sheetName val="Data"/>
      <sheetName val="SQL"/>
      <sheetName val="Module1"/>
    </sheetNames>
    <sheetDataSet>
      <sheetData sheetId="0" refreshError="1">
        <row r="2">
          <cell r="B2" t="str">
            <v>2001-2003 Three Year Plan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_Qtr_EPS"/>
      <sheetName val="Qtrly_EPS"/>
      <sheetName val="Ele_Op"/>
      <sheetName val="Gas_Trans"/>
      <sheetName val="Field_Svc"/>
      <sheetName val="Eng_Serv"/>
      <sheetName val="Ventures"/>
      <sheetName val="Duke_other"/>
      <sheetName val="Summary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8180E-FC06-4F13-BDFF-B4879D2D0DAB}">
  <sheetPr>
    <tabColor rgb="FF00B0F0"/>
  </sheetPr>
  <dimension ref="A5:Y160"/>
  <sheetViews>
    <sheetView tabSelected="1" showWhiteSpace="0" view="pageLayout" zoomScale="80" zoomScaleNormal="70" zoomScaleSheetLayoutView="69" zoomScalePageLayoutView="80" workbookViewId="0"/>
  </sheetViews>
  <sheetFormatPr defaultColWidth="9.140625" defaultRowHeight="12.75"/>
  <cols>
    <col min="1" max="1" width="5.42578125" style="950" bestFit="1" customWidth="1"/>
    <col min="2" max="2" width="2.5703125" style="452" customWidth="1"/>
    <col min="3" max="3" width="5.140625" style="452" customWidth="1"/>
    <col min="4" max="4" width="59.5703125" style="452" bestFit="1" customWidth="1"/>
    <col min="5" max="5" width="1.85546875" style="452" bestFit="1" customWidth="1"/>
    <col min="6" max="6" width="13.42578125" style="950" customWidth="1"/>
    <col min="7" max="7" width="1.85546875" style="452" customWidth="1"/>
    <col min="8" max="8" width="13.42578125" style="452" customWidth="1"/>
    <col min="9" max="9" width="1.85546875" style="452" customWidth="1"/>
    <col min="10" max="10" width="13.42578125" style="452" customWidth="1"/>
    <col min="11" max="11" width="1.85546875" style="452" customWidth="1"/>
    <col min="12" max="12" width="16.42578125" style="452" customWidth="1"/>
    <col min="13" max="13" width="1.85546875" style="452" customWidth="1"/>
    <col min="14" max="14" width="13.42578125" style="452" customWidth="1"/>
    <col min="15" max="15" width="1.85546875" style="452" customWidth="1"/>
    <col min="16" max="16" width="13.42578125" style="452" customWidth="1"/>
    <col min="17" max="17" width="1.85546875" style="452" customWidth="1"/>
    <col min="18" max="18" width="13.42578125" style="452" customWidth="1"/>
    <col min="19" max="19" width="1.85546875" style="452" customWidth="1"/>
    <col min="20" max="20" width="13.42578125" style="452" customWidth="1"/>
    <col min="21" max="21" width="1.85546875" style="452" customWidth="1"/>
    <col min="22" max="22" width="12.140625" style="452" customWidth="1"/>
    <col min="23" max="23" width="1.85546875" style="452" customWidth="1"/>
    <col min="24" max="24" width="13.42578125" style="452" customWidth="1"/>
    <col min="25" max="25" width="1.85546875" style="452" customWidth="1"/>
    <col min="26" max="16384" width="9.140625" style="452"/>
  </cols>
  <sheetData>
    <row r="5" spans="1:25">
      <c r="A5" s="984" t="s">
        <v>323</v>
      </c>
      <c r="B5" s="984"/>
      <c r="C5" s="984"/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984"/>
      <c r="O5" s="984"/>
      <c r="P5" s="984"/>
      <c r="Q5" s="984"/>
      <c r="R5" s="984"/>
      <c r="S5" s="984"/>
      <c r="T5" s="984"/>
      <c r="U5" s="984"/>
      <c r="V5" s="984"/>
      <c r="W5" s="984"/>
      <c r="X5" s="984"/>
      <c r="Y5" s="875"/>
    </row>
    <row r="6" spans="1:25">
      <c r="A6" s="984" t="s">
        <v>336</v>
      </c>
      <c r="B6" s="984"/>
      <c r="C6" s="984"/>
      <c r="D6" s="984"/>
      <c r="E6" s="984"/>
      <c r="F6" s="984"/>
      <c r="G6" s="984"/>
      <c r="H6" s="984"/>
      <c r="I6" s="984"/>
      <c r="J6" s="984"/>
      <c r="K6" s="984"/>
      <c r="L6" s="984"/>
      <c r="M6" s="984"/>
      <c r="N6" s="984"/>
      <c r="O6" s="984"/>
      <c r="P6" s="984"/>
      <c r="Q6" s="984"/>
      <c r="R6" s="984"/>
      <c r="S6" s="984"/>
      <c r="T6" s="984"/>
      <c r="U6" s="984"/>
      <c r="V6" s="984"/>
      <c r="W6" s="984"/>
      <c r="X6" s="984"/>
      <c r="Y6" s="957"/>
    </row>
    <row r="7" spans="1:25">
      <c r="A7" s="949"/>
      <c r="B7" s="454"/>
      <c r="C7" s="949"/>
      <c r="D7" s="454"/>
      <c r="E7" s="949"/>
      <c r="F7" s="949"/>
      <c r="G7" s="949"/>
      <c r="H7" s="949"/>
      <c r="I7" s="949"/>
      <c r="J7" s="454"/>
      <c r="K7" s="454"/>
      <c r="L7" s="454"/>
      <c r="M7" s="454"/>
      <c r="N7" s="454"/>
      <c r="O7" s="454"/>
    </row>
    <row r="8" spans="1:25">
      <c r="A8" s="965"/>
      <c r="B8" s="454"/>
      <c r="C8" s="965"/>
      <c r="D8" s="454"/>
      <c r="E8" s="965"/>
      <c r="F8" s="965"/>
      <c r="G8" s="965"/>
      <c r="H8" s="965"/>
      <c r="I8" s="965"/>
      <c r="J8" s="454"/>
      <c r="K8" s="454"/>
      <c r="L8" s="454"/>
      <c r="M8" s="454"/>
      <c r="N8" s="454"/>
      <c r="O8" s="454"/>
    </row>
    <row r="9" spans="1:25" ht="15" customHeight="1">
      <c r="A9" s="985" t="s">
        <v>333</v>
      </c>
      <c r="B9" s="985"/>
      <c r="C9" s="985"/>
      <c r="D9" s="985"/>
      <c r="E9" s="985"/>
      <c r="F9" s="985"/>
      <c r="G9" s="985"/>
      <c r="H9" s="985"/>
      <c r="I9" s="985"/>
      <c r="J9" s="985"/>
      <c r="K9" s="985"/>
      <c r="L9" s="985"/>
      <c r="M9" s="985"/>
      <c r="N9" s="985"/>
      <c r="O9" s="454"/>
    </row>
    <row r="10" spans="1:25">
      <c r="A10" s="881"/>
      <c r="B10" s="880"/>
      <c r="C10" s="881"/>
      <c r="D10" s="882"/>
      <c r="E10" s="881"/>
      <c r="F10" s="881"/>
      <c r="G10" s="881"/>
      <c r="H10" s="881"/>
      <c r="I10" s="881"/>
      <c r="J10" s="880"/>
      <c r="K10" s="880"/>
      <c r="L10" s="880"/>
      <c r="M10" s="880"/>
      <c r="N10" s="880"/>
      <c r="O10" s="454"/>
    </row>
    <row r="11" spans="1:25" ht="11.45" customHeight="1">
      <c r="A11" s="881" t="s">
        <v>324</v>
      </c>
      <c r="B11" s="880"/>
      <c r="C11" s="881"/>
      <c r="D11" s="966"/>
      <c r="E11" s="881"/>
      <c r="F11" s="881"/>
      <c r="G11" s="881"/>
      <c r="H11" s="881"/>
      <c r="I11" s="881"/>
      <c r="J11" s="880"/>
      <c r="K11" s="880"/>
      <c r="L11" s="880"/>
      <c r="M11" s="880"/>
      <c r="N11" s="880"/>
      <c r="O11" s="454"/>
    </row>
    <row r="12" spans="1:25">
      <c r="A12" s="967" t="s">
        <v>20</v>
      </c>
      <c r="B12" s="884"/>
      <c r="C12" s="968" t="s">
        <v>368</v>
      </c>
      <c r="D12" s="968"/>
      <c r="E12" s="886"/>
      <c r="F12" s="969" t="s">
        <v>329</v>
      </c>
      <c r="G12" s="886"/>
      <c r="H12" s="969" t="s">
        <v>330</v>
      </c>
      <c r="I12" s="970"/>
      <c r="J12" s="969" t="s">
        <v>331</v>
      </c>
      <c r="K12" s="886"/>
      <c r="L12" s="969" t="s">
        <v>332</v>
      </c>
      <c r="M12" s="886"/>
      <c r="N12" s="969" t="s">
        <v>322</v>
      </c>
    </row>
    <row r="13" spans="1:25">
      <c r="A13" s="971">
        <v>1</v>
      </c>
      <c r="B13" s="884"/>
      <c r="C13" s="886"/>
      <c r="D13" s="888" t="s">
        <v>89</v>
      </c>
      <c r="E13" s="886"/>
      <c r="F13" s="972">
        <f>R53-T53</f>
        <v>10.362826109150042</v>
      </c>
      <c r="G13" s="886"/>
      <c r="H13" s="972">
        <f>R88-T88</f>
        <v>29.018991748354559</v>
      </c>
      <c r="I13" s="799"/>
      <c r="J13" s="972">
        <f>R123-T123</f>
        <v>-9.2904571397477156</v>
      </c>
      <c r="K13" s="886"/>
      <c r="L13" s="972">
        <f>R158-T158</f>
        <v>-17.24304591713457</v>
      </c>
      <c r="M13" s="886"/>
      <c r="N13" s="972">
        <f>SUM(F13:L13)</f>
        <v>12.848314800622315</v>
      </c>
    </row>
    <row r="14" spans="1:25">
      <c r="A14" s="971">
        <v>2</v>
      </c>
      <c r="B14" s="884"/>
      <c r="C14" s="886"/>
      <c r="D14" s="888" t="s">
        <v>90</v>
      </c>
      <c r="E14" s="886"/>
      <c r="F14" s="980">
        <v>0.26500000000000001</v>
      </c>
      <c r="G14" s="886"/>
      <c r="H14" s="980">
        <v>0.26500000000000001</v>
      </c>
      <c r="I14" s="973"/>
      <c r="J14" s="980">
        <v>0.26500000000000001</v>
      </c>
      <c r="K14" s="886"/>
      <c r="L14" s="980">
        <v>0.26500000000000001</v>
      </c>
      <c r="M14" s="886"/>
      <c r="N14" s="980">
        <v>0.26500000000000001</v>
      </c>
    </row>
    <row r="15" spans="1:25">
      <c r="A15" s="971">
        <v>3</v>
      </c>
      <c r="B15" s="884"/>
      <c r="C15" s="886"/>
      <c r="D15" s="888" t="s">
        <v>91</v>
      </c>
      <c r="E15" s="886"/>
      <c r="F15" s="972">
        <f>F13*F14</f>
        <v>2.7461489189247614</v>
      </c>
      <c r="G15" s="886"/>
      <c r="H15" s="972">
        <f>H13*H14</f>
        <v>7.6900328133139588</v>
      </c>
      <c r="I15" s="799"/>
      <c r="J15" s="972">
        <f>J13*J14</f>
        <v>-2.4619711420331449</v>
      </c>
      <c r="K15" s="886"/>
      <c r="L15" s="972">
        <f>L13*L14</f>
        <v>-4.5694071680406614</v>
      </c>
      <c r="M15" s="886"/>
      <c r="N15" s="972">
        <f>N13*N14</f>
        <v>3.4048034221649139</v>
      </c>
    </row>
    <row r="16" spans="1:25" ht="25.5">
      <c r="A16" s="971">
        <v>4</v>
      </c>
      <c r="B16" s="884"/>
      <c r="C16" s="886"/>
      <c r="D16" s="974" t="s">
        <v>325</v>
      </c>
      <c r="E16" s="886"/>
      <c r="F16" s="975">
        <f>F15/0.735</f>
        <v>3.7362570325506961</v>
      </c>
      <c r="G16" s="886"/>
      <c r="H16" s="975">
        <f>H15/0.735</f>
        <v>10.462629677978175</v>
      </c>
      <c r="I16" s="976"/>
      <c r="J16" s="975">
        <f>J15/0.735</f>
        <v>-3.3496206014056393</v>
      </c>
      <c r="K16" s="886"/>
      <c r="L16" s="975">
        <f>L15/0.735</f>
        <v>-6.2168805007355941</v>
      </c>
      <c r="M16" s="886"/>
      <c r="N16" s="975">
        <f>N15/0.735</f>
        <v>4.6323856083876382</v>
      </c>
      <c r="O16" s="876"/>
    </row>
    <row r="17" spans="1:24">
      <c r="A17" s="971">
        <v>5</v>
      </c>
      <c r="B17" s="884"/>
      <c r="C17" s="886"/>
      <c r="D17" s="974" t="s">
        <v>327</v>
      </c>
      <c r="E17" s="886"/>
      <c r="F17" s="972">
        <f>-F16</f>
        <v>-3.7362570325506961</v>
      </c>
      <c r="G17" s="886"/>
      <c r="H17" s="972">
        <f>-H16</f>
        <v>-10.462629677978175</v>
      </c>
      <c r="I17" s="976"/>
      <c r="J17" s="972">
        <f>-J16</f>
        <v>3.3496206014056393</v>
      </c>
      <c r="K17" s="886"/>
      <c r="L17" s="972">
        <f>-L16</f>
        <v>6.2168805007355941</v>
      </c>
      <c r="M17" s="886"/>
      <c r="N17" s="972">
        <f>-N16</f>
        <v>-4.6323856083876382</v>
      </c>
      <c r="O17" s="876"/>
    </row>
    <row r="18" spans="1:24">
      <c r="A18" s="971">
        <v>6</v>
      </c>
      <c r="B18" s="884"/>
      <c r="C18" s="886"/>
      <c r="D18" s="977" t="s">
        <v>326</v>
      </c>
      <c r="E18" s="886"/>
      <c r="F18" s="981">
        <v>-0.132823937507177</v>
      </c>
      <c r="G18" s="886"/>
      <c r="H18" s="981">
        <v>-0.37194542999999997</v>
      </c>
      <c r="I18" s="886"/>
      <c r="J18" s="981">
        <v>0.1105368</v>
      </c>
      <c r="K18" s="886"/>
      <c r="L18" s="982">
        <v>6.8385900000000013E-2</v>
      </c>
      <c r="M18" s="886"/>
      <c r="N18" s="975">
        <f>SUM(F18:L18)</f>
        <v>-0.32584666750717695</v>
      </c>
      <c r="O18" s="876"/>
      <c r="P18" s="876"/>
    </row>
    <row r="19" spans="1:24" s="882" customFormat="1" ht="13.5" thickBot="1">
      <c r="A19" s="971">
        <v>7</v>
      </c>
      <c r="B19" s="884"/>
      <c r="C19" s="885"/>
      <c r="D19" s="888" t="s">
        <v>328</v>
      </c>
      <c r="E19" s="884"/>
      <c r="F19" s="978">
        <f>SUM(F17:F18)</f>
        <v>-3.869080970057873</v>
      </c>
      <c r="G19" s="889"/>
      <c r="H19" s="978">
        <f>SUM(H17:H18)</f>
        <v>-10.834575107978175</v>
      </c>
      <c r="I19" s="889"/>
      <c r="J19" s="978">
        <f>SUM(J17:J18)</f>
        <v>3.4601574014056395</v>
      </c>
      <c r="K19" s="890"/>
      <c r="L19" s="978">
        <f>SUM(L17:L18)</f>
        <v>6.2852664007355941</v>
      </c>
      <c r="M19" s="890"/>
      <c r="N19" s="978">
        <f>SUM(N17:N18)</f>
        <v>-4.9582322758948152</v>
      </c>
      <c r="O19" s="886"/>
      <c r="P19" s="886"/>
    </row>
    <row r="20" spans="1:24" s="882" customFormat="1" ht="13.5" thickTop="1">
      <c r="A20" s="971"/>
      <c r="B20" s="884"/>
      <c r="C20" s="885"/>
      <c r="D20" s="888"/>
      <c r="E20" s="884"/>
      <c r="F20" s="958"/>
      <c r="G20" s="889"/>
      <c r="H20" s="889"/>
      <c r="I20" s="889"/>
      <c r="J20" s="890"/>
      <c r="K20" s="890"/>
      <c r="L20" s="890"/>
      <c r="M20" s="890"/>
      <c r="N20" s="890"/>
      <c r="O20" s="886"/>
      <c r="P20" s="886"/>
    </row>
    <row r="21" spans="1:24" s="882" customFormat="1">
      <c r="A21" s="460"/>
      <c r="B21" s="884"/>
      <c r="C21" s="885"/>
      <c r="D21" s="888"/>
      <c r="E21" s="884"/>
      <c r="F21" s="958"/>
      <c r="G21" s="889"/>
      <c r="H21" s="889"/>
      <c r="I21" s="889"/>
      <c r="J21" s="890"/>
      <c r="K21" s="890"/>
      <c r="L21" s="890"/>
      <c r="M21" s="890"/>
      <c r="N21" s="890"/>
      <c r="O21" s="886"/>
      <c r="P21" s="886"/>
    </row>
    <row r="22" spans="1:24" s="882" customFormat="1">
      <c r="A22" s="460"/>
      <c r="B22" s="884"/>
      <c r="C22" s="885"/>
      <c r="D22" s="888"/>
      <c r="E22" s="884"/>
      <c r="F22" s="958"/>
      <c r="G22" s="889"/>
      <c r="H22" s="889"/>
      <c r="I22" s="889"/>
      <c r="J22" s="890"/>
      <c r="K22" s="890"/>
      <c r="L22" s="890"/>
      <c r="M22" s="890"/>
      <c r="N22" s="890"/>
      <c r="O22" s="886"/>
      <c r="P22" s="886"/>
    </row>
    <row r="23" spans="1:24" s="882" customFormat="1">
      <c r="A23" s="460"/>
      <c r="B23" s="884"/>
      <c r="C23" s="885"/>
      <c r="D23" s="888"/>
      <c r="E23" s="884"/>
      <c r="F23" s="958"/>
      <c r="G23" s="889"/>
      <c r="H23" s="889"/>
      <c r="I23" s="889"/>
      <c r="J23" s="890"/>
      <c r="K23" s="890"/>
      <c r="L23" s="890"/>
      <c r="M23" s="890"/>
      <c r="N23" s="890"/>
      <c r="O23" s="886"/>
      <c r="P23" s="886"/>
    </row>
    <row r="24" spans="1:24" s="882" customFormat="1">
      <c r="A24" s="881"/>
      <c r="B24" s="884"/>
      <c r="C24" s="885"/>
      <c r="D24" s="888"/>
      <c r="E24" s="884"/>
      <c r="F24" s="885"/>
      <c r="G24" s="884"/>
      <c r="H24" s="884"/>
      <c r="I24" s="884"/>
      <c r="J24" s="886"/>
      <c r="K24" s="886"/>
      <c r="L24" s="886"/>
      <c r="M24" s="886"/>
      <c r="N24" s="886"/>
      <c r="O24" s="886"/>
      <c r="P24" s="886"/>
    </row>
    <row r="25" spans="1:24" s="882" customFormat="1" ht="15" customHeight="1">
      <c r="A25" s="983" t="s">
        <v>334</v>
      </c>
      <c r="B25" s="983"/>
      <c r="C25" s="983"/>
      <c r="D25" s="983"/>
      <c r="E25" s="983"/>
      <c r="F25" s="983"/>
      <c r="G25" s="983"/>
      <c r="H25" s="983"/>
      <c r="I25" s="983"/>
      <c r="J25" s="983"/>
      <c r="K25" s="983"/>
      <c r="L25" s="983"/>
      <c r="M25" s="983"/>
      <c r="N25" s="983"/>
      <c r="O25" s="983"/>
      <c r="P25" s="983"/>
      <c r="Q25" s="983"/>
      <c r="R25" s="983"/>
      <c r="S25" s="983"/>
      <c r="T25" s="983"/>
      <c r="U25" s="983"/>
      <c r="V25" s="983"/>
      <c r="W25" s="983"/>
      <c r="X25" s="983"/>
    </row>
    <row r="26" spans="1:24" s="882" customFormat="1">
      <c r="A26" s="881"/>
      <c r="F26" s="963"/>
    </row>
    <row r="27" spans="1:24">
      <c r="A27" s="949"/>
      <c r="B27" s="454"/>
      <c r="C27" s="949"/>
      <c r="D27" s="951"/>
      <c r="E27" s="454"/>
      <c r="F27" s="457" t="s">
        <v>3</v>
      </c>
      <c r="G27" s="454"/>
      <c r="H27" s="457" t="s">
        <v>3</v>
      </c>
      <c r="I27" s="454"/>
      <c r="J27" s="458"/>
      <c r="K27" s="949"/>
      <c r="L27" s="458" t="s">
        <v>6</v>
      </c>
      <c r="M27" s="950"/>
      <c r="N27" s="458" t="s">
        <v>7</v>
      </c>
      <c r="O27" s="458"/>
      <c r="P27" s="458"/>
      <c r="Q27" s="458"/>
      <c r="R27" s="458"/>
      <c r="S27" s="950"/>
      <c r="T27" s="950"/>
      <c r="V27" s="457" t="s">
        <v>8</v>
      </c>
      <c r="W27" s="454"/>
      <c r="X27" s="457" t="s">
        <v>8</v>
      </c>
    </row>
    <row r="28" spans="1:24">
      <c r="A28" s="948" t="s">
        <v>9</v>
      </c>
      <c r="B28" s="883"/>
      <c r="C28" s="948"/>
      <c r="D28" s="883"/>
      <c r="E28" s="883"/>
      <c r="F28" s="948" t="s">
        <v>10</v>
      </c>
      <c r="G28" s="883"/>
      <c r="H28" s="948" t="s">
        <v>10</v>
      </c>
      <c r="I28" s="883"/>
      <c r="J28" s="948" t="s">
        <v>13</v>
      </c>
      <c r="K28" s="948"/>
      <c r="L28" s="948" t="s">
        <v>15</v>
      </c>
      <c r="M28" s="964"/>
      <c r="N28" s="948" t="s">
        <v>15</v>
      </c>
      <c r="O28" s="948"/>
      <c r="P28" s="948" t="s">
        <v>16</v>
      </c>
      <c r="Q28" s="948"/>
      <c r="R28" s="948" t="s">
        <v>17</v>
      </c>
      <c r="S28" s="948"/>
      <c r="T28" s="948" t="s">
        <v>18</v>
      </c>
      <c r="U28" s="876"/>
      <c r="V28" s="948" t="s">
        <v>10</v>
      </c>
      <c r="W28" s="883"/>
      <c r="X28" s="948" t="s">
        <v>10</v>
      </c>
    </row>
    <row r="29" spans="1:24">
      <c r="A29" s="947" t="s">
        <v>20</v>
      </c>
      <c r="B29" s="883"/>
      <c r="C29" s="945" t="s">
        <v>21</v>
      </c>
      <c r="D29" s="945"/>
      <c r="E29" s="883"/>
      <c r="F29" s="947" t="s">
        <v>6</v>
      </c>
      <c r="G29" s="883"/>
      <c r="H29" s="947" t="s">
        <v>7</v>
      </c>
      <c r="I29" s="883"/>
      <c r="J29" s="947" t="s">
        <v>5</v>
      </c>
      <c r="K29" s="948"/>
      <c r="L29" s="947" t="s">
        <v>23</v>
      </c>
      <c r="M29" s="964"/>
      <c r="N29" s="947" t="s">
        <v>23</v>
      </c>
      <c r="O29" s="948"/>
      <c r="P29" s="947" t="s">
        <v>24</v>
      </c>
      <c r="Q29" s="948"/>
      <c r="R29" s="947" t="s">
        <v>25</v>
      </c>
      <c r="S29" s="948"/>
      <c r="T29" s="947" t="s">
        <v>25</v>
      </c>
      <c r="U29" s="876"/>
      <c r="V29" s="947" t="s">
        <v>6</v>
      </c>
      <c r="W29" s="883"/>
      <c r="X29" s="947" t="s">
        <v>7</v>
      </c>
    </row>
    <row r="30" spans="1:24">
      <c r="A30" s="949"/>
      <c r="B30" s="454"/>
      <c r="C30" s="949"/>
      <c r="D30" s="454"/>
      <c r="E30" s="454"/>
      <c r="F30" s="949" t="s">
        <v>27</v>
      </c>
      <c r="G30" s="454"/>
      <c r="H30" s="949" t="s">
        <v>28</v>
      </c>
      <c r="I30" s="454"/>
      <c r="J30" s="949" t="s">
        <v>29</v>
      </c>
      <c r="K30" s="454"/>
      <c r="L30" s="949" t="s">
        <v>30</v>
      </c>
      <c r="N30" s="460" t="s">
        <v>31</v>
      </c>
      <c r="O30" s="461"/>
      <c r="P30" s="949" t="s">
        <v>32</v>
      </c>
      <c r="Q30" s="461"/>
      <c r="R30" s="949" t="s">
        <v>33</v>
      </c>
      <c r="S30" s="461"/>
      <c r="T30" s="949" t="s">
        <v>34</v>
      </c>
      <c r="U30" s="461"/>
      <c r="V30" s="949" t="s">
        <v>35</v>
      </c>
      <c r="W30" s="461"/>
      <c r="X30" s="949" t="s">
        <v>36</v>
      </c>
    </row>
    <row r="31" spans="1:24">
      <c r="A31" s="949"/>
      <c r="B31" s="454"/>
      <c r="C31" s="949"/>
      <c r="D31" s="454"/>
      <c r="E31" s="454"/>
      <c r="F31" s="949"/>
      <c r="G31" s="454"/>
      <c r="H31" s="454"/>
      <c r="I31" s="454"/>
      <c r="J31" s="454"/>
      <c r="K31" s="454"/>
      <c r="L31" s="454"/>
      <c r="N31" s="454"/>
      <c r="O31" s="454"/>
      <c r="P31" s="454"/>
      <c r="Q31" s="454"/>
      <c r="R31" s="454"/>
      <c r="S31" s="454"/>
      <c r="T31" s="454"/>
    </row>
    <row r="32" spans="1:24">
      <c r="A32" s="949"/>
      <c r="B32" s="454"/>
      <c r="C32" s="454" t="s">
        <v>42</v>
      </c>
      <c r="D32" s="454"/>
      <c r="E32" s="454"/>
      <c r="F32" s="949"/>
      <c r="G32" s="454"/>
      <c r="H32" s="454"/>
      <c r="I32" s="454"/>
      <c r="J32" s="454"/>
      <c r="K32" s="454"/>
      <c r="L32" s="454"/>
      <c r="N32" s="454"/>
      <c r="O32" s="454"/>
      <c r="P32" s="462"/>
      <c r="Q32" s="461"/>
      <c r="R32" s="454"/>
      <c r="S32" s="461"/>
      <c r="T32" s="454"/>
    </row>
    <row r="33" spans="1:24">
      <c r="A33" s="943">
        <v>8</v>
      </c>
      <c r="B33" s="454"/>
      <c r="C33" s="949">
        <v>1</v>
      </c>
      <c r="D33" s="454" t="s">
        <v>45</v>
      </c>
      <c r="E33" s="949"/>
      <c r="F33" s="953">
        <v>0</v>
      </c>
      <c r="G33" s="464"/>
      <c r="H33" s="953">
        <v>0</v>
      </c>
      <c r="I33" s="464"/>
      <c r="J33" s="953">
        <v>0</v>
      </c>
      <c r="K33" s="464"/>
      <c r="L33" s="953">
        <v>0</v>
      </c>
      <c r="M33" s="464"/>
      <c r="N33" s="953">
        <v>0</v>
      </c>
      <c r="O33" s="454"/>
      <c r="P33" s="465">
        <v>0.04</v>
      </c>
      <c r="Q33" s="949"/>
      <c r="R33" s="953">
        <f>P33*L33</f>
        <v>0</v>
      </c>
      <c r="S33" s="466"/>
      <c r="T33" s="953">
        <f>P33*N33</f>
        <v>0</v>
      </c>
      <c r="U33" s="466"/>
      <c r="V33" s="953">
        <f>F33+J33-R33</f>
        <v>0</v>
      </c>
      <c r="W33" s="466"/>
      <c r="X33" s="953">
        <f>H33+J33-T33</f>
        <v>0</v>
      </c>
    </row>
    <row r="34" spans="1:24">
      <c r="A34" s="943">
        <v>9</v>
      </c>
      <c r="B34" s="454"/>
      <c r="C34" s="949">
        <v>1</v>
      </c>
      <c r="D34" s="454" t="s">
        <v>47</v>
      </c>
      <c r="E34" s="949"/>
      <c r="F34" s="953">
        <v>0</v>
      </c>
      <c r="G34" s="464"/>
      <c r="H34" s="953">
        <v>0</v>
      </c>
      <c r="I34" s="464"/>
      <c r="J34" s="953">
        <v>0</v>
      </c>
      <c r="K34" s="464"/>
      <c r="L34" s="953">
        <v>0</v>
      </c>
      <c r="M34" s="464"/>
      <c r="N34" s="953">
        <v>0</v>
      </c>
      <c r="O34" s="454"/>
      <c r="P34" s="465">
        <v>0.06</v>
      </c>
      <c r="Q34" s="949"/>
      <c r="R34" s="953">
        <f t="shared" ref="R34:R41" si="0">P34*L34</f>
        <v>0</v>
      </c>
      <c r="S34" s="466"/>
      <c r="T34" s="953">
        <f t="shared" ref="T34:T40" si="1">P34*N34</f>
        <v>0</v>
      </c>
      <c r="U34" s="466"/>
      <c r="V34" s="953">
        <f t="shared" ref="V34:V51" si="2">F34+J34-R34</f>
        <v>0</v>
      </c>
      <c r="W34" s="466"/>
      <c r="X34" s="953">
        <f t="shared" ref="X34:X51" si="3">H34+J34-T34</f>
        <v>0</v>
      </c>
    </row>
    <row r="35" spans="1:24">
      <c r="A35" s="944">
        <v>10</v>
      </c>
      <c r="B35" s="454"/>
      <c r="C35" s="949">
        <v>2</v>
      </c>
      <c r="D35" s="454" t="s">
        <v>49</v>
      </c>
      <c r="E35" s="949"/>
      <c r="F35" s="953">
        <v>0</v>
      </c>
      <c r="G35" s="464"/>
      <c r="H35" s="953">
        <v>0</v>
      </c>
      <c r="I35" s="464"/>
      <c r="J35" s="953">
        <v>0</v>
      </c>
      <c r="K35" s="464"/>
      <c r="L35" s="953">
        <v>0</v>
      </c>
      <c r="M35" s="464"/>
      <c r="N35" s="953">
        <v>0</v>
      </c>
      <c r="O35" s="454"/>
      <c r="P35" s="465">
        <v>0.06</v>
      </c>
      <c r="Q35" s="949"/>
      <c r="R35" s="953">
        <f t="shared" si="0"/>
        <v>0</v>
      </c>
      <c r="S35" s="466"/>
      <c r="T35" s="953">
        <f t="shared" si="1"/>
        <v>0</v>
      </c>
      <c r="U35" s="466"/>
      <c r="V35" s="953">
        <f t="shared" si="2"/>
        <v>0</v>
      </c>
      <c r="W35" s="466"/>
      <c r="X35" s="953">
        <f t="shared" si="3"/>
        <v>0</v>
      </c>
    </row>
    <row r="36" spans="1:24">
      <c r="A36" s="944">
        <v>11</v>
      </c>
      <c r="B36" s="454"/>
      <c r="C36" s="949">
        <v>3</v>
      </c>
      <c r="D36" s="454" t="s">
        <v>51</v>
      </c>
      <c r="E36" s="949"/>
      <c r="F36" s="953">
        <v>0</v>
      </c>
      <c r="G36" s="464"/>
      <c r="H36" s="953">
        <v>0</v>
      </c>
      <c r="I36" s="464"/>
      <c r="J36" s="953">
        <v>0</v>
      </c>
      <c r="K36" s="464"/>
      <c r="L36" s="953">
        <v>0</v>
      </c>
      <c r="M36" s="464"/>
      <c r="N36" s="953">
        <v>0</v>
      </c>
      <c r="O36" s="454"/>
      <c r="P36" s="465">
        <v>0.05</v>
      </c>
      <c r="Q36" s="949"/>
      <c r="R36" s="953">
        <f t="shared" si="0"/>
        <v>0</v>
      </c>
      <c r="S36" s="466"/>
      <c r="T36" s="953">
        <f t="shared" si="1"/>
        <v>0</v>
      </c>
      <c r="U36" s="466"/>
      <c r="V36" s="953">
        <f t="shared" si="2"/>
        <v>0</v>
      </c>
      <c r="W36" s="466"/>
      <c r="X36" s="953">
        <f t="shared" si="3"/>
        <v>0</v>
      </c>
    </row>
    <row r="37" spans="1:24">
      <c r="A37" s="944">
        <v>12</v>
      </c>
      <c r="B37" s="454"/>
      <c r="C37" s="949">
        <v>6</v>
      </c>
      <c r="D37" s="454" t="s">
        <v>53</v>
      </c>
      <c r="E37" s="949"/>
      <c r="F37" s="953">
        <v>0</v>
      </c>
      <c r="G37" s="464"/>
      <c r="H37" s="953">
        <v>0</v>
      </c>
      <c r="I37" s="464"/>
      <c r="J37" s="953">
        <v>0</v>
      </c>
      <c r="K37" s="464"/>
      <c r="L37" s="953">
        <v>0</v>
      </c>
      <c r="M37" s="464"/>
      <c r="N37" s="953">
        <v>0</v>
      </c>
      <c r="O37" s="454"/>
      <c r="P37" s="465">
        <v>0.1</v>
      </c>
      <c r="Q37" s="949"/>
      <c r="R37" s="953">
        <f t="shared" si="0"/>
        <v>0</v>
      </c>
      <c r="S37" s="466"/>
      <c r="T37" s="953">
        <f>P37*N37</f>
        <v>0</v>
      </c>
      <c r="U37" s="466"/>
      <c r="V37" s="953">
        <f t="shared" si="2"/>
        <v>0</v>
      </c>
      <c r="W37" s="466"/>
      <c r="X37" s="953">
        <f t="shared" si="3"/>
        <v>0</v>
      </c>
    </row>
    <row r="38" spans="1:24">
      <c r="A38" s="944">
        <v>13</v>
      </c>
      <c r="B38" s="454"/>
      <c r="C38" s="949">
        <v>7</v>
      </c>
      <c r="D38" s="454" t="s">
        <v>55</v>
      </c>
      <c r="E38" s="949"/>
      <c r="F38" s="953">
        <v>0</v>
      </c>
      <c r="G38" s="464"/>
      <c r="H38" s="953">
        <v>0</v>
      </c>
      <c r="I38" s="464"/>
      <c r="J38" s="953">
        <v>0</v>
      </c>
      <c r="K38" s="464"/>
      <c r="L38" s="953">
        <v>0</v>
      </c>
      <c r="M38" s="464"/>
      <c r="N38" s="953">
        <v>0</v>
      </c>
      <c r="O38" s="454"/>
      <c r="P38" s="465">
        <v>0.15</v>
      </c>
      <c r="Q38" s="949"/>
      <c r="R38" s="953">
        <f t="shared" si="0"/>
        <v>0</v>
      </c>
      <c r="S38" s="466"/>
      <c r="T38" s="953">
        <f t="shared" si="1"/>
        <v>0</v>
      </c>
      <c r="U38" s="466"/>
      <c r="V38" s="953">
        <f t="shared" si="2"/>
        <v>0</v>
      </c>
      <c r="W38" s="466"/>
      <c r="X38" s="953">
        <f t="shared" si="3"/>
        <v>0</v>
      </c>
    </row>
    <row r="39" spans="1:24">
      <c r="A39" s="944">
        <v>14</v>
      </c>
      <c r="B39" s="454"/>
      <c r="C39" s="949">
        <v>8</v>
      </c>
      <c r="D39" s="454" t="s">
        <v>57</v>
      </c>
      <c r="E39" s="949"/>
      <c r="F39" s="953">
        <v>0</v>
      </c>
      <c r="G39" s="464"/>
      <c r="H39" s="953">
        <v>0</v>
      </c>
      <c r="I39" s="464"/>
      <c r="J39" s="953">
        <v>0</v>
      </c>
      <c r="K39" s="464"/>
      <c r="L39" s="953">
        <v>0</v>
      </c>
      <c r="M39" s="464"/>
      <c r="N39" s="953">
        <v>0</v>
      </c>
      <c r="O39" s="454"/>
      <c r="P39" s="465">
        <v>0.2</v>
      </c>
      <c r="Q39" s="949"/>
      <c r="R39" s="953">
        <f t="shared" si="0"/>
        <v>0</v>
      </c>
      <c r="S39" s="466"/>
      <c r="T39" s="953">
        <f t="shared" si="1"/>
        <v>0</v>
      </c>
      <c r="U39" s="466"/>
      <c r="V39" s="953">
        <f t="shared" si="2"/>
        <v>0</v>
      </c>
      <c r="W39" s="466"/>
      <c r="X39" s="953">
        <f t="shared" si="3"/>
        <v>0</v>
      </c>
    </row>
    <row r="40" spans="1:24">
      <c r="A40" s="944">
        <v>15</v>
      </c>
      <c r="B40" s="454"/>
      <c r="C40" s="949">
        <v>10</v>
      </c>
      <c r="D40" s="454" t="s">
        <v>59</v>
      </c>
      <c r="E40" s="949"/>
      <c r="F40" s="953">
        <v>0</v>
      </c>
      <c r="G40" s="464"/>
      <c r="H40" s="953">
        <v>0</v>
      </c>
      <c r="I40" s="464"/>
      <c r="J40" s="953">
        <v>0</v>
      </c>
      <c r="K40" s="464"/>
      <c r="L40" s="953">
        <v>0</v>
      </c>
      <c r="M40" s="464"/>
      <c r="N40" s="953">
        <v>0</v>
      </c>
      <c r="O40" s="454"/>
      <c r="P40" s="465">
        <v>0.3</v>
      </c>
      <c r="Q40" s="949"/>
      <c r="R40" s="953">
        <f t="shared" si="0"/>
        <v>0</v>
      </c>
      <c r="S40" s="466"/>
      <c r="T40" s="953">
        <f t="shared" si="1"/>
        <v>0</v>
      </c>
      <c r="U40" s="466"/>
      <c r="V40" s="953">
        <f t="shared" si="2"/>
        <v>0</v>
      </c>
      <c r="W40" s="466"/>
      <c r="X40" s="953">
        <f t="shared" si="3"/>
        <v>0</v>
      </c>
    </row>
    <row r="41" spans="1:24">
      <c r="A41" s="944">
        <v>16</v>
      </c>
      <c r="B41" s="454"/>
      <c r="C41" s="949">
        <v>12</v>
      </c>
      <c r="D41" s="454" t="s">
        <v>61</v>
      </c>
      <c r="E41" s="949"/>
      <c r="F41" s="953">
        <v>0</v>
      </c>
      <c r="G41" s="464"/>
      <c r="H41" s="953">
        <v>0</v>
      </c>
      <c r="I41" s="464"/>
      <c r="J41" s="953">
        <v>0.77714808945140046</v>
      </c>
      <c r="K41" s="464"/>
      <c r="L41" s="953">
        <v>0.77714808945140046</v>
      </c>
      <c r="M41" s="464"/>
      <c r="N41" s="953">
        <v>0.38857404472570023</v>
      </c>
      <c r="O41" s="454"/>
      <c r="P41" s="465">
        <v>1</v>
      </c>
      <c r="Q41" s="949"/>
      <c r="R41" s="953">
        <f t="shared" si="0"/>
        <v>0.77714808945140046</v>
      </c>
      <c r="S41" s="466"/>
      <c r="T41" s="953">
        <f>P41*N41</f>
        <v>0.38857404472570023</v>
      </c>
      <c r="U41" s="466"/>
      <c r="V41" s="953">
        <f t="shared" si="2"/>
        <v>0</v>
      </c>
      <c r="W41" s="466"/>
      <c r="X41" s="953">
        <f>H41+J41-T41</f>
        <v>0.38857404472570023</v>
      </c>
    </row>
    <row r="42" spans="1:24">
      <c r="A42" s="944">
        <v>17</v>
      </c>
      <c r="B42" s="454"/>
      <c r="C42" s="949">
        <v>13</v>
      </c>
      <c r="D42" s="454" t="s">
        <v>63</v>
      </c>
      <c r="E42" s="949"/>
      <c r="F42" s="953">
        <v>0</v>
      </c>
      <c r="G42" s="464"/>
      <c r="H42" s="953">
        <v>0</v>
      </c>
      <c r="I42" s="464"/>
      <c r="J42" s="953">
        <v>0</v>
      </c>
      <c r="K42" s="464"/>
      <c r="L42" s="953">
        <v>0</v>
      </c>
      <c r="M42" s="464"/>
      <c r="N42" s="953">
        <v>0</v>
      </c>
      <c r="O42" s="454"/>
      <c r="P42" s="465" t="s">
        <v>64</v>
      </c>
      <c r="Q42" s="949"/>
      <c r="R42" s="953">
        <v>0</v>
      </c>
      <c r="S42" s="466"/>
      <c r="T42" s="953">
        <v>0</v>
      </c>
      <c r="U42" s="466"/>
      <c r="V42" s="953">
        <f t="shared" si="2"/>
        <v>0</v>
      </c>
      <c r="W42" s="466"/>
      <c r="X42" s="953">
        <f t="shared" si="3"/>
        <v>0</v>
      </c>
    </row>
    <row r="43" spans="1:24">
      <c r="A43" s="944">
        <v>18</v>
      </c>
      <c r="B43" s="454"/>
      <c r="C43" s="467">
        <v>14.1</v>
      </c>
      <c r="D43" s="454" t="s">
        <v>66</v>
      </c>
      <c r="E43" s="949"/>
      <c r="F43" s="953">
        <v>0</v>
      </c>
      <c r="G43" s="464"/>
      <c r="H43" s="953">
        <v>0</v>
      </c>
      <c r="I43" s="464"/>
      <c r="J43" s="953">
        <v>0</v>
      </c>
      <c r="K43" s="464"/>
      <c r="L43" s="953">
        <v>0</v>
      </c>
      <c r="M43" s="464"/>
      <c r="N43" s="953">
        <v>0</v>
      </c>
      <c r="O43" s="454"/>
      <c r="P43" s="465">
        <v>0.05</v>
      </c>
      <c r="Q43" s="949"/>
      <c r="R43" s="953">
        <f t="shared" ref="R43:R51" si="4">P43*L43</f>
        <v>0</v>
      </c>
      <c r="S43" s="466"/>
      <c r="T43" s="953">
        <f t="shared" ref="T43:T51" si="5">P43*N43</f>
        <v>0</v>
      </c>
      <c r="U43" s="466"/>
      <c r="V43" s="953">
        <f t="shared" si="2"/>
        <v>0</v>
      </c>
      <c r="W43" s="466"/>
      <c r="X43" s="953">
        <f t="shared" si="3"/>
        <v>0</v>
      </c>
    </row>
    <row r="44" spans="1:24">
      <c r="A44" s="944">
        <v>19</v>
      </c>
      <c r="B44" s="454"/>
      <c r="C44" s="467">
        <v>14.1</v>
      </c>
      <c r="D44" s="454" t="s">
        <v>68</v>
      </c>
      <c r="E44" s="949"/>
      <c r="F44" s="953">
        <v>0</v>
      </c>
      <c r="G44" s="464"/>
      <c r="H44" s="953">
        <v>0</v>
      </c>
      <c r="I44" s="464"/>
      <c r="J44" s="953">
        <v>0</v>
      </c>
      <c r="K44" s="464"/>
      <c r="L44" s="953">
        <v>0</v>
      </c>
      <c r="M44" s="464"/>
      <c r="N44" s="953">
        <v>0</v>
      </c>
      <c r="O44" s="454"/>
      <c r="P44" s="465">
        <v>7.0000000000000007E-2</v>
      </c>
      <c r="Q44" s="468"/>
      <c r="R44" s="953">
        <f t="shared" si="4"/>
        <v>0</v>
      </c>
      <c r="S44" s="466"/>
      <c r="T44" s="953">
        <f t="shared" si="5"/>
        <v>0</v>
      </c>
      <c r="U44" s="466"/>
      <c r="V44" s="953">
        <f t="shared" si="2"/>
        <v>0</v>
      </c>
      <c r="W44" s="466"/>
      <c r="X44" s="953">
        <f t="shared" si="3"/>
        <v>0</v>
      </c>
    </row>
    <row r="45" spans="1:24">
      <c r="A45" s="944">
        <v>20</v>
      </c>
      <c r="B45" s="454"/>
      <c r="C45" s="949">
        <v>17</v>
      </c>
      <c r="D45" s="454" t="s">
        <v>70</v>
      </c>
      <c r="E45" s="949"/>
      <c r="F45" s="953">
        <v>0</v>
      </c>
      <c r="G45" s="464"/>
      <c r="H45" s="953">
        <v>0</v>
      </c>
      <c r="I45" s="464"/>
      <c r="J45" s="953">
        <v>0</v>
      </c>
      <c r="K45" s="464"/>
      <c r="L45" s="953">
        <v>0</v>
      </c>
      <c r="M45" s="464"/>
      <c r="N45" s="953">
        <v>0</v>
      </c>
      <c r="O45" s="454"/>
      <c r="P45" s="465">
        <v>0.08</v>
      </c>
      <c r="Q45" s="949"/>
      <c r="R45" s="953">
        <f t="shared" si="4"/>
        <v>0</v>
      </c>
      <c r="S45" s="466"/>
      <c r="T45" s="953">
        <f t="shared" si="5"/>
        <v>0</v>
      </c>
      <c r="U45" s="466"/>
      <c r="V45" s="953">
        <f t="shared" si="2"/>
        <v>0</v>
      </c>
      <c r="W45" s="466"/>
      <c r="X45" s="953">
        <f t="shared" si="3"/>
        <v>0</v>
      </c>
    </row>
    <row r="46" spans="1:24">
      <c r="A46" s="944">
        <v>21</v>
      </c>
      <c r="B46" s="454"/>
      <c r="C46" s="949">
        <v>38</v>
      </c>
      <c r="D46" s="454" t="s">
        <v>72</v>
      </c>
      <c r="E46" s="949"/>
      <c r="F46" s="953">
        <v>0</v>
      </c>
      <c r="G46" s="464"/>
      <c r="H46" s="953">
        <v>0</v>
      </c>
      <c r="I46" s="464"/>
      <c r="J46" s="953">
        <v>0</v>
      </c>
      <c r="K46" s="464"/>
      <c r="L46" s="953">
        <v>0</v>
      </c>
      <c r="M46" s="464"/>
      <c r="N46" s="953">
        <v>0</v>
      </c>
      <c r="O46" s="454"/>
      <c r="P46" s="465">
        <v>0.3</v>
      </c>
      <c r="Q46" s="949"/>
      <c r="R46" s="953">
        <f t="shared" si="4"/>
        <v>0</v>
      </c>
      <c r="S46" s="466"/>
      <c r="T46" s="953">
        <f t="shared" si="5"/>
        <v>0</v>
      </c>
      <c r="U46" s="466"/>
      <c r="V46" s="953">
        <f t="shared" si="2"/>
        <v>0</v>
      </c>
      <c r="W46" s="466"/>
      <c r="X46" s="953">
        <f t="shared" si="3"/>
        <v>0</v>
      </c>
    </row>
    <row r="47" spans="1:24">
      <c r="A47" s="944">
        <v>22</v>
      </c>
      <c r="B47" s="454"/>
      <c r="C47" s="949">
        <v>41</v>
      </c>
      <c r="D47" s="454" t="s">
        <v>74</v>
      </c>
      <c r="E47" s="949"/>
      <c r="F47" s="953">
        <v>0</v>
      </c>
      <c r="G47" s="464"/>
      <c r="H47" s="953">
        <v>0</v>
      </c>
      <c r="I47" s="464"/>
      <c r="J47" s="953">
        <v>0</v>
      </c>
      <c r="K47" s="464"/>
      <c r="L47" s="953">
        <v>0</v>
      </c>
      <c r="M47" s="464"/>
      <c r="N47" s="953">
        <v>0</v>
      </c>
      <c r="O47" s="454"/>
      <c r="P47" s="465">
        <v>0.25</v>
      </c>
      <c r="Q47" s="949"/>
      <c r="R47" s="953">
        <f t="shared" si="4"/>
        <v>0</v>
      </c>
      <c r="S47" s="466"/>
      <c r="T47" s="953">
        <f t="shared" si="5"/>
        <v>0</v>
      </c>
      <c r="U47" s="466"/>
      <c r="V47" s="953">
        <f t="shared" si="2"/>
        <v>0</v>
      </c>
      <c r="W47" s="466"/>
      <c r="X47" s="953">
        <f t="shared" si="3"/>
        <v>0</v>
      </c>
    </row>
    <row r="48" spans="1:24">
      <c r="A48" s="944">
        <v>23</v>
      </c>
      <c r="B48" s="454"/>
      <c r="C48" s="949">
        <v>45</v>
      </c>
      <c r="D48" s="469" t="s">
        <v>76</v>
      </c>
      <c r="E48" s="949"/>
      <c r="F48" s="953">
        <v>0</v>
      </c>
      <c r="G48" s="464"/>
      <c r="H48" s="953">
        <v>0</v>
      </c>
      <c r="I48" s="464"/>
      <c r="J48" s="953">
        <v>0</v>
      </c>
      <c r="K48" s="464"/>
      <c r="L48" s="953">
        <v>0</v>
      </c>
      <c r="M48" s="464"/>
      <c r="N48" s="953">
        <v>0</v>
      </c>
      <c r="O48" s="454"/>
      <c r="P48" s="465">
        <v>0.45</v>
      </c>
      <c r="Q48" s="949"/>
      <c r="R48" s="953">
        <f t="shared" si="4"/>
        <v>0</v>
      </c>
      <c r="S48" s="466"/>
      <c r="T48" s="953">
        <f t="shared" si="5"/>
        <v>0</v>
      </c>
      <c r="U48" s="466"/>
      <c r="V48" s="953">
        <f t="shared" si="2"/>
        <v>0</v>
      </c>
      <c r="W48" s="466"/>
      <c r="X48" s="953">
        <f t="shared" si="3"/>
        <v>0</v>
      </c>
    </row>
    <row r="49" spans="1:25">
      <c r="A49" s="944">
        <v>24</v>
      </c>
      <c r="B49" s="454"/>
      <c r="C49" s="949">
        <v>49</v>
      </c>
      <c r="D49" s="454" t="s">
        <v>78</v>
      </c>
      <c r="E49" s="949"/>
      <c r="F49" s="953">
        <v>0</v>
      </c>
      <c r="G49" s="464"/>
      <c r="H49" s="953">
        <v>0</v>
      </c>
      <c r="I49" s="464"/>
      <c r="J49" s="953">
        <v>0</v>
      </c>
      <c r="K49" s="464"/>
      <c r="L49" s="953">
        <v>0</v>
      </c>
      <c r="M49" s="464"/>
      <c r="N49" s="953">
        <v>0</v>
      </c>
      <c r="O49" s="454"/>
      <c r="P49" s="465">
        <v>0.08</v>
      </c>
      <c r="Q49" s="949"/>
      <c r="R49" s="953">
        <f t="shared" si="4"/>
        <v>0</v>
      </c>
      <c r="S49" s="466"/>
      <c r="T49" s="953">
        <f t="shared" si="5"/>
        <v>0</v>
      </c>
      <c r="U49" s="466"/>
      <c r="V49" s="953">
        <f t="shared" si="2"/>
        <v>0</v>
      </c>
      <c r="W49" s="466"/>
      <c r="X49" s="953">
        <f t="shared" si="3"/>
        <v>0</v>
      </c>
    </row>
    <row r="50" spans="1:25">
      <c r="A50" s="944">
        <v>25</v>
      </c>
      <c r="B50" s="454"/>
      <c r="C50" s="949">
        <v>50</v>
      </c>
      <c r="D50" s="469" t="s">
        <v>80</v>
      </c>
      <c r="E50" s="949"/>
      <c r="F50" s="953">
        <v>0</v>
      </c>
      <c r="G50" s="464"/>
      <c r="H50" s="953">
        <v>0</v>
      </c>
      <c r="I50" s="464"/>
      <c r="J50" s="953">
        <v>18.1350037534988</v>
      </c>
      <c r="K50" s="464"/>
      <c r="L50" s="953">
        <v>27.202505630248204</v>
      </c>
      <c r="M50" s="464"/>
      <c r="N50" s="953">
        <v>9.0675018767494002</v>
      </c>
      <c r="O50" s="454"/>
      <c r="P50" s="465">
        <v>0.55000000000000004</v>
      </c>
      <c r="Q50" s="949"/>
      <c r="R50" s="953">
        <f t="shared" si="4"/>
        <v>14.961378096636514</v>
      </c>
      <c r="S50" s="466"/>
      <c r="T50" s="953">
        <f t="shared" si="5"/>
        <v>4.9871260322121707</v>
      </c>
      <c r="U50" s="466"/>
      <c r="V50" s="953">
        <f t="shared" si="2"/>
        <v>3.1736256568622867</v>
      </c>
      <c r="W50" s="466"/>
      <c r="X50" s="953">
        <f t="shared" si="3"/>
        <v>13.14787772128663</v>
      </c>
    </row>
    <row r="51" spans="1:25">
      <c r="A51" s="944">
        <v>26</v>
      </c>
      <c r="B51" s="454"/>
      <c r="C51" s="949">
        <v>51</v>
      </c>
      <c r="D51" s="454" t="s">
        <v>82</v>
      </c>
      <c r="E51" s="949"/>
      <c r="F51" s="954">
        <v>0</v>
      </c>
      <c r="G51" s="866"/>
      <c r="H51" s="954">
        <v>0</v>
      </c>
      <c r="I51" s="866"/>
      <c r="J51" s="954">
        <v>0</v>
      </c>
      <c r="K51" s="866"/>
      <c r="L51" s="954">
        <v>0</v>
      </c>
      <c r="M51" s="866"/>
      <c r="N51" s="954">
        <v>0</v>
      </c>
      <c r="O51" s="454"/>
      <c r="P51" s="465">
        <v>0.06</v>
      </c>
      <c r="Q51" s="949"/>
      <c r="R51" s="954">
        <f t="shared" si="4"/>
        <v>0</v>
      </c>
      <c r="S51" s="866"/>
      <c r="T51" s="954">
        <f t="shared" si="5"/>
        <v>0</v>
      </c>
      <c r="U51" s="866"/>
      <c r="V51" s="954">
        <f t="shared" si="2"/>
        <v>0</v>
      </c>
      <c r="W51" s="866"/>
      <c r="X51" s="954">
        <f t="shared" si="3"/>
        <v>0</v>
      </c>
    </row>
    <row r="52" spans="1:25">
      <c r="A52" s="492"/>
      <c r="B52" s="454"/>
      <c r="C52" s="949"/>
      <c r="D52" s="454"/>
      <c r="E52" s="454"/>
      <c r="F52" s="949"/>
      <c r="G52" s="454"/>
      <c r="H52" s="454"/>
      <c r="I52" s="454"/>
      <c r="J52" s="466"/>
      <c r="K52" s="466"/>
      <c r="L52" s="466"/>
      <c r="M52" s="961"/>
      <c r="N52" s="466"/>
      <c r="O52" s="454"/>
      <c r="P52" s="949"/>
      <c r="Q52" s="454"/>
      <c r="R52" s="471"/>
      <c r="S52" s="471"/>
      <c r="T52" s="471"/>
      <c r="V52" s="471"/>
    </row>
    <row r="53" spans="1:25" ht="13.5" thickBot="1">
      <c r="A53" s="943">
        <v>27</v>
      </c>
      <c r="B53" s="454"/>
      <c r="C53" s="454" t="s">
        <v>84</v>
      </c>
      <c r="D53" s="454"/>
      <c r="E53" s="472"/>
      <c r="F53" s="956">
        <f>SUM(F33:F52)</f>
        <v>0</v>
      </c>
      <c r="G53" s="956"/>
      <c r="H53" s="956">
        <f>SUM(H33:H52)</f>
        <v>0</v>
      </c>
      <c r="I53" s="956"/>
      <c r="J53" s="956">
        <f>SUM(J33:J52)</f>
        <v>18.912151842950202</v>
      </c>
      <c r="K53" s="956"/>
      <c r="L53" s="956">
        <f>SUM(L33:L52)</f>
        <v>27.979653719699606</v>
      </c>
      <c r="M53" s="956"/>
      <c r="N53" s="956">
        <f>SUM(N33:N52)</f>
        <v>9.4560759214751009</v>
      </c>
      <c r="O53" s="956"/>
      <c r="P53" s="959"/>
      <c r="Q53" s="956"/>
      <c r="R53" s="956">
        <f>SUM(R33:R52)</f>
        <v>15.738526186087913</v>
      </c>
      <c r="S53" s="956"/>
      <c r="T53" s="956">
        <f>SUM(T33:T52)</f>
        <v>5.3757000769378713</v>
      </c>
      <c r="U53" s="956"/>
      <c r="V53" s="956">
        <f>SUM(V33:V52)</f>
        <v>3.1736256568622867</v>
      </c>
      <c r="W53" s="956"/>
      <c r="X53" s="956">
        <f>SUM(X33:X52)</f>
        <v>13.53645176601233</v>
      </c>
    </row>
    <row r="54" spans="1:25" ht="13.5" thickTop="1">
      <c r="A54" s="492"/>
      <c r="B54" s="454"/>
      <c r="C54" s="454"/>
      <c r="D54" s="454"/>
      <c r="E54" s="472"/>
      <c r="F54" s="952"/>
      <c r="G54" s="466"/>
      <c r="H54" s="877"/>
      <c r="I54" s="472"/>
      <c r="J54" s="877"/>
      <c r="K54" s="474"/>
      <c r="L54" s="877"/>
      <c r="M54" s="474"/>
      <c r="N54" s="877"/>
      <c r="O54" s="454"/>
      <c r="P54" s="949"/>
      <c r="Q54" s="472"/>
      <c r="R54" s="878"/>
      <c r="S54" s="476"/>
      <c r="T54" s="878"/>
      <c r="V54" s="878"/>
      <c r="X54" s="878"/>
    </row>
    <row r="55" spans="1:25">
      <c r="A55" s="492"/>
      <c r="B55" s="454"/>
      <c r="C55" s="454"/>
      <c r="D55" s="454"/>
      <c r="E55" s="472"/>
      <c r="F55" s="952"/>
      <c r="G55" s="466"/>
      <c r="H55" s="877"/>
      <c r="I55" s="472"/>
      <c r="J55" s="877"/>
      <c r="K55" s="474"/>
      <c r="L55" s="877"/>
      <c r="M55" s="474"/>
      <c r="N55" s="877"/>
      <c r="O55" s="454"/>
      <c r="P55" s="949"/>
      <c r="Q55" s="472"/>
      <c r="R55" s="878"/>
      <c r="S55" s="476"/>
      <c r="T55" s="878"/>
      <c r="V55" s="878"/>
      <c r="X55" s="962"/>
    </row>
    <row r="56" spans="1:25">
      <c r="A56" s="492"/>
      <c r="B56" s="454"/>
      <c r="C56" s="454"/>
      <c r="D56" s="454"/>
      <c r="E56" s="472"/>
      <c r="F56" s="952"/>
      <c r="G56" s="466"/>
      <c r="H56" s="877"/>
      <c r="I56" s="472"/>
      <c r="J56" s="877"/>
      <c r="K56" s="474"/>
      <c r="L56" s="877"/>
      <c r="M56" s="474"/>
      <c r="N56" s="877"/>
      <c r="O56" s="454"/>
      <c r="P56" s="949"/>
      <c r="Q56" s="472"/>
      <c r="R56" s="878"/>
      <c r="S56" s="476"/>
      <c r="T56" s="878"/>
      <c r="V56" s="878"/>
      <c r="X56" s="962"/>
    </row>
    <row r="57" spans="1:25">
      <c r="A57" s="949"/>
      <c r="B57" s="454"/>
      <c r="C57" s="949"/>
      <c r="D57" s="454"/>
      <c r="E57" s="949"/>
      <c r="F57" s="949"/>
      <c r="G57" s="949"/>
      <c r="H57" s="949"/>
      <c r="I57" s="949"/>
      <c r="J57" s="454"/>
      <c r="K57" s="454"/>
      <c r="X57" s="962"/>
    </row>
    <row r="58" spans="1:25">
      <c r="A58" s="979"/>
      <c r="B58" s="454"/>
      <c r="C58" s="979"/>
      <c r="D58" s="454"/>
      <c r="E58" s="979"/>
      <c r="F58" s="979"/>
      <c r="G58" s="979"/>
      <c r="H58" s="979"/>
      <c r="I58" s="979"/>
      <c r="J58" s="454"/>
      <c r="K58" s="454"/>
      <c r="X58" s="962"/>
    </row>
    <row r="59" spans="1:25">
      <c r="A59" s="984" t="s">
        <v>323</v>
      </c>
      <c r="B59" s="984"/>
      <c r="C59" s="984"/>
      <c r="D59" s="984"/>
      <c r="E59" s="984"/>
      <c r="F59" s="984"/>
      <c r="G59" s="984"/>
      <c r="H59" s="984"/>
      <c r="I59" s="984"/>
      <c r="J59" s="984"/>
      <c r="K59" s="984"/>
      <c r="L59" s="984"/>
      <c r="M59" s="984"/>
      <c r="N59" s="984"/>
      <c r="O59" s="984"/>
      <c r="P59" s="984"/>
      <c r="Q59" s="984"/>
      <c r="R59" s="984"/>
      <c r="S59" s="984"/>
      <c r="T59" s="984"/>
      <c r="U59" s="984"/>
      <c r="V59" s="984"/>
      <c r="W59" s="984"/>
      <c r="X59" s="984"/>
      <c r="Y59" s="875"/>
    </row>
    <row r="60" spans="1:25" ht="15" customHeight="1">
      <c r="A60" s="983" t="s">
        <v>335</v>
      </c>
      <c r="B60" s="983"/>
      <c r="C60" s="983"/>
      <c r="D60" s="983"/>
      <c r="E60" s="983"/>
      <c r="F60" s="983"/>
      <c r="G60" s="983"/>
      <c r="H60" s="983"/>
      <c r="I60" s="983"/>
      <c r="J60" s="983"/>
      <c r="K60" s="983"/>
      <c r="L60" s="983"/>
      <c r="M60" s="983"/>
      <c r="N60" s="983"/>
      <c r="O60" s="983"/>
      <c r="P60" s="983"/>
      <c r="Q60" s="983"/>
      <c r="R60" s="983"/>
      <c r="S60" s="983"/>
      <c r="T60" s="983"/>
      <c r="U60" s="983"/>
      <c r="V60" s="983"/>
      <c r="W60" s="983"/>
      <c r="X60" s="983"/>
      <c r="Y60" s="983"/>
    </row>
    <row r="61" spans="1:25">
      <c r="A61" s="460"/>
      <c r="B61" s="454"/>
      <c r="C61" s="949"/>
      <c r="D61" s="454"/>
      <c r="E61" s="454"/>
      <c r="F61" s="949"/>
      <c r="G61" s="454"/>
      <c r="H61" s="454"/>
      <c r="I61" s="454"/>
      <c r="J61" s="454"/>
      <c r="K61" s="454"/>
      <c r="X61" s="962"/>
    </row>
    <row r="62" spans="1:25">
      <c r="A62" s="949"/>
      <c r="B62" s="454"/>
      <c r="C62" s="949"/>
      <c r="E62" s="454"/>
      <c r="F62" s="457" t="s">
        <v>3</v>
      </c>
      <c r="G62" s="454"/>
      <c r="H62" s="457" t="s">
        <v>3</v>
      </c>
      <c r="I62" s="454"/>
      <c r="J62" s="458"/>
      <c r="K62" s="949"/>
      <c r="L62" s="458" t="s">
        <v>6</v>
      </c>
      <c r="M62" s="950"/>
      <c r="N62" s="458" t="s">
        <v>7</v>
      </c>
      <c r="O62" s="458"/>
      <c r="P62" s="458"/>
      <c r="Q62" s="458"/>
      <c r="R62" s="458"/>
      <c r="S62" s="950"/>
      <c r="T62" s="950"/>
      <c r="V62" s="457" t="s">
        <v>8</v>
      </c>
      <c r="W62" s="454"/>
      <c r="X62" s="457" t="s">
        <v>8</v>
      </c>
    </row>
    <row r="63" spans="1:25">
      <c r="A63" s="949" t="s">
        <v>9</v>
      </c>
      <c r="B63" s="454"/>
      <c r="C63" s="949"/>
      <c r="D63" s="454"/>
      <c r="E63" s="454"/>
      <c r="F63" s="949" t="s">
        <v>10</v>
      </c>
      <c r="G63" s="454"/>
      <c r="H63" s="949" t="s">
        <v>10</v>
      </c>
      <c r="I63" s="454"/>
      <c r="J63" s="949" t="s">
        <v>13</v>
      </c>
      <c r="K63" s="949"/>
      <c r="L63" s="949" t="s">
        <v>15</v>
      </c>
      <c r="M63" s="950"/>
      <c r="N63" s="949" t="s">
        <v>15</v>
      </c>
      <c r="O63" s="949"/>
      <c r="P63" s="949" t="s">
        <v>16</v>
      </c>
      <c r="Q63" s="949"/>
      <c r="R63" s="949" t="s">
        <v>17</v>
      </c>
      <c r="S63" s="949"/>
      <c r="T63" s="949" t="s">
        <v>18</v>
      </c>
      <c r="V63" s="949" t="s">
        <v>10</v>
      </c>
      <c r="W63" s="454"/>
      <c r="X63" s="949" t="s">
        <v>10</v>
      </c>
    </row>
    <row r="64" spans="1:25">
      <c r="A64" s="947" t="s">
        <v>20</v>
      </c>
      <c r="B64" s="945"/>
      <c r="C64" s="945" t="s">
        <v>21</v>
      </c>
      <c r="D64" s="945"/>
      <c r="E64" s="945"/>
      <c r="F64" s="947" t="s">
        <v>6</v>
      </c>
      <c r="G64" s="945"/>
      <c r="H64" s="947" t="s">
        <v>7</v>
      </c>
      <c r="I64" s="945"/>
      <c r="J64" s="947" t="s">
        <v>5</v>
      </c>
      <c r="K64" s="947"/>
      <c r="L64" s="947" t="s">
        <v>23</v>
      </c>
      <c r="M64" s="960"/>
      <c r="N64" s="947" t="s">
        <v>23</v>
      </c>
      <c r="O64" s="947"/>
      <c r="P64" s="947" t="s">
        <v>24</v>
      </c>
      <c r="Q64" s="947"/>
      <c r="R64" s="947" t="s">
        <v>25</v>
      </c>
      <c r="S64" s="947"/>
      <c r="T64" s="947" t="s">
        <v>25</v>
      </c>
      <c r="U64" s="946"/>
      <c r="V64" s="947" t="s">
        <v>6</v>
      </c>
      <c r="W64" s="945"/>
      <c r="X64" s="947" t="s">
        <v>7</v>
      </c>
    </row>
    <row r="65" spans="1:24">
      <c r="A65" s="949"/>
      <c r="B65" s="454"/>
      <c r="C65" s="949"/>
      <c r="D65" s="454"/>
      <c r="E65" s="454"/>
      <c r="F65" s="949" t="s">
        <v>27</v>
      </c>
      <c r="G65" s="454"/>
      <c r="H65" s="949" t="s">
        <v>28</v>
      </c>
      <c r="I65" s="454"/>
      <c r="J65" s="949" t="s">
        <v>29</v>
      </c>
      <c r="K65" s="454"/>
      <c r="L65" s="949" t="s">
        <v>30</v>
      </c>
      <c r="N65" s="460" t="s">
        <v>31</v>
      </c>
      <c r="O65" s="461"/>
      <c r="P65" s="949" t="s">
        <v>32</v>
      </c>
      <c r="Q65" s="461"/>
      <c r="R65" s="949" t="s">
        <v>33</v>
      </c>
      <c r="S65" s="461"/>
      <c r="T65" s="949" t="s">
        <v>34</v>
      </c>
      <c r="U65" s="461"/>
      <c r="V65" s="949" t="s">
        <v>35</v>
      </c>
      <c r="W65" s="461"/>
      <c r="X65" s="949" t="s">
        <v>36</v>
      </c>
    </row>
    <row r="66" spans="1:24">
      <c r="A66" s="949"/>
      <c r="B66" s="454"/>
      <c r="C66" s="949"/>
      <c r="D66" s="454"/>
      <c r="E66" s="454"/>
      <c r="F66" s="949"/>
      <c r="G66" s="454"/>
      <c r="H66" s="454"/>
      <c r="I66" s="454"/>
      <c r="J66" s="454"/>
      <c r="K66" s="454"/>
      <c r="L66" s="454"/>
      <c r="N66" s="454"/>
      <c r="O66" s="454"/>
      <c r="P66" s="454"/>
      <c r="Q66" s="454"/>
      <c r="R66" s="454"/>
      <c r="S66" s="454"/>
      <c r="T66" s="454"/>
    </row>
    <row r="67" spans="1:24">
      <c r="A67" s="949"/>
      <c r="B67" s="454"/>
      <c r="C67" s="454" t="s">
        <v>42</v>
      </c>
      <c r="D67" s="454"/>
      <c r="E67" s="454"/>
      <c r="F67" s="949"/>
      <c r="G67" s="454"/>
      <c r="H67" s="454"/>
      <c r="I67" s="454"/>
      <c r="J67" s="454"/>
      <c r="K67" s="454"/>
      <c r="L67" s="454"/>
      <c r="N67" s="454"/>
      <c r="O67" s="454"/>
      <c r="P67" s="462"/>
      <c r="Q67" s="461"/>
      <c r="R67" s="454"/>
      <c r="S67" s="461"/>
      <c r="T67" s="454"/>
    </row>
    <row r="68" spans="1:24">
      <c r="A68" s="492" t="s">
        <v>346</v>
      </c>
      <c r="B68" s="454"/>
      <c r="C68" s="949">
        <v>1</v>
      </c>
      <c r="D68" s="454" t="s">
        <v>45</v>
      </c>
      <c r="E68" s="949"/>
      <c r="F68" s="953">
        <v>0</v>
      </c>
      <c r="G68" s="464"/>
      <c r="H68" s="953">
        <v>0</v>
      </c>
      <c r="I68" s="464"/>
      <c r="J68" s="953">
        <v>0</v>
      </c>
      <c r="K68" s="464"/>
      <c r="L68" s="953">
        <v>0</v>
      </c>
      <c r="M68" s="464"/>
      <c r="N68" s="953">
        <v>0</v>
      </c>
      <c r="O68" s="454"/>
      <c r="P68" s="465">
        <v>0.04</v>
      </c>
      <c r="Q68" s="949"/>
      <c r="R68" s="953">
        <f>P68*L68</f>
        <v>0</v>
      </c>
      <c r="S68" s="466"/>
      <c r="T68" s="953">
        <f>P68*N68</f>
        <v>0</v>
      </c>
      <c r="U68" s="466"/>
      <c r="V68" s="953">
        <f>F68+J68-R68</f>
        <v>0</v>
      </c>
      <c r="W68" s="466"/>
      <c r="X68" s="953">
        <f>H68+J68-T68</f>
        <v>0</v>
      </c>
    </row>
    <row r="69" spans="1:24">
      <c r="A69" s="492" t="s">
        <v>347</v>
      </c>
      <c r="B69" s="454"/>
      <c r="C69" s="949">
        <v>1</v>
      </c>
      <c r="D69" s="454" t="s">
        <v>47</v>
      </c>
      <c r="E69" s="949"/>
      <c r="F69" s="953">
        <v>0</v>
      </c>
      <c r="G69" s="464"/>
      <c r="H69" s="953">
        <v>0</v>
      </c>
      <c r="I69" s="464"/>
      <c r="J69" s="953">
        <v>1.7230538158181585</v>
      </c>
      <c r="K69" s="464"/>
      <c r="L69" s="953">
        <v>2.5845807237272376</v>
      </c>
      <c r="M69" s="464"/>
      <c r="N69" s="953">
        <v>0.86152690790907926</v>
      </c>
      <c r="O69" s="454"/>
      <c r="P69" s="465">
        <v>0.06</v>
      </c>
      <c r="Q69" s="949"/>
      <c r="R69" s="953">
        <f t="shared" ref="R69:R76" si="6">P69*L69</f>
        <v>0.15507484342363426</v>
      </c>
      <c r="S69" s="466"/>
      <c r="T69" s="953">
        <f t="shared" ref="T69:T76" si="7">P69*N69</f>
        <v>5.1691614474544754E-2</v>
      </c>
      <c r="U69" s="466"/>
      <c r="V69" s="953">
        <f t="shared" ref="V69:V86" si="8">F69+J69-R69</f>
        <v>1.5679789723945243</v>
      </c>
      <c r="W69" s="466"/>
      <c r="X69" s="953">
        <f t="shared" ref="X69:X86" si="9">H69+J69-T69</f>
        <v>1.6713622013436138</v>
      </c>
    </row>
    <row r="70" spans="1:24">
      <c r="A70" s="492" t="s">
        <v>348</v>
      </c>
      <c r="B70" s="454"/>
      <c r="C70" s="949">
        <v>2</v>
      </c>
      <c r="D70" s="454" t="s">
        <v>49</v>
      </c>
      <c r="E70" s="949"/>
      <c r="F70" s="953">
        <v>0</v>
      </c>
      <c r="G70" s="464"/>
      <c r="H70" s="953">
        <v>0</v>
      </c>
      <c r="I70" s="464"/>
      <c r="J70" s="953">
        <v>0</v>
      </c>
      <c r="K70" s="464"/>
      <c r="L70" s="953">
        <v>0</v>
      </c>
      <c r="M70" s="464"/>
      <c r="N70" s="953">
        <v>0</v>
      </c>
      <c r="O70" s="454"/>
      <c r="P70" s="465">
        <v>0.06</v>
      </c>
      <c r="Q70" s="949"/>
      <c r="R70" s="953">
        <f t="shared" si="6"/>
        <v>0</v>
      </c>
      <c r="S70" s="466"/>
      <c r="T70" s="953">
        <f t="shared" si="7"/>
        <v>0</v>
      </c>
      <c r="U70" s="466"/>
      <c r="V70" s="953">
        <f t="shared" si="8"/>
        <v>0</v>
      </c>
      <c r="W70" s="466"/>
      <c r="X70" s="953">
        <f t="shared" si="9"/>
        <v>0</v>
      </c>
    </row>
    <row r="71" spans="1:24">
      <c r="A71" s="492" t="s">
        <v>349</v>
      </c>
      <c r="B71" s="454"/>
      <c r="C71" s="949">
        <v>3</v>
      </c>
      <c r="D71" s="454" t="s">
        <v>51</v>
      </c>
      <c r="E71" s="949"/>
      <c r="F71" s="953">
        <v>0</v>
      </c>
      <c r="G71" s="464"/>
      <c r="H71" s="953">
        <v>0</v>
      </c>
      <c r="I71" s="464"/>
      <c r="J71" s="953">
        <v>0</v>
      </c>
      <c r="K71" s="464"/>
      <c r="L71" s="953">
        <v>0</v>
      </c>
      <c r="M71" s="464"/>
      <c r="N71" s="953">
        <v>0</v>
      </c>
      <c r="O71" s="454"/>
      <c r="P71" s="465">
        <v>0.05</v>
      </c>
      <c r="Q71" s="949"/>
      <c r="R71" s="953">
        <f t="shared" si="6"/>
        <v>0</v>
      </c>
      <c r="S71" s="466"/>
      <c r="T71" s="953">
        <f t="shared" si="7"/>
        <v>0</v>
      </c>
      <c r="U71" s="466"/>
      <c r="V71" s="953">
        <f t="shared" si="8"/>
        <v>0</v>
      </c>
      <c r="W71" s="466"/>
      <c r="X71" s="953">
        <f t="shared" si="9"/>
        <v>0</v>
      </c>
    </row>
    <row r="72" spans="1:24">
      <c r="A72" s="492" t="s">
        <v>350</v>
      </c>
      <c r="B72" s="454"/>
      <c r="C72" s="949">
        <v>6</v>
      </c>
      <c r="D72" s="454" t="s">
        <v>53</v>
      </c>
      <c r="E72" s="949"/>
      <c r="F72" s="953">
        <v>0</v>
      </c>
      <c r="G72" s="464"/>
      <c r="H72" s="953">
        <v>0</v>
      </c>
      <c r="I72" s="464"/>
      <c r="J72" s="953">
        <v>0</v>
      </c>
      <c r="K72" s="464"/>
      <c r="L72" s="953">
        <v>0</v>
      </c>
      <c r="M72" s="464"/>
      <c r="N72" s="953">
        <v>0</v>
      </c>
      <c r="O72" s="454"/>
      <c r="P72" s="465">
        <v>0.1</v>
      </c>
      <c r="Q72" s="949"/>
      <c r="R72" s="953">
        <f t="shared" si="6"/>
        <v>0</v>
      </c>
      <c r="S72" s="466"/>
      <c r="T72" s="953">
        <f t="shared" si="7"/>
        <v>0</v>
      </c>
      <c r="U72" s="466"/>
      <c r="V72" s="953">
        <f t="shared" si="8"/>
        <v>0</v>
      </c>
      <c r="W72" s="466"/>
      <c r="X72" s="953">
        <f t="shared" si="9"/>
        <v>0</v>
      </c>
    </row>
    <row r="73" spans="1:24">
      <c r="A73" s="492" t="s">
        <v>351</v>
      </c>
      <c r="B73" s="454"/>
      <c r="C73" s="949">
        <v>7</v>
      </c>
      <c r="D73" s="454" t="s">
        <v>55</v>
      </c>
      <c r="E73" s="949"/>
      <c r="F73" s="953">
        <v>0</v>
      </c>
      <c r="G73" s="464"/>
      <c r="H73" s="953">
        <v>0</v>
      </c>
      <c r="I73" s="464"/>
      <c r="J73" s="953">
        <v>0</v>
      </c>
      <c r="K73" s="464"/>
      <c r="L73" s="953">
        <v>0</v>
      </c>
      <c r="M73" s="464"/>
      <c r="N73" s="953">
        <v>0</v>
      </c>
      <c r="O73" s="454"/>
      <c r="P73" s="465">
        <v>0.15</v>
      </c>
      <c r="Q73" s="949"/>
      <c r="R73" s="953">
        <f t="shared" si="6"/>
        <v>0</v>
      </c>
      <c r="S73" s="466"/>
      <c r="T73" s="953">
        <f t="shared" si="7"/>
        <v>0</v>
      </c>
      <c r="U73" s="466"/>
      <c r="V73" s="953">
        <f t="shared" si="8"/>
        <v>0</v>
      </c>
      <c r="W73" s="466"/>
      <c r="X73" s="953">
        <f t="shared" si="9"/>
        <v>0</v>
      </c>
    </row>
    <row r="74" spans="1:24">
      <c r="A74" s="492" t="s">
        <v>352</v>
      </c>
      <c r="B74" s="454"/>
      <c r="C74" s="949">
        <v>8</v>
      </c>
      <c r="D74" s="454" t="s">
        <v>57</v>
      </c>
      <c r="E74" s="949"/>
      <c r="F74" s="953">
        <v>0</v>
      </c>
      <c r="G74" s="464"/>
      <c r="H74" s="953">
        <v>0</v>
      </c>
      <c r="I74" s="464"/>
      <c r="J74" s="953">
        <v>5.3290324200561609E-2</v>
      </c>
      <c r="K74" s="464"/>
      <c r="L74" s="953">
        <v>7.9935486300842407E-2</v>
      </c>
      <c r="M74" s="464"/>
      <c r="N74" s="953">
        <v>2.6645162100280805E-2</v>
      </c>
      <c r="O74" s="454"/>
      <c r="P74" s="465">
        <v>0.2</v>
      </c>
      <c r="Q74" s="949"/>
      <c r="R74" s="953">
        <f t="shared" si="6"/>
        <v>1.5987097260168483E-2</v>
      </c>
      <c r="S74" s="466"/>
      <c r="T74" s="953">
        <f t="shared" si="7"/>
        <v>5.3290324200561609E-3</v>
      </c>
      <c r="U74" s="466"/>
      <c r="V74" s="953">
        <f t="shared" si="8"/>
        <v>3.7303226940393126E-2</v>
      </c>
      <c r="W74" s="466"/>
      <c r="X74" s="953">
        <f t="shared" si="9"/>
        <v>4.7961291780505448E-2</v>
      </c>
    </row>
    <row r="75" spans="1:24">
      <c r="A75" s="492" t="s">
        <v>353</v>
      </c>
      <c r="B75" s="454"/>
      <c r="C75" s="949">
        <v>10</v>
      </c>
      <c r="D75" s="454" t="s">
        <v>59</v>
      </c>
      <c r="E75" s="949"/>
      <c r="F75" s="953">
        <v>0</v>
      </c>
      <c r="G75" s="464"/>
      <c r="H75" s="953">
        <v>0</v>
      </c>
      <c r="I75" s="464"/>
      <c r="J75" s="953">
        <v>0</v>
      </c>
      <c r="K75" s="464"/>
      <c r="L75" s="953">
        <v>0</v>
      </c>
      <c r="M75" s="464"/>
      <c r="N75" s="953">
        <v>0</v>
      </c>
      <c r="O75" s="454"/>
      <c r="P75" s="465">
        <v>0.3</v>
      </c>
      <c r="Q75" s="949"/>
      <c r="R75" s="953">
        <f t="shared" si="6"/>
        <v>0</v>
      </c>
      <c r="S75" s="466"/>
      <c r="T75" s="953">
        <f t="shared" si="7"/>
        <v>0</v>
      </c>
      <c r="U75" s="466"/>
      <c r="V75" s="953">
        <f t="shared" si="8"/>
        <v>0</v>
      </c>
      <c r="W75" s="466"/>
      <c r="X75" s="953">
        <f t="shared" si="9"/>
        <v>0</v>
      </c>
    </row>
    <row r="76" spans="1:24">
      <c r="A76" s="492" t="s">
        <v>354</v>
      </c>
      <c r="B76" s="454"/>
      <c r="C76" s="949">
        <v>12</v>
      </c>
      <c r="D76" s="454" t="s">
        <v>61</v>
      </c>
      <c r="E76" s="949"/>
      <c r="F76" s="953">
        <v>0</v>
      </c>
      <c r="G76" s="464"/>
      <c r="H76" s="953">
        <v>0.38857404472570023</v>
      </c>
      <c r="I76" s="464"/>
      <c r="J76" s="953">
        <v>53.798400786392406</v>
      </c>
      <c r="K76" s="464"/>
      <c r="L76" s="953">
        <v>53.798400786392406</v>
      </c>
      <c r="M76" s="464"/>
      <c r="N76" s="953">
        <v>27.287774437921904</v>
      </c>
      <c r="O76" s="454"/>
      <c r="P76" s="465">
        <v>1</v>
      </c>
      <c r="Q76" s="949"/>
      <c r="R76" s="953">
        <f t="shared" si="6"/>
        <v>53.798400786392406</v>
      </c>
      <c r="S76" s="466"/>
      <c r="T76" s="953">
        <f t="shared" si="7"/>
        <v>27.287774437921904</v>
      </c>
      <c r="U76" s="466"/>
      <c r="V76" s="953">
        <f t="shared" si="8"/>
        <v>0</v>
      </c>
      <c r="W76" s="466"/>
      <c r="X76" s="953">
        <f t="shared" si="9"/>
        <v>26.899200393196203</v>
      </c>
    </row>
    <row r="77" spans="1:24">
      <c r="A77" s="492" t="s">
        <v>355</v>
      </c>
      <c r="B77" s="454"/>
      <c r="C77" s="949">
        <v>13</v>
      </c>
      <c r="D77" s="454" t="s">
        <v>63</v>
      </c>
      <c r="E77" s="949"/>
      <c r="F77" s="953">
        <v>0</v>
      </c>
      <c r="G77" s="464"/>
      <c r="H77" s="953">
        <v>0</v>
      </c>
      <c r="I77" s="464"/>
      <c r="J77" s="953">
        <v>0</v>
      </c>
      <c r="K77" s="464"/>
      <c r="L77" s="953">
        <v>0</v>
      </c>
      <c r="M77" s="464"/>
      <c r="N77" s="953">
        <v>0</v>
      </c>
      <c r="O77" s="454"/>
      <c r="P77" s="465" t="s">
        <v>64</v>
      </c>
      <c r="Q77" s="949"/>
      <c r="R77" s="953">
        <v>0</v>
      </c>
      <c r="S77" s="466"/>
      <c r="T77" s="953">
        <v>0</v>
      </c>
      <c r="U77" s="466"/>
      <c r="V77" s="953">
        <f t="shared" si="8"/>
        <v>0</v>
      </c>
      <c r="W77" s="466"/>
      <c r="X77" s="953">
        <f t="shared" si="9"/>
        <v>0</v>
      </c>
    </row>
    <row r="78" spans="1:24">
      <c r="A78" s="492" t="s">
        <v>356</v>
      </c>
      <c r="B78" s="454"/>
      <c r="C78" s="467">
        <v>14.1</v>
      </c>
      <c r="D78" s="454" t="s">
        <v>66</v>
      </c>
      <c r="E78" s="949"/>
      <c r="F78" s="953">
        <v>0</v>
      </c>
      <c r="G78" s="464"/>
      <c r="H78" s="953">
        <v>0</v>
      </c>
      <c r="I78" s="464"/>
      <c r="J78" s="953">
        <v>0</v>
      </c>
      <c r="K78" s="464"/>
      <c r="L78" s="953">
        <v>0</v>
      </c>
      <c r="M78" s="464"/>
      <c r="N78" s="953">
        <v>0</v>
      </c>
      <c r="O78" s="454"/>
      <c r="P78" s="465">
        <v>0.05</v>
      </c>
      <c r="Q78" s="949"/>
      <c r="R78" s="953">
        <f t="shared" ref="R78:R86" si="10">P78*L78</f>
        <v>0</v>
      </c>
      <c r="S78" s="466"/>
      <c r="T78" s="953">
        <f t="shared" ref="T78:T86" si="11">P78*N78</f>
        <v>0</v>
      </c>
      <c r="U78" s="466"/>
      <c r="V78" s="953">
        <f t="shared" si="8"/>
        <v>0</v>
      </c>
      <c r="W78" s="466"/>
      <c r="X78" s="953">
        <f t="shared" si="9"/>
        <v>0</v>
      </c>
    </row>
    <row r="79" spans="1:24">
      <c r="A79" s="492" t="s">
        <v>357</v>
      </c>
      <c r="B79" s="454"/>
      <c r="C79" s="467">
        <v>14.1</v>
      </c>
      <c r="D79" s="454" t="s">
        <v>68</v>
      </c>
      <c r="E79" s="949"/>
      <c r="F79" s="953">
        <v>0</v>
      </c>
      <c r="G79" s="464"/>
      <c r="H79" s="953">
        <v>0</v>
      </c>
      <c r="I79" s="464"/>
      <c r="J79" s="953">
        <v>0</v>
      </c>
      <c r="K79" s="464"/>
      <c r="L79" s="953">
        <v>0</v>
      </c>
      <c r="M79" s="464"/>
      <c r="N79" s="953">
        <v>0</v>
      </c>
      <c r="O79" s="454"/>
      <c r="P79" s="465">
        <v>7.0000000000000007E-2</v>
      </c>
      <c r="Q79" s="468"/>
      <c r="R79" s="953">
        <f t="shared" si="10"/>
        <v>0</v>
      </c>
      <c r="S79" s="466"/>
      <c r="T79" s="953">
        <f t="shared" si="11"/>
        <v>0</v>
      </c>
      <c r="U79" s="466"/>
      <c r="V79" s="953">
        <f t="shared" si="8"/>
        <v>0</v>
      </c>
      <c r="W79" s="466"/>
      <c r="X79" s="953">
        <f t="shared" si="9"/>
        <v>0</v>
      </c>
    </row>
    <row r="80" spans="1:24">
      <c r="A80" s="492" t="s">
        <v>358</v>
      </c>
      <c r="B80" s="454"/>
      <c r="C80" s="949">
        <v>17</v>
      </c>
      <c r="D80" s="454" t="s">
        <v>70</v>
      </c>
      <c r="E80" s="949"/>
      <c r="F80" s="953">
        <v>0</v>
      </c>
      <c r="G80" s="464"/>
      <c r="H80" s="953">
        <v>0</v>
      </c>
      <c r="I80" s="464"/>
      <c r="J80" s="953">
        <v>0</v>
      </c>
      <c r="K80" s="464"/>
      <c r="L80" s="953">
        <v>0</v>
      </c>
      <c r="M80" s="464"/>
      <c r="N80" s="953">
        <v>0</v>
      </c>
      <c r="O80" s="454"/>
      <c r="P80" s="465">
        <v>0.08</v>
      </c>
      <c r="Q80" s="949"/>
      <c r="R80" s="953">
        <f t="shared" si="10"/>
        <v>0</v>
      </c>
      <c r="S80" s="466"/>
      <c r="T80" s="953">
        <f t="shared" si="11"/>
        <v>0</v>
      </c>
      <c r="U80" s="466"/>
      <c r="V80" s="953">
        <f t="shared" si="8"/>
        <v>0</v>
      </c>
      <c r="W80" s="466"/>
      <c r="X80" s="953">
        <f t="shared" si="9"/>
        <v>0</v>
      </c>
    </row>
    <row r="81" spans="1:25">
      <c r="A81" s="492" t="s">
        <v>359</v>
      </c>
      <c r="B81" s="454"/>
      <c r="C81" s="949">
        <v>38</v>
      </c>
      <c r="D81" s="454" t="s">
        <v>72</v>
      </c>
      <c r="E81" s="949"/>
      <c r="F81" s="953">
        <v>0</v>
      </c>
      <c r="G81" s="464"/>
      <c r="H81" s="953">
        <v>0</v>
      </c>
      <c r="I81" s="464"/>
      <c r="J81" s="953">
        <v>0</v>
      </c>
      <c r="K81" s="464"/>
      <c r="L81" s="953">
        <v>0</v>
      </c>
      <c r="M81" s="464"/>
      <c r="N81" s="953">
        <v>0</v>
      </c>
      <c r="O81" s="454"/>
      <c r="P81" s="465">
        <v>0.3</v>
      </c>
      <c r="Q81" s="949"/>
      <c r="R81" s="953">
        <f t="shared" si="10"/>
        <v>0</v>
      </c>
      <c r="S81" s="466"/>
      <c r="T81" s="953">
        <f t="shared" si="11"/>
        <v>0</v>
      </c>
      <c r="U81" s="466"/>
      <c r="V81" s="953">
        <f t="shared" si="8"/>
        <v>0</v>
      </c>
      <c r="W81" s="466"/>
      <c r="X81" s="953">
        <f t="shared" si="9"/>
        <v>0</v>
      </c>
    </row>
    <row r="82" spans="1:25">
      <c r="A82" s="492" t="s">
        <v>360</v>
      </c>
      <c r="B82" s="454"/>
      <c r="C82" s="949">
        <v>41</v>
      </c>
      <c r="D82" s="454" t="s">
        <v>74</v>
      </c>
      <c r="E82" s="949"/>
      <c r="F82" s="953">
        <v>0</v>
      </c>
      <c r="G82" s="464"/>
      <c r="H82" s="953">
        <v>0</v>
      </c>
      <c r="I82" s="464"/>
      <c r="J82" s="953">
        <v>0</v>
      </c>
      <c r="K82" s="464"/>
      <c r="L82" s="953">
        <v>0</v>
      </c>
      <c r="M82" s="464"/>
      <c r="N82" s="953">
        <v>0</v>
      </c>
      <c r="O82" s="454"/>
      <c r="P82" s="465">
        <v>0.25</v>
      </c>
      <c r="Q82" s="949"/>
      <c r="R82" s="953">
        <f t="shared" si="10"/>
        <v>0</v>
      </c>
      <c r="S82" s="466"/>
      <c r="T82" s="953">
        <f t="shared" si="11"/>
        <v>0</v>
      </c>
      <c r="U82" s="466"/>
      <c r="V82" s="953">
        <f t="shared" si="8"/>
        <v>0</v>
      </c>
      <c r="W82" s="466"/>
      <c r="X82" s="953">
        <f t="shared" si="9"/>
        <v>0</v>
      </c>
    </row>
    <row r="83" spans="1:25">
      <c r="A83" s="492" t="s">
        <v>361</v>
      </c>
      <c r="B83" s="454"/>
      <c r="C83" s="949">
        <v>45</v>
      </c>
      <c r="D83" s="469" t="s">
        <v>76</v>
      </c>
      <c r="E83" s="949"/>
      <c r="F83" s="953">
        <v>0</v>
      </c>
      <c r="G83" s="464"/>
      <c r="H83" s="953">
        <v>0</v>
      </c>
      <c r="I83" s="464"/>
      <c r="J83" s="953">
        <v>0</v>
      </c>
      <c r="K83" s="464"/>
      <c r="L83" s="953">
        <v>0</v>
      </c>
      <c r="M83" s="464"/>
      <c r="N83" s="953">
        <v>0</v>
      </c>
      <c r="O83" s="454"/>
      <c r="P83" s="465">
        <v>0.45</v>
      </c>
      <c r="Q83" s="949"/>
      <c r="R83" s="953">
        <f t="shared" si="10"/>
        <v>0</v>
      </c>
      <c r="S83" s="466"/>
      <c r="T83" s="953">
        <f t="shared" si="11"/>
        <v>0</v>
      </c>
      <c r="U83" s="466"/>
      <c r="V83" s="953">
        <f t="shared" si="8"/>
        <v>0</v>
      </c>
      <c r="W83" s="466"/>
      <c r="X83" s="953">
        <f t="shared" si="9"/>
        <v>0</v>
      </c>
    </row>
    <row r="84" spans="1:25">
      <c r="A84" s="492" t="s">
        <v>362</v>
      </c>
      <c r="B84" s="454"/>
      <c r="C84" s="949">
        <v>49</v>
      </c>
      <c r="D84" s="454" t="s">
        <v>78</v>
      </c>
      <c r="E84" s="949"/>
      <c r="F84" s="953">
        <v>0</v>
      </c>
      <c r="G84" s="464"/>
      <c r="H84" s="953">
        <v>0</v>
      </c>
      <c r="I84" s="464"/>
      <c r="J84" s="953">
        <v>0</v>
      </c>
      <c r="K84" s="464"/>
      <c r="L84" s="953">
        <v>0</v>
      </c>
      <c r="M84" s="464"/>
      <c r="N84" s="953">
        <v>0</v>
      </c>
      <c r="O84" s="454"/>
      <c r="P84" s="465">
        <v>0.08</v>
      </c>
      <c r="Q84" s="949"/>
      <c r="R84" s="953">
        <f t="shared" si="10"/>
        <v>0</v>
      </c>
      <c r="S84" s="466"/>
      <c r="T84" s="953">
        <f t="shared" si="11"/>
        <v>0</v>
      </c>
      <c r="U84" s="466"/>
      <c r="V84" s="953">
        <f t="shared" si="8"/>
        <v>0</v>
      </c>
      <c r="W84" s="466"/>
      <c r="X84" s="953">
        <f t="shared" si="9"/>
        <v>0</v>
      </c>
    </row>
    <row r="85" spans="1:25">
      <c r="A85" s="492" t="s">
        <v>363</v>
      </c>
      <c r="B85" s="454"/>
      <c r="C85" s="949">
        <v>50</v>
      </c>
      <c r="D85" s="469" t="s">
        <v>80</v>
      </c>
      <c r="E85" s="949"/>
      <c r="F85" s="953">
        <v>3.1736256568622867</v>
      </c>
      <c r="G85" s="464"/>
      <c r="H85" s="953">
        <v>13.14787772128663</v>
      </c>
      <c r="I85" s="464"/>
      <c r="J85" s="953">
        <v>14.327568620960442</v>
      </c>
      <c r="K85" s="464"/>
      <c r="L85" s="953">
        <v>24.664978588302951</v>
      </c>
      <c r="M85" s="464"/>
      <c r="N85" s="953">
        <v>20.311662031766854</v>
      </c>
      <c r="O85" s="454"/>
      <c r="P85" s="465">
        <v>0.55000000000000004</v>
      </c>
      <c r="Q85" s="949"/>
      <c r="R85" s="953">
        <f t="shared" si="10"/>
        <v>13.565738223566624</v>
      </c>
      <c r="S85" s="466"/>
      <c r="T85" s="953">
        <f t="shared" si="11"/>
        <v>11.171414117471771</v>
      </c>
      <c r="U85" s="466"/>
      <c r="V85" s="953">
        <f t="shared" si="8"/>
        <v>3.9354560542561021</v>
      </c>
      <c r="W85" s="466"/>
      <c r="X85" s="953">
        <f t="shared" si="9"/>
        <v>16.304032224775298</v>
      </c>
    </row>
    <row r="86" spans="1:25">
      <c r="A86" s="492" t="s">
        <v>364</v>
      </c>
      <c r="B86" s="454"/>
      <c r="C86" s="949">
        <v>51</v>
      </c>
      <c r="D86" s="454" t="s">
        <v>82</v>
      </c>
      <c r="E86" s="949"/>
      <c r="F86" s="954">
        <v>0</v>
      </c>
      <c r="G86" s="866"/>
      <c r="H86" s="954">
        <v>0</v>
      </c>
      <c r="I86" s="866"/>
      <c r="J86" s="954">
        <v>0</v>
      </c>
      <c r="K86" s="866"/>
      <c r="L86" s="954">
        <v>0</v>
      </c>
      <c r="M86" s="866"/>
      <c r="N86" s="954">
        <v>0</v>
      </c>
      <c r="O86" s="454"/>
      <c r="P86" s="465">
        <v>0.06</v>
      </c>
      <c r="Q86" s="949"/>
      <c r="R86" s="954">
        <f t="shared" si="10"/>
        <v>0</v>
      </c>
      <c r="S86" s="866"/>
      <c r="T86" s="954">
        <f t="shared" si="11"/>
        <v>0</v>
      </c>
      <c r="U86" s="866"/>
      <c r="V86" s="954">
        <f t="shared" si="8"/>
        <v>0</v>
      </c>
      <c r="W86" s="866"/>
      <c r="X86" s="954">
        <f t="shared" si="9"/>
        <v>0</v>
      </c>
    </row>
    <row r="87" spans="1:25">
      <c r="A87" s="492"/>
      <c r="B87" s="454"/>
      <c r="C87" s="949"/>
      <c r="D87" s="454"/>
      <c r="E87" s="454"/>
      <c r="F87" s="949"/>
      <c r="G87" s="454"/>
      <c r="H87" s="454"/>
      <c r="I87" s="454"/>
      <c r="J87" s="953"/>
      <c r="K87" s="466"/>
      <c r="L87" s="466"/>
      <c r="M87" s="961"/>
      <c r="N87" s="466"/>
      <c r="O87" s="454"/>
      <c r="P87" s="949"/>
      <c r="Q87" s="454"/>
      <c r="R87" s="471"/>
      <c r="S87" s="471"/>
      <c r="T87" s="471"/>
      <c r="V87" s="471"/>
    </row>
    <row r="88" spans="1:25" ht="13.5" thickBot="1">
      <c r="A88" s="492" t="s">
        <v>365</v>
      </c>
      <c r="B88" s="454"/>
      <c r="C88" s="454" t="s">
        <v>84</v>
      </c>
      <c r="D88" s="454"/>
      <c r="E88" s="472"/>
      <c r="F88" s="956">
        <f>SUM(F68:F87)</f>
        <v>3.1736256568622867</v>
      </c>
      <c r="G88" s="956"/>
      <c r="H88" s="956">
        <f>SUM(H68:H87)</f>
        <v>13.53645176601233</v>
      </c>
      <c r="I88" s="956"/>
      <c r="J88" s="956">
        <f>SUM(J68:J87)</f>
        <v>69.902313547371563</v>
      </c>
      <c r="K88" s="956"/>
      <c r="L88" s="956">
        <f>SUM(L68:L87)</f>
        <v>81.127895584723433</v>
      </c>
      <c r="M88" s="956"/>
      <c r="N88" s="956">
        <f>SUM(N68:N87)</f>
        <v>48.487608539698115</v>
      </c>
      <c r="O88" s="956"/>
      <c r="P88" s="959"/>
      <c r="Q88" s="956"/>
      <c r="R88" s="956">
        <f>SUM(R68:R87)</f>
        <v>67.535200950642832</v>
      </c>
      <c r="S88" s="956"/>
      <c r="T88" s="956">
        <f>SUM(T68:T87)</f>
        <v>38.516209202288273</v>
      </c>
      <c r="U88" s="956"/>
      <c r="V88" s="956">
        <f>SUM(V68:V87)</f>
        <v>5.5407382535910195</v>
      </c>
      <c r="W88" s="956"/>
      <c r="X88" s="956">
        <f>SUM(X68:X87)</f>
        <v>44.922556111095616</v>
      </c>
    </row>
    <row r="89" spans="1:25" ht="13.5" thickTop="1">
      <c r="A89" s="492"/>
      <c r="B89" s="454"/>
      <c r="C89" s="454"/>
      <c r="D89" s="454"/>
      <c r="E89" s="472"/>
      <c r="F89" s="952"/>
      <c r="G89" s="466"/>
      <c r="H89" s="877"/>
      <c r="I89" s="472"/>
      <c r="J89" s="877"/>
      <c r="K89" s="474"/>
      <c r="L89" s="877"/>
      <c r="M89" s="474"/>
      <c r="N89" s="877"/>
      <c r="O89" s="454"/>
      <c r="P89" s="949"/>
      <c r="Q89" s="472"/>
      <c r="R89" s="878"/>
      <c r="S89" s="476"/>
      <c r="T89" s="878"/>
      <c r="V89" s="878"/>
      <c r="X89" s="878"/>
    </row>
    <row r="90" spans="1:25">
      <c r="A90" s="492"/>
      <c r="B90" s="454"/>
      <c r="C90" s="454"/>
      <c r="D90" s="454"/>
      <c r="E90" s="472"/>
      <c r="F90" s="952"/>
      <c r="G90" s="466"/>
      <c r="H90" s="877"/>
      <c r="I90" s="472"/>
      <c r="J90" s="877"/>
      <c r="K90" s="474"/>
      <c r="L90" s="877"/>
      <c r="M90" s="474"/>
      <c r="N90" s="877"/>
      <c r="O90" s="454"/>
      <c r="P90" s="949"/>
      <c r="Q90" s="472"/>
      <c r="R90" s="878"/>
      <c r="S90" s="476"/>
      <c r="T90" s="878"/>
      <c r="V90" s="878"/>
      <c r="X90" s="962"/>
    </row>
    <row r="91" spans="1:25">
      <c r="A91" s="492"/>
      <c r="B91" s="454"/>
      <c r="C91" s="454"/>
      <c r="D91" s="454"/>
      <c r="E91" s="472"/>
      <c r="F91" s="952"/>
      <c r="G91" s="466"/>
      <c r="H91" s="877"/>
      <c r="I91" s="472"/>
      <c r="J91" s="877"/>
      <c r="K91" s="474"/>
      <c r="L91" s="877"/>
      <c r="M91" s="474"/>
      <c r="N91" s="877"/>
      <c r="O91" s="454"/>
      <c r="P91" s="949"/>
      <c r="Q91" s="472"/>
      <c r="R91" s="878"/>
      <c r="S91" s="476"/>
      <c r="T91" s="878"/>
      <c r="V91" s="878"/>
      <c r="X91" s="962"/>
    </row>
    <row r="92" spans="1:25">
      <c r="A92" s="492"/>
      <c r="B92" s="454"/>
      <c r="C92" s="454"/>
      <c r="D92" s="454"/>
      <c r="E92" s="472"/>
      <c r="F92" s="952"/>
      <c r="G92" s="466"/>
      <c r="H92" s="877"/>
      <c r="I92" s="472"/>
      <c r="J92" s="877"/>
      <c r="K92" s="474"/>
      <c r="L92" s="877"/>
      <c r="M92" s="474"/>
      <c r="N92" s="877"/>
      <c r="O92" s="454"/>
      <c r="P92" s="949"/>
      <c r="Q92" s="472"/>
      <c r="R92" s="878"/>
      <c r="S92" s="476"/>
      <c r="T92" s="878"/>
      <c r="V92" s="878"/>
      <c r="X92" s="962"/>
    </row>
    <row r="93" spans="1:25">
      <c r="A93" s="949"/>
      <c r="B93" s="454"/>
      <c r="C93" s="949"/>
      <c r="D93" s="454"/>
      <c r="E93" s="949"/>
      <c r="F93" s="949"/>
      <c r="G93" s="949"/>
      <c r="H93" s="949"/>
      <c r="I93" s="949"/>
      <c r="J93" s="454"/>
      <c r="K93" s="454"/>
      <c r="X93" s="962"/>
    </row>
    <row r="94" spans="1:25">
      <c r="A94" s="984" t="s">
        <v>323</v>
      </c>
      <c r="B94" s="984"/>
      <c r="C94" s="984"/>
      <c r="D94" s="984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4"/>
      <c r="P94" s="984"/>
      <c r="Q94" s="984"/>
      <c r="R94" s="984"/>
      <c r="S94" s="984"/>
      <c r="T94" s="984"/>
      <c r="U94" s="984"/>
      <c r="V94" s="984"/>
      <c r="W94" s="984"/>
      <c r="X94" s="984"/>
      <c r="Y94" s="875"/>
    </row>
    <row r="95" spans="1:25" ht="15" customHeight="1">
      <c r="A95" s="983" t="s">
        <v>367</v>
      </c>
      <c r="B95" s="983"/>
      <c r="C95" s="983"/>
      <c r="D95" s="983"/>
      <c r="E95" s="983"/>
      <c r="F95" s="983"/>
      <c r="G95" s="983"/>
      <c r="H95" s="983"/>
      <c r="I95" s="983"/>
      <c r="J95" s="983"/>
      <c r="K95" s="983"/>
      <c r="L95" s="983"/>
      <c r="M95" s="983"/>
      <c r="N95" s="983"/>
      <c r="O95" s="983"/>
      <c r="P95" s="983"/>
      <c r="Q95" s="983"/>
      <c r="R95" s="983"/>
      <c r="S95" s="983"/>
      <c r="T95" s="983"/>
      <c r="U95" s="983"/>
      <c r="V95" s="983"/>
      <c r="W95" s="983"/>
      <c r="X95" s="983"/>
    </row>
    <row r="96" spans="1:25">
      <c r="A96" s="949"/>
      <c r="B96" s="454"/>
      <c r="C96" s="949"/>
      <c r="D96" s="454"/>
      <c r="E96" s="949"/>
      <c r="F96" s="949"/>
      <c r="G96" s="949"/>
      <c r="H96" s="949"/>
      <c r="I96" s="949"/>
      <c r="J96" s="454"/>
      <c r="K96" s="454"/>
    </row>
    <row r="97" spans="1:24">
      <c r="A97" s="949"/>
      <c r="B97" s="454"/>
      <c r="C97" s="949"/>
      <c r="E97" s="454"/>
      <c r="F97" s="457" t="s">
        <v>3</v>
      </c>
      <c r="G97" s="454"/>
      <c r="H97" s="457" t="s">
        <v>3</v>
      </c>
      <c r="I97" s="454"/>
      <c r="J97" s="458"/>
      <c r="K97" s="949"/>
      <c r="L97" s="458" t="s">
        <v>6</v>
      </c>
      <c r="M97" s="950"/>
      <c r="N97" s="458" t="s">
        <v>7</v>
      </c>
      <c r="O97" s="458"/>
      <c r="P97" s="458"/>
      <c r="Q97" s="458"/>
      <c r="R97" s="458"/>
      <c r="S97" s="950"/>
      <c r="T97" s="950"/>
      <c r="V97" s="457" t="s">
        <v>8</v>
      </c>
      <c r="W97" s="454"/>
      <c r="X97" s="457" t="s">
        <v>8</v>
      </c>
    </row>
    <row r="98" spans="1:24">
      <c r="A98" s="949" t="s">
        <v>9</v>
      </c>
      <c r="B98" s="454"/>
      <c r="C98" s="949"/>
      <c r="D98" s="454"/>
      <c r="E98" s="454"/>
      <c r="F98" s="949" t="s">
        <v>10</v>
      </c>
      <c r="G98" s="454"/>
      <c r="H98" s="949" t="s">
        <v>10</v>
      </c>
      <c r="I98" s="454"/>
      <c r="J98" s="949" t="s">
        <v>13</v>
      </c>
      <c r="K98" s="949"/>
      <c r="L98" s="949" t="s">
        <v>15</v>
      </c>
      <c r="M98" s="950"/>
      <c r="N98" s="949" t="s">
        <v>15</v>
      </c>
      <c r="O98" s="949"/>
      <c r="P98" s="949" t="s">
        <v>16</v>
      </c>
      <c r="Q98" s="949"/>
      <c r="R98" s="949" t="s">
        <v>17</v>
      </c>
      <c r="S98" s="949"/>
      <c r="T98" s="949" t="s">
        <v>18</v>
      </c>
      <c r="V98" s="949" t="s">
        <v>10</v>
      </c>
      <c r="W98" s="454"/>
      <c r="X98" s="949" t="s">
        <v>10</v>
      </c>
    </row>
    <row r="99" spans="1:24">
      <c r="A99" s="947" t="s">
        <v>20</v>
      </c>
      <c r="B99" s="945"/>
      <c r="C99" s="945" t="s">
        <v>21</v>
      </c>
      <c r="D99" s="945"/>
      <c r="E99" s="945"/>
      <c r="F99" s="947" t="s">
        <v>6</v>
      </c>
      <c r="G99" s="945"/>
      <c r="H99" s="947" t="s">
        <v>7</v>
      </c>
      <c r="I99" s="945"/>
      <c r="J99" s="947" t="s">
        <v>5</v>
      </c>
      <c r="K99" s="947"/>
      <c r="L99" s="947" t="s">
        <v>23</v>
      </c>
      <c r="M99" s="960"/>
      <c r="N99" s="947" t="s">
        <v>23</v>
      </c>
      <c r="O99" s="947"/>
      <c r="P99" s="947" t="s">
        <v>24</v>
      </c>
      <c r="Q99" s="947"/>
      <c r="R99" s="947" t="s">
        <v>25</v>
      </c>
      <c r="S99" s="947"/>
      <c r="T99" s="947" t="s">
        <v>25</v>
      </c>
      <c r="U99" s="946"/>
      <c r="V99" s="947" t="s">
        <v>6</v>
      </c>
      <c r="W99" s="945"/>
      <c r="X99" s="947" t="s">
        <v>7</v>
      </c>
    </row>
    <row r="100" spans="1:24">
      <c r="A100" s="949"/>
      <c r="B100" s="454"/>
      <c r="C100" s="949"/>
      <c r="D100" s="454"/>
      <c r="E100" s="454"/>
      <c r="F100" s="949" t="s">
        <v>27</v>
      </c>
      <c r="G100" s="454"/>
      <c r="H100" s="949" t="s">
        <v>28</v>
      </c>
      <c r="I100" s="454"/>
      <c r="J100" s="949" t="s">
        <v>29</v>
      </c>
      <c r="K100" s="454"/>
      <c r="L100" s="949" t="s">
        <v>30</v>
      </c>
      <c r="N100" s="460" t="s">
        <v>31</v>
      </c>
      <c r="O100" s="461"/>
      <c r="P100" s="949" t="s">
        <v>32</v>
      </c>
      <c r="Q100" s="461"/>
      <c r="R100" s="949" t="s">
        <v>33</v>
      </c>
      <c r="S100" s="461"/>
      <c r="T100" s="949" t="s">
        <v>34</v>
      </c>
      <c r="U100" s="461"/>
      <c r="V100" s="949" t="s">
        <v>35</v>
      </c>
      <c r="W100" s="461"/>
      <c r="X100" s="949" t="s">
        <v>36</v>
      </c>
    </row>
    <row r="101" spans="1:24">
      <c r="A101" s="949"/>
      <c r="B101" s="454"/>
      <c r="C101" s="949"/>
      <c r="D101" s="454"/>
      <c r="E101" s="454"/>
      <c r="F101" s="949"/>
      <c r="G101" s="454"/>
      <c r="H101" s="454"/>
      <c r="I101" s="454"/>
      <c r="J101" s="454"/>
      <c r="K101" s="454"/>
      <c r="L101" s="454"/>
      <c r="N101" s="454"/>
      <c r="O101" s="454"/>
      <c r="P101" s="454"/>
      <c r="Q101" s="454"/>
      <c r="R101" s="454"/>
      <c r="S101" s="454"/>
      <c r="T101" s="454"/>
    </row>
    <row r="102" spans="1:24">
      <c r="A102" s="949"/>
      <c r="B102" s="454"/>
      <c r="C102" s="454" t="s">
        <v>42</v>
      </c>
      <c r="D102" s="454"/>
      <c r="E102" s="454"/>
      <c r="F102" s="949"/>
      <c r="G102" s="454"/>
      <c r="H102" s="454"/>
      <c r="I102" s="454"/>
      <c r="J102" s="454"/>
      <c r="K102" s="454"/>
      <c r="L102" s="454"/>
      <c r="N102" s="454"/>
      <c r="O102" s="454"/>
      <c r="P102" s="462"/>
      <c r="Q102" s="461"/>
      <c r="R102" s="454"/>
      <c r="S102" s="461"/>
      <c r="T102" s="454"/>
    </row>
    <row r="103" spans="1:24" ht="25.35" customHeight="1">
      <c r="A103" s="492" t="s">
        <v>346</v>
      </c>
      <c r="B103" s="454"/>
      <c r="C103" s="949">
        <v>1</v>
      </c>
      <c r="D103" s="454" t="s">
        <v>45</v>
      </c>
      <c r="E103" s="949"/>
      <c r="F103" s="953">
        <v>0</v>
      </c>
      <c r="G103" s="464"/>
      <c r="H103" s="953">
        <v>0</v>
      </c>
      <c r="I103" s="464"/>
      <c r="J103" s="953">
        <v>0</v>
      </c>
      <c r="K103" s="464"/>
      <c r="L103" s="953">
        <v>0</v>
      </c>
      <c r="M103" s="464"/>
      <c r="N103" s="953">
        <v>0</v>
      </c>
      <c r="O103" s="454"/>
      <c r="P103" s="465">
        <v>0.04</v>
      </c>
      <c r="Q103" s="949"/>
      <c r="R103" s="953">
        <f>P103*L103</f>
        <v>0</v>
      </c>
      <c r="S103" s="879"/>
      <c r="T103" s="953">
        <f>P103*N103</f>
        <v>0</v>
      </c>
      <c r="U103" s="879"/>
      <c r="V103" s="953">
        <f>F103+J103-R103</f>
        <v>0</v>
      </c>
      <c r="W103" s="466"/>
      <c r="X103" s="953">
        <f>H103+J103-T103</f>
        <v>0</v>
      </c>
    </row>
    <row r="104" spans="1:24">
      <c r="A104" s="492" t="s">
        <v>347</v>
      </c>
      <c r="B104" s="454"/>
      <c r="C104" s="949">
        <v>1</v>
      </c>
      <c r="D104" s="454" t="s">
        <v>47</v>
      </c>
      <c r="E104" s="949"/>
      <c r="F104" s="953">
        <v>1.5679789723945243</v>
      </c>
      <c r="G104" s="464"/>
      <c r="H104" s="953">
        <v>1.6713622013436138</v>
      </c>
      <c r="I104" s="464"/>
      <c r="J104" s="953">
        <v>0</v>
      </c>
      <c r="K104" s="464"/>
      <c r="L104" s="953">
        <v>1.5679789723945241</v>
      </c>
      <c r="M104" s="464"/>
      <c r="N104" s="953">
        <v>1.6713622013436136</v>
      </c>
      <c r="O104" s="454"/>
      <c r="P104" s="465">
        <v>0.06</v>
      </c>
      <c r="Q104" s="949"/>
      <c r="R104" s="953">
        <f t="shared" ref="R104:R111" si="12">P104*L104</f>
        <v>9.4078738343671447E-2</v>
      </c>
      <c r="S104" s="879"/>
      <c r="T104" s="953">
        <f t="shared" ref="T104:T111" si="13">P104*N104</f>
        <v>0.10028173208061682</v>
      </c>
      <c r="U104" s="879"/>
      <c r="V104" s="953">
        <f t="shared" ref="V104:V121" si="14">F104+J104-R104</f>
        <v>1.4739002340508529</v>
      </c>
      <c r="W104" s="466"/>
      <c r="X104" s="953">
        <f t="shared" ref="X104:X121" si="15">H104+J104-T104</f>
        <v>1.5710804692629969</v>
      </c>
    </row>
    <row r="105" spans="1:24">
      <c r="A105" s="492" t="s">
        <v>348</v>
      </c>
      <c r="B105" s="454"/>
      <c r="C105" s="949">
        <v>2</v>
      </c>
      <c r="D105" s="454" t="s">
        <v>49</v>
      </c>
      <c r="E105" s="949"/>
      <c r="F105" s="953">
        <v>0</v>
      </c>
      <c r="G105" s="464"/>
      <c r="H105" s="953">
        <v>0</v>
      </c>
      <c r="I105" s="464"/>
      <c r="J105" s="953">
        <v>0</v>
      </c>
      <c r="K105" s="464"/>
      <c r="L105" s="953">
        <v>0</v>
      </c>
      <c r="M105" s="464"/>
      <c r="N105" s="953">
        <v>0</v>
      </c>
      <c r="O105" s="454"/>
      <c r="P105" s="465">
        <v>0.06</v>
      </c>
      <c r="Q105" s="949"/>
      <c r="R105" s="953">
        <f t="shared" si="12"/>
        <v>0</v>
      </c>
      <c r="S105" s="879"/>
      <c r="T105" s="953">
        <f t="shared" si="13"/>
        <v>0</v>
      </c>
      <c r="U105" s="879"/>
      <c r="V105" s="953">
        <f t="shared" si="14"/>
        <v>0</v>
      </c>
      <c r="W105" s="466"/>
      <c r="X105" s="953">
        <f t="shared" si="15"/>
        <v>0</v>
      </c>
    </row>
    <row r="106" spans="1:24">
      <c r="A106" s="492" t="s">
        <v>349</v>
      </c>
      <c r="B106" s="454"/>
      <c r="C106" s="949">
        <v>3</v>
      </c>
      <c r="D106" s="454" t="s">
        <v>51</v>
      </c>
      <c r="E106" s="949"/>
      <c r="F106" s="953">
        <v>0</v>
      </c>
      <c r="G106" s="464"/>
      <c r="H106" s="953">
        <v>0</v>
      </c>
      <c r="I106" s="464"/>
      <c r="J106" s="953">
        <v>0</v>
      </c>
      <c r="K106" s="464"/>
      <c r="L106" s="953">
        <v>0</v>
      </c>
      <c r="M106" s="464"/>
      <c r="N106" s="953">
        <v>0</v>
      </c>
      <c r="O106" s="454"/>
      <c r="P106" s="465">
        <v>0.05</v>
      </c>
      <c r="Q106" s="949"/>
      <c r="R106" s="953">
        <f t="shared" si="12"/>
        <v>0</v>
      </c>
      <c r="S106" s="879"/>
      <c r="T106" s="953">
        <f t="shared" si="13"/>
        <v>0</v>
      </c>
      <c r="U106" s="879"/>
      <c r="V106" s="953">
        <f t="shared" si="14"/>
        <v>0</v>
      </c>
      <c r="W106" s="466"/>
      <c r="X106" s="953">
        <f t="shared" si="15"/>
        <v>0</v>
      </c>
    </row>
    <row r="107" spans="1:24">
      <c r="A107" s="492" t="s">
        <v>350</v>
      </c>
      <c r="B107" s="454"/>
      <c r="C107" s="949">
        <v>6</v>
      </c>
      <c r="D107" s="454" t="s">
        <v>53</v>
      </c>
      <c r="E107" s="949"/>
      <c r="F107" s="953">
        <v>0</v>
      </c>
      <c r="G107" s="464"/>
      <c r="H107" s="953">
        <v>0</v>
      </c>
      <c r="I107" s="464"/>
      <c r="J107" s="953">
        <v>0</v>
      </c>
      <c r="K107" s="464"/>
      <c r="L107" s="953">
        <v>0</v>
      </c>
      <c r="M107" s="464"/>
      <c r="N107" s="953">
        <v>0</v>
      </c>
      <c r="O107" s="454"/>
      <c r="P107" s="465">
        <v>0.1</v>
      </c>
      <c r="Q107" s="949"/>
      <c r="R107" s="953">
        <f t="shared" si="12"/>
        <v>0</v>
      </c>
      <c r="S107" s="879"/>
      <c r="T107" s="953">
        <f t="shared" si="13"/>
        <v>0</v>
      </c>
      <c r="U107" s="879"/>
      <c r="V107" s="953">
        <f t="shared" si="14"/>
        <v>0</v>
      </c>
      <c r="W107" s="466"/>
      <c r="X107" s="953">
        <f t="shared" si="15"/>
        <v>0</v>
      </c>
    </row>
    <row r="108" spans="1:24">
      <c r="A108" s="492" t="s">
        <v>351</v>
      </c>
      <c r="B108" s="454"/>
      <c r="C108" s="949">
        <v>7</v>
      </c>
      <c r="D108" s="454" t="s">
        <v>55</v>
      </c>
      <c r="E108" s="949"/>
      <c r="F108" s="953">
        <v>0</v>
      </c>
      <c r="G108" s="464"/>
      <c r="H108" s="953">
        <v>0</v>
      </c>
      <c r="I108" s="464"/>
      <c r="J108" s="953">
        <v>0</v>
      </c>
      <c r="K108" s="464"/>
      <c r="L108" s="953">
        <v>0</v>
      </c>
      <c r="M108" s="464"/>
      <c r="N108" s="953">
        <v>0</v>
      </c>
      <c r="O108" s="454"/>
      <c r="P108" s="465">
        <v>0.15</v>
      </c>
      <c r="Q108" s="949"/>
      <c r="R108" s="953">
        <f t="shared" si="12"/>
        <v>0</v>
      </c>
      <c r="S108" s="879"/>
      <c r="T108" s="953">
        <f t="shared" si="13"/>
        <v>0</v>
      </c>
      <c r="U108" s="879"/>
      <c r="V108" s="953">
        <f t="shared" si="14"/>
        <v>0</v>
      </c>
      <c r="W108" s="466"/>
      <c r="X108" s="953">
        <f t="shared" si="15"/>
        <v>0</v>
      </c>
    </row>
    <row r="109" spans="1:24">
      <c r="A109" s="492" t="s">
        <v>352</v>
      </c>
      <c r="B109" s="454"/>
      <c r="C109" s="949">
        <v>8</v>
      </c>
      <c r="D109" s="454" t="s">
        <v>57</v>
      </c>
      <c r="E109" s="949"/>
      <c r="F109" s="953">
        <v>3.7303226940393126E-2</v>
      </c>
      <c r="G109" s="464"/>
      <c r="H109" s="953">
        <v>4.7961291780505448E-2</v>
      </c>
      <c r="I109" s="464"/>
      <c r="J109" s="953">
        <v>0</v>
      </c>
      <c r="K109" s="464"/>
      <c r="L109" s="953">
        <v>3.7303226940393126E-2</v>
      </c>
      <c r="M109" s="464"/>
      <c r="N109" s="953">
        <v>4.7961291780505448E-2</v>
      </c>
      <c r="O109" s="454"/>
      <c r="P109" s="465">
        <v>0.2</v>
      </c>
      <c r="Q109" s="949"/>
      <c r="R109" s="953">
        <f t="shared" si="12"/>
        <v>7.4606453880786258E-3</v>
      </c>
      <c r="S109" s="879"/>
      <c r="T109" s="953">
        <f t="shared" si="13"/>
        <v>9.5922583561010907E-3</v>
      </c>
      <c r="U109" s="879"/>
      <c r="V109" s="953">
        <f t="shared" si="14"/>
        <v>2.98425815523145E-2</v>
      </c>
      <c r="W109" s="466"/>
      <c r="X109" s="953">
        <f t="shared" si="15"/>
        <v>3.8369033424404356E-2</v>
      </c>
    </row>
    <row r="110" spans="1:24">
      <c r="A110" s="492" t="s">
        <v>353</v>
      </c>
      <c r="B110" s="454"/>
      <c r="C110" s="949">
        <v>10</v>
      </c>
      <c r="D110" s="454" t="s">
        <v>59</v>
      </c>
      <c r="E110" s="949"/>
      <c r="F110" s="953">
        <v>0</v>
      </c>
      <c r="G110" s="464"/>
      <c r="H110" s="953">
        <v>0</v>
      </c>
      <c r="I110" s="464"/>
      <c r="J110" s="953">
        <v>0</v>
      </c>
      <c r="K110" s="464"/>
      <c r="L110" s="953">
        <v>0</v>
      </c>
      <c r="M110" s="464"/>
      <c r="N110" s="953">
        <v>0</v>
      </c>
      <c r="O110" s="454"/>
      <c r="P110" s="465">
        <v>0.3</v>
      </c>
      <c r="Q110" s="949"/>
      <c r="R110" s="953">
        <f t="shared" si="12"/>
        <v>0</v>
      </c>
      <c r="S110" s="879"/>
      <c r="T110" s="953">
        <f t="shared" si="13"/>
        <v>0</v>
      </c>
      <c r="U110" s="879"/>
      <c r="V110" s="953">
        <f t="shared" si="14"/>
        <v>0</v>
      </c>
      <c r="W110" s="466"/>
      <c r="X110" s="953">
        <f t="shared" si="15"/>
        <v>0</v>
      </c>
    </row>
    <row r="111" spans="1:24">
      <c r="A111" s="492" t="s">
        <v>354</v>
      </c>
      <c r="B111" s="454"/>
      <c r="C111" s="949">
        <v>12</v>
      </c>
      <c r="D111" s="454" t="s">
        <v>61</v>
      </c>
      <c r="E111" s="949"/>
      <c r="F111" s="953">
        <v>0</v>
      </c>
      <c r="G111" s="464"/>
      <c r="H111" s="953">
        <v>26.899200393196203</v>
      </c>
      <c r="I111" s="464"/>
      <c r="J111" s="953">
        <v>48.944785101389613</v>
      </c>
      <c r="K111" s="464"/>
      <c r="L111" s="953">
        <v>48.944785101389613</v>
      </c>
      <c r="M111" s="464"/>
      <c r="N111" s="953">
        <v>51.371592943891009</v>
      </c>
      <c r="O111" s="454"/>
      <c r="P111" s="465">
        <v>1</v>
      </c>
      <c r="Q111" s="949"/>
      <c r="R111" s="953">
        <f t="shared" si="12"/>
        <v>48.944785101389613</v>
      </c>
      <c r="S111" s="879"/>
      <c r="T111" s="953">
        <f t="shared" si="13"/>
        <v>51.371592943891009</v>
      </c>
      <c r="U111" s="879"/>
      <c r="V111" s="953">
        <f t="shared" si="14"/>
        <v>0</v>
      </c>
      <c r="W111" s="466"/>
      <c r="X111" s="953">
        <f t="shared" si="15"/>
        <v>24.472392550694799</v>
      </c>
    </row>
    <row r="112" spans="1:24">
      <c r="A112" s="492" t="s">
        <v>355</v>
      </c>
      <c r="B112" s="454"/>
      <c r="C112" s="949">
        <v>13</v>
      </c>
      <c r="D112" s="454" t="s">
        <v>63</v>
      </c>
      <c r="E112" s="949"/>
      <c r="F112" s="953">
        <v>0</v>
      </c>
      <c r="G112" s="464"/>
      <c r="H112" s="953">
        <v>0</v>
      </c>
      <c r="I112" s="464"/>
      <c r="J112" s="953">
        <v>0</v>
      </c>
      <c r="K112" s="464"/>
      <c r="L112" s="953">
        <v>0</v>
      </c>
      <c r="M112" s="464"/>
      <c r="N112" s="953">
        <v>0</v>
      </c>
      <c r="O112" s="454"/>
      <c r="P112" s="465" t="s">
        <v>64</v>
      </c>
      <c r="Q112" s="949"/>
      <c r="R112" s="953">
        <v>0</v>
      </c>
      <c r="S112" s="879"/>
      <c r="T112" s="953">
        <v>0</v>
      </c>
      <c r="U112" s="879"/>
      <c r="V112" s="953">
        <f t="shared" si="14"/>
        <v>0</v>
      </c>
      <c r="W112" s="466"/>
      <c r="X112" s="953">
        <f t="shared" si="15"/>
        <v>0</v>
      </c>
    </row>
    <row r="113" spans="1:24">
      <c r="A113" s="492" t="s">
        <v>356</v>
      </c>
      <c r="B113" s="454"/>
      <c r="C113" s="467">
        <v>14.1</v>
      </c>
      <c r="D113" s="454" t="s">
        <v>66</v>
      </c>
      <c r="E113" s="949"/>
      <c r="F113" s="953">
        <v>0</v>
      </c>
      <c r="G113" s="464"/>
      <c r="H113" s="953">
        <v>0</v>
      </c>
      <c r="I113" s="464"/>
      <c r="J113" s="953">
        <v>0</v>
      </c>
      <c r="K113" s="464"/>
      <c r="L113" s="953">
        <v>0</v>
      </c>
      <c r="M113" s="464"/>
      <c r="N113" s="953">
        <v>0</v>
      </c>
      <c r="O113" s="454"/>
      <c r="P113" s="465">
        <v>0.05</v>
      </c>
      <c r="Q113" s="949"/>
      <c r="R113" s="953">
        <f t="shared" ref="R113:R121" si="16">P113*L113</f>
        <v>0</v>
      </c>
      <c r="S113" s="879"/>
      <c r="T113" s="953">
        <f t="shared" ref="T113:T121" si="17">P113*N113</f>
        <v>0</v>
      </c>
      <c r="U113" s="879"/>
      <c r="V113" s="953">
        <f t="shared" si="14"/>
        <v>0</v>
      </c>
      <c r="W113" s="466"/>
      <c r="X113" s="953">
        <f t="shared" si="15"/>
        <v>0</v>
      </c>
    </row>
    <row r="114" spans="1:24">
      <c r="A114" s="492" t="s">
        <v>357</v>
      </c>
      <c r="B114" s="454"/>
      <c r="C114" s="467">
        <v>14.1</v>
      </c>
      <c r="D114" s="454" t="s">
        <v>68</v>
      </c>
      <c r="E114" s="949"/>
      <c r="F114" s="953">
        <v>0</v>
      </c>
      <c r="G114" s="464"/>
      <c r="H114" s="953">
        <v>0</v>
      </c>
      <c r="I114" s="464"/>
      <c r="J114" s="953">
        <v>0</v>
      </c>
      <c r="K114" s="464"/>
      <c r="L114" s="953">
        <v>0</v>
      </c>
      <c r="M114" s="464"/>
      <c r="N114" s="953">
        <v>0</v>
      </c>
      <c r="O114" s="454"/>
      <c r="P114" s="465">
        <v>7.0000000000000007E-2</v>
      </c>
      <c r="Q114" s="468"/>
      <c r="R114" s="953">
        <f t="shared" si="16"/>
        <v>0</v>
      </c>
      <c r="S114" s="879"/>
      <c r="T114" s="953">
        <f t="shared" si="17"/>
        <v>0</v>
      </c>
      <c r="U114" s="879"/>
      <c r="V114" s="953">
        <f t="shared" si="14"/>
        <v>0</v>
      </c>
      <c r="W114" s="466"/>
      <c r="X114" s="953">
        <f t="shared" si="15"/>
        <v>0</v>
      </c>
    </row>
    <row r="115" spans="1:24">
      <c r="A115" s="492" t="s">
        <v>358</v>
      </c>
      <c r="B115" s="454"/>
      <c r="C115" s="949">
        <v>17</v>
      </c>
      <c r="D115" s="454" t="s">
        <v>70</v>
      </c>
      <c r="E115" s="949"/>
      <c r="F115" s="953">
        <v>0</v>
      </c>
      <c r="G115" s="464"/>
      <c r="H115" s="953">
        <v>0</v>
      </c>
      <c r="I115" s="464"/>
      <c r="J115" s="953">
        <v>0</v>
      </c>
      <c r="K115" s="464"/>
      <c r="L115" s="953">
        <v>0</v>
      </c>
      <c r="M115" s="464"/>
      <c r="N115" s="953">
        <v>0</v>
      </c>
      <c r="O115" s="454"/>
      <c r="P115" s="465">
        <v>0.08</v>
      </c>
      <c r="Q115" s="949"/>
      <c r="R115" s="953">
        <f t="shared" si="16"/>
        <v>0</v>
      </c>
      <c r="S115" s="879"/>
      <c r="T115" s="953">
        <f t="shared" si="17"/>
        <v>0</v>
      </c>
      <c r="U115" s="879"/>
      <c r="V115" s="953">
        <f t="shared" si="14"/>
        <v>0</v>
      </c>
      <c r="W115" s="466"/>
      <c r="X115" s="953">
        <f t="shared" si="15"/>
        <v>0</v>
      </c>
    </row>
    <row r="116" spans="1:24">
      <c r="A116" s="492" t="s">
        <v>359</v>
      </c>
      <c r="B116" s="454"/>
      <c r="C116" s="949">
        <v>38</v>
      </c>
      <c r="D116" s="454" t="s">
        <v>72</v>
      </c>
      <c r="E116" s="949"/>
      <c r="F116" s="953">
        <v>0</v>
      </c>
      <c r="G116" s="464"/>
      <c r="H116" s="953">
        <v>0</v>
      </c>
      <c r="I116" s="464"/>
      <c r="J116" s="953">
        <v>0</v>
      </c>
      <c r="K116" s="464"/>
      <c r="L116" s="953">
        <v>0</v>
      </c>
      <c r="M116" s="464"/>
      <c r="N116" s="953">
        <v>0</v>
      </c>
      <c r="O116" s="454"/>
      <c r="P116" s="465">
        <v>0.3</v>
      </c>
      <c r="Q116" s="949"/>
      <c r="R116" s="953">
        <f t="shared" si="16"/>
        <v>0</v>
      </c>
      <c r="S116" s="879"/>
      <c r="T116" s="953">
        <f t="shared" si="17"/>
        <v>0</v>
      </c>
      <c r="U116" s="879"/>
      <c r="V116" s="953">
        <f t="shared" si="14"/>
        <v>0</v>
      </c>
      <c r="W116" s="466"/>
      <c r="X116" s="953">
        <f t="shared" si="15"/>
        <v>0</v>
      </c>
    </row>
    <row r="117" spans="1:24">
      <c r="A117" s="492" t="s">
        <v>360</v>
      </c>
      <c r="B117" s="454"/>
      <c r="C117" s="949">
        <v>41</v>
      </c>
      <c r="D117" s="454" t="s">
        <v>74</v>
      </c>
      <c r="E117" s="949"/>
      <c r="F117" s="953">
        <v>0</v>
      </c>
      <c r="G117" s="464"/>
      <c r="H117" s="953">
        <v>0</v>
      </c>
      <c r="I117" s="464"/>
      <c r="J117" s="953">
        <v>0</v>
      </c>
      <c r="K117" s="464"/>
      <c r="L117" s="953">
        <v>0</v>
      </c>
      <c r="M117" s="464"/>
      <c r="N117" s="953">
        <v>0</v>
      </c>
      <c r="O117" s="454"/>
      <c r="P117" s="465">
        <v>0.25</v>
      </c>
      <c r="Q117" s="949"/>
      <c r="R117" s="953">
        <f t="shared" si="16"/>
        <v>0</v>
      </c>
      <c r="S117" s="879"/>
      <c r="T117" s="953">
        <f t="shared" si="17"/>
        <v>0</v>
      </c>
      <c r="U117" s="879"/>
      <c r="V117" s="953">
        <f t="shared" si="14"/>
        <v>0</v>
      </c>
      <c r="W117" s="466"/>
      <c r="X117" s="953">
        <f t="shared" si="15"/>
        <v>0</v>
      </c>
    </row>
    <row r="118" spans="1:24">
      <c r="A118" s="492" t="s">
        <v>361</v>
      </c>
      <c r="B118" s="454"/>
      <c r="C118" s="949">
        <v>45</v>
      </c>
      <c r="D118" s="469" t="s">
        <v>76</v>
      </c>
      <c r="E118" s="949"/>
      <c r="F118" s="953">
        <v>0</v>
      </c>
      <c r="G118" s="464"/>
      <c r="H118" s="953">
        <v>0</v>
      </c>
      <c r="I118" s="464"/>
      <c r="J118" s="953">
        <v>0</v>
      </c>
      <c r="K118" s="464"/>
      <c r="L118" s="953">
        <v>0</v>
      </c>
      <c r="M118" s="464"/>
      <c r="N118" s="953">
        <v>0</v>
      </c>
      <c r="O118" s="454"/>
      <c r="P118" s="465">
        <v>0.45</v>
      </c>
      <c r="Q118" s="949"/>
      <c r="R118" s="953">
        <f t="shared" si="16"/>
        <v>0</v>
      </c>
      <c r="S118" s="879"/>
      <c r="T118" s="953">
        <f t="shared" si="17"/>
        <v>0</v>
      </c>
      <c r="U118" s="879"/>
      <c r="V118" s="953">
        <f t="shared" si="14"/>
        <v>0</v>
      </c>
      <c r="W118" s="466"/>
      <c r="X118" s="953">
        <f t="shared" si="15"/>
        <v>0</v>
      </c>
    </row>
    <row r="119" spans="1:24">
      <c r="A119" s="492" t="s">
        <v>362</v>
      </c>
      <c r="B119" s="454"/>
      <c r="C119" s="949">
        <v>49</v>
      </c>
      <c r="D119" s="454" t="s">
        <v>78</v>
      </c>
      <c r="E119" s="949"/>
      <c r="F119" s="953">
        <v>0</v>
      </c>
      <c r="G119" s="464"/>
      <c r="H119" s="953">
        <v>0</v>
      </c>
      <c r="I119" s="464"/>
      <c r="J119" s="953">
        <v>0</v>
      </c>
      <c r="K119" s="464"/>
      <c r="L119" s="953">
        <v>0</v>
      </c>
      <c r="M119" s="464"/>
      <c r="N119" s="953">
        <v>0</v>
      </c>
      <c r="O119" s="454"/>
      <c r="P119" s="465">
        <v>0.08</v>
      </c>
      <c r="Q119" s="949"/>
      <c r="R119" s="953">
        <f t="shared" si="16"/>
        <v>0</v>
      </c>
      <c r="S119" s="879"/>
      <c r="T119" s="953">
        <f t="shared" si="17"/>
        <v>0</v>
      </c>
      <c r="U119" s="879"/>
      <c r="V119" s="953">
        <f t="shared" si="14"/>
        <v>0</v>
      </c>
      <c r="W119" s="466"/>
      <c r="X119" s="953">
        <f t="shared" si="15"/>
        <v>0</v>
      </c>
    </row>
    <row r="120" spans="1:24">
      <c r="A120" s="492" t="s">
        <v>363</v>
      </c>
      <c r="B120" s="454"/>
      <c r="C120" s="949">
        <v>50</v>
      </c>
      <c r="D120" s="469" t="s">
        <v>80</v>
      </c>
      <c r="E120" s="949"/>
      <c r="F120" s="953">
        <v>3.9354560542561021</v>
      </c>
      <c r="G120" s="464"/>
      <c r="H120" s="953">
        <v>16.304032224775298</v>
      </c>
      <c r="I120" s="464"/>
      <c r="J120" s="953">
        <v>-9.5632357737799947E-2</v>
      </c>
      <c r="K120" s="464"/>
      <c r="L120" s="953">
        <v>3.7920075176494041</v>
      </c>
      <c r="M120" s="464"/>
      <c r="N120" s="953">
        <v>16.256216045906402</v>
      </c>
      <c r="O120" s="454"/>
      <c r="P120" s="465">
        <v>0.55000000000000004</v>
      </c>
      <c r="Q120" s="949"/>
      <c r="R120" s="953">
        <f t="shared" si="16"/>
        <v>2.0856041347071725</v>
      </c>
      <c r="S120" s="879"/>
      <c r="T120" s="953">
        <f t="shared" si="17"/>
        <v>8.9409188252485219</v>
      </c>
      <c r="U120" s="879"/>
      <c r="V120" s="953">
        <f t="shared" si="14"/>
        <v>1.7542195618111296</v>
      </c>
      <c r="W120" s="466"/>
      <c r="X120" s="953">
        <f t="shared" si="15"/>
        <v>7.2674810417889777</v>
      </c>
    </row>
    <row r="121" spans="1:24">
      <c r="A121" s="492" t="s">
        <v>364</v>
      </c>
      <c r="B121" s="454"/>
      <c r="C121" s="949">
        <v>51</v>
      </c>
      <c r="D121" s="454" t="s">
        <v>82</v>
      </c>
      <c r="E121" s="949"/>
      <c r="F121" s="954">
        <v>0</v>
      </c>
      <c r="G121" s="866"/>
      <c r="H121" s="954">
        <v>0</v>
      </c>
      <c r="I121" s="866"/>
      <c r="J121" s="954">
        <v>0</v>
      </c>
      <c r="K121" s="866"/>
      <c r="L121" s="954">
        <v>0</v>
      </c>
      <c r="M121" s="866"/>
      <c r="N121" s="954">
        <v>0</v>
      </c>
      <c r="O121" s="454"/>
      <c r="P121" s="465">
        <v>0.06</v>
      </c>
      <c r="Q121" s="949"/>
      <c r="R121" s="954">
        <f t="shared" si="16"/>
        <v>0</v>
      </c>
      <c r="S121" s="955"/>
      <c r="T121" s="954">
        <f t="shared" si="17"/>
        <v>0</v>
      </c>
      <c r="U121" s="955"/>
      <c r="V121" s="954">
        <f t="shared" si="14"/>
        <v>0</v>
      </c>
      <c r="W121" s="866"/>
      <c r="X121" s="954">
        <f t="shared" si="15"/>
        <v>0</v>
      </c>
    </row>
    <row r="122" spans="1:24">
      <c r="A122" s="492"/>
      <c r="B122" s="454"/>
      <c r="C122" s="949"/>
      <c r="D122" s="454"/>
      <c r="E122" s="454"/>
      <c r="F122" s="949"/>
      <c r="G122" s="454"/>
      <c r="H122" s="454"/>
      <c r="I122" s="454"/>
      <c r="J122" s="466"/>
      <c r="K122" s="466"/>
      <c r="L122" s="466"/>
      <c r="M122" s="961"/>
      <c r="N122" s="466"/>
      <c r="O122" s="454"/>
      <c r="P122" s="949"/>
      <c r="Q122" s="454"/>
      <c r="R122" s="471"/>
      <c r="S122" s="471"/>
      <c r="T122" s="471"/>
      <c r="V122" s="471"/>
    </row>
    <row r="123" spans="1:24" ht="13.5" thickBot="1">
      <c r="A123" s="492" t="s">
        <v>365</v>
      </c>
      <c r="B123" s="454"/>
      <c r="C123" s="454" t="s">
        <v>84</v>
      </c>
      <c r="D123" s="454"/>
      <c r="E123" s="472"/>
      <c r="F123" s="956">
        <f>SUM(F103:F122)</f>
        <v>5.5407382535910195</v>
      </c>
      <c r="G123" s="956"/>
      <c r="H123" s="956">
        <f>SUM(H103:H122)</f>
        <v>44.922556111095616</v>
      </c>
      <c r="I123" s="956"/>
      <c r="J123" s="956">
        <f>SUM(J103:J122)</f>
        <v>48.849152743651814</v>
      </c>
      <c r="K123" s="956"/>
      <c r="L123" s="956">
        <f>SUM(L103:L122)</f>
        <v>54.342074818373931</v>
      </c>
      <c r="M123" s="956"/>
      <c r="N123" s="956">
        <f>SUM(N103:N122)</f>
        <v>69.347132482921538</v>
      </c>
      <c r="O123" s="953"/>
      <c r="P123" s="953"/>
      <c r="Q123" s="953"/>
      <c r="R123" s="956">
        <f>SUM(R103:R122)</f>
        <v>51.131928619828535</v>
      </c>
      <c r="S123" s="956"/>
      <c r="T123" s="956">
        <f>SUM(T103:T122)</f>
        <v>60.422385759576251</v>
      </c>
      <c r="U123" s="956"/>
      <c r="V123" s="956">
        <f>SUM(V103:V122)</f>
        <v>3.2579623774142972</v>
      </c>
      <c r="W123" s="956"/>
      <c r="X123" s="956">
        <f>SUM(X103:X122)</f>
        <v>33.349323095171179</v>
      </c>
    </row>
    <row r="124" spans="1:24" ht="13.5" thickTop="1">
      <c r="A124" s="492"/>
      <c r="B124" s="454"/>
      <c r="C124" s="454"/>
      <c r="D124" s="454"/>
      <c r="E124" s="472"/>
      <c r="F124" s="952"/>
      <c r="G124" s="466"/>
      <c r="H124" s="877"/>
      <c r="I124" s="472"/>
      <c r="J124" s="877"/>
      <c r="K124" s="474"/>
      <c r="L124" s="877"/>
      <c r="M124" s="474"/>
      <c r="N124" s="877"/>
      <c r="O124" s="454"/>
      <c r="P124" s="949"/>
      <c r="Q124" s="472"/>
      <c r="R124" s="878"/>
      <c r="S124" s="476"/>
      <c r="T124" s="878"/>
      <c r="V124" s="878"/>
      <c r="X124" s="878"/>
    </row>
    <row r="125" spans="1:24">
      <c r="A125" s="492"/>
      <c r="B125" s="454"/>
      <c r="C125" s="454"/>
      <c r="D125" s="454"/>
      <c r="E125" s="472"/>
      <c r="F125" s="952"/>
      <c r="G125" s="466"/>
      <c r="H125" s="877"/>
      <c r="I125" s="472"/>
      <c r="J125" s="877"/>
      <c r="K125" s="474"/>
      <c r="L125" s="877"/>
      <c r="M125" s="474"/>
      <c r="N125" s="877"/>
      <c r="O125" s="454"/>
      <c r="P125" s="979"/>
      <c r="Q125" s="472"/>
      <c r="R125" s="878"/>
      <c r="S125" s="476"/>
      <c r="T125" s="878"/>
      <c r="V125" s="878"/>
      <c r="X125" s="878"/>
    </row>
    <row r="126" spans="1:24">
      <c r="A126" s="492"/>
      <c r="B126" s="454"/>
      <c r="C126" s="454"/>
      <c r="D126" s="454"/>
      <c r="E126" s="472"/>
      <c r="F126" s="952"/>
      <c r="G126" s="466"/>
      <c r="H126" s="877"/>
      <c r="I126" s="472"/>
      <c r="J126" s="877"/>
      <c r="K126" s="474"/>
      <c r="L126" s="877"/>
      <c r="M126" s="474"/>
      <c r="N126" s="877"/>
      <c r="O126" s="454"/>
      <c r="P126" s="949"/>
      <c r="Q126" s="472"/>
      <c r="R126" s="878"/>
      <c r="S126" s="476"/>
      <c r="T126" s="878"/>
      <c r="V126" s="878"/>
      <c r="X126" s="962"/>
    </row>
    <row r="127" spans="1:24">
      <c r="A127" s="492"/>
      <c r="B127" s="454"/>
      <c r="C127" s="454"/>
      <c r="D127" s="454"/>
      <c r="E127" s="472"/>
      <c r="F127" s="952"/>
      <c r="G127" s="466"/>
      <c r="H127" s="877"/>
      <c r="I127" s="472"/>
      <c r="J127" s="877"/>
      <c r="K127" s="474"/>
      <c r="L127" s="877"/>
      <c r="M127" s="474"/>
      <c r="N127" s="877"/>
      <c r="O127" s="454"/>
      <c r="P127" s="949"/>
      <c r="Q127" s="472"/>
      <c r="R127" s="878"/>
      <c r="S127" s="476"/>
      <c r="T127" s="878"/>
      <c r="V127" s="878"/>
      <c r="X127" s="962"/>
    </row>
    <row r="128" spans="1:24">
      <c r="A128" s="460"/>
      <c r="B128" s="454"/>
      <c r="C128" s="949"/>
      <c r="D128" s="454"/>
      <c r="E128" s="454"/>
      <c r="F128" s="949"/>
      <c r="G128" s="454"/>
      <c r="H128" s="454"/>
      <c r="I128" s="454"/>
      <c r="J128" s="454"/>
      <c r="K128" s="454"/>
      <c r="X128" s="962"/>
    </row>
    <row r="129" spans="1:25">
      <c r="A129" s="984" t="s">
        <v>323</v>
      </c>
      <c r="B129" s="984"/>
      <c r="C129" s="984"/>
      <c r="D129" s="984"/>
      <c r="E129" s="984"/>
      <c r="F129" s="984"/>
      <c r="G129" s="984"/>
      <c r="H129" s="984"/>
      <c r="I129" s="984"/>
      <c r="J129" s="984"/>
      <c r="K129" s="984"/>
      <c r="L129" s="984"/>
      <c r="M129" s="984"/>
      <c r="N129" s="984"/>
      <c r="O129" s="984"/>
      <c r="P129" s="984"/>
      <c r="Q129" s="984"/>
      <c r="R129" s="984"/>
      <c r="S129" s="984"/>
      <c r="T129" s="984"/>
      <c r="U129" s="984"/>
      <c r="V129" s="984"/>
      <c r="W129" s="984"/>
      <c r="X129" s="984"/>
      <c r="Y129" s="875"/>
    </row>
    <row r="130" spans="1:25" ht="15" customHeight="1">
      <c r="A130" s="983" t="s">
        <v>366</v>
      </c>
      <c r="B130" s="983"/>
      <c r="C130" s="983"/>
      <c r="D130" s="983"/>
      <c r="E130" s="983"/>
      <c r="F130" s="983"/>
      <c r="G130" s="983"/>
      <c r="H130" s="983"/>
      <c r="I130" s="983"/>
      <c r="J130" s="983"/>
      <c r="K130" s="983"/>
      <c r="L130" s="983"/>
      <c r="M130" s="983"/>
      <c r="N130" s="983"/>
      <c r="O130" s="983"/>
      <c r="P130" s="983"/>
      <c r="Q130" s="983"/>
      <c r="R130" s="983"/>
      <c r="S130" s="983"/>
      <c r="T130" s="983"/>
      <c r="U130" s="983"/>
      <c r="V130" s="983"/>
      <c r="W130" s="983"/>
      <c r="X130" s="983"/>
    </row>
    <row r="131" spans="1:25">
      <c r="A131" s="949"/>
      <c r="B131" s="454"/>
      <c r="C131" s="949"/>
      <c r="D131" s="454"/>
      <c r="E131" s="949"/>
      <c r="F131" s="949"/>
      <c r="G131" s="949"/>
      <c r="H131" s="949"/>
      <c r="I131" s="949"/>
      <c r="J131" s="454"/>
      <c r="K131" s="454"/>
    </row>
    <row r="132" spans="1:25">
      <c r="A132" s="949"/>
      <c r="B132" s="454"/>
      <c r="C132" s="949"/>
      <c r="E132" s="454"/>
      <c r="F132" s="457" t="s">
        <v>3</v>
      </c>
      <c r="G132" s="454"/>
      <c r="H132" s="457" t="s">
        <v>3</v>
      </c>
      <c r="I132" s="454"/>
      <c r="J132" s="458"/>
      <c r="K132" s="949"/>
      <c r="L132" s="458" t="s">
        <v>6</v>
      </c>
      <c r="M132" s="950"/>
      <c r="N132" s="458" t="s">
        <v>7</v>
      </c>
      <c r="O132" s="458"/>
      <c r="P132" s="458"/>
      <c r="Q132" s="458"/>
      <c r="R132" s="458"/>
      <c r="S132" s="950"/>
      <c r="T132" s="950"/>
      <c r="V132" s="457" t="s">
        <v>8</v>
      </c>
      <c r="W132" s="454"/>
      <c r="X132" s="457" t="s">
        <v>8</v>
      </c>
    </row>
    <row r="133" spans="1:25">
      <c r="A133" s="949" t="s">
        <v>9</v>
      </c>
      <c r="B133" s="454"/>
      <c r="C133" s="949"/>
      <c r="D133" s="454"/>
      <c r="E133" s="454"/>
      <c r="F133" s="949" t="s">
        <v>10</v>
      </c>
      <c r="G133" s="454"/>
      <c r="H133" s="949" t="s">
        <v>10</v>
      </c>
      <c r="I133" s="454"/>
      <c r="J133" s="949" t="s">
        <v>13</v>
      </c>
      <c r="K133" s="949"/>
      <c r="L133" s="949" t="s">
        <v>15</v>
      </c>
      <c r="M133" s="950"/>
      <c r="N133" s="949" t="s">
        <v>15</v>
      </c>
      <c r="O133" s="949"/>
      <c r="P133" s="949" t="s">
        <v>16</v>
      </c>
      <c r="Q133" s="949"/>
      <c r="R133" s="949" t="s">
        <v>17</v>
      </c>
      <c r="S133" s="949"/>
      <c r="T133" s="949" t="s">
        <v>18</v>
      </c>
      <c r="V133" s="949" t="s">
        <v>10</v>
      </c>
      <c r="W133" s="454"/>
      <c r="X133" s="949" t="s">
        <v>10</v>
      </c>
    </row>
    <row r="134" spans="1:25">
      <c r="A134" s="947" t="s">
        <v>20</v>
      </c>
      <c r="B134" s="945"/>
      <c r="C134" s="945" t="s">
        <v>21</v>
      </c>
      <c r="D134" s="945"/>
      <c r="E134" s="945"/>
      <c r="F134" s="947" t="s">
        <v>6</v>
      </c>
      <c r="G134" s="945"/>
      <c r="H134" s="947" t="s">
        <v>7</v>
      </c>
      <c r="I134" s="945"/>
      <c r="J134" s="947" t="s">
        <v>5</v>
      </c>
      <c r="K134" s="947"/>
      <c r="L134" s="947" t="s">
        <v>23</v>
      </c>
      <c r="M134" s="960"/>
      <c r="N134" s="947" t="s">
        <v>23</v>
      </c>
      <c r="O134" s="947"/>
      <c r="P134" s="947" t="s">
        <v>24</v>
      </c>
      <c r="Q134" s="947"/>
      <c r="R134" s="947" t="s">
        <v>25</v>
      </c>
      <c r="S134" s="947"/>
      <c r="T134" s="947" t="s">
        <v>25</v>
      </c>
      <c r="U134" s="946"/>
      <c r="V134" s="947" t="s">
        <v>6</v>
      </c>
      <c r="W134" s="945"/>
      <c r="X134" s="947" t="s">
        <v>7</v>
      </c>
    </row>
    <row r="135" spans="1:25">
      <c r="A135" s="949"/>
      <c r="B135" s="454"/>
      <c r="C135" s="949"/>
      <c r="D135" s="454"/>
      <c r="E135" s="454"/>
      <c r="F135" s="949" t="s">
        <v>27</v>
      </c>
      <c r="G135" s="454"/>
      <c r="H135" s="949" t="s">
        <v>28</v>
      </c>
      <c r="I135" s="454"/>
      <c r="J135" s="949" t="s">
        <v>29</v>
      </c>
      <c r="K135" s="454"/>
      <c r="L135" s="949" t="s">
        <v>30</v>
      </c>
      <c r="N135" s="460" t="s">
        <v>31</v>
      </c>
      <c r="O135" s="461"/>
      <c r="P135" s="949" t="s">
        <v>32</v>
      </c>
      <c r="Q135" s="461"/>
      <c r="R135" s="949" t="s">
        <v>33</v>
      </c>
      <c r="S135" s="461"/>
      <c r="T135" s="949" t="s">
        <v>34</v>
      </c>
      <c r="U135" s="461"/>
      <c r="V135" s="949" t="s">
        <v>35</v>
      </c>
      <c r="W135" s="461"/>
      <c r="X135" s="949" t="s">
        <v>36</v>
      </c>
    </row>
    <row r="136" spans="1:25">
      <c r="A136" s="949"/>
      <c r="B136" s="454"/>
      <c r="C136" s="949"/>
      <c r="D136" s="454"/>
      <c r="E136" s="454"/>
      <c r="F136" s="949"/>
      <c r="G136" s="454"/>
      <c r="H136" s="454"/>
      <c r="I136" s="454"/>
      <c r="J136" s="454"/>
      <c r="K136" s="454"/>
      <c r="L136" s="454"/>
      <c r="N136" s="454"/>
      <c r="O136" s="454"/>
      <c r="P136" s="454"/>
      <c r="Q136" s="454"/>
      <c r="R136" s="454"/>
      <c r="S136" s="454"/>
      <c r="T136" s="454"/>
    </row>
    <row r="137" spans="1:25">
      <c r="A137" s="949"/>
      <c r="B137" s="454"/>
      <c r="C137" s="454" t="s">
        <v>42</v>
      </c>
      <c r="D137" s="454"/>
      <c r="E137" s="454"/>
      <c r="F137" s="949"/>
      <c r="G137" s="454"/>
      <c r="H137" s="454"/>
      <c r="I137" s="454"/>
      <c r="J137" s="454"/>
      <c r="K137" s="454"/>
      <c r="L137" s="454"/>
      <c r="N137" s="454"/>
      <c r="O137" s="454"/>
      <c r="P137" s="462"/>
      <c r="Q137" s="461"/>
      <c r="R137" s="454"/>
      <c r="S137" s="461"/>
      <c r="T137" s="454"/>
    </row>
    <row r="138" spans="1:25">
      <c r="A138" s="492" t="s">
        <v>346</v>
      </c>
      <c r="B138" s="454"/>
      <c r="C138" s="949">
        <v>1</v>
      </c>
      <c r="D138" s="454" t="s">
        <v>45</v>
      </c>
      <c r="E138" s="949"/>
      <c r="F138" s="953">
        <v>0</v>
      </c>
      <c r="G138" s="464"/>
      <c r="H138" s="953">
        <v>0</v>
      </c>
      <c r="I138" s="464"/>
      <c r="J138" s="953">
        <v>0</v>
      </c>
      <c r="K138" s="464"/>
      <c r="L138" s="953">
        <v>0</v>
      </c>
      <c r="M138" s="464"/>
      <c r="N138" s="953">
        <v>0</v>
      </c>
      <c r="O138" s="454"/>
      <c r="P138" s="465">
        <v>0.04</v>
      </c>
      <c r="Q138" s="949"/>
      <c r="R138" s="953">
        <f>L138*P138</f>
        <v>0</v>
      </c>
      <c r="S138" s="466"/>
      <c r="T138" s="953">
        <f>N138*P138</f>
        <v>0</v>
      </c>
      <c r="U138" s="466"/>
      <c r="V138" s="953">
        <f>F138+J138-R138</f>
        <v>0</v>
      </c>
      <c r="W138" s="466"/>
      <c r="X138" s="953">
        <f>H138+N138-T138</f>
        <v>0</v>
      </c>
    </row>
    <row r="139" spans="1:25">
      <c r="A139" s="492" t="s">
        <v>347</v>
      </c>
      <c r="B139" s="454"/>
      <c r="C139" s="949">
        <v>1</v>
      </c>
      <c r="D139" s="454" t="s">
        <v>47</v>
      </c>
      <c r="E139" s="949"/>
      <c r="F139" s="953">
        <v>1.4739002340508529</v>
      </c>
      <c r="G139" s="464"/>
      <c r="H139" s="953">
        <v>1.5710804692629969</v>
      </c>
      <c r="I139" s="464"/>
      <c r="J139" s="953">
        <v>4.2861103459200001</v>
      </c>
      <c r="K139" s="464"/>
      <c r="L139" s="953">
        <v>7.9030657529308534</v>
      </c>
      <c r="M139" s="464"/>
      <c r="N139" s="953">
        <v>3.7141356422229967</v>
      </c>
      <c r="O139" s="454"/>
      <c r="P139" s="465">
        <v>0.06</v>
      </c>
      <c r="Q139" s="949"/>
      <c r="R139" s="953">
        <f t="shared" ref="R139:R156" si="18">L139*P139</f>
        <v>0.47418394517585116</v>
      </c>
      <c r="S139" s="466"/>
      <c r="T139" s="953">
        <f t="shared" ref="T139:T156" si="19">N139*P139</f>
        <v>0.22284813853337979</v>
      </c>
      <c r="U139" s="466"/>
      <c r="V139" s="953">
        <f t="shared" ref="V139:V156" si="20">F139+J139-R139</f>
        <v>5.2858266347950016</v>
      </c>
      <c r="W139" s="466"/>
      <c r="X139" s="953">
        <f t="shared" ref="X139:X156" si="21">H139+N139-T139</f>
        <v>5.0623679729526145</v>
      </c>
    </row>
    <row r="140" spans="1:25">
      <c r="A140" s="492" t="s">
        <v>348</v>
      </c>
      <c r="B140" s="454"/>
      <c r="C140" s="949">
        <v>2</v>
      </c>
      <c r="D140" s="454" t="s">
        <v>49</v>
      </c>
      <c r="E140" s="949"/>
      <c r="F140" s="953">
        <v>0</v>
      </c>
      <c r="G140" s="464"/>
      <c r="H140" s="953">
        <v>0</v>
      </c>
      <c r="I140" s="464"/>
      <c r="J140" s="953">
        <v>0</v>
      </c>
      <c r="K140" s="464"/>
      <c r="L140" s="953">
        <v>0</v>
      </c>
      <c r="M140" s="464"/>
      <c r="N140" s="953">
        <v>0</v>
      </c>
      <c r="O140" s="454"/>
      <c r="P140" s="465">
        <v>0.06</v>
      </c>
      <c r="Q140" s="949"/>
      <c r="R140" s="953">
        <f t="shared" si="18"/>
        <v>0</v>
      </c>
      <c r="S140" s="466"/>
      <c r="T140" s="953">
        <f t="shared" si="19"/>
        <v>0</v>
      </c>
      <c r="U140" s="466"/>
      <c r="V140" s="953">
        <f t="shared" si="20"/>
        <v>0</v>
      </c>
      <c r="W140" s="466"/>
      <c r="X140" s="953">
        <f t="shared" si="21"/>
        <v>0</v>
      </c>
    </row>
    <row r="141" spans="1:25">
      <c r="A141" s="492" t="s">
        <v>349</v>
      </c>
      <c r="B141" s="454"/>
      <c r="C141" s="949">
        <v>3</v>
      </c>
      <c r="D141" s="454" t="s">
        <v>51</v>
      </c>
      <c r="E141" s="949"/>
      <c r="F141" s="953">
        <v>0</v>
      </c>
      <c r="G141" s="464"/>
      <c r="H141" s="953">
        <v>0</v>
      </c>
      <c r="I141" s="464"/>
      <c r="J141" s="953">
        <v>0</v>
      </c>
      <c r="K141" s="464"/>
      <c r="L141" s="953">
        <v>0</v>
      </c>
      <c r="M141" s="464"/>
      <c r="N141" s="953">
        <v>0</v>
      </c>
      <c r="O141" s="454"/>
      <c r="P141" s="465">
        <v>0.05</v>
      </c>
      <c r="Q141" s="949"/>
      <c r="R141" s="953">
        <f t="shared" si="18"/>
        <v>0</v>
      </c>
      <c r="S141" s="466"/>
      <c r="T141" s="953">
        <f t="shared" si="19"/>
        <v>0</v>
      </c>
      <c r="U141" s="466"/>
      <c r="V141" s="953">
        <f t="shared" si="20"/>
        <v>0</v>
      </c>
      <c r="W141" s="466"/>
      <c r="X141" s="953">
        <f t="shared" si="21"/>
        <v>0</v>
      </c>
    </row>
    <row r="142" spans="1:25">
      <c r="A142" s="492" t="s">
        <v>350</v>
      </c>
      <c r="B142" s="454"/>
      <c r="C142" s="949">
        <v>6</v>
      </c>
      <c r="D142" s="454" t="s">
        <v>53</v>
      </c>
      <c r="E142" s="949"/>
      <c r="F142" s="953">
        <v>0</v>
      </c>
      <c r="G142" s="464"/>
      <c r="H142" s="953">
        <v>0</v>
      </c>
      <c r="I142" s="464"/>
      <c r="J142" s="953">
        <v>0</v>
      </c>
      <c r="K142" s="464"/>
      <c r="L142" s="953">
        <v>0</v>
      </c>
      <c r="M142" s="464"/>
      <c r="N142" s="953">
        <v>0</v>
      </c>
      <c r="O142" s="454"/>
      <c r="P142" s="465">
        <v>0.1</v>
      </c>
      <c r="Q142" s="949"/>
      <c r="R142" s="953">
        <f t="shared" si="18"/>
        <v>0</v>
      </c>
      <c r="S142" s="466"/>
      <c r="T142" s="953">
        <f t="shared" si="19"/>
        <v>0</v>
      </c>
      <c r="U142" s="466"/>
      <c r="V142" s="953">
        <f t="shared" si="20"/>
        <v>0</v>
      </c>
      <c r="W142" s="466"/>
      <c r="X142" s="953">
        <f t="shared" si="21"/>
        <v>0</v>
      </c>
    </row>
    <row r="143" spans="1:25">
      <c r="A143" s="492" t="s">
        <v>351</v>
      </c>
      <c r="B143" s="454"/>
      <c r="C143" s="949">
        <v>7</v>
      </c>
      <c r="D143" s="454" t="s">
        <v>55</v>
      </c>
      <c r="E143" s="949"/>
      <c r="F143" s="953">
        <v>0</v>
      </c>
      <c r="G143" s="464"/>
      <c r="H143" s="953">
        <v>0</v>
      </c>
      <c r="I143" s="464"/>
      <c r="J143" s="953">
        <v>0</v>
      </c>
      <c r="K143" s="464"/>
      <c r="L143" s="953">
        <v>0</v>
      </c>
      <c r="M143" s="464"/>
      <c r="N143" s="953">
        <v>0</v>
      </c>
      <c r="O143" s="454"/>
      <c r="P143" s="465">
        <v>0.15</v>
      </c>
      <c r="Q143" s="949"/>
      <c r="R143" s="953">
        <f t="shared" si="18"/>
        <v>0</v>
      </c>
      <c r="S143" s="466"/>
      <c r="T143" s="953">
        <f t="shared" si="19"/>
        <v>0</v>
      </c>
      <c r="U143" s="466"/>
      <c r="V143" s="953">
        <f t="shared" si="20"/>
        <v>0</v>
      </c>
      <c r="W143" s="466"/>
      <c r="X143" s="953">
        <f t="shared" si="21"/>
        <v>0</v>
      </c>
    </row>
    <row r="144" spans="1:25">
      <c r="A144" s="492" t="s">
        <v>352</v>
      </c>
      <c r="B144" s="454"/>
      <c r="C144" s="949">
        <v>8</v>
      </c>
      <c r="D144" s="454" t="s">
        <v>57</v>
      </c>
      <c r="E144" s="949"/>
      <c r="F144" s="953">
        <v>2.98425815523145E-2</v>
      </c>
      <c r="G144" s="464"/>
      <c r="H144" s="953">
        <v>3.8369033424404356E-2</v>
      </c>
      <c r="I144" s="464"/>
      <c r="J144" s="953">
        <v>3.5338954559999997E-2</v>
      </c>
      <c r="K144" s="464"/>
      <c r="L144" s="953">
        <v>8.2851013392314501E-2</v>
      </c>
      <c r="M144" s="464"/>
      <c r="N144" s="953">
        <v>5.6038510704404361E-2</v>
      </c>
      <c r="O144" s="454"/>
      <c r="P144" s="465">
        <v>0.2</v>
      </c>
      <c r="Q144" s="949"/>
      <c r="R144" s="953">
        <f t="shared" si="18"/>
        <v>1.65702026784629E-2</v>
      </c>
      <c r="S144" s="466"/>
      <c r="T144" s="953">
        <f t="shared" si="19"/>
        <v>1.1207702140880873E-2</v>
      </c>
      <c r="U144" s="466"/>
      <c r="V144" s="953">
        <f t="shared" si="20"/>
        <v>4.86113334338516E-2</v>
      </c>
      <c r="W144" s="466"/>
      <c r="X144" s="953">
        <f t="shared" si="21"/>
        <v>8.3199841987927847E-2</v>
      </c>
    </row>
    <row r="145" spans="1:24">
      <c r="A145" s="492" t="s">
        <v>353</v>
      </c>
      <c r="B145" s="454"/>
      <c r="C145" s="949">
        <v>10</v>
      </c>
      <c r="D145" s="454" t="s">
        <v>59</v>
      </c>
      <c r="E145" s="949"/>
      <c r="F145" s="953">
        <v>0</v>
      </c>
      <c r="G145" s="464"/>
      <c r="H145" s="953">
        <v>0</v>
      </c>
      <c r="I145" s="464"/>
      <c r="J145" s="953">
        <v>0</v>
      </c>
      <c r="K145" s="464"/>
      <c r="L145" s="953">
        <v>0</v>
      </c>
      <c r="M145" s="464"/>
      <c r="N145" s="953">
        <v>0</v>
      </c>
      <c r="O145" s="454"/>
      <c r="P145" s="465">
        <v>0.3</v>
      </c>
      <c r="Q145" s="949"/>
      <c r="R145" s="953">
        <f t="shared" si="18"/>
        <v>0</v>
      </c>
      <c r="S145" s="466"/>
      <c r="T145" s="953">
        <f t="shared" si="19"/>
        <v>0</v>
      </c>
      <c r="U145" s="466"/>
      <c r="V145" s="953">
        <f t="shared" si="20"/>
        <v>0</v>
      </c>
      <c r="W145" s="466"/>
      <c r="X145" s="953">
        <f t="shared" si="21"/>
        <v>0</v>
      </c>
    </row>
    <row r="146" spans="1:24">
      <c r="A146" s="492" t="s">
        <v>354</v>
      </c>
      <c r="B146" s="454"/>
      <c r="C146" s="949">
        <v>12</v>
      </c>
      <c r="D146" s="454" t="s">
        <v>61</v>
      </c>
      <c r="E146" s="949"/>
      <c r="F146" s="953">
        <v>0</v>
      </c>
      <c r="G146" s="464"/>
      <c r="H146" s="953">
        <v>24.472392550694799</v>
      </c>
      <c r="I146" s="464"/>
      <c r="J146" s="953">
        <v>15.588079199999999</v>
      </c>
      <c r="K146" s="464"/>
      <c r="L146" s="953">
        <v>15.588079199999999</v>
      </c>
      <c r="M146" s="464"/>
      <c r="N146" s="953">
        <v>32.266432150694804</v>
      </c>
      <c r="O146" s="454"/>
      <c r="P146" s="465">
        <v>1</v>
      </c>
      <c r="Q146" s="949"/>
      <c r="R146" s="953">
        <f t="shared" si="18"/>
        <v>15.588079199999999</v>
      </c>
      <c r="S146" s="466"/>
      <c r="T146" s="953">
        <f t="shared" si="19"/>
        <v>32.266432150694804</v>
      </c>
      <c r="U146" s="466"/>
      <c r="V146" s="953">
        <f t="shared" si="20"/>
        <v>0</v>
      </c>
      <c r="W146" s="466"/>
      <c r="X146" s="953">
        <f t="shared" si="21"/>
        <v>24.472392550694799</v>
      </c>
    </row>
    <row r="147" spans="1:24">
      <c r="A147" s="492" t="s">
        <v>355</v>
      </c>
      <c r="B147" s="454"/>
      <c r="C147" s="949">
        <v>13</v>
      </c>
      <c r="D147" s="454" t="s">
        <v>63</v>
      </c>
      <c r="E147" s="949"/>
      <c r="F147" s="953">
        <v>0</v>
      </c>
      <c r="G147" s="464"/>
      <c r="H147" s="953">
        <v>0</v>
      </c>
      <c r="I147" s="464"/>
      <c r="J147" s="953">
        <v>0</v>
      </c>
      <c r="K147" s="464"/>
      <c r="L147" s="953">
        <v>0</v>
      </c>
      <c r="M147" s="464"/>
      <c r="N147" s="953">
        <v>0</v>
      </c>
      <c r="O147" s="454"/>
      <c r="P147" s="465" t="s">
        <v>64</v>
      </c>
      <c r="Q147" s="949"/>
      <c r="R147" s="953">
        <v>0</v>
      </c>
      <c r="S147" s="466"/>
      <c r="T147" s="953">
        <v>0</v>
      </c>
      <c r="U147" s="466"/>
      <c r="V147" s="953">
        <f t="shared" si="20"/>
        <v>0</v>
      </c>
      <c r="W147" s="466"/>
      <c r="X147" s="953">
        <f t="shared" si="21"/>
        <v>0</v>
      </c>
    </row>
    <row r="148" spans="1:24">
      <c r="A148" s="492" t="s">
        <v>356</v>
      </c>
      <c r="B148" s="454"/>
      <c r="C148" s="467">
        <v>14.1</v>
      </c>
      <c r="D148" s="454" t="s">
        <v>66</v>
      </c>
      <c r="E148" s="949"/>
      <c r="F148" s="953">
        <v>0</v>
      </c>
      <c r="G148" s="464"/>
      <c r="H148" s="953">
        <v>0</v>
      </c>
      <c r="I148" s="464"/>
      <c r="J148" s="953">
        <v>0</v>
      </c>
      <c r="K148" s="464"/>
      <c r="L148" s="953">
        <v>0</v>
      </c>
      <c r="M148" s="464"/>
      <c r="N148" s="953">
        <v>0</v>
      </c>
      <c r="O148" s="454"/>
      <c r="P148" s="465">
        <v>0.05</v>
      </c>
      <c r="Q148" s="949"/>
      <c r="R148" s="953">
        <f t="shared" si="18"/>
        <v>0</v>
      </c>
      <c r="S148" s="466"/>
      <c r="T148" s="953">
        <f t="shared" si="19"/>
        <v>0</v>
      </c>
      <c r="U148" s="466"/>
      <c r="V148" s="953">
        <f t="shared" si="20"/>
        <v>0</v>
      </c>
      <c r="W148" s="466"/>
      <c r="X148" s="953">
        <f t="shared" si="21"/>
        <v>0</v>
      </c>
    </row>
    <row r="149" spans="1:24">
      <c r="A149" s="492" t="s">
        <v>357</v>
      </c>
      <c r="B149" s="454"/>
      <c r="C149" s="467">
        <v>14.1</v>
      </c>
      <c r="D149" s="454" t="s">
        <v>68</v>
      </c>
      <c r="E149" s="949"/>
      <c r="F149" s="953">
        <v>0</v>
      </c>
      <c r="G149" s="464"/>
      <c r="H149" s="953">
        <v>0</v>
      </c>
      <c r="I149" s="464"/>
      <c r="J149" s="953">
        <v>0</v>
      </c>
      <c r="K149" s="464"/>
      <c r="L149" s="953">
        <v>0</v>
      </c>
      <c r="M149" s="464"/>
      <c r="N149" s="953">
        <v>0</v>
      </c>
      <c r="O149" s="454"/>
      <c r="P149" s="465">
        <v>7.0000000000000007E-2</v>
      </c>
      <c r="Q149" s="468"/>
      <c r="R149" s="953">
        <f t="shared" si="18"/>
        <v>0</v>
      </c>
      <c r="S149" s="466"/>
      <c r="T149" s="953">
        <f t="shared" si="19"/>
        <v>0</v>
      </c>
      <c r="U149" s="466"/>
      <c r="V149" s="953">
        <f t="shared" si="20"/>
        <v>0</v>
      </c>
      <c r="W149" s="466"/>
      <c r="X149" s="953">
        <f t="shared" si="21"/>
        <v>0</v>
      </c>
    </row>
    <row r="150" spans="1:24">
      <c r="A150" s="492" t="s">
        <v>358</v>
      </c>
      <c r="B150" s="454"/>
      <c r="C150" s="949">
        <v>17</v>
      </c>
      <c r="D150" s="454" t="s">
        <v>70</v>
      </c>
      <c r="E150" s="949"/>
      <c r="F150" s="953">
        <v>0</v>
      </c>
      <c r="G150" s="464"/>
      <c r="H150" s="953">
        <v>0</v>
      </c>
      <c r="I150" s="464"/>
      <c r="J150" s="953">
        <v>0</v>
      </c>
      <c r="K150" s="464"/>
      <c r="L150" s="953">
        <v>0</v>
      </c>
      <c r="M150" s="464"/>
      <c r="N150" s="953">
        <v>0</v>
      </c>
      <c r="O150" s="454"/>
      <c r="P150" s="465">
        <v>0.08</v>
      </c>
      <c r="Q150" s="949"/>
      <c r="R150" s="953">
        <f t="shared" si="18"/>
        <v>0</v>
      </c>
      <c r="S150" s="466"/>
      <c r="T150" s="953">
        <f t="shared" si="19"/>
        <v>0</v>
      </c>
      <c r="U150" s="466"/>
      <c r="V150" s="953">
        <f t="shared" si="20"/>
        <v>0</v>
      </c>
      <c r="W150" s="466"/>
      <c r="X150" s="953">
        <f t="shared" si="21"/>
        <v>0</v>
      </c>
    </row>
    <row r="151" spans="1:24">
      <c r="A151" s="492" t="s">
        <v>359</v>
      </c>
      <c r="B151" s="454"/>
      <c r="C151" s="949">
        <v>38</v>
      </c>
      <c r="D151" s="454" t="s">
        <v>72</v>
      </c>
      <c r="E151" s="949"/>
      <c r="F151" s="953">
        <v>0</v>
      </c>
      <c r="G151" s="464"/>
      <c r="H151" s="953">
        <v>0</v>
      </c>
      <c r="I151" s="464"/>
      <c r="J151" s="953">
        <v>0</v>
      </c>
      <c r="K151" s="464"/>
      <c r="L151" s="953">
        <v>0</v>
      </c>
      <c r="M151" s="464"/>
      <c r="N151" s="953">
        <v>0</v>
      </c>
      <c r="O151" s="454"/>
      <c r="P151" s="465">
        <v>0.3</v>
      </c>
      <c r="Q151" s="949"/>
      <c r="R151" s="953">
        <f t="shared" si="18"/>
        <v>0</v>
      </c>
      <c r="S151" s="466"/>
      <c r="T151" s="953">
        <f t="shared" si="19"/>
        <v>0</v>
      </c>
      <c r="U151" s="466"/>
      <c r="V151" s="953">
        <f t="shared" si="20"/>
        <v>0</v>
      </c>
      <c r="W151" s="466"/>
      <c r="X151" s="953">
        <f t="shared" si="21"/>
        <v>0</v>
      </c>
    </row>
    <row r="152" spans="1:24">
      <c r="A152" s="492" t="s">
        <v>360</v>
      </c>
      <c r="B152" s="454"/>
      <c r="C152" s="949">
        <v>41</v>
      </c>
      <c r="D152" s="454" t="s">
        <v>74</v>
      </c>
      <c r="E152" s="949"/>
      <c r="F152" s="953">
        <v>0</v>
      </c>
      <c r="G152" s="464"/>
      <c r="H152" s="953">
        <v>0</v>
      </c>
      <c r="I152" s="464"/>
      <c r="J152" s="953">
        <v>0</v>
      </c>
      <c r="K152" s="464"/>
      <c r="L152" s="953">
        <v>0</v>
      </c>
      <c r="M152" s="464"/>
      <c r="N152" s="953">
        <v>0</v>
      </c>
      <c r="O152" s="454"/>
      <c r="P152" s="465">
        <v>0.25</v>
      </c>
      <c r="Q152" s="949"/>
      <c r="R152" s="953">
        <f t="shared" si="18"/>
        <v>0</v>
      </c>
      <c r="S152" s="466"/>
      <c r="T152" s="953">
        <f t="shared" si="19"/>
        <v>0</v>
      </c>
      <c r="U152" s="466"/>
      <c r="V152" s="953">
        <f t="shared" si="20"/>
        <v>0</v>
      </c>
      <c r="W152" s="466"/>
      <c r="X152" s="953">
        <f t="shared" si="21"/>
        <v>0</v>
      </c>
    </row>
    <row r="153" spans="1:24">
      <c r="A153" s="492" t="s">
        <v>361</v>
      </c>
      <c r="B153" s="454"/>
      <c r="C153" s="949">
        <v>45</v>
      </c>
      <c r="D153" s="469" t="s">
        <v>76</v>
      </c>
      <c r="E153" s="949"/>
      <c r="F153" s="953">
        <v>0</v>
      </c>
      <c r="G153" s="464"/>
      <c r="H153" s="953">
        <v>0</v>
      </c>
      <c r="I153" s="464"/>
      <c r="J153" s="953">
        <v>0</v>
      </c>
      <c r="K153" s="464"/>
      <c r="L153" s="953">
        <v>0</v>
      </c>
      <c r="M153" s="464"/>
      <c r="N153" s="953">
        <v>0</v>
      </c>
      <c r="O153" s="454"/>
      <c r="P153" s="465">
        <v>0.45</v>
      </c>
      <c r="Q153" s="949"/>
      <c r="R153" s="953">
        <f t="shared" si="18"/>
        <v>0</v>
      </c>
      <c r="S153" s="466"/>
      <c r="T153" s="953">
        <f t="shared" si="19"/>
        <v>0</v>
      </c>
      <c r="U153" s="466"/>
      <c r="V153" s="953">
        <f t="shared" si="20"/>
        <v>0</v>
      </c>
      <c r="W153" s="466"/>
      <c r="X153" s="953">
        <f t="shared" si="21"/>
        <v>0</v>
      </c>
    </row>
    <row r="154" spans="1:24">
      <c r="A154" s="492" t="s">
        <v>362</v>
      </c>
      <c r="B154" s="454"/>
      <c r="C154" s="949">
        <v>49</v>
      </c>
      <c r="D154" s="454" t="s">
        <v>78</v>
      </c>
      <c r="E154" s="949"/>
      <c r="F154" s="953">
        <v>0</v>
      </c>
      <c r="G154" s="464"/>
      <c r="H154" s="953">
        <v>0</v>
      </c>
      <c r="I154" s="464"/>
      <c r="J154" s="953">
        <v>0</v>
      </c>
      <c r="K154" s="464"/>
      <c r="L154" s="953">
        <v>0</v>
      </c>
      <c r="M154" s="464"/>
      <c r="N154" s="953">
        <v>0</v>
      </c>
      <c r="O154" s="454"/>
      <c r="P154" s="465">
        <v>0.08</v>
      </c>
      <c r="Q154" s="949"/>
      <c r="R154" s="953">
        <f t="shared" si="18"/>
        <v>0</v>
      </c>
      <c r="S154" s="466"/>
      <c r="T154" s="953">
        <f t="shared" si="19"/>
        <v>0</v>
      </c>
      <c r="U154" s="466"/>
      <c r="V154" s="953">
        <f t="shared" si="20"/>
        <v>0</v>
      </c>
      <c r="W154" s="466"/>
      <c r="X154" s="953">
        <f t="shared" si="21"/>
        <v>0</v>
      </c>
    </row>
    <row r="155" spans="1:24">
      <c r="A155" s="492" t="s">
        <v>363</v>
      </c>
      <c r="B155" s="454"/>
      <c r="C155" s="949">
        <v>50</v>
      </c>
      <c r="D155" s="469" t="s">
        <v>80</v>
      </c>
      <c r="E155" s="949"/>
      <c r="F155" s="953">
        <v>1.7542195618111296</v>
      </c>
      <c r="G155" s="464"/>
      <c r="H155" s="953">
        <v>7.2674810417889777</v>
      </c>
      <c r="I155" s="464"/>
      <c r="J155" s="953">
        <v>0.48969694175999995</v>
      </c>
      <c r="K155" s="464"/>
      <c r="L155" s="953">
        <v>2.488764974451132</v>
      </c>
      <c r="M155" s="464"/>
      <c r="N155" s="953">
        <v>7.5123295126689804</v>
      </c>
      <c r="O155" s="454"/>
      <c r="P155" s="465">
        <v>0.55000000000000004</v>
      </c>
      <c r="Q155" s="949"/>
      <c r="R155" s="953">
        <f t="shared" si="18"/>
        <v>1.3688207359481226</v>
      </c>
      <c r="S155" s="466"/>
      <c r="T155" s="953">
        <f t="shared" si="19"/>
        <v>4.1317812319679392</v>
      </c>
      <c r="U155" s="466"/>
      <c r="V155" s="953">
        <f t="shared" si="20"/>
        <v>0.87509576762300711</v>
      </c>
      <c r="W155" s="466"/>
      <c r="X155" s="953">
        <f t="shared" si="21"/>
        <v>10.648029322490018</v>
      </c>
    </row>
    <row r="156" spans="1:24">
      <c r="A156" s="492" t="s">
        <v>364</v>
      </c>
      <c r="B156" s="454"/>
      <c r="C156" s="949">
        <v>51</v>
      </c>
      <c r="D156" s="454" t="s">
        <v>82</v>
      </c>
      <c r="E156" s="949"/>
      <c r="F156" s="954">
        <v>0</v>
      </c>
      <c r="G156" s="867"/>
      <c r="H156" s="954">
        <v>0</v>
      </c>
      <c r="I156" s="866"/>
      <c r="J156" s="954">
        <v>32.359487039999998</v>
      </c>
      <c r="K156" s="866"/>
      <c r="L156" s="954">
        <v>48.539230559999993</v>
      </c>
      <c r="M156" s="866"/>
      <c r="N156" s="954">
        <v>16.179743519999999</v>
      </c>
      <c r="O156" s="454"/>
      <c r="P156" s="465">
        <v>0.06</v>
      </c>
      <c r="Q156" s="949"/>
      <c r="R156" s="954">
        <f t="shared" si="18"/>
        <v>2.9123538335999997</v>
      </c>
      <c r="S156" s="866"/>
      <c r="T156" s="954">
        <f t="shared" si="19"/>
        <v>0.97078461119999993</v>
      </c>
      <c r="U156" s="866"/>
      <c r="V156" s="954">
        <f t="shared" si="20"/>
        <v>29.447133206399997</v>
      </c>
      <c r="W156" s="866"/>
      <c r="X156" s="954">
        <f t="shared" si="21"/>
        <v>15.2089589088</v>
      </c>
    </row>
    <row r="157" spans="1:24">
      <c r="A157" s="492"/>
      <c r="B157" s="454"/>
      <c r="C157" s="949"/>
      <c r="D157" s="454"/>
      <c r="E157" s="454"/>
      <c r="F157" s="949"/>
      <c r="G157" s="454"/>
      <c r="H157" s="454"/>
      <c r="I157" s="454"/>
      <c r="J157" s="466"/>
      <c r="K157" s="466"/>
      <c r="L157" s="464"/>
      <c r="M157" s="961"/>
      <c r="N157" s="466"/>
      <c r="O157" s="454"/>
      <c r="P157" s="949"/>
      <c r="Q157" s="454"/>
      <c r="R157" s="471"/>
      <c r="S157" s="471"/>
      <c r="T157" s="471"/>
      <c r="V157" s="471"/>
    </row>
    <row r="158" spans="1:24" ht="13.5" thickBot="1">
      <c r="A158" s="492" t="s">
        <v>365</v>
      </c>
      <c r="B158" s="454"/>
      <c r="C158" s="454" t="s">
        <v>84</v>
      </c>
      <c r="D158" s="454"/>
      <c r="E158" s="472"/>
      <c r="F158" s="956">
        <f t="shared" ref="F158:I158" si="22">SUM(F138:F156)</f>
        <v>3.2579623774142972</v>
      </c>
      <c r="G158" s="956">
        <f t="shared" si="22"/>
        <v>0</v>
      </c>
      <c r="H158" s="956">
        <f t="shared" si="22"/>
        <v>33.349323095171179</v>
      </c>
      <c r="I158" s="956">
        <f t="shared" si="22"/>
        <v>0</v>
      </c>
      <c r="J158" s="956">
        <f>SUM(J138:J156)</f>
        <v>52.75871248224</v>
      </c>
      <c r="K158" s="956"/>
      <c r="L158" s="956">
        <f>SUM(L138:L156)</f>
        <v>74.60199150077429</v>
      </c>
      <c r="M158" s="956"/>
      <c r="N158" s="956">
        <f>SUM(N138:N156)</f>
        <v>59.728679336291194</v>
      </c>
      <c r="O158" s="953"/>
      <c r="P158" s="953"/>
      <c r="Q158" s="953"/>
      <c r="R158" s="956">
        <f>SUM(R138:R156)</f>
        <v>20.360007917402438</v>
      </c>
      <c r="S158" s="956"/>
      <c r="T158" s="956">
        <f t="shared" ref="T158:X158" si="23">SUM(T138:T156)</f>
        <v>37.603053834537008</v>
      </c>
      <c r="U158" s="956"/>
      <c r="V158" s="956">
        <f t="shared" si="23"/>
        <v>35.65666694225186</v>
      </c>
      <c r="W158" s="956"/>
      <c r="X158" s="956">
        <f t="shared" si="23"/>
        <v>55.474948596925358</v>
      </c>
    </row>
    <row r="159" spans="1:24" ht="13.5" thickTop="1">
      <c r="A159" s="949"/>
      <c r="B159" s="454"/>
      <c r="C159" s="949"/>
      <c r="D159" s="454"/>
      <c r="E159" s="949"/>
      <c r="F159" s="949"/>
      <c r="G159" s="949"/>
      <c r="H159" s="949"/>
      <c r="I159" s="949"/>
      <c r="J159" s="454"/>
      <c r="K159" s="454"/>
    </row>
    <row r="160" spans="1:24">
      <c r="A160" s="949"/>
      <c r="B160" s="454"/>
      <c r="C160" s="949"/>
      <c r="D160" s="454"/>
      <c r="E160" s="949"/>
      <c r="F160" s="949"/>
      <c r="G160" s="949"/>
      <c r="H160" s="949"/>
      <c r="I160" s="949"/>
      <c r="J160" s="454"/>
      <c r="K160" s="454"/>
    </row>
  </sheetData>
  <mergeCells count="10">
    <mergeCell ref="A25:X25"/>
    <mergeCell ref="A60:Y60"/>
    <mergeCell ref="A95:X95"/>
    <mergeCell ref="A130:X130"/>
    <mergeCell ref="A5:X5"/>
    <mergeCell ref="A6:X6"/>
    <mergeCell ref="A9:N9"/>
    <mergeCell ref="A59:X59"/>
    <mergeCell ref="A94:X94"/>
    <mergeCell ref="A129:X129"/>
  </mergeCells>
  <printOptions horizontalCentered="1"/>
  <pageMargins left="0.39370078740157499" right="0.39370078740157499" top="0.98425196850393704" bottom="0.78740157480314998" header="0.59055118110236204" footer="0.59055118110236204"/>
  <pageSetup scale="57" fitToHeight="4" orientation="landscape" r:id="rId1"/>
  <headerFooter alignWithMargins="0">
    <oddHeader xml:space="preserve">&amp;R&amp;"Arial,Regular"&amp;10Filed: 2022-10-31
 EB-2022-0200 
Exhibit 9 
Tab 2 
Schedule 1
Attachment 5
Page &amp;P of &amp;N
</oddHeader>
  </headerFooter>
  <rowBreaks count="3" manualBreakCount="3">
    <brk id="53" max="23" man="1"/>
    <brk id="88" max="23" man="1"/>
    <brk id="123" max="23" man="1"/>
  </rowBreaks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5E0AC-69F5-41A7-AC25-7C8384601AC6}">
  <sheetPr>
    <tabColor rgb="FF00B050"/>
    <pageSetUpPr fitToPage="1"/>
  </sheetPr>
  <dimension ref="A6:AD206"/>
  <sheetViews>
    <sheetView showGridLines="0" topLeftCell="A176" zoomScale="90" zoomScaleNormal="90" zoomScaleSheetLayoutView="85" zoomScalePageLayoutView="85" workbookViewId="0">
      <selection activeCell="D124" sqref="D124"/>
    </sheetView>
  </sheetViews>
  <sheetFormatPr defaultColWidth="9.140625" defaultRowHeight="12"/>
  <cols>
    <col min="1" max="1" width="3.5703125" style="39" customWidth="1"/>
    <col min="2" max="2" width="2.5703125" style="39" customWidth="1"/>
    <col min="3" max="3" width="5.140625" style="39" customWidth="1"/>
    <col min="4" max="4" width="52.42578125" style="39" customWidth="1"/>
    <col min="5" max="5" width="1.85546875" style="39" bestFit="1" customWidth="1"/>
    <col min="6" max="6" width="13.42578125" style="39" customWidth="1"/>
    <col min="7" max="7" width="1.85546875" style="39" customWidth="1"/>
    <col min="8" max="8" width="13.42578125" style="39" customWidth="1"/>
    <col min="9" max="9" width="1.85546875" style="39" customWidth="1"/>
    <col min="10" max="10" width="13.42578125" style="39" customWidth="1"/>
    <col min="11" max="11" width="1.85546875" style="39" customWidth="1"/>
    <col min="12" max="12" width="13.42578125" style="39" customWidth="1"/>
    <col min="13" max="13" width="1.85546875" style="39" customWidth="1"/>
    <col min="14" max="14" width="13.42578125" style="39" customWidth="1"/>
    <col min="15" max="15" width="1.85546875" style="39" customWidth="1"/>
    <col min="16" max="16" width="13.42578125" style="39" customWidth="1"/>
    <col min="17" max="17" width="1.85546875" style="39" customWidth="1"/>
    <col min="18" max="18" width="15.140625" style="39" customWidth="1"/>
    <col min="19" max="19" width="1.85546875" style="39" customWidth="1"/>
    <col min="20" max="20" width="14.5703125" style="39" customWidth="1"/>
    <col min="21" max="21" width="1.85546875" style="39" customWidth="1"/>
    <col min="22" max="22" width="8.5703125" style="39" customWidth="1"/>
    <col min="23" max="23" width="1.85546875" style="39" customWidth="1"/>
    <col min="24" max="24" width="13.42578125" style="39" customWidth="1"/>
    <col min="25" max="25" width="2.5703125" style="39" customWidth="1"/>
    <col min="26" max="26" width="13.42578125" style="39" customWidth="1"/>
    <col min="27" max="27" width="1.85546875" style="39" customWidth="1"/>
    <col min="28" max="28" width="13.42578125" style="39" customWidth="1"/>
    <col min="29" max="29" width="4" style="39" customWidth="1"/>
    <col min="30" max="30" width="13.42578125" style="39" customWidth="1"/>
    <col min="31" max="16384" width="9.140625" style="39"/>
  </cols>
  <sheetData>
    <row r="6" spans="1:30" s="1" customFormat="1" ht="12.75" customHeight="1">
      <c r="A6" s="991" t="s">
        <v>186</v>
      </c>
      <c r="B6" s="991"/>
      <c r="C6" s="991"/>
      <c r="D6" s="991"/>
      <c r="E6" s="991"/>
      <c r="F6" s="991"/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/>
      <c r="U6" s="991"/>
      <c r="V6" s="991"/>
      <c r="W6" s="991"/>
      <c r="X6" s="991"/>
      <c r="Y6" s="991"/>
      <c r="Z6" s="991"/>
      <c r="AA6" s="991"/>
      <c r="AB6" s="991"/>
      <c r="AC6" s="991"/>
      <c r="AD6" s="991"/>
    </row>
    <row r="7" spans="1:30" s="1" customFormat="1" ht="12.75" customHeight="1">
      <c r="A7" s="992" t="s">
        <v>112</v>
      </c>
      <c r="B7" s="992"/>
      <c r="C7" s="992"/>
      <c r="D7" s="992"/>
      <c r="E7" s="992"/>
      <c r="F7" s="992"/>
      <c r="G7" s="992"/>
      <c r="H7" s="992"/>
      <c r="I7" s="992"/>
      <c r="J7" s="992"/>
      <c r="K7" s="992"/>
      <c r="L7" s="992"/>
      <c r="M7" s="992"/>
      <c r="N7" s="992"/>
      <c r="O7" s="992"/>
      <c r="P7" s="992"/>
      <c r="Q7" s="992"/>
      <c r="R7" s="992"/>
      <c r="S7" s="992"/>
      <c r="T7" s="992"/>
      <c r="U7" s="992"/>
      <c r="V7" s="992"/>
      <c r="W7" s="992"/>
      <c r="X7" s="992"/>
      <c r="Y7" s="992"/>
      <c r="Z7" s="992"/>
      <c r="AA7" s="992"/>
      <c r="AB7" s="992"/>
      <c r="AC7" s="992"/>
      <c r="AD7" s="992"/>
    </row>
    <row r="8" spans="1:30" s="1" customFormat="1" ht="21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30" s="1" customFormat="1" ht="12.75">
      <c r="A9" s="3"/>
      <c r="B9" s="3"/>
      <c r="C9" s="4"/>
      <c r="D9" s="5" t="s">
        <v>114</v>
      </c>
      <c r="E9" s="3"/>
      <c r="F9" s="6" t="s">
        <v>3</v>
      </c>
      <c r="G9" s="3"/>
      <c r="H9" s="6" t="s">
        <v>3</v>
      </c>
      <c r="I9" s="3"/>
      <c r="J9" s="6" t="s">
        <v>4</v>
      </c>
      <c r="K9" s="7"/>
      <c r="L9" s="7"/>
      <c r="M9" s="4"/>
      <c r="N9" s="7"/>
      <c r="O9" s="4"/>
      <c r="P9" s="7" t="s">
        <v>5</v>
      </c>
      <c r="Q9" s="7"/>
      <c r="R9" s="7" t="s">
        <v>6</v>
      </c>
      <c r="S9" s="8"/>
      <c r="T9" s="7" t="s">
        <v>7</v>
      </c>
      <c r="U9" s="7"/>
      <c r="V9" s="7"/>
      <c r="W9" s="7"/>
      <c r="X9" s="7"/>
      <c r="Y9" s="8"/>
      <c r="Z9" s="8"/>
      <c r="AB9" s="6" t="s">
        <v>8</v>
      </c>
      <c r="AC9" s="3"/>
      <c r="AD9" s="6" t="s">
        <v>8</v>
      </c>
    </row>
    <row r="10" spans="1:30" s="1" customFormat="1" ht="12.75">
      <c r="A10" s="3" t="s">
        <v>9</v>
      </c>
      <c r="B10" s="3"/>
      <c r="C10" s="4"/>
      <c r="D10" s="3"/>
      <c r="E10" s="3"/>
      <c r="F10" s="4" t="s">
        <v>10</v>
      </c>
      <c r="G10" s="3"/>
      <c r="H10" s="4" t="s">
        <v>10</v>
      </c>
      <c r="I10" s="3"/>
      <c r="J10" s="4" t="s">
        <v>11</v>
      </c>
      <c r="K10" s="4"/>
      <c r="L10" s="4" t="s">
        <v>119</v>
      </c>
      <c r="M10" s="4"/>
      <c r="N10" s="4" t="s">
        <v>13</v>
      </c>
      <c r="O10" s="4"/>
      <c r="P10" s="4" t="s">
        <v>116</v>
      </c>
      <c r="Q10" s="4"/>
      <c r="R10" s="4" t="s">
        <v>15</v>
      </c>
      <c r="S10" s="8"/>
      <c r="T10" s="4" t="s">
        <v>15</v>
      </c>
      <c r="U10" s="4"/>
      <c r="V10" s="4" t="s">
        <v>16</v>
      </c>
      <c r="W10" s="4"/>
      <c r="X10" s="4" t="s">
        <v>17</v>
      </c>
      <c r="Y10" s="4"/>
      <c r="Z10" s="4" t="s">
        <v>18</v>
      </c>
      <c r="AB10" s="4" t="s">
        <v>10</v>
      </c>
      <c r="AC10" s="3"/>
      <c r="AD10" s="4" t="s">
        <v>10</v>
      </c>
    </row>
    <row r="11" spans="1:30" s="1" customFormat="1" ht="12.75">
      <c r="A11" s="9" t="s">
        <v>20</v>
      </c>
      <c r="B11" s="3"/>
      <c r="C11" s="9" t="s">
        <v>21</v>
      </c>
      <c r="D11" s="10"/>
      <c r="E11" s="3"/>
      <c r="F11" s="11" t="s">
        <v>6</v>
      </c>
      <c r="G11" s="3"/>
      <c r="H11" s="11" t="s">
        <v>7</v>
      </c>
      <c r="I11" s="3"/>
      <c r="J11" s="11" t="s">
        <v>6</v>
      </c>
      <c r="K11" s="4"/>
      <c r="L11" s="11" t="s">
        <v>5</v>
      </c>
      <c r="M11" s="4"/>
      <c r="N11" s="11" t="s">
        <v>5</v>
      </c>
      <c r="O11" s="4"/>
      <c r="P11" s="11" t="s">
        <v>117</v>
      </c>
      <c r="Q11" s="4"/>
      <c r="R11" s="11" t="s">
        <v>23</v>
      </c>
      <c r="S11" s="8"/>
      <c r="T11" s="11" t="s">
        <v>23</v>
      </c>
      <c r="U11" s="4"/>
      <c r="V11" s="11" t="s">
        <v>24</v>
      </c>
      <c r="W11" s="4"/>
      <c r="X11" s="11" t="s">
        <v>25</v>
      </c>
      <c r="Y11" s="4"/>
      <c r="Z11" s="11" t="s">
        <v>25</v>
      </c>
      <c r="AB11" s="11" t="s">
        <v>6</v>
      </c>
      <c r="AC11" s="3"/>
      <c r="AD11" s="11" t="s">
        <v>7</v>
      </c>
    </row>
    <row r="12" spans="1:30" s="1" customFormat="1" ht="12.75">
      <c r="A12" s="3"/>
      <c r="B12" s="3"/>
      <c r="C12" s="4"/>
      <c r="D12" s="3"/>
      <c r="E12" s="3"/>
      <c r="F12" s="4" t="s">
        <v>27</v>
      </c>
      <c r="G12" s="3"/>
      <c r="H12" s="4" t="s">
        <v>28</v>
      </c>
      <c r="I12" s="3"/>
      <c r="J12" s="4" t="s">
        <v>29</v>
      </c>
      <c r="K12" s="3"/>
      <c r="L12" s="4" t="s">
        <v>30</v>
      </c>
      <c r="N12" s="47" t="s">
        <v>31</v>
      </c>
      <c r="O12" s="12"/>
      <c r="P12" s="4" t="s">
        <v>32</v>
      </c>
      <c r="Q12" s="12"/>
      <c r="R12" s="4" t="s">
        <v>33</v>
      </c>
      <c r="S12" s="12"/>
      <c r="T12" s="4" t="s">
        <v>34</v>
      </c>
      <c r="U12" s="12"/>
      <c r="V12" s="4" t="s">
        <v>35</v>
      </c>
      <c r="W12" s="12"/>
      <c r="X12" s="4" t="s">
        <v>36</v>
      </c>
      <c r="Z12" s="8" t="s">
        <v>37</v>
      </c>
      <c r="AA12" s="8"/>
      <c r="AB12" s="8" t="s">
        <v>38</v>
      </c>
      <c r="AC12" s="8"/>
      <c r="AD12" s="8" t="s">
        <v>39</v>
      </c>
    </row>
    <row r="13" spans="1:30" s="1" customFormat="1" ht="12.75">
      <c r="A13" s="4"/>
      <c r="B13" s="3"/>
      <c r="C13" s="4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T13" s="3"/>
      <c r="U13" s="3"/>
      <c r="V13" s="3"/>
      <c r="W13" s="3"/>
      <c r="X13" s="3"/>
      <c r="Y13" s="3"/>
      <c r="Z13" s="3"/>
    </row>
    <row r="14" spans="1:30" s="1" customFormat="1" ht="15">
      <c r="A14" s="4"/>
      <c r="B14" s="3"/>
      <c r="C14" s="3" t="s">
        <v>42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T14" s="3"/>
      <c r="U14" s="3"/>
      <c r="V14" s="13"/>
      <c r="W14" s="14"/>
      <c r="X14" s="3"/>
      <c r="Y14" s="14"/>
      <c r="Z14" s="3"/>
    </row>
    <row r="15" spans="1:30" s="1" customFormat="1" ht="12.75">
      <c r="A15" s="4">
        <v>1</v>
      </c>
      <c r="B15" s="3"/>
      <c r="C15" s="4">
        <v>1</v>
      </c>
      <c r="D15" s="3" t="s">
        <v>45</v>
      </c>
      <c r="E15" s="4"/>
      <c r="F15" s="15">
        <v>0</v>
      </c>
      <c r="G15" s="15"/>
      <c r="H15" s="15">
        <v>0</v>
      </c>
      <c r="I15" s="4"/>
      <c r="J15" s="15">
        <v>0</v>
      </c>
      <c r="K15" s="16"/>
      <c r="L15" s="15">
        <v>0</v>
      </c>
      <c r="M15" s="16"/>
      <c r="N15" s="15">
        <v>0</v>
      </c>
      <c r="O15" s="16"/>
      <c r="P15" s="16">
        <f>J15-L15-N15</f>
        <v>0</v>
      </c>
      <c r="Q15" s="16"/>
      <c r="R15" s="16">
        <f>F15+P15*1.5</f>
        <v>0</v>
      </c>
      <c r="S15" s="17"/>
      <c r="T15" s="16">
        <f>H15+P15*0.5</f>
        <v>0</v>
      </c>
      <c r="U15" s="3"/>
      <c r="V15" s="18">
        <v>0.04</v>
      </c>
      <c r="W15" s="4"/>
      <c r="X15" s="16">
        <f>V15*R15</f>
        <v>0</v>
      </c>
      <c r="Y15" s="16"/>
      <c r="Z15" s="16">
        <f>V15*T15</f>
        <v>0</v>
      </c>
      <c r="AA15" s="16"/>
      <c r="AB15" s="16">
        <f>F15+P15-X15</f>
        <v>0</v>
      </c>
      <c r="AC15" s="16"/>
      <c r="AD15" s="16">
        <f>H15+P15-Z15</f>
        <v>0</v>
      </c>
    </row>
    <row r="16" spans="1:30" s="1" customFormat="1" ht="12.75">
      <c r="A16" s="4">
        <v>2</v>
      </c>
      <c r="B16" s="3"/>
      <c r="C16" s="4">
        <v>1</v>
      </c>
      <c r="D16" s="3" t="s">
        <v>47</v>
      </c>
      <c r="E16" s="4"/>
      <c r="F16" s="15">
        <v>0</v>
      </c>
      <c r="G16" s="15"/>
      <c r="H16" s="15">
        <v>0</v>
      </c>
      <c r="I16" s="4"/>
      <c r="J16" s="793">
        <f>'UGL Acc CCA with 18-21'!D11/1000</f>
        <v>2952.7260038925101</v>
      </c>
      <c r="K16" s="16"/>
      <c r="L16" s="793">
        <f>'UGL Acc CCA wo 18-21'!AD16/1000</f>
        <v>1724.3333333333301</v>
      </c>
      <c r="M16" s="16"/>
      <c r="N16" s="793">
        <v>0</v>
      </c>
      <c r="O16" s="16"/>
      <c r="P16" s="16">
        <f t="shared" ref="P16:P33" si="0">J16-L16-N16</f>
        <v>1228.39267055918</v>
      </c>
      <c r="Q16" s="16"/>
      <c r="R16" s="16">
        <f t="shared" ref="R16:R33" si="1">F16+P16*1.5</f>
        <v>1842.5890058387699</v>
      </c>
      <c r="S16" s="17"/>
      <c r="T16" s="16">
        <f t="shared" ref="T16:T33" si="2">H16+P16*0.5</f>
        <v>614.19633527959002</v>
      </c>
      <c r="U16" s="3"/>
      <c r="V16" s="18">
        <v>0.06</v>
      </c>
      <c r="W16" s="4"/>
      <c r="X16" s="16">
        <f t="shared" ref="X16:X33" si="3">V16*R16</f>
        <v>110.55534035032619</v>
      </c>
      <c r="Y16" s="16"/>
      <c r="Z16" s="16">
        <f t="shared" ref="Z16:Z33" si="4">V16*T16</f>
        <v>36.851780116775402</v>
      </c>
      <c r="AA16" s="16"/>
      <c r="AB16" s="16">
        <f>F16+P16-X16</f>
        <v>1117.8373302088539</v>
      </c>
      <c r="AC16" s="16"/>
      <c r="AD16" s="16">
        <f t="shared" ref="AD16:AD33" si="5">H16+P16-Z16</f>
        <v>1191.5408904424046</v>
      </c>
    </row>
    <row r="17" spans="1:30" s="1" customFormat="1" ht="12.75">
      <c r="A17" s="4">
        <v>3</v>
      </c>
      <c r="B17" s="3"/>
      <c r="C17" s="4">
        <v>2</v>
      </c>
      <c r="D17" s="3" t="s">
        <v>49</v>
      </c>
      <c r="E17" s="4"/>
      <c r="F17" s="15">
        <v>0</v>
      </c>
      <c r="G17" s="15"/>
      <c r="H17" s="15">
        <v>0</v>
      </c>
      <c r="I17" s="4"/>
      <c r="J17" s="793">
        <v>0</v>
      </c>
      <c r="K17" s="16"/>
      <c r="L17" s="793">
        <v>0</v>
      </c>
      <c r="M17" s="16"/>
      <c r="N17" s="793">
        <v>0</v>
      </c>
      <c r="O17" s="16"/>
      <c r="P17" s="16">
        <f t="shared" si="0"/>
        <v>0</v>
      </c>
      <c r="Q17" s="16"/>
      <c r="R17" s="16">
        <f t="shared" si="1"/>
        <v>0</v>
      </c>
      <c r="S17" s="17"/>
      <c r="T17" s="16">
        <f t="shared" si="2"/>
        <v>0</v>
      </c>
      <c r="U17" s="3"/>
      <c r="V17" s="18">
        <v>0.06</v>
      </c>
      <c r="W17" s="4"/>
      <c r="X17" s="16">
        <f t="shared" si="3"/>
        <v>0</v>
      </c>
      <c r="Y17" s="16"/>
      <c r="Z17" s="16">
        <f t="shared" si="4"/>
        <v>0</v>
      </c>
      <c r="AA17" s="16"/>
      <c r="AB17" s="16">
        <f t="shared" ref="AB17:AB33" si="6">F17+P17-X17</f>
        <v>0</v>
      </c>
      <c r="AC17" s="16"/>
      <c r="AD17" s="16">
        <f t="shared" si="5"/>
        <v>0</v>
      </c>
    </row>
    <row r="18" spans="1:30" s="1" customFormat="1" ht="12.75">
      <c r="A18" s="4">
        <v>4</v>
      </c>
      <c r="B18" s="3"/>
      <c r="C18" s="4">
        <v>3</v>
      </c>
      <c r="D18" s="3" t="s">
        <v>51</v>
      </c>
      <c r="E18" s="4"/>
      <c r="F18" s="15">
        <v>0</v>
      </c>
      <c r="G18" s="15"/>
      <c r="H18" s="15">
        <v>0</v>
      </c>
      <c r="I18" s="4"/>
      <c r="J18" s="793">
        <v>0</v>
      </c>
      <c r="K18" s="16"/>
      <c r="L18" s="793">
        <v>0</v>
      </c>
      <c r="M18" s="16"/>
      <c r="N18" s="793">
        <v>0</v>
      </c>
      <c r="O18" s="16"/>
      <c r="P18" s="16">
        <f t="shared" si="0"/>
        <v>0</v>
      </c>
      <c r="Q18" s="16"/>
      <c r="R18" s="16">
        <f t="shared" si="1"/>
        <v>0</v>
      </c>
      <c r="S18" s="17"/>
      <c r="T18" s="16">
        <f t="shared" si="2"/>
        <v>0</v>
      </c>
      <c r="U18" s="3"/>
      <c r="V18" s="18">
        <v>0.05</v>
      </c>
      <c r="W18" s="4"/>
      <c r="X18" s="16">
        <f t="shared" si="3"/>
        <v>0</v>
      </c>
      <c r="Y18" s="16"/>
      <c r="Z18" s="16">
        <f t="shared" si="4"/>
        <v>0</v>
      </c>
      <c r="AA18" s="16"/>
      <c r="AB18" s="16">
        <f t="shared" si="6"/>
        <v>0</v>
      </c>
      <c r="AC18" s="16"/>
      <c r="AD18" s="16">
        <f t="shared" si="5"/>
        <v>0</v>
      </c>
    </row>
    <row r="19" spans="1:30" s="1" customFormat="1" ht="12.75">
      <c r="A19" s="4">
        <v>5</v>
      </c>
      <c r="B19" s="3"/>
      <c r="C19" s="4">
        <v>6</v>
      </c>
      <c r="D19" s="3" t="s">
        <v>53</v>
      </c>
      <c r="E19" s="4"/>
      <c r="F19" s="15">
        <v>0</v>
      </c>
      <c r="G19" s="15"/>
      <c r="H19" s="15">
        <v>0</v>
      </c>
      <c r="I19" s="4"/>
      <c r="J19" s="793">
        <v>0</v>
      </c>
      <c r="K19" s="16"/>
      <c r="L19" s="793">
        <v>0</v>
      </c>
      <c r="M19" s="16"/>
      <c r="N19" s="793">
        <v>0</v>
      </c>
      <c r="O19" s="16"/>
      <c r="P19" s="16">
        <f t="shared" si="0"/>
        <v>0</v>
      </c>
      <c r="Q19" s="16"/>
      <c r="R19" s="16">
        <f t="shared" si="1"/>
        <v>0</v>
      </c>
      <c r="S19" s="17"/>
      <c r="T19" s="16">
        <f t="shared" si="2"/>
        <v>0</v>
      </c>
      <c r="U19" s="3"/>
      <c r="V19" s="18">
        <v>0.1</v>
      </c>
      <c r="W19" s="4"/>
      <c r="X19" s="16">
        <f t="shared" si="3"/>
        <v>0</v>
      </c>
      <c r="Y19" s="16"/>
      <c r="Z19" s="16">
        <f t="shared" si="4"/>
        <v>0</v>
      </c>
      <c r="AA19" s="16"/>
      <c r="AB19" s="16">
        <f t="shared" si="6"/>
        <v>0</v>
      </c>
      <c r="AC19" s="16"/>
      <c r="AD19" s="16">
        <f t="shared" si="5"/>
        <v>0</v>
      </c>
    </row>
    <row r="20" spans="1:30" s="1" customFormat="1" ht="12.75">
      <c r="A20" s="4">
        <v>6</v>
      </c>
      <c r="B20" s="3"/>
      <c r="C20" s="4">
        <v>7</v>
      </c>
      <c r="D20" s="3" t="s">
        <v>55</v>
      </c>
      <c r="E20" s="4"/>
      <c r="F20" s="15">
        <v>0</v>
      </c>
      <c r="G20" s="15"/>
      <c r="H20" s="15">
        <v>0</v>
      </c>
      <c r="I20" s="4"/>
      <c r="J20" s="793">
        <f>'UGL Acc CCA with 18-21'!D15/1000</f>
        <v>7775.3680858643993</v>
      </c>
      <c r="K20" s="16"/>
      <c r="L20" s="793">
        <f>'UGL Acc CCA wo 18-21'!AD18/1000</f>
        <v>4438.3333333333303</v>
      </c>
      <c r="M20" s="16"/>
      <c r="N20" s="793">
        <v>0</v>
      </c>
      <c r="O20" s="16"/>
      <c r="P20" s="16">
        <f t="shared" si="0"/>
        <v>3337.034752531069</v>
      </c>
      <c r="Q20" s="16"/>
      <c r="R20" s="16">
        <f t="shared" si="1"/>
        <v>5005.5521287966039</v>
      </c>
      <c r="S20" s="17"/>
      <c r="T20" s="16">
        <f t="shared" si="2"/>
        <v>1668.5173762655345</v>
      </c>
      <c r="U20" s="3"/>
      <c r="V20" s="18">
        <v>0.15</v>
      </c>
      <c r="W20" s="4"/>
      <c r="X20" s="16">
        <f t="shared" si="3"/>
        <v>750.83281931949057</v>
      </c>
      <c r="Y20" s="16"/>
      <c r="Z20" s="16">
        <f t="shared" si="4"/>
        <v>250.27760643983015</v>
      </c>
      <c r="AA20" s="16"/>
      <c r="AB20" s="16">
        <f t="shared" si="6"/>
        <v>2586.2019332115783</v>
      </c>
      <c r="AC20" s="16"/>
      <c r="AD20" s="16">
        <f t="shared" si="5"/>
        <v>3086.7571460912386</v>
      </c>
    </row>
    <row r="21" spans="1:30" s="1" customFormat="1" ht="12.75">
      <c r="A21" s="4">
        <v>7</v>
      </c>
      <c r="B21" s="3"/>
      <c r="C21" s="4">
        <v>8</v>
      </c>
      <c r="D21" s="3" t="s">
        <v>57</v>
      </c>
      <c r="E21" s="4"/>
      <c r="F21" s="15">
        <v>0</v>
      </c>
      <c r="G21" s="15"/>
      <c r="H21" s="15">
        <v>0</v>
      </c>
      <c r="I21" s="4"/>
      <c r="J21" s="793">
        <f>'UGL Acc CCA with 18-21'!D16/1000</f>
        <v>7616.0390404302007</v>
      </c>
      <c r="K21" s="16"/>
      <c r="L21" s="793">
        <f>'UGL Acc CCA wo 18-21'!AD19/1000</f>
        <v>100.02200000000001</v>
      </c>
      <c r="M21" s="16"/>
      <c r="N21" s="793">
        <v>0</v>
      </c>
      <c r="O21" s="16"/>
      <c r="P21" s="16">
        <f t="shared" si="0"/>
        <v>7516.0170404302007</v>
      </c>
      <c r="Q21" s="16"/>
      <c r="R21" s="16">
        <f t="shared" si="1"/>
        <v>11274.025560645301</v>
      </c>
      <c r="S21" s="17"/>
      <c r="T21" s="16">
        <f t="shared" si="2"/>
        <v>3758.0085202151004</v>
      </c>
      <c r="U21" s="3"/>
      <c r="V21" s="18">
        <v>0.2</v>
      </c>
      <c r="W21" s="4"/>
      <c r="X21" s="16">
        <f t="shared" si="3"/>
        <v>2254.8051121290605</v>
      </c>
      <c r="Y21" s="16"/>
      <c r="Z21" s="16">
        <f t="shared" si="4"/>
        <v>751.60170404302016</v>
      </c>
      <c r="AA21" s="16"/>
      <c r="AB21" s="16">
        <f t="shared" si="6"/>
        <v>5261.2119283011398</v>
      </c>
      <c r="AC21" s="16"/>
      <c r="AD21" s="16">
        <f t="shared" si="5"/>
        <v>6764.415336387181</v>
      </c>
    </row>
    <row r="22" spans="1:30" s="1" customFormat="1" ht="12.75">
      <c r="A22" s="4">
        <v>8</v>
      </c>
      <c r="B22" s="3"/>
      <c r="C22" s="4">
        <v>10</v>
      </c>
      <c r="D22" s="3" t="s">
        <v>59</v>
      </c>
      <c r="E22" s="4"/>
      <c r="F22" s="15">
        <v>0</v>
      </c>
      <c r="G22" s="15"/>
      <c r="H22" s="15">
        <v>0</v>
      </c>
      <c r="I22" s="4"/>
      <c r="J22" s="793">
        <f>'UGL Acc CCA with 18-21'!D18/1000</f>
        <v>34.562629207839272</v>
      </c>
      <c r="K22" s="16"/>
      <c r="L22" s="793">
        <v>0</v>
      </c>
      <c r="M22" s="16"/>
      <c r="N22" s="793">
        <v>0</v>
      </c>
      <c r="O22" s="16"/>
      <c r="P22" s="16">
        <f t="shared" si="0"/>
        <v>34.562629207839272</v>
      </c>
      <c r="Q22" s="16"/>
      <c r="R22" s="16">
        <f t="shared" si="1"/>
        <v>51.843943811758905</v>
      </c>
      <c r="S22" s="17"/>
      <c r="T22" s="16">
        <f t="shared" si="2"/>
        <v>17.281314603919636</v>
      </c>
      <c r="U22" s="3"/>
      <c r="V22" s="18">
        <v>0.3</v>
      </c>
      <c r="W22" s="4"/>
      <c r="X22" s="16">
        <f t="shared" si="3"/>
        <v>15.55318314352767</v>
      </c>
      <c r="Y22" s="16"/>
      <c r="Z22" s="16">
        <f t="shared" si="4"/>
        <v>5.184394381175891</v>
      </c>
      <c r="AA22" s="16"/>
      <c r="AB22" s="16">
        <f t="shared" si="6"/>
        <v>19.009446064311604</v>
      </c>
      <c r="AC22" s="16"/>
      <c r="AD22" s="16">
        <f t="shared" si="5"/>
        <v>29.37823482666338</v>
      </c>
    </row>
    <row r="23" spans="1:30" s="1" customFormat="1" ht="12.75">
      <c r="A23" s="4">
        <v>9</v>
      </c>
      <c r="B23" s="3"/>
      <c r="C23" s="4">
        <v>12</v>
      </c>
      <c r="D23" s="3" t="s">
        <v>61</v>
      </c>
      <c r="E23" s="4"/>
      <c r="F23" s="15">
        <v>0</v>
      </c>
      <c r="G23" s="15"/>
      <c r="H23" s="15">
        <v>0</v>
      </c>
      <c r="I23" s="4"/>
      <c r="J23" s="793">
        <f>'UGL Acc CCA with 18-21'!D19/1000</f>
        <v>325.88786895890399</v>
      </c>
      <c r="K23" s="16"/>
      <c r="L23" s="793">
        <v>0</v>
      </c>
      <c r="M23" s="16"/>
      <c r="N23" s="793">
        <v>0</v>
      </c>
      <c r="O23" s="16"/>
      <c r="P23" s="16">
        <f t="shared" si="0"/>
        <v>325.88786895890399</v>
      </c>
      <c r="Q23" s="16"/>
      <c r="R23" s="16">
        <f>F23+P23*1</f>
        <v>325.88786895890399</v>
      </c>
      <c r="S23" s="17"/>
      <c r="T23" s="16">
        <f t="shared" si="2"/>
        <v>162.943934479452</v>
      </c>
      <c r="U23" s="3"/>
      <c r="V23" s="18">
        <v>1</v>
      </c>
      <c r="W23" s="4"/>
      <c r="X23" s="16">
        <f t="shared" si="3"/>
        <v>325.88786895890399</v>
      </c>
      <c r="Y23" s="16"/>
      <c r="Z23" s="16">
        <f t="shared" si="4"/>
        <v>162.943934479452</v>
      </c>
      <c r="AA23" s="16"/>
      <c r="AB23" s="16">
        <f t="shared" si="6"/>
        <v>0</v>
      </c>
      <c r="AC23" s="16"/>
      <c r="AD23" s="16">
        <f t="shared" si="5"/>
        <v>162.943934479452</v>
      </c>
    </row>
    <row r="24" spans="1:30" s="1" customFormat="1" ht="12.75">
      <c r="A24" s="4">
        <v>10</v>
      </c>
      <c r="B24" s="3"/>
      <c r="C24" s="4">
        <v>13</v>
      </c>
      <c r="D24" s="3" t="s">
        <v>63</v>
      </c>
      <c r="E24" s="4"/>
      <c r="F24" s="15">
        <v>0</v>
      </c>
      <c r="G24" s="15"/>
      <c r="H24" s="15">
        <v>0</v>
      </c>
      <c r="I24" s="4"/>
      <c r="J24" s="793">
        <v>0</v>
      </c>
      <c r="K24" s="16"/>
      <c r="L24" s="793">
        <v>0</v>
      </c>
      <c r="M24" s="16"/>
      <c r="N24" s="793">
        <v>0</v>
      </c>
      <c r="O24" s="16"/>
      <c r="P24" s="16">
        <f t="shared" si="0"/>
        <v>0</v>
      </c>
      <c r="Q24" s="16"/>
      <c r="R24" s="16">
        <f t="shared" si="1"/>
        <v>0</v>
      </c>
      <c r="S24" s="17"/>
      <c r="T24" s="16">
        <f t="shared" si="2"/>
        <v>0</v>
      </c>
      <c r="U24" s="3"/>
      <c r="V24" s="18" t="s">
        <v>64</v>
      </c>
      <c r="W24" s="4"/>
      <c r="X24" s="16">
        <v>0</v>
      </c>
      <c r="Y24" s="16"/>
      <c r="Z24" s="16">
        <v>0</v>
      </c>
      <c r="AA24" s="16"/>
      <c r="AB24" s="16">
        <f t="shared" si="6"/>
        <v>0</v>
      </c>
      <c r="AC24" s="16"/>
      <c r="AD24" s="16">
        <f t="shared" si="5"/>
        <v>0</v>
      </c>
    </row>
    <row r="25" spans="1:30" s="1" customFormat="1" ht="12.75">
      <c r="A25" s="4">
        <v>11</v>
      </c>
      <c r="B25" s="3"/>
      <c r="C25" s="19">
        <v>14.1</v>
      </c>
      <c r="D25" s="3" t="s">
        <v>66</v>
      </c>
      <c r="E25" s="4"/>
      <c r="F25" s="15">
        <v>0</v>
      </c>
      <c r="G25" s="15"/>
      <c r="H25" s="15">
        <v>0</v>
      </c>
      <c r="I25" s="4"/>
      <c r="J25" s="793">
        <f>'UGL Acc CCA with 18-21'!D31/1000</f>
        <v>79.257177691826158</v>
      </c>
      <c r="K25" s="16"/>
      <c r="L25" s="793">
        <v>0</v>
      </c>
      <c r="M25" s="16"/>
      <c r="N25" s="793">
        <v>0</v>
      </c>
      <c r="O25" s="16"/>
      <c r="P25" s="16">
        <f t="shared" si="0"/>
        <v>79.257177691826158</v>
      </c>
      <c r="Q25" s="16"/>
      <c r="R25" s="16">
        <f t="shared" si="1"/>
        <v>118.88576653773924</v>
      </c>
      <c r="S25" s="17"/>
      <c r="T25" s="16">
        <f t="shared" si="2"/>
        <v>39.628588845913079</v>
      </c>
      <c r="U25" s="3"/>
      <c r="V25" s="18">
        <v>0.05</v>
      </c>
      <c r="W25" s="4"/>
      <c r="X25" s="16">
        <f t="shared" si="3"/>
        <v>5.9442883268869622</v>
      </c>
      <c r="Y25" s="16"/>
      <c r="Z25" s="16">
        <f t="shared" si="4"/>
        <v>1.981429442295654</v>
      </c>
      <c r="AA25" s="16"/>
      <c r="AB25" s="16">
        <f t="shared" si="6"/>
        <v>73.312889364939196</v>
      </c>
      <c r="AC25" s="16"/>
      <c r="AD25" s="16">
        <f t="shared" si="5"/>
        <v>77.275748249530508</v>
      </c>
    </row>
    <row r="26" spans="1:30" s="1" customFormat="1" ht="12.75">
      <c r="A26" s="4">
        <v>12</v>
      </c>
      <c r="B26" s="3"/>
      <c r="C26" s="19">
        <v>14.1</v>
      </c>
      <c r="D26" s="3" t="s">
        <v>68</v>
      </c>
      <c r="E26" s="4"/>
      <c r="F26" s="15">
        <v>0</v>
      </c>
      <c r="G26" s="15"/>
      <c r="H26" s="15">
        <v>0</v>
      </c>
      <c r="I26" s="4"/>
      <c r="J26" s="793">
        <v>0</v>
      </c>
      <c r="K26" s="16"/>
      <c r="L26" s="793">
        <v>0</v>
      </c>
      <c r="M26" s="16"/>
      <c r="N26" s="793">
        <v>0</v>
      </c>
      <c r="O26" s="16"/>
      <c r="P26" s="16">
        <f t="shared" si="0"/>
        <v>0</v>
      </c>
      <c r="Q26" s="16"/>
      <c r="R26" s="16">
        <f t="shared" si="1"/>
        <v>0</v>
      </c>
      <c r="S26" s="17"/>
      <c r="T26" s="16">
        <f t="shared" si="2"/>
        <v>0</v>
      </c>
      <c r="U26" s="3"/>
      <c r="V26" s="18">
        <v>7.0000000000000007E-2</v>
      </c>
      <c r="W26" s="20"/>
      <c r="X26" s="16">
        <f t="shared" si="3"/>
        <v>0</v>
      </c>
      <c r="Y26" s="16"/>
      <c r="Z26" s="16">
        <f t="shared" si="4"/>
        <v>0</v>
      </c>
      <c r="AA26" s="16"/>
      <c r="AB26" s="16">
        <f t="shared" si="6"/>
        <v>0</v>
      </c>
      <c r="AC26" s="16"/>
      <c r="AD26" s="16">
        <f t="shared" si="5"/>
        <v>0</v>
      </c>
    </row>
    <row r="27" spans="1:30" s="1" customFormat="1" ht="12.75">
      <c r="A27" s="4">
        <v>13</v>
      </c>
      <c r="B27" s="3"/>
      <c r="C27" s="4">
        <v>17</v>
      </c>
      <c r="D27" s="3" t="s">
        <v>70</v>
      </c>
      <c r="E27" s="4"/>
      <c r="F27" s="15">
        <v>0</v>
      </c>
      <c r="G27" s="15"/>
      <c r="H27" s="15">
        <v>0</v>
      </c>
      <c r="I27" s="4"/>
      <c r="J27" s="793">
        <v>0</v>
      </c>
      <c r="K27" s="16"/>
      <c r="L27" s="793">
        <v>0</v>
      </c>
      <c r="M27" s="16"/>
      <c r="N27" s="793">
        <v>0</v>
      </c>
      <c r="O27" s="16"/>
      <c r="P27" s="16">
        <f t="shared" si="0"/>
        <v>0</v>
      </c>
      <c r="Q27" s="16"/>
      <c r="R27" s="16">
        <f t="shared" si="1"/>
        <v>0</v>
      </c>
      <c r="S27" s="17"/>
      <c r="T27" s="16">
        <f t="shared" si="2"/>
        <v>0</v>
      </c>
      <c r="U27" s="3"/>
      <c r="V27" s="18">
        <v>0.08</v>
      </c>
      <c r="W27" s="4"/>
      <c r="X27" s="16">
        <f t="shared" si="3"/>
        <v>0</v>
      </c>
      <c r="Y27" s="16"/>
      <c r="Z27" s="16">
        <f t="shared" si="4"/>
        <v>0</v>
      </c>
      <c r="AA27" s="16"/>
      <c r="AB27" s="16">
        <f t="shared" si="6"/>
        <v>0</v>
      </c>
      <c r="AC27" s="16"/>
      <c r="AD27" s="16">
        <f t="shared" si="5"/>
        <v>0</v>
      </c>
    </row>
    <row r="28" spans="1:30" s="1" customFormat="1" ht="12.75">
      <c r="A28" s="4">
        <v>14</v>
      </c>
      <c r="B28" s="3"/>
      <c r="C28" s="4">
        <v>38</v>
      </c>
      <c r="D28" s="3" t="s">
        <v>72</v>
      </c>
      <c r="E28" s="4"/>
      <c r="F28" s="15">
        <v>0</v>
      </c>
      <c r="G28" s="15"/>
      <c r="H28" s="15">
        <v>0</v>
      </c>
      <c r="I28" s="4"/>
      <c r="J28" s="793">
        <f>'UGL Acc CCA with 18-21'!D22/1000</f>
        <v>823.60488211891402</v>
      </c>
      <c r="K28" s="16"/>
      <c r="L28" s="793">
        <v>0</v>
      </c>
      <c r="M28" s="16"/>
      <c r="N28" s="793">
        <v>0</v>
      </c>
      <c r="O28" s="16"/>
      <c r="P28" s="16">
        <f t="shared" si="0"/>
        <v>823.60488211891402</v>
      </c>
      <c r="Q28" s="16"/>
      <c r="R28" s="16">
        <f t="shared" si="1"/>
        <v>1235.4073231783709</v>
      </c>
      <c r="S28" s="17"/>
      <c r="T28" s="16">
        <f t="shared" si="2"/>
        <v>411.80244105945701</v>
      </c>
      <c r="U28" s="3"/>
      <c r="V28" s="18">
        <v>0.3</v>
      </c>
      <c r="W28" s="4"/>
      <c r="X28" s="16">
        <f t="shared" si="3"/>
        <v>370.62219695351126</v>
      </c>
      <c r="Y28" s="16"/>
      <c r="Z28" s="16">
        <f t="shared" si="4"/>
        <v>123.5407323178371</v>
      </c>
      <c r="AA28" s="16"/>
      <c r="AB28" s="16">
        <f t="shared" si="6"/>
        <v>452.98268516540276</v>
      </c>
      <c r="AC28" s="16"/>
      <c r="AD28" s="16">
        <f t="shared" si="5"/>
        <v>700.06414980107695</v>
      </c>
    </row>
    <row r="29" spans="1:30" s="1" customFormat="1" ht="12.75">
      <c r="A29" s="4">
        <v>15</v>
      </c>
      <c r="B29" s="3"/>
      <c r="C29" s="4">
        <v>41</v>
      </c>
      <c r="D29" s="3" t="s">
        <v>74</v>
      </c>
      <c r="E29" s="4"/>
      <c r="F29" s="15">
        <v>0</v>
      </c>
      <c r="G29" s="15"/>
      <c r="H29" s="15">
        <v>0</v>
      </c>
      <c r="I29" s="4"/>
      <c r="J29" s="793">
        <f>'UGL Acc CCA with 18-21'!D23/1000</f>
        <v>187.14994556190999</v>
      </c>
      <c r="K29" s="16"/>
      <c r="L29" s="793">
        <f>'UGL Acc CCA wo 18-21'!AD21/1000</f>
        <v>141</v>
      </c>
      <c r="M29" s="16"/>
      <c r="N29" s="793">
        <v>0</v>
      </c>
      <c r="O29" s="16"/>
      <c r="P29" s="16">
        <f t="shared" si="0"/>
        <v>46.149945561909988</v>
      </c>
      <c r="Q29" s="16"/>
      <c r="R29" s="16">
        <f t="shared" si="1"/>
        <v>69.224918342864981</v>
      </c>
      <c r="S29" s="17"/>
      <c r="T29" s="16">
        <f t="shared" si="2"/>
        <v>23.074972780954994</v>
      </c>
      <c r="U29" s="3"/>
      <c r="V29" s="18">
        <v>0.25</v>
      </c>
      <c r="W29" s="4"/>
      <c r="X29" s="16">
        <f t="shared" si="3"/>
        <v>17.306229585716245</v>
      </c>
      <c r="Y29" s="16"/>
      <c r="Z29" s="16">
        <f t="shared" si="4"/>
        <v>5.7687431952387485</v>
      </c>
      <c r="AA29" s="16"/>
      <c r="AB29" s="16">
        <f t="shared" si="6"/>
        <v>28.843715976193742</v>
      </c>
      <c r="AC29" s="16"/>
      <c r="AD29" s="16">
        <f t="shared" si="5"/>
        <v>40.381202366671239</v>
      </c>
    </row>
    <row r="30" spans="1:30" s="1" customFormat="1" ht="12.75">
      <c r="A30" s="4">
        <v>16</v>
      </c>
      <c r="B30" s="3"/>
      <c r="C30" s="4">
        <v>45</v>
      </c>
      <c r="D30" s="21" t="s">
        <v>76</v>
      </c>
      <c r="E30" s="4"/>
      <c r="F30" s="15">
        <v>0</v>
      </c>
      <c r="G30" s="15"/>
      <c r="H30" s="15">
        <v>0</v>
      </c>
      <c r="I30" s="4"/>
      <c r="J30" s="793">
        <v>0</v>
      </c>
      <c r="K30" s="16"/>
      <c r="L30" s="793">
        <v>0</v>
      </c>
      <c r="M30" s="16"/>
      <c r="N30" s="793">
        <v>0</v>
      </c>
      <c r="O30" s="16"/>
      <c r="P30" s="16">
        <f t="shared" si="0"/>
        <v>0</v>
      </c>
      <c r="Q30" s="16"/>
      <c r="R30" s="16">
        <f t="shared" si="1"/>
        <v>0</v>
      </c>
      <c r="S30" s="17"/>
      <c r="T30" s="16">
        <f t="shared" si="2"/>
        <v>0</v>
      </c>
      <c r="U30" s="3"/>
      <c r="V30" s="18">
        <v>0.45</v>
      </c>
      <c r="W30" s="4"/>
      <c r="X30" s="16">
        <f t="shared" si="3"/>
        <v>0</v>
      </c>
      <c r="Y30" s="16"/>
      <c r="Z30" s="16">
        <f t="shared" si="4"/>
        <v>0</v>
      </c>
      <c r="AA30" s="16"/>
      <c r="AB30" s="16">
        <f t="shared" si="6"/>
        <v>0</v>
      </c>
      <c r="AC30" s="16"/>
      <c r="AD30" s="16">
        <f t="shared" si="5"/>
        <v>0</v>
      </c>
    </row>
    <row r="31" spans="1:30" s="1" customFormat="1" ht="12.75">
      <c r="A31" s="4">
        <v>17</v>
      </c>
      <c r="B31" s="3"/>
      <c r="C31" s="4">
        <v>49</v>
      </c>
      <c r="D31" s="3" t="s">
        <v>78</v>
      </c>
      <c r="E31" s="4"/>
      <c r="F31" s="15">
        <v>0</v>
      </c>
      <c r="G31" s="15"/>
      <c r="H31" s="15">
        <v>0</v>
      </c>
      <c r="I31" s="4"/>
      <c r="J31" s="793">
        <f>'UGL Acc CCA with 18-21'!D25/1000</f>
        <v>1869.96947889385</v>
      </c>
      <c r="K31" s="16"/>
      <c r="L31" s="793">
        <f>'UGL Acc CCA wo 18-21'!AD22/1000</f>
        <v>584.33333333333303</v>
      </c>
      <c r="M31" s="16"/>
      <c r="N31" s="793">
        <v>0</v>
      </c>
      <c r="O31" s="16"/>
      <c r="P31" s="16">
        <f t="shared" si="0"/>
        <v>1285.636145560517</v>
      </c>
      <c r="Q31" s="16"/>
      <c r="R31" s="16">
        <f t="shared" si="1"/>
        <v>1928.4542183407755</v>
      </c>
      <c r="S31" s="17"/>
      <c r="T31" s="16">
        <f t="shared" si="2"/>
        <v>642.81807278025849</v>
      </c>
      <c r="U31" s="3"/>
      <c r="V31" s="18">
        <v>0.08</v>
      </c>
      <c r="W31" s="4"/>
      <c r="X31" s="16">
        <f t="shared" si="3"/>
        <v>154.27633746726204</v>
      </c>
      <c r="Y31" s="16"/>
      <c r="Z31" s="16">
        <f t="shared" si="4"/>
        <v>51.425445822420677</v>
      </c>
      <c r="AA31" s="16"/>
      <c r="AB31" s="16">
        <f t="shared" si="6"/>
        <v>1131.359808093255</v>
      </c>
      <c r="AC31" s="16"/>
      <c r="AD31" s="16">
        <f t="shared" si="5"/>
        <v>1234.2106997380963</v>
      </c>
    </row>
    <row r="32" spans="1:30" s="1" customFormat="1" ht="12.75">
      <c r="A32" s="4">
        <v>18</v>
      </c>
      <c r="B32" s="3"/>
      <c r="C32" s="4">
        <v>50</v>
      </c>
      <c r="D32" s="21" t="s">
        <v>80</v>
      </c>
      <c r="E32" s="4"/>
      <c r="F32" s="15">
        <v>0</v>
      </c>
      <c r="G32" s="15"/>
      <c r="H32" s="15">
        <v>0</v>
      </c>
      <c r="I32" s="4"/>
      <c r="J32" s="793">
        <f>'UGL Acc CCA with 18-21'!D26/1000</f>
        <v>1424.0581300028073</v>
      </c>
      <c r="K32" s="16"/>
      <c r="L32" s="793">
        <v>0</v>
      </c>
      <c r="M32" s="16"/>
      <c r="N32" s="793">
        <v>0</v>
      </c>
      <c r="O32" s="16"/>
      <c r="P32" s="16">
        <f t="shared" si="0"/>
        <v>1424.0581300028073</v>
      </c>
      <c r="Q32" s="16"/>
      <c r="R32" s="16">
        <f t="shared" si="1"/>
        <v>2136.087195004211</v>
      </c>
      <c r="S32" s="17"/>
      <c r="T32" s="16">
        <f t="shared" si="2"/>
        <v>712.02906500140364</v>
      </c>
      <c r="U32" s="3"/>
      <c r="V32" s="18">
        <v>0.55000000000000004</v>
      </c>
      <c r="W32" s="4"/>
      <c r="X32" s="16">
        <f t="shared" si="3"/>
        <v>1174.8479572523161</v>
      </c>
      <c r="Y32" s="16"/>
      <c r="Z32" s="16">
        <f t="shared" si="4"/>
        <v>391.61598575077204</v>
      </c>
      <c r="AA32" s="16"/>
      <c r="AB32" s="16">
        <f t="shared" si="6"/>
        <v>249.21017275049121</v>
      </c>
      <c r="AC32" s="16"/>
      <c r="AD32" s="16">
        <f t="shared" si="5"/>
        <v>1032.4421442520352</v>
      </c>
    </row>
    <row r="33" spans="1:30" s="1" customFormat="1" ht="12.75">
      <c r="A33" s="4">
        <v>19</v>
      </c>
      <c r="B33" s="3"/>
      <c r="C33" s="4">
        <v>51</v>
      </c>
      <c r="D33" s="3" t="s">
        <v>82</v>
      </c>
      <c r="E33" s="4"/>
      <c r="F33" s="22">
        <v>0</v>
      </c>
      <c r="G33" s="15"/>
      <c r="H33" s="22">
        <v>0</v>
      </c>
      <c r="I33" s="4"/>
      <c r="J33" s="794">
        <f>'UGL Acc CCA with 18-21'!D27/1000</f>
        <v>30251.4519770238</v>
      </c>
      <c r="K33" s="16"/>
      <c r="L33" s="794">
        <f>'UGL Acc CCA wo 18-21'!AD24/1000</f>
        <v>1078</v>
      </c>
      <c r="M33" s="16"/>
      <c r="N33" s="794">
        <v>0</v>
      </c>
      <c r="O33" s="16"/>
      <c r="P33" s="23">
        <f t="shared" si="0"/>
        <v>29173.4519770238</v>
      </c>
      <c r="Q33" s="16"/>
      <c r="R33" s="23">
        <f t="shared" si="1"/>
        <v>43760.177965535702</v>
      </c>
      <c r="S33" s="17"/>
      <c r="T33" s="23">
        <f t="shared" si="2"/>
        <v>14586.7259885119</v>
      </c>
      <c r="U33" s="3"/>
      <c r="V33" s="18">
        <v>0.06</v>
      </c>
      <c r="W33" s="4"/>
      <c r="X33" s="23">
        <f t="shared" si="3"/>
        <v>2625.6106779321422</v>
      </c>
      <c r="Y33" s="16"/>
      <c r="Z33" s="23">
        <f t="shared" si="4"/>
        <v>875.20355931071401</v>
      </c>
      <c r="AA33" s="16"/>
      <c r="AB33" s="23">
        <f t="shared" si="6"/>
        <v>26547.841299091659</v>
      </c>
      <c r="AC33" s="16"/>
      <c r="AD33" s="23">
        <f t="shared" si="5"/>
        <v>28298.248417713086</v>
      </c>
    </row>
    <row r="34" spans="1:30" s="1" customFormat="1" ht="12.75">
      <c r="A34" s="3"/>
      <c r="B34" s="3"/>
      <c r="C34" s="4"/>
      <c r="D34" s="3"/>
      <c r="E34" s="3"/>
      <c r="F34" s="3"/>
      <c r="G34" s="3"/>
      <c r="H34" s="3"/>
      <c r="I34" s="3"/>
      <c r="J34" s="16"/>
      <c r="K34" s="16"/>
      <c r="L34" s="16"/>
      <c r="M34" s="16"/>
      <c r="N34" s="16"/>
      <c r="O34" s="16"/>
      <c r="P34" s="16"/>
      <c r="Q34" s="16"/>
      <c r="R34" s="16"/>
      <c r="S34" s="17"/>
      <c r="T34" s="16"/>
      <c r="U34" s="3"/>
      <c r="V34" s="4"/>
      <c r="W34" s="3"/>
      <c r="X34" s="24"/>
      <c r="Y34" s="24"/>
      <c r="Z34" s="24"/>
      <c r="AB34" s="24"/>
    </row>
    <row r="35" spans="1:30" s="1" customFormat="1" ht="13.5" thickBot="1">
      <c r="A35" s="3">
        <v>20</v>
      </c>
      <c r="B35" s="3"/>
      <c r="C35" s="3" t="s">
        <v>84</v>
      </c>
      <c r="D35" s="3"/>
      <c r="E35" s="25" t="s">
        <v>85</v>
      </c>
      <c r="F35" s="26">
        <f>SUM(F15:F34)</f>
        <v>0</v>
      </c>
      <c r="G35" s="16">
        <f>SUM(G15:G34)</f>
        <v>0</v>
      </c>
      <c r="H35" s="26">
        <f>SUM(H15:H34)</f>
        <v>0</v>
      </c>
      <c r="I35" s="25"/>
      <c r="J35" s="795">
        <f>SUM(J15:J34)</f>
        <v>53340.075219646955</v>
      </c>
      <c r="K35" s="16"/>
      <c r="L35" s="795">
        <f>SUM(L15:L34)</f>
        <v>8066.0219999999936</v>
      </c>
      <c r="M35" s="27"/>
      <c r="N35" s="795">
        <f>SUM(N15:N34)</f>
        <v>0</v>
      </c>
      <c r="O35" s="27"/>
      <c r="P35" s="26">
        <f>SUM(P15:P34)</f>
        <v>45274.053219646972</v>
      </c>
      <c r="Q35" s="16"/>
      <c r="R35" s="26">
        <f>SUM(R15:R34)</f>
        <v>67748.135894991006</v>
      </c>
      <c r="S35" s="27" t="s">
        <v>85</v>
      </c>
      <c r="T35" s="26">
        <f>SUM(T15:T34)</f>
        <v>22637.026609823486</v>
      </c>
      <c r="U35" s="3"/>
      <c r="V35" s="4"/>
      <c r="W35" s="25" t="s">
        <v>85</v>
      </c>
      <c r="X35" s="28">
        <f>SUM(X15:X34)</f>
        <v>7806.2420114191445</v>
      </c>
      <c r="Y35" s="29" t="s">
        <v>85</v>
      </c>
      <c r="Z35" s="28">
        <f>SUM(Z15:Z34)</f>
        <v>2656.3953152995323</v>
      </c>
      <c r="AB35" s="28">
        <f>SUM(AB15:AB34)</f>
        <v>37467.811208227824</v>
      </c>
      <c r="AD35" s="28">
        <f>SUM(AD15:AD34)</f>
        <v>42617.657904347434</v>
      </c>
    </row>
    <row r="36" spans="1:30" s="1" customFormat="1" ht="13.5" thickTop="1">
      <c r="A36" s="3"/>
      <c r="B36" s="3"/>
      <c r="C36" s="4"/>
      <c r="D36" s="3"/>
      <c r="E36" s="4"/>
      <c r="F36" s="4"/>
      <c r="G36" s="4"/>
      <c r="H36" s="4"/>
      <c r="I36" s="4"/>
      <c r="J36" s="3"/>
      <c r="K36" s="3"/>
      <c r="L36" s="3"/>
      <c r="M36" s="3"/>
      <c r="N36" s="3"/>
      <c r="O36" s="3"/>
    </row>
    <row r="37" spans="1:30" s="1" customFormat="1" ht="12.75">
      <c r="A37" s="30"/>
      <c r="B37" s="3"/>
      <c r="C37" s="4"/>
      <c r="D37" s="3"/>
      <c r="E37" s="4"/>
      <c r="F37" s="4"/>
      <c r="G37" s="4"/>
      <c r="H37" s="4"/>
      <c r="I37" s="4"/>
      <c r="J37" s="3"/>
      <c r="K37" s="3"/>
      <c r="L37" s="3"/>
      <c r="M37" s="3"/>
      <c r="N37" s="3"/>
      <c r="O37" s="3"/>
    </row>
    <row r="38" spans="1:30" s="1" customFormat="1" ht="12.75">
      <c r="A38" s="31"/>
      <c r="B38" s="3"/>
      <c r="C38" s="4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30" s="1" customFormat="1" ht="12.75">
      <c r="A39" s="3"/>
      <c r="B39" s="3"/>
      <c r="C39" s="4"/>
      <c r="D39" s="5" t="s">
        <v>118</v>
      </c>
      <c r="E39" s="3"/>
      <c r="F39" s="6" t="s">
        <v>3</v>
      </c>
      <c r="G39" s="3"/>
      <c r="H39" s="6" t="s">
        <v>3</v>
      </c>
      <c r="I39" s="3"/>
      <c r="J39" s="6" t="s">
        <v>4</v>
      </c>
      <c r="K39" s="7"/>
      <c r="L39" s="7"/>
      <c r="M39" s="4"/>
      <c r="N39" s="7"/>
      <c r="O39" s="4"/>
      <c r="P39" s="7" t="s">
        <v>5</v>
      </c>
      <c r="Q39" s="7"/>
      <c r="R39" s="7" t="s">
        <v>6</v>
      </c>
      <c r="S39" s="8"/>
      <c r="T39" s="7" t="s">
        <v>7</v>
      </c>
      <c r="U39" s="7"/>
      <c r="V39" s="7"/>
      <c r="W39" s="7"/>
      <c r="X39" s="7"/>
      <c r="Y39" s="8"/>
      <c r="Z39" s="8"/>
      <c r="AB39" s="6" t="s">
        <v>8</v>
      </c>
      <c r="AC39" s="3"/>
      <c r="AD39" s="6" t="s">
        <v>8</v>
      </c>
    </row>
    <row r="40" spans="1:30" s="1" customFormat="1" ht="12.75">
      <c r="A40" s="3" t="s">
        <v>9</v>
      </c>
      <c r="B40" s="3"/>
      <c r="C40" s="4"/>
      <c r="D40" s="3"/>
      <c r="E40" s="3"/>
      <c r="F40" s="4" t="s">
        <v>10</v>
      </c>
      <c r="G40" s="3"/>
      <c r="H40" s="4" t="s">
        <v>10</v>
      </c>
      <c r="I40" s="3"/>
      <c r="J40" s="4" t="s">
        <v>11</v>
      </c>
      <c r="K40" s="4"/>
      <c r="L40" s="4" t="s">
        <v>119</v>
      </c>
      <c r="M40" s="4"/>
      <c r="N40" s="4" t="s">
        <v>13</v>
      </c>
      <c r="O40" s="4"/>
      <c r="P40" s="4" t="s">
        <v>116</v>
      </c>
      <c r="Q40" s="4"/>
      <c r="R40" s="4" t="s">
        <v>15</v>
      </c>
      <c r="S40" s="8"/>
      <c r="T40" s="4" t="s">
        <v>15</v>
      </c>
      <c r="U40" s="4"/>
      <c r="V40" s="4" t="s">
        <v>16</v>
      </c>
      <c r="W40" s="4"/>
      <c r="X40" s="4" t="s">
        <v>17</v>
      </c>
      <c r="Y40" s="4"/>
      <c r="Z40" s="4" t="s">
        <v>18</v>
      </c>
      <c r="AB40" s="4" t="s">
        <v>10</v>
      </c>
      <c r="AC40" s="3"/>
      <c r="AD40" s="4" t="s">
        <v>10</v>
      </c>
    </row>
    <row r="41" spans="1:30" s="1" customFormat="1" ht="12.75">
      <c r="A41" s="9" t="s">
        <v>20</v>
      </c>
      <c r="B41" s="3"/>
      <c r="C41" s="9" t="s">
        <v>21</v>
      </c>
      <c r="D41" s="10"/>
      <c r="E41" s="3"/>
      <c r="F41" s="11" t="s">
        <v>6</v>
      </c>
      <c r="G41" s="3"/>
      <c r="H41" s="11" t="s">
        <v>7</v>
      </c>
      <c r="I41" s="3"/>
      <c r="J41" s="11" t="s">
        <v>6</v>
      </c>
      <c r="K41" s="4"/>
      <c r="L41" s="11" t="s">
        <v>5</v>
      </c>
      <c r="M41" s="4"/>
      <c r="N41" s="11" t="s">
        <v>5</v>
      </c>
      <c r="O41" s="4"/>
      <c r="P41" s="11" t="s">
        <v>117</v>
      </c>
      <c r="Q41" s="4"/>
      <c r="R41" s="11" t="s">
        <v>23</v>
      </c>
      <c r="S41" s="8"/>
      <c r="T41" s="11" t="s">
        <v>23</v>
      </c>
      <c r="U41" s="4"/>
      <c r="V41" s="11" t="s">
        <v>24</v>
      </c>
      <c r="W41" s="4"/>
      <c r="X41" s="11" t="s">
        <v>25</v>
      </c>
      <c r="Y41" s="4"/>
      <c r="Z41" s="11" t="s">
        <v>25</v>
      </c>
      <c r="AB41" s="11" t="s">
        <v>6</v>
      </c>
      <c r="AC41" s="3"/>
      <c r="AD41" s="11" t="s">
        <v>7</v>
      </c>
    </row>
    <row r="42" spans="1:30" s="1" customFormat="1" ht="12.75">
      <c r="A42" s="3"/>
      <c r="B42" s="3"/>
      <c r="C42" s="4"/>
      <c r="D42" s="3"/>
      <c r="E42" s="3"/>
      <c r="F42" s="4" t="s">
        <v>27</v>
      </c>
      <c r="G42" s="3"/>
      <c r="H42" s="4" t="s">
        <v>28</v>
      </c>
      <c r="I42" s="3"/>
      <c r="J42" s="4" t="s">
        <v>29</v>
      </c>
      <c r="K42" s="3"/>
      <c r="L42" s="4" t="s">
        <v>30</v>
      </c>
      <c r="N42" s="47" t="s">
        <v>31</v>
      </c>
      <c r="O42" s="12"/>
      <c r="P42" s="4" t="s">
        <v>32</v>
      </c>
      <c r="Q42" s="12"/>
      <c r="R42" s="4" t="s">
        <v>33</v>
      </c>
      <c r="S42" s="12"/>
      <c r="T42" s="4" t="s">
        <v>34</v>
      </c>
      <c r="U42" s="12"/>
      <c r="V42" s="4" t="s">
        <v>35</v>
      </c>
      <c r="W42" s="12"/>
      <c r="X42" s="4" t="s">
        <v>36</v>
      </c>
      <c r="Z42" s="8" t="s">
        <v>37</v>
      </c>
      <c r="AA42" s="8"/>
      <c r="AB42" s="8" t="s">
        <v>38</v>
      </c>
      <c r="AC42" s="8"/>
      <c r="AD42" s="8" t="s">
        <v>39</v>
      </c>
    </row>
    <row r="43" spans="1:30" s="1" customFormat="1" ht="12.75">
      <c r="A43" s="4"/>
      <c r="B43" s="3"/>
      <c r="C43" s="4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T43" s="3"/>
      <c r="U43" s="3"/>
      <c r="V43" s="3"/>
      <c r="W43" s="3"/>
      <c r="X43" s="3"/>
      <c r="Y43" s="3"/>
      <c r="Z43" s="3"/>
    </row>
    <row r="44" spans="1:30" s="1" customFormat="1" ht="15">
      <c r="A44" s="4"/>
      <c r="B44" s="3"/>
      <c r="C44" s="3" t="s">
        <v>42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T44" s="3"/>
      <c r="U44" s="3"/>
      <c r="V44" s="13"/>
      <c r="W44" s="14"/>
      <c r="X44" s="3"/>
      <c r="Y44" s="14"/>
      <c r="Z44" s="3"/>
    </row>
    <row r="45" spans="1:30" s="1" customFormat="1" ht="12.75">
      <c r="A45" s="4">
        <v>1</v>
      </c>
      <c r="B45" s="3"/>
      <c r="C45" s="4">
        <v>1</v>
      </c>
      <c r="D45" s="3" t="s">
        <v>45</v>
      </c>
      <c r="E45" s="4"/>
      <c r="F45" s="15">
        <f>AB15</f>
        <v>0</v>
      </c>
      <c r="G45" s="15"/>
      <c r="H45" s="15">
        <f>AD15</f>
        <v>0</v>
      </c>
      <c r="I45" s="4"/>
      <c r="J45" s="793">
        <v>0</v>
      </c>
      <c r="K45" s="16"/>
      <c r="L45" s="793">
        <v>0</v>
      </c>
      <c r="M45" s="16"/>
      <c r="N45" s="793">
        <v>0</v>
      </c>
      <c r="O45" s="16"/>
      <c r="P45" s="16">
        <f>J45-L45-N45</f>
        <v>0</v>
      </c>
      <c r="Q45" s="16"/>
      <c r="R45" s="16">
        <f>F45+P45*1.5</f>
        <v>0</v>
      </c>
      <c r="S45" s="17"/>
      <c r="T45" s="16">
        <f>H45+P45*0.5</f>
        <v>0</v>
      </c>
      <c r="U45" s="3"/>
      <c r="V45" s="18">
        <v>0.04</v>
      </c>
      <c r="W45" s="4"/>
      <c r="X45" s="16">
        <f>V45*R45</f>
        <v>0</v>
      </c>
      <c r="Y45" s="16"/>
      <c r="Z45" s="16">
        <f>V45*T45</f>
        <v>0</v>
      </c>
      <c r="AA45" s="16"/>
      <c r="AB45" s="16">
        <f>F45+P45-X45</f>
        <v>0</v>
      </c>
      <c r="AC45" s="16"/>
      <c r="AD45" s="16">
        <f>H45+P45-Z45</f>
        <v>0</v>
      </c>
    </row>
    <row r="46" spans="1:30" s="1" customFormat="1" ht="12.75">
      <c r="A46" s="4">
        <v>2</v>
      </c>
      <c r="B46" s="3"/>
      <c r="C46" s="4">
        <v>1</v>
      </c>
      <c r="D46" s="3" t="s">
        <v>47</v>
      </c>
      <c r="E46" s="4"/>
      <c r="F46" s="15">
        <f>AB16</f>
        <v>1117.8373302088539</v>
      </c>
      <c r="G46" s="15"/>
      <c r="H46" s="15">
        <f t="shared" ref="H46:H63" si="7">AD16</f>
        <v>1191.5408904424046</v>
      </c>
      <c r="I46" s="4"/>
      <c r="J46" s="793">
        <f>'UGL Acc CCA with 18-21'!D44/1000</f>
        <v>7938.6157121711931</v>
      </c>
      <c r="K46" s="16"/>
      <c r="L46" s="793">
        <f>'UGL Acc CCA wo 18-21'!AD48/1000</f>
        <v>871</v>
      </c>
      <c r="M46" s="16"/>
      <c r="N46" s="793">
        <v>0</v>
      </c>
      <c r="O46" s="16"/>
      <c r="P46" s="16">
        <f t="shared" ref="P46:P63" si="8">J46-L46-N46</f>
        <v>7067.6157121711931</v>
      </c>
      <c r="Q46" s="16"/>
      <c r="R46" s="16">
        <f>F46+P46*1.5</f>
        <v>11719.260898465644</v>
      </c>
      <c r="S46" s="17"/>
      <c r="T46" s="16">
        <f t="shared" ref="T46:T63" si="9">H46+P46*0.5</f>
        <v>4725.3487465280014</v>
      </c>
      <c r="U46" s="3"/>
      <c r="V46" s="18">
        <v>0.06</v>
      </c>
      <c r="W46" s="4"/>
      <c r="X46" s="16">
        <f t="shared" ref="X46:X53" si="10">V46*R46</f>
        <v>703.15565390793859</v>
      </c>
      <c r="Y46" s="16"/>
      <c r="Z46" s="16">
        <f t="shared" ref="Z46:Z53" si="11">V46*T46</f>
        <v>283.52092479168005</v>
      </c>
      <c r="AA46" s="16"/>
      <c r="AB46" s="16">
        <f t="shared" ref="AB46:AB63" si="12">F46+P46-X46</f>
        <v>7482.2973884721087</v>
      </c>
      <c r="AC46" s="16"/>
      <c r="AD46" s="16">
        <f t="shared" ref="AD46:AD63" si="13">H46+P46-Z46</f>
        <v>7975.6356778219169</v>
      </c>
    </row>
    <row r="47" spans="1:30" s="1" customFormat="1" ht="12.75">
      <c r="A47" s="4">
        <v>3</v>
      </c>
      <c r="B47" s="3"/>
      <c r="C47" s="4">
        <v>2</v>
      </c>
      <c r="D47" s="3" t="s">
        <v>49</v>
      </c>
      <c r="E47" s="4"/>
      <c r="F47" s="15">
        <f t="shared" ref="F47:F63" si="14">AB17</f>
        <v>0</v>
      </c>
      <c r="G47" s="15"/>
      <c r="H47" s="15">
        <f t="shared" si="7"/>
        <v>0</v>
      </c>
      <c r="I47" s="4"/>
      <c r="J47" s="793">
        <v>0</v>
      </c>
      <c r="K47" s="16"/>
      <c r="L47" s="793">
        <v>0</v>
      </c>
      <c r="M47" s="16"/>
      <c r="N47" s="793">
        <v>0</v>
      </c>
      <c r="O47" s="16"/>
      <c r="P47" s="16">
        <f t="shared" si="8"/>
        <v>0</v>
      </c>
      <c r="Q47" s="16"/>
      <c r="R47" s="16">
        <f t="shared" ref="R47:R52" si="15">F47+P47*1.5</f>
        <v>0</v>
      </c>
      <c r="S47" s="17"/>
      <c r="T47" s="16">
        <f t="shared" si="9"/>
        <v>0</v>
      </c>
      <c r="U47" s="3"/>
      <c r="V47" s="18">
        <v>0.06</v>
      </c>
      <c r="W47" s="4"/>
      <c r="X47" s="16">
        <f t="shared" si="10"/>
        <v>0</v>
      </c>
      <c r="Y47" s="16"/>
      <c r="Z47" s="16">
        <f t="shared" si="11"/>
        <v>0</v>
      </c>
      <c r="AA47" s="16"/>
      <c r="AB47" s="16">
        <f>F47+P47-X47</f>
        <v>0</v>
      </c>
      <c r="AC47" s="16"/>
      <c r="AD47" s="16">
        <f t="shared" si="13"/>
        <v>0</v>
      </c>
    </row>
    <row r="48" spans="1:30" s="1" customFormat="1" ht="12.75">
      <c r="A48" s="4">
        <v>4</v>
      </c>
      <c r="B48" s="3"/>
      <c r="C48" s="4">
        <v>3</v>
      </c>
      <c r="D48" s="3" t="s">
        <v>51</v>
      </c>
      <c r="E48" s="4"/>
      <c r="F48" s="15">
        <f t="shared" si="14"/>
        <v>0</v>
      </c>
      <c r="G48" s="15"/>
      <c r="H48" s="15">
        <f t="shared" si="7"/>
        <v>0</v>
      </c>
      <c r="I48" s="4"/>
      <c r="J48" s="793">
        <v>0</v>
      </c>
      <c r="K48" s="16"/>
      <c r="L48" s="793">
        <v>0</v>
      </c>
      <c r="M48" s="16"/>
      <c r="N48" s="793">
        <v>0</v>
      </c>
      <c r="O48" s="16"/>
      <c r="P48" s="16">
        <f t="shared" si="8"/>
        <v>0</v>
      </c>
      <c r="Q48" s="16"/>
      <c r="R48" s="16">
        <f t="shared" si="15"/>
        <v>0</v>
      </c>
      <c r="S48" s="17"/>
      <c r="T48" s="16">
        <f t="shared" si="9"/>
        <v>0</v>
      </c>
      <c r="U48" s="3"/>
      <c r="V48" s="18">
        <v>0.05</v>
      </c>
      <c r="W48" s="4"/>
      <c r="X48" s="16">
        <f t="shared" si="10"/>
        <v>0</v>
      </c>
      <c r="Y48" s="16"/>
      <c r="Z48" s="16">
        <f t="shared" si="11"/>
        <v>0</v>
      </c>
      <c r="AA48" s="16"/>
      <c r="AB48" s="16">
        <f t="shared" si="12"/>
        <v>0</v>
      </c>
      <c r="AC48" s="16"/>
      <c r="AD48" s="16">
        <f t="shared" si="13"/>
        <v>0</v>
      </c>
    </row>
    <row r="49" spans="1:30" s="1" customFormat="1" ht="12.75">
      <c r="A49" s="4">
        <v>5</v>
      </c>
      <c r="B49" s="3"/>
      <c r="C49" s="4">
        <v>6</v>
      </c>
      <c r="D49" s="3" t="s">
        <v>53</v>
      </c>
      <c r="E49" s="4"/>
      <c r="F49" s="15">
        <f t="shared" si="14"/>
        <v>0</v>
      </c>
      <c r="G49" s="15"/>
      <c r="H49" s="15">
        <f t="shared" si="7"/>
        <v>0</v>
      </c>
      <c r="I49" s="4"/>
      <c r="J49" s="793">
        <v>0</v>
      </c>
      <c r="K49" s="16"/>
      <c r="L49" s="793">
        <v>0</v>
      </c>
      <c r="M49" s="16"/>
      <c r="N49" s="793">
        <v>0</v>
      </c>
      <c r="O49" s="16"/>
      <c r="P49" s="16">
        <f t="shared" si="8"/>
        <v>0</v>
      </c>
      <c r="Q49" s="16"/>
      <c r="R49" s="16">
        <f t="shared" si="15"/>
        <v>0</v>
      </c>
      <c r="S49" s="17"/>
      <c r="T49" s="16">
        <f t="shared" si="9"/>
        <v>0</v>
      </c>
      <c r="U49" s="3"/>
      <c r="V49" s="18">
        <v>0.1</v>
      </c>
      <c r="W49" s="4"/>
      <c r="X49" s="16">
        <f t="shared" si="10"/>
        <v>0</v>
      </c>
      <c r="Y49" s="16"/>
      <c r="Z49" s="16">
        <f t="shared" si="11"/>
        <v>0</v>
      </c>
      <c r="AA49" s="16"/>
      <c r="AB49" s="16">
        <f t="shared" si="12"/>
        <v>0</v>
      </c>
      <c r="AC49" s="16"/>
      <c r="AD49" s="16">
        <f t="shared" si="13"/>
        <v>0</v>
      </c>
    </row>
    <row r="50" spans="1:30" s="1" customFormat="1" ht="12.75">
      <c r="A50" s="4">
        <v>6</v>
      </c>
      <c r="B50" s="3"/>
      <c r="C50" s="4">
        <v>7</v>
      </c>
      <c r="D50" s="3" t="s">
        <v>55</v>
      </c>
      <c r="E50" s="4"/>
      <c r="F50" s="15">
        <f t="shared" si="14"/>
        <v>2586.2019332115783</v>
      </c>
      <c r="G50" s="15"/>
      <c r="H50" s="15">
        <f t="shared" si="7"/>
        <v>3086.7571460912386</v>
      </c>
      <c r="I50" s="4"/>
      <c r="J50" s="793">
        <f>'UGL Acc CCA with 18-21'!D48/1000</f>
        <v>6244.0723273327094</v>
      </c>
      <c r="K50" s="16"/>
      <c r="L50" s="793">
        <f>'UGL Acc CCA wo 18-21'!AD49/1000</f>
        <v>5218</v>
      </c>
      <c r="M50" s="16"/>
      <c r="N50" s="793">
        <v>0</v>
      </c>
      <c r="O50" s="16"/>
      <c r="P50" s="16">
        <f t="shared" si="8"/>
        <v>1026.0723273327094</v>
      </c>
      <c r="Q50" s="16"/>
      <c r="R50" s="16">
        <f t="shared" si="15"/>
        <v>4125.3104242106419</v>
      </c>
      <c r="S50" s="17"/>
      <c r="T50" s="16">
        <f t="shared" si="9"/>
        <v>3599.7933097575933</v>
      </c>
      <c r="U50" s="3"/>
      <c r="V50" s="18">
        <v>0.15</v>
      </c>
      <c r="W50" s="4"/>
      <c r="X50" s="16">
        <f t="shared" si="10"/>
        <v>618.79656363159631</v>
      </c>
      <c r="Y50" s="16"/>
      <c r="Z50" s="16">
        <f t="shared" si="11"/>
        <v>539.96899646363897</v>
      </c>
      <c r="AA50" s="16"/>
      <c r="AB50" s="16">
        <f t="shared" si="12"/>
        <v>2993.4776969126915</v>
      </c>
      <c r="AC50" s="16"/>
      <c r="AD50" s="16">
        <f t="shared" si="13"/>
        <v>3572.8604769603089</v>
      </c>
    </row>
    <row r="51" spans="1:30" s="1" customFormat="1" ht="12.75">
      <c r="A51" s="4">
        <v>7</v>
      </c>
      <c r="B51" s="3"/>
      <c r="C51" s="4">
        <v>8</v>
      </c>
      <c r="D51" s="3" t="s">
        <v>57</v>
      </c>
      <c r="E51" s="4"/>
      <c r="F51" s="15">
        <f t="shared" si="14"/>
        <v>5261.2119283011398</v>
      </c>
      <c r="G51" s="15"/>
      <c r="H51" s="15">
        <f t="shared" si="7"/>
        <v>6764.415336387181</v>
      </c>
      <c r="I51" s="4"/>
      <c r="J51" s="793">
        <f>'UGL Acc CCA with 18-21'!D49/1000</f>
        <v>32914.136808231662</v>
      </c>
      <c r="K51" s="16"/>
      <c r="L51" s="793">
        <f>'UGL Acc CCA wo 18-21'!AD50/1000</f>
        <v>15202.495182019797</v>
      </c>
      <c r="M51" s="16"/>
      <c r="N51" s="793">
        <v>0</v>
      </c>
      <c r="O51" s="16"/>
      <c r="P51" s="16">
        <f t="shared" si="8"/>
        <v>17711.641626211866</v>
      </c>
      <c r="Q51" s="16"/>
      <c r="R51" s="16">
        <f t="shared" si="15"/>
        <v>31828.674367618936</v>
      </c>
      <c r="S51" s="17"/>
      <c r="T51" s="16">
        <f t="shared" si="9"/>
        <v>15620.236149493114</v>
      </c>
      <c r="U51" s="3"/>
      <c r="V51" s="18">
        <v>0.2</v>
      </c>
      <c r="W51" s="4"/>
      <c r="X51" s="16">
        <f t="shared" si="10"/>
        <v>6365.7348735237874</v>
      </c>
      <c r="Y51" s="16"/>
      <c r="Z51" s="16">
        <f t="shared" si="11"/>
        <v>3124.0472298986228</v>
      </c>
      <c r="AA51" s="16"/>
      <c r="AB51" s="16">
        <f t="shared" si="12"/>
        <v>16607.118680989221</v>
      </c>
      <c r="AC51" s="16"/>
      <c r="AD51" s="16">
        <f t="shared" si="13"/>
        <v>21352.009732700422</v>
      </c>
    </row>
    <row r="52" spans="1:30" s="1" customFormat="1" ht="12.75">
      <c r="A52" s="4">
        <v>8</v>
      </c>
      <c r="B52" s="3"/>
      <c r="C52" s="4">
        <v>10</v>
      </c>
      <c r="D52" s="3" t="s">
        <v>59</v>
      </c>
      <c r="E52" s="4"/>
      <c r="F52" s="15">
        <f t="shared" si="14"/>
        <v>19.009446064311604</v>
      </c>
      <c r="G52" s="15"/>
      <c r="H52" s="15">
        <f t="shared" si="7"/>
        <v>29.37823482666338</v>
      </c>
      <c r="I52" s="4"/>
      <c r="J52" s="793">
        <f>'UGL Acc CCA with 18-21'!D50/1000</f>
        <v>7821.268</v>
      </c>
      <c r="K52" s="16"/>
      <c r="L52" s="793">
        <v>0</v>
      </c>
      <c r="M52" s="16"/>
      <c r="N52" s="793">
        <v>0</v>
      </c>
      <c r="O52" s="16"/>
      <c r="P52" s="16">
        <f t="shared" si="8"/>
        <v>7821.268</v>
      </c>
      <c r="Q52" s="16"/>
      <c r="R52" s="16">
        <f t="shared" si="15"/>
        <v>11750.911446064312</v>
      </c>
      <c r="S52" s="17"/>
      <c r="T52" s="16">
        <f t="shared" si="9"/>
        <v>3940.0122348266632</v>
      </c>
      <c r="U52" s="3"/>
      <c r="V52" s="18">
        <v>0.3</v>
      </c>
      <c r="W52" s="4"/>
      <c r="X52" s="16">
        <f t="shared" si="10"/>
        <v>3525.2734338192936</v>
      </c>
      <c r="Y52" s="16"/>
      <c r="Z52" s="16">
        <f t="shared" si="11"/>
        <v>1182.003670447999</v>
      </c>
      <c r="AA52" s="16"/>
      <c r="AB52" s="16">
        <f t="shared" si="12"/>
        <v>4315.0040122450173</v>
      </c>
      <c r="AC52" s="16"/>
      <c r="AD52" s="16">
        <f t="shared" si="13"/>
        <v>6668.6425643786642</v>
      </c>
    </row>
    <row r="53" spans="1:30" s="1" customFormat="1" ht="12.75">
      <c r="A53" s="4">
        <v>9</v>
      </c>
      <c r="B53" s="3"/>
      <c r="C53" s="4">
        <v>12</v>
      </c>
      <c r="D53" s="3" t="s">
        <v>61</v>
      </c>
      <c r="E53" s="4"/>
      <c r="F53" s="15">
        <f t="shared" si="14"/>
        <v>0</v>
      </c>
      <c r="G53" s="15"/>
      <c r="H53" s="15">
        <f t="shared" si="7"/>
        <v>162.943934479452</v>
      </c>
      <c r="I53" s="4"/>
      <c r="J53" s="793">
        <f>'UGL Acc CCA with 18-21'!D51/1000</f>
        <v>5801.0715621344989</v>
      </c>
      <c r="K53" s="16"/>
      <c r="L53" s="793">
        <v>0</v>
      </c>
      <c r="M53" s="16"/>
      <c r="N53" s="793">
        <v>0</v>
      </c>
      <c r="O53" s="16"/>
      <c r="P53" s="16">
        <f t="shared" si="8"/>
        <v>5801.0715621344989</v>
      </c>
      <c r="Q53" s="16"/>
      <c r="R53" s="16">
        <f>F53+P53*1</f>
        <v>5801.0715621344989</v>
      </c>
      <c r="S53" s="17"/>
      <c r="T53" s="16">
        <f t="shared" si="9"/>
        <v>3063.4797155467013</v>
      </c>
      <c r="U53" s="3"/>
      <c r="V53" s="18">
        <v>1</v>
      </c>
      <c r="W53" s="4"/>
      <c r="X53" s="16">
        <f t="shared" si="10"/>
        <v>5801.0715621344989</v>
      </c>
      <c r="Y53" s="16"/>
      <c r="Z53" s="16">
        <f t="shared" si="11"/>
        <v>3063.4797155467013</v>
      </c>
      <c r="AA53" s="16"/>
      <c r="AB53" s="16">
        <f t="shared" si="12"/>
        <v>0</v>
      </c>
      <c r="AC53" s="16"/>
      <c r="AD53" s="16">
        <f t="shared" si="13"/>
        <v>2900.5357810672494</v>
      </c>
    </row>
    <row r="54" spans="1:30" s="1" customFormat="1" ht="12.75">
      <c r="A54" s="4">
        <v>10</v>
      </c>
      <c r="B54" s="3"/>
      <c r="C54" s="4">
        <v>13</v>
      </c>
      <c r="D54" s="3" t="s">
        <v>63</v>
      </c>
      <c r="E54" s="4"/>
      <c r="F54" s="15">
        <f t="shared" si="14"/>
        <v>0</v>
      </c>
      <c r="G54" s="15"/>
      <c r="H54" s="15">
        <f t="shared" si="7"/>
        <v>0</v>
      </c>
      <c r="I54" s="4"/>
      <c r="J54" s="793">
        <v>0</v>
      </c>
      <c r="K54" s="16"/>
      <c r="L54" s="793">
        <v>0</v>
      </c>
      <c r="M54" s="16"/>
      <c r="N54" s="793">
        <v>0</v>
      </c>
      <c r="O54" s="16"/>
      <c r="P54" s="16">
        <f t="shared" si="8"/>
        <v>0</v>
      </c>
      <c r="Q54" s="16"/>
      <c r="R54" s="16">
        <f t="shared" ref="R54:R63" si="16">F54+P54*1.5</f>
        <v>0</v>
      </c>
      <c r="S54" s="17"/>
      <c r="T54" s="16">
        <f t="shared" si="9"/>
        <v>0</v>
      </c>
      <c r="U54" s="3"/>
      <c r="V54" s="18" t="s">
        <v>64</v>
      </c>
      <c r="W54" s="4"/>
      <c r="X54" s="16">
        <v>0</v>
      </c>
      <c r="Y54" s="16"/>
      <c r="Z54" s="16">
        <v>0</v>
      </c>
      <c r="AA54" s="16"/>
      <c r="AB54" s="16">
        <f t="shared" si="12"/>
        <v>0</v>
      </c>
      <c r="AC54" s="16"/>
      <c r="AD54" s="16">
        <f t="shared" si="13"/>
        <v>0</v>
      </c>
    </row>
    <row r="55" spans="1:30" s="1" customFormat="1" ht="12.75">
      <c r="A55" s="4">
        <v>11</v>
      </c>
      <c r="B55" s="3"/>
      <c r="C55" s="19">
        <v>14.1</v>
      </c>
      <c r="D55" s="3" t="s">
        <v>66</v>
      </c>
      <c r="E55" s="4"/>
      <c r="F55" s="15">
        <f t="shared" si="14"/>
        <v>73.312889364939196</v>
      </c>
      <c r="G55" s="15"/>
      <c r="H55" s="15">
        <f t="shared" si="7"/>
        <v>77.275748249530508</v>
      </c>
      <c r="I55" s="4"/>
      <c r="J55" s="793">
        <f>'UGL Acc CCA with 18-21'!D63/1000</f>
        <v>3595.2238648070797</v>
      </c>
      <c r="K55" s="16"/>
      <c r="L55" s="793">
        <f>'UGL Acc CCA wo 18-21'!AD51/1000</f>
        <v>1835.9867985506116</v>
      </c>
      <c r="M55" s="16"/>
      <c r="N55" s="793">
        <v>0</v>
      </c>
      <c r="O55" s="16"/>
      <c r="P55" s="16">
        <f t="shared" si="8"/>
        <v>1759.2370662564681</v>
      </c>
      <c r="Q55" s="16"/>
      <c r="R55" s="16">
        <f t="shared" si="16"/>
        <v>2712.1684887496413</v>
      </c>
      <c r="S55" s="17"/>
      <c r="T55" s="16">
        <f t="shared" si="9"/>
        <v>956.89428137776451</v>
      </c>
      <c r="U55" s="3"/>
      <c r="V55" s="18">
        <v>0.05</v>
      </c>
      <c r="W55" s="4"/>
      <c r="X55" s="16">
        <f t="shared" ref="X55:X63" si="17">V55*R55</f>
        <v>135.60842443748206</v>
      </c>
      <c r="Y55" s="16"/>
      <c r="Z55" s="16">
        <f t="shared" ref="Z55:Z63" si="18">V55*T55</f>
        <v>47.84471406888823</v>
      </c>
      <c r="AA55" s="16"/>
      <c r="AB55" s="16">
        <f t="shared" si="12"/>
        <v>1696.9415311839252</v>
      </c>
      <c r="AC55" s="16"/>
      <c r="AD55" s="16">
        <f t="shared" si="13"/>
        <v>1788.6681004371105</v>
      </c>
    </row>
    <row r="56" spans="1:30" s="1" customFormat="1" ht="12.75">
      <c r="A56" s="4">
        <v>12</v>
      </c>
      <c r="B56" s="3"/>
      <c r="C56" s="19">
        <v>14.1</v>
      </c>
      <c r="D56" s="3" t="s">
        <v>68</v>
      </c>
      <c r="E56" s="4"/>
      <c r="F56" s="15">
        <f t="shared" si="14"/>
        <v>0</v>
      </c>
      <c r="G56" s="15"/>
      <c r="H56" s="15">
        <f t="shared" si="7"/>
        <v>0</v>
      </c>
      <c r="I56" s="4"/>
      <c r="J56" s="793">
        <v>0</v>
      </c>
      <c r="K56" s="16"/>
      <c r="L56" s="793">
        <v>0</v>
      </c>
      <c r="M56" s="16"/>
      <c r="N56" s="793">
        <v>0</v>
      </c>
      <c r="O56" s="16"/>
      <c r="P56" s="16">
        <f t="shared" si="8"/>
        <v>0</v>
      </c>
      <c r="Q56" s="16"/>
      <c r="R56" s="16">
        <f t="shared" si="16"/>
        <v>0</v>
      </c>
      <c r="S56" s="17"/>
      <c r="T56" s="16">
        <f t="shared" si="9"/>
        <v>0</v>
      </c>
      <c r="U56" s="3"/>
      <c r="V56" s="18">
        <v>7.0000000000000007E-2</v>
      </c>
      <c r="W56" s="20"/>
      <c r="X56" s="16">
        <f t="shared" si="17"/>
        <v>0</v>
      </c>
      <c r="Y56" s="16"/>
      <c r="Z56" s="16">
        <f t="shared" si="18"/>
        <v>0</v>
      </c>
      <c r="AA56" s="16"/>
      <c r="AB56" s="16">
        <f t="shared" si="12"/>
        <v>0</v>
      </c>
      <c r="AC56" s="16"/>
      <c r="AD56" s="16">
        <f t="shared" si="13"/>
        <v>0</v>
      </c>
    </row>
    <row r="57" spans="1:30" s="1" customFormat="1" ht="12.75">
      <c r="A57" s="4">
        <v>13</v>
      </c>
      <c r="B57" s="3"/>
      <c r="C57" s="4">
        <v>17</v>
      </c>
      <c r="D57" s="3" t="s">
        <v>70</v>
      </c>
      <c r="E57" s="4"/>
      <c r="F57" s="15">
        <f t="shared" si="14"/>
        <v>0</v>
      </c>
      <c r="G57" s="15"/>
      <c r="H57" s="15">
        <f t="shared" si="7"/>
        <v>0</v>
      </c>
      <c r="I57" s="4"/>
      <c r="J57" s="793">
        <v>0</v>
      </c>
      <c r="K57" s="16"/>
      <c r="L57" s="793">
        <v>0</v>
      </c>
      <c r="M57" s="16"/>
      <c r="N57" s="793">
        <v>0</v>
      </c>
      <c r="O57" s="16"/>
      <c r="P57" s="16">
        <f t="shared" si="8"/>
        <v>0</v>
      </c>
      <c r="Q57" s="16"/>
      <c r="R57" s="16">
        <f t="shared" si="16"/>
        <v>0</v>
      </c>
      <c r="S57" s="17"/>
      <c r="T57" s="16">
        <f t="shared" si="9"/>
        <v>0</v>
      </c>
      <c r="U57" s="3"/>
      <c r="V57" s="18">
        <v>0.08</v>
      </c>
      <c r="W57" s="4"/>
      <c r="X57" s="16">
        <f t="shared" si="17"/>
        <v>0</v>
      </c>
      <c r="Y57" s="16"/>
      <c r="Z57" s="16">
        <f t="shared" si="18"/>
        <v>0</v>
      </c>
      <c r="AA57" s="16"/>
      <c r="AB57" s="16">
        <f t="shared" si="12"/>
        <v>0</v>
      </c>
      <c r="AC57" s="16"/>
      <c r="AD57" s="16">
        <f t="shared" si="13"/>
        <v>0</v>
      </c>
    </row>
    <row r="58" spans="1:30" s="1" customFormat="1" ht="12.75">
      <c r="A58" s="4">
        <v>14</v>
      </c>
      <c r="B58" s="3"/>
      <c r="C58" s="4">
        <v>38</v>
      </c>
      <c r="D58" s="3" t="s">
        <v>72</v>
      </c>
      <c r="E58" s="4"/>
      <c r="F58" s="15">
        <f t="shared" si="14"/>
        <v>452.98268516540276</v>
      </c>
      <c r="G58" s="15"/>
      <c r="H58" s="15">
        <f t="shared" si="7"/>
        <v>700.06414980107695</v>
      </c>
      <c r="I58" s="4"/>
      <c r="J58" s="793">
        <f>'UGL Acc CCA with 18-21'!D54/1000</f>
        <v>4166.0879999999997</v>
      </c>
      <c r="K58" s="16"/>
      <c r="L58" s="793">
        <v>0</v>
      </c>
      <c r="M58" s="16"/>
      <c r="N58" s="793">
        <v>0</v>
      </c>
      <c r="O58" s="16"/>
      <c r="P58" s="16">
        <f t="shared" si="8"/>
        <v>4166.0879999999997</v>
      </c>
      <c r="Q58" s="16"/>
      <c r="R58" s="16">
        <f t="shared" si="16"/>
        <v>6702.1146851654021</v>
      </c>
      <c r="S58" s="17"/>
      <c r="T58" s="16">
        <f t="shared" si="9"/>
        <v>2783.1081498010767</v>
      </c>
      <c r="U58" s="3"/>
      <c r="V58" s="18">
        <v>0.3</v>
      </c>
      <c r="W58" s="4"/>
      <c r="X58" s="16">
        <f t="shared" si="17"/>
        <v>2010.6344055496206</v>
      </c>
      <c r="Y58" s="16"/>
      <c r="Z58" s="16">
        <f t="shared" si="18"/>
        <v>834.93244494032297</v>
      </c>
      <c r="AA58" s="16"/>
      <c r="AB58" s="16">
        <f t="shared" si="12"/>
        <v>2608.4362796157816</v>
      </c>
      <c r="AC58" s="16"/>
      <c r="AD58" s="16">
        <f t="shared" si="13"/>
        <v>4031.2197048607541</v>
      </c>
    </row>
    <row r="59" spans="1:30" s="1" customFormat="1" ht="12.75">
      <c r="A59" s="4">
        <v>15</v>
      </c>
      <c r="B59" s="3"/>
      <c r="C59" s="4">
        <v>41</v>
      </c>
      <c r="D59" s="3" t="s">
        <v>74</v>
      </c>
      <c r="E59" s="4"/>
      <c r="F59" s="15">
        <f t="shared" si="14"/>
        <v>28.843715976193742</v>
      </c>
      <c r="G59" s="15"/>
      <c r="H59" s="15">
        <f t="shared" si="7"/>
        <v>40.381202366671239</v>
      </c>
      <c r="I59" s="4"/>
      <c r="J59" s="793">
        <f>'UGL Acc CCA with 18-21'!D55/1000</f>
        <v>735.4945187466277</v>
      </c>
      <c r="K59" s="16"/>
      <c r="L59" s="793">
        <v>0</v>
      </c>
      <c r="M59" s="16"/>
      <c r="N59" s="793">
        <v>0</v>
      </c>
      <c r="O59" s="16"/>
      <c r="P59" s="16">
        <f t="shared" si="8"/>
        <v>735.4945187466277</v>
      </c>
      <c r="Q59" s="16"/>
      <c r="R59" s="16">
        <f t="shared" si="16"/>
        <v>1132.0854940961353</v>
      </c>
      <c r="S59" s="17"/>
      <c r="T59" s="16">
        <f t="shared" si="9"/>
        <v>408.12846173998508</v>
      </c>
      <c r="U59" s="3"/>
      <c r="V59" s="18">
        <v>0.25</v>
      </c>
      <c r="W59" s="4"/>
      <c r="X59" s="16">
        <f t="shared" si="17"/>
        <v>283.02137352403383</v>
      </c>
      <c r="Y59" s="16"/>
      <c r="Z59" s="16">
        <f t="shared" si="18"/>
        <v>102.03211543499627</v>
      </c>
      <c r="AA59" s="16"/>
      <c r="AB59" s="16">
        <f t="shared" si="12"/>
        <v>481.31686119878759</v>
      </c>
      <c r="AC59" s="16"/>
      <c r="AD59" s="16">
        <f t="shared" si="13"/>
        <v>673.84360567830265</v>
      </c>
    </row>
    <row r="60" spans="1:30" s="1" customFormat="1" ht="12.75">
      <c r="A60" s="4">
        <v>16</v>
      </c>
      <c r="B60" s="3"/>
      <c r="C60" s="4">
        <v>45</v>
      </c>
      <c r="D60" s="21" t="s">
        <v>76</v>
      </c>
      <c r="E60" s="4"/>
      <c r="F60" s="15">
        <f t="shared" si="14"/>
        <v>0</v>
      </c>
      <c r="G60" s="15"/>
      <c r="H60" s="15">
        <f t="shared" si="7"/>
        <v>0</v>
      </c>
      <c r="I60" s="4"/>
      <c r="J60" s="793">
        <v>0</v>
      </c>
      <c r="K60" s="16"/>
      <c r="L60" s="793">
        <v>0</v>
      </c>
      <c r="M60" s="16"/>
      <c r="N60" s="793">
        <v>0</v>
      </c>
      <c r="O60" s="16"/>
      <c r="P60" s="16">
        <f t="shared" si="8"/>
        <v>0</v>
      </c>
      <c r="Q60" s="16"/>
      <c r="R60" s="16">
        <f t="shared" si="16"/>
        <v>0</v>
      </c>
      <c r="S60" s="17"/>
      <c r="T60" s="16">
        <f t="shared" si="9"/>
        <v>0</v>
      </c>
      <c r="U60" s="3"/>
      <c r="V60" s="18">
        <v>0.45</v>
      </c>
      <c r="W60" s="4"/>
      <c r="X60" s="16">
        <f t="shared" si="17"/>
        <v>0</v>
      </c>
      <c r="Y60" s="16"/>
      <c r="Z60" s="16">
        <f t="shared" si="18"/>
        <v>0</v>
      </c>
      <c r="AA60" s="16"/>
      <c r="AB60" s="16">
        <f t="shared" si="12"/>
        <v>0</v>
      </c>
      <c r="AC60" s="16"/>
      <c r="AD60" s="16">
        <f t="shared" si="13"/>
        <v>0</v>
      </c>
    </row>
    <row r="61" spans="1:30" s="1" customFormat="1" ht="12.75">
      <c r="A61" s="4">
        <v>17</v>
      </c>
      <c r="B61" s="3"/>
      <c r="C61" s="4">
        <v>49</v>
      </c>
      <c r="D61" s="3" t="s">
        <v>78</v>
      </c>
      <c r="E61" s="4"/>
      <c r="F61" s="15">
        <f t="shared" si="14"/>
        <v>1131.359808093255</v>
      </c>
      <c r="G61" s="15"/>
      <c r="H61" s="15">
        <f t="shared" si="7"/>
        <v>1234.2106997380963</v>
      </c>
      <c r="I61" s="4"/>
      <c r="J61" s="793">
        <f>'UGL Acc CCA with 18-21'!D57/1000</f>
        <v>90992.50222166063</v>
      </c>
      <c r="K61" s="16"/>
      <c r="L61" s="793">
        <f>'UGL Acc CCA wo 18-21'!AD52/1000</f>
        <v>55506.986326646271</v>
      </c>
      <c r="M61" s="16"/>
      <c r="N61" s="793">
        <v>0</v>
      </c>
      <c r="O61" s="16"/>
      <c r="P61" s="16">
        <f t="shared" si="8"/>
        <v>35485.51589501436</v>
      </c>
      <c r="Q61" s="16"/>
      <c r="R61" s="16">
        <f t="shared" si="16"/>
        <v>54359.633650614793</v>
      </c>
      <c r="S61" s="17"/>
      <c r="T61" s="16">
        <f t="shared" si="9"/>
        <v>18976.968647245278</v>
      </c>
      <c r="U61" s="3"/>
      <c r="V61" s="18">
        <v>0.08</v>
      </c>
      <c r="W61" s="4"/>
      <c r="X61" s="16">
        <f t="shared" si="17"/>
        <v>4348.7706920491837</v>
      </c>
      <c r="Y61" s="16"/>
      <c r="Z61" s="16">
        <f t="shared" si="18"/>
        <v>1518.1574917796222</v>
      </c>
      <c r="AA61" s="16"/>
      <c r="AB61" s="16">
        <f t="shared" si="12"/>
        <v>32268.105011058433</v>
      </c>
      <c r="AC61" s="16"/>
      <c r="AD61" s="16">
        <f t="shared" si="13"/>
        <v>35201.569102972833</v>
      </c>
    </row>
    <row r="62" spans="1:30" s="1" customFormat="1" ht="12.75">
      <c r="A62" s="4">
        <v>18</v>
      </c>
      <c r="B62" s="3"/>
      <c r="C62" s="4">
        <v>50</v>
      </c>
      <c r="D62" s="21" t="s">
        <v>80</v>
      </c>
      <c r="E62" s="4"/>
      <c r="F62" s="15">
        <f t="shared" si="14"/>
        <v>249.21017275049121</v>
      </c>
      <c r="G62" s="15"/>
      <c r="H62" s="15">
        <f t="shared" si="7"/>
        <v>1032.4421442520352</v>
      </c>
      <c r="I62" s="4"/>
      <c r="J62" s="793">
        <f>'UGL Acc CCA with 18-21'!D58/1000</f>
        <v>26453.001237340864</v>
      </c>
      <c r="K62" s="16"/>
      <c r="L62" s="793">
        <v>0</v>
      </c>
      <c r="M62" s="16"/>
      <c r="N62" s="793">
        <v>0</v>
      </c>
      <c r="O62" s="16"/>
      <c r="P62" s="16">
        <f t="shared" si="8"/>
        <v>26453.001237340864</v>
      </c>
      <c r="Q62" s="16"/>
      <c r="R62" s="16">
        <f t="shared" si="16"/>
        <v>39928.712028761787</v>
      </c>
      <c r="S62" s="17"/>
      <c r="T62" s="16">
        <f t="shared" si="9"/>
        <v>14258.942762922466</v>
      </c>
      <c r="U62" s="3"/>
      <c r="V62" s="18">
        <v>0.55000000000000004</v>
      </c>
      <c r="W62" s="4"/>
      <c r="X62" s="16">
        <f t="shared" si="17"/>
        <v>21960.791615818984</v>
      </c>
      <c r="Y62" s="16"/>
      <c r="Z62" s="16">
        <f t="shared" si="18"/>
        <v>7842.4185196073568</v>
      </c>
      <c r="AA62" s="16"/>
      <c r="AB62" s="16">
        <f t="shared" si="12"/>
        <v>4741.4197942723731</v>
      </c>
      <c r="AC62" s="16"/>
      <c r="AD62" s="16">
        <f t="shared" si="13"/>
        <v>19643.024861985545</v>
      </c>
    </row>
    <row r="63" spans="1:30" s="1" customFormat="1" ht="12.75">
      <c r="A63" s="4">
        <v>19</v>
      </c>
      <c r="B63" s="3"/>
      <c r="C63" s="4">
        <v>51</v>
      </c>
      <c r="D63" s="3" t="s">
        <v>82</v>
      </c>
      <c r="E63" s="4"/>
      <c r="F63" s="22">
        <f t="shared" si="14"/>
        <v>26547.841299091659</v>
      </c>
      <c r="G63" s="15"/>
      <c r="H63" s="22">
        <f t="shared" si="7"/>
        <v>28298.248417713086</v>
      </c>
      <c r="I63" s="4"/>
      <c r="J63" s="794">
        <f>'UGL Acc CCA with 18-21'!D59/1000+'UGL Acc CCA with 18-21'!D60/1000</f>
        <v>239130.03822849723</v>
      </c>
      <c r="K63" s="16"/>
      <c r="L63" s="794">
        <f>'UGL Acc CCA wo 18-21'!AD53/1000</f>
        <v>988.6082761426369</v>
      </c>
      <c r="M63" s="16"/>
      <c r="N63" s="794">
        <v>0</v>
      </c>
      <c r="O63" s="16"/>
      <c r="P63" s="23">
        <f t="shared" si="8"/>
        <v>238141.42995235458</v>
      </c>
      <c r="Q63" s="16"/>
      <c r="R63" s="23">
        <f t="shared" si="16"/>
        <v>383759.98622762348</v>
      </c>
      <c r="S63" s="17"/>
      <c r="T63" s="23">
        <f t="shared" si="9"/>
        <v>147368.96339389039</v>
      </c>
      <c r="U63" s="3"/>
      <c r="V63" s="18">
        <v>0.06</v>
      </c>
      <c r="W63" s="4"/>
      <c r="X63" s="23">
        <f t="shared" si="17"/>
        <v>23025.599173657407</v>
      </c>
      <c r="Y63" s="16"/>
      <c r="Z63" s="23">
        <f t="shared" si="18"/>
        <v>8842.1378036334227</v>
      </c>
      <c r="AA63" s="16"/>
      <c r="AB63" s="23">
        <f t="shared" si="12"/>
        <v>241663.6720777888</v>
      </c>
      <c r="AC63" s="16"/>
      <c r="AD63" s="23">
        <f t="shared" si="13"/>
        <v>257597.54056643424</v>
      </c>
    </row>
    <row r="64" spans="1:30" s="1" customFormat="1" ht="12.75">
      <c r="A64" s="3"/>
      <c r="B64" s="3"/>
      <c r="C64" s="4"/>
      <c r="D64" s="3"/>
      <c r="E64" s="3"/>
      <c r="F64" s="3"/>
      <c r="G64" s="3"/>
      <c r="H64" s="3"/>
      <c r="I64" s="3"/>
      <c r="J64" s="16"/>
      <c r="K64" s="16"/>
      <c r="L64" s="16"/>
      <c r="M64" s="16"/>
      <c r="N64" s="16"/>
      <c r="O64" s="16"/>
      <c r="P64" s="16"/>
      <c r="Q64" s="16"/>
      <c r="R64" s="16"/>
      <c r="S64" s="17"/>
      <c r="T64" s="16"/>
      <c r="U64" s="3"/>
      <c r="V64" s="4"/>
      <c r="W64" s="3"/>
      <c r="X64" s="24"/>
      <c r="Y64" s="24"/>
      <c r="Z64" s="24"/>
      <c r="AB64" s="24"/>
    </row>
    <row r="65" spans="1:30" s="1" customFormat="1" ht="13.5" thickBot="1">
      <c r="A65" s="3">
        <v>20</v>
      </c>
      <c r="B65" s="3"/>
      <c r="C65" s="3" t="s">
        <v>84</v>
      </c>
      <c r="D65" s="3"/>
      <c r="E65" s="25" t="s">
        <v>85</v>
      </c>
      <c r="F65" s="26">
        <f>SUM(F45:F64)</f>
        <v>37467.811208227824</v>
      </c>
      <c r="G65" s="16">
        <f>SUM(G45:G64)</f>
        <v>0</v>
      </c>
      <c r="H65" s="26">
        <f>SUM(H45:H64)</f>
        <v>42617.657904347434</v>
      </c>
      <c r="I65" s="25"/>
      <c r="J65" s="795">
        <f>SUM(J45:J64)</f>
        <v>425791.51248092251</v>
      </c>
      <c r="K65" s="16"/>
      <c r="L65" s="795">
        <f>SUM(L45:L64)</f>
        <v>79623.076583359318</v>
      </c>
      <c r="M65" s="27"/>
      <c r="N65" s="795">
        <f>SUM(N45:N64)</f>
        <v>0</v>
      </c>
      <c r="O65" s="27"/>
      <c r="P65" s="26">
        <f>SUM(P45:P64)</f>
        <v>346168.43589756318</v>
      </c>
      <c r="Q65" s="16"/>
      <c r="R65" s="26">
        <f>SUM(R45:R64)</f>
        <v>553819.92927350523</v>
      </c>
      <c r="S65" s="27" t="s">
        <v>85</v>
      </c>
      <c r="T65" s="26">
        <f>SUM(T45:T64)</f>
        <v>215701.87585312902</v>
      </c>
      <c r="U65" s="3"/>
      <c r="V65" s="4"/>
      <c r="W65" s="25" t="s">
        <v>85</v>
      </c>
      <c r="X65" s="28">
        <f>SUM(X45:X64)</f>
        <v>68778.457772053822</v>
      </c>
      <c r="Y65" s="29" t="s">
        <v>85</v>
      </c>
      <c r="Z65" s="28">
        <f>SUM(Z45:Z64)</f>
        <v>27380.543626613253</v>
      </c>
      <c r="AB65" s="28">
        <f>SUM(AB45:AB64)</f>
        <v>314857.78933373711</v>
      </c>
      <c r="AD65" s="28">
        <f>SUM(AD45:AD64)</f>
        <v>361405.55017529737</v>
      </c>
    </row>
    <row r="66" spans="1:30" s="1" customFormat="1" ht="13.5" thickTop="1">
      <c r="A66" s="3"/>
      <c r="B66" s="3"/>
      <c r="C66" s="4"/>
      <c r="D66" s="3"/>
      <c r="E66" s="4"/>
      <c r="F66" s="4"/>
      <c r="G66" s="4"/>
      <c r="H66" s="4"/>
      <c r="I66" s="4"/>
      <c r="J66" s="3"/>
      <c r="K66" s="3"/>
      <c r="L66" s="3"/>
      <c r="M66" s="3"/>
      <c r="N66" s="3"/>
      <c r="O66" s="3"/>
      <c r="X66" s="51"/>
      <c r="Y66" s="51"/>
      <c r="Z66" s="51"/>
    </row>
    <row r="67" spans="1:30" s="1" customFormat="1" ht="12.75">
      <c r="A67" s="31"/>
      <c r="B67" s="3"/>
      <c r="C67" s="4"/>
      <c r="D67" s="3"/>
      <c r="E67" s="3"/>
      <c r="F67" s="3"/>
      <c r="G67" s="3"/>
      <c r="H67" s="3"/>
      <c r="I67" s="3"/>
      <c r="J67" s="52">
        <f>J65-('UGL CCA_with, Dec 31 TU'!AR60)/1000</f>
        <v>0</v>
      </c>
      <c r="K67" s="3"/>
      <c r="L67" s="32">
        <f>L65-(('UGL Acc CCA_wo, Dec 31 TU'!AD54)/1000)</f>
        <v>0</v>
      </c>
      <c r="M67" s="3"/>
      <c r="N67" s="32">
        <v>0</v>
      </c>
      <c r="O67" s="3"/>
      <c r="P67" s="32">
        <f>P65-('UGL Acc CCA_wo, Dec 31 TU'!D64/1000)</f>
        <v>0</v>
      </c>
      <c r="R67" s="53"/>
      <c r="S67" s="54"/>
      <c r="T67" s="54"/>
      <c r="U67" s="54"/>
      <c r="V67" s="54"/>
      <c r="W67" s="54"/>
      <c r="X67" s="55"/>
      <c r="Y67" s="54"/>
      <c r="Z67" s="54"/>
    </row>
    <row r="68" spans="1:30" s="1" customFormat="1" ht="12.75">
      <c r="A68" s="31"/>
      <c r="B68" s="3"/>
      <c r="C68" s="4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56"/>
      <c r="R68" s="57"/>
      <c r="S68" s="54"/>
      <c r="T68" s="57"/>
      <c r="U68" s="54"/>
      <c r="V68" s="54"/>
      <c r="W68" s="54"/>
      <c r="X68" s="58"/>
      <c r="Y68" s="58"/>
      <c r="Z68" s="58"/>
    </row>
    <row r="69" spans="1:30" s="1" customFormat="1" ht="12.75">
      <c r="A69" s="3"/>
      <c r="B69" s="3"/>
      <c r="C69" s="4"/>
      <c r="D69" s="5" t="s">
        <v>120</v>
      </c>
      <c r="E69" s="3"/>
      <c r="F69" s="6" t="s">
        <v>3</v>
      </c>
      <c r="G69" s="3"/>
      <c r="H69" s="6" t="s">
        <v>3</v>
      </c>
      <c r="I69" s="3"/>
      <c r="J69" s="6" t="s">
        <v>4</v>
      </c>
      <c r="K69" s="7"/>
      <c r="L69" s="7"/>
      <c r="M69" s="4"/>
      <c r="N69" s="7"/>
      <c r="O69" s="4"/>
      <c r="P69" s="7" t="s">
        <v>5</v>
      </c>
      <c r="Q69" s="7"/>
      <c r="R69" s="7" t="s">
        <v>6</v>
      </c>
      <c r="S69" s="8"/>
      <c r="T69" s="7" t="s">
        <v>7</v>
      </c>
      <c r="U69" s="7"/>
      <c r="V69" s="7"/>
      <c r="W69" s="7"/>
      <c r="X69" s="7"/>
      <c r="Y69" s="8"/>
      <c r="Z69" s="8"/>
      <c r="AB69" s="6" t="s">
        <v>8</v>
      </c>
      <c r="AC69" s="3"/>
      <c r="AD69" s="6" t="s">
        <v>8</v>
      </c>
    </row>
    <row r="70" spans="1:30" s="1" customFormat="1" ht="12.75">
      <c r="A70" s="3" t="s">
        <v>9</v>
      </c>
      <c r="B70" s="3"/>
      <c r="C70" s="4"/>
      <c r="D70" s="3"/>
      <c r="E70" s="3"/>
      <c r="F70" s="4" t="s">
        <v>10</v>
      </c>
      <c r="G70" s="3"/>
      <c r="H70" s="4" t="s">
        <v>10</v>
      </c>
      <c r="I70" s="3"/>
      <c r="J70" s="4" t="s">
        <v>11</v>
      </c>
      <c r="K70" s="4"/>
      <c r="L70" s="4" t="s">
        <v>119</v>
      </c>
      <c r="M70" s="4"/>
      <c r="N70" s="4" t="s">
        <v>13</v>
      </c>
      <c r="O70" s="4"/>
      <c r="P70" s="4" t="s">
        <v>116</v>
      </c>
      <c r="Q70" s="4"/>
      <c r="R70" s="4" t="s">
        <v>15</v>
      </c>
      <c r="S70" s="8"/>
      <c r="T70" s="4" t="s">
        <v>15</v>
      </c>
      <c r="U70" s="4"/>
      <c r="V70" s="4" t="s">
        <v>16</v>
      </c>
      <c r="W70" s="4"/>
      <c r="X70" s="4" t="s">
        <v>17</v>
      </c>
      <c r="Y70" s="4"/>
      <c r="Z70" s="4" t="s">
        <v>18</v>
      </c>
      <c r="AB70" s="4" t="s">
        <v>10</v>
      </c>
      <c r="AC70" s="3"/>
      <c r="AD70" s="4" t="s">
        <v>10</v>
      </c>
    </row>
    <row r="71" spans="1:30" s="1" customFormat="1" ht="12.75">
      <c r="A71" s="9" t="s">
        <v>20</v>
      </c>
      <c r="B71" s="3"/>
      <c r="C71" s="9" t="s">
        <v>21</v>
      </c>
      <c r="D71" s="10"/>
      <c r="E71" s="3"/>
      <c r="F71" s="11" t="s">
        <v>6</v>
      </c>
      <c r="G71" s="3"/>
      <c r="H71" s="11" t="s">
        <v>7</v>
      </c>
      <c r="I71" s="3"/>
      <c r="J71" s="11" t="s">
        <v>6</v>
      </c>
      <c r="K71" s="4"/>
      <c r="L71" s="11" t="s">
        <v>5</v>
      </c>
      <c r="M71" s="4"/>
      <c r="N71" s="11" t="s">
        <v>5</v>
      </c>
      <c r="O71" s="4"/>
      <c r="P71" s="11" t="s">
        <v>117</v>
      </c>
      <c r="Q71" s="4"/>
      <c r="R71" s="11" t="s">
        <v>23</v>
      </c>
      <c r="S71" s="8"/>
      <c r="T71" s="11" t="s">
        <v>23</v>
      </c>
      <c r="U71" s="4"/>
      <c r="V71" s="11" t="s">
        <v>24</v>
      </c>
      <c r="W71" s="4"/>
      <c r="X71" s="11" t="s">
        <v>25</v>
      </c>
      <c r="Y71" s="4"/>
      <c r="Z71" s="11" t="s">
        <v>25</v>
      </c>
      <c r="AB71" s="11" t="s">
        <v>6</v>
      </c>
      <c r="AC71" s="3"/>
      <c r="AD71" s="11" t="s">
        <v>7</v>
      </c>
    </row>
    <row r="72" spans="1:30" s="1" customFormat="1" ht="12.75">
      <c r="A72" s="3"/>
      <c r="B72" s="3"/>
      <c r="C72" s="4"/>
      <c r="D72" s="3"/>
      <c r="E72" s="3"/>
      <c r="F72" s="4" t="s">
        <v>27</v>
      </c>
      <c r="G72" s="3"/>
      <c r="H72" s="4" t="s">
        <v>28</v>
      </c>
      <c r="I72" s="3"/>
      <c r="J72" s="4" t="s">
        <v>29</v>
      </c>
      <c r="K72" s="3"/>
      <c r="L72" s="4" t="s">
        <v>30</v>
      </c>
      <c r="N72" s="47" t="s">
        <v>31</v>
      </c>
      <c r="O72" s="12"/>
      <c r="P72" s="4" t="s">
        <v>32</v>
      </c>
      <c r="Q72" s="12"/>
      <c r="R72" s="4" t="s">
        <v>33</v>
      </c>
      <c r="S72" s="12"/>
      <c r="T72" s="4" t="s">
        <v>34</v>
      </c>
      <c r="U72" s="12"/>
      <c r="V72" s="4" t="s">
        <v>35</v>
      </c>
      <c r="W72" s="12"/>
      <c r="X72" s="4" t="s">
        <v>36</v>
      </c>
      <c r="Z72" s="8" t="s">
        <v>37</v>
      </c>
      <c r="AA72" s="8"/>
      <c r="AB72" s="8" t="s">
        <v>38</v>
      </c>
      <c r="AC72" s="8"/>
      <c r="AD72" s="8" t="s">
        <v>39</v>
      </c>
    </row>
    <row r="73" spans="1:30" s="1" customFormat="1" ht="12.75">
      <c r="A73" s="4"/>
      <c r="B73" s="3"/>
      <c r="C73" s="4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T73" s="3"/>
      <c r="U73" s="3"/>
      <c r="V73" s="3"/>
      <c r="W73" s="3"/>
      <c r="X73" s="3"/>
      <c r="Y73" s="3"/>
      <c r="Z73" s="3"/>
    </row>
    <row r="74" spans="1:30" s="1" customFormat="1" ht="15">
      <c r="A74" s="4"/>
      <c r="B74" s="3"/>
      <c r="C74" s="3" t="s">
        <v>42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T74" s="3"/>
      <c r="U74" s="3"/>
      <c r="V74" s="13"/>
      <c r="W74" s="14"/>
      <c r="X74" s="3"/>
      <c r="Y74" s="14"/>
      <c r="Z74" s="3"/>
    </row>
    <row r="75" spans="1:30" s="1" customFormat="1" ht="12.75">
      <c r="A75" s="4">
        <v>1</v>
      </c>
      <c r="B75" s="3"/>
      <c r="C75" s="4">
        <v>1</v>
      </c>
      <c r="D75" s="3" t="s">
        <v>45</v>
      </c>
      <c r="E75" s="4"/>
      <c r="F75" s="15">
        <f>AB45</f>
        <v>0</v>
      </c>
      <c r="G75" s="15"/>
      <c r="H75" s="15">
        <f>AD45</f>
        <v>0</v>
      </c>
      <c r="I75" s="4"/>
      <c r="J75" s="793">
        <v>0</v>
      </c>
      <c r="K75" s="16"/>
      <c r="L75" s="793">
        <v>0</v>
      </c>
      <c r="M75" s="16"/>
      <c r="N75" s="793">
        <v>0</v>
      </c>
      <c r="O75" s="16"/>
      <c r="P75" s="16">
        <f>J75-L75-N75</f>
        <v>0</v>
      </c>
      <c r="Q75" s="16"/>
      <c r="R75" s="16">
        <f>F75+P75*1.5</f>
        <v>0</v>
      </c>
      <c r="S75" s="17"/>
      <c r="T75" s="16">
        <f>H75+P75*0.5</f>
        <v>0</v>
      </c>
      <c r="U75" s="3"/>
      <c r="V75" s="18">
        <v>0.04</v>
      </c>
      <c r="W75" s="4"/>
      <c r="X75" s="16">
        <f>V75*R75</f>
        <v>0</v>
      </c>
      <c r="Y75" s="16"/>
      <c r="Z75" s="16">
        <f>V75*T75</f>
        <v>0</v>
      </c>
      <c r="AA75" s="16"/>
      <c r="AB75" s="16">
        <f>F75+P75-X75</f>
        <v>0</v>
      </c>
      <c r="AC75" s="16"/>
      <c r="AD75" s="16">
        <f>H75+P75-Z75</f>
        <v>0</v>
      </c>
    </row>
    <row r="76" spans="1:30" s="1" customFormat="1" ht="12.75">
      <c r="A76" s="4">
        <v>2</v>
      </c>
      <c r="B76" s="3"/>
      <c r="C76" s="4">
        <v>1</v>
      </c>
      <c r="D76" s="3" t="s">
        <v>47</v>
      </c>
      <c r="E76" s="4"/>
      <c r="F76" s="15">
        <f>AB46</f>
        <v>7482.2973884721087</v>
      </c>
      <c r="G76" s="15"/>
      <c r="H76" s="15">
        <f t="shared" ref="H76:H93" si="19">AD46</f>
        <v>7975.6356778219169</v>
      </c>
      <c r="I76" s="4"/>
      <c r="J76" s="793">
        <f>'UGL ACC &amp; CCA 18-22'!D47/1000+'UGL ACC &amp; CCA 18-22'!AZ57/1000</f>
        <v>5806.1555559944691</v>
      </c>
      <c r="K76" s="16"/>
      <c r="L76" s="793">
        <f>'UGL ACC &amp; CCA 18-22'!AZ57/1000</f>
        <v>18</v>
      </c>
      <c r="M76" s="16"/>
      <c r="N76" s="793">
        <v>0</v>
      </c>
      <c r="O76" s="16"/>
      <c r="P76" s="16">
        <f t="shared" ref="P76:P93" si="20">J76-L76-N76</f>
        <v>5788.1555559944691</v>
      </c>
      <c r="Q76" s="16"/>
      <c r="R76" s="16">
        <f>F76+P76*1.5</f>
        <v>16164.530722463813</v>
      </c>
      <c r="S76" s="17"/>
      <c r="T76" s="16">
        <f t="shared" ref="T76:T93" si="21">H76+P76*0.5</f>
        <v>10869.713455819152</v>
      </c>
      <c r="U76" s="3"/>
      <c r="V76" s="18">
        <v>0.06</v>
      </c>
      <c r="W76" s="4"/>
      <c r="X76" s="16">
        <f t="shared" ref="X76:X83" si="22">V76*R76</f>
        <v>969.87184334782876</v>
      </c>
      <c r="Y76" s="16"/>
      <c r="Z76" s="16">
        <f t="shared" ref="Z76:Z83" si="23">V76*T76</f>
        <v>652.18280734914913</v>
      </c>
      <c r="AA76" s="16"/>
      <c r="AB76" s="16">
        <f t="shared" ref="AB76" si="24">F76+P76-X76</f>
        <v>12300.581101118751</v>
      </c>
      <c r="AC76" s="16"/>
      <c r="AD76" s="16">
        <f t="shared" ref="AD76:AD93" si="25">H76+P76-Z76</f>
        <v>13111.608426467237</v>
      </c>
    </row>
    <row r="77" spans="1:30" s="1" customFormat="1" ht="12.75">
      <c r="A77" s="4">
        <v>3</v>
      </c>
      <c r="B77" s="3"/>
      <c r="C77" s="4">
        <v>2</v>
      </c>
      <c r="D77" s="3" t="s">
        <v>49</v>
      </c>
      <c r="E77" s="4"/>
      <c r="F77" s="15">
        <f t="shared" ref="F77:F93" si="26">AB47</f>
        <v>0</v>
      </c>
      <c r="G77" s="15"/>
      <c r="H77" s="15">
        <f t="shared" si="19"/>
        <v>0</v>
      </c>
      <c r="I77" s="4"/>
      <c r="J77" s="793">
        <v>0</v>
      </c>
      <c r="K77" s="16"/>
      <c r="L77" s="793">
        <v>0</v>
      </c>
      <c r="M77" s="16"/>
      <c r="N77" s="793">
        <v>0</v>
      </c>
      <c r="O77" s="16"/>
      <c r="P77" s="16">
        <f t="shared" si="20"/>
        <v>0</v>
      </c>
      <c r="Q77" s="16"/>
      <c r="R77" s="16">
        <f t="shared" ref="R77:R82" si="27">F77+P77*1.5</f>
        <v>0</v>
      </c>
      <c r="S77" s="17"/>
      <c r="T77" s="16">
        <f t="shared" si="21"/>
        <v>0</v>
      </c>
      <c r="U77" s="3"/>
      <c r="V77" s="18">
        <v>0.06</v>
      </c>
      <c r="W77" s="4"/>
      <c r="X77" s="16">
        <f t="shared" si="22"/>
        <v>0</v>
      </c>
      <c r="Y77" s="16"/>
      <c r="Z77" s="16">
        <f t="shared" si="23"/>
        <v>0</v>
      </c>
      <c r="AA77" s="16"/>
      <c r="AB77" s="16">
        <f>F77+P77-X77</f>
        <v>0</v>
      </c>
      <c r="AC77" s="16"/>
      <c r="AD77" s="16">
        <f t="shared" si="25"/>
        <v>0</v>
      </c>
    </row>
    <row r="78" spans="1:30" s="1" customFormat="1" ht="12.75">
      <c r="A78" s="4">
        <v>4</v>
      </c>
      <c r="B78" s="3"/>
      <c r="C78" s="4">
        <v>3</v>
      </c>
      <c r="D78" s="3" t="s">
        <v>51</v>
      </c>
      <c r="E78" s="4"/>
      <c r="F78" s="15">
        <f t="shared" si="26"/>
        <v>0</v>
      </c>
      <c r="G78" s="15"/>
      <c r="H78" s="15">
        <f t="shared" si="19"/>
        <v>0</v>
      </c>
      <c r="I78" s="4"/>
      <c r="J78" s="793">
        <v>0</v>
      </c>
      <c r="K78" s="16"/>
      <c r="L78" s="793">
        <v>0</v>
      </c>
      <c r="M78" s="16"/>
      <c r="N78" s="793">
        <v>0</v>
      </c>
      <c r="O78" s="16"/>
      <c r="P78" s="16">
        <f t="shared" si="20"/>
        <v>0</v>
      </c>
      <c r="Q78" s="16"/>
      <c r="R78" s="16">
        <f t="shared" si="27"/>
        <v>0</v>
      </c>
      <c r="S78" s="17"/>
      <c r="T78" s="16">
        <f t="shared" si="21"/>
        <v>0</v>
      </c>
      <c r="U78" s="3"/>
      <c r="V78" s="18">
        <v>0.05</v>
      </c>
      <c r="W78" s="4"/>
      <c r="X78" s="16">
        <f t="shared" si="22"/>
        <v>0</v>
      </c>
      <c r="Y78" s="16"/>
      <c r="Z78" s="16">
        <f t="shared" si="23"/>
        <v>0</v>
      </c>
      <c r="AA78" s="16"/>
      <c r="AB78" s="16">
        <f t="shared" ref="AB78:AB93" si="28">F78+P78-X78</f>
        <v>0</v>
      </c>
      <c r="AC78" s="16"/>
      <c r="AD78" s="16">
        <f t="shared" si="25"/>
        <v>0</v>
      </c>
    </row>
    <row r="79" spans="1:30" s="1" customFormat="1" ht="12.75">
      <c r="A79" s="4">
        <v>5</v>
      </c>
      <c r="B79" s="3"/>
      <c r="C79" s="4">
        <v>6</v>
      </c>
      <c r="D79" s="3" t="s">
        <v>53</v>
      </c>
      <c r="E79" s="4"/>
      <c r="F79" s="15">
        <f t="shared" si="26"/>
        <v>0</v>
      </c>
      <c r="G79" s="15"/>
      <c r="H79" s="15">
        <f t="shared" si="19"/>
        <v>0</v>
      </c>
      <c r="I79" s="4"/>
      <c r="J79" s="793">
        <v>0</v>
      </c>
      <c r="K79" s="16"/>
      <c r="L79" s="793">
        <v>0</v>
      </c>
      <c r="M79" s="16"/>
      <c r="N79" s="793">
        <v>0</v>
      </c>
      <c r="O79" s="16"/>
      <c r="P79" s="16">
        <f t="shared" si="20"/>
        <v>0</v>
      </c>
      <c r="Q79" s="16"/>
      <c r="R79" s="16">
        <f t="shared" si="27"/>
        <v>0</v>
      </c>
      <c r="S79" s="17"/>
      <c r="T79" s="16">
        <f t="shared" si="21"/>
        <v>0</v>
      </c>
      <c r="U79" s="3"/>
      <c r="V79" s="18">
        <v>0.1</v>
      </c>
      <c r="W79" s="4"/>
      <c r="X79" s="16">
        <f t="shared" si="22"/>
        <v>0</v>
      </c>
      <c r="Y79" s="16"/>
      <c r="Z79" s="16">
        <f t="shared" si="23"/>
        <v>0</v>
      </c>
      <c r="AA79" s="16"/>
      <c r="AB79" s="16">
        <f t="shared" si="28"/>
        <v>0</v>
      </c>
      <c r="AC79" s="16"/>
      <c r="AD79" s="16">
        <f t="shared" si="25"/>
        <v>0</v>
      </c>
    </row>
    <row r="80" spans="1:30" s="1" customFormat="1" ht="12.75">
      <c r="A80" s="4">
        <v>6</v>
      </c>
      <c r="B80" s="3"/>
      <c r="C80" s="4">
        <v>7</v>
      </c>
      <c r="D80" s="3" t="s">
        <v>55</v>
      </c>
      <c r="E80" s="4"/>
      <c r="F80" s="15">
        <f t="shared" si="26"/>
        <v>2993.4776969126915</v>
      </c>
      <c r="G80" s="15"/>
      <c r="H80" s="15">
        <f t="shared" si="19"/>
        <v>3572.8604769603089</v>
      </c>
      <c r="I80" s="4"/>
      <c r="J80" s="793">
        <f>'UGL ACC &amp; CCA 18-22'!D51/1000+'UGL ACC &amp; CCA 18-22'!AZ58/1000</f>
        <v>3939.08</v>
      </c>
      <c r="K80" s="16"/>
      <c r="L80" s="793">
        <f>'UGL ACC &amp; CCA 18-22'!AZ58/1000</f>
        <v>109</v>
      </c>
      <c r="M80" s="16"/>
      <c r="N80" s="793">
        <v>0</v>
      </c>
      <c r="O80" s="16"/>
      <c r="P80" s="16">
        <f t="shared" si="20"/>
        <v>3830.08</v>
      </c>
      <c r="Q80" s="16"/>
      <c r="R80" s="16">
        <f t="shared" si="27"/>
        <v>8738.5976969126914</v>
      </c>
      <c r="S80" s="17"/>
      <c r="T80" s="16">
        <f t="shared" si="21"/>
        <v>5487.9004769603089</v>
      </c>
      <c r="U80" s="3"/>
      <c r="V80" s="18">
        <v>0.15</v>
      </c>
      <c r="W80" s="4"/>
      <c r="X80" s="16">
        <f t="shared" si="22"/>
        <v>1310.7896545369038</v>
      </c>
      <c r="Y80" s="16"/>
      <c r="Z80" s="16">
        <f t="shared" si="23"/>
        <v>823.18507154404631</v>
      </c>
      <c r="AA80" s="16"/>
      <c r="AB80" s="16">
        <f t="shared" si="28"/>
        <v>5512.7680423757874</v>
      </c>
      <c r="AC80" s="16"/>
      <c r="AD80" s="16">
        <f t="shared" si="25"/>
        <v>6579.7554054162629</v>
      </c>
    </row>
    <row r="81" spans="1:30" s="1" customFormat="1" ht="12.75">
      <c r="A81" s="4">
        <v>7</v>
      </c>
      <c r="B81" s="3"/>
      <c r="C81" s="4">
        <v>8</v>
      </c>
      <c r="D81" s="3" t="s">
        <v>57</v>
      </c>
      <c r="E81" s="4"/>
      <c r="F81" s="15">
        <f t="shared" si="26"/>
        <v>16607.118680989221</v>
      </c>
      <c r="G81" s="15"/>
      <c r="H81" s="15">
        <f t="shared" si="19"/>
        <v>21352.009732700422</v>
      </c>
      <c r="I81" s="4"/>
      <c r="J81" s="793">
        <f>'UGL ACC &amp; CCA 18-22'!D52/1000+'UGL ACC &amp; CCA 18-22'!AZ59/1000</f>
        <v>32983.358</v>
      </c>
      <c r="K81" s="16"/>
      <c r="L81" s="793">
        <f>'UGL ACC &amp; CCA 18-22'!AZ59/1000</f>
        <v>4233.8900000000003</v>
      </c>
      <c r="M81" s="16"/>
      <c r="N81" s="793">
        <v>0</v>
      </c>
      <c r="O81" s="16"/>
      <c r="P81" s="16">
        <f t="shared" si="20"/>
        <v>28749.468000000001</v>
      </c>
      <c r="Q81" s="16"/>
      <c r="R81" s="16">
        <f t="shared" si="27"/>
        <v>59731.320680989229</v>
      </c>
      <c r="S81" s="17"/>
      <c r="T81" s="16">
        <f t="shared" si="21"/>
        <v>35726.743732700423</v>
      </c>
      <c r="U81" s="3"/>
      <c r="V81" s="18">
        <v>0.2</v>
      </c>
      <c r="W81" s="4"/>
      <c r="X81" s="16">
        <f t="shared" si="22"/>
        <v>11946.264136197846</v>
      </c>
      <c r="Y81" s="16"/>
      <c r="Z81" s="16">
        <f t="shared" si="23"/>
        <v>7145.3487465400849</v>
      </c>
      <c r="AA81" s="16"/>
      <c r="AB81" s="16">
        <f t="shared" si="28"/>
        <v>33410.322544791372</v>
      </c>
      <c r="AC81" s="16"/>
      <c r="AD81" s="16">
        <f t="shared" si="25"/>
        <v>42956.128986160344</v>
      </c>
    </row>
    <row r="82" spans="1:30" s="1" customFormat="1" ht="12.75">
      <c r="A82" s="4">
        <v>8</v>
      </c>
      <c r="B82" s="3"/>
      <c r="C82" s="4">
        <v>10</v>
      </c>
      <c r="D82" s="3" t="s">
        <v>59</v>
      </c>
      <c r="E82" s="4"/>
      <c r="F82" s="15">
        <f t="shared" si="26"/>
        <v>4315.0040122450173</v>
      </c>
      <c r="G82" s="15"/>
      <c r="H82" s="15">
        <f t="shared" si="19"/>
        <v>6668.6425643786642</v>
      </c>
      <c r="I82" s="4"/>
      <c r="J82" s="793">
        <f>'UGL ACC &amp; CCA 18-22'!D53/1000</f>
        <v>5546.7759999999998</v>
      </c>
      <c r="K82" s="16"/>
      <c r="L82" s="793">
        <v>0</v>
      </c>
      <c r="M82" s="16"/>
      <c r="N82" s="793">
        <v>0</v>
      </c>
      <c r="O82" s="16"/>
      <c r="P82" s="16">
        <f t="shared" si="20"/>
        <v>5546.7759999999998</v>
      </c>
      <c r="Q82" s="16"/>
      <c r="R82" s="16">
        <f t="shared" si="27"/>
        <v>12635.168012245018</v>
      </c>
      <c r="S82" s="17"/>
      <c r="T82" s="16">
        <f t="shared" si="21"/>
        <v>9442.0305643786633</v>
      </c>
      <c r="U82" s="3"/>
      <c r="V82" s="18">
        <v>0.3</v>
      </c>
      <c r="W82" s="4"/>
      <c r="X82" s="16">
        <f t="shared" si="22"/>
        <v>3790.5504036735051</v>
      </c>
      <c r="Y82" s="16"/>
      <c r="Z82" s="16">
        <f t="shared" si="23"/>
        <v>2832.6091693135991</v>
      </c>
      <c r="AA82" s="16"/>
      <c r="AB82" s="16">
        <f t="shared" si="28"/>
        <v>6071.2296085715116</v>
      </c>
      <c r="AC82" s="16"/>
      <c r="AD82" s="16">
        <f t="shared" si="25"/>
        <v>9382.8093950650655</v>
      </c>
    </row>
    <row r="83" spans="1:30" s="1" customFormat="1" ht="12.75">
      <c r="A83" s="4">
        <v>9</v>
      </c>
      <c r="B83" s="3"/>
      <c r="C83" s="4">
        <v>12</v>
      </c>
      <c r="D83" s="3" t="s">
        <v>61</v>
      </c>
      <c r="E83" s="4"/>
      <c r="F83" s="15">
        <f t="shared" si="26"/>
        <v>0</v>
      </c>
      <c r="G83" s="15"/>
      <c r="H83" s="15">
        <f t="shared" si="19"/>
        <v>2900.5357810672494</v>
      </c>
      <c r="I83" s="4"/>
      <c r="J83" s="793">
        <f>'UGL ACC &amp; CCA 18-22'!D54/1000+'UGL ACC &amp; CCA 18-22'!AZ60/1000</f>
        <v>2626.5309999999999</v>
      </c>
      <c r="K83" s="16"/>
      <c r="L83" s="793">
        <v>0</v>
      </c>
      <c r="M83" s="16"/>
      <c r="N83" s="793">
        <f>'UGL ACC &amp; CCA 18-22'!AZ60/1000</f>
        <v>20.360697855400002</v>
      </c>
      <c r="O83" s="16"/>
      <c r="P83" s="16">
        <f t="shared" si="20"/>
        <v>2606.1703021446001</v>
      </c>
      <c r="Q83" s="16"/>
      <c r="R83" s="16">
        <f>F83+P83*1</f>
        <v>2606.1703021446001</v>
      </c>
      <c r="S83" s="17"/>
      <c r="T83" s="16">
        <f t="shared" si="21"/>
        <v>4203.620932139549</v>
      </c>
      <c r="U83" s="3"/>
      <c r="V83" s="18">
        <v>1</v>
      </c>
      <c r="W83" s="4"/>
      <c r="X83" s="16">
        <f t="shared" si="22"/>
        <v>2606.1703021446001</v>
      </c>
      <c r="Y83" s="16"/>
      <c r="Z83" s="16">
        <f t="shared" si="23"/>
        <v>4203.620932139549</v>
      </c>
      <c r="AA83" s="16"/>
      <c r="AB83" s="16">
        <f t="shared" si="28"/>
        <v>0</v>
      </c>
      <c r="AC83" s="16"/>
      <c r="AD83" s="16">
        <f t="shared" si="25"/>
        <v>1303.0851510723005</v>
      </c>
    </row>
    <row r="84" spans="1:30" s="1" customFormat="1" ht="12.75">
      <c r="A84" s="4">
        <v>10</v>
      </c>
      <c r="B84" s="3"/>
      <c r="C84" s="4">
        <v>13</v>
      </c>
      <c r="D84" s="3" t="s">
        <v>63</v>
      </c>
      <c r="E84" s="4"/>
      <c r="F84" s="15">
        <f t="shared" si="26"/>
        <v>0</v>
      </c>
      <c r="G84" s="15"/>
      <c r="H84" s="15">
        <f t="shared" si="19"/>
        <v>0</v>
      </c>
      <c r="I84" s="4"/>
      <c r="J84" s="793">
        <v>0</v>
      </c>
      <c r="K84" s="16"/>
      <c r="L84" s="793">
        <v>0</v>
      </c>
      <c r="M84" s="16"/>
      <c r="N84" s="793">
        <v>0</v>
      </c>
      <c r="O84" s="16"/>
      <c r="P84" s="16">
        <f t="shared" si="20"/>
        <v>0</v>
      </c>
      <c r="Q84" s="16"/>
      <c r="R84" s="16">
        <f t="shared" ref="R84:R93" si="29">F84+P84*1.5</f>
        <v>0</v>
      </c>
      <c r="S84" s="17"/>
      <c r="T84" s="16">
        <f t="shared" si="21"/>
        <v>0</v>
      </c>
      <c r="U84" s="3"/>
      <c r="V84" s="18" t="s">
        <v>64</v>
      </c>
      <c r="W84" s="4"/>
      <c r="X84" s="16">
        <v>0</v>
      </c>
      <c r="Y84" s="16"/>
      <c r="Z84" s="16">
        <v>0</v>
      </c>
      <c r="AA84" s="16"/>
      <c r="AB84" s="16">
        <f t="shared" si="28"/>
        <v>0</v>
      </c>
      <c r="AC84" s="16"/>
      <c r="AD84" s="16">
        <f t="shared" si="25"/>
        <v>0</v>
      </c>
    </row>
    <row r="85" spans="1:30" s="1" customFormat="1" ht="12.75">
      <c r="A85" s="4">
        <v>11</v>
      </c>
      <c r="B85" s="3"/>
      <c r="C85" s="19">
        <v>14.1</v>
      </c>
      <c r="D85" s="3" t="s">
        <v>66</v>
      </c>
      <c r="E85" s="4"/>
      <c r="F85" s="15">
        <f t="shared" si="26"/>
        <v>1696.9415311839252</v>
      </c>
      <c r="G85" s="15"/>
      <c r="H85" s="15">
        <f t="shared" si="19"/>
        <v>1788.6681004371105</v>
      </c>
      <c r="I85" s="4"/>
      <c r="J85" s="793">
        <f>'UGL ACC &amp; CCA 18-22'!D66/1000+'UGL ACC &amp; CCA 18-22'!AZ61/1000</f>
        <v>2214.0696380897812</v>
      </c>
      <c r="K85" s="16"/>
      <c r="L85" s="793">
        <f>'UGL ACC &amp; CCA 18-22'!AZ61/1000</f>
        <v>199.36</v>
      </c>
      <c r="M85" s="16"/>
      <c r="N85" s="793">
        <v>0</v>
      </c>
      <c r="O85" s="16"/>
      <c r="P85" s="16">
        <f t="shared" si="20"/>
        <v>2014.709638089781</v>
      </c>
      <c r="Q85" s="16"/>
      <c r="R85" s="16">
        <f t="shared" si="29"/>
        <v>4719.0059883185968</v>
      </c>
      <c r="S85" s="17"/>
      <c r="T85" s="16">
        <f t="shared" si="21"/>
        <v>2796.0229194820013</v>
      </c>
      <c r="U85" s="3"/>
      <c r="V85" s="18">
        <v>0.05</v>
      </c>
      <c r="W85" s="4"/>
      <c r="X85" s="16">
        <f t="shared" ref="X85:X93" si="30">V85*R85</f>
        <v>235.95029941592986</v>
      </c>
      <c r="Y85" s="16"/>
      <c r="Z85" s="16">
        <f t="shared" ref="Z85:Z93" si="31">V85*T85</f>
        <v>139.80114597410008</v>
      </c>
      <c r="AA85" s="16"/>
      <c r="AB85" s="16">
        <f t="shared" si="28"/>
        <v>3475.7008698577765</v>
      </c>
      <c r="AC85" s="16"/>
      <c r="AD85" s="16">
        <f t="shared" si="25"/>
        <v>3663.5765925527912</v>
      </c>
    </row>
    <row r="86" spans="1:30" s="1" customFormat="1" ht="12.75">
      <c r="A86" s="4">
        <v>12</v>
      </c>
      <c r="B86" s="3"/>
      <c r="C86" s="19">
        <v>14.1</v>
      </c>
      <c r="D86" s="3" t="s">
        <v>68</v>
      </c>
      <c r="E86" s="4"/>
      <c r="F86" s="15">
        <f t="shared" si="26"/>
        <v>0</v>
      </c>
      <c r="G86" s="15"/>
      <c r="H86" s="15">
        <f t="shared" si="19"/>
        <v>0</v>
      </c>
      <c r="I86" s="4"/>
      <c r="J86" s="793">
        <v>0</v>
      </c>
      <c r="K86" s="16"/>
      <c r="L86" s="793">
        <v>0</v>
      </c>
      <c r="M86" s="16"/>
      <c r="N86" s="793">
        <v>0</v>
      </c>
      <c r="O86" s="16"/>
      <c r="P86" s="16">
        <f t="shared" si="20"/>
        <v>0</v>
      </c>
      <c r="Q86" s="16"/>
      <c r="R86" s="16">
        <f t="shared" si="29"/>
        <v>0</v>
      </c>
      <c r="S86" s="17"/>
      <c r="T86" s="16">
        <f t="shared" si="21"/>
        <v>0</v>
      </c>
      <c r="U86" s="3"/>
      <c r="V86" s="18">
        <v>7.0000000000000007E-2</v>
      </c>
      <c r="W86" s="20"/>
      <c r="X86" s="16">
        <f t="shared" si="30"/>
        <v>0</v>
      </c>
      <c r="Y86" s="16"/>
      <c r="Z86" s="16">
        <f t="shared" si="31"/>
        <v>0</v>
      </c>
      <c r="AA86" s="16"/>
      <c r="AB86" s="16">
        <f t="shared" si="28"/>
        <v>0</v>
      </c>
      <c r="AC86" s="16"/>
      <c r="AD86" s="16">
        <f t="shared" si="25"/>
        <v>0</v>
      </c>
    </row>
    <row r="87" spans="1:30" s="1" customFormat="1" ht="12.75">
      <c r="A87" s="4">
        <v>13</v>
      </c>
      <c r="B87" s="3"/>
      <c r="C87" s="4">
        <v>17</v>
      </c>
      <c r="D87" s="3" t="s">
        <v>70</v>
      </c>
      <c r="E87" s="4"/>
      <c r="F87" s="15">
        <f t="shared" si="26"/>
        <v>0</v>
      </c>
      <c r="G87" s="15"/>
      <c r="H87" s="15">
        <f t="shared" si="19"/>
        <v>0</v>
      </c>
      <c r="I87" s="4"/>
      <c r="J87" s="793">
        <v>0</v>
      </c>
      <c r="K87" s="16"/>
      <c r="L87" s="793">
        <v>0</v>
      </c>
      <c r="M87" s="16"/>
      <c r="N87" s="793">
        <v>0</v>
      </c>
      <c r="O87" s="16"/>
      <c r="P87" s="16">
        <f t="shared" si="20"/>
        <v>0</v>
      </c>
      <c r="Q87" s="16"/>
      <c r="R87" s="16">
        <f t="shared" si="29"/>
        <v>0</v>
      </c>
      <c r="S87" s="17"/>
      <c r="T87" s="16">
        <f t="shared" si="21"/>
        <v>0</v>
      </c>
      <c r="U87" s="3"/>
      <c r="V87" s="18">
        <v>0.08</v>
      </c>
      <c r="W87" s="4"/>
      <c r="X87" s="16">
        <f t="shared" si="30"/>
        <v>0</v>
      </c>
      <c r="Y87" s="16"/>
      <c r="Z87" s="16">
        <f t="shared" si="31"/>
        <v>0</v>
      </c>
      <c r="AA87" s="16"/>
      <c r="AB87" s="16">
        <f t="shared" si="28"/>
        <v>0</v>
      </c>
      <c r="AC87" s="16"/>
      <c r="AD87" s="16">
        <f t="shared" si="25"/>
        <v>0</v>
      </c>
    </row>
    <row r="88" spans="1:30" s="1" customFormat="1" ht="12.75">
      <c r="A88" s="4">
        <v>14</v>
      </c>
      <c r="B88" s="3"/>
      <c r="C88" s="4">
        <v>38</v>
      </c>
      <c r="D88" s="3" t="s">
        <v>72</v>
      </c>
      <c r="E88" s="4"/>
      <c r="F88" s="15">
        <f t="shared" si="26"/>
        <v>2608.4362796157816</v>
      </c>
      <c r="G88" s="15"/>
      <c r="H88" s="15">
        <f t="shared" si="19"/>
        <v>4031.2197048607541</v>
      </c>
      <c r="I88" s="4"/>
      <c r="J88" s="793">
        <f>'UGL ACC &amp; CCA 18-22'!D57/1000</f>
        <v>1064.865</v>
      </c>
      <c r="K88" s="16"/>
      <c r="L88" s="793">
        <v>0</v>
      </c>
      <c r="M88" s="16"/>
      <c r="N88" s="793">
        <v>0</v>
      </c>
      <c r="O88" s="16"/>
      <c r="P88" s="16">
        <f t="shared" si="20"/>
        <v>1064.865</v>
      </c>
      <c r="Q88" s="16"/>
      <c r="R88" s="16">
        <f t="shared" si="29"/>
        <v>4205.7337796157817</v>
      </c>
      <c r="S88" s="17"/>
      <c r="T88" s="16">
        <f t="shared" si="21"/>
        <v>4563.652204860754</v>
      </c>
      <c r="U88" s="3"/>
      <c r="V88" s="18">
        <v>0.3</v>
      </c>
      <c r="W88" s="4"/>
      <c r="X88" s="16">
        <f t="shared" si="30"/>
        <v>1261.7201338847344</v>
      </c>
      <c r="Y88" s="16"/>
      <c r="Z88" s="16">
        <f t="shared" si="31"/>
        <v>1369.0956614582262</v>
      </c>
      <c r="AA88" s="16"/>
      <c r="AB88" s="16">
        <f t="shared" si="28"/>
        <v>2411.5811457310474</v>
      </c>
      <c r="AC88" s="16"/>
      <c r="AD88" s="16">
        <f t="shared" si="25"/>
        <v>3726.9890434025274</v>
      </c>
    </row>
    <row r="89" spans="1:30" s="1" customFormat="1" ht="12.75">
      <c r="A89" s="4">
        <v>15</v>
      </c>
      <c r="B89" s="3"/>
      <c r="C89" s="4">
        <v>41</v>
      </c>
      <c r="D89" s="3" t="s">
        <v>74</v>
      </c>
      <c r="E89" s="4"/>
      <c r="F89" s="15">
        <f t="shared" si="26"/>
        <v>481.31686119878759</v>
      </c>
      <c r="G89" s="15"/>
      <c r="H89" s="15">
        <f t="shared" si="19"/>
        <v>673.84360567830265</v>
      </c>
      <c r="I89" s="4"/>
      <c r="J89" s="793">
        <f>'UGL ACC &amp; CCA 18-22'!D58/1000+'UGL ACC &amp; CCA 18-22'!AZ62/1000</f>
        <v>8906.0249999999996</v>
      </c>
      <c r="K89" s="16"/>
      <c r="L89" s="793">
        <f>'UGL ACC &amp; CCA 18-22'!AZ62/1000</f>
        <v>16</v>
      </c>
      <c r="M89" s="16"/>
      <c r="N89" s="793">
        <v>0</v>
      </c>
      <c r="O89" s="16"/>
      <c r="P89" s="16">
        <f t="shared" si="20"/>
        <v>8890.0249999999996</v>
      </c>
      <c r="Q89" s="16"/>
      <c r="R89" s="16">
        <f t="shared" si="29"/>
        <v>13816.354361198786</v>
      </c>
      <c r="S89" s="17"/>
      <c r="T89" s="16">
        <f t="shared" si="21"/>
        <v>5118.8561056783028</v>
      </c>
      <c r="U89" s="3"/>
      <c r="V89" s="18">
        <v>0.25</v>
      </c>
      <c r="W89" s="4"/>
      <c r="X89" s="16">
        <f t="shared" si="30"/>
        <v>3454.0885902996965</v>
      </c>
      <c r="Y89" s="16"/>
      <c r="Z89" s="16">
        <f t="shared" si="31"/>
        <v>1279.7140264195757</v>
      </c>
      <c r="AA89" s="16"/>
      <c r="AB89" s="16">
        <f t="shared" si="28"/>
        <v>5917.2532708990911</v>
      </c>
      <c r="AC89" s="16"/>
      <c r="AD89" s="16">
        <f t="shared" si="25"/>
        <v>8284.1545792587276</v>
      </c>
    </row>
    <row r="90" spans="1:30" s="1" customFormat="1" ht="12.75">
      <c r="A90" s="4">
        <v>16</v>
      </c>
      <c r="B90" s="3"/>
      <c r="C90" s="4">
        <v>45</v>
      </c>
      <c r="D90" s="21" t="s">
        <v>76</v>
      </c>
      <c r="E90" s="4"/>
      <c r="F90" s="15">
        <f t="shared" si="26"/>
        <v>0</v>
      </c>
      <c r="G90" s="15"/>
      <c r="H90" s="15">
        <f t="shared" si="19"/>
        <v>0</v>
      </c>
      <c r="I90" s="4"/>
      <c r="J90" s="793">
        <v>0</v>
      </c>
      <c r="K90" s="16"/>
      <c r="L90" s="793">
        <v>0</v>
      </c>
      <c r="M90" s="16"/>
      <c r="N90" s="793">
        <v>0</v>
      </c>
      <c r="O90" s="16"/>
      <c r="P90" s="16">
        <f t="shared" si="20"/>
        <v>0</v>
      </c>
      <c r="Q90" s="16"/>
      <c r="R90" s="16">
        <f t="shared" si="29"/>
        <v>0</v>
      </c>
      <c r="S90" s="17"/>
      <c r="T90" s="16">
        <f t="shared" si="21"/>
        <v>0</v>
      </c>
      <c r="U90" s="3"/>
      <c r="V90" s="18">
        <v>0.45</v>
      </c>
      <c r="W90" s="4"/>
      <c r="X90" s="16">
        <f t="shared" si="30"/>
        <v>0</v>
      </c>
      <c r="Y90" s="16"/>
      <c r="Z90" s="16">
        <f t="shared" si="31"/>
        <v>0</v>
      </c>
      <c r="AA90" s="16"/>
      <c r="AB90" s="16">
        <f t="shared" si="28"/>
        <v>0</v>
      </c>
      <c r="AC90" s="16"/>
      <c r="AD90" s="16">
        <f t="shared" si="25"/>
        <v>0</v>
      </c>
    </row>
    <row r="91" spans="1:30" s="1" customFormat="1" ht="12.75">
      <c r="A91" s="4">
        <v>17</v>
      </c>
      <c r="B91" s="3"/>
      <c r="C91" s="4">
        <v>49</v>
      </c>
      <c r="D91" s="3" t="s">
        <v>78</v>
      </c>
      <c r="E91" s="4"/>
      <c r="F91" s="15">
        <f t="shared" si="26"/>
        <v>32268.105011058433</v>
      </c>
      <c r="G91" s="15"/>
      <c r="H91" s="15">
        <f t="shared" si="19"/>
        <v>35201.569102972833</v>
      </c>
      <c r="I91" s="4"/>
      <c r="J91" s="793">
        <f>'UGL ACC &amp; CCA 18-22'!D60/1000+'UGL ACC &amp; CCA 18-22'!AZ63/1000</f>
        <v>80470.106</v>
      </c>
      <c r="K91" s="16"/>
      <c r="L91" s="793">
        <f>'UGL ACC &amp; CCA 18-22'!AZ63/1000</f>
        <v>8582.39</v>
      </c>
      <c r="M91" s="16"/>
      <c r="N91" s="793">
        <v>0</v>
      </c>
      <c r="O91" s="16"/>
      <c r="P91" s="16">
        <f t="shared" si="20"/>
        <v>71887.716</v>
      </c>
      <c r="Q91" s="16"/>
      <c r="R91" s="16">
        <f t="shared" si="29"/>
        <v>140099.67901105841</v>
      </c>
      <c r="S91" s="17"/>
      <c r="T91" s="16">
        <f t="shared" si="21"/>
        <v>71145.427102972841</v>
      </c>
      <c r="U91" s="3"/>
      <c r="V91" s="18">
        <v>0.08</v>
      </c>
      <c r="W91" s="4"/>
      <c r="X91" s="16">
        <f t="shared" si="30"/>
        <v>11207.974320884674</v>
      </c>
      <c r="Y91" s="16"/>
      <c r="Z91" s="16">
        <f t="shared" si="31"/>
        <v>5691.634168237827</v>
      </c>
      <c r="AA91" s="16"/>
      <c r="AB91" s="16">
        <f t="shared" si="28"/>
        <v>92947.846690173756</v>
      </c>
      <c r="AC91" s="16"/>
      <c r="AD91" s="16">
        <f t="shared" si="25"/>
        <v>101397.65093473501</v>
      </c>
    </row>
    <row r="92" spans="1:30" s="1" customFormat="1" ht="12.75">
      <c r="A92" s="4">
        <v>18</v>
      </c>
      <c r="B92" s="3"/>
      <c r="C92" s="4">
        <v>50</v>
      </c>
      <c r="D92" s="21" t="s">
        <v>80</v>
      </c>
      <c r="E92" s="4"/>
      <c r="F92" s="15">
        <f t="shared" si="26"/>
        <v>4741.4197942723731</v>
      </c>
      <c r="G92" s="15"/>
      <c r="H92" s="15">
        <f t="shared" si="19"/>
        <v>19643.024861985545</v>
      </c>
      <c r="I92" s="4"/>
      <c r="J92" s="793">
        <f>'UGL ACC &amp; CCA 18-22'!D61/1000+'UGL ACC &amp; CCA 18-22'!AZ64/1000</f>
        <v>9598.8319999999985</v>
      </c>
      <c r="K92" s="16"/>
      <c r="L92" s="793">
        <v>0</v>
      </c>
      <c r="M92" s="16"/>
      <c r="N92" s="793">
        <f>'UGL ACC &amp; CCA 18-22'!AZ64/1000</f>
        <v>1114.5237502196001</v>
      </c>
      <c r="O92" s="16"/>
      <c r="P92" s="16">
        <f t="shared" si="20"/>
        <v>8484.3082497803989</v>
      </c>
      <c r="Q92" s="16"/>
      <c r="R92" s="16">
        <f t="shared" si="29"/>
        <v>17467.882168942971</v>
      </c>
      <c r="S92" s="17"/>
      <c r="T92" s="16">
        <f t="shared" si="21"/>
        <v>23885.178986875744</v>
      </c>
      <c r="U92" s="3"/>
      <c r="V92" s="18">
        <v>0.55000000000000004</v>
      </c>
      <c r="W92" s="4"/>
      <c r="X92" s="16">
        <f t="shared" si="30"/>
        <v>9607.3351929186356</v>
      </c>
      <c r="Y92" s="16"/>
      <c r="Z92" s="16">
        <f t="shared" si="31"/>
        <v>13136.84844278166</v>
      </c>
      <c r="AA92" s="16"/>
      <c r="AB92" s="16">
        <f t="shared" si="28"/>
        <v>3618.3928511341364</v>
      </c>
      <c r="AC92" s="16"/>
      <c r="AD92" s="16">
        <f t="shared" si="25"/>
        <v>14990.484668984283</v>
      </c>
    </row>
    <row r="93" spans="1:30" s="1" customFormat="1" ht="12.75">
      <c r="A93" s="4">
        <v>19</v>
      </c>
      <c r="B93" s="3"/>
      <c r="C93" s="4">
        <v>51</v>
      </c>
      <c r="D93" s="3" t="s">
        <v>82</v>
      </c>
      <c r="E93" s="4"/>
      <c r="F93" s="22">
        <f t="shared" si="26"/>
        <v>241663.6720777888</v>
      </c>
      <c r="G93" s="15"/>
      <c r="H93" s="22">
        <f t="shared" si="19"/>
        <v>257597.54056643424</v>
      </c>
      <c r="I93" s="4"/>
      <c r="J93" s="794">
        <f>'UGL ACC &amp; CCA 18-22'!D62/1000+'UGL ACC &amp; CCA 18-22'!AZ65/1000</f>
        <v>235112.45822119157</v>
      </c>
      <c r="K93" s="16"/>
      <c r="L93" s="794">
        <f>'UGL ACC &amp; CCA 18-22'!AZ65/1000</f>
        <v>23655.52</v>
      </c>
      <c r="M93" s="16"/>
      <c r="N93" s="794">
        <f>'UGL ACC &amp; CCA 18-22'!BB65/1000</f>
        <v>0</v>
      </c>
      <c r="O93" s="16"/>
      <c r="P93" s="23">
        <f t="shared" si="20"/>
        <v>211456.93822119158</v>
      </c>
      <c r="Q93" s="16"/>
      <c r="R93" s="23">
        <f t="shared" si="29"/>
        <v>558849.07940957625</v>
      </c>
      <c r="S93" s="17"/>
      <c r="T93" s="23">
        <f t="shared" si="21"/>
        <v>363326.00967703003</v>
      </c>
      <c r="U93" s="3"/>
      <c r="V93" s="18">
        <v>0.06</v>
      </c>
      <c r="W93" s="4"/>
      <c r="X93" s="23">
        <f t="shared" si="30"/>
        <v>33530.944764574575</v>
      </c>
      <c r="Y93" s="16"/>
      <c r="Z93" s="23">
        <f t="shared" si="31"/>
        <v>21799.560580621801</v>
      </c>
      <c r="AA93" s="16"/>
      <c r="AB93" s="23">
        <f t="shared" si="28"/>
        <v>419589.66553440579</v>
      </c>
      <c r="AC93" s="16"/>
      <c r="AD93" s="23">
        <f t="shared" si="25"/>
        <v>447254.91820700397</v>
      </c>
    </row>
    <row r="94" spans="1:30" s="1" customFormat="1" ht="12.75">
      <c r="A94" s="3"/>
      <c r="B94" s="3"/>
      <c r="C94" s="4"/>
      <c r="D94" s="3"/>
      <c r="E94" s="3"/>
      <c r="F94" s="3"/>
      <c r="G94" s="3"/>
      <c r="H94" s="3"/>
      <c r="I94" s="3"/>
      <c r="J94" s="16"/>
      <c r="K94" s="16"/>
      <c r="L94" s="16"/>
      <c r="M94" s="16"/>
      <c r="N94" s="16"/>
      <c r="O94" s="16"/>
      <c r="P94" s="16"/>
      <c r="Q94" s="16"/>
      <c r="R94" s="16"/>
      <c r="S94" s="17"/>
      <c r="T94" s="16"/>
      <c r="U94" s="3"/>
      <c r="V94" s="4"/>
      <c r="W94" s="3"/>
      <c r="X94" s="24"/>
      <c r="Y94" s="24"/>
      <c r="Z94" s="24"/>
      <c r="AB94" s="24"/>
    </row>
    <row r="95" spans="1:30" s="1" customFormat="1" ht="13.5" thickBot="1">
      <c r="A95" s="3">
        <v>20</v>
      </c>
      <c r="B95" s="3"/>
      <c r="C95" s="3" t="s">
        <v>84</v>
      </c>
      <c r="D95" s="3"/>
      <c r="E95" s="25" t="s">
        <v>85</v>
      </c>
      <c r="F95" s="26">
        <f>SUM(F75:F94)</f>
        <v>314857.78933373711</v>
      </c>
      <c r="G95" s="16">
        <f>SUM(G75:G94)</f>
        <v>0</v>
      </c>
      <c r="H95" s="26">
        <f>SUM(H75:H94)</f>
        <v>361405.55017529737</v>
      </c>
      <c r="I95" s="25"/>
      <c r="J95" s="795">
        <f>SUM(J75:J94)</f>
        <v>388268.25641527586</v>
      </c>
      <c r="K95" s="16"/>
      <c r="L95" s="795">
        <f>SUM(L75:L94)</f>
        <v>36814.160000000003</v>
      </c>
      <c r="M95" s="27"/>
      <c r="N95" s="795">
        <f>SUM(N75:N94)</f>
        <v>1134.8844480750001</v>
      </c>
      <c r="O95" s="27"/>
      <c r="P95" s="26">
        <f>SUM(P75:P94)</f>
        <v>350319.21196720086</v>
      </c>
      <c r="Q95" s="16"/>
      <c r="R95" s="26">
        <f>SUM(R75:R94)</f>
        <v>839033.52213346609</v>
      </c>
      <c r="S95" s="27" t="s">
        <v>85</v>
      </c>
      <c r="T95" s="26">
        <f>SUM(T75:T94)</f>
        <v>536565.15615889779</v>
      </c>
      <c r="U95" s="3"/>
      <c r="V95" s="4"/>
      <c r="W95" s="25" t="s">
        <v>85</v>
      </c>
      <c r="X95" s="28">
        <f>SUM(X75:X94)</f>
        <v>79921.659641878912</v>
      </c>
      <c r="Y95" s="29" t="s">
        <v>85</v>
      </c>
      <c r="Z95" s="28">
        <f>SUM(Z75:Z94)</f>
        <v>59073.600752379614</v>
      </c>
      <c r="AB95" s="28">
        <f>SUM(AB75:AB94)</f>
        <v>585255.34165905905</v>
      </c>
      <c r="AD95" s="28">
        <f>SUM(AD75:AD94)</f>
        <v>652651.16139011853</v>
      </c>
    </row>
    <row r="96" spans="1:30" s="1" customFormat="1" ht="13.5" thickTop="1">
      <c r="A96" s="3"/>
      <c r="B96" s="3"/>
      <c r="C96" s="4"/>
      <c r="D96" s="3"/>
      <c r="E96" s="4"/>
      <c r="F96" s="4"/>
      <c r="G96" s="4"/>
      <c r="H96" s="4"/>
      <c r="I96" s="4"/>
      <c r="J96" s="3"/>
      <c r="K96" s="3"/>
      <c r="L96" s="3"/>
      <c r="M96" s="3"/>
      <c r="N96" s="3"/>
      <c r="O96" s="3"/>
      <c r="X96" s="51"/>
      <c r="Y96" s="51"/>
      <c r="Z96" s="51"/>
    </row>
    <row r="97" spans="1:30" s="1" customFormat="1" ht="12.75">
      <c r="A97" s="31"/>
      <c r="B97" s="3"/>
      <c r="C97" s="4"/>
      <c r="D97" s="3"/>
      <c r="E97" s="3"/>
      <c r="F97" s="3"/>
      <c r="G97" s="3"/>
      <c r="H97" s="3"/>
      <c r="I97" s="3"/>
      <c r="J97" s="52">
        <f>J95-'UGL ACC &amp; CCA 18-22'!D69/1000</f>
        <v>0</v>
      </c>
      <c r="K97" s="3"/>
      <c r="L97" s="32">
        <f>L95-'UGL ACC &amp; CCA 18-22'!AX67/1000</f>
        <v>0</v>
      </c>
      <c r="M97" s="3"/>
      <c r="N97" s="32">
        <f>N95-'UGL ACC &amp; CCA 18-22'!AY67/1000</f>
        <v>0</v>
      </c>
      <c r="O97" s="3"/>
      <c r="P97" s="32">
        <f>P95-'UGL ACC &amp; CCA 18-22'!D67/1000</f>
        <v>0</v>
      </c>
      <c r="R97" s="53"/>
      <c r="S97" s="54"/>
      <c r="T97" s="54"/>
      <c r="U97" s="54"/>
      <c r="V97" s="54"/>
      <c r="W97" s="54"/>
      <c r="X97" s="55"/>
      <c r="Y97" s="54"/>
      <c r="Z97" s="54"/>
    </row>
    <row r="98" spans="1:30" s="1" customFormat="1" ht="12.75">
      <c r="A98" s="31"/>
      <c r="B98" s="3"/>
      <c r="C98" s="4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56"/>
      <c r="R98" s="57"/>
      <c r="S98" s="54"/>
      <c r="T98" s="57"/>
      <c r="U98" s="54"/>
      <c r="V98" s="54"/>
      <c r="W98" s="54"/>
      <c r="X98" s="58"/>
      <c r="Y98" s="58"/>
      <c r="Z98" s="58"/>
    </row>
    <row r="99" spans="1:30" s="1" customFormat="1" ht="12.75">
      <c r="A99" s="3"/>
      <c r="B99" s="3"/>
      <c r="C99" s="4"/>
      <c r="D99" s="5" t="s">
        <v>121</v>
      </c>
      <c r="E99" s="3"/>
      <c r="F99" s="6" t="s">
        <v>3</v>
      </c>
      <c r="G99" s="3"/>
      <c r="H99" s="6" t="s">
        <v>3</v>
      </c>
      <c r="I99" s="3"/>
      <c r="J99" s="6" t="s">
        <v>4</v>
      </c>
      <c r="K99" s="7"/>
      <c r="L99" s="7"/>
      <c r="M99" s="4"/>
      <c r="N99" s="7"/>
      <c r="O99" s="4"/>
      <c r="P99" s="7" t="s">
        <v>5</v>
      </c>
      <c r="Q99" s="7"/>
      <c r="R99" s="7" t="s">
        <v>6</v>
      </c>
      <c r="S99" s="8"/>
      <c r="T99" s="7" t="s">
        <v>7</v>
      </c>
      <c r="U99" s="7"/>
      <c r="V99" s="7"/>
      <c r="W99" s="7"/>
      <c r="X99" s="7"/>
      <c r="Y99" s="8"/>
      <c r="Z99" s="8"/>
      <c r="AB99" s="6" t="s">
        <v>8</v>
      </c>
      <c r="AC99" s="3"/>
      <c r="AD99" s="6" t="s">
        <v>8</v>
      </c>
    </row>
    <row r="100" spans="1:30" s="1" customFormat="1" ht="12.75">
      <c r="A100" s="3" t="s">
        <v>9</v>
      </c>
      <c r="B100" s="3"/>
      <c r="C100" s="4"/>
      <c r="D100" s="3"/>
      <c r="E100" s="3"/>
      <c r="F100" s="4" t="s">
        <v>10</v>
      </c>
      <c r="G100" s="3"/>
      <c r="H100" s="4" t="s">
        <v>10</v>
      </c>
      <c r="I100" s="3"/>
      <c r="J100" s="4" t="s">
        <v>11</v>
      </c>
      <c r="K100" s="4"/>
      <c r="L100" s="4" t="s">
        <v>119</v>
      </c>
      <c r="M100" s="4"/>
      <c r="N100" s="4" t="s">
        <v>13</v>
      </c>
      <c r="O100" s="4"/>
      <c r="P100" s="4" t="s">
        <v>116</v>
      </c>
      <c r="Q100" s="4"/>
      <c r="R100" s="4" t="s">
        <v>15</v>
      </c>
      <c r="S100" s="8"/>
      <c r="T100" s="4" t="s">
        <v>15</v>
      </c>
      <c r="U100" s="4"/>
      <c r="V100" s="4" t="s">
        <v>16</v>
      </c>
      <c r="W100" s="4"/>
      <c r="X100" s="4" t="s">
        <v>17</v>
      </c>
      <c r="Y100" s="4"/>
      <c r="Z100" s="4" t="s">
        <v>18</v>
      </c>
      <c r="AB100" s="4" t="s">
        <v>10</v>
      </c>
      <c r="AC100" s="3"/>
      <c r="AD100" s="4" t="s">
        <v>10</v>
      </c>
    </row>
    <row r="101" spans="1:30" s="1" customFormat="1" ht="12.75">
      <c r="A101" s="9" t="s">
        <v>20</v>
      </c>
      <c r="B101" s="3"/>
      <c r="C101" s="9" t="s">
        <v>21</v>
      </c>
      <c r="D101" s="10"/>
      <c r="E101" s="3"/>
      <c r="F101" s="11" t="s">
        <v>6</v>
      </c>
      <c r="G101" s="3"/>
      <c r="H101" s="11" t="s">
        <v>7</v>
      </c>
      <c r="I101" s="3"/>
      <c r="J101" s="11" t="s">
        <v>6</v>
      </c>
      <c r="K101" s="4"/>
      <c r="L101" s="11" t="s">
        <v>5</v>
      </c>
      <c r="M101" s="4"/>
      <c r="N101" s="11" t="s">
        <v>5</v>
      </c>
      <c r="O101" s="4"/>
      <c r="P101" s="11" t="s">
        <v>117</v>
      </c>
      <c r="Q101" s="4"/>
      <c r="R101" s="11" t="s">
        <v>23</v>
      </c>
      <c r="S101" s="8"/>
      <c r="T101" s="11" t="s">
        <v>23</v>
      </c>
      <c r="U101" s="4"/>
      <c r="V101" s="11" t="s">
        <v>24</v>
      </c>
      <c r="W101" s="4"/>
      <c r="X101" s="11" t="s">
        <v>25</v>
      </c>
      <c r="Y101" s="4"/>
      <c r="Z101" s="11" t="s">
        <v>25</v>
      </c>
      <c r="AB101" s="11" t="s">
        <v>6</v>
      </c>
      <c r="AC101" s="3"/>
      <c r="AD101" s="11" t="s">
        <v>7</v>
      </c>
    </row>
    <row r="102" spans="1:30" s="1" customFormat="1" ht="12.75">
      <c r="A102" s="3"/>
      <c r="B102" s="3"/>
      <c r="C102" s="4"/>
      <c r="D102" s="3"/>
      <c r="E102" s="3"/>
      <c r="F102" s="4" t="s">
        <v>27</v>
      </c>
      <c r="G102" s="3"/>
      <c r="H102" s="4" t="s">
        <v>28</v>
      </c>
      <c r="I102" s="3"/>
      <c r="J102" s="4" t="s">
        <v>29</v>
      </c>
      <c r="K102" s="3"/>
      <c r="L102" s="4" t="s">
        <v>30</v>
      </c>
      <c r="N102" s="47" t="s">
        <v>31</v>
      </c>
      <c r="O102" s="12"/>
      <c r="P102" s="4" t="s">
        <v>32</v>
      </c>
      <c r="Q102" s="12"/>
      <c r="R102" s="4" t="s">
        <v>33</v>
      </c>
      <c r="S102" s="12"/>
      <c r="T102" s="4" t="s">
        <v>34</v>
      </c>
      <c r="U102" s="12"/>
      <c r="V102" s="4" t="s">
        <v>35</v>
      </c>
      <c r="W102" s="12"/>
      <c r="X102" s="4" t="s">
        <v>36</v>
      </c>
      <c r="Z102" s="8" t="s">
        <v>37</v>
      </c>
      <c r="AA102" s="8"/>
      <c r="AB102" s="8" t="s">
        <v>38</v>
      </c>
      <c r="AC102" s="8"/>
      <c r="AD102" s="8" t="s">
        <v>39</v>
      </c>
    </row>
    <row r="103" spans="1:30" s="1" customFormat="1" ht="12.75">
      <c r="A103" s="4"/>
      <c r="B103" s="3"/>
      <c r="C103" s="4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T103" s="3"/>
      <c r="U103" s="3"/>
      <c r="V103" s="3"/>
      <c r="W103" s="3"/>
      <c r="X103" s="3"/>
      <c r="Y103" s="3"/>
      <c r="Z103" s="3"/>
    </row>
    <row r="104" spans="1:30" s="1" customFormat="1" ht="15">
      <c r="A104" s="4"/>
      <c r="B104" s="3"/>
      <c r="C104" s="3" t="s">
        <v>42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T104" s="3"/>
      <c r="U104" s="3"/>
      <c r="V104" s="13"/>
      <c r="W104" s="14"/>
      <c r="X104" s="3"/>
      <c r="Y104" s="14"/>
      <c r="Z104" s="3"/>
    </row>
    <row r="105" spans="1:30" s="1" customFormat="1" ht="12.75">
      <c r="A105" s="4">
        <v>1</v>
      </c>
      <c r="B105" s="3"/>
      <c r="C105" s="4">
        <v>1</v>
      </c>
      <c r="D105" s="3" t="s">
        <v>45</v>
      </c>
      <c r="E105" s="4"/>
      <c r="F105" s="15">
        <f>AB75</f>
        <v>0</v>
      </c>
      <c r="G105" s="15"/>
      <c r="H105" s="15">
        <f>AD75</f>
        <v>0</v>
      </c>
      <c r="I105" s="4"/>
      <c r="J105" s="793">
        <v>0</v>
      </c>
      <c r="K105" s="16"/>
      <c r="L105" s="793">
        <v>0</v>
      </c>
      <c r="M105" s="16"/>
      <c r="N105" s="793">
        <v>0</v>
      </c>
      <c r="O105" s="16"/>
      <c r="P105" s="16">
        <f>J105-L105-N105</f>
        <v>0</v>
      </c>
      <c r="Q105" s="16"/>
      <c r="R105" s="16">
        <f>F105+P105*1.5</f>
        <v>0</v>
      </c>
      <c r="S105" s="17"/>
      <c r="T105" s="16">
        <f>H105+P105*0.5</f>
        <v>0</v>
      </c>
      <c r="U105" s="3"/>
      <c r="V105" s="18">
        <v>0.04</v>
      </c>
      <c r="W105" s="4"/>
      <c r="X105" s="16">
        <f>V105*R105</f>
        <v>0</v>
      </c>
      <c r="Y105" s="16"/>
      <c r="Z105" s="16">
        <f>V105*T105</f>
        <v>0</v>
      </c>
      <c r="AA105" s="16"/>
      <c r="AB105" s="16">
        <f>F105+P105-X105</f>
        <v>0</v>
      </c>
      <c r="AC105" s="16"/>
      <c r="AD105" s="16">
        <f>H105+P105-Z105</f>
        <v>0</v>
      </c>
    </row>
    <row r="106" spans="1:30" s="1" customFormat="1" ht="12.75">
      <c r="A106" s="4">
        <v>2</v>
      </c>
      <c r="B106" s="3"/>
      <c r="C106" s="4">
        <v>1</v>
      </c>
      <c r="D106" s="3" t="s">
        <v>47</v>
      </c>
      <c r="E106" s="4"/>
      <c r="F106" s="15">
        <f>AB76</f>
        <v>12300.581101118751</v>
      </c>
      <c r="G106" s="15"/>
      <c r="H106" s="15">
        <f t="shared" ref="H106:H123" si="32">AD76</f>
        <v>13111.608426467237</v>
      </c>
      <c r="I106" s="4"/>
      <c r="J106" s="793">
        <f>'UGL ACC &amp; CCA 18-22'!D80/1000+'UGL ACC &amp; CCA 18-22'!AZ88/1000</f>
        <v>31454.996547215876</v>
      </c>
      <c r="K106" s="16"/>
      <c r="L106" s="793">
        <v>0</v>
      </c>
      <c r="M106" s="16"/>
      <c r="N106" s="793">
        <f>'UGL ACC &amp; CCA 18-22'!AZ88/1000</f>
        <v>1723.0538158181585</v>
      </c>
      <c r="O106" s="16"/>
      <c r="P106" s="16">
        <f t="shared" ref="P106:P123" si="33">J106-L106-N106</f>
        <v>29731.942731397718</v>
      </c>
      <c r="Q106" s="16"/>
      <c r="R106" s="16">
        <f>F106+P106*1.5</f>
        <v>56898.495198215329</v>
      </c>
      <c r="S106" s="17"/>
      <c r="T106" s="16">
        <f t="shared" ref="T106:T123" si="34">H106+P106*0.5</f>
        <v>27977.579792166096</v>
      </c>
      <c r="U106" s="3"/>
      <c r="V106" s="18">
        <v>0.06</v>
      </c>
      <c r="W106" s="4"/>
      <c r="X106" s="16">
        <f t="shared" ref="X106:X113" si="35">V106*R106</f>
        <v>3413.9097118929194</v>
      </c>
      <c r="Y106" s="16"/>
      <c r="Z106" s="16">
        <f t="shared" ref="Z106:Z113" si="36">V106*T106</f>
        <v>1678.6547875299657</v>
      </c>
      <c r="AA106" s="16"/>
      <c r="AB106" s="16">
        <f t="shared" ref="AB106" si="37">F106+P106-X106</f>
        <v>38618.614120623548</v>
      </c>
      <c r="AC106" s="16"/>
      <c r="AD106" s="16">
        <f t="shared" ref="AD106:AD123" si="38">H106+P106-Z106</f>
        <v>41164.896370334987</v>
      </c>
    </row>
    <row r="107" spans="1:30" s="1" customFormat="1" ht="12.75">
      <c r="A107" s="4">
        <v>3</v>
      </c>
      <c r="B107" s="3"/>
      <c r="C107" s="4">
        <v>2</v>
      </c>
      <c r="D107" s="3" t="s">
        <v>49</v>
      </c>
      <c r="E107" s="4"/>
      <c r="F107" s="15">
        <f t="shared" ref="F107:F123" si="39">AB77</f>
        <v>0</v>
      </c>
      <c r="G107" s="15"/>
      <c r="H107" s="15">
        <f t="shared" si="32"/>
        <v>0</v>
      </c>
      <c r="I107" s="4"/>
      <c r="J107" s="793">
        <v>0</v>
      </c>
      <c r="K107" s="16"/>
      <c r="L107" s="793">
        <v>0</v>
      </c>
      <c r="M107" s="16"/>
      <c r="N107" s="793">
        <v>0</v>
      </c>
      <c r="O107" s="16"/>
      <c r="P107" s="16">
        <f t="shared" si="33"/>
        <v>0</v>
      </c>
      <c r="Q107" s="16"/>
      <c r="R107" s="16">
        <f t="shared" ref="R107:R112" si="40">F107+P107*1.5</f>
        <v>0</v>
      </c>
      <c r="S107" s="17"/>
      <c r="T107" s="16">
        <f t="shared" si="34"/>
        <v>0</v>
      </c>
      <c r="U107" s="3"/>
      <c r="V107" s="18">
        <v>0.06</v>
      </c>
      <c r="W107" s="4"/>
      <c r="X107" s="16">
        <f t="shared" si="35"/>
        <v>0</v>
      </c>
      <c r="Y107" s="16"/>
      <c r="Z107" s="16">
        <f t="shared" si="36"/>
        <v>0</v>
      </c>
      <c r="AA107" s="16"/>
      <c r="AB107" s="16">
        <f>F107+P107-X107</f>
        <v>0</v>
      </c>
      <c r="AC107" s="16"/>
      <c r="AD107" s="16">
        <f t="shared" si="38"/>
        <v>0</v>
      </c>
    </row>
    <row r="108" spans="1:30" s="1" customFormat="1" ht="12.75">
      <c r="A108" s="4">
        <v>4</v>
      </c>
      <c r="B108" s="3"/>
      <c r="C108" s="4">
        <v>3</v>
      </c>
      <c r="D108" s="3" t="s">
        <v>51</v>
      </c>
      <c r="E108" s="4"/>
      <c r="F108" s="15">
        <f t="shared" si="39"/>
        <v>0</v>
      </c>
      <c r="G108" s="15"/>
      <c r="H108" s="15">
        <f t="shared" si="32"/>
        <v>0</v>
      </c>
      <c r="I108" s="4"/>
      <c r="J108" s="793">
        <v>0</v>
      </c>
      <c r="K108" s="16"/>
      <c r="L108" s="793">
        <v>0</v>
      </c>
      <c r="M108" s="16"/>
      <c r="N108" s="793">
        <v>0</v>
      </c>
      <c r="O108" s="16"/>
      <c r="P108" s="16">
        <f t="shared" si="33"/>
        <v>0</v>
      </c>
      <c r="Q108" s="16"/>
      <c r="R108" s="16">
        <f t="shared" si="40"/>
        <v>0</v>
      </c>
      <c r="S108" s="17"/>
      <c r="T108" s="16">
        <f t="shared" si="34"/>
        <v>0</v>
      </c>
      <c r="U108" s="3"/>
      <c r="V108" s="18">
        <v>0.05</v>
      </c>
      <c r="W108" s="4"/>
      <c r="X108" s="16">
        <f t="shared" si="35"/>
        <v>0</v>
      </c>
      <c r="Y108" s="16"/>
      <c r="Z108" s="16">
        <f t="shared" si="36"/>
        <v>0</v>
      </c>
      <c r="AA108" s="16"/>
      <c r="AB108" s="16">
        <f t="shared" ref="AB108:AB123" si="41">F108+P108-X108</f>
        <v>0</v>
      </c>
      <c r="AC108" s="16"/>
      <c r="AD108" s="16">
        <f t="shared" si="38"/>
        <v>0</v>
      </c>
    </row>
    <row r="109" spans="1:30" s="1" customFormat="1" ht="12.75">
      <c r="A109" s="4">
        <v>5</v>
      </c>
      <c r="B109" s="3"/>
      <c r="C109" s="4">
        <v>6</v>
      </c>
      <c r="D109" s="3" t="s">
        <v>53</v>
      </c>
      <c r="E109" s="4"/>
      <c r="F109" s="15">
        <f t="shared" si="39"/>
        <v>0</v>
      </c>
      <c r="G109" s="15"/>
      <c r="H109" s="15">
        <f t="shared" si="32"/>
        <v>0</v>
      </c>
      <c r="I109" s="4"/>
      <c r="J109" s="793">
        <v>0</v>
      </c>
      <c r="K109" s="16"/>
      <c r="L109" s="793">
        <v>0</v>
      </c>
      <c r="M109" s="16"/>
      <c r="N109" s="793">
        <v>0</v>
      </c>
      <c r="O109" s="16"/>
      <c r="P109" s="16">
        <f t="shared" si="33"/>
        <v>0</v>
      </c>
      <c r="Q109" s="16"/>
      <c r="R109" s="16">
        <f t="shared" si="40"/>
        <v>0</v>
      </c>
      <c r="S109" s="17"/>
      <c r="T109" s="16">
        <f t="shared" si="34"/>
        <v>0</v>
      </c>
      <c r="U109" s="3"/>
      <c r="V109" s="18">
        <v>0.1</v>
      </c>
      <c r="W109" s="4"/>
      <c r="X109" s="16">
        <f t="shared" si="35"/>
        <v>0</v>
      </c>
      <c r="Y109" s="16"/>
      <c r="Z109" s="16">
        <f t="shared" si="36"/>
        <v>0</v>
      </c>
      <c r="AA109" s="16"/>
      <c r="AB109" s="16">
        <f t="shared" si="41"/>
        <v>0</v>
      </c>
      <c r="AC109" s="16"/>
      <c r="AD109" s="16">
        <f t="shared" si="38"/>
        <v>0</v>
      </c>
    </row>
    <row r="110" spans="1:30" s="1" customFormat="1" ht="12.75">
      <c r="A110" s="4">
        <v>6</v>
      </c>
      <c r="B110" s="3"/>
      <c r="C110" s="4">
        <v>7</v>
      </c>
      <c r="D110" s="3" t="s">
        <v>55</v>
      </c>
      <c r="E110" s="4"/>
      <c r="F110" s="15">
        <f t="shared" si="39"/>
        <v>5512.7680423757874</v>
      </c>
      <c r="G110" s="15"/>
      <c r="H110" s="15">
        <f t="shared" si="32"/>
        <v>6579.7554054162629</v>
      </c>
      <c r="I110" s="4"/>
      <c r="J110" s="793">
        <f>'UGL ACC &amp; CCA 18-22'!D84/1000</f>
        <v>5851.4359999999997</v>
      </c>
      <c r="K110" s="16"/>
      <c r="L110" s="793">
        <v>0</v>
      </c>
      <c r="M110" s="16"/>
      <c r="N110" s="793">
        <v>0</v>
      </c>
      <c r="O110" s="16"/>
      <c r="P110" s="16">
        <f t="shared" si="33"/>
        <v>5851.4359999999997</v>
      </c>
      <c r="Q110" s="16"/>
      <c r="R110" s="16">
        <f t="shared" si="40"/>
        <v>14289.922042375787</v>
      </c>
      <c r="S110" s="17"/>
      <c r="T110" s="16">
        <f t="shared" si="34"/>
        <v>9505.4734054162618</v>
      </c>
      <c r="U110" s="3"/>
      <c r="V110" s="18">
        <v>0.15</v>
      </c>
      <c r="W110" s="4"/>
      <c r="X110" s="16">
        <f t="shared" si="35"/>
        <v>2143.488306356368</v>
      </c>
      <c r="Y110" s="16"/>
      <c r="Z110" s="16">
        <f t="shared" si="36"/>
        <v>1425.8210108124392</v>
      </c>
      <c r="AA110" s="16"/>
      <c r="AB110" s="16">
        <f t="shared" si="41"/>
        <v>9220.7157360194178</v>
      </c>
      <c r="AC110" s="16"/>
      <c r="AD110" s="16">
        <f t="shared" si="38"/>
        <v>11005.370394603824</v>
      </c>
    </row>
    <row r="111" spans="1:30" s="1" customFormat="1" ht="12.75">
      <c r="A111" s="4">
        <v>7</v>
      </c>
      <c r="B111" s="3"/>
      <c r="C111" s="4">
        <v>8</v>
      </c>
      <c r="D111" s="3" t="s">
        <v>57</v>
      </c>
      <c r="E111" s="4"/>
      <c r="F111" s="15">
        <f t="shared" si="39"/>
        <v>33410.322544791372</v>
      </c>
      <c r="G111" s="15"/>
      <c r="H111" s="15">
        <f t="shared" si="32"/>
        <v>42956.128986160344</v>
      </c>
      <c r="I111" s="4"/>
      <c r="J111" s="793">
        <f>'UGL ACC &amp; CCA 18-22'!D85/1000+'UGL ACC &amp; CCA 18-22'!AZ90/1000</f>
        <v>27703.275999999998</v>
      </c>
      <c r="K111" s="16"/>
      <c r="L111" s="793">
        <f>'UGL ACC &amp; CCA 18-22'!AX90/1000</f>
        <v>7849.84</v>
      </c>
      <c r="M111" s="16"/>
      <c r="N111" s="793">
        <f>'UGL ACC &amp; CCA 18-22'!AY90/1000</f>
        <v>53.290324200561606</v>
      </c>
      <c r="O111" s="16"/>
      <c r="P111" s="16">
        <f t="shared" si="33"/>
        <v>19800.145675799435</v>
      </c>
      <c r="Q111" s="16"/>
      <c r="R111" s="16">
        <f t="shared" si="40"/>
        <v>63110.541058490526</v>
      </c>
      <c r="S111" s="17"/>
      <c r="T111" s="16">
        <f t="shared" si="34"/>
        <v>52856.201824060059</v>
      </c>
      <c r="U111" s="3"/>
      <c r="V111" s="18">
        <v>0.2</v>
      </c>
      <c r="W111" s="4"/>
      <c r="X111" s="16">
        <f t="shared" si="35"/>
        <v>12622.108211698105</v>
      </c>
      <c r="Y111" s="16"/>
      <c r="Z111" s="16">
        <f t="shared" si="36"/>
        <v>10571.240364812013</v>
      </c>
      <c r="AA111" s="16"/>
      <c r="AB111" s="16">
        <f t="shared" si="41"/>
        <v>40588.360008892698</v>
      </c>
      <c r="AC111" s="16"/>
      <c r="AD111" s="16">
        <f t="shared" si="38"/>
        <v>52185.034297147766</v>
      </c>
    </row>
    <row r="112" spans="1:30" s="1" customFormat="1" ht="12.75">
      <c r="A112" s="4">
        <v>8</v>
      </c>
      <c r="B112" s="3"/>
      <c r="C112" s="4">
        <v>10</v>
      </c>
      <c r="D112" s="3" t="s">
        <v>59</v>
      </c>
      <c r="E112" s="4"/>
      <c r="F112" s="15">
        <f t="shared" si="39"/>
        <v>6071.2296085715116</v>
      </c>
      <c r="G112" s="15"/>
      <c r="H112" s="15">
        <f t="shared" si="32"/>
        <v>9382.8093950650655</v>
      </c>
      <c r="I112" s="4"/>
      <c r="J112" s="793">
        <f>'UGL ACC &amp; CCA 18-22'!D86/1000</f>
        <v>5135.5510000000004</v>
      </c>
      <c r="K112" s="16"/>
      <c r="L112" s="793">
        <v>0</v>
      </c>
      <c r="M112" s="16"/>
      <c r="N112" s="793">
        <v>0</v>
      </c>
      <c r="O112" s="16"/>
      <c r="P112" s="16">
        <f t="shared" si="33"/>
        <v>5135.5510000000004</v>
      </c>
      <c r="Q112" s="16"/>
      <c r="R112" s="16">
        <f t="shared" si="40"/>
        <v>13774.556108571513</v>
      </c>
      <c r="S112" s="17"/>
      <c r="T112" s="16">
        <f t="shared" si="34"/>
        <v>11950.584895065065</v>
      </c>
      <c r="U112" s="3"/>
      <c r="V112" s="18">
        <v>0.3</v>
      </c>
      <c r="W112" s="4"/>
      <c r="X112" s="16">
        <f t="shared" si="35"/>
        <v>4132.3668325714534</v>
      </c>
      <c r="Y112" s="16"/>
      <c r="Z112" s="16">
        <f t="shared" si="36"/>
        <v>3585.1754685195197</v>
      </c>
      <c r="AA112" s="16"/>
      <c r="AB112" s="16">
        <f t="shared" si="41"/>
        <v>7074.4137760000594</v>
      </c>
      <c r="AC112" s="16"/>
      <c r="AD112" s="16">
        <f t="shared" si="38"/>
        <v>10933.184926545546</v>
      </c>
    </row>
    <row r="113" spans="1:30" s="1" customFormat="1" ht="12.75">
      <c r="A113" s="4">
        <v>9</v>
      </c>
      <c r="B113" s="3"/>
      <c r="C113" s="4">
        <v>12</v>
      </c>
      <c r="D113" s="3" t="s">
        <v>61</v>
      </c>
      <c r="E113" s="4"/>
      <c r="F113" s="15">
        <f t="shared" si="39"/>
        <v>0</v>
      </c>
      <c r="G113" s="15"/>
      <c r="H113" s="15">
        <f t="shared" si="32"/>
        <v>1303.0851510723005</v>
      </c>
      <c r="I113" s="4"/>
      <c r="J113" s="793">
        <f>'UGL ACC &amp; CCA 18-22'!D87/1000+'UGL ACC &amp; CCA 18-22'!AZ91/1000</f>
        <v>54109.368000000002</v>
      </c>
      <c r="K113" s="16"/>
      <c r="L113" s="793">
        <v>0</v>
      </c>
      <c r="M113" s="16"/>
      <c r="N113" s="793">
        <f>'UGL ACC &amp; CCA 18-22'!AZ91/1000</f>
        <v>53797.854549253607</v>
      </c>
      <c r="O113" s="16"/>
      <c r="P113" s="16">
        <f t="shared" si="33"/>
        <v>311.51345074639539</v>
      </c>
      <c r="Q113" s="16"/>
      <c r="R113" s="16">
        <f>F113+P113*1</f>
        <v>311.51345074639539</v>
      </c>
      <c r="S113" s="17"/>
      <c r="T113" s="16">
        <f t="shared" si="34"/>
        <v>1458.8418764454982</v>
      </c>
      <c r="U113" s="3"/>
      <c r="V113" s="18">
        <v>1</v>
      </c>
      <c r="W113" s="4"/>
      <c r="X113" s="16">
        <f t="shared" si="35"/>
        <v>311.51345074639539</v>
      </c>
      <c r="Y113" s="16"/>
      <c r="Z113" s="16">
        <f t="shared" si="36"/>
        <v>1458.8418764454982</v>
      </c>
      <c r="AA113" s="16"/>
      <c r="AB113" s="16">
        <f t="shared" si="41"/>
        <v>0</v>
      </c>
      <c r="AC113" s="16"/>
      <c r="AD113" s="16">
        <f t="shared" si="38"/>
        <v>155.7567253731977</v>
      </c>
    </row>
    <row r="114" spans="1:30" s="1" customFormat="1" ht="12.75">
      <c r="A114" s="4">
        <v>10</v>
      </c>
      <c r="B114" s="3"/>
      <c r="C114" s="4">
        <v>13</v>
      </c>
      <c r="D114" s="3" t="s">
        <v>63</v>
      </c>
      <c r="E114" s="4"/>
      <c r="F114" s="15">
        <f t="shared" si="39"/>
        <v>0</v>
      </c>
      <c r="G114" s="15"/>
      <c r="H114" s="15">
        <f t="shared" si="32"/>
        <v>0</v>
      </c>
      <c r="I114" s="4"/>
      <c r="J114" s="793">
        <v>0</v>
      </c>
      <c r="K114" s="16"/>
      <c r="L114" s="793">
        <v>0</v>
      </c>
      <c r="M114" s="16"/>
      <c r="N114" s="793">
        <v>0</v>
      </c>
      <c r="O114" s="16"/>
      <c r="P114" s="16">
        <f t="shared" si="33"/>
        <v>0</v>
      </c>
      <c r="Q114" s="16"/>
      <c r="R114" s="16">
        <f t="shared" ref="R114:R123" si="42">F114+P114*1.5</f>
        <v>0</v>
      </c>
      <c r="S114" s="17"/>
      <c r="T114" s="16">
        <f t="shared" si="34"/>
        <v>0</v>
      </c>
      <c r="U114" s="3"/>
      <c r="V114" s="18" t="s">
        <v>64</v>
      </c>
      <c r="W114" s="4"/>
      <c r="X114" s="16">
        <v>0</v>
      </c>
      <c r="Y114" s="16"/>
      <c r="Z114" s="16">
        <v>0</v>
      </c>
      <c r="AA114" s="16"/>
      <c r="AB114" s="16">
        <f t="shared" si="41"/>
        <v>0</v>
      </c>
      <c r="AC114" s="16"/>
      <c r="AD114" s="16">
        <f t="shared" si="38"/>
        <v>0</v>
      </c>
    </row>
    <row r="115" spans="1:30" s="1" customFormat="1" ht="12.75">
      <c r="A115" s="4">
        <v>11</v>
      </c>
      <c r="B115" s="3"/>
      <c r="C115" s="19">
        <v>14.1</v>
      </c>
      <c r="D115" s="3" t="s">
        <v>66</v>
      </c>
      <c r="E115" s="4"/>
      <c r="F115" s="15">
        <f t="shared" si="39"/>
        <v>3475.7008698577765</v>
      </c>
      <c r="G115" s="15"/>
      <c r="H115" s="15">
        <f t="shared" si="32"/>
        <v>3663.5765925527912</v>
      </c>
      <c r="I115" s="4"/>
      <c r="J115" s="793">
        <f>'UGL ACC &amp; CCA 18-22'!D99/1000+'UGL ACC &amp; CCA 18-22'!AZ92/1000</f>
        <v>2802.828</v>
      </c>
      <c r="K115" s="16"/>
      <c r="L115" s="793">
        <f>'UGL ACC &amp; CCA 18-22'!AZ92/1000</f>
        <v>18.86</v>
      </c>
      <c r="M115" s="16"/>
      <c r="N115" s="793">
        <f>'UGL ACC &amp; CCA 18-22'!BB92/1000</f>
        <v>0</v>
      </c>
      <c r="O115" s="16"/>
      <c r="P115" s="16">
        <f t="shared" si="33"/>
        <v>2783.9679999999998</v>
      </c>
      <c r="Q115" s="16"/>
      <c r="R115" s="16">
        <f t="shared" si="42"/>
        <v>7651.6528698577758</v>
      </c>
      <c r="S115" s="17"/>
      <c r="T115" s="16">
        <f t="shared" si="34"/>
        <v>5055.5605925527907</v>
      </c>
      <c r="U115" s="3"/>
      <c r="V115" s="18">
        <v>0.05</v>
      </c>
      <c r="W115" s="4"/>
      <c r="X115" s="16">
        <f t="shared" ref="X115:X123" si="43">V115*R115</f>
        <v>382.58264349288879</v>
      </c>
      <c r="Y115" s="16"/>
      <c r="Z115" s="16">
        <f t="shared" ref="Z115:Z123" si="44">V115*T115</f>
        <v>252.77802962763954</v>
      </c>
      <c r="AA115" s="16"/>
      <c r="AB115" s="16">
        <f t="shared" si="41"/>
        <v>5877.0862263648878</v>
      </c>
      <c r="AC115" s="16"/>
      <c r="AD115" s="16">
        <f t="shared" si="38"/>
        <v>6194.7665629251514</v>
      </c>
    </row>
    <row r="116" spans="1:30" s="1" customFormat="1" ht="12.75">
      <c r="A116" s="4">
        <v>12</v>
      </c>
      <c r="B116" s="3"/>
      <c r="C116" s="19">
        <v>14.1</v>
      </c>
      <c r="D116" s="3" t="s">
        <v>68</v>
      </c>
      <c r="E116" s="4"/>
      <c r="F116" s="15">
        <f t="shared" si="39"/>
        <v>0</v>
      </c>
      <c r="G116" s="15"/>
      <c r="H116" s="15">
        <f t="shared" si="32"/>
        <v>0</v>
      </c>
      <c r="I116" s="4"/>
      <c r="J116" s="793">
        <v>0</v>
      </c>
      <c r="K116" s="16"/>
      <c r="L116" s="793">
        <v>0</v>
      </c>
      <c r="M116" s="16"/>
      <c r="N116" s="793">
        <v>0</v>
      </c>
      <c r="O116" s="16"/>
      <c r="P116" s="16">
        <f t="shared" si="33"/>
        <v>0</v>
      </c>
      <c r="Q116" s="16"/>
      <c r="R116" s="16">
        <f t="shared" si="42"/>
        <v>0</v>
      </c>
      <c r="S116" s="17"/>
      <c r="T116" s="16">
        <f t="shared" si="34"/>
        <v>0</v>
      </c>
      <c r="U116" s="3"/>
      <c r="V116" s="18">
        <v>7.0000000000000007E-2</v>
      </c>
      <c r="W116" s="20"/>
      <c r="X116" s="16">
        <f t="shared" si="43"/>
        <v>0</v>
      </c>
      <c r="Y116" s="16"/>
      <c r="Z116" s="16">
        <f t="shared" si="44"/>
        <v>0</v>
      </c>
      <c r="AA116" s="16"/>
      <c r="AB116" s="16">
        <f t="shared" si="41"/>
        <v>0</v>
      </c>
      <c r="AC116" s="16"/>
      <c r="AD116" s="16">
        <f t="shared" si="38"/>
        <v>0</v>
      </c>
    </row>
    <row r="117" spans="1:30" s="1" customFormat="1" ht="12.75">
      <c r="A117" s="4">
        <v>13</v>
      </c>
      <c r="B117" s="3"/>
      <c r="C117" s="4">
        <v>17</v>
      </c>
      <c r="D117" s="3" t="s">
        <v>70</v>
      </c>
      <c r="E117" s="4"/>
      <c r="F117" s="15">
        <f t="shared" si="39"/>
        <v>0</v>
      </c>
      <c r="G117" s="15"/>
      <c r="H117" s="15">
        <f t="shared" si="32"/>
        <v>0</v>
      </c>
      <c r="I117" s="4"/>
      <c r="J117" s="793">
        <v>0</v>
      </c>
      <c r="K117" s="16"/>
      <c r="L117" s="793">
        <v>0</v>
      </c>
      <c r="M117" s="16"/>
      <c r="N117" s="793">
        <v>0</v>
      </c>
      <c r="O117" s="16"/>
      <c r="P117" s="16">
        <f t="shared" si="33"/>
        <v>0</v>
      </c>
      <c r="Q117" s="16"/>
      <c r="R117" s="16">
        <f t="shared" si="42"/>
        <v>0</v>
      </c>
      <c r="S117" s="17"/>
      <c r="T117" s="16">
        <f t="shared" si="34"/>
        <v>0</v>
      </c>
      <c r="U117" s="3"/>
      <c r="V117" s="18">
        <v>0.08</v>
      </c>
      <c r="W117" s="4"/>
      <c r="X117" s="16">
        <f t="shared" si="43"/>
        <v>0</v>
      </c>
      <c r="Y117" s="16"/>
      <c r="Z117" s="16">
        <f t="shared" si="44"/>
        <v>0</v>
      </c>
      <c r="AA117" s="16"/>
      <c r="AB117" s="16">
        <f t="shared" si="41"/>
        <v>0</v>
      </c>
      <c r="AC117" s="16"/>
      <c r="AD117" s="16">
        <f t="shared" si="38"/>
        <v>0</v>
      </c>
    </row>
    <row r="118" spans="1:30" s="1" customFormat="1" ht="12.75">
      <c r="A118" s="4">
        <v>14</v>
      </c>
      <c r="B118" s="3"/>
      <c r="C118" s="4">
        <v>38</v>
      </c>
      <c r="D118" s="3" t="s">
        <v>72</v>
      </c>
      <c r="E118" s="4"/>
      <c r="F118" s="15">
        <f t="shared" si="39"/>
        <v>2411.5811457310474</v>
      </c>
      <c r="G118" s="15"/>
      <c r="H118" s="15">
        <f t="shared" si="32"/>
        <v>3726.9890434025274</v>
      </c>
      <c r="I118" s="4"/>
      <c r="J118" s="793">
        <f>'UGL ACC &amp; CCA 18-22'!D90/1000</f>
        <v>2278.4569999999999</v>
      </c>
      <c r="K118" s="16"/>
      <c r="L118" s="793">
        <v>0</v>
      </c>
      <c r="M118" s="16"/>
      <c r="N118" s="793">
        <v>0</v>
      </c>
      <c r="O118" s="16"/>
      <c r="P118" s="16">
        <f t="shared" si="33"/>
        <v>2278.4569999999999</v>
      </c>
      <c r="Q118" s="16"/>
      <c r="R118" s="16">
        <f t="shared" si="42"/>
        <v>5829.266645731047</v>
      </c>
      <c r="S118" s="17"/>
      <c r="T118" s="16">
        <f t="shared" si="34"/>
        <v>4866.2175434025276</v>
      </c>
      <c r="U118" s="3"/>
      <c r="V118" s="18">
        <v>0.3</v>
      </c>
      <c r="W118" s="4"/>
      <c r="X118" s="16">
        <f t="shared" si="43"/>
        <v>1748.779993719314</v>
      </c>
      <c r="Y118" s="16"/>
      <c r="Z118" s="16">
        <f t="shared" si="44"/>
        <v>1459.8652630207582</v>
      </c>
      <c r="AA118" s="16"/>
      <c r="AB118" s="16">
        <f t="shared" si="41"/>
        <v>2941.2581520117328</v>
      </c>
      <c r="AC118" s="16"/>
      <c r="AD118" s="16">
        <f t="shared" si="38"/>
        <v>4545.5807803817697</v>
      </c>
    </row>
    <row r="119" spans="1:30" s="1" customFormat="1" ht="12.75">
      <c r="A119" s="4">
        <v>15</v>
      </c>
      <c r="B119" s="3"/>
      <c r="C119" s="4">
        <v>41</v>
      </c>
      <c r="D119" s="3" t="s">
        <v>74</v>
      </c>
      <c r="E119" s="4"/>
      <c r="F119" s="15">
        <f t="shared" si="39"/>
        <v>5917.2532708990911</v>
      </c>
      <c r="G119" s="15"/>
      <c r="H119" s="15">
        <f t="shared" si="32"/>
        <v>8284.1545792587276</v>
      </c>
      <c r="I119" s="4"/>
      <c r="J119" s="793">
        <f>'UGL ACC &amp; CCA 18-22'!D91/1000</f>
        <v>-1106.385</v>
      </c>
      <c r="K119" s="16"/>
      <c r="L119" s="793">
        <v>0</v>
      </c>
      <c r="M119" s="16"/>
      <c r="N119" s="793">
        <v>0</v>
      </c>
      <c r="O119" s="16"/>
      <c r="P119" s="16">
        <f t="shared" si="33"/>
        <v>-1106.385</v>
      </c>
      <c r="Q119" s="16"/>
      <c r="R119" s="16">
        <f t="shared" si="42"/>
        <v>4257.6757708990917</v>
      </c>
      <c r="S119" s="17"/>
      <c r="T119" s="16">
        <f t="shared" si="34"/>
        <v>7730.9620792587275</v>
      </c>
      <c r="U119" s="3"/>
      <c r="V119" s="18">
        <v>0.25</v>
      </c>
      <c r="W119" s="4"/>
      <c r="X119" s="16">
        <f t="shared" si="43"/>
        <v>1064.4189427247729</v>
      </c>
      <c r="Y119" s="16"/>
      <c r="Z119" s="16">
        <f t="shared" si="44"/>
        <v>1932.7405198146819</v>
      </c>
      <c r="AA119" s="16"/>
      <c r="AB119" s="16">
        <f t="shared" si="41"/>
        <v>3746.449328174318</v>
      </c>
      <c r="AC119" s="16"/>
      <c r="AD119" s="16">
        <f t="shared" si="38"/>
        <v>5245.0290594440457</v>
      </c>
    </row>
    <row r="120" spans="1:30" s="1" customFormat="1" ht="12.75">
      <c r="A120" s="4">
        <v>16</v>
      </c>
      <c r="B120" s="3"/>
      <c r="C120" s="4">
        <v>45</v>
      </c>
      <c r="D120" s="21" t="s">
        <v>76</v>
      </c>
      <c r="E120" s="4"/>
      <c r="F120" s="15">
        <f t="shared" si="39"/>
        <v>0</v>
      </c>
      <c r="G120" s="15"/>
      <c r="H120" s="15">
        <f t="shared" si="32"/>
        <v>0</v>
      </c>
      <c r="I120" s="4"/>
      <c r="J120" s="793">
        <v>0</v>
      </c>
      <c r="K120" s="16"/>
      <c r="L120" s="793">
        <v>0</v>
      </c>
      <c r="M120" s="16"/>
      <c r="N120" s="793">
        <v>0</v>
      </c>
      <c r="O120" s="16"/>
      <c r="P120" s="16">
        <f t="shared" si="33"/>
        <v>0</v>
      </c>
      <c r="Q120" s="16"/>
      <c r="R120" s="16">
        <f t="shared" si="42"/>
        <v>0</v>
      </c>
      <c r="S120" s="17"/>
      <c r="T120" s="16">
        <f t="shared" si="34"/>
        <v>0</v>
      </c>
      <c r="U120" s="3"/>
      <c r="V120" s="18">
        <v>0.45</v>
      </c>
      <c r="W120" s="4"/>
      <c r="X120" s="16">
        <f t="shared" si="43"/>
        <v>0</v>
      </c>
      <c r="Y120" s="16"/>
      <c r="Z120" s="16">
        <f t="shared" si="44"/>
        <v>0</v>
      </c>
      <c r="AA120" s="16"/>
      <c r="AB120" s="16">
        <f t="shared" si="41"/>
        <v>0</v>
      </c>
      <c r="AC120" s="16"/>
      <c r="AD120" s="16">
        <f t="shared" si="38"/>
        <v>0</v>
      </c>
    </row>
    <row r="121" spans="1:30" s="1" customFormat="1" ht="12.75">
      <c r="A121" s="4">
        <v>17</v>
      </c>
      <c r="B121" s="3"/>
      <c r="C121" s="4">
        <v>49</v>
      </c>
      <c r="D121" s="3" t="s">
        <v>78</v>
      </c>
      <c r="E121" s="4"/>
      <c r="F121" s="15">
        <f t="shared" si="39"/>
        <v>92947.846690173756</v>
      </c>
      <c r="G121" s="15"/>
      <c r="H121" s="15">
        <f t="shared" si="32"/>
        <v>101397.65093473501</v>
      </c>
      <c r="I121" s="4"/>
      <c r="J121" s="793">
        <f>'UGL ACC &amp; CCA 18-22'!D93/1000</f>
        <v>75856.774000000005</v>
      </c>
      <c r="K121" s="16"/>
      <c r="L121" s="793">
        <f>'UGL ACC &amp; CCA 18-22'!AZ93/1000</f>
        <v>0</v>
      </c>
      <c r="M121" s="16"/>
      <c r="N121" s="793">
        <f>'UGL ACC &amp; CCA 18-22'!BB93/1000</f>
        <v>0</v>
      </c>
      <c r="O121" s="16"/>
      <c r="P121" s="16">
        <f t="shared" si="33"/>
        <v>75856.774000000005</v>
      </c>
      <c r="Q121" s="16"/>
      <c r="R121" s="16">
        <f t="shared" si="42"/>
        <v>206733.00769017375</v>
      </c>
      <c r="S121" s="17"/>
      <c r="T121" s="16">
        <f t="shared" si="34"/>
        <v>139326.03793473501</v>
      </c>
      <c r="U121" s="3"/>
      <c r="V121" s="18">
        <v>0.08</v>
      </c>
      <c r="W121" s="4"/>
      <c r="X121" s="16">
        <f t="shared" si="43"/>
        <v>16538.640615213899</v>
      </c>
      <c r="Y121" s="16"/>
      <c r="Z121" s="16">
        <f t="shared" si="44"/>
        <v>11146.083034778801</v>
      </c>
      <c r="AA121" s="16"/>
      <c r="AB121" s="16">
        <f t="shared" si="41"/>
        <v>152265.98007495987</v>
      </c>
      <c r="AC121" s="16"/>
      <c r="AD121" s="16">
        <f t="shared" si="38"/>
        <v>166108.3418999562</v>
      </c>
    </row>
    <row r="122" spans="1:30" s="1" customFormat="1" ht="12.75">
      <c r="A122" s="4">
        <v>18</v>
      </c>
      <c r="B122" s="3"/>
      <c r="C122" s="4">
        <v>50</v>
      </c>
      <c r="D122" s="21" t="s">
        <v>80</v>
      </c>
      <c r="E122" s="4"/>
      <c r="F122" s="15">
        <f t="shared" si="39"/>
        <v>3618.3928511341364</v>
      </c>
      <c r="G122" s="15"/>
      <c r="H122" s="15">
        <f t="shared" si="32"/>
        <v>14990.484668984283</v>
      </c>
      <c r="I122" s="4"/>
      <c r="J122" s="793">
        <f>'UGL ACC &amp; CCA 18-22'!D94/1000+'UGL ACC &amp; CCA 18-22'!AZ95/1000</f>
        <v>5456.4480000000003</v>
      </c>
      <c r="K122" s="16"/>
      <c r="L122" s="793">
        <v>0</v>
      </c>
      <c r="M122" s="16"/>
      <c r="N122" s="793">
        <f>'UGL ACC &amp; CCA 18-22'!AZ95/1000</f>
        <v>10.69948977704</v>
      </c>
      <c r="O122" s="16"/>
      <c r="P122" s="16">
        <f t="shared" si="33"/>
        <v>5445.7485102229602</v>
      </c>
      <c r="Q122" s="16"/>
      <c r="R122" s="16">
        <f t="shared" si="42"/>
        <v>11787.015616468576</v>
      </c>
      <c r="S122" s="17"/>
      <c r="T122" s="16">
        <f t="shared" si="34"/>
        <v>17713.358924095763</v>
      </c>
      <c r="U122" s="3"/>
      <c r="V122" s="18">
        <v>0.55000000000000004</v>
      </c>
      <c r="W122" s="4"/>
      <c r="X122" s="16">
        <f t="shared" si="43"/>
        <v>6482.8585890577169</v>
      </c>
      <c r="Y122" s="16"/>
      <c r="Z122" s="16">
        <f t="shared" si="44"/>
        <v>9742.34740825267</v>
      </c>
      <c r="AA122" s="16"/>
      <c r="AB122" s="16">
        <f t="shared" si="41"/>
        <v>2581.2827722993798</v>
      </c>
      <c r="AC122" s="16"/>
      <c r="AD122" s="16">
        <f t="shared" si="38"/>
        <v>10693.885770954574</v>
      </c>
    </row>
    <row r="123" spans="1:30" s="1" customFormat="1" ht="12.75">
      <c r="A123" s="4">
        <v>19</v>
      </c>
      <c r="B123" s="3"/>
      <c r="C123" s="4">
        <v>51</v>
      </c>
      <c r="D123" s="3" t="s">
        <v>82</v>
      </c>
      <c r="E123" s="4"/>
      <c r="F123" s="22">
        <f t="shared" si="39"/>
        <v>419589.66553440579</v>
      </c>
      <c r="G123" s="15"/>
      <c r="H123" s="22">
        <f t="shared" si="32"/>
        <v>447254.91820700397</v>
      </c>
      <c r="I123" s="4"/>
      <c r="J123" s="794">
        <f>'UGL ACC &amp; CCA 18-22'!D95/1000+'UGL ACC &amp; CCA 18-22'!AZ96/1000</f>
        <v>380599.79763483314</v>
      </c>
      <c r="K123" s="16"/>
      <c r="L123" s="794">
        <f>'UGL ACC &amp; CCA 18-22'!AZ96/1000</f>
        <v>104174.22</v>
      </c>
      <c r="M123" s="16"/>
      <c r="N123" s="794">
        <f>'UGL ACC &amp; CCA 18-22'!BB96/1000</f>
        <v>0</v>
      </c>
      <c r="O123" s="16"/>
      <c r="P123" s="23">
        <f t="shared" si="33"/>
        <v>276425.57763483317</v>
      </c>
      <c r="Q123" s="16"/>
      <c r="R123" s="23">
        <f t="shared" si="42"/>
        <v>834228.03198665555</v>
      </c>
      <c r="S123" s="17"/>
      <c r="T123" s="23">
        <f t="shared" si="34"/>
        <v>585467.70702442061</v>
      </c>
      <c r="U123" s="3"/>
      <c r="V123" s="18">
        <v>0.06</v>
      </c>
      <c r="W123" s="4"/>
      <c r="X123" s="23">
        <f t="shared" si="43"/>
        <v>50053.681919199335</v>
      </c>
      <c r="Y123" s="16"/>
      <c r="Z123" s="23">
        <f t="shared" si="44"/>
        <v>35128.062421465234</v>
      </c>
      <c r="AA123" s="16"/>
      <c r="AB123" s="23">
        <f t="shared" si="41"/>
        <v>645961.56125003973</v>
      </c>
      <c r="AC123" s="16"/>
      <c r="AD123" s="23">
        <f t="shared" si="38"/>
        <v>688552.43342037196</v>
      </c>
    </row>
    <row r="124" spans="1:30" s="1" customFormat="1" ht="12.75">
      <c r="A124" s="3"/>
      <c r="B124" s="3"/>
      <c r="C124" s="4"/>
      <c r="D124" s="3"/>
      <c r="E124" s="3"/>
      <c r="F124" s="3"/>
      <c r="G124" s="3"/>
      <c r="H124" s="3"/>
      <c r="I124" s="3"/>
      <c r="J124" s="16"/>
      <c r="K124" s="16"/>
      <c r="L124" s="16"/>
      <c r="M124" s="16"/>
      <c r="N124" s="16"/>
      <c r="O124" s="16"/>
      <c r="P124" s="16"/>
      <c r="Q124" s="16"/>
      <c r="R124" s="16"/>
      <c r="S124" s="17"/>
      <c r="T124" s="16"/>
      <c r="U124" s="3"/>
      <c r="V124" s="4"/>
      <c r="W124" s="3"/>
      <c r="X124" s="24"/>
      <c r="Y124" s="24"/>
      <c r="Z124" s="24"/>
      <c r="AB124" s="24"/>
    </row>
    <row r="125" spans="1:30" s="1" customFormat="1" ht="13.5" thickBot="1">
      <c r="A125" s="3">
        <v>20</v>
      </c>
      <c r="B125" s="3"/>
      <c r="C125" s="3" t="s">
        <v>84</v>
      </c>
      <c r="D125" s="3"/>
      <c r="E125" s="25" t="s">
        <v>85</v>
      </c>
      <c r="F125" s="26">
        <f>SUM(F105:F124)</f>
        <v>585255.34165905905</v>
      </c>
      <c r="G125" s="16">
        <f>SUM(G105:G124)</f>
        <v>0</v>
      </c>
      <c r="H125" s="26">
        <f>SUM(H105:H124)</f>
        <v>652651.16139011853</v>
      </c>
      <c r="I125" s="25"/>
      <c r="J125" s="795">
        <f>SUM(J105:J124)</f>
        <v>590142.54718204902</v>
      </c>
      <c r="K125" s="16"/>
      <c r="L125" s="795">
        <f>SUM(L105:L124)</f>
        <v>112042.92</v>
      </c>
      <c r="M125" s="27"/>
      <c r="N125" s="795">
        <f>SUM(N105:N124)</f>
        <v>55584.898179049371</v>
      </c>
      <c r="O125" s="27"/>
      <c r="P125" s="26">
        <f>SUM(P105:P124)</f>
        <v>422514.72900299972</v>
      </c>
      <c r="Q125" s="16"/>
      <c r="R125" s="26">
        <f>SUM(R105:R124)</f>
        <v>1218871.6784381852</v>
      </c>
      <c r="S125" s="27" t="s">
        <v>85</v>
      </c>
      <c r="T125" s="26">
        <f>SUM(T105:T124)</f>
        <v>863908.52589161834</v>
      </c>
      <c r="U125" s="3"/>
      <c r="V125" s="4"/>
      <c r="W125" s="25" t="s">
        <v>85</v>
      </c>
      <c r="X125" s="28">
        <f>SUM(X105:X124)</f>
        <v>98894.349216673174</v>
      </c>
      <c r="Y125" s="29" t="s">
        <v>85</v>
      </c>
      <c r="Z125" s="28">
        <f>SUM(Z105:Z124)</f>
        <v>78381.610185079218</v>
      </c>
      <c r="AB125" s="28">
        <f>SUM(AB105:AB124)</f>
        <v>908875.7214453856</v>
      </c>
      <c r="AD125" s="28">
        <f>SUM(AD105:AD124)</f>
        <v>996784.2802080391</v>
      </c>
    </row>
    <row r="126" spans="1:30" s="1" customFormat="1" ht="13.5" thickTop="1">
      <c r="A126" s="3"/>
      <c r="B126" s="3"/>
      <c r="C126" s="4"/>
      <c r="D126" s="3"/>
      <c r="E126" s="4"/>
      <c r="F126" s="4"/>
      <c r="G126" s="4"/>
      <c r="H126" s="4"/>
      <c r="I126" s="4"/>
      <c r="J126" s="3"/>
      <c r="K126" s="3"/>
      <c r="L126" s="3"/>
      <c r="M126" s="3"/>
      <c r="N126" s="3"/>
      <c r="O126" s="3"/>
      <c r="X126" s="51"/>
      <c r="Y126" s="51"/>
      <c r="Z126" s="51"/>
    </row>
    <row r="127" spans="1:30" s="1" customFormat="1" ht="12.75">
      <c r="A127" s="31"/>
      <c r="B127" s="3"/>
      <c r="C127" s="4"/>
      <c r="D127" s="3"/>
      <c r="E127" s="3"/>
      <c r="F127" s="3"/>
      <c r="G127" s="3"/>
      <c r="H127" s="3"/>
      <c r="I127" s="3"/>
      <c r="J127" s="52">
        <f>J125-'UGL ACC &amp; CCA 18-22'!D102/1000</f>
        <v>0</v>
      </c>
      <c r="K127" s="3"/>
      <c r="L127" s="32">
        <f>L125-'UGL ACC &amp; CCA 18-22'!AX97/1000</f>
        <v>0</v>
      </c>
      <c r="M127" s="3"/>
      <c r="N127" s="32">
        <f>N125-'UGL ACC &amp; CCA 18-22'!AY97/1000</f>
        <v>0</v>
      </c>
      <c r="O127" s="3"/>
      <c r="P127" s="32">
        <f>P125-'UGL ACC &amp; CCA 18-22'!D100/1000</f>
        <v>0</v>
      </c>
      <c r="R127" s="53"/>
      <c r="S127" s="54"/>
      <c r="T127" s="54"/>
      <c r="U127" s="54"/>
      <c r="V127" s="54"/>
      <c r="W127" s="54"/>
      <c r="X127" s="55"/>
      <c r="Y127" s="54"/>
      <c r="Z127" s="54"/>
    </row>
    <row r="128" spans="1:30" s="1" customFormat="1" ht="12.75">
      <c r="A128" s="31"/>
      <c r="B128" s="3"/>
      <c r="C128" s="4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56"/>
      <c r="R128" s="57"/>
      <c r="S128" s="54"/>
      <c r="T128" s="57"/>
      <c r="U128" s="54"/>
      <c r="V128" s="54"/>
      <c r="W128" s="54"/>
      <c r="X128" s="58"/>
      <c r="Y128" s="58"/>
      <c r="Z128" s="58"/>
    </row>
    <row r="129" spans="1:24" s="1" customFormat="1" ht="12.75">
      <c r="A129" s="31"/>
      <c r="B129" s="3"/>
      <c r="C129" s="4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59"/>
    </row>
    <row r="130" spans="1:24" s="1" customFormat="1" ht="12.75">
      <c r="A130" s="31"/>
      <c r="B130" s="3"/>
      <c r="C130" s="4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</row>
    <row r="131" spans="1:24" s="1" customFormat="1">
      <c r="C131" s="33"/>
      <c r="D131" s="34"/>
      <c r="E131" s="34"/>
      <c r="F131" s="35">
        <v>2018</v>
      </c>
      <c r="G131" s="35"/>
      <c r="H131" s="35">
        <v>2019</v>
      </c>
      <c r="I131" s="35"/>
      <c r="J131" s="35">
        <v>2020</v>
      </c>
      <c r="K131" s="35"/>
      <c r="L131" s="35">
        <v>2021</v>
      </c>
      <c r="M131" s="36"/>
      <c r="P131" s="59"/>
    </row>
    <row r="132" spans="1:24" s="1" customFormat="1" ht="12.75">
      <c r="C132" s="37"/>
      <c r="D132" s="25" t="s">
        <v>122</v>
      </c>
      <c r="F132" s="15">
        <f>X35-Z35+0.1</f>
        <v>5149.9466961196122</v>
      </c>
      <c r="H132" s="796">
        <f>X65-Z65</f>
        <v>41397.914145440569</v>
      </c>
      <c r="I132" s="796"/>
      <c r="J132" s="796">
        <f>X95-Z95</f>
        <v>20848.058889499298</v>
      </c>
      <c r="K132" s="796"/>
      <c r="L132" s="796">
        <f>X125-Z125</f>
        <v>20512.739031593956</v>
      </c>
      <c r="M132" s="38"/>
      <c r="P132" s="59"/>
      <c r="R132" s="59"/>
    </row>
    <row r="133" spans="1:24" ht="12.75">
      <c r="C133" s="40"/>
      <c r="D133" s="25" t="s">
        <v>90</v>
      </c>
      <c r="F133" s="41">
        <v>0.26500000000000001</v>
      </c>
      <c r="H133" s="41">
        <v>0.26500000000000001</v>
      </c>
      <c r="I133" s="41"/>
      <c r="J133" s="41">
        <v>0.26500000000000001</v>
      </c>
      <c r="K133" s="41"/>
      <c r="L133" s="41">
        <v>0.26500000000000001</v>
      </c>
      <c r="M133" s="42"/>
    </row>
    <row r="134" spans="1:24" ht="12.75">
      <c r="C134" s="40"/>
      <c r="D134" s="25" t="s">
        <v>91</v>
      </c>
      <c r="F134" s="15">
        <f>F132*F133</f>
        <v>1364.7358744716973</v>
      </c>
      <c r="H134" s="15">
        <f>H132*H133</f>
        <v>10970.447248541752</v>
      </c>
      <c r="I134" s="15"/>
      <c r="J134" s="15">
        <f>J132*J133</f>
        <v>5524.7356057173147</v>
      </c>
      <c r="K134" s="15"/>
      <c r="L134" s="15">
        <f>L132*L133</f>
        <v>5435.8758433723988</v>
      </c>
      <c r="M134" s="42"/>
    </row>
    <row r="135" spans="1:24" ht="13.5" thickBot="1">
      <c r="C135" s="40"/>
      <c r="D135" s="25" t="s">
        <v>92</v>
      </c>
      <c r="F135" s="43">
        <f>F134/0.735</f>
        <v>1856.7835026825815</v>
      </c>
      <c r="H135" s="43">
        <f>H134/0.735</f>
        <v>14925.778569444561</v>
      </c>
      <c r="I135" s="798"/>
      <c r="J135" s="43">
        <f>J134/0.735</f>
        <v>7516.6470826085915</v>
      </c>
      <c r="K135" s="798"/>
      <c r="L135" s="43">
        <f>L134/0.735</f>
        <v>7395.7494467651686</v>
      </c>
      <c r="M135" s="42"/>
    </row>
    <row r="136" spans="1:24" ht="12.75" thickTop="1">
      <c r="C136" s="44"/>
      <c r="D136" s="45"/>
      <c r="E136" s="45"/>
      <c r="F136" s="45"/>
      <c r="G136" s="45"/>
      <c r="H136" s="45"/>
      <c r="I136" s="45"/>
      <c r="J136" s="45"/>
      <c r="K136" s="45"/>
      <c r="L136" s="45"/>
      <c r="M136" s="46"/>
    </row>
    <row r="138" spans="1:24">
      <c r="H138" s="450"/>
    </row>
    <row r="139" spans="1:24" s="1" customFormat="1" ht="12.75">
      <c r="A139" s="3"/>
      <c r="B139" s="3"/>
      <c r="C139" s="4"/>
      <c r="D139" s="5" t="s">
        <v>123</v>
      </c>
      <c r="E139" s="3"/>
      <c r="F139" s="6" t="s">
        <v>3</v>
      </c>
      <c r="G139" s="3"/>
      <c r="H139" s="6" t="s">
        <v>3</v>
      </c>
      <c r="I139" s="3"/>
      <c r="J139" s="7"/>
      <c r="K139" s="4"/>
      <c r="L139" s="7" t="s">
        <v>6</v>
      </c>
      <c r="M139" s="8"/>
      <c r="N139" s="7" t="s">
        <v>7</v>
      </c>
      <c r="O139" s="7"/>
      <c r="P139" s="7"/>
      <c r="Q139" s="7"/>
      <c r="R139" s="7"/>
      <c r="S139" s="8"/>
      <c r="T139" s="8"/>
      <c r="V139" s="6" t="s">
        <v>8</v>
      </c>
      <c r="W139" s="3"/>
      <c r="X139" s="6" t="s">
        <v>8</v>
      </c>
    </row>
    <row r="140" spans="1:24" s="1" customFormat="1" ht="12.75">
      <c r="A140" s="3" t="s">
        <v>9</v>
      </c>
      <c r="B140" s="3"/>
      <c r="C140" s="4"/>
      <c r="D140" s="3"/>
      <c r="E140" s="3"/>
      <c r="F140" s="4" t="s">
        <v>10</v>
      </c>
      <c r="G140" s="3"/>
      <c r="H140" s="4" t="s">
        <v>10</v>
      </c>
      <c r="I140" s="3"/>
      <c r="J140" s="4" t="s">
        <v>13</v>
      </c>
      <c r="K140" s="4"/>
      <c r="L140" s="4" t="s">
        <v>15</v>
      </c>
      <c r="M140" s="8"/>
      <c r="N140" s="4" t="s">
        <v>15</v>
      </c>
      <c r="O140" s="4"/>
      <c r="P140" s="4" t="s">
        <v>16</v>
      </c>
      <c r="Q140" s="4"/>
      <c r="R140" s="4" t="s">
        <v>17</v>
      </c>
      <c r="S140" s="4"/>
      <c r="T140" s="4" t="s">
        <v>18</v>
      </c>
      <c r="V140" s="4" t="s">
        <v>10</v>
      </c>
      <c r="W140" s="3"/>
      <c r="X140" s="4" t="s">
        <v>10</v>
      </c>
    </row>
    <row r="141" spans="1:24" s="1" customFormat="1" ht="12.75">
      <c r="A141" s="9" t="s">
        <v>20</v>
      </c>
      <c r="B141" s="3"/>
      <c r="C141" s="9" t="s">
        <v>21</v>
      </c>
      <c r="D141" s="10"/>
      <c r="E141" s="3"/>
      <c r="F141" s="11" t="s">
        <v>6</v>
      </c>
      <c r="G141" s="3"/>
      <c r="H141" s="11" t="s">
        <v>7</v>
      </c>
      <c r="I141" s="3"/>
      <c r="J141" s="11" t="s">
        <v>5</v>
      </c>
      <c r="K141" s="4"/>
      <c r="L141" s="11" t="s">
        <v>23</v>
      </c>
      <c r="M141" s="8"/>
      <c r="N141" s="11" t="s">
        <v>23</v>
      </c>
      <c r="O141" s="4"/>
      <c r="P141" s="11" t="s">
        <v>24</v>
      </c>
      <c r="Q141" s="4"/>
      <c r="R141" s="11" t="s">
        <v>25</v>
      </c>
      <c r="S141" s="4"/>
      <c r="T141" s="11" t="s">
        <v>25</v>
      </c>
      <c r="V141" s="11" t="s">
        <v>6</v>
      </c>
      <c r="W141" s="3"/>
      <c r="X141" s="11" t="s">
        <v>7</v>
      </c>
    </row>
    <row r="142" spans="1:24" s="1" customFormat="1" ht="12.75">
      <c r="A142" s="3"/>
      <c r="B142" s="3"/>
      <c r="C142" s="4"/>
      <c r="D142" s="3"/>
      <c r="E142" s="3"/>
      <c r="F142" s="4" t="s">
        <v>27</v>
      </c>
      <c r="G142" s="3"/>
      <c r="H142" s="4" t="s">
        <v>28</v>
      </c>
      <c r="I142" s="3"/>
      <c r="J142" s="47" t="s">
        <v>31</v>
      </c>
      <c r="K142" s="12"/>
      <c r="L142" s="4" t="s">
        <v>33</v>
      </c>
      <c r="M142" s="12"/>
      <c r="N142" s="4" t="s">
        <v>34</v>
      </c>
      <c r="O142" s="12"/>
      <c r="P142" s="4" t="s">
        <v>35</v>
      </c>
      <c r="Q142" s="12"/>
      <c r="R142" s="4" t="s">
        <v>36</v>
      </c>
      <c r="T142" s="8" t="s">
        <v>37</v>
      </c>
      <c r="U142" s="8"/>
      <c r="V142" s="8" t="s">
        <v>38</v>
      </c>
      <c r="W142" s="8"/>
      <c r="X142" s="8" t="s">
        <v>39</v>
      </c>
    </row>
    <row r="143" spans="1:24" s="1" customFormat="1" ht="12.75">
      <c r="A143" s="4"/>
      <c r="B143" s="3"/>
      <c r="C143" s="4"/>
      <c r="D143" s="3"/>
      <c r="E143" s="3"/>
      <c r="F143" s="3"/>
      <c r="G143" s="3"/>
      <c r="H143" s="3"/>
      <c r="I143" s="3"/>
      <c r="J143" s="3"/>
      <c r="K143" s="3"/>
      <c r="L143" s="3"/>
      <c r="N143" s="3"/>
      <c r="O143" s="3"/>
      <c r="P143" s="3"/>
      <c r="Q143" s="3"/>
      <c r="R143" s="3"/>
      <c r="S143" s="3"/>
      <c r="T143" s="3"/>
    </row>
    <row r="144" spans="1:24" s="1" customFormat="1" ht="15">
      <c r="A144" s="4"/>
      <c r="B144" s="3"/>
      <c r="C144" s="3" t="s">
        <v>42</v>
      </c>
      <c r="D144" s="3"/>
      <c r="E144" s="3"/>
      <c r="F144" s="3"/>
      <c r="G144" s="3"/>
      <c r="H144" s="3"/>
      <c r="I144" s="3"/>
      <c r="J144" s="3"/>
      <c r="K144" s="3"/>
      <c r="L144" s="3"/>
      <c r="N144" s="3"/>
      <c r="O144" s="3"/>
      <c r="P144" s="13"/>
      <c r="Q144" s="14"/>
      <c r="R144" s="3"/>
      <c r="S144" s="14"/>
      <c r="T144" s="3"/>
    </row>
    <row r="145" spans="1:24" s="1" customFormat="1" ht="12.75">
      <c r="A145" s="4">
        <v>1</v>
      </c>
      <c r="B145" s="3"/>
      <c r="C145" s="4">
        <v>1</v>
      </c>
      <c r="D145" s="3" t="s">
        <v>45</v>
      </c>
      <c r="E145" s="4"/>
      <c r="F145" s="15">
        <v>0</v>
      </c>
      <c r="G145" s="15"/>
      <c r="H145" s="15">
        <v>0</v>
      </c>
      <c r="I145" s="4"/>
      <c r="J145" s="793">
        <v>0</v>
      </c>
      <c r="K145" s="16"/>
      <c r="L145" s="16">
        <f>F145+J145*1.5</f>
        <v>0</v>
      </c>
      <c r="M145" s="17"/>
      <c r="N145" s="16">
        <f>H145+J145*0.5</f>
        <v>0</v>
      </c>
      <c r="O145" s="3"/>
      <c r="P145" s="18">
        <v>0.04</v>
      </c>
      <c r="Q145" s="4"/>
      <c r="R145" s="16">
        <f>P145*L145</f>
        <v>0</v>
      </c>
      <c r="S145" s="16"/>
      <c r="T145" s="16">
        <f>P145*N145</f>
        <v>0</v>
      </c>
      <c r="U145" s="16"/>
      <c r="V145" s="16">
        <f>F145+J145-R145</f>
        <v>0</v>
      </c>
      <c r="W145" s="16"/>
      <c r="X145" s="16">
        <f>H145+J145-T145</f>
        <v>0</v>
      </c>
    </row>
    <row r="146" spans="1:24" s="1" customFormat="1" ht="12.75">
      <c r="A146" s="4">
        <v>2</v>
      </c>
      <c r="B146" s="3"/>
      <c r="C146" s="4">
        <v>1</v>
      </c>
      <c r="D146" s="3" t="s">
        <v>47</v>
      </c>
      <c r="E146" s="4"/>
      <c r="F146" s="15">
        <v>0</v>
      </c>
      <c r="G146" s="15"/>
      <c r="H146" s="15">
        <v>0</v>
      </c>
      <c r="I146" s="4"/>
      <c r="J146" s="793">
        <v>0</v>
      </c>
      <c r="K146" s="16"/>
      <c r="L146" s="16">
        <f t="shared" ref="L146:L163" si="45">F146+J146*1.5</f>
        <v>0</v>
      </c>
      <c r="M146" s="17"/>
      <c r="N146" s="16">
        <f t="shared" ref="N146:N163" si="46">H146+J146*0.5</f>
        <v>0</v>
      </c>
      <c r="O146" s="3"/>
      <c r="P146" s="18">
        <v>0.06</v>
      </c>
      <c r="Q146" s="4"/>
      <c r="R146" s="16">
        <f t="shared" ref="R146:R153" si="47">P146*L146</f>
        <v>0</v>
      </c>
      <c r="S146" s="16"/>
      <c r="T146" s="16">
        <f t="shared" ref="T146:T153" si="48">P146*N146</f>
        <v>0</v>
      </c>
      <c r="U146" s="16"/>
      <c r="V146" s="16">
        <f t="shared" ref="V146:V163" si="49">F146+J146-R146</f>
        <v>0</v>
      </c>
      <c r="W146" s="16"/>
      <c r="X146" s="16">
        <f t="shared" ref="X146:X163" si="50">H146+J146-T146</f>
        <v>0</v>
      </c>
    </row>
    <row r="147" spans="1:24" s="1" customFormat="1" ht="12.75">
      <c r="A147" s="4">
        <v>3</v>
      </c>
      <c r="B147" s="3"/>
      <c r="C147" s="4">
        <v>2</v>
      </c>
      <c r="D147" s="3" t="s">
        <v>49</v>
      </c>
      <c r="E147" s="4"/>
      <c r="F147" s="15">
        <v>0</v>
      </c>
      <c r="G147" s="15"/>
      <c r="H147" s="15">
        <v>0</v>
      </c>
      <c r="I147" s="4"/>
      <c r="J147" s="793">
        <v>0</v>
      </c>
      <c r="K147" s="16"/>
      <c r="L147" s="16">
        <f t="shared" si="45"/>
        <v>0</v>
      </c>
      <c r="M147" s="17"/>
      <c r="N147" s="16">
        <f t="shared" si="46"/>
        <v>0</v>
      </c>
      <c r="O147" s="3"/>
      <c r="P147" s="18">
        <v>0.06</v>
      </c>
      <c r="Q147" s="4"/>
      <c r="R147" s="16">
        <f t="shared" si="47"/>
        <v>0</v>
      </c>
      <c r="S147" s="16"/>
      <c r="T147" s="16">
        <f t="shared" si="48"/>
        <v>0</v>
      </c>
      <c r="U147" s="16"/>
      <c r="V147" s="16">
        <f t="shared" si="49"/>
        <v>0</v>
      </c>
      <c r="W147" s="16"/>
      <c r="X147" s="16">
        <f t="shared" si="50"/>
        <v>0</v>
      </c>
    </row>
    <row r="148" spans="1:24" s="1" customFormat="1" ht="12.75">
      <c r="A148" s="4">
        <v>4</v>
      </c>
      <c r="B148" s="3"/>
      <c r="C148" s="4">
        <v>3</v>
      </c>
      <c r="D148" s="3" t="s">
        <v>51</v>
      </c>
      <c r="E148" s="4"/>
      <c r="F148" s="15">
        <v>0</v>
      </c>
      <c r="G148" s="15"/>
      <c r="H148" s="15">
        <v>0</v>
      </c>
      <c r="I148" s="4"/>
      <c r="J148" s="793">
        <v>0</v>
      </c>
      <c r="K148" s="16"/>
      <c r="L148" s="16">
        <f t="shared" si="45"/>
        <v>0</v>
      </c>
      <c r="M148" s="17"/>
      <c r="N148" s="16">
        <f t="shared" si="46"/>
        <v>0</v>
      </c>
      <c r="O148" s="3"/>
      <c r="P148" s="18">
        <v>0.05</v>
      </c>
      <c r="Q148" s="4"/>
      <c r="R148" s="16">
        <f t="shared" si="47"/>
        <v>0</v>
      </c>
      <c r="S148" s="16"/>
      <c r="T148" s="16">
        <f t="shared" si="48"/>
        <v>0</v>
      </c>
      <c r="U148" s="16"/>
      <c r="V148" s="16">
        <f t="shared" si="49"/>
        <v>0</v>
      </c>
      <c r="W148" s="16"/>
      <c r="X148" s="16">
        <f t="shared" si="50"/>
        <v>0</v>
      </c>
    </row>
    <row r="149" spans="1:24" s="1" customFormat="1" ht="12.75">
      <c r="A149" s="4">
        <v>5</v>
      </c>
      <c r="B149" s="3"/>
      <c r="C149" s="4">
        <v>6</v>
      </c>
      <c r="D149" s="3" t="s">
        <v>53</v>
      </c>
      <c r="E149" s="4"/>
      <c r="F149" s="15">
        <v>0</v>
      </c>
      <c r="G149" s="15"/>
      <c r="H149" s="15">
        <v>0</v>
      </c>
      <c r="I149" s="4"/>
      <c r="J149" s="793">
        <v>0</v>
      </c>
      <c r="K149" s="16"/>
      <c r="L149" s="16">
        <f t="shared" si="45"/>
        <v>0</v>
      </c>
      <c r="M149" s="17"/>
      <c r="N149" s="16">
        <f t="shared" si="46"/>
        <v>0</v>
      </c>
      <c r="O149" s="3"/>
      <c r="P149" s="18">
        <v>0.1</v>
      </c>
      <c r="Q149" s="4"/>
      <c r="R149" s="16">
        <f t="shared" si="47"/>
        <v>0</v>
      </c>
      <c r="S149" s="16"/>
      <c r="T149" s="16">
        <f t="shared" si="48"/>
        <v>0</v>
      </c>
      <c r="U149" s="16"/>
      <c r="V149" s="16">
        <f t="shared" si="49"/>
        <v>0</v>
      </c>
      <c r="W149" s="16"/>
      <c r="X149" s="16">
        <f t="shared" si="50"/>
        <v>0</v>
      </c>
    </row>
    <row r="150" spans="1:24" s="1" customFormat="1" ht="12.75">
      <c r="A150" s="4">
        <v>6</v>
      </c>
      <c r="B150" s="3"/>
      <c r="C150" s="4">
        <v>7</v>
      </c>
      <c r="D150" s="3" t="s">
        <v>55</v>
      </c>
      <c r="E150" s="4"/>
      <c r="F150" s="15">
        <v>0</v>
      </c>
      <c r="G150" s="15"/>
      <c r="H150" s="15">
        <v>0</v>
      </c>
      <c r="I150" s="4"/>
      <c r="J150" s="793">
        <v>0</v>
      </c>
      <c r="K150" s="16"/>
      <c r="L150" s="16">
        <f t="shared" si="45"/>
        <v>0</v>
      </c>
      <c r="M150" s="17"/>
      <c r="N150" s="16">
        <f t="shared" si="46"/>
        <v>0</v>
      </c>
      <c r="O150" s="3"/>
      <c r="P150" s="18">
        <v>0.15</v>
      </c>
      <c r="Q150" s="4"/>
      <c r="R150" s="16">
        <f t="shared" si="47"/>
        <v>0</v>
      </c>
      <c r="S150" s="16"/>
      <c r="T150" s="16">
        <f t="shared" si="48"/>
        <v>0</v>
      </c>
      <c r="U150" s="16"/>
      <c r="V150" s="16">
        <f t="shared" si="49"/>
        <v>0</v>
      </c>
      <c r="W150" s="16"/>
      <c r="X150" s="16">
        <f t="shared" si="50"/>
        <v>0</v>
      </c>
    </row>
    <row r="151" spans="1:24" s="1" customFormat="1" ht="12.75">
      <c r="A151" s="4">
        <v>7</v>
      </c>
      <c r="B151" s="3"/>
      <c r="C151" s="4">
        <v>8</v>
      </c>
      <c r="D151" s="3" t="s">
        <v>57</v>
      </c>
      <c r="E151" s="4"/>
      <c r="F151" s="15">
        <v>0</v>
      </c>
      <c r="G151" s="15"/>
      <c r="H151" s="15">
        <v>0</v>
      </c>
      <c r="I151" s="4"/>
      <c r="J151" s="793">
        <v>0</v>
      </c>
      <c r="K151" s="16"/>
      <c r="L151" s="16">
        <f t="shared" si="45"/>
        <v>0</v>
      </c>
      <c r="M151" s="17"/>
      <c r="N151" s="16">
        <f t="shared" si="46"/>
        <v>0</v>
      </c>
      <c r="O151" s="3"/>
      <c r="P151" s="18">
        <v>0.2</v>
      </c>
      <c r="Q151" s="4"/>
      <c r="R151" s="16">
        <f t="shared" si="47"/>
        <v>0</v>
      </c>
      <c r="S151" s="16"/>
      <c r="T151" s="16">
        <f t="shared" si="48"/>
        <v>0</v>
      </c>
      <c r="U151" s="16"/>
      <c r="V151" s="16">
        <f t="shared" si="49"/>
        <v>0</v>
      </c>
      <c r="W151" s="16"/>
      <c r="X151" s="16">
        <f t="shared" si="50"/>
        <v>0</v>
      </c>
    </row>
    <row r="152" spans="1:24" s="1" customFormat="1" ht="12.75">
      <c r="A152" s="4">
        <v>8</v>
      </c>
      <c r="B152" s="3"/>
      <c r="C152" s="4">
        <v>10</v>
      </c>
      <c r="D152" s="3" t="s">
        <v>59</v>
      </c>
      <c r="E152" s="4"/>
      <c r="F152" s="15">
        <v>0</v>
      </c>
      <c r="G152" s="15"/>
      <c r="H152" s="15">
        <v>0</v>
      </c>
      <c r="I152" s="4"/>
      <c r="J152" s="793">
        <v>0</v>
      </c>
      <c r="K152" s="16"/>
      <c r="L152" s="16">
        <f t="shared" si="45"/>
        <v>0</v>
      </c>
      <c r="M152" s="17"/>
      <c r="N152" s="16">
        <f t="shared" si="46"/>
        <v>0</v>
      </c>
      <c r="O152" s="3"/>
      <c r="P152" s="18">
        <v>0.3</v>
      </c>
      <c r="Q152" s="4"/>
      <c r="R152" s="16">
        <f t="shared" si="47"/>
        <v>0</v>
      </c>
      <c r="S152" s="16"/>
      <c r="T152" s="16">
        <f t="shared" si="48"/>
        <v>0</v>
      </c>
      <c r="U152" s="16"/>
      <c r="V152" s="16">
        <f t="shared" si="49"/>
        <v>0</v>
      </c>
      <c r="W152" s="16"/>
      <c r="X152" s="16">
        <f t="shared" si="50"/>
        <v>0</v>
      </c>
    </row>
    <row r="153" spans="1:24" s="1" customFormat="1" ht="12.75">
      <c r="A153" s="4">
        <v>9</v>
      </c>
      <c r="B153" s="3"/>
      <c r="C153" s="4">
        <v>12</v>
      </c>
      <c r="D153" s="3" t="s">
        <v>61</v>
      </c>
      <c r="E153" s="4"/>
      <c r="F153" s="15">
        <v>0</v>
      </c>
      <c r="G153" s="15"/>
      <c r="H153" s="15">
        <v>0</v>
      </c>
      <c r="I153" s="4"/>
      <c r="J153" s="793">
        <f>'UGL ACC &amp; CCA 18-22'!AZ60/1000</f>
        <v>20.360697855400002</v>
      </c>
      <c r="K153" s="16"/>
      <c r="L153" s="16">
        <f>F153+J153*1</f>
        <v>20.360697855400002</v>
      </c>
      <c r="M153" s="17"/>
      <c r="N153" s="16">
        <f t="shared" si="46"/>
        <v>10.180348927700001</v>
      </c>
      <c r="O153" s="3"/>
      <c r="P153" s="18">
        <v>1</v>
      </c>
      <c r="Q153" s="4"/>
      <c r="R153" s="16">
        <f t="shared" si="47"/>
        <v>20.360697855400002</v>
      </c>
      <c r="S153" s="16"/>
      <c r="T153" s="16">
        <f t="shared" si="48"/>
        <v>10.180348927700001</v>
      </c>
      <c r="U153" s="16"/>
      <c r="V153" s="16">
        <f t="shared" si="49"/>
        <v>0</v>
      </c>
      <c r="W153" s="16"/>
      <c r="X153" s="16">
        <f t="shared" si="50"/>
        <v>10.180348927700001</v>
      </c>
    </row>
    <row r="154" spans="1:24" s="1" customFormat="1" ht="12.75">
      <c r="A154" s="4">
        <v>10</v>
      </c>
      <c r="B154" s="3"/>
      <c r="C154" s="4">
        <v>13</v>
      </c>
      <c r="D154" s="3" t="s">
        <v>63</v>
      </c>
      <c r="E154" s="4"/>
      <c r="F154" s="15">
        <v>0</v>
      </c>
      <c r="G154" s="15"/>
      <c r="H154" s="15">
        <v>0</v>
      </c>
      <c r="I154" s="4"/>
      <c r="J154" s="793">
        <v>0</v>
      </c>
      <c r="K154" s="16"/>
      <c r="L154" s="16">
        <f t="shared" si="45"/>
        <v>0</v>
      </c>
      <c r="M154" s="17"/>
      <c r="N154" s="16">
        <f t="shared" si="46"/>
        <v>0</v>
      </c>
      <c r="O154" s="3"/>
      <c r="P154" s="18" t="s">
        <v>64</v>
      </c>
      <c r="Q154" s="4"/>
      <c r="R154" s="16">
        <v>0</v>
      </c>
      <c r="S154" s="16"/>
      <c r="T154" s="16">
        <v>0</v>
      </c>
      <c r="U154" s="16"/>
      <c r="V154" s="16">
        <f t="shared" si="49"/>
        <v>0</v>
      </c>
      <c r="W154" s="16"/>
      <c r="X154" s="16">
        <f t="shared" si="50"/>
        <v>0</v>
      </c>
    </row>
    <row r="155" spans="1:24" s="1" customFormat="1" ht="12.75">
      <c r="A155" s="4">
        <v>11</v>
      </c>
      <c r="B155" s="3"/>
      <c r="C155" s="19">
        <v>14.1</v>
      </c>
      <c r="D155" s="3" t="s">
        <v>66</v>
      </c>
      <c r="E155" s="4"/>
      <c r="F155" s="15">
        <v>0</v>
      </c>
      <c r="G155" s="15"/>
      <c r="H155" s="15">
        <v>0</v>
      </c>
      <c r="I155" s="4"/>
      <c r="J155" s="793">
        <v>0</v>
      </c>
      <c r="K155" s="16"/>
      <c r="L155" s="16">
        <f t="shared" si="45"/>
        <v>0</v>
      </c>
      <c r="M155" s="17"/>
      <c r="N155" s="16">
        <f t="shared" si="46"/>
        <v>0</v>
      </c>
      <c r="O155" s="3"/>
      <c r="P155" s="18">
        <v>0.05</v>
      </c>
      <c r="Q155" s="4"/>
      <c r="R155" s="16">
        <f t="shared" ref="R155:R163" si="51">P155*L155</f>
        <v>0</v>
      </c>
      <c r="S155" s="16"/>
      <c r="T155" s="16">
        <f t="shared" ref="T155:T163" si="52">P155*N155</f>
        <v>0</v>
      </c>
      <c r="U155" s="16"/>
      <c r="V155" s="16">
        <f t="shared" si="49"/>
        <v>0</v>
      </c>
      <c r="W155" s="16"/>
      <c r="X155" s="16">
        <f t="shared" si="50"/>
        <v>0</v>
      </c>
    </row>
    <row r="156" spans="1:24" s="1" customFormat="1" ht="12.75">
      <c r="A156" s="4">
        <v>12</v>
      </c>
      <c r="B156" s="3"/>
      <c r="C156" s="19">
        <v>14.1</v>
      </c>
      <c r="D156" s="3" t="s">
        <v>68</v>
      </c>
      <c r="E156" s="4"/>
      <c r="F156" s="15">
        <v>0</v>
      </c>
      <c r="G156" s="15"/>
      <c r="H156" s="15">
        <v>0</v>
      </c>
      <c r="I156" s="4"/>
      <c r="J156" s="793">
        <v>0</v>
      </c>
      <c r="K156" s="16"/>
      <c r="L156" s="16">
        <f t="shared" si="45"/>
        <v>0</v>
      </c>
      <c r="M156" s="17"/>
      <c r="N156" s="16">
        <f t="shared" si="46"/>
        <v>0</v>
      </c>
      <c r="O156" s="3"/>
      <c r="P156" s="18">
        <v>7.0000000000000007E-2</v>
      </c>
      <c r="Q156" s="20"/>
      <c r="R156" s="16">
        <f t="shared" si="51"/>
        <v>0</v>
      </c>
      <c r="S156" s="16"/>
      <c r="T156" s="16">
        <f t="shared" si="52"/>
        <v>0</v>
      </c>
      <c r="U156" s="16"/>
      <c r="V156" s="16">
        <f t="shared" si="49"/>
        <v>0</v>
      </c>
      <c r="W156" s="16"/>
      <c r="X156" s="16">
        <f t="shared" si="50"/>
        <v>0</v>
      </c>
    </row>
    <row r="157" spans="1:24" s="1" customFormat="1" ht="12.75">
      <c r="A157" s="4">
        <v>13</v>
      </c>
      <c r="B157" s="3"/>
      <c r="C157" s="4">
        <v>17</v>
      </c>
      <c r="D157" s="3" t="s">
        <v>70</v>
      </c>
      <c r="E157" s="4"/>
      <c r="F157" s="15">
        <v>0</v>
      </c>
      <c r="G157" s="15"/>
      <c r="H157" s="15">
        <v>0</v>
      </c>
      <c r="I157" s="4"/>
      <c r="J157" s="793">
        <v>0</v>
      </c>
      <c r="K157" s="16"/>
      <c r="L157" s="16">
        <f t="shared" si="45"/>
        <v>0</v>
      </c>
      <c r="M157" s="17"/>
      <c r="N157" s="16">
        <f t="shared" si="46"/>
        <v>0</v>
      </c>
      <c r="O157" s="3"/>
      <c r="P157" s="18">
        <v>0.08</v>
      </c>
      <c r="Q157" s="4"/>
      <c r="R157" s="16">
        <f t="shared" si="51"/>
        <v>0</v>
      </c>
      <c r="S157" s="16"/>
      <c r="T157" s="16">
        <f t="shared" si="52"/>
        <v>0</v>
      </c>
      <c r="U157" s="16"/>
      <c r="V157" s="16">
        <f t="shared" si="49"/>
        <v>0</v>
      </c>
      <c r="W157" s="16"/>
      <c r="X157" s="16">
        <f t="shared" si="50"/>
        <v>0</v>
      </c>
    </row>
    <row r="158" spans="1:24" s="1" customFormat="1" ht="12.75">
      <c r="A158" s="4">
        <v>14</v>
      </c>
      <c r="B158" s="3"/>
      <c r="C158" s="4">
        <v>38</v>
      </c>
      <c r="D158" s="3" t="s">
        <v>72</v>
      </c>
      <c r="E158" s="4"/>
      <c r="F158" s="15">
        <v>0</v>
      </c>
      <c r="G158" s="15"/>
      <c r="H158" s="15">
        <v>0</v>
      </c>
      <c r="I158" s="4"/>
      <c r="J158" s="793">
        <v>0</v>
      </c>
      <c r="K158" s="16"/>
      <c r="L158" s="16">
        <f t="shared" si="45"/>
        <v>0</v>
      </c>
      <c r="M158" s="17"/>
      <c r="N158" s="16">
        <f t="shared" si="46"/>
        <v>0</v>
      </c>
      <c r="O158" s="3"/>
      <c r="P158" s="18">
        <v>0.3</v>
      </c>
      <c r="Q158" s="4"/>
      <c r="R158" s="16">
        <f t="shared" si="51"/>
        <v>0</v>
      </c>
      <c r="S158" s="16"/>
      <c r="T158" s="16">
        <f t="shared" si="52"/>
        <v>0</v>
      </c>
      <c r="U158" s="16"/>
      <c r="V158" s="16">
        <f t="shared" si="49"/>
        <v>0</v>
      </c>
      <c r="W158" s="16"/>
      <c r="X158" s="16">
        <f t="shared" si="50"/>
        <v>0</v>
      </c>
    </row>
    <row r="159" spans="1:24" s="1" customFormat="1" ht="12.75">
      <c r="A159" s="4">
        <v>15</v>
      </c>
      <c r="B159" s="3"/>
      <c r="C159" s="4">
        <v>41</v>
      </c>
      <c r="D159" s="3" t="s">
        <v>74</v>
      </c>
      <c r="E159" s="4"/>
      <c r="F159" s="15">
        <v>0</v>
      </c>
      <c r="G159" s="15"/>
      <c r="H159" s="15">
        <v>0</v>
      </c>
      <c r="I159" s="4"/>
      <c r="J159" s="793">
        <v>0</v>
      </c>
      <c r="K159" s="16"/>
      <c r="L159" s="16">
        <f t="shared" si="45"/>
        <v>0</v>
      </c>
      <c r="M159" s="17"/>
      <c r="N159" s="16">
        <f t="shared" si="46"/>
        <v>0</v>
      </c>
      <c r="O159" s="3"/>
      <c r="P159" s="18">
        <v>0.25</v>
      </c>
      <c r="Q159" s="4"/>
      <c r="R159" s="16">
        <f t="shared" si="51"/>
        <v>0</v>
      </c>
      <c r="S159" s="16"/>
      <c r="T159" s="16">
        <f t="shared" si="52"/>
        <v>0</v>
      </c>
      <c r="U159" s="16"/>
      <c r="V159" s="16">
        <f t="shared" si="49"/>
        <v>0</v>
      </c>
      <c r="W159" s="16"/>
      <c r="X159" s="16">
        <f t="shared" si="50"/>
        <v>0</v>
      </c>
    </row>
    <row r="160" spans="1:24" s="1" customFormat="1" ht="12.75">
      <c r="A160" s="4">
        <v>16</v>
      </c>
      <c r="B160" s="3"/>
      <c r="C160" s="4">
        <v>45</v>
      </c>
      <c r="D160" s="21" t="s">
        <v>76</v>
      </c>
      <c r="E160" s="4"/>
      <c r="F160" s="15">
        <v>0</v>
      </c>
      <c r="G160" s="15"/>
      <c r="H160" s="15">
        <v>0</v>
      </c>
      <c r="I160" s="4"/>
      <c r="J160" s="793">
        <v>0</v>
      </c>
      <c r="K160" s="16"/>
      <c r="L160" s="16">
        <f t="shared" si="45"/>
        <v>0</v>
      </c>
      <c r="M160" s="17"/>
      <c r="N160" s="16">
        <f t="shared" si="46"/>
        <v>0</v>
      </c>
      <c r="O160" s="3"/>
      <c r="P160" s="18">
        <v>0.45</v>
      </c>
      <c r="Q160" s="4"/>
      <c r="R160" s="16">
        <f t="shared" si="51"/>
        <v>0</v>
      </c>
      <c r="S160" s="16"/>
      <c r="T160" s="16">
        <f t="shared" si="52"/>
        <v>0</v>
      </c>
      <c r="U160" s="16"/>
      <c r="V160" s="16">
        <f t="shared" si="49"/>
        <v>0</v>
      </c>
      <c r="W160" s="16"/>
      <c r="X160" s="16">
        <f t="shared" si="50"/>
        <v>0</v>
      </c>
    </row>
    <row r="161" spans="1:24" s="1" customFormat="1" ht="12.75">
      <c r="A161" s="4">
        <v>17</v>
      </c>
      <c r="B161" s="3"/>
      <c r="C161" s="4">
        <v>49</v>
      </c>
      <c r="D161" s="3" t="s">
        <v>78</v>
      </c>
      <c r="E161" s="4"/>
      <c r="F161" s="15">
        <v>0</v>
      </c>
      <c r="G161" s="15"/>
      <c r="H161" s="15">
        <v>0</v>
      </c>
      <c r="I161" s="4"/>
      <c r="J161" s="793">
        <v>0</v>
      </c>
      <c r="K161" s="16"/>
      <c r="L161" s="16">
        <f t="shared" si="45"/>
        <v>0</v>
      </c>
      <c r="M161" s="17"/>
      <c r="N161" s="16">
        <f t="shared" si="46"/>
        <v>0</v>
      </c>
      <c r="O161" s="3"/>
      <c r="P161" s="18">
        <v>0.08</v>
      </c>
      <c r="Q161" s="4"/>
      <c r="R161" s="16">
        <f t="shared" si="51"/>
        <v>0</v>
      </c>
      <c r="S161" s="16"/>
      <c r="T161" s="16">
        <f t="shared" si="52"/>
        <v>0</v>
      </c>
      <c r="U161" s="16"/>
      <c r="V161" s="16">
        <f t="shared" si="49"/>
        <v>0</v>
      </c>
      <c r="W161" s="16"/>
      <c r="X161" s="16">
        <f t="shared" si="50"/>
        <v>0</v>
      </c>
    </row>
    <row r="162" spans="1:24" s="1" customFormat="1" ht="12.75">
      <c r="A162" s="4">
        <v>18</v>
      </c>
      <c r="B162" s="3"/>
      <c r="C162" s="4">
        <v>50</v>
      </c>
      <c r="D162" s="21" t="s">
        <v>80</v>
      </c>
      <c r="E162" s="4"/>
      <c r="F162" s="15">
        <v>0</v>
      </c>
      <c r="G162" s="15"/>
      <c r="H162" s="15">
        <v>0</v>
      </c>
      <c r="I162" s="4"/>
      <c r="J162" s="793">
        <f>'UGL ACC &amp; CCA 18-22'!AZ64/1000</f>
        <v>1114.5237502196001</v>
      </c>
      <c r="K162" s="16"/>
      <c r="L162" s="16">
        <f t="shared" si="45"/>
        <v>1671.7856253294001</v>
      </c>
      <c r="M162" s="17"/>
      <c r="N162" s="16">
        <f t="shared" si="46"/>
        <v>557.26187510980003</v>
      </c>
      <c r="O162" s="3"/>
      <c r="P162" s="18">
        <v>0.55000000000000004</v>
      </c>
      <c r="Q162" s="4"/>
      <c r="R162" s="16">
        <f t="shared" si="51"/>
        <v>919.48209393117008</v>
      </c>
      <c r="S162" s="16"/>
      <c r="T162" s="16">
        <f t="shared" si="52"/>
        <v>306.49403131039003</v>
      </c>
      <c r="U162" s="16"/>
      <c r="V162" s="16">
        <f t="shared" si="49"/>
        <v>195.04165628842998</v>
      </c>
      <c r="W162" s="16"/>
      <c r="X162" s="16">
        <f t="shared" si="50"/>
        <v>808.02971890921003</v>
      </c>
    </row>
    <row r="163" spans="1:24" s="1" customFormat="1" ht="12.75">
      <c r="A163" s="4">
        <v>19</v>
      </c>
      <c r="B163" s="3"/>
      <c r="C163" s="4">
        <v>51</v>
      </c>
      <c r="D163" s="3" t="s">
        <v>82</v>
      </c>
      <c r="E163" s="4"/>
      <c r="F163" s="22">
        <v>0</v>
      </c>
      <c r="G163" s="15"/>
      <c r="H163" s="22">
        <v>0</v>
      </c>
      <c r="I163" s="4"/>
      <c r="J163" s="794">
        <v>0</v>
      </c>
      <c r="K163" s="16"/>
      <c r="L163" s="23">
        <f t="shared" si="45"/>
        <v>0</v>
      </c>
      <c r="M163" s="17"/>
      <c r="N163" s="23">
        <f t="shared" si="46"/>
        <v>0</v>
      </c>
      <c r="O163" s="3"/>
      <c r="P163" s="18">
        <v>0.06</v>
      </c>
      <c r="Q163" s="4"/>
      <c r="R163" s="23">
        <f t="shared" si="51"/>
        <v>0</v>
      </c>
      <c r="S163" s="16"/>
      <c r="T163" s="23">
        <f t="shared" si="52"/>
        <v>0</v>
      </c>
      <c r="U163" s="16"/>
      <c r="V163" s="23">
        <f t="shared" si="49"/>
        <v>0</v>
      </c>
      <c r="W163" s="16"/>
      <c r="X163" s="23">
        <f t="shared" si="50"/>
        <v>0</v>
      </c>
    </row>
    <row r="164" spans="1:24" s="1" customFormat="1" ht="12.75">
      <c r="A164" s="3"/>
      <c r="B164" s="3"/>
      <c r="C164" s="4"/>
      <c r="D164" s="3"/>
      <c r="E164" s="3"/>
      <c r="F164" s="3"/>
      <c r="G164" s="3"/>
      <c r="H164" s="3"/>
      <c r="I164" s="3"/>
      <c r="J164" s="16"/>
      <c r="K164" s="16"/>
      <c r="L164" s="16"/>
      <c r="M164" s="17"/>
      <c r="N164" s="16"/>
      <c r="O164" s="3"/>
      <c r="P164" s="4"/>
      <c r="Q164" s="3"/>
      <c r="R164" s="24"/>
      <c r="S164" s="24"/>
      <c r="T164" s="24"/>
      <c r="V164" s="24"/>
    </row>
    <row r="165" spans="1:24" s="1" customFormat="1" ht="13.5" thickBot="1">
      <c r="A165" s="3">
        <v>20</v>
      </c>
      <c r="B165" s="3"/>
      <c r="C165" s="3" t="s">
        <v>84</v>
      </c>
      <c r="D165" s="3"/>
      <c r="E165" s="25" t="s">
        <v>85</v>
      </c>
      <c r="F165" s="26">
        <f>SUM(F145:F164)</f>
        <v>0</v>
      </c>
      <c r="G165" s="16">
        <f>SUM(G145:G164)</f>
        <v>0</v>
      </c>
      <c r="H165" s="26">
        <f>SUM(H145:H164)</f>
        <v>0</v>
      </c>
      <c r="I165" s="25"/>
      <c r="J165" s="795">
        <f>SUM(J145:J164)</f>
        <v>1134.8844480750001</v>
      </c>
      <c r="K165" s="27"/>
      <c r="L165" s="26">
        <f>SUM(L145:L164)</f>
        <v>1692.1463231848002</v>
      </c>
      <c r="M165" s="27" t="s">
        <v>85</v>
      </c>
      <c r="N165" s="26">
        <f>SUM(N145:N164)</f>
        <v>567.44222403750007</v>
      </c>
      <c r="O165" s="3"/>
      <c r="P165" s="4"/>
      <c r="Q165" s="25" t="s">
        <v>85</v>
      </c>
      <c r="R165" s="28">
        <f>SUM(R145:R164)</f>
        <v>939.84279178657005</v>
      </c>
      <c r="S165" s="29" t="s">
        <v>85</v>
      </c>
      <c r="T165" s="28">
        <f>SUM(T145:T164)</f>
        <v>316.67438023809001</v>
      </c>
      <c r="V165" s="28">
        <f>SUM(V145:V164)</f>
        <v>195.04165628842998</v>
      </c>
      <c r="X165" s="28">
        <f>SUM(X145:X164)</f>
        <v>818.21006783691007</v>
      </c>
    </row>
    <row r="166" spans="1:24" s="1" customFormat="1" ht="13.5" thickTop="1">
      <c r="A166" s="3"/>
      <c r="B166" s="3"/>
      <c r="C166" s="4"/>
      <c r="D166" s="3"/>
      <c r="E166" s="4"/>
      <c r="F166" s="4"/>
      <c r="G166" s="4"/>
      <c r="H166" s="4"/>
      <c r="I166" s="4"/>
      <c r="J166" s="3"/>
      <c r="K166" s="3"/>
      <c r="R166" s="51"/>
      <c r="S166" s="51"/>
      <c r="T166" s="51"/>
    </row>
    <row r="167" spans="1:24" s="1" customFormat="1" ht="12.75">
      <c r="A167" s="31"/>
      <c r="B167" s="3"/>
      <c r="C167" s="4"/>
      <c r="D167" s="3"/>
      <c r="E167" s="3"/>
      <c r="F167" s="3"/>
      <c r="G167" s="3"/>
      <c r="H167" s="3"/>
      <c r="I167" s="3"/>
      <c r="J167" s="32">
        <f>J165-'UGL ACC &amp; CCA 18-22'!AY67/1000</f>
        <v>0</v>
      </c>
      <c r="K167" s="3"/>
      <c r="L167" s="53"/>
      <c r="M167" s="54"/>
      <c r="N167" s="54"/>
      <c r="O167" s="54"/>
      <c r="P167" s="54"/>
      <c r="Q167" s="54"/>
      <c r="R167" s="55"/>
      <c r="S167" s="54"/>
      <c r="T167" s="54"/>
    </row>
    <row r="168" spans="1:24" s="1" customFormat="1" ht="12.75">
      <c r="A168" s="31"/>
      <c r="B168" s="3"/>
      <c r="C168" s="4"/>
      <c r="D168" s="3"/>
      <c r="E168" s="3"/>
      <c r="F168" s="3"/>
      <c r="G168" s="3"/>
      <c r="H168" s="3"/>
      <c r="I168" s="3"/>
      <c r="J168" s="3"/>
      <c r="K168" s="3"/>
      <c r="L168" s="57"/>
      <c r="M168" s="54"/>
      <c r="N168" s="57"/>
      <c r="O168" s="54"/>
      <c r="P168" s="54"/>
      <c r="Q168" s="54"/>
      <c r="R168" s="58"/>
      <c r="S168" s="58"/>
      <c r="T168" s="58"/>
    </row>
    <row r="169" spans="1:24" s="1" customFormat="1" ht="12.75">
      <c r="A169" s="3"/>
      <c r="B169" s="3"/>
      <c r="C169" s="4"/>
      <c r="D169" s="5" t="s">
        <v>124</v>
      </c>
      <c r="E169" s="3"/>
      <c r="F169" s="6" t="s">
        <v>3</v>
      </c>
      <c r="G169" s="3"/>
      <c r="H169" s="6" t="s">
        <v>3</v>
      </c>
      <c r="I169" s="3"/>
      <c r="J169" s="7"/>
      <c r="K169" s="4"/>
      <c r="L169" s="7" t="s">
        <v>6</v>
      </c>
      <c r="M169" s="8"/>
      <c r="N169" s="7" t="s">
        <v>7</v>
      </c>
      <c r="O169" s="7"/>
      <c r="P169" s="7"/>
      <c r="Q169" s="7"/>
      <c r="R169" s="7"/>
      <c r="S169" s="8"/>
      <c r="T169" s="8"/>
      <c r="V169" s="6" t="s">
        <v>8</v>
      </c>
      <c r="W169" s="3"/>
      <c r="X169" s="6" t="s">
        <v>8</v>
      </c>
    </row>
    <row r="170" spans="1:24" s="1" customFormat="1" ht="12.75">
      <c r="A170" s="3" t="s">
        <v>9</v>
      </c>
      <c r="B170" s="3"/>
      <c r="C170" s="4"/>
      <c r="D170" s="3"/>
      <c r="E170" s="3"/>
      <c r="F170" s="4" t="s">
        <v>10</v>
      </c>
      <c r="G170" s="3"/>
      <c r="H170" s="4" t="s">
        <v>10</v>
      </c>
      <c r="I170" s="3"/>
      <c r="J170" s="4" t="s">
        <v>13</v>
      </c>
      <c r="K170" s="4"/>
      <c r="L170" s="4" t="s">
        <v>15</v>
      </c>
      <c r="M170" s="8"/>
      <c r="N170" s="4" t="s">
        <v>15</v>
      </c>
      <c r="O170" s="4"/>
      <c r="P170" s="4" t="s">
        <v>16</v>
      </c>
      <c r="Q170" s="4"/>
      <c r="R170" s="4" t="s">
        <v>17</v>
      </c>
      <c r="S170" s="4"/>
      <c r="T170" s="4" t="s">
        <v>18</v>
      </c>
      <c r="V170" s="4" t="s">
        <v>10</v>
      </c>
      <c r="W170" s="3"/>
      <c r="X170" s="4" t="s">
        <v>10</v>
      </c>
    </row>
    <row r="171" spans="1:24" s="1" customFormat="1" ht="12.75">
      <c r="A171" s="9" t="s">
        <v>20</v>
      </c>
      <c r="B171" s="3"/>
      <c r="C171" s="9" t="s">
        <v>21</v>
      </c>
      <c r="D171" s="10"/>
      <c r="E171" s="3"/>
      <c r="F171" s="11" t="s">
        <v>6</v>
      </c>
      <c r="G171" s="3"/>
      <c r="H171" s="11" t="s">
        <v>7</v>
      </c>
      <c r="I171" s="3"/>
      <c r="J171" s="11" t="s">
        <v>5</v>
      </c>
      <c r="K171" s="4"/>
      <c r="L171" s="11" t="s">
        <v>23</v>
      </c>
      <c r="M171" s="8"/>
      <c r="N171" s="11" t="s">
        <v>23</v>
      </c>
      <c r="O171" s="4"/>
      <c r="P171" s="11" t="s">
        <v>24</v>
      </c>
      <c r="Q171" s="4"/>
      <c r="R171" s="11" t="s">
        <v>25</v>
      </c>
      <c r="S171" s="4"/>
      <c r="T171" s="11" t="s">
        <v>25</v>
      </c>
      <c r="V171" s="11" t="s">
        <v>6</v>
      </c>
      <c r="W171" s="3"/>
      <c r="X171" s="11" t="s">
        <v>7</v>
      </c>
    </row>
    <row r="172" spans="1:24" s="1" customFormat="1" ht="12.75">
      <c r="A172" s="3"/>
      <c r="B172" s="3"/>
      <c r="C172" s="4"/>
      <c r="D172" s="3"/>
      <c r="E172" s="3"/>
      <c r="F172" s="4" t="s">
        <v>27</v>
      </c>
      <c r="G172" s="3"/>
      <c r="H172" s="4" t="s">
        <v>28</v>
      </c>
      <c r="I172" s="3"/>
      <c r="J172" s="47" t="s">
        <v>31</v>
      </c>
      <c r="K172" s="12"/>
      <c r="L172" s="4" t="s">
        <v>33</v>
      </c>
      <c r="M172" s="12"/>
      <c r="N172" s="4" t="s">
        <v>34</v>
      </c>
      <c r="O172" s="12"/>
      <c r="P172" s="4" t="s">
        <v>35</v>
      </c>
      <c r="Q172" s="12"/>
      <c r="R172" s="4" t="s">
        <v>36</v>
      </c>
      <c r="T172" s="8" t="s">
        <v>37</v>
      </c>
      <c r="U172" s="8"/>
      <c r="V172" s="8" t="s">
        <v>38</v>
      </c>
      <c r="W172" s="8"/>
      <c r="X172" s="8" t="s">
        <v>39</v>
      </c>
    </row>
    <row r="173" spans="1:24" s="1" customFormat="1" ht="12.75">
      <c r="A173" s="4"/>
      <c r="B173" s="3"/>
      <c r="C173" s="4"/>
      <c r="D173" s="3"/>
      <c r="E173" s="3"/>
      <c r="F173" s="3"/>
      <c r="G173" s="3"/>
      <c r="H173" s="3"/>
      <c r="I173" s="3"/>
      <c r="J173" s="3"/>
      <c r="K173" s="3"/>
      <c r="L173" s="3"/>
      <c r="N173" s="3"/>
      <c r="O173" s="3"/>
      <c r="P173" s="3"/>
      <c r="Q173" s="3"/>
      <c r="R173" s="3"/>
      <c r="S173" s="3"/>
      <c r="T173" s="3"/>
    </row>
    <row r="174" spans="1:24" s="1" customFormat="1" ht="15">
      <c r="A174" s="4"/>
      <c r="B174" s="3"/>
      <c r="C174" s="3" t="s">
        <v>42</v>
      </c>
      <c r="D174" s="3"/>
      <c r="E174" s="3"/>
      <c r="F174" s="3"/>
      <c r="G174" s="3"/>
      <c r="H174" s="3"/>
      <c r="I174" s="3"/>
      <c r="J174" s="3"/>
      <c r="K174" s="3"/>
      <c r="L174" s="3"/>
      <c r="N174" s="3"/>
      <c r="O174" s="3"/>
      <c r="P174" s="13"/>
      <c r="Q174" s="14"/>
      <c r="R174" s="3"/>
      <c r="S174" s="14"/>
      <c r="T174" s="3"/>
    </row>
    <row r="175" spans="1:24" s="1" customFormat="1" ht="12.75">
      <c r="A175" s="4">
        <v>1</v>
      </c>
      <c r="B175" s="3"/>
      <c r="C175" s="4">
        <v>1</v>
      </c>
      <c r="D175" s="3" t="s">
        <v>45</v>
      </c>
      <c r="E175" s="4"/>
      <c r="F175" s="15">
        <f>V145</f>
        <v>0</v>
      </c>
      <c r="G175" s="15"/>
      <c r="H175" s="15">
        <f>X145</f>
        <v>0</v>
      </c>
      <c r="I175" s="4"/>
      <c r="J175" s="793">
        <v>0</v>
      </c>
      <c r="K175" s="16"/>
      <c r="L175" s="16">
        <f>F175+J175*1.5</f>
        <v>0</v>
      </c>
      <c r="M175" s="17"/>
      <c r="N175" s="16">
        <f>H175+J175*0.5</f>
        <v>0</v>
      </c>
      <c r="O175" s="3"/>
      <c r="P175" s="18">
        <v>0.04</v>
      </c>
      <c r="Q175" s="4"/>
      <c r="R175" s="16">
        <f>P175*L175</f>
        <v>0</v>
      </c>
      <c r="S175" s="16"/>
      <c r="T175" s="16">
        <f>P175*N175</f>
        <v>0</v>
      </c>
      <c r="U175" s="16"/>
      <c r="V175" s="16">
        <f>F175+J175-R175</f>
        <v>0</v>
      </c>
      <c r="W175" s="16"/>
      <c r="X175" s="16">
        <f>H175+J175-T175</f>
        <v>0</v>
      </c>
    </row>
    <row r="176" spans="1:24" s="1" customFormat="1" ht="12.75">
      <c r="A176" s="4">
        <v>2</v>
      </c>
      <c r="B176" s="3"/>
      <c r="C176" s="4">
        <v>1</v>
      </c>
      <c r="D176" s="3" t="s">
        <v>47</v>
      </c>
      <c r="E176" s="4"/>
      <c r="F176" s="15">
        <f>V146</f>
        <v>0</v>
      </c>
      <c r="G176" s="15"/>
      <c r="H176" s="15">
        <f t="shared" ref="H176:H193" si="53">X146</f>
        <v>0</v>
      </c>
      <c r="I176" s="4"/>
      <c r="J176" s="793">
        <f>'UGL ACC &amp; CCA 18-22'!AZ88/1000</f>
        <v>1723.0538158181585</v>
      </c>
      <c r="K176" s="16"/>
      <c r="L176" s="16">
        <f t="shared" ref="L176:L182" si="54">F176+J176*1.5</f>
        <v>2584.5807237272375</v>
      </c>
      <c r="M176" s="17"/>
      <c r="N176" s="16">
        <f t="shared" ref="N176:N193" si="55">H176+J176*0.5</f>
        <v>861.52690790907923</v>
      </c>
      <c r="O176" s="3"/>
      <c r="P176" s="18">
        <v>0.06</v>
      </c>
      <c r="Q176" s="4"/>
      <c r="R176" s="16">
        <f t="shared" ref="R176:R183" si="56">P176*L176</f>
        <v>155.07484342363423</v>
      </c>
      <c r="S176" s="16"/>
      <c r="T176" s="16">
        <f t="shared" ref="T176:T183" si="57">P176*N176</f>
        <v>51.69161447454475</v>
      </c>
      <c r="U176" s="16"/>
      <c r="V176" s="16">
        <f t="shared" ref="V176:V193" si="58">F176+J176-R176</f>
        <v>1567.9789723945241</v>
      </c>
      <c r="W176" s="16"/>
      <c r="X176" s="16">
        <f t="shared" ref="X176:X193" si="59">H176+J176-T176</f>
        <v>1671.3622013436136</v>
      </c>
    </row>
    <row r="177" spans="1:24" s="1" customFormat="1" ht="12.75">
      <c r="A177" s="4">
        <v>3</v>
      </c>
      <c r="B177" s="3"/>
      <c r="C177" s="4">
        <v>2</v>
      </c>
      <c r="D177" s="3" t="s">
        <v>49</v>
      </c>
      <c r="E177" s="4"/>
      <c r="F177" s="15">
        <f t="shared" ref="F177:F193" si="60">V147</f>
        <v>0</v>
      </c>
      <c r="G177" s="15"/>
      <c r="H177" s="15">
        <f t="shared" si="53"/>
        <v>0</v>
      </c>
      <c r="I177" s="4"/>
      <c r="J177" s="793">
        <v>0</v>
      </c>
      <c r="K177" s="16"/>
      <c r="L177" s="16">
        <f t="shared" si="54"/>
        <v>0</v>
      </c>
      <c r="M177" s="17"/>
      <c r="N177" s="16">
        <f t="shared" si="55"/>
        <v>0</v>
      </c>
      <c r="O177" s="3"/>
      <c r="P177" s="18">
        <v>0.06</v>
      </c>
      <c r="Q177" s="4"/>
      <c r="R177" s="16">
        <f t="shared" si="56"/>
        <v>0</v>
      </c>
      <c r="S177" s="16"/>
      <c r="T177" s="16">
        <f t="shared" si="57"/>
        <v>0</v>
      </c>
      <c r="U177" s="16"/>
      <c r="V177" s="16">
        <f t="shared" si="58"/>
        <v>0</v>
      </c>
      <c r="W177" s="16"/>
      <c r="X177" s="16">
        <f t="shared" si="59"/>
        <v>0</v>
      </c>
    </row>
    <row r="178" spans="1:24" s="1" customFormat="1" ht="12.75">
      <c r="A178" s="4">
        <v>4</v>
      </c>
      <c r="B178" s="3"/>
      <c r="C178" s="4">
        <v>3</v>
      </c>
      <c r="D178" s="3" t="s">
        <v>51</v>
      </c>
      <c r="E178" s="4"/>
      <c r="F178" s="15">
        <f t="shared" si="60"/>
        <v>0</v>
      </c>
      <c r="G178" s="15"/>
      <c r="H178" s="15">
        <f t="shared" si="53"/>
        <v>0</v>
      </c>
      <c r="I178" s="4"/>
      <c r="J178" s="793">
        <v>0</v>
      </c>
      <c r="K178" s="16"/>
      <c r="L178" s="16">
        <f t="shared" si="54"/>
        <v>0</v>
      </c>
      <c r="M178" s="17"/>
      <c r="N178" s="16">
        <f t="shared" si="55"/>
        <v>0</v>
      </c>
      <c r="O178" s="3"/>
      <c r="P178" s="18">
        <v>0.05</v>
      </c>
      <c r="Q178" s="4"/>
      <c r="R178" s="16">
        <f t="shared" si="56"/>
        <v>0</v>
      </c>
      <c r="S178" s="16"/>
      <c r="T178" s="16">
        <f t="shared" si="57"/>
        <v>0</v>
      </c>
      <c r="U178" s="16"/>
      <c r="V178" s="16">
        <f t="shared" si="58"/>
        <v>0</v>
      </c>
      <c r="W178" s="16"/>
      <c r="X178" s="16">
        <f t="shared" si="59"/>
        <v>0</v>
      </c>
    </row>
    <row r="179" spans="1:24" s="1" customFormat="1" ht="12.75">
      <c r="A179" s="4">
        <v>5</v>
      </c>
      <c r="B179" s="3"/>
      <c r="C179" s="4">
        <v>6</v>
      </c>
      <c r="D179" s="3" t="s">
        <v>53</v>
      </c>
      <c r="E179" s="4"/>
      <c r="F179" s="15">
        <f t="shared" si="60"/>
        <v>0</v>
      </c>
      <c r="G179" s="15"/>
      <c r="H179" s="15">
        <f t="shared" si="53"/>
        <v>0</v>
      </c>
      <c r="I179" s="4"/>
      <c r="J179" s="793">
        <v>0</v>
      </c>
      <c r="K179" s="16"/>
      <c r="L179" s="16">
        <f t="shared" si="54"/>
        <v>0</v>
      </c>
      <c r="M179" s="17"/>
      <c r="N179" s="16">
        <f t="shared" si="55"/>
        <v>0</v>
      </c>
      <c r="O179" s="3"/>
      <c r="P179" s="18">
        <v>0.1</v>
      </c>
      <c r="Q179" s="4"/>
      <c r="R179" s="16">
        <f t="shared" si="56"/>
        <v>0</v>
      </c>
      <c r="S179" s="16"/>
      <c r="T179" s="16">
        <f t="shared" si="57"/>
        <v>0</v>
      </c>
      <c r="U179" s="16"/>
      <c r="V179" s="16">
        <f t="shared" si="58"/>
        <v>0</v>
      </c>
      <c r="W179" s="16"/>
      <c r="X179" s="16">
        <f t="shared" si="59"/>
        <v>0</v>
      </c>
    </row>
    <row r="180" spans="1:24" s="1" customFormat="1" ht="12.75">
      <c r="A180" s="4">
        <v>6</v>
      </c>
      <c r="B180" s="3"/>
      <c r="C180" s="4">
        <v>7</v>
      </c>
      <c r="D180" s="3" t="s">
        <v>55</v>
      </c>
      <c r="E180" s="4"/>
      <c r="F180" s="15">
        <f t="shared" si="60"/>
        <v>0</v>
      </c>
      <c r="G180" s="15"/>
      <c r="H180" s="15">
        <f t="shared" si="53"/>
        <v>0</v>
      </c>
      <c r="I180" s="4"/>
      <c r="J180" s="793">
        <v>0</v>
      </c>
      <c r="K180" s="16"/>
      <c r="L180" s="16">
        <f t="shared" si="54"/>
        <v>0</v>
      </c>
      <c r="M180" s="17"/>
      <c r="N180" s="16">
        <f t="shared" si="55"/>
        <v>0</v>
      </c>
      <c r="O180" s="3"/>
      <c r="P180" s="18">
        <v>0.15</v>
      </c>
      <c r="Q180" s="4"/>
      <c r="R180" s="16">
        <f t="shared" si="56"/>
        <v>0</v>
      </c>
      <c r="S180" s="16"/>
      <c r="T180" s="16">
        <f t="shared" si="57"/>
        <v>0</v>
      </c>
      <c r="U180" s="16"/>
      <c r="V180" s="16">
        <f t="shared" si="58"/>
        <v>0</v>
      </c>
      <c r="W180" s="16"/>
      <c r="X180" s="16">
        <f t="shared" si="59"/>
        <v>0</v>
      </c>
    </row>
    <row r="181" spans="1:24" s="1" customFormat="1" ht="12.75">
      <c r="A181" s="4">
        <v>7</v>
      </c>
      <c r="B181" s="3"/>
      <c r="C181" s="4">
        <v>8</v>
      </c>
      <c r="D181" s="3" t="s">
        <v>57</v>
      </c>
      <c r="E181" s="4"/>
      <c r="F181" s="15">
        <f t="shared" si="60"/>
        <v>0</v>
      </c>
      <c r="G181" s="15"/>
      <c r="H181" s="15">
        <f t="shared" si="53"/>
        <v>0</v>
      </c>
      <c r="I181" s="4"/>
      <c r="J181" s="793">
        <f>'UGL ACC &amp; CCA 18-22'!AY90/1000</f>
        <v>53.290324200561606</v>
      </c>
      <c r="K181" s="16"/>
      <c r="L181" s="16">
        <f t="shared" si="54"/>
        <v>79.935486300842413</v>
      </c>
      <c r="M181" s="17"/>
      <c r="N181" s="16">
        <f t="shared" si="55"/>
        <v>26.645162100280803</v>
      </c>
      <c r="O181" s="3"/>
      <c r="P181" s="18">
        <v>0.2</v>
      </c>
      <c r="Q181" s="4"/>
      <c r="R181" s="16">
        <f t="shared" si="56"/>
        <v>15.987097260168483</v>
      </c>
      <c r="S181" s="16"/>
      <c r="T181" s="16">
        <f t="shared" si="57"/>
        <v>5.3290324200561612</v>
      </c>
      <c r="U181" s="16"/>
      <c r="V181" s="16">
        <f t="shared" si="58"/>
        <v>37.303226940393124</v>
      </c>
      <c r="W181" s="16"/>
      <c r="X181" s="16">
        <f t="shared" si="59"/>
        <v>47.961291780505448</v>
      </c>
    </row>
    <row r="182" spans="1:24" s="1" customFormat="1" ht="12.75">
      <c r="A182" s="4">
        <v>8</v>
      </c>
      <c r="B182" s="3"/>
      <c r="C182" s="4">
        <v>10</v>
      </c>
      <c r="D182" s="3" t="s">
        <v>59</v>
      </c>
      <c r="E182" s="4"/>
      <c r="F182" s="15">
        <f t="shared" si="60"/>
        <v>0</v>
      </c>
      <c r="G182" s="15"/>
      <c r="H182" s="15">
        <f t="shared" si="53"/>
        <v>0</v>
      </c>
      <c r="I182" s="4"/>
      <c r="J182" s="793">
        <v>0</v>
      </c>
      <c r="K182" s="16"/>
      <c r="L182" s="16">
        <f t="shared" si="54"/>
        <v>0</v>
      </c>
      <c r="M182" s="17"/>
      <c r="N182" s="16">
        <f t="shared" si="55"/>
        <v>0</v>
      </c>
      <c r="O182" s="3"/>
      <c r="P182" s="18">
        <v>0.3</v>
      </c>
      <c r="Q182" s="4"/>
      <c r="R182" s="16">
        <f t="shared" si="56"/>
        <v>0</v>
      </c>
      <c r="S182" s="16"/>
      <c r="T182" s="16">
        <f t="shared" si="57"/>
        <v>0</v>
      </c>
      <c r="U182" s="16"/>
      <c r="V182" s="16">
        <f t="shared" si="58"/>
        <v>0</v>
      </c>
      <c r="W182" s="16"/>
      <c r="X182" s="16">
        <f t="shared" si="59"/>
        <v>0</v>
      </c>
    </row>
    <row r="183" spans="1:24" s="1" customFormat="1" ht="12.75">
      <c r="A183" s="4">
        <v>9</v>
      </c>
      <c r="B183" s="3"/>
      <c r="C183" s="4">
        <v>12</v>
      </c>
      <c r="D183" s="3" t="s">
        <v>61</v>
      </c>
      <c r="E183" s="4"/>
      <c r="F183" s="15">
        <f t="shared" si="60"/>
        <v>0</v>
      </c>
      <c r="G183" s="15"/>
      <c r="H183" s="15">
        <f t="shared" si="53"/>
        <v>10.180348927700001</v>
      </c>
      <c r="I183" s="4"/>
      <c r="J183" s="793">
        <f>'UGL ACC &amp; CCA 18-22'!AZ91/1000</f>
        <v>53797.854549253607</v>
      </c>
      <c r="K183" s="16"/>
      <c r="L183" s="16">
        <f>F183+J183*1</f>
        <v>53797.854549253607</v>
      </c>
      <c r="M183" s="17"/>
      <c r="N183" s="16">
        <f t="shared" si="55"/>
        <v>26909.107623554504</v>
      </c>
      <c r="O183" s="3"/>
      <c r="P183" s="18">
        <v>1</v>
      </c>
      <c r="Q183" s="4"/>
      <c r="R183" s="16">
        <f t="shared" si="56"/>
        <v>53797.854549253607</v>
      </c>
      <c r="S183" s="16"/>
      <c r="T183" s="16">
        <f t="shared" si="57"/>
        <v>26909.107623554504</v>
      </c>
      <c r="U183" s="16"/>
      <c r="V183" s="16">
        <f t="shared" si="58"/>
        <v>0</v>
      </c>
      <c r="W183" s="16"/>
      <c r="X183" s="16">
        <f t="shared" si="59"/>
        <v>26898.927274626803</v>
      </c>
    </row>
    <row r="184" spans="1:24" s="1" customFormat="1" ht="12.75">
      <c r="A184" s="4">
        <v>10</v>
      </c>
      <c r="B184" s="3"/>
      <c r="C184" s="4">
        <v>13</v>
      </c>
      <c r="D184" s="3" t="s">
        <v>63</v>
      </c>
      <c r="E184" s="4"/>
      <c r="F184" s="15">
        <f t="shared" si="60"/>
        <v>0</v>
      </c>
      <c r="G184" s="15"/>
      <c r="H184" s="15">
        <f t="shared" si="53"/>
        <v>0</v>
      </c>
      <c r="I184" s="4"/>
      <c r="J184" s="793">
        <v>0</v>
      </c>
      <c r="K184" s="16"/>
      <c r="L184" s="16">
        <f t="shared" ref="L184:L193" si="61">F184+J184*1.5</f>
        <v>0</v>
      </c>
      <c r="M184" s="17"/>
      <c r="N184" s="16">
        <f t="shared" si="55"/>
        <v>0</v>
      </c>
      <c r="O184" s="3"/>
      <c r="P184" s="18" t="s">
        <v>64</v>
      </c>
      <c r="Q184" s="4"/>
      <c r="R184" s="16">
        <v>0</v>
      </c>
      <c r="S184" s="16"/>
      <c r="T184" s="16">
        <v>0</v>
      </c>
      <c r="U184" s="16"/>
      <c r="V184" s="16">
        <f t="shared" si="58"/>
        <v>0</v>
      </c>
      <c r="W184" s="16"/>
      <c r="X184" s="16">
        <f t="shared" si="59"/>
        <v>0</v>
      </c>
    </row>
    <row r="185" spans="1:24" s="1" customFormat="1" ht="12.75">
      <c r="A185" s="4">
        <v>11</v>
      </c>
      <c r="B185" s="3"/>
      <c r="C185" s="19">
        <v>14.1</v>
      </c>
      <c r="D185" s="3" t="s">
        <v>66</v>
      </c>
      <c r="E185" s="4"/>
      <c r="F185" s="15">
        <f t="shared" si="60"/>
        <v>0</v>
      </c>
      <c r="G185" s="15"/>
      <c r="H185" s="15">
        <f t="shared" si="53"/>
        <v>0</v>
      </c>
      <c r="I185" s="4"/>
      <c r="J185" s="793">
        <v>0</v>
      </c>
      <c r="K185" s="16"/>
      <c r="L185" s="16">
        <f t="shared" si="61"/>
        <v>0</v>
      </c>
      <c r="M185" s="17"/>
      <c r="N185" s="16">
        <f t="shared" si="55"/>
        <v>0</v>
      </c>
      <c r="O185" s="3"/>
      <c r="P185" s="18">
        <v>0.05</v>
      </c>
      <c r="Q185" s="4"/>
      <c r="R185" s="16">
        <f t="shared" ref="R185:R193" si="62">P185*L185</f>
        <v>0</v>
      </c>
      <c r="S185" s="16"/>
      <c r="T185" s="16">
        <f t="shared" ref="T185:T193" si="63">P185*N185</f>
        <v>0</v>
      </c>
      <c r="U185" s="16"/>
      <c r="V185" s="16">
        <f t="shared" si="58"/>
        <v>0</v>
      </c>
      <c r="W185" s="16"/>
      <c r="X185" s="16">
        <f t="shared" si="59"/>
        <v>0</v>
      </c>
    </row>
    <row r="186" spans="1:24" s="1" customFormat="1" ht="12.75">
      <c r="A186" s="4">
        <v>12</v>
      </c>
      <c r="B186" s="3"/>
      <c r="C186" s="19">
        <v>14.1</v>
      </c>
      <c r="D186" s="3" t="s">
        <v>68</v>
      </c>
      <c r="E186" s="4"/>
      <c r="F186" s="15">
        <f t="shared" si="60"/>
        <v>0</v>
      </c>
      <c r="G186" s="15"/>
      <c r="H186" s="15">
        <f t="shared" si="53"/>
        <v>0</v>
      </c>
      <c r="I186" s="4"/>
      <c r="J186" s="793">
        <v>0</v>
      </c>
      <c r="K186" s="16"/>
      <c r="L186" s="16">
        <f t="shared" si="61"/>
        <v>0</v>
      </c>
      <c r="M186" s="17"/>
      <c r="N186" s="16">
        <f t="shared" si="55"/>
        <v>0</v>
      </c>
      <c r="O186" s="3"/>
      <c r="P186" s="18">
        <v>7.0000000000000007E-2</v>
      </c>
      <c r="Q186" s="20"/>
      <c r="R186" s="16">
        <f t="shared" si="62"/>
        <v>0</v>
      </c>
      <c r="S186" s="16"/>
      <c r="T186" s="16">
        <f t="shared" si="63"/>
        <v>0</v>
      </c>
      <c r="U186" s="16"/>
      <c r="V186" s="16">
        <f t="shared" si="58"/>
        <v>0</v>
      </c>
      <c r="W186" s="16"/>
      <c r="X186" s="16">
        <f t="shared" si="59"/>
        <v>0</v>
      </c>
    </row>
    <row r="187" spans="1:24" s="1" customFormat="1" ht="12.75">
      <c r="A187" s="4">
        <v>13</v>
      </c>
      <c r="B187" s="3"/>
      <c r="C187" s="4">
        <v>17</v>
      </c>
      <c r="D187" s="3" t="s">
        <v>70</v>
      </c>
      <c r="E187" s="4"/>
      <c r="F187" s="15">
        <f t="shared" si="60"/>
        <v>0</v>
      </c>
      <c r="G187" s="15"/>
      <c r="H187" s="15">
        <f t="shared" si="53"/>
        <v>0</v>
      </c>
      <c r="I187" s="4"/>
      <c r="J187" s="793">
        <v>0</v>
      </c>
      <c r="K187" s="16"/>
      <c r="L187" s="16">
        <f t="shared" si="61"/>
        <v>0</v>
      </c>
      <c r="M187" s="17"/>
      <c r="N187" s="16">
        <f t="shared" si="55"/>
        <v>0</v>
      </c>
      <c r="O187" s="3"/>
      <c r="P187" s="18">
        <v>0.08</v>
      </c>
      <c r="Q187" s="4"/>
      <c r="R187" s="16">
        <f t="shared" si="62"/>
        <v>0</v>
      </c>
      <c r="S187" s="16"/>
      <c r="T187" s="16">
        <f t="shared" si="63"/>
        <v>0</v>
      </c>
      <c r="U187" s="16"/>
      <c r="V187" s="16">
        <f t="shared" si="58"/>
        <v>0</v>
      </c>
      <c r="W187" s="16"/>
      <c r="X187" s="16">
        <f t="shared" si="59"/>
        <v>0</v>
      </c>
    </row>
    <row r="188" spans="1:24" s="1" customFormat="1" ht="12.75">
      <c r="A188" s="4">
        <v>14</v>
      </c>
      <c r="B188" s="3"/>
      <c r="C188" s="4">
        <v>38</v>
      </c>
      <c r="D188" s="3" t="s">
        <v>72</v>
      </c>
      <c r="E188" s="4"/>
      <c r="F188" s="15">
        <f t="shared" si="60"/>
        <v>0</v>
      </c>
      <c r="G188" s="15"/>
      <c r="H188" s="15">
        <f t="shared" si="53"/>
        <v>0</v>
      </c>
      <c r="I188" s="4"/>
      <c r="J188" s="793">
        <v>0</v>
      </c>
      <c r="K188" s="16"/>
      <c r="L188" s="16">
        <f t="shared" si="61"/>
        <v>0</v>
      </c>
      <c r="M188" s="17"/>
      <c r="N188" s="16">
        <f t="shared" si="55"/>
        <v>0</v>
      </c>
      <c r="O188" s="3"/>
      <c r="P188" s="18">
        <v>0.3</v>
      </c>
      <c r="Q188" s="4"/>
      <c r="R188" s="16">
        <f t="shared" si="62"/>
        <v>0</v>
      </c>
      <c r="S188" s="16"/>
      <c r="T188" s="16">
        <f t="shared" si="63"/>
        <v>0</v>
      </c>
      <c r="U188" s="16"/>
      <c r="V188" s="16">
        <f t="shared" si="58"/>
        <v>0</v>
      </c>
      <c r="W188" s="16"/>
      <c r="X188" s="16">
        <f t="shared" si="59"/>
        <v>0</v>
      </c>
    </row>
    <row r="189" spans="1:24" s="1" customFormat="1" ht="12.75">
      <c r="A189" s="4">
        <v>15</v>
      </c>
      <c r="B189" s="3"/>
      <c r="C189" s="4">
        <v>41</v>
      </c>
      <c r="D189" s="3" t="s">
        <v>74</v>
      </c>
      <c r="E189" s="4"/>
      <c r="F189" s="15">
        <f t="shared" si="60"/>
        <v>0</v>
      </c>
      <c r="G189" s="15"/>
      <c r="H189" s="15">
        <f t="shared" si="53"/>
        <v>0</v>
      </c>
      <c r="I189" s="4"/>
      <c r="J189" s="793">
        <v>0</v>
      </c>
      <c r="K189" s="16"/>
      <c r="L189" s="16">
        <f t="shared" si="61"/>
        <v>0</v>
      </c>
      <c r="M189" s="17"/>
      <c r="N189" s="16">
        <f t="shared" si="55"/>
        <v>0</v>
      </c>
      <c r="O189" s="3"/>
      <c r="P189" s="18">
        <v>0.25</v>
      </c>
      <c r="Q189" s="4"/>
      <c r="R189" s="16">
        <f t="shared" si="62"/>
        <v>0</v>
      </c>
      <c r="S189" s="16"/>
      <c r="T189" s="16">
        <f t="shared" si="63"/>
        <v>0</v>
      </c>
      <c r="U189" s="16"/>
      <c r="V189" s="16">
        <f t="shared" si="58"/>
        <v>0</v>
      </c>
      <c r="W189" s="16"/>
      <c r="X189" s="16">
        <f t="shared" si="59"/>
        <v>0</v>
      </c>
    </row>
    <row r="190" spans="1:24" s="1" customFormat="1" ht="12.75">
      <c r="A190" s="4">
        <v>16</v>
      </c>
      <c r="B190" s="3"/>
      <c r="C190" s="4">
        <v>45</v>
      </c>
      <c r="D190" s="21" t="s">
        <v>76</v>
      </c>
      <c r="E190" s="4"/>
      <c r="F190" s="15">
        <f t="shared" si="60"/>
        <v>0</v>
      </c>
      <c r="G190" s="15"/>
      <c r="H190" s="15">
        <f t="shared" si="53"/>
        <v>0</v>
      </c>
      <c r="I190" s="4"/>
      <c r="J190" s="793">
        <v>0</v>
      </c>
      <c r="K190" s="16"/>
      <c r="L190" s="16">
        <f t="shared" si="61"/>
        <v>0</v>
      </c>
      <c r="M190" s="17"/>
      <c r="N190" s="16">
        <f t="shared" si="55"/>
        <v>0</v>
      </c>
      <c r="O190" s="3"/>
      <c r="P190" s="18">
        <v>0.45</v>
      </c>
      <c r="Q190" s="4"/>
      <c r="R190" s="16">
        <f t="shared" si="62"/>
        <v>0</v>
      </c>
      <c r="S190" s="16"/>
      <c r="T190" s="16">
        <f t="shared" si="63"/>
        <v>0</v>
      </c>
      <c r="U190" s="16"/>
      <c r="V190" s="16">
        <f t="shared" si="58"/>
        <v>0</v>
      </c>
      <c r="W190" s="16"/>
      <c r="X190" s="16">
        <f t="shared" si="59"/>
        <v>0</v>
      </c>
    </row>
    <row r="191" spans="1:24" s="1" customFormat="1" ht="12.75">
      <c r="A191" s="4">
        <v>17</v>
      </c>
      <c r="B191" s="3"/>
      <c r="C191" s="4">
        <v>49</v>
      </c>
      <c r="D191" s="3" t="s">
        <v>78</v>
      </c>
      <c r="E191" s="4"/>
      <c r="F191" s="15">
        <f t="shared" si="60"/>
        <v>0</v>
      </c>
      <c r="G191" s="15"/>
      <c r="H191" s="15">
        <f t="shared" si="53"/>
        <v>0</v>
      </c>
      <c r="I191" s="4"/>
      <c r="J191" s="793">
        <v>0</v>
      </c>
      <c r="K191" s="16"/>
      <c r="L191" s="16">
        <f t="shared" si="61"/>
        <v>0</v>
      </c>
      <c r="M191" s="17"/>
      <c r="N191" s="16">
        <f t="shared" si="55"/>
        <v>0</v>
      </c>
      <c r="O191" s="3"/>
      <c r="P191" s="18">
        <v>0.08</v>
      </c>
      <c r="Q191" s="4"/>
      <c r="R191" s="16">
        <f t="shared" si="62"/>
        <v>0</v>
      </c>
      <c r="S191" s="16"/>
      <c r="T191" s="16">
        <f t="shared" si="63"/>
        <v>0</v>
      </c>
      <c r="U191" s="16"/>
      <c r="V191" s="16">
        <f t="shared" si="58"/>
        <v>0</v>
      </c>
      <c r="W191" s="16"/>
      <c r="X191" s="16">
        <f t="shared" si="59"/>
        <v>0</v>
      </c>
    </row>
    <row r="192" spans="1:24" s="1" customFormat="1" ht="12.75">
      <c r="A192" s="4">
        <v>18</v>
      </c>
      <c r="B192" s="3"/>
      <c r="C192" s="4">
        <v>50</v>
      </c>
      <c r="D192" s="21" t="s">
        <v>80</v>
      </c>
      <c r="E192" s="4"/>
      <c r="F192" s="15">
        <f t="shared" si="60"/>
        <v>195.04165628842998</v>
      </c>
      <c r="G192" s="15"/>
      <c r="H192" s="15">
        <f t="shared" si="53"/>
        <v>808.02971890921003</v>
      </c>
      <c r="I192" s="4"/>
      <c r="J192" s="793">
        <f>'UGL ACC &amp; CCA 18-22'!AZ95/1000</f>
        <v>10.69948977704</v>
      </c>
      <c r="K192" s="16"/>
      <c r="L192" s="16">
        <f t="shared" si="61"/>
        <v>211.09089095398997</v>
      </c>
      <c r="M192" s="17"/>
      <c r="N192" s="16">
        <f t="shared" si="55"/>
        <v>813.37946379773007</v>
      </c>
      <c r="O192" s="3"/>
      <c r="P192" s="18">
        <v>0.55000000000000004</v>
      </c>
      <c r="Q192" s="4"/>
      <c r="R192" s="16">
        <f t="shared" si="62"/>
        <v>116.09999002469449</v>
      </c>
      <c r="S192" s="16"/>
      <c r="T192" s="16">
        <f t="shared" si="63"/>
        <v>447.35870508875155</v>
      </c>
      <c r="U192" s="16"/>
      <c r="V192" s="16">
        <f t="shared" si="58"/>
        <v>89.641156040775499</v>
      </c>
      <c r="W192" s="16"/>
      <c r="X192" s="16">
        <f t="shared" si="59"/>
        <v>371.37050359749844</v>
      </c>
    </row>
    <row r="193" spans="1:24" s="1" customFormat="1" ht="12.75">
      <c r="A193" s="4">
        <v>19</v>
      </c>
      <c r="B193" s="3"/>
      <c r="C193" s="4">
        <v>51</v>
      </c>
      <c r="D193" s="3" t="s">
        <v>82</v>
      </c>
      <c r="E193" s="4"/>
      <c r="F193" s="22">
        <f t="shared" si="60"/>
        <v>0</v>
      </c>
      <c r="G193" s="15"/>
      <c r="H193" s="22">
        <f t="shared" si="53"/>
        <v>0</v>
      </c>
      <c r="I193" s="4"/>
      <c r="J193" s="794">
        <f>'UGL ACC &amp; CCA 18-22'!BB166/1000</f>
        <v>0</v>
      </c>
      <c r="K193" s="16"/>
      <c r="L193" s="23">
        <f t="shared" si="61"/>
        <v>0</v>
      </c>
      <c r="M193" s="17"/>
      <c r="N193" s="23">
        <f t="shared" si="55"/>
        <v>0</v>
      </c>
      <c r="O193" s="3"/>
      <c r="P193" s="18">
        <v>0.06</v>
      </c>
      <c r="Q193" s="4"/>
      <c r="R193" s="23">
        <f t="shared" si="62"/>
        <v>0</v>
      </c>
      <c r="S193" s="16"/>
      <c r="T193" s="23">
        <f t="shared" si="63"/>
        <v>0</v>
      </c>
      <c r="U193" s="16"/>
      <c r="V193" s="23">
        <f t="shared" si="58"/>
        <v>0</v>
      </c>
      <c r="W193" s="16"/>
      <c r="X193" s="23">
        <f t="shared" si="59"/>
        <v>0</v>
      </c>
    </row>
    <row r="194" spans="1:24" s="1" customFormat="1" ht="12.75">
      <c r="A194" s="3"/>
      <c r="B194" s="3"/>
      <c r="C194" s="4"/>
      <c r="D194" s="3"/>
      <c r="E194" s="3"/>
      <c r="F194" s="3"/>
      <c r="G194" s="3"/>
      <c r="H194" s="3"/>
      <c r="I194" s="3"/>
      <c r="J194" s="16"/>
      <c r="K194" s="16"/>
      <c r="L194" s="16"/>
      <c r="M194" s="17"/>
      <c r="N194" s="16"/>
      <c r="O194" s="3"/>
      <c r="P194" s="4"/>
      <c r="Q194" s="3"/>
      <c r="R194" s="24"/>
      <c r="S194" s="24"/>
      <c r="T194" s="24"/>
      <c r="V194" s="24"/>
    </row>
    <row r="195" spans="1:24" s="1" customFormat="1" ht="13.5" thickBot="1">
      <c r="A195" s="3">
        <v>20</v>
      </c>
      <c r="B195" s="3"/>
      <c r="C195" s="3" t="s">
        <v>84</v>
      </c>
      <c r="D195" s="3"/>
      <c r="E195" s="25" t="s">
        <v>85</v>
      </c>
      <c r="F195" s="26">
        <f>SUM(F175:F194)</f>
        <v>195.04165628842998</v>
      </c>
      <c r="G195" s="16">
        <f>SUM(G175:G194)</f>
        <v>0</v>
      </c>
      <c r="H195" s="26">
        <f>SUM(H175:H194)</f>
        <v>818.21006783691007</v>
      </c>
      <c r="I195" s="25"/>
      <c r="J195" s="795">
        <f>SUM(J175:J194)</f>
        <v>55584.898179049371</v>
      </c>
      <c r="K195" s="27"/>
      <c r="L195" s="26">
        <f>SUM(L175:L194)</f>
        <v>56673.461650235673</v>
      </c>
      <c r="M195" s="27" t="s">
        <v>85</v>
      </c>
      <c r="N195" s="26">
        <f>SUM(N175:N194)</f>
        <v>28610.659157361595</v>
      </c>
      <c r="O195" s="3"/>
      <c r="P195" s="4"/>
      <c r="Q195" s="25" t="s">
        <v>85</v>
      </c>
      <c r="R195" s="28">
        <f>SUM(R175:R194)</f>
        <v>54085.016479962105</v>
      </c>
      <c r="S195" s="29" t="s">
        <v>85</v>
      </c>
      <c r="T195" s="28">
        <f>SUM(T175:T194)</f>
        <v>27413.486975537857</v>
      </c>
      <c r="V195" s="28">
        <f>SUM(V175:V194)</f>
        <v>1694.9233553756928</v>
      </c>
      <c r="X195" s="28">
        <f>SUM(X175:X194)</f>
        <v>28989.621271348424</v>
      </c>
    </row>
    <row r="196" spans="1:24" s="1" customFormat="1" ht="13.5" thickTop="1">
      <c r="A196" s="3"/>
      <c r="B196" s="3"/>
      <c r="C196" s="4"/>
      <c r="D196" s="3"/>
      <c r="E196" s="4"/>
      <c r="F196" s="4"/>
      <c r="G196" s="4"/>
      <c r="H196" s="4"/>
      <c r="I196" s="4"/>
      <c r="J196" s="3"/>
      <c r="K196" s="3"/>
      <c r="R196" s="51"/>
      <c r="S196" s="51"/>
      <c r="T196" s="51"/>
    </row>
    <row r="197" spans="1:24" s="1" customFormat="1" ht="12.75">
      <c r="A197" s="31"/>
      <c r="B197" s="3"/>
      <c r="C197" s="4"/>
      <c r="D197" s="3"/>
      <c r="E197" s="3"/>
      <c r="F197" s="3"/>
      <c r="G197" s="3"/>
      <c r="H197" s="3"/>
      <c r="I197" s="3"/>
      <c r="J197" s="32">
        <f>J195-'UGL ACC &amp; CCA 18-22'!AY97/1000</f>
        <v>0</v>
      </c>
      <c r="K197" s="3"/>
      <c r="L197" s="53"/>
      <c r="M197" s="54"/>
      <c r="N197" s="54"/>
      <c r="O197" s="54"/>
      <c r="P197" s="54"/>
      <c r="Q197" s="54"/>
      <c r="R197" s="55"/>
      <c r="S197" s="54"/>
      <c r="T197" s="54"/>
    </row>
    <row r="198" spans="1:24" s="1" customFormat="1" ht="12.75">
      <c r="A198" s="31"/>
      <c r="B198" s="3"/>
      <c r="C198" s="4"/>
      <c r="D198" s="3"/>
      <c r="E198" s="3"/>
      <c r="F198" s="3"/>
      <c r="G198" s="3"/>
      <c r="H198" s="3"/>
      <c r="I198" s="3"/>
      <c r="J198" s="3"/>
      <c r="K198" s="3"/>
      <c r="L198" s="57"/>
      <c r="M198" s="54"/>
      <c r="N198" s="57"/>
      <c r="O198" s="54"/>
      <c r="P198" s="54"/>
      <c r="Q198" s="54"/>
      <c r="R198" s="58"/>
      <c r="S198" s="58"/>
      <c r="T198" s="58"/>
    </row>
    <row r="199" spans="1:24" s="1" customFormat="1" ht="12.75">
      <c r="A199" s="31"/>
      <c r="B199" s="3"/>
      <c r="C199" s="4"/>
      <c r="D199" s="3"/>
      <c r="E199" s="3"/>
      <c r="F199" s="3"/>
      <c r="G199" s="3"/>
      <c r="H199" s="3"/>
      <c r="I199" s="3"/>
      <c r="J199" s="3"/>
      <c r="K199" s="3"/>
    </row>
    <row r="200" spans="1:24" s="1" customFormat="1" ht="12.75">
      <c r="A200" s="31"/>
      <c r="B200" s="3"/>
      <c r="C200" s="4"/>
      <c r="D200" s="3"/>
      <c r="E200" s="3"/>
      <c r="F200" s="3"/>
      <c r="G200" s="3"/>
      <c r="H200" s="3"/>
      <c r="I200" s="3"/>
      <c r="J200" s="3"/>
      <c r="K200" s="3"/>
    </row>
    <row r="201" spans="1:24" s="1" customFormat="1">
      <c r="C201" s="33"/>
      <c r="D201" s="34"/>
      <c r="E201" s="34"/>
      <c r="F201" s="35">
        <v>2020</v>
      </c>
      <c r="G201" s="35"/>
      <c r="H201" s="35">
        <v>2021</v>
      </c>
      <c r="I201" s="862"/>
    </row>
    <row r="202" spans="1:24" s="1" customFormat="1" ht="12.75">
      <c r="C202" s="37"/>
      <c r="D202" s="25" t="s">
        <v>122</v>
      </c>
      <c r="F202" s="15">
        <f>R165-T165</f>
        <v>623.16841154847998</v>
      </c>
      <c r="H202" s="796">
        <f>R195-T195</f>
        <v>26671.529504424248</v>
      </c>
      <c r="I202" s="865"/>
      <c r="L202" s="59"/>
    </row>
    <row r="203" spans="1:24" ht="12.75">
      <c r="C203" s="40"/>
      <c r="D203" s="25" t="s">
        <v>90</v>
      </c>
      <c r="F203" s="41">
        <v>0.26500000000000001</v>
      </c>
      <c r="H203" s="41">
        <v>0.26500000000000001</v>
      </c>
      <c r="I203" s="864"/>
    </row>
    <row r="204" spans="1:24" ht="12.75">
      <c r="C204" s="40"/>
      <c r="D204" s="25" t="s">
        <v>91</v>
      </c>
      <c r="F204" s="15">
        <f>F202*F203</f>
        <v>165.1396290603472</v>
      </c>
      <c r="H204" s="15">
        <f>H202*H203</f>
        <v>7067.9553186724261</v>
      </c>
      <c r="I204" s="863"/>
    </row>
    <row r="205" spans="1:24" ht="13.5" thickBot="1">
      <c r="C205" s="40"/>
      <c r="D205" s="25" t="s">
        <v>125</v>
      </c>
      <c r="F205" s="43">
        <f>F204/0.735</f>
        <v>224.67976742904381</v>
      </c>
      <c r="H205" s="43">
        <f>H204/0.735</f>
        <v>9616.265739690376</v>
      </c>
      <c r="I205" s="865"/>
    </row>
    <row r="206" spans="1:24" ht="12.75" thickTop="1">
      <c r="C206" s="44"/>
      <c r="D206" s="45"/>
      <c r="E206" s="45"/>
      <c r="F206" s="45"/>
      <c r="G206" s="45"/>
      <c r="H206" s="45"/>
      <c r="I206" s="46"/>
    </row>
  </sheetData>
  <mergeCells count="2">
    <mergeCell ref="A6:AD6"/>
    <mergeCell ref="A7:AD7"/>
  </mergeCells>
  <printOptions horizontalCentered="1"/>
  <pageMargins left="0.39370078740157499" right="0.39370078740157499" top="0.98425196850393704" bottom="0.78740157480314998" header="0.59055118110236204" footer="0.59055118110236204"/>
  <pageSetup scale="56" orientation="landscape" r:id="rId1"/>
  <headerFooter alignWithMargins="0">
    <oddHeader xml:space="preserve">&amp;R&amp;"Times New Roman,Regular"&amp;10Filed: 2018-xx-xx
EB-2018-xxxx
Exhibit A
Tab 2
Appendix A
&amp;USchedule 15&amp;"Arial MT,Regular"&amp;9&amp;U
</oddHeader>
  </headerFooter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E244-E88E-4FE1-B077-F7A7CD4AC75A}">
  <sheetPr>
    <tabColor rgb="FF00B050"/>
    <pageSetUpPr fitToPage="1"/>
  </sheetPr>
  <dimension ref="A6:AB140"/>
  <sheetViews>
    <sheetView showGridLines="0" topLeftCell="A101" zoomScale="90" zoomScaleNormal="90" zoomScaleSheetLayoutView="85" zoomScalePageLayoutView="85" workbookViewId="0">
      <selection activeCell="D124" sqref="D124"/>
    </sheetView>
  </sheetViews>
  <sheetFormatPr defaultColWidth="9.140625" defaultRowHeight="12"/>
  <cols>
    <col min="1" max="1" width="3.5703125" style="39" customWidth="1"/>
    <col min="2" max="2" width="2.5703125" style="39" customWidth="1"/>
    <col min="3" max="3" width="5.140625" style="39" customWidth="1"/>
    <col min="4" max="4" width="52.42578125" style="39" customWidth="1"/>
    <col min="5" max="5" width="1.85546875" style="39" bestFit="1" customWidth="1"/>
    <col min="6" max="6" width="13.42578125" style="39" customWidth="1"/>
    <col min="7" max="7" width="1.85546875" style="39" customWidth="1"/>
    <col min="8" max="8" width="13.42578125" style="39" customWidth="1"/>
    <col min="9" max="9" width="1.85546875" style="39" customWidth="1"/>
    <col min="10" max="10" width="13.42578125" style="39" customWidth="1"/>
    <col min="11" max="11" width="1.85546875" style="39" customWidth="1"/>
    <col min="12" max="12" width="13.42578125" style="39" customWidth="1"/>
    <col min="13" max="13" width="1.85546875" style="39" customWidth="1"/>
    <col min="14" max="14" width="13.42578125" style="39" customWidth="1"/>
    <col min="15" max="15" width="1.85546875" style="39" customWidth="1"/>
    <col min="16" max="16" width="15.140625" style="39" customWidth="1"/>
    <col min="17" max="17" width="1.85546875" style="39" customWidth="1"/>
    <col min="18" max="18" width="14.5703125" style="39" customWidth="1"/>
    <col min="19" max="19" width="1.85546875" style="39" customWidth="1"/>
    <col min="20" max="20" width="7.42578125" style="39" customWidth="1"/>
    <col min="21" max="21" width="1.85546875" style="39" customWidth="1"/>
    <col min="22" max="22" width="13.42578125" style="39" customWidth="1"/>
    <col min="23" max="23" width="2.5703125" style="39" customWidth="1"/>
    <col min="24" max="24" width="13.42578125" style="39" customWidth="1"/>
    <col min="25" max="25" width="1.85546875" style="39" customWidth="1"/>
    <col min="26" max="26" width="13.42578125" style="39" customWidth="1"/>
    <col min="27" max="27" width="4" style="39" customWidth="1"/>
    <col min="28" max="28" width="13.42578125" style="39" customWidth="1"/>
    <col min="29" max="16384" width="9.140625" style="39"/>
  </cols>
  <sheetData>
    <row r="6" spans="1:28" s="1" customFormat="1" ht="12.75" customHeight="1">
      <c r="A6" s="991" t="s">
        <v>186</v>
      </c>
      <c r="B6" s="991"/>
      <c r="C6" s="991"/>
      <c r="D6" s="991"/>
      <c r="E6" s="991"/>
      <c r="F6" s="991"/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/>
      <c r="U6" s="991"/>
      <c r="V6" s="991"/>
      <c r="W6" s="991"/>
      <c r="X6" s="991"/>
      <c r="Y6" s="991"/>
      <c r="Z6" s="991"/>
      <c r="AA6" s="991"/>
      <c r="AB6" s="991"/>
    </row>
    <row r="7" spans="1:28" s="1" customFormat="1" ht="12.75" customHeight="1">
      <c r="A7" s="992" t="s">
        <v>112</v>
      </c>
      <c r="B7" s="992"/>
      <c r="C7" s="992"/>
      <c r="D7" s="992"/>
      <c r="E7" s="992"/>
      <c r="F7" s="992"/>
      <c r="G7" s="992"/>
      <c r="H7" s="992"/>
      <c r="I7" s="992"/>
      <c r="J7" s="992"/>
      <c r="K7" s="992"/>
      <c r="L7" s="992"/>
      <c r="M7" s="992"/>
      <c r="N7" s="992"/>
      <c r="O7" s="992"/>
      <c r="P7" s="992"/>
      <c r="Q7" s="992"/>
      <c r="R7" s="992"/>
      <c r="S7" s="992"/>
      <c r="T7" s="992"/>
      <c r="U7" s="992"/>
      <c r="V7" s="992"/>
      <c r="W7" s="992"/>
      <c r="X7" s="992"/>
      <c r="Y7" s="992"/>
      <c r="Z7" s="992"/>
      <c r="AA7" s="992"/>
      <c r="AB7" s="992"/>
    </row>
    <row r="8" spans="1:28" s="1" customFormat="1" ht="21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28" s="1" customFormat="1" ht="12.75">
      <c r="A9" s="3"/>
      <c r="B9" s="3"/>
      <c r="C9" s="4"/>
      <c r="D9" s="5" t="s">
        <v>114</v>
      </c>
      <c r="E9" s="3"/>
      <c r="F9" s="6" t="s">
        <v>3</v>
      </c>
      <c r="G9" s="3"/>
      <c r="H9" s="6" t="s">
        <v>3</v>
      </c>
      <c r="I9" s="3"/>
      <c r="J9" s="6" t="s">
        <v>4</v>
      </c>
      <c r="K9" s="7"/>
      <c r="L9" s="7" t="s">
        <v>100</v>
      </c>
      <c r="M9" s="4"/>
      <c r="N9" s="7" t="s">
        <v>101</v>
      </c>
      <c r="O9" s="7"/>
      <c r="P9" s="7" t="s">
        <v>6</v>
      </c>
      <c r="Q9" s="8"/>
      <c r="R9" s="7" t="s">
        <v>7</v>
      </c>
      <c r="S9" s="7"/>
      <c r="T9" s="7"/>
      <c r="U9" s="7"/>
      <c r="V9" s="7"/>
      <c r="W9" s="8"/>
      <c r="X9" s="8"/>
      <c r="Z9" s="6" t="s">
        <v>8</v>
      </c>
      <c r="AA9" s="3"/>
      <c r="AB9" s="6" t="s">
        <v>8</v>
      </c>
    </row>
    <row r="10" spans="1:28" s="1" customFormat="1" ht="12.75">
      <c r="A10" s="3" t="s">
        <v>9</v>
      </c>
      <c r="B10" s="3"/>
      <c r="C10" s="4"/>
      <c r="D10" s="3"/>
      <c r="E10" s="3"/>
      <c r="F10" s="4" t="s">
        <v>10</v>
      </c>
      <c r="G10" s="3"/>
      <c r="H10" s="4" t="s">
        <v>10</v>
      </c>
      <c r="I10" s="3"/>
      <c r="J10" s="4" t="s">
        <v>11</v>
      </c>
      <c r="K10" s="4"/>
      <c r="L10" s="4" t="s">
        <v>102</v>
      </c>
      <c r="M10" s="4"/>
      <c r="N10" s="4" t="s">
        <v>100</v>
      </c>
      <c r="O10" s="4"/>
      <c r="P10" s="4" t="s">
        <v>15</v>
      </c>
      <c r="Q10" s="8"/>
      <c r="R10" s="4" t="s">
        <v>15</v>
      </c>
      <c r="S10" s="4"/>
      <c r="T10" s="4" t="s">
        <v>16</v>
      </c>
      <c r="U10" s="4"/>
      <c r="V10" s="4" t="s">
        <v>17</v>
      </c>
      <c r="W10" s="4"/>
      <c r="X10" s="4" t="s">
        <v>18</v>
      </c>
      <c r="Z10" s="4" t="s">
        <v>10</v>
      </c>
      <c r="AA10" s="3"/>
      <c r="AB10" s="4" t="s">
        <v>10</v>
      </c>
    </row>
    <row r="11" spans="1:28" s="1" customFormat="1" ht="12.75">
      <c r="A11" s="9" t="s">
        <v>20</v>
      </c>
      <c r="B11" s="3"/>
      <c r="C11" s="9" t="s">
        <v>21</v>
      </c>
      <c r="D11" s="10"/>
      <c r="E11" s="3"/>
      <c r="F11" s="11" t="s">
        <v>6</v>
      </c>
      <c r="G11" s="3"/>
      <c r="H11" s="11" t="s">
        <v>7</v>
      </c>
      <c r="I11" s="3"/>
      <c r="J11" s="11" t="s">
        <v>6</v>
      </c>
      <c r="K11" s="4"/>
      <c r="L11" s="11" t="s">
        <v>5</v>
      </c>
      <c r="M11" s="4"/>
      <c r="N11" s="11" t="s">
        <v>102</v>
      </c>
      <c r="O11" s="4"/>
      <c r="P11" s="11" t="s">
        <v>23</v>
      </c>
      <c r="Q11" s="8"/>
      <c r="R11" s="11" t="s">
        <v>23</v>
      </c>
      <c r="S11" s="4"/>
      <c r="T11" s="11" t="s">
        <v>24</v>
      </c>
      <c r="U11" s="4"/>
      <c r="V11" s="11" t="s">
        <v>25</v>
      </c>
      <c r="W11" s="4"/>
      <c r="X11" s="11" t="s">
        <v>25</v>
      </c>
      <c r="Z11" s="11" t="s">
        <v>6</v>
      </c>
      <c r="AA11" s="3"/>
      <c r="AB11" s="11" t="s">
        <v>7</v>
      </c>
    </row>
    <row r="12" spans="1:28" s="1" customFormat="1" ht="12.75">
      <c r="A12" s="3"/>
      <c r="B12" s="3"/>
      <c r="C12" s="4"/>
      <c r="D12" s="3"/>
      <c r="E12" s="3"/>
      <c r="F12" s="4" t="s">
        <v>27</v>
      </c>
      <c r="G12" s="3"/>
      <c r="H12" s="4" t="s">
        <v>28</v>
      </c>
      <c r="I12" s="3"/>
      <c r="J12" s="4" t="s">
        <v>29</v>
      </c>
      <c r="K12" s="3"/>
      <c r="L12" s="4" t="s">
        <v>30</v>
      </c>
      <c r="N12" s="47" t="s">
        <v>31</v>
      </c>
      <c r="O12" s="12"/>
      <c r="P12" s="4" t="s">
        <v>32</v>
      </c>
      <c r="Q12" s="12"/>
      <c r="R12" s="4" t="s">
        <v>33</v>
      </c>
      <c r="S12" s="12"/>
      <c r="T12" s="4" t="s">
        <v>34</v>
      </c>
      <c r="U12" s="12"/>
      <c r="V12" s="4" t="s">
        <v>35</v>
      </c>
      <c r="W12" s="12"/>
      <c r="X12" s="4" t="s">
        <v>36</v>
      </c>
      <c r="Z12" s="8" t="s">
        <v>37</v>
      </c>
      <c r="AA12" s="8"/>
      <c r="AB12" s="8" t="s">
        <v>38</v>
      </c>
    </row>
    <row r="13" spans="1:28" s="1" customFormat="1" ht="12.75">
      <c r="A13" s="4"/>
      <c r="B13" s="3"/>
      <c r="C13" s="4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  <c r="S13" s="3"/>
      <c r="T13" s="3"/>
      <c r="U13" s="3"/>
      <c r="V13" s="3"/>
      <c r="W13" s="3"/>
      <c r="X13" s="3"/>
    </row>
    <row r="14" spans="1:28" s="1" customFormat="1" ht="15">
      <c r="A14" s="4"/>
      <c r="B14" s="3"/>
      <c r="C14" s="3" t="s">
        <v>42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  <c r="S14" s="3"/>
      <c r="T14" s="13"/>
      <c r="U14" s="14"/>
      <c r="V14" s="3"/>
      <c r="W14" s="14"/>
      <c r="X14" s="3"/>
    </row>
    <row r="15" spans="1:28" s="1" customFormat="1" ht="12.75">
      <c r="A15" s="4">
        <v>1</v>
      </c>
      <c r="B15" s="3"/>
      <c r="C15" s="4">
        <v>1</v>
      </c>
      <c r="D15" s="3" t="s">
        <v>45</v>
      </c>
      <c r="E15" s="4"/>
      <c r="F15" s="15">
        <v>0</v>
      </c>
      <c r="G15" s="15"/>
      <c r="H15" s="15">
        <v>0</v>
      </c>
      <c r="I15" s="4"/>
      <c r="J15" s="15">
        <v>0</v>
      </c>
      <c r="K15" s="16"/>
      <c r="L15" s="15">
        <v>0</v>
      </c>
      <c r="M15" s="16"/>
      <c r="N15" s="16">
        <f t="shared" ref="N15:N33" si="0">J15-L15</f>
        <v>0</v>
      </c>
      <c r="O15" s="16"/>
      <c r="P15" s="16">
        <f>F15+N15*1.5</f>
        <v>0</v>
      </c>
      <c r="Q15" s="17"/>
      <c r="R15" s="16">
        <f>H15+N15*0.5</f>
        <v>0</v>
      </c>
      <c r="S15" s="3"/>
      <c r="T15" s="18">
        <v>0.04</v>
      </c>
      <c r="U15" s="4"/>
      <c r="V15" s="16">
        <f>T15*P15</f>
        <v>0</v>
      </c>
      <c r="W15" s="16"/>
      <c r="X15" s="16">
        <f>T15*R15</f>
        <v>0</v>
      </c>
      <c r="Y15" s="16"/>
      <c r="Z15" s="16">
        <f>F15+N15-V15</f>
        <v>0</v>
      </c>
      <c r="AA15" s="16"/>
      <c r="AB15" s="16">
        <f>H15+N15-X15</f>
        <v>0</v>
      </c>
    </row>
    <row r="16" spans="1:28" s="1" customFormat="1" ht="12.75">
      <c r="A16" s="4">
        <v>2</v>
      </c>
      <c r="B16" s="3"/>
      <c r="C16" s="4">
        <v>1</v>
      </c>
      <c r="D16" s="3" t="s">
        <v>47</v>
      </c>
      <c r="E16" s="4"/>
      <c r="F16" s="15">
        <v>0</v>
      </c>
      <c r="G16" s="15"/>
      <c r="H16" s="15">
        <v>0</v>
      </c>
      <c r="I16" s="4"/>
      <c r="J16" s="793">
        <f>'UGL Acc CCA with 18-21'!D11/1000</f>
        <v>2952.7260038925101</v>
      </c>
      <c r="K16" s="16"/>
      <c r="L16" s="793">
        <f>'UGL Acc CCA wo 18-21'!AD16/1000</f>
        <v>1724.3333333333301</v>
      </c>
      <c r="M16" s="16"/>
      <c r="N16" s="16">
        <f t="shared" si="0"/>
        <v>1228.39267055918</v>
      </c>
      <c r="O16" s="16"/>
      <c r="P16" s="16">
        <f t="shared" ref="P16:P33" si="1">F16+N16*1.5</f>
        <v>1842.5890058387699</v>
      </c>
      <c r="Q16" s="17"/>
      <c r="R16" s="16">
        <f t="shared" ref="R16:R33" si="2">H16+N16*0.5</f>
        <v>614.19633527959002</v>
      </c>
      <c r="S16" s="3"/>
      <c r="T16" s="18">
        <v>0.06</v>
      </c>
      <c r="U16" s="4"/>
      <c r="V16" s="16">
        <f t="shared" ref="V16:V33" si="3">T16*P16</f>
        <v>110.55534035032619</v>
      </c>
      <c r="W16" s="16"/>
      <c r="X16" s="16">
        <f t="shared" ref="X16:X33" si="4">T16*R16</f>
        <v>36.851780116775402</v>
      </c>
      <c r="Y16" s="16"/>
      <c r="Z16" s="16">
        <f>F16+N16-V16</f>
        <v>1117.8373302088539</v>
      </c>
      <c r="AA16" s="16"/>
      <c r="AB16" s="16">
        <f t="shared" ref="AB16:AB33" si="5">H16+N16-X16</f>
        <v>1191.5408904424046</v>
      </c>
    </row>
    <row r="17" spans="1:28" s="1" customFormat="1" ht="12.75">
      <c r="A17" s="4">
        <v>3</v>
      </c>
      <c r="B17" s="3"/>
      <c r="C17" s="4">
        <v>2</v>
      </c>
      <c r="D17" s="3" t="s">
        <v>49</v>
      </c>
      <c r="E17" s="4"/>
      <c r="F17" s="15">
        <v>0</v>
      </c>
      <c r="G17" s="15"/>
      <c r="H17" s="15">
        <v>0</v>
      </c>
      <c r="I17" s="4"/>
      <c r="J17" s="793">
        <v>0</v>
      </c>
      <c r="K17" s="16"/>
      <c r="L17" s="793">
        <v>0</v>
      </c>
      <c r="M17" s="16"/>
      <c r="N17" s="16">
        <f t="shared" si="0"/>
        <v>0</v>
      </c>
      <c r="O17" s="16"/>
      <c r="P17" s="16">
        <f t="shared" si="1"/>
        <v>0</v>
      </c>
      <c r="Q17" s="17"/>
      <c r="R17" s="16">
        <f t="shared" si="2"/>
        <v>0</v>
      </c>
      <c r="S17" s="3"/>
      <c r="T17" s="18">
        <v>0.06</v>
      </c>
      <c r="U17" s="4"/>
      <c r="V17" s="16">
        <f t="shared" si="3"/>
        <v>0</v>
      </c>
      <c r="W17" s="16"/>
      <c r="X17" s="16">
        <f t="shared" si="4"/>
        <v>0</v>
      </c>
      <c r="Y17" s="16"/>
      <c r="Z17" s="16">
        <f t="shared" ref="Z17:Z33" si="6">F17+N17-V17</f>
        <v>0</v>
      </c>
      <c r="AA17" s="16"/>
      <c r="AB17" s="16">
        <f t="shared" si="5"/>
        <v>0</v>
      </c>
    </row>
    <row r="18" spans="1:28" s="1" customFormat="1" ht="12.75">
      <c r="A18" s="4">
        <v>4</v>
      </c>
      <c r="B18" s="3"/>
      <c r="C18" s="4">
        <v>3</v>
      </c>
      <c r="D18" s="3" t="s">
        <v>51</v>
      </c>
      <c r="E18" s="4"/>
      <c r="F18" s="15">
        <v>0</v>
      </c>
      <c r="G18" s="15"/>
      <c r="H18" s="15">
        <v>0</v>
      </c>
      <c r="I18" s="4"/>
      <c r="J18" s="793">
        <v>0</v>
      </c>
      <c r="K18" s="16"/>
      <c r="L18" s="793">
        <v>0</v>
      </c>
      <c r="M18" s="16"/>
      <c r="N18" s="16">
        <f t="shared" si="0"/>
        <v>0</v>
      </c>
      <c r="O18" s="16"/>
      <c r="P18" s="16">
        <f t="shared" si="1"/>
        <v>0</v>
      </c>
      <c r="Q18" s="17"/>
      <c r="R18" s="16">
        <f t="shared" si="2"/>
        <v>0</v>
      </c>
      <c r="S18" s="3"/>
      <c r="T18" s="18">
        <v>0.05</v>
      </c>
      <c r="U18" s="4"/>
      <c r="V18" s="16">
        <f t="shared" si="3"/>
        <v>0</v>
      </c>
      <c r="W18" s="16"/>
      <c r="X18" s="16">
        <f t="shared" si="4"/>
        <v>0</v>
      </c>
      <c r="Y18" s="16"/>
      <c r="Z18" s="16">
        <f t="shared" si="6"/>
        <v>0</v>
      </c>
      <c r="AA18" s="16"/>
      <c r="AB18" s="16">
        <f t="shared" si="5"/>
        <v>0</v>
      </c>
    </row>
    <row r="19" spans="1:28" s="1" customFormat="1" ht="12.75">
      <c r="A19" s="4">
        <v>5</v>
      </c>
      <c r="B19" s="3"/>
      <c r="C19" s="4">
        <v>6</v>
      </c>
      <c r="D19" s="3" t="s">
        <v>53</v>
      </c>
      <c r="E19" s="4"/>
      <c r="F19" s="15">
        <v>0</v>
      </c>
      <c r="G19" s="15"/>
      <c r="H19" s="15">
        <v>0</v>
      </c>
      <c r="I19" s="4"/>
      <c r="J19" s="793">
        <v>0</v>
      </c>
      <c r="K19" s="16"/>
      <c r="L19" s="793">
        <v>0</v>
      </c>
      <c r="M19" s="16"/>
      <c r="N19" s="16">
        <f t="shared" si="0"/>
        <v>0</v>
      </c>
      <c r="O19" s="16"/>
      <c r="P19" s="16">
        <f t="shared" si="1"/>
        <v>0</v>
      </c>
      <c r="Q19" s="17"/>
      <c r="R19" s="16">
        <f t="shared" si="2"/>
        <v>0</v>
      </c>
      <c r="S19" s="3"/>
      <c r="T19" s="18">
        <v>0.1</v>
      </c>
      <c r="U19" s="4"/>
      <c r="V19" s="16">
        <f t="shared" si="3"/>
        <v>0</v>
      </c>
      <c r="W19" s="16"/>
      <c r="X19" s="16">
        <f t="shared" si="4"/>
        <v>0</v>
      </c>
      <c r="Y19" s="16"/>
      <c r="Z19" s="16">
        <f t="shared" si="6"/>
        <v>0</v>
      </c>
      <c r="AA19" s="16"/>
      <c r="AB19" s="16">
        <f t="shared" si="5"/>
        <v>0</v>
      </c>
    </row>
    <row r="20" spans="1:28" s="1" customFormat="1" ht="12.75">
      <c r="A20" s="4">
        <v>6</v>
      </c>
      <c r="B20" s="3"/>
      <c r="C20" s="4">
        <v>7</v>
      </c>
      <c r="D20" s="3" t="s">
        <v>55</v>
      </c>
      <c r="E20" s="4"/>
      <c r="F20" s="15">
        <v>0</v>
      </c>
      <c r="G20" s="15"/>
      <c r="H20" s="15">
        <v>0</v>
      </c>
      <c r="I20" s="4"/>
      <c r="J20" s="793">
        <f>'UGL Acc CCA with 18-21'!D15/1000</f>
        <v>7775.3680858643993</v>
      </c>
      <c r="K20" s="16"/>
      <c r="L20" s="793">
        <f>'UGL Acc CCA wo 18-21'!AD18/1000</f>
        <v>4438.3333333333303</v>
      </c>
      <c r="M20" s="16"/>
      <c r="N20" s="16">
        <f t="shared" si="0"/>
        <v>3337.034752531069</v>
      </c>
      <c r="O20" s="16"/>
      <c r="P20" s="16">
        <f t="shared" si="1"/>
        <v>5005.5521287966039</v>
      </c>
      <c r="Q20" s="17"/>
      <c r="R20" s="16">
        <f t="shared" si="2"/>
        <v>1668.5173762655345</v>
      </c>
      <c r="S20" s="3"/>
      <c r="T20" s="18">
        <v>0.15</v>
      </c>
      <c r="U20" s="4"/>
      <c r="V20" s="16">
        <f t="shared" si="3"/>
        <v>750.83281931949057</v>
      </c>
      <c r="W20" s="16"/>
      <c r="X20" s="16">
        <f t="shared" si="4"/>
        <v>250.27760643983015</v>
      </c>
      <c r="Y20" s="16"/>
      <c r="Z20" s="16">
        <f t="shared" si="6"/>
        <v>2586.2019332115783</v>
      </c>
      <c r="AA20" s="16"/>
      <c r="AB20" s="16">
        <f t="shared" si="5"/>
        <v>3086.7571460912386</v>
      </c>
    </row>
    <row r="21" spans="1:28" s="1" customFormat="1" ht="12.75">
      <c r="A21" s="4">
        <v>7</v>
      </c>
      <c r="B21" s="3"/>
      <c r="C21" s="4">
        <v>8</v>
      </c>
      <c r="D21" s="3" t="s">
        <v>57</v>
      </c>
      <c r="E21" s="4"/>
      <c r="F21" s="15">
        <v>0</v>
      </c>
      <c r="G21" s="15"/>
      <c r="H21" s="15">
        <v>0</v>
      </c>
      <c r="I21" s="4"/>
      <c r="J21" s="793">
        <f>'UGL Acc CCA with 18-21'!D16/1000</f>
        <v>7616.0390404302007</v>
      </c>
      <c r="K21" s="16"/>
      <c r="L21" s="793">
        <f>'UGL Acc CCA wo 18-21'!AD19/1000</f>
        <v>100.02200000000001</v>
      </c>
      <c r="M21" s="16"/>
      <c r="N21" s="16">
        <f t="shared" si="0"/>
        <v>7516.0170404302007</v>
      </c>
      <c r="O21" s="16"/>
      <c r="P21" s="16">
        <f t="shared" si="1"/>
        <v>11274.025560645301</v>
      </c>
      <c r="Q21" s="17"/>
      <c r="R21" s="16">
        <f t="shared" si="2"/>
        <v>3758.0085202151004</v>
      </c>
      <c r="S21" s="3"/>
      <c r="T21" s="18">
        <v>0.2</v>
      </c>
      <c r="U21" s="4"/>
      <c r="V21" s="16">
        <f t="shared" si="3"/>
        <v>2254.8051121290605</v>
      </c>
      <c r="W21" s="16"/>
      <c r="X21" s="16">
        <f t="shared" si="4"/>
        <v>751.60170404302016</v>
      </c>
      <c r="Y21" s="16"/>
      <c r="Z21" s="16">
        <f t="shared" si="6"/>
        <v>5261.2119283011398</v>
      </c>
      <c r="AA21" s="16"/>
      <c r="AB21" s="16">
        <f t="shared" si="5"/>
        <v>6764.415336387181</v>
      </c>
    </row>
    <row r="22" spans="1:28" s="1" customFormat="1" ht="12.75">
      <c r="A22" s="4">
        <v>8</v>
      </c>
      <c r="B22" s="3"/>
      <c r="C22" s="4">
        <v>10</v>
      </c>
      <c r="D22" s="3" t="s">
        <v>59</v>
      </c>
      <c r="E22" s="4"/>
      <c r="F22" s="15">
        <v>0</v>
      </c>
      <c r="G22" s="15"/>
      <c r="H22" s="15">
        <v>0</v>
      </c>
      <c r="I22" s="4"/>
      <c r="J22" s="793">
        <f>'UGL Acc CCA with 18-21'!D18/1000</f>
        <v>34.562629207839272</v>
      </c>
      <c r="K22" s="16"/>
      <c r="L22" s="793">
        <v>0</v>
      </c>
      <c r="M22" s="16"/>
      <c r="N22" s="16">
        <f t="shared" si="0"/>
        <v>34.562629207839272</v>
      </c>
      <c r="O22" s="16"/>
      <c r="P22" s="16">
        <f t="shared" si="1"/>
        <v>51.843943811758905</v>
      </c>
      <c r="Q22" s="17"/>
      <c r="R22" s="16">
        <f t="shared" si="2"/>
        <v>17.281314603919636</v>
      </c>
      <c r="S22" s="3"/>
      <c r="T22" s="18">
        <v>0.3</v>
      </c>
      <c r="U22" s="4"/>
      <c r="V22" s="16">
        <f t="shared" si="3"/>
        <v>15.55318314352767</v>
      </c>
      <c r="W22" s="16"/>
      <c r="X22" s="16">
        <f t="shared" si="4"/>
        <v>5.184394381175891</v>
      </c>
      <c r="Y22" s="16"/>
      <c r="Z22" s="16">
        <f t="shared" si="6"/>
        <v>19.009446064311604</v>
      </c>
      <c r="AA22" s="16"/>
      <c r="AB22" s="16">
        <f t="shared" si="5"/>
        <v>29.37823482666338</v>
      </c>
    </row>
    <row r="23" spans="1:28" s="1" customFormat="1" ht="12.75">
      <c r="A23" s="4">
        <v>9</v>
      </c>
      <c r="B23" s="3"/>
      <c r="C23" s="4">
        <v>12</v>
      </c>
      <c r="D23" s="3" t="s">
        <v>61</v>
      </c>
      <c r="E23" s="4"/>
      <c r="F23" s="15">
        <v>0</v>
      </c>
      <c r="G23" s="15"/>
      <c r="H23" s="15">
        <v>0</v>
      </c>
      <c r="I23" s="4"/>
      <c r="J23" s="793">
        <f>'UGL Acc CCA with 18-21'!D19/1000</f>
        <v>325.88786895890399</v>
      </c>
      <c r="K23" s="16"/>
      <c r="L23" s="793">
        <v>0</v>
      </c>
      <c r="M23" s="16"/>
      <c r="N23" s="16">
        <f t="shared" si="0"/>
        <v>325.88786895890399</v>
      </c>
      <c r="O23" s="16"/>
      <c r="P23" s="16">
        <f>F23+N23*1</f>
        <v>325.88786895890399</v>
      </c>
      <c r="Q23" s="17"/>
      <c r="R23" s="16">
        <f t="shared" si="2"/>
        <v>162.943934479452</v>
      </c>
      <c r="S23" s="3"/>
      <c r="T23" s="18">
        <v>1</v>
      </c>
      <c r="U23" s="4"/>
      <c r="V23" s="16">
        <f t="shared" si="3"/>
        <v>325.88786895890399</v>
      </c>
      <c r="W23" s="16"/>
      <c r="X23" s="16">
        <f t="shared" si="4"/>
        <v>162.943934479452</v>
      </c>
      <c r="Y23" s="16"/>
      <c r="Z23" s="16">
        <f t="shared" si="6"/>
        <v>0</v>
      </c>
      <c r="AA23" s="16"/>
      <c r="AB23" s="16">
        <f t="shared" si="5"/>
        <v>162.943934479452</v>
      </c>
    </row>
    <row r="24" spans="1:28" s="1" customFormat="1" ht="12.75">
      <c r="A24" s="4">
        <v>10</v>
      </c>
      <c r="B24" s="3"/>
      <c r="C24" s="4">
        <v>13</v>
      </c>
      <c r="D24" s="3" t="s">
        <v>63</v>
      </c>
      <c r="E24" s="4"/>
      <c r="F24" s="15">
        <v>0</v>
      </c>
      <c r="G24" s="15"/>
      <c r="H24" s="15">
        <v>0</v>
      </c>
      <c r="I24" s="4"/>
      <c r="J24" s="793">
        <v>0</v>
      </c>
      <c r="K24" s="16"/>
      <c r="L24" s="793">
        <v>0</v>
      </c>
      <c r="M24" s="16"/>
      <c r="N24" s="16">
        <f t="shared" si="0"/>
        <v>0</v>
      </c>
      <c r="O24" s="16"/>
      <c r="P24" s="16">
        <f t="shared" si="1"/>
        <v>0</v>
      </c>
      <c r="Q24" s="17"/>
      <c r="R24" s="16">
        <f t="shared" si="2"/>
        <v>0</v>
      </c>
      <c r="S24" s="3"/>
      <c r="T24" s="18" t="s">
        <v>64</v>
      </c>
      <c r="U24" s="4"/>
      <c r="V24" s="16">
        <v>0</v>
      </c>
      <c r="W24" s="16"/>
      <c r="X24" s="16">
        <v>0</v>
      </c>
      <c r="Y24" s="16"/>
      <c r="Z24" s="16">
        <f t="shared" si="6"/>
        <v>0</v>
      </c>
      <c r="AA24" s="16"/>
      <c r="AB24" s="16">
        <f t="shared" si="5"/>
        <v>0</v>
      </c>
    </row>
    <row r="25" spans="1:28" s="1" customFormat="1" ht="12.75">
      <c r="A25" s="4">
        <v>11</v>
      </c>
      <c r="B25" s="3"/>
      <c r="C25" s="19">
        <v>14.1</v>
      </c>
      <c r="D25" s="3" t="s">
        <v>66</v>
      </c>
      <c r="E25" s="4"/>
      <c r="F25" s="15">
        <v>0</v>
      </c>
      <c r="G25" s="15"/>
      <c r="H25" s="15">
        <v>0</v>
      </c>
      <c r="I25" s="4"/>
      <c r="J25" s="793">
        <f>'UGL Acc CCA with 18-21'!D31/1000</f>
        <v>79.257177691826158</v>
      </c>
      <c r="K25" s="16"/>
      <c r="L25" s="793">
        <v>0</v>
      </c>
      <c r="M25" s="16"/>
      <c r="N25" s="16">
        <f t="shared" si="0"/>
        <v>79.257177691826158</v>
      </c>
      <c r="O25" s="16"/>
      <c r="P25" s="16">
        <f t="shared" si="1"/>
        <v>118.88576653773924</v>
      </c>
      <c r="Q25" s="17"/>
      <c r="R25" s="16">
        <f t="shared" si="2"/>
        <v>39.628588845913079</v>
      </c>
      <c r="S25" s="3"/>
      <c r="T25" s="18">
        <v>0.05</v>
      </c>
      <c r="U25" s="4"/>
      <c r="V25" s="16">
        <f t="shared" si="3"/>
        <v>5.9442883268869622</v>
      </c>
      <c r="W25" s="16"/>
      <c r="X25" s="16">
        <f t="shared" si="4"/>
        <v>1.981429442295654</v>
      </c>
      <c r="Y25" s="16"/>
      <c r="Z25" s="16">
        <f t="shared" si="6"/>
        <v>73.312889364939196</v>
      </c>
      <c r="AA25" s="16"/>
      <c r="AB25" s="16">
        <f t="shared" si="5"/>
        <v>77.275748249530508</v>
      </c>
    </row>
    <row r="26" spans="1:28" s="1" customFormat="1" ht="12.75">
      <c r="A26" s="4">
        <v>12</v>
      </c>
      <c r="B26" s="3"/>
      <c r="C26" s="19">
        <v>14.1</v>
      </c>
      <c r="D26" s="3" t="s">
        <v>68</v>
      </c>
      <c r="E26" s="4"/>
      <c r="F26" s="15">
        <v>0</v>
      </c>
      <c r="G26" s="15"/>
      <c r="H26" s="15">
        <v>0</v>
      </c>
      <c r="I26" s="4"/>
      <c r="J26" s="793">
        <v>0</v>
      </c>
      <c r="K26" s="16"/>
      <c r="L26" s="793">
        <v>0</v>
      </c>
      <c r="M26" s="16"/>
      <c r="N26" s="16">
        <f t="shared" si="0"/>
        <v>0</v>
      </c>
      <c r="O26" s="16"/>
      <c r="P26" s="16">
        <f t="shared" si="1"/>
        <v>0</v>
      </c>
      <c r="Q26" s="17"/>
      <c r="R26" s="16">
        <f t="shared" si="2"/>
        <v>0</v>
      </c>
      <c r="S26" s="3"/>
      <c r="T26" s="18">
        <v>7.0000000000000007E-2</v>
      </c>
      <c r="U26" s="20"/>
      <c r="V26" s="16">
        <f t="shared" si="3"/>
        <v>0</v>
      </c>
      <c r="W26" s="16"/>
      <c r="X26" s="16">
        <f t="shared" si="4"/>
        <v>0</v>
      </c>
      <c r="Y26" s="16"/>
      <c r="Z26" s="16">
        <f t="shared" si="6"/>
        <v>0</v>
      </c>
      <c r="AA26" s="16"/>
      <c r="AB26" s="16">
        <f t="shared" si="5"/>
        <v>0</v>
      </c>
    </row>
    <row r="27" spans="1:28" s="1" customFormat="1" ht="12.75">
      <c r="A27" s="4">
        <v>13</v>
      </c>
      <c r="B27" s="3"/>
      <c r="C27" s="4">
        <v>17</v>
      </c>
      <c r="D27" s="3" t="s">
        <v>70</v>
      </c>
      <c r="E27" s="4"/>
      <c r="F27" s="15">
        <v>0</v>
      </c>
      <c r="G27" s="15"/>
      <c r="H27" s="15">
        <v>0</v>
      </c>
      <c r="I27" s="4"/>
      <c r="J27" s="793">
        <v>0</v>
      </c>
      <c r="K27" s="16"/>
      <c r="L27" s="793">
        <v>0</v>
      </c>
      <c r="M27" s="16"/>
      <c r="N27" s="16">
        <f t="shared" si="0"/>
        <v>0</v>
      </c>
      <c r="O27" s="16"/>
      <c r="P27" s="16">
        <f t="shared" si="1"/>
        <v>0</v>
      </c>
      <c r="Q27" s="17"/>
      <c r="R27" s="16">
        <f t="shared" si="2"/>
        <v>0</v>
      </c>
      <c r="S27" s="3"/>
      <c r="T27" s="18">
        <v>0.08</v>
      </c>
      <c r="U27" s="4"/>
      <c r="V27" s="16">
        <f t="shared" si="3"/>
        <v>0</v>
      </c>
      <c r="W27" s="16"/>
      <c r="X27" s="16">
        <f t="shared" si="4"/>
        <v>0</v>
      </c>
      <c r="Y27" s="16"/>
      <c r="Z27" s="16">
        <f t="shared" si="6"/>
        <v>0</v>
      </c>
      <c r="AA27" s="16"/>
      <c r="AB27" s="16">
        <f t="shared" si="5"/>
        <v>0</v>
      </c>
    </row>
    <row r="28" spans="1:28" s="1" customFormat="1" ht="12.75">
      <c r="A28" s="4">
        <v>14</v>
      </c>
      <c r="B28" s="3"/>
      <c r="C28" s="4">
        <v>38</v>
      </c>
      <c r="D28" s="3" t="s">
        <v>72</v>
      </c>
      <c r="E28" s="4"/>
      <c r="F28" s="15">
        <v>0</v>
      </c>
      <c r="G28" s="15"/>
      <c r="H28" s="15">
        <v>0</v>
      </c>
      <c r="I28" s="4"/>
      <c r="J28" s="793">
        <f>'UGL Acc CCA with 18-21'!D22/1000</f>
        <v>823.60488211891402</v>
      </c>
      <c r="K28" s="16"/>
      <c r="L28" s="793">
        <v>0</v>
      </c>
      <c r="M28" s="16"/>
      <c r="N28" s="16">
        <f t="shared" si="0"/>
        <v>823.60488211891402</v>
      </c>
      <c r="O28" s="16"/>
      <c r="P28" s="16">
        <f t="shared" si="1"/>
        <v>1235.4073231783709</v>
      </c>
      <c r="Q28" s="17"/>
      <c r="R28" s="16">
        <f t="shared" si="2"/>
        <v>411.80244105945701</v>
      </c>
      <c r="S28" s="3"/>
      <c r="T28" s="18">
        <v>0.3</v>
      </c>
      <c r="U28" s="4"/>
      <c r="V28" s="16">
        <f t="shared" si="3"/>
        <v>370.62219695351126</v>
      </c>
      <c r="W28" s="16"/>
      <c r="X28" s="16">
        <f t="shared" si="4"/>
        <v>123.5407323178371</v>
      </c>
      <c r="Y28" s="16"/>
      <c r="Z28" s="16">
        <f t="shared" si="6"/>
        <v>452.98268516540276</v>
      </c>
      <c r="AA28" s="16"/>
      <c r="AB28" s="16">
        <f t="shared" si="5"/>
        <v>700.06414980107695</v>
      </c>
    </row>
    <row r="29" spans="1:28" s="1" customFormat="1" ht="12.75">
      <c r="A29" s="4">
        <v>15</v>
      </c>
      <c r="B29" s="3"/>
      <c r="C29" s="4">
        <v>41</v>
      </c>
      <c r="D29" s="3" t="s">
        <v>74</v>
      </c>
      <c r="E29" s="4"/>
      <c r="F29" s="15">
        <v>0</v>
      </c>
      <c r="G29" s="15"/>
      <c r="H29" s="15">
        <v>0</v>
      </c>
      <c r="I29" s="4"/>
      <c r="J29" s="793">
        <f>'UGL Acc CCA with 18-21'!D23/1000</f>
        <v>187.14994556190999</v>
      </c>
      <c r="K29" s="16"/>
      <c r="L29" s="793">
        <f>'UGL Acc CCA wo 18-21'!AD21/1000</f>
        <v>141</v>
      </c>
      <c r="M29" s="16"/>
      <c r="N29" s="16">
        <f t="shared" si="0"/>
        <v>46.149945561909988</v>
      </c>
      <c r="O29" s="16"/>
      <c r="P29" s="16">
        <f t="shared" si="1"/>
        <v>69.224918342864981</v>
      </c>
      <c r="Q29" s="17"/>
      <c r="R29" s="16">
        <f t="shared" si="2"/>
        <v>23.074972780954994</v>
      </c>
      <c r="S29" s="3"/>
      <c r="T29" s="18">
        <v>0.25</v>
      </c>
      <c r="U29" s="4"/>
      <c r="V29" s="16">
        <f t="shared" si="3"/>
        <v>17.306229585716245</v>
      </c>
      <c r="W29" s="16"/>
      <c r="X29" s="16">
        <f t="shared" si="4"/>
        <v>5.7687431952387485</v>
      </c>
      <c r="Y29" s="16"/>
      <c r="Z29" s="16">
        <f t="shared" si="6"/>
        <v>28.843715976193742</v>
      </c>
      <c r="AA29" s="16"/>
      <c r="AB29" s="16">
        <f t="shared" si="5"/>
        <v>40.381202366671239</v>
      </c>
    </row>
    <row r="30" spans="1:28" s="1" customFormat="1" ht="12.75">
      <c r="A30" s="4">
        <v>16</v>
      </c>
      <c r="B30" s="3"/>
      <c r="C30" s="4">
        <v>45</v>
      </c>
      <c r="D30" s="21" t="s">
        <v>76</v>
      </c>
      <c r="E30" s="4"/>
      <c r="F30" s="15">
        <v>0</v>
      </c>
      <c r="G30" s="15"/>
      <c r="H30" s="15">
        <v>0</v>
      </c>
      <c r="I30" s="4"/>
      <c r="J30" s="793">
        <v>0</v>
      </c>
      <c r="K30" s="16"/>
      <c r="L30" s="793">
        <v>0</v>
      </c>
      <c r="M30" s="16"/>
      <c r="N30" s="16">
        <f t="shared" si="0"/>
        <v>0</v>
      </c>
      <c r="O30" s="16"/>
      <c r="P30" s="16">
        <f t="shared" si="1"/>
        <v>0</v>
      </c>
      <c r="Q30" s="17"/>
      <c r="R30" s="16">
        <f t="shared" si="2"/>
        <v>0</v>
      </c>
      <c r="S30" s="3"/>
      <c r="T30" s="18">
        <v>0.45</v>
      </c>
      <c r="U30" s="4"/>
      <c r="V30" s="16">
        <f t="shared" si="3"/>
        <v>0</v>
      </c>
      <c r="W30" s="16"/>
      <c r="X30" s="16">
        <f t="shared" si="4"/>
        <v>0</v>
      </c>
      <c r="Y30" s="16"/>
      <c r="Z30" s="16">
        <f t="shared" si="6"/>
        <v>0</v>
      </c>
      <c r="AA30" s="16"/>
      <c r="AB30" s="16">
        <f t="shared" si="5"/>
        <v>0</v>
      </c>
    </row>
    <row r="31" spans="1:28" s="1" customFormat="1" ht="12.75">
      <c r="A31" s="4">
        <v>17</v>
      </c>
      <c r="B31" s="3"/>
      <c r="C31" s="4">
        <v>49</v>
      </c>
      <c r="D31" s="3" t="s">
        <v>78</v>
      </c>
      <c r="E31" s="4"/>
      <c r="F31" s="15">
        <v>0</v>
      </c>
      <c r="G31" s="15"/>
      <c r="H31" s="15">
        <v>0</v>
      </c>
      <c r="I31" s="4"/>
      <c r="J31" s="793">
        <f>'UGL Acc CCA with 18-21'!D25/1000</f>
        <v>1869.96947889385</v>
      </c>
      <c r="K31" s="16"/>
      <c r="L31" s="793">
        <f>'UGL Acc CCA wo 18-21'!AD22/1000</f>
        <v>584.33333333333303</v>
      </c>
      <c r="M31" s="16"/>
      <c r="N31" s="16">
        <f t="shared" si="0"/>
        <v>1285.636145560517</v>
      </c>
      <c r="O31" s="16"/>
      <c r="P31" s="16">
        <f t="shared" si="1"/>
        <v>1928.4542183407755</v>
      </c>
      <c r="Q31" s="17"/>
      <c r="R31" s="16">
        <f t="shared" si="2"/>
        <v>642.81807278025849</v>
      </c>
      <c r="S31" s="3"/>
      <c r="T31" s="18">
        <v>0.08</v>
      </c>
      <c r="U31" s="4"/>
      <c r="V31" s="16">
        <f t="shared" si="3"/>
        <v>154.27633746726204</v>
      </c>
      <c r="W31" s="16"/>
      <c r="X31" s="16">
        <f t="shared" si="4"/>
        <v>51.425445822420677</v>
      </c>
      <c r="Y31" s="16"/>
      <c r="Z31" s="16">
        <f t="shared" si="6"/>
        <v>1131.359808093255</v>
      </c>
      <c r="AA31" s="16"/>
      <c r="AB31" s="16">
        <f t="shared" si="5"/>
        <v>1234.2106997380963</v>
      </c>
    </row>
    <row r="32" spans="1:28" s="1" customFormat="1" ht="12.75">
      <c r="A32" s="4">
        <v>18</v>
      </c>
      <c r="B32" s="3"/>
      <c r="C32" s="4">
        <v>50</v>
      </c>
      <c r="D32" s="21" t="s">
        <v>80</v>
      </c>
      <c r="E32" s="4"/>
      <c r="F32" s="15">
        <v>0</v>
      </c>
      <c r="G32" s="15"/>
      <c r="H32" s="15">
        <v>0</v>
      </c>
      <c r="I32" s="4"/>
      <c r="J32" s="793">
        <f>'UGL Acc CCA with 18-21'!D26/1000</f>
        <v>1424.0581300028073</v>
      </c>
      <c r="K32" s="16"/>
      <c r="L32" s="793">
        <v>0</v>
      </c>
      <c r="M32" s="16"/>
      <c r="N32" s="16">
        <f t="shared" si="0"/>
        <v>1424.0581300028073</v>
      </c>
      <c r="O32" s="16"/>
      <c r="P32" s="16">
        <f t="shared" si="1"/>
        <v>2136.087195004211</v>
      </c>
      <c r="Q32" s="17"/>
      <c r="R32" s="16">
        <f t="shared" si="2"/>
        <v>712.02906500140364</v>
      </c>
      <c r="S32" s="3"/>
      <c r="T32" s="18">
        <v>0.55000000000000004</v>
      </c>
      <c r="U32" s="4"/>
      <c r="V32" s="16">
        <f t="shared" si="3"/>
        <v>1174.8479572523161</v>
      </c>
      <c r="W32" s="16"/>
      <c r="X32" s="16">
        <f t="shared" si="4"/>
        <v>391.61598575077204</v>
      </c>
      <c r="Y32" s="16"/>
      <c r="Z32" s="16">
        <f t="shared" si="6"/>
        <v>249.21017275049121</v>
      </c>
      <c r="AA32" s="16"/>
      <c r="AB32" s="16">
        <f t="shared" si="5"/>
        <v>1032.4421442520352</v>
      </c>
    </row>
    <row r="33" spans="1:28" s="1" customFormat="1" ht="12.75">
      <c r="A33" s="4">
        <v>19</v>
      </c>
      <c r="B33" s="3"/>
      <c r="C33" s="4">
        <v>51</v>
      </c>
      <c r="D33" s="3" t="s">
        <v>82</v>
      </c>
      <c r="E33" s="4"/>
      <c r="F33" s="22">
        <v>0</v>
      </c>
      <c r="G33" s="15"/>
      <c r="H33" s="22">
        <v>0</v>
      </c>
      <c r="I33" s="4"/>
      <c r="J33" s="794">
        <f>'UGL Acc CCA with 18-21'!D27/1000</f>
        <v>30251.4519770238</v>
      </c>
      <c r="K33" s="16"/>
      <c r="L33" s="794">
        <f>'UGL Acc CCA wo 18-21'!AD24/1000</f>
        <v>1078</v>
      </c>
      <c r="M33" s="16"/>
      <c r="N33" s="23">
        <f t="shared" si="0"/>
        <v>29173.4519770238</v>
      </c>
      <c r="O33" s="16"/>
      <c r="P33" s="23">
        <f t="shared" si="1"/>
        <v>43760.177965535702</v>
      </c>
      <c r="Q33" s="17"/>
      <c r="R33" s="23">
        <f t="shared" si="2"/>
        <v>14586.7259885119</v>
      </c>
      <c r="S33" s="3"/>
      <c r="T33" s="18">
        <v>0.06</v>
      </c>
      <c r="U33" s="4"/>
      <c r="V33" s="23">
        <f t="shared" si="3"/>
        <v>2625.6106779321422</v>
      </c>
      <c r="W33" s="16"/>
      <c r="X33" s="23">
        <f t="shared" si="4"/>
        <v>875.20355931071401</v>
      </c>
      <c r="Y33" s="16"/>
      <c r="Z33" s="23">
        <f t="shared" si="6"/>
        <v>26547.841299091659</v>
      </c>
      <c r="AA33" s="16"/>
      <c r="AB33" s="23">
        <f t="shared" si="5"/>
        <v>28298.248417713086</v>
      </c>
    </row>
    <row r="34" spans="1:28" s="1" customFormat="1" ht="12.75">
      <c r="A34" s="3"/>
      <c r="B34" s="3"/>
      <c r="C34" s="4"/>
      <c r="D34" s="3"/>
      <c r="E34" s="3"/>
      <c r="F34" s="3"/>
      <c r="G34" s="3"/>
      <c r="H34" s="3"/>
      <c r="I34" s="3"/>
      <c r="J34" s="16"/>
      <c r="K34" s="16"/>
      <c r="L34" s="16"/>
      <c r="M34" s="16"/>
      <c r="N34" s="16"/>
      <c r="O34" s="16"/>
      <c r="P34" s="16"/>
      <c r="Q34" s="17"/>
      <c r="R34" s="16"/>
      <c r="S34" s="3"/>
      <c r="T34" s="4"/>
      <c r="U34" s="3"/>
      <c r="V34" s="24"/>
      <c r="W34" s="24"/>
      <c r="X34" s="24"/>
      <c r="Z34" s="24"/>
    </row>
    <row r="35" spans="1:28" s="1" customFormat="1" ht="13.5" thickBot="1">
      <c r="A35" s="3">
        <v>20</v>
      </c>
      <c r="B35" s="3"/>
      <c r="C35" s="3" t="s">
        <v>84</v>
      </c>
      <c r="D35" s="3"/>
      <c r="E35" s="25" t="s">
        <v>85</v>
      </c>
      <c r="F35" s="26">
        <f>SUM(F15:F34)</f>
        <v>0</v>
      </c>
      <c r="G35" s="16">
        <f>SUM(G15:G34)</f>
        <v>0</v>
      </c>
      <c r="H35" s="26">
        <f>SUM(H15:H34)</f>
        <v>0</v>
      </c>
      <c r="I35" s="25"/>
      <c r="J35" s="795">
        <f>SUM(J15:J34)</f>
        <v>53340.075219646955</v>
      </c>
      <c r="K35" s="16"/>
      <c r="L35" s="795">
        <f>SUM(L15:L34)</f>
        <v>8066.0219999999936</v>
      </c>
      <c r="M35" s="27"/>
      <c r="N35" s="26">
        <f>SUM(N15:N34)</f>
        <v>45274.053219646972</v>
      </c>
      <c r="O35" s="16"/>
      <c r="P35" s="26">
        <f>SUM(P15:P34)</f>
        <v>67748.135894991006</v>
      </c>
      <c r="Q35" s="27" t="s">
        <v>85</v>
      </c>
      <c r="R35" s="26">
        <f>SUM(R15:R34)</f>
        <v>22637.026609823486</v>
      </c>
      <c r="S35" s="3"/>
      <c r="T35" s="4"/>
      <c r="U35" s="25" t="s">
        <v>85</v>
      </c>
      <c r="V35" s="28">
        <f>SUM(V15:V34)</f>
        <v>7806.2420114191445</v>
      </c>
      <c r="W35" s="29" t="s">
        <v>85</v>
      </c>
      <c r="X35" s="28">
        <f>SUM(X15:X34)</f>
        <v>2656.3953152995323</v>
      </c>
      <c r="Z35" s="28">
        <f>SUM(Z15:Z34)</f>
        <v>37467.811208227824</v>
      </c>
      <c r="AB35" s="28">
        <f>SUM(AB15:AB34)</f>
        <v>42617.657904347434</v>
      </c>
    </row>
    <row r="36" spans="1:28" s="1" customFormat="1" ht="13.5" thickTop="1">
      <c r="A36" s="3"/>
      <c r="B36" s="3"/>
      <c r="C36" s="4"/>
      <c r="D36" s="3"/>
      <c r="E36" s="4"/>
      <c r="F36" s="4"/>
      <c r="G36" s="4"/>
      <c r="H36" s="4"/>
      <c r="I36" s="4"/>
      <c r="J36" s="3"/>
      <c r="K36" s="3"/>
      <c r="L36" s="3"/>
      <c r="M36" s="3"/>
    </row>
    <row r="37" spans="1:28" s="1" customFormat="1" ht="12.75">
      <c r="A37" s="30"/>
      <c r="B37" s="3"/>
      <c r="C37" s="4"/>
      <c r="D37" s="3"/>
      <c r="E37" s="4"/>
      <c r="F37" s="4"/>
      <c r="G37" s="4"/>
      <c r="H37" s="4"/>
      <c r="I37" s="4"/>
      <c r="J37" s="3"/>
      <c r="K37" s="3"/>
      <c r="L37" s="3"/>
      <c r="M37" s="3"/>
    </row>
    <row r="38" spans="1:28" s="1" customFormat="1" ht="12.75">
      <c r="A38" s="31"/>
      <c r="B38" s="3"/>
      <c r="C38" s="4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28" s="1" customFormat="1" ht="12.75">
      <c r="A39" s="3"/>
      <c r="B39" s="3"/>
      <c r="C39" s="4"/>
      <c r="D39" s="5" t="s">
        <v>118</v>
      </c>
      <c r="E39" s="3"/>
      <c r="F39" s="6" t="s">
        <v>3</v>
      </c>
      <c r="G39" s="3"/>
      <c r="H39" s="6" t="s">
        <v>3</v>
      </c>
      <c r="I39" s="3"/>
      <c r="J39" s="6" t="s">
        <v>4</v>
      </c>
      <c r="K39" s="7"/>
      <c r="L39" s="7" t="s">
        <v>100</v>
      </c>
      <c r="M39" s="4"/>
      <c r="N39" s="7" t="s">
        <v>101</v>
      </c>
      <c r="O39" s="7"/>
      <c r="P39" s="7" t="s">
        <v>6</v>
      </c>
      <c r="Q39" s="8"/>
      <c r="R39" s="7" t="s">
        <v>7</v>
      </c>
      <c r="S39" s="7"/>
      <c r="T39" s="7"/>
      <c r="U39" s="7"/>
      <c r="V39" s="7"/>
      <c r="W39" s="8"/>
      <c r="X39" s="8"/>
      <c r="Z39" s="6" t="s">
        <v>8</v>
      </c>
      <c r="AA39" s="3"/>
      <c r="AB39" s="6" t="s">
        <v>8</v>
      </c>
    </row>
    <row r="40" spans="1:28" s="1" customFormat="1" ht="12.75">
      <c r="A40" s="3" t="s">
        <v>9</v>
      </c>
      <c r="B40" s="3"/>
      <c r="C40" s="4"/>
      <c r="D40" s="3"/>
      <c r="E40" s="3"/>
      <c r="F40" s="4" t="s">
        <v>10</v>
      </c>
      <c r="G40" s="3"/>
      <c r="H40" s="4" t="s">
        <v>10</v>
      </c>
      <c r="I40" s="3"/>
      <c r="J40" s="4" t="s">
        <v>11</v>
      </c>
      <c r="K40" s="4"/>
      <c r="L40" s="4" t="s">
        <v>102</v>
      </c>
      <c r="M40" s="4"/>
      <c r="N40" s="4" t="s">
        <v>100</v>
      </c>
      <c r="O40" s="4"/>
      <c r="P40" s="4" t="s">
        <v>15</v>
      </c>
      <c r="Q40" s="8"/>
      <c r="R40" s="4" t="s">
        <v>15</v>
      </c>
      <c r="S40" s="4"/>
      <c r="T40" s="4" t="s">
        <v>16</v>
      </c>
      <c r="U40" s="4"/>
      <c r="V40" s="4" t="s">
        <v>17</v>
      </c>
      <c r="W40" s="4"/>
      <c r="X40" s="4" t="s">
        <v>18</v>
      </c>
      <c r="Z40" s="4" t="s">
        <v>10</v>
      </c>
      <c r="AA40" s="3"/>
      <c r="AB40" s="4" t="s">
        <v>10</v>
      </c>
    </row>
    <row r="41" spans="1:28" s="1" customFormat="1" ht="12.75">
      <c r="A41" s="9" t="s">
        <v>20</v>
      </c>
      <c r="B41" s="3"/>
      <c r="C41" s="9" t="s">
        <v>21</v>
      </c>
      <c r="D41" s="10"/>
      <c r="E41" s="3"/>
      <c r="F41" s="11" t="s">
        <v>6</v>
      </c>
      <c r="G41" s="3"/>
      <c r="H41" s="11" t="s">
        <v>7</v>
      </c>
      <c r="I41" s="3"/>
      <c r="J41" s="11" t="s">
        <v>6</v>
      </c>
      <c r="K41" s="4"/>
      <c r="L41" s="11" t="s">
        <v>5</v>
      </c>
      <c r="M41" s="4"/>
      <c r="N41" s="11" t="s">
        <v>102</v>
      </c>
      <c r="O41" s="4"/>
      <c r="P41" s="11" t="s">
        <v>23</v>
      </c>
      <c r="Q41" s="8"/>
      <c r="R41" s="11" t="s">
        <v>23</v>
      </c>
      <c r="S41" s="4"/>
      <c r="T41" s="11" t="s">
        <v>24</v>
      </c>
      <c r="U41" s="4"/>
      <c r="V41" s="11" t="s">
        <v>25</v>
      </c>
      <c r="W41" s="4"/>
      <c r="X41" s="11" t="s">
        <v>25</v>
      </c>
      <c r="Z41" s="11" t="s">
        <v>6</v>
      </c>
      <c r="AA41" s="3"/>
      <c r="AB41" s="11" t="s">
        <v>7</v>
      </c>
    </row>
    <row r="42" spans="1:28" s="1" customFormat="1" ht="12.75">
      <c r="A42" s="3"/>
      <c r="B42" s="3"/>
      <c r="C42" s="4"/>
      <c r="D42" s="3"/>
      <c r="E42" s="3"/>
      <c r="F42" s="4" t="s">
        <v>27</v>
      </c>
      <c r="G42" s="3"/>
      <c r="H42" s="4" t="s">
        <v>28</v>
      </c>
      <c r="I42" s="3"/>
      <c r="J42" s="4" t="s">
        <v>29</v>
      </c>
      <c r="K42" s="3"/>
      <c r="L42" s="4" t="s">
        <v>30</v>
      </c>
      <c r="N42" s="47" t="s">
        <v>31</v>
      </c>
      <c r="O42" s="12"/>
      <c r="P42" s="4" t="s">
        <v>32</v>
      </c>
      <c r="Q42" s="12"/>
      <c r="R42" s="4" t="s">
        <v>33</v>
      </c>
      <c r="S42" s="12"/>
      <c r="T42" s="4" t="s">
        <v>34</v>
      </c>
      <c r="U42" s="12"/>
      <c r="V42" s="4" t="s">
        <v>35</v>
      </c>
      <c r="W42" s="12"/>
      <c r="X42" s="4" t="s">
        <v>36</v>
      </c>
      <c r="Z42" s="8" t="s">
        <v>37</v>
      </c>
      <c r="AA42" s="8"/>
      <c r="AB42" s="8" t="s">
        <v>38</v>
      </c>
    </row>
    <row r="43" spans="1:28" s="1" customFormat="1" ht="12.75">
      <c r="A43" s="4"/>
      <c r="B43" s="3"/>
      <c r="C43" s="4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R43" s="3"/>
      <c r="S43" s="3"/>
      <c r="T43" s="3"/>
      <c r="U43" s="3"/>
      <c r="V43" s="3"/>
      <c r="W43" s="3"/>
      <c r="X43" s="3"/>
    </row>
    <row r="44" spans="1:28" s="1" customFormat="1" ht="15">
      <c r="A44" s="4"/>
      <c r="B44" s="3"/>
      <c r="C44" s="3" t="s">
        <v>42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  <c r="S44" s="3"/>
      <c r="T44" s="13"/>
      <c r="U44" s="14"/>
      <c r="V44" s="3"/>
      <c r="W44" s="14"/>
      <c r="X44" s="3"/>
    </row>
    <row r="45" spans="1:28" s="1" customFormat="1" ht="12.75">
      <c r="A45" s="4">
        <v>1</v>
      </c>
      <c r="B45" s="3"/>
      <c r="C45" s="4">
        <v>1</v>
      </c>
      <c r="D45" s="3" t="s">
        <v>45</v>
      </c>
      <c r="E45" s="4"/>
      <c r="F45" s="15">
        <f>Z15</f>
        <v>0</v>
      </c>
      <c r="G45" s="15"/>
      <c r="H45" s="15">
        <f>AB15</f>
        <v>0</v>
      </c>
      <c r="I45" s="4"/>
      <c r="J45" s="793">
        <v>0</v>
      </c>
      <c r="K45" s="16"/>
      <c r="L45" s="793">
        <v>0</v>
      </c>
      <c r="M45" s="16"/>
      <c r="N45" s="16">
        <f t="shared" ref="N45:N63" si="7">J45-L45</f>
        <v>0</v>
      </c>
      <c r="O45" s="16"/>
      <c r="P45" s="16">
        <f>F45+N45*1.5</f>
        <v>0</v>
      </c>
      <c r="Q45" s="17"/>
      <c r="R45" s="16">
        <f>H45+N45*0.5</f>
        <v>0</v>
      </c>
      <c r="S45" s="3"/>
      <c r="T45" s="18">
        <v>0.04</v>
      </c>
      <c r="U45" s="4"/>
      <c r="V45" s="16">
        <f>T45*P45</f>
        <v>0</v>
      </c>
      <c r="W45" s="16"/>
      <c r="X45" s="16">
        <f>T45*R45</f>
        <v>0</v>
      </c>
      <c r="Y45" s="16"/>
      <c r="Z45" s="16">
        <f>F45+N45-V45</f>
        <v>0</v>
      </c>
      <c r="AA45" s="16"/>
      <c r="AB45" s="16">
        <f>H45+N45-X45</f>
        <v>0</v>
      </c>
    </row>
    <row r="46" spans="1:28" s="1" customFormat="1" ht="12.75">
      <c r="A46" s="4">
        <v>2</v>
      </c>
      <c r="B46" s="3"/>
      <c r="C46" s="4">
        <v>1</v>
      </c>
      <c r="D46" s="3" t="s">
        <v>47</v>
      </c>
      <c r="E46" s="4"/>
      <c r="F46" s="15">
        <f>Z16</f>
        <v>1117.8373302088539</v>
      </c>
      <c r="G46" s="15"/>
      <c r="H46" s="15">
        <f t="shared" ref="H46:H63" si="8">AB16</f>
        <v>1191.5408904424046</v>
      </c>
      <c r="I46" s="4"/>
      <c r="J46" s="793">
        <f>'UGL Acc CCA with 18-21'!D44/1000</f>
        <v>7938.6157121711931</v>
      </c>
      <c r="K46" s="16"/>
      <c r="L46" s="793">
        <f>'UGL Acc CCA wo 18-21'!AD48/1000</f>
        <v>871</v>
      </c>
      <c r="M46" s="16"/>
      <c r="N46" s="16">
        <f t="shared" si="7"/>
        <v>7067.6157121711931</v>
      </c>
      <c r="O46" s="16"/>
      <c r="P46" s="16">
        <f>F46+N46*1.5</f>
        <v>11719.260898465644</v>
      </c>
      <c r="Q46" s="17"/>
      <c r="R46" s="16">
        <f t="shared" ref="R46:R63" si="9">H46+N46*0.5</f>
        <v>4725.3487465280014</v>
      </c>
      <c r="S46" s="3"/>
      <c r="T46" s="18">
        <v>0.06</v>
      </c>
      <c r="U46" s="4"/>
      <c r="V46" s="16">
        <f t="shared" ref="V46:V53" si="10">T46*P46</f>
        <v>703.15565390793859</v>
      </c>
      <c r="W46" s="16"/>
      <c r="X46" s="16">
        <f t="shared" ref="X46:X53" si="11">T46*R46</f>
        <v>283.52092479168005</v>
      </c>
      <c r="Y46" s="16"/>
      <c r="Z46" s="16">
        <f t="shared" ref="Z46:Z63" si="12">F46+N46-V46</f>
        <v>7482.2973884721087</v>
      </c>
      <c r="AA46" s="16"/>
      <c r="AB46" s="16">
        <f t="shared" ref="AB46:AB63" si="13">H46+N46-X46</f>
        <v>7975.6356778219169</v>
      </c>
    </row>
    <row r="47" spans="1:28" s="1" customFormat="1" ht="12.75">
      <c r="A47" s="4">
        <v>3</v>
      </c>
      <c r="B47" s="3"/>
      <c r="C47" s="4">
        <v>2</v>
      </c>
      <c r="D47" s="3" t="s">
        <v>49</v>
      </c>
      <c r="E47" s="4"/>
      <c r="F47" s="15">
        <f t="shared" ref="F47:F63" si="14">Z17</f>
        <v>0</v>
      </c>
      <c r="G47" s="15"/>
      <c r="H47" s="15">
        <f t="shared" si="8"/>
        <v>0</v>
      </c>
      <c r="I47" s="4"/>
      <c r="J47" s="793">
        <v>0</v>
      </c>
      <c r="K47" s="16"/>
      <c r="L47" s="793">
        <v>0</v>
      </c>
      <c r="M47" s="16"/>
      <c r="N47" s="16">
        <f t="shared" si="7"/>
        <v>0</v>
      </c>
      <c r="O47" s="16"/>
      <c r="P47" s="16">
        <f t="shared" ref="P47:P52" si="15">F47+N47*1.5</f>
        <v>0</v>
      </c>
      <c r="Q47" s="17"/>
      <c r="R47" s="16">
        <f t="shared" si="9"/>
        <v>0</v>
      </c>
      <c r="S47" s="3"/>
      <c r="T47" s="18">
        <v>0.06</v>
      </c>
      <c r="U47" s="4"/>
      <c r="V47" s="16">
        <f t="shared" si="10"/>
        <v>0</v>
      </c>
      <c r="W47" s="16"/>
      <c r="X47" s="16">
        <f t="shared" si="11"/>
        <v>0</v>
      </c>
      <c r="Y47" s="16"/>
      <c r="Z47" s="16">
        <f>F47+N47-V47</f>
        <v>0</v>
      </c>
      <c r="AA47" s="16"/>
      <c r="AB47" s="16">
        <f t="shared" si="13"/>
        <v>0</v>
      </c>
    </row>
    <row r="48" spans="1:28" s="1" customFormat="1" ht="12.75">
      <c r="A48" s="4">
        <v>4</v>
      </c>
      <c r="B48" s="3"/>
      <c r="C48" s="4">
        <v>3</v>
      </c>
      <c r="D48" s="3" t="s">
        <v>51</v>
      </c>
      <c r="E48" s="4"/>
      <c r="F48" s="15">
        <f t="shared" si="14"/>
        <v>0</v>
      </c>
      <c r="G48" s="15"/>
      <c r="H48" s="15">
        <f t="shared" si="8"/>
        <v>0</v>
      </c>
      <c r="I48" s="4"/>
      <c r="J48" s="793">
        <v>0</v>
      </c>
      <c r="K48" s="16"/>
      <c r="L48" s="793">
        <v>0</v>
      </c>
      <c r="M48" s="16"/>
      <c r="N48" s="16">
        <f t="shared" si="7"/>
        <v>0</v>
      </c>
      <c r="O48" s="16"/>
      <c r="P48" s="16">
        <f t="shared" si="15"/>
        <v>0</v>
      </c>
      <c r="Q48" s="17"/>
      <c r="R48" s="16">
        <f t="shared" si="9"/>
        <v>0</v>
      </c>
      <c r="S48" s="3"/>
      <c r="T48" s="18">
        <v>0.05</v>
      </c>
      <c r="U48" s="4"/>
      <c r="V48" s="16">
        <f t="shared" si="10"/>
        <v>0</v>
      </c>
      <c r="W48" s="16"/>
      <c r="X48" s="16">
        <f t="shared" si="11"/>
        <v>0</v>
      </c>
      <c r="Y48" s="16"/>
      <c r="Z48" s="16">
        <f t="shared" si="12"/>
        <v>0</v>
      </c>
      <c r="AA48" s="16"/>
      <c r="AB48" s="16">
        <f t="shared" si="13"/>
        <v>0</v>
      </c>
    </row>
    <row r="49" spans="1:28" s="1" customFormat="1" ht="12.75">
      <c r="A49" s="4">
        <v>5</v>
      </c>
      <c r="B49" s="3"/>
      <c r="C49" s="4">
        <v>6</v>
      </c>
      <c r="D49" s="3" t="s">
        <v>53</v>
      </c>
      <c r="E49" s="4"/>
      <c r="F49" s="15">
        <f t="shared" si="14"/>
        <v>0</v>
      </c>
      <c r="G49" s="15"/>
      <c r="H49" s="15">
        <f t="shared" si="8"/>
        <v>0</v>
      </c>
      <c r="I49" s="4"/>
      <c r="J49" s="793">
        <v>0</v>
      </c>
      <c r="K49" s="16"/>
      <c r="L49" s="793">
        <v>0</v>
      </c>
      <c r="M49" s="16"/>
      <c r="N49" s="16">
        <f t="shared" si="7"/>
        <v>0</v>
      </c>
      <c r="O49" s="16"/>
      <c r="P49" s="16">
        <f t="shared" si="15"/>
        <v>0</v>
      </c>
      <c r="Q49" s="17"/>
      <c r="R49" s="16">
        <f t="shared" si="9"/>
        <v>0</v>
      </c>
      <c r="S49" s="3"/>
      <c r="T49" s="18">
        <v>0.1</v>
      </c>
      <c r="U49" s="4"/>
      <c r="V49" s="16">
        <f t="shared" si="10"/>
        <v>0</v>
      </c>
      <c r="W49" s="16"/>
      <c r="X49" s="16">
        <f t="shared" si="11"/>
        <v>0</v>
      </c>
      <c r="Y49" s="16"/>
      <c r="Z49" s="16">
        <f t="shared" si="12"/>
        <v>0</v>
      </c>
      <c r="AA49" s="16"/>
      <c r="AB49" s="16">
        <f t="shared" si="13"/>
        <v>0</v>
      </c>
    </row>
    <row r="50" spans="1:28" s="1" customFormat="1" ht="12.75">
      <c r="A50" s="4">
        <v>6</v>
      </c>
      <c r="B50" s="3"/>
      <c r="C50" s="4">
        <v>7</v>
      </c>
      <c r="D50" s="3" t="s">
        <v>55</v>
      </c>
      <c r="E50" s="4"/>
      <c r="F50" s="15">
        <f t="shared" si="14"/>
        <v>2586.2019332115783</v>
      </c>
      <c r="G50" s="15"/>
      <c r="H50" s="15">
        <f t="shared" si="8"/>
        <v>3086.7571460912386</v>
      </c>
      <c r="I50" s="4"/>
      <c r="J50" s="793">
        <f>'UGL Acc CCA with 18-21'!D48/1000</f>
        <v>6244.0723273327094</v>
      </c>
      <c r="K50" s="16"/>
      <c r="L50" s="793">
        <f>'UGL Acc CCA wo 18-21'!AD49/1000</f>
        <v>5218</v>
      </c>
      <c r="M50" s="16"/>
      <c r="N50" s="16">
        <f t="shared" si="7"/>
        <v>1026.0723273327094</v>
      </c>
      <c r="O50" s="16"/>
      <c r="P50" s="16">
        <f t="shared" si="15"/>
        <v>4125.3104242106419</v>
      </c>
      <c r="Q50" s="17"/>
      <c r="R50" s="16">
        <f t="shared" si="9"/>
        <v>3599.7933097575933</v>
      </c>
      <c r="S50" s="3"/>
      <c r="T50" s="18">
        <v>0.15</v>
      </c>
      <c r="U50" s="4"/>
      <c r="V50" s="16">
        <f t="shared" si="10"/>
        <v>618.79656363159631</v>
      </c>
      <c r="W50" s="16"/>
      <c r="X50" s="16">
        <f t="shared" si="11"/>
        <v>539.96899646363897</v>
      </c>
      <c r="Y50" s="16"/>
      <c r="Z50" s="16">
        <f t="shared" si="12"/>
        <v>2993.4776969126915</v>
      </c>
      <c r="AA50" s="16"/>
      <c r="AB50" s="16">
        <f t="shared" si="13"/>
        <v>3572.8604769603089</v>
      </c>
    </row>
    <row r="51" spans="1:28" s="1" customFormat="1" ht="12.75">
      <c r="A51" s="4">
        <v>7</v>
      </c>
      <c r="B51" s="3"/>
      <c r="C51" s="4">
        <v>8</v>
      </c>
      <c r="D51" s="3" t="s">
        <v>57</v>
      </c>
      <c r="E51" s="4"/>
      <c r="F51" s="15">
        <f t="shared" si="14"/>
        <v>5261.2119283011398</v>
      </c>
      <c r="G51" s="15"/>
      <c r="H51" s="15">
        <f t="shared" si="8"/>
        <v>6764.415336387181</v>
      </c>
      <c r="I51" s="4"/>
      <c r="J51" s="793">
        <f>'UGL Acc CCA with 18-21'!D49/1000</f>
        <v>32914.136808231662</v>
      </c>
      <c r="K51" s="16"/>
      <c r="L51" s="793">
        <f>'UGL Acc CCA wo 18-21'!AD50/1000</f>
        <v>15202.495182019797</v>
      </c>
      <c r="M51" s="16"/>
      <c r="N51" s="16">
        <f t="shared" si="7"/>
        <v>17711.641626211866</v>
      </c>
      <c r="O51" s="16"/>
      <c r="P51" s="16">
        <f t="shared" si="15"/>
        <v>31828.674367618936</v>
      </c>
      <c r="Q51" s="17"/>
      <c r="R51" s="16">
        <f t="shared" si="9"/>
        <v>15620.236149493114</v>
      </c>
      <c r="S51" s="3"/>
      <c r="T51" s="18">
        <v>0.2</v>
      </c>
      <c r="U51" s="4"/>
      <c r="V51" s="16">
        <f t="shared" si="10"/>
        <v>6365.7348735237874</v>
      </c>
      <c r="W51" s="16"/>
      <c r="X51" s="16">
        <f t="shared" si="11"/>
        <v>3124.0472298986228</v>
      </c>
      <c r="Y51" s="16"/>
      <c r="Z51" s="16">
        <f t="shared" si="12"/>
        <v>16607.118680989221</v>
      </c>
      <c r="AA51" s="16"/>
      <c r="AB51" s="16">
        <f t="shared" si="13"/>
        <v>21352.009732700422</v>
      </c>
    </row>
    <row r="52" spans="1:28" s="1" customFormat="1" ht="12.75">
      <c r="A52" s="4">
        <v>8</v>
      </c>
      <c r="B52" s="3"/>
      <c r="C52" s="4">
        <v>10</v>
      </c>
      <c r="D52" s="3" t="s">
        <v>59</v>
      </c>
      <c r="E52" s="4"/>
      <c r="F52" s="15">
        <f t="shared" si="14"/>
        <v>19.009446064311604</v>
      </c>
      <c r="G52" s="15"/>
      <c r="H52" s="15">
        <f t="shared" si="8"/>
        <v>29.37823482666338</v>
      </c>
      <c r="I52" s="4"/>
      <c r="J52" s="793">
        <f>'UGL Acc CCA with 18-21'!D50/1000</f>
        <v>7821.268</v>
      </c>
      <c r="K52" s="16"/>
      <c r="L52" s="793">
        <v>0</v>
      </c>
      <c r="M52" s="16"/>
      <c r="N52" s="16">
        <f t="shared" si="7"/>
        <v>7821.268</v>
      </c>
      <c r="O52" s="16"/>
      <c r="P52" s="16">
        <f t="shared" si="15"/>
        <v>11750.911446064312</v>
      </c>
      <c r="Q52" s="17"/>
      <c r="R52" s="16">
        <f t="shared" si="9"/>
        <v>3940.0122348266632</v>
      </c>
      <c r="S52" s="3"/>
      <c r="T52" s="18">
        <v>0.3</v>
      </c>
      <c r="U52" s="4"/>
      <c r="V52" s="16">
        <f t="shared" si="10"/>
        <v>3525.2734338192936</v>
      </c>
      <c r="W52" s="16"/>
      <c r="X52" s="16">
        <f t="shared" si="11"/>
        <v>1182.003670447999</v>
      </c>
      <c r="Y52" s="16"/>
      <c r="Z52" s="16">
        <f t="shared" si="12"/>
        <v>4315.0040122450173</v>
      </c>
      <c r="AA52" s="16"/>
      <c r="AB52" s="16">
        <f t="shared" si="13"/>
        <v>6668.6425643786642</v>
      </c>
    </row>
    <row r="53" spans="1:28" s="1" customFormat="1" ht="12.75">
      <c r="A53" s="4">
        <v>9</v>
      </c>
      <c r="B53" s="3"/>
      <c r="C53" s="4">
        <v>12</v>
      </c>
      <c r="D53" s="3" t="s">
        <v>61</v>
      </c>
      <c r="E53" s="4"/>
      <c r="F53" s="15">
        <f t="shared" si="14"/>
        <v>0</v>
      </c>
      <c r="G53" s="15"/>
      <c r="H53" s="15">
        <f t="shared" si="8"/>
        <v>162.943934479452</v>
      </c>
      <c r="I53" s="4"/>
      <c r="J53" s="793">
        <f>'UGL Acc CCA with 18-21'!D51/1000</f>
        <v>5801.0715621344989</v>
      </c>
      <c r="K53" s="16"/>
      <c r="L53" s="793">
        <v>0</v>
      </c>
      <c r="M53" s="16"/>
      <c r="N53" s="16">
        <f t="shared" si="7"/>
        <v>5801.0715621344989</v>
      </c>
      <c r="O53" s="16"/>
      <c r="P53" s="16">
        <f>F53+N53*1</f>
        <v>5801.0715621344989</v>
      </c>
      <c r="Q53" s="17"/>
      <c r="R53" s="16">
        <f t="shared" si="9"/>
        <v>3063.4797155467013</v>
      </c>
      <c r="S53" s="3"/>
      <c r="T53" s="18">
        <v>1</v>
      </c>
      <c r="U53" s="4"/>
      <c r="V53" s="16">
        <f t="shared" si="10"/>
        <v>5801.0715621344989</v>
      </c>
      <c r="W53" s="16"/>
      <c r="X53" s="16">
        <f t="shared" si="11"/>
        <v>3063.4797155467013</v>
      </c>
      <c r="Y53" s="16"/>
      <c r="Z53" s="16">
        <f t="shared" si="12"/>
        <v>0</v>
      </c>
      <c r="AA53" s="16"/>
      <c r="AB53" s="16">
        <f t="shared" si="13"/>
        <v>2900.5357810672494</v>
      </c>
    </row>
    <row r="54" spans="1:28" s="1" customFormat="1" ht="12.75">
      <c r="A54" s="4">
        <v>10</v>
      </c>
      <c r="B54" s="3"/>
      <c r="C54" s="4">
        <v>13</v>
      </c>
      <c r="D54" s="3" t="s">
        <v>63</v>
      </c>
      <c r="E54" s="4"/>
      <c r="F54" s="15">
        <f t="shared" si="14"/>
        <v>0</v>
      </c>
      <c r="G54" s="15"/>
      <c r="H54" s="15">
        <f t="shared" si="8"/>
        <v>0</v>
      </c>
      <c r="I54" s="4"/>
      <c r="J54" s="793">
        <v>0</v>
      </c>
      <c r="K54" s="16"/>
      <c r="L54" s="793">
        <v>0</v>
      </c>
      <c r="M54" s="16"/>
      <c r="N54" s="16">
        <f t="shared" si="7"/>
        <v>0</v>
      </c>
      <c r="O54" s="16"/>
      <c r="P54" s="16">
        <f t="shared" ref="P54:P63" si="16">F54+N54*1.5</f>
        <v>0</v>
      </c>
      <c r="Q54" s="17"/>
      <c r="R54" s="16">
        <f t="shared" si="9"/>
        <v>0</v>
      </c>
      <c r="S54" s="3"/>
      <c r="T54" s="18" t="s">
        <v>64</v>
      </c>
      <c r="U54" s="4"/>
      <c r="V54" s="16">
        <v>0</v>
      </c>
      <c r="W54" s="16"/>
      <c r="X54" s="16">
        <v>0</v>
      </c>
      <c r="Y54" s="16"/>
      <c r="Z54" s="16">
        <f t="shared" si="12"/>
        <v>0</v>
      </c>
      <c r="AA54" s="16"/>
      <c r="AB54" s="16">
        <f t="shared" si="13"/>
        <v>0</v>
      </c>
    </row>
    <row r="55" spans="1:28" s="1" customFormat="1" ht="12.75">
      <c r="A55" s="4">
        <v>11</v>
      </c>
      <c r="B55" s="3"/>
      <c r="C55" s="19">
        <v>14.1</v>
      </c>
      <c r="D55" s="3" t="s">
        <v>66</v>
      </c>
      <c r="E55" s="4"/>
      <c r="F55" s="15">
        <f t="shared" si="14"/>
        <v>73.312889364939196</v>
      </c>
      <c r="G55" s="15"/>
      <c r="H55" s="15">
        <f t="shared" si="8"/>
        <v>77.275748249530508</v>
      </c>
      <c r="I55" s="4"/>
      <c r="J55" s="793">
        <f>'UGL Acc CCA with 18-21'!D63/1000</f>
        <v>3595.2238648070797</v>
      </c>
      <c r="K55" s="16"/>
      <c r="L55" s="793">
        <f>'UGL Acc CCA wo 18-21'!AD51/1000</f>
        <v>1835.9867985506116</v>
      </c>
      <c r="M55" s="16"/>
      <c r="N55" s="16">
        <f t="shared" si="7"/>
        <v>1759.2370662564681</v>
      </c>
      <c r="O55" s="16"/>
      <c r="P55" s="16">
        <f t="shared" si="16"/>
        <v>2712.1684887496413</v>
      </c>
      <c r="Q55" s="17"/>
      <c r="R55" s="16">
        <f t="shared" si="9"/>
        <v>956.89428137776451</v>
      </c>
      <c r="S55" s="3"/>
      <c r="T55" s="18">
        <v>0.05</v>
      </c>
      <c r="U55" s="4"/>
      <c r="V55" s="16">
        <f t="shared" ref="V55:V63" si="17">T55*P55</f>
        <v>135.60842443748206</v>
      </c>
      <c r="W55" s="16"/>
      <c r="X55" s="16">
        <f t="shared" ref="X55:X63" si="18">T55*R55</f>
        <v>47.84471406888823</v>
      </c>
      <c r="Y55" s="16"/>
      <c r="Z55" s="16">
        <f t="shared" si="12"/>
        <v>1696.9415311839252</v>
      </c>
      <c r="AA55" s="16"/>
      <c r="AB55" s="16">
        <f t="shared" si="13"/>
        <v>1788.6681004371105</v>
      </c>
    </row>
    <row r="56" spans="1:28" s="1" customFormat="1" ht="12.75">
      <c r="A56" s="4">
        <v>12</v>
      </c>
      <c r="B56" s="3"/>
      <c r="C56" s="19">
        <v>14.1</v>
      </c>
      <c r="D56" s="3" t="s">
        <v>68</v>
      </c>
      <c r="E56" s="4"/>
      <c r="F56" s="15">
        <f t="shared" si="14"/>
        <v>0</v>
      </c>
      <c r="G56" s="15"/>
      <c r="H56" s="15">
        <f t="shared" si="8"/>
        <v>0</v>
      </c>
      <c r="I56" s="4"/>
      <c r="J56" s="793">
        <v>0</v>
      </c>
      <c r="K56" s="16"/>
      <c r="L56" s="793">
        <v>0</v>
      </c>
      <c r="M56" s="16"/>
      <c r="N56" s="16">
        <f t="shared" si="7"/>
        <v>0</v>
      </c>
      <c r="O56" s="16"/>
      <c r="P56" s="16">
        <f t="shared" si="16"/>
        <v>0</v>
      </c>
      <c r="Q56" s="17"/>
      <c r="R56" s="16">
        <f t="shared" si="9"/>
        <v>0</v>
      </c>
      <c r="S56" s="3"/>
      <c r="T56" s="18">
        <v>7.0000000000000007E-2</v>
      </c>
      <c r="U56" s="20"/>
      <c r="V56" s="16">
        <f t="shared" si="17"/>
        <v>0</v>
      </c>
      <c r="W56" s="16"/>
      <c r="X56" s="16">
        <f t="shared" si="18"/>
        <v>0</v>
      </c>
      <c r="Y56" s="16"/>
      <c r="Z56" s="16">
        <f t="shared" si="12"/>
        <v>0</v>
      </c>
      <c r="AA56" s="16"/>
      <c r="AB56" s="16">
        <f t="shared" si="13"/>
        <v>0</v>
      </c>
    </row>
    <row r="57" spans="1:28" s="1" customFormat="1" ht="12.75">
      <c r="A57" s="4">
        <v>13</v>
      </c>
      <c r="B57" s="3"/>
      <c r="C57" s="4">
        <v>17</v>
      </c>
      <c r="D57" s="3" t="s">
        <v>70</v>
      </c>
      <c r="E57" s="4"/>
      <c r="F57" s="15">
        <f t="shared" si="14"/>
        <v>0</v>
      </c>
      <c r="G57" s="15"/>
      <c r="H57" s="15">
        <f t="shared" si="8"/>
        <v>0</v>
      </c>
      <c r="I57" s="4"/>
      <c r="J57" s="793">
        <v>0</v>
      </c>
      <c r="K57" s="16"/>
      <c r="L57" s="793">
        <v>0</v>
      </c>
      <c r="M57" s="16"/>
      <c r="N57" s="16">
        <f t="shared" si="7"/>
        <v>0</v>
      </c>
      <c r="O57" s="16"/>
      <c r="P57" s="16">
        <f t="shared" si="16"/>
        <v>0</v>
      </c>
      <c r="Q57" s="17"/>
      <c r="R57" s="16">
        <f t="shared" si="9"/>
        <v>0</v>
      </c>
      <c r="S57" s="3"/>
      <c r="T57" s="18">
        <v>0.08</v>
      </c>
      <c r="U57" s="4"/>
      <c r="V57" s="16">
        <f t="shared" si="17"/>
        <v>0</v>
      </c>
      <c r="W57" s="16"/>
      <c r="X57" s="16">
        <f t="shared" si="18"/>
        <v>0</v>
      </c>
      <c r="Y57" s="16"/>
      <c r="Z57" s="16">
        <f t="shared" si="12"/>
        <v>0</v>
      </c>
      <c r="AA57" s="16"/>
      <c r="AB57" s="16">
        <f t="shared" si="13"/>
        <v>0</v>
      </c>
    </row>
    <row r="58" spans="1:28" s="1" customFormat="1" ht="12.75">
      <c r="A58" s="4">
        <v>14</v>
      </c>
      <c r="B58" s="3"/>
      <c r="C58" s="4">
        <v>38</v>
      </c>
      <c r="D58" s="3" t="s">
        <v>72</v>
      </c>
      <c r="E58" s="4"/>
      <c r="F58" s="15">
        <f t="shared" si="14"/>
        <v>452.98268516540276</v>
      </c>
      <c r="G58" s="15"/>
      <c r="H58" s="15">
        <f t="shared" si="8"/>
        <v>700.06414980107695</v>
      </c>
      <c r="I58" s="4"/>
      <c r="J58" s="793">
        <f>'UGL Acc CCA with 18-21'!D54/1000</f>
        <v>4166.0879999999997</v>
      </c>
      <c r="K58" s="16"/>
      <c r="L58" s="793">
        <v>0</v>
      </c>
      <c r="M58" s="16"/>
      <c r="N58" s="16">
        <f t="shared" si="7"/>
        <v>4166.0879999999997</v>
      </c>
      <c r="O58" s="16"/>
      <c r="P58" s="16">
        <f t="shared" si="16"/>
        <v>6702.1146851654021</v>
      </c>
      <c r="Q58" s="17"/>
      <c r="R58" s="16">
        <f t="shared" si="9"/>
        <v>2783.1081498010767</v>
      </c>
      <c r="S58" s="3"/>
      <c r="T58" s="18">
        <v>0.3</v>
      </c>
      <c r="U58" s="4"/>
      <c r="V58" s="16">
        <f t="shared" si="17"/>
        <v>2010.6344055496206</v>
      </c>
      <c r="W58" s="16"/>
      <c r="X58" s="16">
        <f t="shared" si="18"/>
        <v>834.93244494032297</v>
      </c>
      <c r="Y58" s="16"/>
      <c r="Z58" s="16">
        <f t="shared" si="12"/>
        <v>2608.4362796157816</v>
      </c>
      <c r="AA58" s="16"/>
      <c r="AB58" s="16">
        <f t="shared" si="13"/>
        <v>4031.2197048607541</v>
      </c>
    </row>
    <row r="59" spans="1:28" s="1" customFormat="1" ht="12.75">
      <c r="A59" s="4">
        <v>15</v>
      </c>
      <c r="B59" s="3"/>
      <c r="C59" s="4">
        <v>41</v>
      </c>
      <c r="D59" s="3" t="s">
        <v>74</v>
      </c>
      <c r="E59" s="4"/>
      <c r="F59" s="15">
        <f t="shared" si="14"/>
        <v>28.843715976193742</v>
      </c>
      <c r="G59" s="15"/>
      <c r="H59" s="15">
        <f t="shared" si="8"/>
        <v>40.381202366671239</v>
      </c>
      <c r="I59" s="4"/>
      <c r="J59" s="793">
        <f>'UGL Acc CCA with 18-21'!D55/1000</f>
        <v>735.4945187466277</v>
      </c>
      <c r="K59" s="16"/>
      <c r="L59" s="793">
        <v>0</v>
      </c>
      <c r="M59" s="16"/>
      <c r="N59" s="16">
        <f t="shared" si="7"/>
        <v>735.4945187466277</v>
      </c>
      <c r="O59" s="16"/>
      <c r="P59" s="16">
        <f t="shared" si="16"/>
        <v>1132.0854940961353</v>
      </c>
      <c r="Q59" s="17"/>
      <c r="R59" s="16">
        <f t="shared" si="9"/>
        <v>408.12846173998508</v>
      </c>
      <c r="S59" s="3"/>
      <c r="T59" s="18">
        <v>0.25</v>
      </c>
      <c r="U59" s="4"/>
      <c r="V59" s="16">
        <f t="shared" si="17"/>
        <v>283.02137352403383</v>
      </c>
      <c r="W59" s="16"/>
      <c r="X59" s="16">
        <f t="shared" si="18"/>
        <v>102.03211543499627</v>
      </c>
      <c r="Y59" s="16"/>
      <c r="Z59" s="16">
        <f t="shared" si="12"/>
        <v>481.31686119878759</v>
      </c>
      <c r="AA59" s="16"/>
      <c r="AB59" s="16">
        <f t="shared" si="13"/>
        <v>673.84360567830265</v>
      </c>
    </row>
    <row r="60" spans="1:28" s="1" customFormat="1" ht="12.75">
      <c r="A60" s="4">
        <v>16</v>
      </c>
      <c r="B60" s="3"/>
      <c r="C60" s="4">
        <v>45</v>
      </c>
      <c r="D60" s="21" t="s">
        <v>76</v>
      </c>
      <c r="E60" s="4"/>
      <c r="F60" s="15">
        <f t="shared" si="14"/>
        <v>0</v>
      </c>
      <c r="G60" s="15"/>
      <c r="H60" s="15">
        <f t="shared" si="8"/>
        <v>0</v>
      </c>
      <c r="I60" s="4"/>
      <c r="J60" s="793">
        <v>0</v>
      </c>
      <c r="K60" s="16"/>
      <c r="L60" s="793">
        <v>0</v>
      </c>
      <c r="M60" s="16"/>
      <c r="N60" s="16">
        <f t="shared" si="7"/>
        <v>0</v>
      </c>
      <c r="O60" s="16"/>
      <c r="P60" s="16">
        <f t="shared" si="16"/>
        <v>0</v>
      </c>
      <c r="Q60" s="17"/>
      <c r="R60" s="16">
        <f t="shared" si="9"/>
        <v>0</v>
      </c>
      <c r="S60" s="3"/>
      <c r="T60" s="18">
        <v>0.45</v>
      </c>
      <c r="U60" s="4"/>
      <c r="V60" s="16">
        <f t="shared" si="17"/>
        <v>0</v>
      </c>
      <c r="W60" s="16"/>
      <c r="X60" s="16">
        <f t="shared" si="18"/>
        <v>0</v>
      </c>
      <c r="Y60" s="16"/>
      <c r="Z60" s="16">
        <f t="shared" si="12"/>
        <v>0</v>
      </c>
      <c r="AA60" s="16"/>
      <c r="AB60" s="16">
        <f t="shared" si="13"/>
        <v>0</v>
      </c>
    </row>
    <row r="61" spans="1:28" s="1" customFormat="1" ht="12.75">
      <c r="A61" s="4">
        <v>17</v>
      </c>
      <c r="B61" s="3"/>
      <c r="C61" s="4">
        <v>49</v>
      </c>
      <c r="D61" s="3" t="s">
        <v>78</v>
      </c>
      <c r="E61" s="4"/>
      <c r="F61" s="15">
        <f t="shared" si="14"/>
        <v>1131.359808093255</v>
      </c>
      <c r="G61" s="15"/>
      <c r="H61" s="15">
        <f t="shared" si="8"/>
        <v>1234.2106997380963</v>
      </c>
      <c r="I61" s="4"/>
      <c r="J61" s="793">
        <f>'UGL Acc CCA with 18-21'!D57/1000</f>
        <v>90992.50222166063</v>
      </c>
      <c r="K61" s="16"/>
      <c r="L61" s="793">
        <f>'UGL Acc CCA wo 18-21'!AD52/1000</f>
        <v>55506.986326646271</v>
      </c>
      <c r="M61" s="16"/>
      <c r="N61" s="16">
        <f t="shared" si="7"/>
        <v>35485.51589501436</v>
      </c>
      <c r="O61" s="16"/>
      <c r="P61" s="16">
        <f t="shared" si="16"/>
        <v>54359.633650614793</v>
      </c>
      <c r="Q61" s="17"/>
      <c r="R61" s="16">
        <f t="shared" si="9"/>
        <v>18976.968647245278</v>
      </c>
      <c r="S61" s="3"/>
      <c r="T61" s="18">
        <v>0.08</v>
      </c>
      <c r="U61" s="4"/>
      <c r="V61" s="16">
        <f t="shared" si="17"/>
        <v>4348.7706920491837</v>
      </c>
      <c r="W61" s="16"/>
      <c r="X61" s="16">
        <f t="shared" si="18"/>
        <v>1518.1574917796222</v>
      </c>
      <c r="Y61" s="16"/>
      <c r="Z61" s="16">
        <f t="shared" si="12"/>
        <v>32268.105011058433</v>
      </c>
      <c r="AA61" s="16"/>
      <c r="AB61" s="16">
        <f t="shared" si="13"/>
        <v>35201.569102972833</v>
      </c>
    </row>
    <row r="62" spans="1:28" s="1" customFormat="1" ht="12.75">
      <c r="A62" s="4">
        <v>18</v>
      </c>
      <c r="B62" s="3"/>
      <c r="C62" s="4">
        <v>50</v>
      </c>
      <c r="D62" s="21" t="s">
        <v>80</v>
      </c>
      <c r="E62" s="4"/>
      <c r="F62" s="15">
        <f t="shared" si="14"/>
        <v>249.21017275049121</v>
      </c>
      <c r="G62" s="15"/>
      <c r="H62" s="15">
        <f t="shared" si="8"/>
        <v>1032.4421442520352</v>
      </c>
      <c r="I62" s="4"/>
      <c r="J62" s="793">
        <f>'UGL Acc CCA with 18-21'!D58/1000</f>
        <v>26453.001237340864</v>
      </c>
      <c r="K62" s="16"/>
      <c r="L62" s="793">
        <v>0</v>
      </c>
      <c r="M62" s="16"/>
      <c r="N62" s="16">
        <f t="shared" si="7"/>
        <v>26453.001237340864</v>
      </c>
      <c r="O62" s="16"/>
      <c r="P62" s="16">
        <f t="shared" si="16"/>
        <v>39928.712028761787</v>
      </c>
      <c r="Q62" s="17"/>
      <c r="R62" s="16">
        <f t="shared" si="9"/>
        <v>14258.942762922466</v>
      </c>
      <c r="S62" s="3"/>
      <c r="T62" s="18">
        <v>0.55000000000000004</v>
      </c>
      <c r="U62" s="4"/>
      <c r="V62" s="16">
        <f t="shared" si="17"/>
        <v>21960.791615818984</v>
      </c>
      <c r="W62" s="16"/>
      <c r="X62" s="16">
        <f t="shared" si="18"/>
        <v>7842.4185196073568</v>
      </c>
      <c r="Y62" s="16"/>
      <c r="Z62" s="16">
        <f t="shared" si="12"/>
        <v>4741.4197942723731</v>
      </c>
      <c r="AA62" s="16"/>
      <c r="AB62" s="16">
        <f t="shared" si="13"/>
        <v>19643.024861985545</v>
      </c>
    </row>
    <row r="63" spans="1:28" s="1" customFormat="1" ht="12.75">
      <c r="A63" s="4">
        <v>19</v>
      </c>
      <c r="B63" s="3"/>
      <c r="C63" s="4">
        <v>51</v>
      </c>
      <c r="D63" s="3" t="s">
        <v>82</v>
      </c>
      <c r="E63" s="4"/>
      <c r="F63" s="22">
        <f t="shared" si="14"/>
        <v>26547.841299091659</v>
      </c>
      <c r="G63" s="15"/>
      <c r="H63" s="22">
        <f t="shared" si="8"/>
        <v>28298.248417713086</v>
      </c>
      <c r="I63" s="4"/>
      <c r="J63" s="794">
        <f>'UGL Acc CCA with 18-21'!D59/1000+'UGL Acc CCA with 18-21'!D60/1000</f>
        <v>239130.03822849723</v>
      </c>
      <c r="K63" s="16"/>
      <c r="L63" s="794">
        <f>'UGL Acc CCA wo 18-21'!AD53/1000</f>
        <v>988.6082761426369</v>
      </c>
      <c r="M63" s="16"/>
      <c r="N63" s="23">
        <f t="shared" si="7"/>
        <v>238141.42995235458</v>
      </c>
      <c r="O63" s="16"/>
      <c r="P63" s="23">
        <f t="shared" si="16"/>
        <v>383759.98622762348</v>
      </c>
      <c r="Q63" s="17"/>
      <c r="R63" s="23">
        <f t="shared" si="9"/>
        <v>147368.96339389039</v>
      </c>
      <c r="S63" s="3"/>
      <c r="T63" s="18">
        <v>0.06</v>
      </c>
      <c r="U63" s="4"/>
      <c r="V63" s="23">
        <f t="shared" si="17"/>
        <v>23025.599173657407</v>
      </c>
      <c r="W63" s="16"/>
      <c r="X63" s="23">
        <f t="shared" si="18"/>
        <v>8842.1378036334227</v>
      </c>
      <c r="Y63" s="16"/>
      <c r="Z63" s="23">
        <f t="shared" si="12"/>
        <v>241663.6720777888</v>
      </c>
      <c r="AA63" s="16"/>
      <c r="AB63" s="23">
        <f t="shared" si="13"/>
        <v>257597.54056643424</v>
      </c>
    </row>
    <row r="64" spans="1:28" s="1" customFormat="1" ht="12.75">
      <c r="A64" s="3"/>
      <c r="B64" s="3"/>
      <c r="C64" s="4"/>
      <c r="D64" s="3"/>
      <c r="E64" s="3"/>
      <c r="F64" s="3"/>
      <c r="G64" s="3"/>
      <c r="H64" s="3"/>
      <c r="I64" s="3"/>
      <c r="J64" s="16"/>
      <c r="K64" s="16"/>
      <c r="L64" s="16"/>
      <c r="M64" s="16"/>
      <c r="N64" s="16"/>
      <c r="O64" s="16"/>
      <c r="P64" s="16"/>
      <c r="Q64" s="17"/>
      <c r="R64" s="16"/>
      <c r="S64" s="3"/>
      <c r="T64" s="4"/>
      <c r="U64" s="3"/>
      <c r="V64" s="24"/>
      <c r="W64" s="24"/>
      <c r="X64" s="24"/>
      <c r="Z64" s="24"/>
    </row>
    <row r="65" spans="1:28" s="1" customFormat="1" ht="13.5" thickBot="1">
      <c r="A65" s="3">
        <v>20</v>
      </c>
      <c r="B65" s="3"/>
      <c r="C65" s="3" t="s">
        <v>84</v>
      </c>
      <c r="D65" s="3"/>
      <c r="E65" s="25" t="s">
        <v>85</v>
      </c>
      <c r="F65" s="26">
        <f>SUM(F45:F64)</f>
        <v>37467.811208227824</v>
      </c>
      <c r="G65" s="16">
        <f>SUM(G45:G64)</f>
        <v>0</v>
      </c>
      <c r="H65" s="26">
        <f>SUM(H45:H64)</f>
        <v>42617.657904347434</v>
      </c>
      <c r="I65" s="25"/>
      <c r="J65" s="795">
        <f>SUM(J45:J64)</f>
        <v>425791.51248092251</v>
      </c>
      <c r="K65" s="16"/>
      <c r="L65" s="795">
        <f>SUM(L45:L64)</f>
        <v>79623.076583359318</v>
      </c>
      <c r="M65" s="27"/>
      <c r="N65" s="26">
        <f>SUM(N45:N64)</f>
        <v>346168.43589756318</v>
      </c>
      <c r="O65" s="16"/>
      <c r="P65" s="26">
        <f>SUM(P45:P64)</f>
        <v>553819.92927350523</v>
      </c>
      <c r="Q65" s="27" t="s">
        <v>85</v>
      </c>
      <c r="R65" s="26">
        <f>SUM(R45:R64)</f>
        <v>215701.87585312902</v>
      </c>
      <c r="S65" s="3"/>
      <c r="T65" s="4"/>
      <c r="U65" s="25" t="s">
        <v>85</v>
      </c>
      <c r="V65" s="28">
        <f>SUM(V45:V64)</f>
        <v>68778.457772053822</v>
      </c>
      <c r="W65" s="29" t="s">
        <v>85</v>
      </c>
      <c r="X65" s="28">
        <f>SUM(X45:X64)</f>
        <v>27380.543626613253</v>
      </c>
      <c r="Z65" s="28">
        <f>SUM(Z45:Z64)</f>
        <v>314857.78933373711</v>
      </c>
      <c r="AB65" s="28">
        <f>SUM(AB45:AB64)</f>
        <v>361405.55017529737</v>
      </c>
    </row>
    <row r="66" spans="1:28" s="1" customFormat="1" ht="13.5" thickTop="1">
      <c r="A66" s="3"/>
      <c r="B66" s="3"/>
      <c r="C66" s="4"/>
      <c r="D66" s="3"/>
      <c r="E66" s="4"/>
      <c r="F66" s="4"/>
      <c r="G66" s="4"/>
      <c r="H66" s="4"/>
      <c r="I66" s="4"/>
      <c r="J66" s="3"/>
      <c r="K66" s="3"/>
      <c r="L66" s="3"/>
      <c r="M66" s="3"/>
      <c r="V66" s="51"/>
      <c r="W66" s="51"/>
      <c r="X66" s="51"/>
    </row>
    <row r="67" spans="1:28" s="1" customFormat="1" ht="12.75">
      <c r="A67" s="31"/>
      <c r="B67" s="3"/>
      <c r="C67" s="4"/>
      <c r="D67" s="3"/>
      <c r="E67" s="3"/>
      <c r="F67" s="3"/>
      <c r="G67" s="3"/>
      <c r="H67" s="3"/>
      <c r="I67" s="3"/>
      <c r="J67" s="52">
        <f>J65-('UGL CCA_with, Dec 31 TU'!AR60)/1000</f>
        <v>0</v>
      </c>
      <c r="K67" s="3"/>
      <c r="L67" s="32">
        <f>L65-(('UGL Acc CCA_wo, Dec 31 TU'!AD54)/1000)</f>
        <v>0</v>
      </c>
      <c r="M67" s="3"/>
      <c r="N67" s="32">
        <f>N65-('UGL Acc CCA_wo, Dec 31 TU'!D64/1000)</f>
        <v>0</v>
      </c>
      <c r="P67" s="53"/>
      <c r="Q67" s="54"/>
      <c r="R67" s="54"/>
      <c r="S67" s="54"/>
      <c r="T67" s="54"/>
      <c r="U67" s="54"/>
      <c r="V67" s="55"/>
      <c r="W67" s="54"/>
      <c r="X67" s="54"/>
    </row>
    <row r="68" spans="1:28" s="1" customFormat="1" ht="12.75">
      <c r="A68" s="31"/>
      <c r="B68" s="3"/>
      <c r="C68" s="4"/>
      <c r="D68" s="3"/>
      <c r="E68" s="3"/>
      <c r="F68" s="3"/>
      <c r="G68" s="3"/>
      <c r="H68" s="3"/>
      <c r="I68" s="3"/>
      <c r="J68" s="3"/>
      <c r="K68" s="3"/>
      <c r="L68" s="3"/>
      <c r="M68" s="3"/>
      <c r="N68" s="56"/>
      <c r="P68" s="57"/>
      <c r="Q68" s="54"/>
      <c r="R68" s="57"/>
      <c r="S68" s="54"/>
      <c r="T68" s="54"/>
      <c r="U68" s="54"/>
      <c r="V68" s="58"/>
      <c r="W68" s="58"/>
      <c r="X68" s="58"/>
    </row>
    <row r="69" spans="1:28" s="1" customFormat="1" ht="12.75">
      <c r="A69" s="3"/>
      <c r="B69" s="3"/>
      <c r="C69" s="4"/>
      <c r="D69" s="5" t="s">
        <v>120</v>
      </c>
      <c r="E69" s="3"/>
      <c r="F69" s="6" t="s">
        <v>3</v>
      </c>
      <c r="G69" s="3"/>
      <c r="H69" s="6" t="s">
        <v>3</v>
      </c>
      <c r="I69" s="3"/>
      <c r="J69" s="6" t="s">
        <v>4</v>
      </c>
      <c r="K69" s="7"/>
      <c r="L69" s="7" t="s">
        <v>100</v>
      </c>
      <c r="M69" s="4"/>
      <c r="N69" s="7" t="s">
        <v>101</v>
      </c>
      <c r="O69" s="7"/>
      <c r="P69" s="7" t="s">
        <v>6</v>
      </c>
      <c r="Q69" s="8"/>
      <c r="R69" s="7" t="s">
        <v>7</v>
      </c>
      <c r="S69" s="7"/>
      <c r="T69" s="7"/>
      <c r="U69" s="7"/>
      <c r="V69" s="7"/>
      <c r="W69" s="8"/>
      <c r="X69" s="8"/>
      <c r="Z69" s="6" t="s">
        <v>8</v>
      </c>
      <c r="AA69" s="3"/>
      <c r="AB69" s="6" t="s">
        <v>8</v>
      </c>
    </row>
    <row r="70" spans="1:28" s="1" customFormat="1" ht="12.75">
      <c r="A70" s="3" t="s">
        <v>9</v>
      </c>
      <c r="B70" s="3"/>
      <c r="C70" s="4"/>
      <c r="D70" s="3"/>
      <c r="E70" s="3"/>
      <c r="F70" s="4" t="s">
        <v>10</v>
      </c>
      <c r="G70" s="3"/>
      <c r="H70" s="4" t="s">
        <v>10</v>
      </c>
      <c r="I70" s="3"/>
      <c r="J70" s="4" t="s">
        <v>11</v>
      </c>
      <c r="K70" s="4"/>
      <c r="L70" s="4" t="s">
        <v>102</v>
      </c>
      <c r="M70" s="4"/>
      <c r="N70" s="4" t="s">
        <v>100</v>
      </c>
      <c r="O70" s="4"/>
      <c r="P70" s="4" t="s">
        <v>15</v>
      </c>
      <c r="Q70" s="8"/>
      <c r="R70" s="4" t="s">
        <v>15</v>
      </c>
      <c r="S70" s="4"/>
      <c r="T70" s="4" t="s">
        <v>16</v>
      </c>
      <c r="U70" s="4"/>
      <c r="V70" s="4" t="s">
        <v>17</v>
      </c>
      <c r="W70" s="4"/>
      <c r="X70" s="4" t="s">
        <v>18</v>
      </c>
      <c r="Z70" s="4" t="s">
        <v>10</v>
      </c>
      <c r="AA70" s="3"/>
      <c r="AB70" s="4" t="s">
        <v>10</v>
      </c>
    </row>
    <row r="71" spans="1:28" s="1" customFormat="1" ht="12.75">
      <c r="A71" s="9" t="s">
        <v>20</v>
      </c>
      <c r="B71" s="3"/>
      <c r="C71" s="9" t="s">
        <v>21</v>
      </c>
      <c r="D71" s="10"/>
      <c r="E71" s="3"/>
      <c r="F71" s="11" t="s">
        <v>6</v>
      </c>
      <c r="G71" s="3"/>
      <c r="H71" s="11" t="s">
        <v>7</v>
      </c>
      <c r="I71" s="3"/>
      <c r="J71" s="11" t="s">
        <v>6</v>
      </c>
      <c r="K71" s="4"/>
      <c r="L71" s="11" t="s">
        <v>5</v>
      </c>
      <c r="M71" s="4"/>
      <c r="N71" s="11" t="s">
        <v>102</v>
      </c>
      <c r="O71" s="4"/>
      <c r="P71" s="11" t="s">
        <v>23</v>
      </c>
      <c r="Q71" s="8"/>
      <c r="R71" s="11" t="s">
        <v>23</v>
      </c>
      <c r="S71" s="4"/>
      <c r="T71" s="11" t="s">
        <v>24</v>
      </c>
      <c r="U71" s="4"/>
      <c r="V71" s="11" t="s">
        <v>25</v>
      </c>
      <c r="W71" s="4"/>
      <c r="X71" s="11" t="s">
        <v>25</v>
      </c>
      <c r="Z71" s="11" t="s">
        <v>6</v>
      </c>
      <c r="AA71" s="3"/>
      <c r="AB71" s="11" t="s">
        <v>7</v>
      </c>
    </row>
    <row r="72" spans="1:28" s="1" customFormat="1" ht="12.75">
      <c r="A72" s="3"/>
      <c r="B72" s="3"/>
      <c r="C72" s="4"/>
      <c r="D72" s="3"/>
      <c r="E72" s="3"/>
      <c r="F72" s="4" t="s">
        <v>27</v>
      </c>
      <c r="G72" s="3"/>
      <c r="H72" s="4" t="s">
        <v>28</v>
      </c>
      <c r="I72" s="3"/>
      <c r="J72" s="4" t="s">
        <v>29</v>
      </c>
      <c r="K72" s="3"/>
      <c r="L72" s="4" t="s">
        <v>30</v>
      </c>
      <c r="N72" s="47" t="s">
        <v>31</v>
      </c>
      <c r="O72" s="12"/>
      <c r="P72" s="4" t="s">
        <v>32</v>
      </c>
      <c r="Q72" s="12"/>
      <c r="R72" s="4" t="s">
        <v>33</v>
      </c>
      <c r="S72" s="12"/>
      <c r="T72" s="4" t="s">
        <v>34</v>
      </c>
      <c r="U72" s="12"/>
      <c r="V72" s="4" t="s">
        <v>35</v>
      </c>
      <c r="W72" s="12"/>
      <c r="X72" s="4" t="s">
        <v>36</v>
      </c>
      <c r="Z72" s="8" t="s">
        <v>37</v>
      </c>
      <c r="AA72" s="8"/>
      <c r="AB72" s="8" t="s">
        <v>38</v>
      </c>
    </row>
    <row r="73" spans="1:28" s="1" customFormat="1" ht="12.75">
      <c r="A73" s="4"/>
      <c r="B73" s="3"/>
      <c r="C73" s="4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R73" s="3"/>
      <c r="S73" s="3"/>
      <c r="T73" s="3"/>
      <c r="U73" s="3"/>
      <c r="V73" s="3"/>
      <c r="W73" s="3"/>
      <c r="X73" s="3"/>
    </row>
    <row r="74" spans="1:28" s="1" customFormat="1" ht="15">
      <c r="A74" s="4"/>
      <c r="B74" s="3"/>
      <c r="C74" s="3" t="s">
        <v>42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R74" s="3"/>
      <c r="S74" s="3"/>
      <c r="T74" s="13"/>
      <c r="U74" s="14"/>
      <c r="V74" s="3"/>
      <c r="W74" s="14"/>
      <c r="X74" s="3"/>
    </row>
    <row r="75" spans="1:28" s="1" customFormat="1" ht="12.75">
      <c r="A75" s="4">
        <v>1</v>
      </c>
      <c r="B75" s="3"/>
      <c r="C75" s="4">
        <v>1</v>
      </c>
      <c r="D75" s="3" t="s">
        <v>45</v>
      </c>
      <c r="E75" s="4"/>
      <c r="F75" s="15">
        <f>Z45</f>
        <v>0</v>
      </c>
      <c r="G75" s="15"/>
      <c r="H75" s="15">
        <f>AB45</f>
        <v>0</v>
      </c>
      <c r="I75" s="4"/>
      <c r="J75" s="793">
        <v>0</v>
      </c>
      <c r="K75" s="16"/>
      <c r="L75" s="793">
        <v>0</v>
      </c>
      <c r="M75" s="16"/>
      <c r="N75" s="16">
        <f t="shared" ref="N75:N93" si="19">J75-L75</f>
        <v>0</v>
      </c>
      <c r="O75" s="16"/>
      <c r="P75" s="16">
        <f>F75+N75*1.5</f>
        <v>0</v>
      </c>
      <c r="Q75" s="17"/>
      <c r="R75" s="16">
        <f>H75+N75*0.5</f>
        <v>0</v>
      </c>
      <c r="S75" s="3"/>
      <c r="T75" s="18">
        <v>0.04</v>
      </c>
      <c r="U75" s="4"/>
      <c r="V75" s="16">
        <f>T75*P75</f>
        <v>0</v>
      </c>
      <c r="W75" s="16"/>
      <c r="X75" s="16">
        <f>T75*R75</f>
        <v>0</v>
      </c>
      <c r="Y75" s="16"/>
      <c r="Z75" s="16">
        <f>F75+N75-V75</f>
        <v>0</v>
      </c>
      <c r="AA75" s="16"/>
      <c r="AB75" s="16">
        <f>H75+N75-X75</f>
        <v>0</v>
      </c>
    </row>
    <row r="76" spans="1:28" s="1" customFormat="1" ht="12.75">
      <c r="A76" s="4">
        <v>2</v>
      </c>
      <c r="B76" s="3"/>
      <c r="C76" s="4">
        <v>1</v>
      </c>
      <c r="D76" s="3" t="s">
        <v>47</v>
      </c>
      <c r="E76" s="4"/>
      <c r="F76" s="15">
        <f>Z46</f>
        <v>7482.2973884721087</v>
      </c>
      <c r="G76" s="15"/>
      <c r="H76" s="15">
        <f t="shared" ref="H76:H93" si="20">AB46</f>
        <v>7975.6356778219169</v>
      </c>
      <c r="I76" s="4"/>
      <c r="J76" s="793">
        <f>'UGL ACC &amp; CCA 18-22'!D47/1000+'UGL ACC &amp; CCA 18-22'!AZ57/1000</f>
        <v>5806.1555559944691</v>
      </c>
      <c r="K76" s="16"/>
      <c r="L76" s="793">
        <f>'UGL ACC &amp; CCA 18-22'!AZ57/1000</f>
        <v>18</v>
      </c>
      <c r="M76" s="16"/>
      <c r="N76" s="16">
        <f t="shared" si="19"/>
        <v>5788.1555559944691</v>
      </c>
      <c r="O76" s="16"/>
      <c r="P76" s="16">
        <f>F76+N76*1.5</f>
        <v>16164.530722463813</v>
      </c>
      <c r="Q76" s="17"/>
      <c r="R76" s="16">
        <f t="shared" ref="R76:R93" si="21">H76+N76*0.5</f>
        <v>10869.713455819152</v>
      </c>
      <c r="S76" s="3"/>
      <c r="T76" s="18">
        <v>0.06</v>
      </c>
      <c r="U76" s="4"/>
      <c r="V76" s="16">
        <f t="shared" ref="V76:V83" si="22">T76*P76</f>
        <v>969.87184334782876</v>
      </c>
      <c r="W76" s="16"/>
      <c r="X76" s="16">
        <f t="shared" ref="X76:X83" si="23">T76*R76</f>
        <v>652.18280734914913</v>
      </c>
      <c r="Y76" s="16"/>
      <c r="Z76" s="16">
        <f t="shared" ref="Z76" si="24">F76+N76-V76</f>
        <v>12300.581101118751</v>
      </c>
      <c r="AA76" s="16"/>
      <c r="AB76" s="16">
        <f t="shared" ref="AB76:AB93" si="25">H76+N76-X76</f>
        <v>13111.608426467237</v>
      </c>
    </row>
    <row r="77" spans="1:28" s="1" customFormat="1" ht="12.75">
      <c r="A77" s="4">
        <v>3</v>
      </c>
      <c r="B77" s="3"/>
      <c r="C77" s="4">
        <v>2</v>
      </c>
      <c r="D77" s="3" t="s">
        <v>49</v>
      </c>
      <c r="E77" s="4"/>
      <c r="F77" s="15">
        <f t="shared" ref="F77:F93" si="26">Z47</f>
        <v>0</v>
      </c>
      <c r="G77" s="15"/>
      <c r="H77" s="15">
        <f t="shared" si="20"/>
        <v>0</v>
      </c>
      <c r="I77" s="4"/>
      <c r="J77" s="793">
        <v>0</v>
      </c>
      <c r="K77" s="16"/>
      <c r="L77" s="793">
        <v>0</v>
      </c>
      <c r="M77" s="16"/>
      <c r="N77" s="16">
        <f t="shared" si="19"/>
        <v>0</v>
      </c>
      <c r="O77" s="16"/>
      <c r="P77" s="16">
        <f t="shared" ref="P77:P82" si="27">F77+N77*1.5</f>
        <v>0</v>
      </c>
      <c r="Q77" s="17"/>
      <c r="R77" s="16">
        <f t="shared" si="21"/>
        <v>0</v>
      </c>
      <c r="S77" s="3"/>
      <c r="T77" s="18">
        <v>0.06</v>
      </c>
      <c r="U77" s="4"/>
      <c r="V77" s="16">
        <f t="shared" si="22"/>
        <v>0</v>
      </c>
      <c r="W77" s="16"/>
      <c r="X77" s="16">
        <f t="shared" si="23"/>
        <v>0</v>
      </c>
      <c r="Y77" s="16"/>
      <c r="Z77" s="16">
        <f>F77+N77-V77</f>
        <v>0</v>
      </c>
      <c r="AA77" s="16"/>
      <c r="AB77" s="16">
        <f t="shared" si="25"/>
        <v>0</v>
      </c>
    </row>
    <row r="78" spans="1:28" s="1" customFormat="1" ht="12.75">
      <c r="A78" s="4">
        <v>4</v>
      </c>
      <c r="B78" s="3"/>
      <c r="C78" s="4">
        <v>3</v>
      </c>
      <c r="D78" s="3" t="s">
        <v>51</v>
      </c>
      <c r="E78" s="4"/>
      <c r="F78" s="15">
        <f t="shared" si="26"/>
        <v>0</v>
      </c>
      <c r="G78" s="15"/>
      <c r="H78" s="15">
        <f t="shared" si="20"/>
        <v>0</v>
      </c>
      <c r="I78" s="4"/>
      <c r="J78" s="793">
        <v>0</v>
      </c>
      <c r="K78" s="16"/>
      <c r="L78" s="793">
        <v>0</v>
      </c>
      <c r="M78" s="16"/>
      <c r="N78" s="16">
        <f t="shared" si="19"/>
        <v>0</v>
      </c>
      <c r="O78" s="16"/>
      <c r="P78" s="16">
        <f t="shared" si="27"/>
        <v>0</v>
      </c>
      <c r="Q78" s="17"/>
      <c r="R78" s="16">
        <f t="shared" si="21"/>
        <v>0</v>
      </c>
      <c r="S78" s="3"/>
      <c r="T78" s="18">
        <v>0.05</v>
      </c>
      <c r="U78" s="4"/>
      <c r="V78" s="16">
        <f t="shared" si="22"/>
        <v>0</v>
      </c>
      <c r="W78" s="16"/>
      <c r="X78" s="16">
        <f t="shared" si="23"/>
        <v>0</v>
      </c>
      <c r="Y78" s="16"/>
      <c r="Z78" s="16">
        <f t="shared" ref="Z78:Z93" si="28">F78+N78-V78</f>
        <v>0</v>
      </c>
      <c r="AA78" s="16"/>
      <c r="AB78" s="16">
        <f t="shared" si="25"/>
        <v>0</v>
      </c>
    </row>
    <row r="79" spans="1:28" s="1" customFormat="1" ht="12.75">
      <c r="A79" s="4">
        <v>5</v>
      </c>
      <c r="B79" s="3"/>
      <c r="C79" s="4">
        <v>6</v>
      </c>
      <c r="D79" s="3" t="s">
        <v>53</v>
      </c>
      <c r="E79" s="4"/>
      <c r="F79" s="15">
        <f t="shared" si="26"/>
        <v>0</v>
      </c>
      <c r="G79" s="15"/>
      <c r="H79" s="15">
        <f t="shared" si="20"/>
        <v>0</v>
      </c>
      <c r="I79" s="4"/>
      <c r="J79" s="793">
        <v>0</v>
      </c>
      <c r="K79" s="16"/>
      <c r="L79" s="793">
        <v>0</v>
      </c>
      <c r="M79" s="16"/>
      <c r="N79" s="16">
        <f t="shared" si="19"/>
        <v>0</v>
      </c>
      <c r="O79" s="16"/>
      <c r="P79" s="16">
        <f t="shared" si="27"/>
        <v>0</v>
      </c>
      <c r="Q79" s="17"/>
      <c r="R79" s="16">
        <f t="shared" si="21"/>
        <v>0</v>
      </c>
      <c r="S79" s="3"/>
      <c r="T79" s="18">
        <v>0.1</v>
      </c>
      <c r="U79" s="4"/>
      <c r="V79" s="16">
        <f t="shared" si="22"/>
        <v>0</v>
      </c>
      <c r="W79" s="16"/>
      <c r="X79" s="16">
        <f t="shared" si="23"/>
        <v>0</v>
      </c>
      <c r="Y79" s="16"/>
      <c r="Z79" s="16">
        <f t="shared" si="28"/>
        <v>0</v>
      </c>
      <c r="AA79" s="16"/>
      <c r="AB79" s="16">
        <f t="shared" si="25"/>
        <v>0</v>
      </c>
    </row>
    <row r="80" spans="1:28" s="1" customFormat="1" ht="12.75">
      <c r="A80" s="4">
        <v>6</v>
      </c>
      <c r="B80" s="3"/>
      <c r="C80" s="4">
        <v>7</v>
      </c>
      <c r="D80" s="3" t="s">
        <v>55</v>
      </c>
      <c r="E80" s="4"/>
      <c r="F80" s="15">
        <f t="shared" si="26"/>
        <v>2993.4776969126915</v>
      </c>
      <c r="G80" s="15"/>
      <c r="H80" s="15">
        <f t="shared" si="20"/>
        <v>3572.8604769603089</v>
      </c>
      <c r="I80" s="4"/>
      <c r="J80" s="793">
        <f>'UGL ACC &amp; CCA 18-22'!D51/1000+'UGL ACC &amp; CCA 18-22'!AZ58/1000</f>
        <v>3939.08</v>
      </c>
      <c r="K80" s="16"/>
      <c r="L80" s="793">
        <f>'UGL ACC &amp; CCA 18-22'!AZ58/1000</f>
        <v>109</v>
      </c>
      <c r="M80" s="16"/>
      <c r="N80" s="16">
        <f t="shared" si="19"/>
        <v>3830.08</v>
      </c>
      <c r="O80" s="16"/>
      <c r="P80" s="16">
        <f t="shared" si="27"/>
        <v>8738.5976969126914</v>
      </c>
      <c r="Q80" s="17"/>
      <c r="R80" s="16">
        <f t="shared" si="21"/>
        <v>5487.9004769603089</v>
      </c>
      <c r="S80" s="3"/>
      <c r="T80" s="18">
        <v>0.15</v>
      </c>
      <c r="U80" s="4"/>
      <c r="V80" s="16">
        <f t="shared" si="22"/>
        <v>1310.7896545369038</v>
      </c>
      <c r="W80" s="16"/>
      <c r="X80" s="16">
        <f t="shared" si="23"/>
        <v>823.18507154404631</v>
      </c>
      <c r="Y80" s="16"/>
      <c r="Z80" s="16">
        <f t="shared" si="28"/>
        <v>5512.7680423757874</v>
      </c>
      <c r="AA80" s="16"/>
      <c r="AB80" s="16">
        <f t="shared" si="25"/>
        <v>6579.7554054162629</v>
      </c>
    </row>
    <row r="81" spans="1:28" s="1" customFormat="1" ht="12.75">
      <c r="A81" s="4">
        <v>7</v>
      </c>
      <c r="B81" s="3"/>
      <c r="C81" s="4">
        <v>8</v>
      </c>
      <c r="D81" s="3" t="s">
        <v>57</v>
      </c>
      <c r="E81" s="4"/>
      <c r="F81" s="15">
        <f t="shared" si="26"/>
        <v>16607.118680989221</v>
      </c>
      <c r="G81" s="15"/>
      <c r="H81" s="15">
        <f t="shared" si="20"/>
        <v>21352.009732700422</v>
      </c>
      <c r="I81" s="4"/>
      <c r="J81" s="793">
        <f>'UGL ACC &amp; CCA 18-22'!D52/1000+'UGL ACC &amp; CCA 18-22'!AZ59/1000</f>
        <v>32983.358</v>
      </c>
      <c r="K81" s="16"/>
      <c r="L81" s="793">
        <f>'UGL ACC &amp; CCA 18-22'!AZ59/1000</f>
        <v>4233.8900000000003</v>
      </c>
      <c r="M81" s="16"/>
      <c r="N81" s="16">
        <f t="shared" si="19"/>
        <v>28749.468000000001</v>
      </c>
      <c r="O81" s="16"/>
      <c r="P81" s="16">
        <f t="shared" si="27"/>
        <v>59731.320680989229</v>
      </c>
      <c r="Q81" s="17"/>
      <c r="R81" s="16">
        <f t="shared" si="21"/>
        <v>35726.743732700423</v>
      </c>
      <c r="S81" s="3"/>
      <c r="T81" s="18">
        <v>0.2</v>
      </c>
      <c r="U81" s="4"/>
      <c r="V81" s="16">
        <f t="shared" si="22"/>
        <v>11946.264136197846</v>
      </c>
      <c r="W81" s="16"/>
      <c r="X81" s="16">
        <f t="shared" si="23"/>
        <v>7145.3487465400849</v>
      </c>
      <c r="Y81" s="16"/>
      <c r="Z81" s="16">
        <f t="shared" si="28"/>
        <v>33410.322544791372</v>
      </c>
      <c r="AA81" s="16"/>
      <c r="AB81" s="16">
        <f t="shared" si="25"/>
        <v>42956.128986160344</v>
      </c>
    </row>
    <row r="82" spans="1:28" s="1" customFormat="1" ht="12.75">
      <c r="A82" s="4">
        <v>8</v>
      </c>
      <c r="B82" s="3"/>
      <c r="C82" s="4">
        <v>10</v>
      </c>
      <c r="D82" s="3" t="s">
        <v>59</v>
      </c>
      <c r="E82" s="4"/>
      <c r="F82" s="15">
        <f t="shared" si="26"/>
        <v>4315.0040122450173</v>
      </c>
      <c r="G82" s="15"/>
      <c r="H82" s="15">
        <f t="shared" si="20"/>
        <v>6668.6425643786642</v>
      </c>
      <c r="I82" s="4"/>
      <c r="J82" s="793">
        <f>'UGL ACC &amp; CCA 18-22'!D53/1000</f>
        <v>5546.7759999999998</v>
      </c>
      <c r="K82" s="16"/>
      <c r="L82" s="793">
        <v>0</v>
      </c>
      <c r="M82" s="16"/>
      <c r="N82" s="16">
        <f t="shared" si="19"/>
        <v>5546.7759999999998</v>
      </c>
      <c r="O82" s="16"/>
      <c r="P82" s="16">
        <f t="shared" si="27"/>
        <v>12635.168012245018</v>
      </c>
      <c r="Q82" s="17"/>
      <c r="R82" s="16">
        <f t="shared" si="21"/>
        <v>9442.0305643786633</v>
      </c>
      <c r="S82" s="3"/>
      <c r="T82" s="18">
        <v>0.3</v>
      </c>
      <c r="U82" s="4"/>
      <c r="V82" s="16">
        <f t="shared" si="22"/>
        <v>3790.5504036735051</v>
      </c>
      <c r="W82" s="16"/>
      <c r="X82" s="16">
        <f t="shared" si="23"/>
        <v>2832.6091693135991</v>
      </c>
      <c r="Y82" s="16"/>
      <c r="Z82" s="16">
        <f t="shared" si="28"/>
        <v>6071.2296085715116</v>
      </c>
      <c r="AA82" s="16"/>
      <c r="AB82" s="16">
        <f t="shared" si="25"/>
        <v>9382.8093950650655</v>
      </c>
    </row>
    <row r="83" spans="1:28" s="1" customFormat="1" ht="12.75">
      <c r="A83" s="4">
        <v>9</v>
      </c>
      <c r="B83" s="3"/>
      <c r="C83" s="4">
        <v>12</v>
      </c>
      <c r="D83" s="3" t="s">
        <v>61</v>
      </c>
      <c r="E83" s="4"/>
      <c r="F83" s="15">
        <f t="shared" si="26"/>
        <v>0</v>
      </c>
      <c r="G83" s="15"/>
      <c r="H83" s="15">
        <f t="shared" si="20"/>
        <v>2900.5357810672494</v>
      </c>
      <c r="I83" s="4"/>
      <c r="J83" s="793">
        <f>'UGL ACC &amp; CCA 18-22'!D54/1000+'UGL ACC &amp; CCA 18-22'!AZ60/1000</f>
        <v>2626.5309999999999</v>
      </c>
      <c r="K83" s="16"/>
      <c r="L83" s="793">
        <f>'UGL ACC &amp; CCA 18-22'!AZ60/1000</f>
        <v>20.360697855400002</v>
      </c>
      <c r="M83" s="16"/>
      <c r="N83" s="16">
        <f t="shared" si="19"/>
        <v>2606.1703021446001</v>
      </c>
      <c r="O83" s="16"/>
      <c r="P83" s="16">
        <f>F83+N83*1</f>
        <v>2606.1703021446001</v>
      </c>
      <c r="Q83" s="17"/>
      <c r="R83" s="16">
        <f t="shared" si="21"/>
        <v>4203.620932139549</v>
      </c>
      <c r="S83" s="3"/>
      <c r="T83" s="18">
        <v>1</v>
      </c>
      <c r="U83" s="4"/>
      <c r="V83" s="16">
        <f t="shared" si="22"/>
        <v>2606.1703021446001</v>
      </c>
      <c r="W83" s="16"/>
      <c r="X83" s="16">
        <f t="shared" si="23"/>
        <v>4203.620932139549</v>
      </c>
      <c r="Y83" s="16"/>
      <c r="Z83" s="16">
        <f t="shared" si="28"/>
        <v>0</v>
      </c>
      <c r="AA83" s="16"/>
      <c r="AB83" s="16">
        <f t="shared" si="25"/>
        <v>1303.0851510723005</v>
      </c>
    </row>
    <row r="84" spans="1:28" s="1" customFormat="1" ht="12.75">
      <c r="A84" s="4">
        <v>10</v>
      </c>
      <c r="B84" s="3"/>
      <c r="C84" s="4">
        <v>13</v>
      </c>
      <c r="D84" s="3" t="s">
        <v>63</v>
      </c>
      <c r="E84" s="4"/>
      <c r="F84" s="15">
        <f t="shared" si="26"/>
        <v>0</v>
      </c>
      <c r="G84" s="15"/>
      <c r="H84" s="15">
        <f t="shared" si="20"/>
        <v>0</v>
      </c>
      <c r="I84" s="4"/>
      <c r="J84" s="793">
        <v>0</v>
      </c>
      <c r="K84" s="16"/>
      <c r="L84" s="793">
        <v>0</v>
      </c>
      <c r="M84" s="16"/>
      <c r="N84" s="16">
        <f t="shared" si="19"/>
        <v>0</v>
      </c>
      <c r="O84" s="16"/>
      <c r="P84" s="16">
        <f t="shared" ref="P84:P93" si="29">F84+N84*1.5</f>
        <v>0</v>
      </c>
      <c r="Q84" s="17"/>
      <c r="R84" s="16">
        <f t="shared" si="21"/>
        <v>0</v>
      </c>
      <c r="S84" s="3"/>
      <c r="T84" s="18" t="s">
        <v>64</v>
      </c>
      <c r="U84" s="4"/>
      <c r="V84" s="16">
        <v>0</v>
      </c>
      <c r="W84" s="16"/>
      <c r="X84" s="16">
        <v>0</v>
      </c>
      <c r="Y84" s="16"/>
      <c r="Z84" s="16">
        <f t="shared" si="28"/>
        <v>0</v>
      </c>
      <c r="AA84" s="16"/>
      <c r="AB84" s="16">
        <f t="shared" si="25"/>
        <v>0</v>
      </c>
    </row>
    <row r="85" spans="1:28" s="1" customFormat="1" ht="12.75">
      <c r="A85" s="4">
        <v>11</v>
      </c>
      <c r="B85" s="3"/>
      <c r="C85" s="19">
        <v>14.1</v>
      </c>
      <c r="D85" s="3" t="s">
        <v>66</v>
      </c>
      <c r="E85" s="4"/>
      <c r="F85" s="15">
        <f t="shared" si="26"/>
        <v>1696.9415311839252</v>
      </c>
      <c r="G85" s="15"/>
      <c r="H85" s="15">
        <f t="shared" si="20"/>
        <v>1788.6681004371105</v>
      </c>
      <c r="I85" s="4"/>
      <c r="J85" s="793">
        <f>'UGL ACC &amp; CCA 18-22'!D66/1000+'UGL ACC &amp; CCA 18-22'!AZ61/1000</f>
        <v>2214.0696380897812</v>
      </c>
      <c r="K85" s="16"/>
      <c r="L85" s="793">
        <f>'UGL ACC &amp; CCA 18-22'!AZ61/1000</f>
        <v>199.36</v>
      </c>
      <c r="M85" s="16"/>
      <c r="N85" s="16">
        <f t="shared" si="19"/>
        <v>2014.709638089781</v>
      </c>
      <c r="O85" s="16"/>
      <c r="P85" s="16">
        <f t="shared" si="29"/>
        <v>4719.0059883185968</v>
      </c>
      <c r="Q85" s="17"/>
      <c r="R85" s="16">
        <f t="shared" si="21"/>
        <v>2796.0229194820013</v>
      </c>
      <c r="S85" s="3"/>
      <c r="T85" s="18">
        <v>0.05</v>
      </c>
      <c r="U85" s="4"/>
      <c r="V85" s="16">
        <f t="shared" ref="V85:V93" si="30">T85*P85</f>
        <v>235.95029941592986</v>
      </c>
      <c r="W85" s="16"/>
      <c r="X85" s="16">
        <f t="shared" ref="X85:X93" si="31">T85*R85</f>
        <v>139.80114597410008</v>
      </c>
      <c r="Y85" s="16"/>
      <c r="Z85" s="16">
        <f t="shared" si="28"/>
        <v>3475.7008698577765</v>
      </c>
      <c r="AA85" s="16"/>
      <c r="AB85" s="16">
        <f t="shared" si="25"/>
        <v>3663.5765925527912</v>
      </c>
    </row>
    <row r="86" spans="1:28" s="1" customFormat="1" ht="12.75">
      <c r="A86" s="4">
        <v>12</v>
      </c>
      <c r="B86" s="3"/>
      <c r="C86" s="19">
        <v>14.1</v>
      </c>
      <c r="D86" s="3" t="s">
        <v>68</v>
      </c>
      <c r="E86" s="4"/>
      <c r="F86" s="15">
        <f t="shared" si="26"/>
        <v>0</v>
      </c>
      <c r="G86" s="15"/>
      <c r="H86" s="15">
        <f t="shared" si="20"/>
        <v>0</v>
      </c>
      <c r="I86" s="4"/>
      <c r="J86" s="793">
        <v>0</v>
      </c>
      <c r="K86" s="16"/>
      <c r="L86" s="793">
        <v>0</v>
      </c>
      <c r="M86" s="16"/>
      <c r="N86" s="16">
        <f t="shared" si="19"/>
        <v>0</v>
      </c>
      <c r="O86" s="16"/>
      <c r="P86" s="16">
        <f t="shared" si="29"/>
        <v>0</v>
      </c>
      <c r="Q86" s="17"/>
      <c r="R86" s="16">
        <f t="shared" si="21"/>
        <v>0</v>
      </c>
      <c r="S86" s="3"/>
      <c r="T86" s="18">
        <v>7.0000000000000007E-2</v>
      </c>
      <c r="U86" s="20"/>
      <c r="V86" s="16">
        <f t="shared" si="30"/>
        <v>0</v>
      </c>
      <c r="W86" s="16"/>
      <c r="X86" s="16">
        <f t="shared" si="31"/>
        <v>0</v>
      </c>
      <c r="Y86" s="16"/>
      <c r="Z86" s="16">
        <f t="shared" si="28"/>
        <v>0</v>
      </c>
      <c r="AA86" s="16"/>
      <c r="AB86" s="16">
        <f t="shared" si="25"/>
        <v>0</v>
      </c>
    </row>
    <row r="87" spans="1:28" s="1" customFormat="1" ht="12.75">
      <c r="A87" s="4">
        <v>13</v>
      </c>
      <c r="B87" s="3"/>
      <c r="C87" s="4">
        <v>17</v>
      </c>
      <c r="D87" s="3" t="s">
        <v>70</v>
      </c>
      <c r="E87" s="4"/>
      <c r="F87" s="15">
        <f t="shared" si="26"/>
        <v>0</v>
      </c>
      <c r="G87" s="15"/>
      <c r="H87" s="15">
        <f t="shared" si="20"/>
        <v>0</v>
      </c>
      <c r="I87" s="4"/>
      <c r="J87" s="793">
        <v>0</v>
      </c>
      <c r="K87" s="16"/>
      <c r="L87" s="793">
        <v>0</v>
      </c>
      <c r="M87" s="16"/>
      <c r="N87" s="16">
        <f t="shared" si="19"/>
        <v>0</v>
      </c>
      <c r="O87" s="16"/>
      <c r="P87" s="16">
        <f t="shared" si="29"/>
        <v>0</v>
      </c>
      <c r="Q87" s="17"/>
      <c r="R87" s="16">
        <f t="shared" si="21"/>
        <v>0</v>
      </c>
      <c r="S87" s="3"/>
      <c r="T87" s="18">
        <v>0.08</v>
      </c>
      <c r="U87" s="4"/>
      <c r="V87" s="16">
        <f t="shared" si="30"/>
        <v>0</v>
      </c>
      <c r="W87" s="16"/>
      <c r="X87" s="16">
        <f t="shared" si="31"/>
        <v>0</v>
      </c>
      <c r="Y87" s="16"/>
      <c r="Z87" s="16">
        <f t="shared" si="28"/>
        <v>0</v>
      </c>
      <c r="AA87" s="16"/>
      <c r="AB87" s="16">
        <f t="shared" si="25"/>
        <v>0</v>
      </c>
    </row>
    <row r="88" spans="1:28" s="1" customFormat="1" ht="12.75">
      <c r="A88" s="4">
        <v>14</v>
      </c>
      <c r="B88" s="3"/>
      <c r="C88" s="4">
        <v>38</v>
      </c>
      <c r="D88" s="3" t="s">
        <v>72</v>
      </c>
      <c r="E88" s="4"/>
      <c r="F88" s="15">
        <f t="shared" si="26"/>
        <v>2608.4362796157816</v>
      </c>
      <c r="G88" s="15"/>
      <c r="H88" s="15">
        <f t="shared" si="20"/>
        <v>4031.2197048607541</v>
      </c>
      <c r="I88" s="4"/>
      <c r="J88" s="793">
        <f>'UGL ACC &amp; CCA 18-22'!D57/1000</f>
        <v>1064.865</v>
      </c>
      <c r="K88" s="16"/>
      <c r="L88" s="793">
        <v>0</v>
      </c>
      <c r="M88" s="16"/>
      <c r="N88" s="16">
        <f t="shared" si="19"/>
        <v>1064.865</v>
      </c>
      <c r="O88" s="16"/>
      <c r="P88" s="16">
        <f t="shared" si="29"/>
        <v>4205.7337796157817</v>
      </c>
      <c r="Q88" s="17"/>
      <c r="R88" s="16">
        <f t="shared" si="21"/>
        <v>4563.652204860754</v>
      </c>
      <c r="S88" s="3"/>
      <c r="T88" s="18">
        <v>0.3</v>
      </c>
      <c r="U88" s="4"/>
      <c r="V88" s="16">
        <f t="shared" si="30"/>
        <v>1261.7201338847344</v>
      </c>
      <c r="W88" s="16"/>
      <c r="X88" s="16">
        <f t="shared" si="31"/>
        <v>1369.0956614582262</v>
      </c>
      <c r="Y88" s="16"/>
      <c r="Z88" s="16">
        <f t="shared" si="28"/>
        <v>2411.5811457310474</v>
      </c>
      <c r="AA88" s="16"/>
      <c r="AB88" s="16">
        <f t="shared" si="25"/>
        <v>3726.9890434025274</v>
      </c>
    </row>
    <row r="89" spans="1:28" s="1" customFormat="1" ht="12.75">
      <c r="A89" s="4">
        <v>15</v>
      </c>
      <c r="B89" s="3"/>
      <c r="C89" s="4">
        <v>41</v>
      </c>
      <c r="D89" s="3" t="s">
        <v>74</v>
      </c>
      <c r="E89" s="4"/>
      <c r="F89" s="15">
        <f t="shared" si="26"/>
        <v>481.31686119878759</v>
      </c>
      <c r="G89" s="15"/>
      <c r="H89" s="15">
        <f t="shared" si="20"/>
        <v>673.84360567830265</v>
      </c>
      <c r="I89" s="4"/>
      <c r="J89" s="793">
        <f>'UGL ACC &amp; CCA 18-22'!D58/1000+'UGL ACC &amp; CCA 18-22'!AZ62/1000</f>
        <v>8906.0249999999996</v>
      </c>
      <c r="K89" s="16"/>
      <c r="L89" s="793">
        <f>'UGL ACC &amp; CCA 18-22'!AZ62/1000</f>
        <v>16</v>
      </c>
      <c r="M89" s="16"/>
      <c r="N89" s="16">
        <f t="shared" si="19"/>
        <v>8890.0249999999996</v>
      </c>
      <c r="O89" s="16"/>
      <c r="P89" s="16">
        <f t="shared" si="29"/>
        <v>13816.354361198786</v>
      </c>
      <c r="Q89" s="17"/>
      <c r="R89" s="16">
        <f t="shared" si="21"/>
        <v>5118.8561056783028</v>
      </c>
      <c r="S89" s="3"/>
      <c r="T89" s="18">
        <v>0.25</v>
      </c>
      <c r="U89" s="4"/>
      <c r="V89" s="16">
        <f t="shared" si="30"/>
        <v>3454.0885902996965</v>
      </c>
      <c r="W89" s="16"/>
      <c r="X89" s="16">
        <f t="shared" si="31"/>
        <v>1279.7140264195757</v>
      </c>
      <c r="Y89" s="16"/>
      <c r="Z89" s="16">
        <f t="shared" si="28"/>
        <v>5917.2532708990911</v>
      </c>
      <c r="AA89" s="16"/>
      <c r="AB89" s="16">
        <f t="shared" si="25"/>
        <v>8284.1545792587276</v>
      </c>
    </row>
    <row r="90" spans="1:28" s="1" customFormat="1" ht="12.75">
      <c r="A90" s="4">
        <v>16</v>
      </c>
      <c r="B90" s="3"/>
      <c r="C90" s="4">
        <v>45</v>
      </c>
      <c r="D90" s="21" t="s">
        <v>76</v>
      </c>
      <c r="E90" s="4"/>
      <c r="F90" s="15">
        <f t="shared" si="26"/>
        <v>0</v>
      </c>
      <c r="G90" s="15"/>
      <c r="H90" s="15">
        <f t="shared" si="20"/>
        <v>0</v>
      </c>
      <c r="I90" s="4"/>
      <c r="J90" s="793">
        <v>0</v>
      </c>
      <c r="K90" s="16"/>
      <c r="L90" s="793">
        <v>0</v>
      </c>
      <c r="M90" s="16"/>
      <c r="N90" s="16">
        <f t="shared" si="19"/>
        <v>0</v>
      </c>
      <c r="O90" s="16"/>
      <c r="P90" s="16">
        <f t="shared" si="29"/>
        <v>0</v>
      </c>
      <c r="Q90" s="17"/>
      <c r="R90" s="16">
        <f t="shared" si="21"/>
        <v>0</v>
      </c>
      <c r="S90" s="3"/>
      <c r="T90" s="18">
        <v>0.45</v>
      </c>
      <c r="U90" s="4"/>
      <c r="V90" s="16">
        <f t="shared" si="30"/>
        <v>0</v>
      </c>
      <c r="W90" s="16"/>
      <c r="X90" s="16">
        <f t="shared" si="31"/>
        <v>0</v>
      </c>
      <c r="Y90" s="16"/>
      <c r="Z90" s="16">
        <f t="shared" si="28"/>
        <v>0</v>
      </c>
      <c r="AA90" s="16"/>
      <c r="AB90" s="16">
        <f t="shared" si="25"/>
        <v>0</v>
      </c>
    </row>
    <row r="91" spans="1:28" s="1" customFormat="1" ht="12.75">
      <c r="A91" s="4">
        <v>17</v>
      </c>
      <c r="B91" s="3"/>
      <c r="C91" s="4">
        <v>49</v>
      </c>
      <c r="D91" s="3" t="s">
        <v>78</v>
      </c>
      <c r="E91" s="4"/>
      <c r="F91" s="15">
        <f t="shared" si="26"/>
        <v>32268.105011058433</v>
      </c>
      <c r="G91" s="15"/>
      <c r="H91" s="15">
        <f t="shared" si="20"/>
        <v>35201.569102972833</v>
      </c>
      <c r="I91" s="4"/>
      <c r="J91" s="793">
        <f>'UGL ACC &amp; CCA 18-22'!D60/1000+'UGL ACC &amp; CCA 18-22'!AZ63/1000</f>
        <v>80470.106</v>
      </c>
      <c r="K91" s="16"/>
      <c r="L91" s="793">
        <f>'UGL ACC &amp; CCA 18-22'!AZ63/1000</f>
        <v>8582.39</v>
      </c>
      <c r="M91" s="16"/>
      <c r="N91" s="16">
        <f t="shared" si="19"/>
        <v>71887.716</v>
      </c>
      <c r="O91" s="16"/>
      <c r="P91" s="16">
        <f t="shared" si="29"/>
        <v>140099.67901105841</v>
      </c>
      <c r="Q91" s="17"/>
      <c r="R91" s="16">
        <f t="shared" si="21"/>
        <v>71145.427102972841</v>
      </c>
      <c r="S91" s="3"/>
      <c r="T91" s="18">
        <v>0.08</v>
      </c>
      <c r="U91" s="4"/>
      <c r="V91" s="16">
        <f t="shared" si="30"/>
        <v>11207.974320884674</v>
      </c>
      <c r="W91" s="16"/>
      <c r="X91" s="16">
        <f t="shared" si="31"/>
        <v>5691.634168237827</v>
      </c>
      <c r="Y91" s="16"/>
      <c r="Z91" s="16">
        <f t="shared" si="28"/>
        <v>92947.846690173756</v>
      </c>
      <c r="AA91" s="16"/>
      <c r="AB91" s="16">
        <f t="shared" si="25"/>
        <v>101397.65093473501</v>
      </c>
    </row>
    <row r="92" spans="1:28" s="1" customFormat="1" ht="12.75">
      <c r="A92" s="4">
        <v>18</v>
      </c>
      <c r="B92" s="3"/>
      <c r="C92" s="4">
        <v>50</v>
      </c>
      <c r="D92" s="21" t="s">
        <v>80</v>
      </c>
      <c r="E92" s="4"/>
      <c r="F92" s="15">
        <f t="shared" si="26"/>
        <v>4741.4197942723731</v>
      </c>
      <c r="G92" s="15"/>
      <c r="H92" s="15">
        <f t="shared" si="20"/>
        <v>19643.024861985545</v>
      </c>
      <c r="I92" s="4"/>
      <c r="J92" s="793">
        <f>'UGL ACC &amp; CCA 18-22'!D61/1000+'UGL ACC &amp; CCA 18-22'!AZ64/1000</f>
        <v>9598.8319999999985</v>
      </c>
      <c r="K92" s="16"/>
      <c r="L92" s="793">
        <f>'UGL ACC &amp; CCA 18-22'!AZ64/1000</f>
        <v>1114.5237502196001</v>
      </c>
      <c r="M92" s="16"/>
      <c r="N92" s="16">
        <f t="shared" si="19"/>
        <v>8484.3082497803989</v>
      </c>
      <c r="O92" s="16"/>
      <c r="P92" s="16">
        <f t="shared" si="29"/>
        <v>17467.882168942971</v>
      </c>
      <c r="Q92" s="17"/>
      <c r="R92" s="16">
        <f t="shared" si="21"/>
        <v>23885.178986875744</v>
      </c>
      <c r="S92" s="3"/>
      <c r="T92" s="18">
        <v>0.55000000000000004</v>
      </c>
      <c r="U92" s="4"/>
      <c r="V92" s="16">
        <f t="shared" si="30"/>
        <v>9607.3351929186356</v>
      </c>
      <c r="W92" s="16"/>
      <c r="X92" s="16">
        <f t="shared" si="31"/>
        <v>13136.84844278166</v>
      </c>
      <c r="Y92" s="16"/>
      <c r="Z92" s="16">
        <f t="shared" si="28"/>
        <v>3618.3928511341364</v>
      </c>
      <c r="AA92" s="16"/>
      <c r="AB92" s="16">
        <f t="shared" si="25"/>
        <v>14990.484668984283</v>
      </c>
    </row>
    <row r="93" spans="1:28" s="1" customFormat="1" ht="12.75">
      <c r="A93" s="4">
        <v>19</v>
      </c>
      <c r="B93" s="3"/>
      <c r="C93" s="4">
        <v>51</v>
      </c>
      <c r="D93" s="3" t="s">
        <v>82</v>
      </c>
      <c r="E93" s="4"/>
      <c r="F93" s="22">
        <f t="shared" si="26"/>
        <v>241663.6720777888</v>
      </c>
      <c r="G93" s="15"/>
      <c r="H93" s="22">
        <f t="shared" si="20"/>
        <v>257597.54056643424</v>
      </c>
      <c r="I93" s="4"/>
      <c r="J93" s="794">
        <f>'UGL ACC &amp; CCA 18-22'!D62/1000+'UGL ACC &amp; CCA 18-22'!AZ65/1000</f>
        <v>235112.45822119157</v>
      </c>
      <c r="K93" s="16"/>
      <c r="L93" s="794">
        <f>'UGL ACC &amp; CCA 18-22'!AZ65/1000</f>
        <v>23655.52</v>
      </c>
      <c r="M93" s="16"/>
      <c r="N93" s="23">
        <f t="shared" si="19"/>
        <v>211456.93822119158</v>
      </c>
      <c r="O93" s="16"/>
      <c r="P93" s="23">
        <f t="shared" si="29"/>
        <v>558849.07940957625</v>
      </c>
      <c r="Q93" s="17"/>
      <c r="R93" s="23">
        <f t="shared" si="21"/>
        <v>363326.00967703003</v>
      </c>
      <c r="S93" s="3"/>
      <c r="T93" s="18">
        <v>0.06</v>
      </c>
      <c r="U93" s="4"/>
      <c r="V93" s="23">
        <f t="shared" si="30"/>
        <v>33530.944764574575</v>
      </c>
      <c r="W93" s="16"/>
      <c r="X93" s="23">
        <f t="shared" si="31"/>
        <v>21799.560580621801</v>
      </c>
      <c r="Y93" s="16"/>
      <c r="Z93" s="23">
        <f t="shared" si="28"/>
        <v>419589.66553440579</v>
      </c>
      <c r="AA93" s="16"/>
      <c r="AB93" s="23">
        <f t="shared" si="25"/>
        <v>447254.91820700397</v>
      </c>
    </row>
    <row r="94" spans="1:28" s="1" customFormat="1" ht="12.75">
      <c r="A94" s="3"/>
      <c r="B94" s="3"/>
      <c r="C94" s="4"/>
      <c r="D94" s="3"/>
      <c r="E94" s="3"/>
      <c r="F94" s="3"/>
      <c r="G94" s="3"/>
      <c r="H94" s="3"/>
      <c r="I94" s="3"/>
      <c r="J94" s="16"/>
      <c r="K94" s="16"/>
      <c r="L94" s="16"/>
      <c r="M94" s="16"/>
      <c r="N94" s="16"/>
      <c r="O94" s="16"/>
      <c r="P94" s="16"/>
      <c r="Q94" s="17"/>
      <c r="R94" s="16"/>
      <c r="S94" s="3"/>
      <c r="T94" s="4"/>
      <c r="U94" s="3"/>
      <c r="V94" s="24"/>
      <c r="W94" s="24"/>
      <c r="X94" s="24"/>
      <c r="Z94" s="24"/>
    </row>
    <row r="95" spans="1:28" s="1" customFormat="1" ht="13.5" thickBot="1">
      <c r="A95" s="3">
        <v>20</v>
      </c>
      <c r="B95" s="3"/>
      <c r="C95" s="3" t="s">
        <v>84</v>
      </c>
      <c r="D95" s="3"/>
      <c r="E95" s="25" t="s">
        <v>85</v>
      </c>
      <c r="F95" s="26">
        <f>SUM(F75:F94)</f>
        <v>314857.78933373711</v>
      </c>
      <c r="G95" s="16">
        <f>SUM(G75:G94)</f>
        <v>0</v>
      </c>
      <c r="H95" s="26">
        <f>SUM(H75:H94)</f>
        <v>361405.55017529737</v>
      </c>
      <c r="I95" s="25"/>
      <c r="J95" s="795">
        <f>SUM(J75:J94)</f>
        <v>388268.25641527586</v>
      </c>
      <c r="K95" s="16"/>
      <c r="L95" s="795">
        <f>SUM(L75:L94)</f>
        <v>37949.044448075001</v>
      </c>
      <c r="M95" s="27"/>
      <c r="N95" s="26">
        <f>SUM(N75:N94)</f>
        <v>350319.21196720086</v>
      </c>
      <c r="O95" s="16"/>
      <c r="P95" s="26">
        <f>SUM(P75:P94)</f>
        <v>839033.52213346609</v>
      </c>
      <c r="Q95" s="27" t="s">
        <v>85</v>
      </c>
      <c r="R95" s="26">
        <f>SUM(R75:R94)</f>
        <v>536565.15615889779</v>
      </c>
      <c r="S95" s="3"/>
      <c r="T95" s="4"/>
      <c r="U95" s="25" t="s">
        <v>85</v>
      </c>
      <c r="V95" s="28">
        <f>SUM(V75:V94)</f>
        <v>79921.659641878912</v>
      </c>
      <c r="W95" s="29" t="s">
        <v>85</v>
      </c>
      <c r="X95" s="28">
        <f>SUM(X75:X94)</f>
        <v>59073.600752379614</v>
      </c>
      <c r="Z95" s="28">
        <f>SUM(Z75:Z94)</f>
        <v>585255.34165905905</v>
      </c>
      <c r="AB95" s="28">
        <f>SUM(AB75:AB94)</f>
        <v>652651.16139011853</v>
      </c>
    </row>
    <row r="96" spans="1:28" s="1" customFormat="1" ht="13.5" thickTop="1">
      <c r="A96" s="3"/>
      <c r="B96" s="3"/>
      <c r="C96" s="4"/>
      <c r="D96" s="3"/>
      <c r="E96" s="4"/>
      <c r="F96" s="4"/>
      <c r="G96" s="4"/>
      <c r="H96" s="4"/>
      <c r="I96" s="4"/>
      <c r="J96" s="3"/>
      <c r="K96" s="3"/>
      <c r="L96" s="3"/>
      <c r="M96" s="3"/>
      <c r="V96" s="51"/>
      <c r="W96" s="51"/>
      <c r="X96" s="51"/>
    </row>
    <row r="97" spans="1:28" s="1" customFormat="1" ht="12.75">
      <c r="A97" s="31"/>
      <c r="B97" s="3"/>
      <c r="C97" s="4"/>
      <c r="D97" s="3"/>
      <c r="E97" s="3"/>
      <c r="F97" s="3"/>
      <c r="G97" s="3"/>
      <c r="H97" s="3"/>
      <c r="I97" s="3"/>
      <c r="J97" s="52">
        <f>J95-'UGL ACC &amp; CCA 18-22'!D69/1000</f>
        <v>0</v>
      </c>
      <c r="K97" s="3"/>
      <c r="L97" s="32">
        <f>L95-'UGL ACC &amp; CCA 18-22'!AZ67/1000</f>
        <v>0</v>
      </c>
      <c r="M97" s="3"/>
      <c r="N97" s="32">
        <f>N95-'UGL ACC &amp; CCA 18-22'!D67/1000</f>
        <v>0</v>
      </c>
      <c r="P97" s="53"/>
      <c r="Q97" s="54"/>
      <c r="R97" s="54"/>
      <c r="S97" s="54"/>
      <c r="T97" s="54"/>
      <c r="U97" s="54"/>
      <c r="V97" s="55"/>
      <c r="W97" s="54"/>
      <c r="X97" s="54"/>
    </row>
    <row r="98" spans="1:28" s="1" customFormat="1" ht="12.75">
      <c r="A98" s="31"/>
      <c r="B98" s="3"/>
      <c r="C98" s="4"/>
      <c r="D98" s="3"/>
      <c r="E98" s="3"/>
      <c r="F98" s="3"/>
      <c r="G98" s="3"/>
      <c r="H98" s="3"/>
      <c r="I98" s="3"/>
      <c r="J98" s="3"/>
      <c r="K98" s="3"/>
      <c r="L98" s="3"/>
      <c r="M98" s="3"/>
      <c r="N98" s="56"/>
      <c r="P98" s="57"/>
      <c r="Q98" s="54"/>
      <c r="R98" s="57"/>
      <c r="S98" s="54"/>
      <c r="T98" s="54"/>
      <c r="U98" s="54"/>
      <c r="V98" s="58"/>
      <c r="W98" s="58"/>
      <c r="X98" s="58"/>
    </row>
    <row r="99" spans="1:28" s="1" customFormat="1" ht="12.75">
      <c r="A99" s="3"/>
      <c r="B99" s="3"/>
      <c r="C99" s="4"/>
      <c r="D99" s="5" t="s">
        <v>121</v>
      </c>
      <c r="E99" s="3"/>
      <c r="F99" s="6" t="s">
        <v>3</v>
      </c>
      <c r="G99" s="3"/>
      <c r="H99" s="6" t="s">
        <v>3</v>
      </c>
      <c r="I99" s="3"/>
      <c r="J99" s="6" t="s">
        <v>4</v>
      </c>
      <c r="K99" s="7"/>
      <c r="L99" s="7" t="s">
        <v>100</v>
      </c>
      <c r="M99" s="4"/>
      <c r="N99" s="7" t="s">
        <v>101</v>
      </c>
      <c r="O99" s="7"/>
      <c r="P99" s="7" t="s">
        <v>6</v>
      </c>
      <c r="Q99" s="8"/>
      <c r="R99" s="7" t="s">
        <v>7</v>
      </c>
      <c r="S99" s="7"/>
      <c r="T99" s="7"/>
      <c r="U99" s="7"/>
      <c r="V99" s="7"/>
      <c r="W99" s="8"/>
      <c r="X99" s="8"/>
      <c r="Z99" s="6" t="s">
        <v>8</v>
      </c>
      <c r="AA99" s="3"/>
      <c r="AB99" s="6" t="s">
        <v>8</v>
      </c>
    </row>
    <row r="100" spans="1:28" s="1" customFormat="1" ht="12.75">
      <c r="A100" s="3" t="s">
        <v>9</v>
      </c>
      <c r="B100" s="3"/>
      <c r="C100" s="4"/>
      <c r="D100" s="3"/>
      <c r="E100" s="3"/>
      <c r="F100" s="4" t="s">
        <v>10</v>
      </c>
      <c r="G100" s="3"/>
      <c r="H100" s="4" t="s">
        <v>10</v>
      </c>
      <c r="I100" s="3"/>
      <c r="J100" s="4" t="s">
        <v>11</v>
      </c>
      <c r="K100" s="4"/>
      <c r="L100" s="4" t="s">
        <v>102</v>
      </c>
      <c r="M100" s="4"/>
      <c r="N100" s="4" t="s">
        <v>100</v>
      </c>
      <c r="O100" s="4"/>
      <c r="P100" s="4" t="s">
        <v>15</v>
      </c>
      <c r="Q100" s="8"/>
      <c r="R100" s="4" t="s">
        <v>15</v>
      </c>
      <c r="S100" s="4"/>
      <c r="T100" s="4" t="s">
        <v>16</v>
      </c>
      <c r="U100" s="4"/>
      <c r="V100" s="4" t="s">
        <v>17</v>
      </c>
      <c r="W100" s="4"/>
      <c r="X100" s="4" t="s">
        <v>18</v>
      </c>
      <c r="Z100" s="4" t="s">
        <v>10</v>
      </c>
      <c r="AA100" s="3"/>
      <c r="AB100" s="4" t="s">
        <v>10</v>
      </c>
    </row>
    <row r="101" spans="1:28" s="1" customFormat="1" ht="12.75">
      <c r="A101" s="9" t="s">
        <v>20</v>
      </c>
      <c r="B101" s="3"/>
      <c r="C101" s="9" t="s">
        <v>21</v>
      </c>
      <c r="D101" s="10"/>
      <c r="E101" s="3"/>
      <c r="F101" s="11" t="s">
        <v>6</v>
      </c>
      <c r="G101" s="3"/>
      <c r="H101" s="11" t="s">
        <v>7</v>
      </c>
      <c r="I101" s="3"/>
      <c r="J101" s="11" t="s">
        <v>6</v>
      </c>
      <c r="K101" s="4"/>
      <c r="L101" s="11" t="s">
        <v>5</v>
      </c>
      <c r="M101" s="4"/>
      <c r="N101" s="11" t="s">
        <v>102</v>
      </c>
      <c r="O101" s="4"/>
      <c r="P101" s="11" t="s">
        <v>23</v>
      </c>
      <c r="Q101" s="8"/>
      <c r="R101" s="11" t="s">
        <v>23</v>
      </c>
      <c r="S101" s="4"/>
      <c r="T101" s="11" t="s">
        <v>24</v>
      </c>
      <c r="U101" s="4"/>
      <c r="V101" s="11" t="s">
        <v>25</v>
      </c>
      <c r="W101" s="4"/>
      <c r="X101" s="11" t="s">
        <v>25</v>
      </c>
      <c r="Z101" s="11" t="s">
        <v>6</v>
      </c>
      <c r="AA101" s="3"/>
      <c r="AB101" s="11" t="s">
        <v>7</v>
      </c>
    </row>
    <row r="102" spans="1:28" s="1" customFormat="1" ht="12.75">
      <c r="A102" s="3"/>
      <c r="B102" s="3"/>
      <c r="C102" s="4"/>
      <c r="D102" s="3"/>
      <c r="E102" s="3"/>
      <c r="F102" s="4" t="s">
        <v>27</v>
      </c>
      <c r="G102" s="3"/>
      <c r="H102" s="4" t="s">
        <v>28</v>
      </c>
      <c r="I102" s="3"/>
      <c r="J102" s="4" t="s">
        <v>29</v>
      </c>
      <c r="K102" s="3"/>
      <c r="L102" s="4" t="s">
        <v>30</v>
      </c>
      <c r="N102" s="47" t="s">
        <v>31</v>
      </c>
      <c r="O102" s="12"/>
      <c r="P102" s="4" t="s">
        <v>32</v>
      </c>
      <c r="Q102" s="12"/>
      <c r="R102" s="4" t="s">
        <v>33</v>
      </c>
      <c r="S102" s="12"/>
      <c r="T102" s="4" t="s">
        <v>34</v>
      </c>
      <c r="U102" s="12"/>
      <c r="V102" s="4" t="s">
        <v>35</v>
      </c>
      <c r="W102" s="12"/>
      <c r="X102" s="4" t="s">
        <v>36</v>
      </c>
      <c r="Z102" s="8" t="s">
        <v>37</v>
      </c>
      <c r="AA102" s="8"/>
      <c r="AB102" s="8" t="s">
        <v>38</v>
      </c>
    </row>
    <row r="103" spans="1:28" s="1" customFormat="1" ht="12.75">
      <c r="A103" s="4"/>
      <c r="B103" s="3"/>
      <c r="C103" s="4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R103" s="3"/>
      <c r="S103" s="3"/>
      <c r="T103" s="3"/>
      <c r="U103" s="3"/>
      <c r="V103" s="3"/>
      <c r="W103" s="3"/>
      <c r="X103" s="3"/>
    </row>
    <row r="104" spans="1:28" s="1" customFormat="1" ht="15">
      <c r="A104" s="4"/>
      <c r="B104" s="3"/>
      <c r="C104" s="3" t="s">
        <v>42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R104" s="3"/>
      <c r="S104" s="3"/>
      <c r="T104" s="13"/>
      <c r="U104" s="14"/>
      <c r="V104" s="3"/>
      <c r="W104" s="14"/>
      <c r="X104" s="3"/>
    </row>
    <row r="105" spans="1:28" s="1" customFormat="1" ht="12.75">
      <c r="A105" s="4">
        <v>1</v>
      </c>
      <c r="B105" s="3"/>
      <c r="C105" s="4">
        <v>1</v>
      </c>
      <c r="D105" s="3" t="s">
        <v>45</v>
      </c>
      <c r="E105" s="4"/>
      <c r="F105" s="15">
        <f>Z75</f>
        <v>0</v>
      </c>
      <c r="G105" s="15"/>
      <c r="H105" s="15">
        <f>AB75</f>
        <v>0</v>
      </c>
      <c r="I105" s="4"/>
      <c r="J105" s="793">
        <v>0</v>
      </c>
      <c r="K105" s="16"/>
      <c r="L105" s="793">
        <v>0</v>
      </c>
      <c r="M105" s="16"/>
      <c r="N105" s="16">
        <f t="shared" ref="N105:N123" si="32">J105-L105</f>
        <v>0</v>
      </c>
      <c r="O105" s="16"/>
      <c r="P105" s="16">
        <f>F105+N105*1.5</f>
        <v>0</v>
      </c>
      <c r="Q105" s="17"/>
      <c r="R105" s="16">
        <f>H105+N105*0.5</f>
        <v>0</v>
      </c>
      <c r="S105" s="3"/>
      <c r="T105" s="18">
        <v>0.04</v>
      </c>
      <c r="U105" s="4"/>
      <c r="V105" s="16">
        <f>T105*P105</f>
        <v>0</v>
      </c>
      <c r="W105" s="16"/>
      <c r="X105" s="16">
        <f>T105*R105</f>
        <v>0</v>
      </c>
      <c r="Y105" s="16"/>
      <c r="Z105" s="16">
        <f>F105+N105-V105</f>
        <v>0</v>
      </c>
      <c r="AA105" s="16"/>
      <c r="AB105" s="16">
        <f>H105+N105-X105</f>
        <v>0</v>
      </c>
    </row>
    <row r="106" spans="1:28" s="1" customFormat="1" ht="12.75">
      <c r="A106" s="4">
        <v>2</v>
      </c>
      <c r="B106" s="3"/>
      <c r="C106" s="4">
        <v>1</v>
      </c>
      <c r="D106" s="3" t="s">
        <v>47</v>
      </c>
      <c r="E106" s="4"/>
      <c r="F106" s="15">
        <f>Z76</f>
        <v>12300.581101118751</v>
      </c>
      <c r="G106" s="15"/>
      <c r="H106" s="15">
        <f t="shared" ref="H106:H123" si="33">AB76</f>
        <v>13111.608426467237</v>
      </c>
      <c r="I106" s="4"/>
      <c r="J106" s="793">
        <f>'UGL ACC &amp; CCA 18-22'!D80/1000+'UGL ACC &amp; CCA 18-22'!AZ88/1000</f>
        <v>31454.996547215876</v>
      </c>
      <c r="K106" s="16"/>
      <c r="L106" s="793">
        <f>'UGL ACC &amp; CCA 18-22'!AZ88/1000</f>
        <v>1723.0538158181585</v>
      </c>
      <c r="M106" s="16"/>
      <c r="N106" s="16">
        <f t="shared" si="32"/>
        <v>29731.942731397718</v>
      </c>
      <c r="O106" s="16"/>
      <c r="P106" s="16">
        <f>F106+N106*1.5</f>
        <v>56898.495198215329</v>
      </c>
      <c r="Q106" s="17"/>
      <c r="R106" s="16">
        <f t="shared" ref="R106:R123" si="34">H106+N106*0.5</f>
        <v>27977.579792166096</v>
      </c>
      <c r="S106" s="3"/>
      <c r="T106" s="18">
        <v>0.06</v>
      </c>
      <c r="U106" s="4"/>
      <c r="V106" s="16">
        <f t="shared" ref="V106:V113" si="35">T106*P106</f>
        <v>3413.9097118929194</v>
      </c>
      <c r="W106" s="16"/>
      <c r="X106" s="16">
        <f t="shared" ref="X106:X113" si="36">T106*R106</f>
        <v>1678.6547875299657</v>
      </c>
      <c r="Y106" s="16"/>
      <c r="Z106" s="16">
        <f t="shared" ref="Z106" si="37">F106+N106-V106</f>
        <v>38618.614120623548</v>
      </c>
      <c r="AA106" s="16"/>
      <c r="AB106" s="16">
        <f t="shared" ref="AB106:AB123" si="38">H106+N106-X106</f>
        <v>41164.896370334987</v>
      </c>
    </row>
    <row r="107" spans="1:28" s="1" customFormat="1" ht="12.75">
      <c r="A107" s="4">
        <v>3</v>
      </c>
      <c r="B107" s="3"/>
      <c r="C107" s="4">
        <v>2</v>
      </c>
      <c r="D107" s="3" t="s">
        <v>49</v>
      </c>
      <c r="E107" s="4"/>
      <c r="F107" s="15">
        <f t="shared" ref="F107:F123" si="39">Z77</f>
        <v>0</v>
      </c>
      <c r="G107" s="15"/>
      <c r="H107" s="15">
        <f t="shared" si="33"/>
        <v>0</v>
      </c>
      <c r="I107" s="4"/>
      <c r="J107" s="793">
        <v>0</v>
      </c>
      <c r="K107" s="16"/>
      <c r="L107" s="793">
        <v>0</v>
      </c>
      <c r="M107" s="16"/>
      <c r="N107" s="16">
        <f t="shared" si="32"/>
        <v>0</v>
      </c>
      <c r="O107" s="16"/>
      <c r="P107" s="16">
        <f t="shared" ref="P107:P112" si="40">F107+N107*1.5</f>
        <v>0</v>
      </c>
      <c r="Q107" s="17"/>
      <c r="R107" s="16">
        <f t="shared" si="34"/>
        <v>0</v>
      </c>
      <c r="S107" s="3"/>
      <c r="T107" s="18">
        <v>0.06</v>
      </c>
      <c r="U107" s="4"/>
      <c r="V107" s="16">
        <f t="shared" si="35"/>
        <v>0</v>
      </c>
      <c r="W107" s="16"/>
      <c r="X107" s="16">
        <f t="shared" si="36"/>
        <v>0</v>
      </c>
      <c r="Y107" s="16"/>
      <c r="Z107" s="16">
        <f>F107+N107-V107</f>
        <v>0</v>
      </c>
      <c r="AA107" s="16"/>
      <c r="AB107" s="16">
        <f t="shared" si="38"/>
        <v>0</v>
      </c>
    </row>
    <row r="108" spans="1:28" s="1" customFormat="1" ht="12.75">
      <c r="A108" s="4">
        <v>4</v>
      </c>
      <c r="B108" s="3"/>
      <c r="C108" s="4">
        <v>3</v>
      </c>
      <c r="D108" s="3" t="s">
        <v>51</v>
      </c>
      <c r="E108" s="4"/>
      <c r="F108" s="15">
        <f t="shared" si="39"/>
        <v>0</v>
      </c>
      <c r="G108" s="15"/>
      <c r="H108" s="15">
        <f t="shared" si="33"/>
        <v>0</v>
      </c>
      <c r="I108" s="4"/>
      <c r="J108" s="793">
        <v>0</v>
      </c>
      <c r="K108" s="16"/>
      <c r="L108" s="793">
        <v>0</v>
      </c>
      <c r="M108" s="16"/>
      <c r="N108" s="16">
        <f t="shared" si="32"/>
        <v>0</v>
      </c>
      <c r="O108" s="16"/>
      <c r="P108" s="16">
        <f t="shared" si="40"/>
        <v>0</v>
      </c>
      <c r="Q108" s="17"/>
      <c r="R108" s="16">
        <f t="shared" si="34"/>
        <v>0</v>
      </c>
      <c r="S108" s="3"/>
      <c r="T108" s="18">
        <v>0.05</v>
      </c>
      <c r="U108" s="4"/>
      <c r="V108" s="16">
        <f t="shared" si="35"/>
        <v>0</v>
      </c>
      <c r="W108" s="16"/>
      <c r="X108" s="16">
        <f t="shared" si="36"/>
        <v>0</v>
      </c>
      <c r="Y108" s="16"/>
      <c r="Z108" s="16">
        <f t="shared" ref="Z108:Z123" si="41">F108+N108-V108</f>
        <v>0</v>
      </c>
      <c r="AA108" s="16"/>
      <c r="AB108" s="16">
        <f t="shared" si="38"/>
        <v>0</v>
      </c>
    </row>
    <row r="109" spans="1:28" s="1" customFormat="1" ht="12.75">
      <c r="A109" s="4">
        <v>5</v>
      </c>
      <c r="B109" s="3"/>
      <c r="C109" s="4">
        <v>6</v>
      </c>
      <c r="D109" s="3" t="s">
        <v>53</v>
      </c>
      <c r="E109" s="4"/>
      <c r="F109" s="15">
        <f t="shared" si="39"/>
        <v>0</v>
      </c>
      <c r="G109" s="15"/>
      <c r="H109" s="15">
        <f t="shared" si="33"/>
        <v>0</v>
      </c>
      <c r="I109" s="4"/>
      <c r="J109" s="793">
        <v>0</v>
      </c>
      <c r="K109" s="16"/>
      <c r="L109" s="793">
        <v>0</v>
      </c>
      <c r="M109" s="16"/>
      <c r="N109" s="16">
        <f t="shared" si="32"/>
        <v>0</v>
      </c>
      <c r="O109" s="16"/>
      <c r="P109" s="16">
        <f t="shared" si="40"/>
        <v>0</v>
      </c>
      <c r="Q109" s="17"/>
      <c r="R109" s="16">
        <f t="shared" si="34"/>
        <v>0</v>
      </c>
      <c r="S109" s="3"/>
      <c r="T109" s="18">
        <v>0.1</v>
      </c>
      <c r="U109" s="4"/>
      <c r="V109" s="16">
        <f t="shared" si="35"/>
        <v>0</v>
      </c>
      <c r="W109" s="16"/>
      <c r="X109" s="16">
        <f t="shared" si="36"/>
        <v>0</v>
      </c>
      <c r="Y109" s="16"/>
      <c r="Z109" s="16">
        <f t="shared" si="41"/>
        <v>0</v>
      </c>
      <c r="AA109" s="16"/>
      <c r="AB109" s="16">
        <f t="shared" si="38"/>
        <v>0</v>
      </c>
    </row>
    <row r="110" spans="1:28" s="1" customFormat="1" ht="12.75">
      <c r="A110" s="4">
        <v>6</v>
      </c>
      <c r="B110" s="3"/>
      <c r="C110" s="4">
        <v>7</v>
      </c>
      <c r="D110" s="3" t="s">
        <v>55</v>
      </c>
      <c r="E110" s="4"/>
      <c r="F110" s="15">
        <f t="shared" si="39"/>
        <v>5512.7680423757874</v>
      </c>
      <c r="G110" s="15"/>
      <c r="H110" s="15">
        <f t="shared" si="33"/>
        <v>6579.7554054162629</v>
      </c>
      <c r="I110" s="4"/>
      <c r="J110" s="793">
        <f>'UGL ACC &amp; CCA 18-22'!D84/1000</f>
        <v>5851.4359999999997</v>
      </c>
      <c r="K110" s="16"/>
      <c r="L110" s="793">
        <v>0</v>
      </c>
      <c r="M110" s="16"/>
      <c r="N110" s="16">
        <f t="shared" si="32"/>
        <v>5851.4359999999997</v>
      </c>
      <c r="O110" s="16"/>
      <c r="P110" s="16">
        <f t="shared" si="40"/>
        <v>14289.922042375787</v>
      </c>
      <c r="Q110" s="17"/>
      <c r="R110" s="16">
        <f t="shared" si="34"/>
        <v>9505.4734054162618</v>
      </c>
      <c r="S110" s="3"/>
      <c r="T110" s="18">
        <v>0.15</v>
      </c>
      <c r="U110" s="4"/>
      <c r="V110" s="16">
        <f t="shared" si="35"/>
        <v>2143.488306356368</v>
      </c>
      <c r="W110" s="16"/>
      <c r="X110" s="16">
        <f t="shared" si="36"/>
        <v>1425.8210108124392</v>
      </c>
      <c r="Y110" s="16"/>
      <c r="Z110" s="16">
        <f t="shared" si="41"/>
        <v>9220.7157360194178</v>
      </c>
      <c r="AA110" s="16"/>
      <c r="AB110" s="16">
        <f t="shared" si="38"/>
        <v>11005.370394603824</v>
      </c>
    </row>
    <row r="111" spans="1:28" s="1" customFormat="1" ht="12.75">
      <c r="A111" s="4">
        <v>7</v>
      </c>
      <c r="B111" s="3"/>
      <c r="C111" s="4">
        <v>8</v>
      </c>
      <c r="D111" s="3" t="s">
        <v>57</v>
      </c>
      <c r="E111" s="4"/>
      <c r="F111" s="15">
        <f t="shared" si="39"/>
        <v>33410.322544791372</v>
      </c>
      <c r="G111" s="15"/>
      <c r="H111" s="15">
        <f t="shared" si="33"/>
        <v>42956.128986160344</v>
      </c>
      <c r="I111" s="4"/>
      <c r="J111" s="793">
        <f>'UGL ACC &amp; CCA 18-22'!D85/1000+'UGL ACC &amp; CCA 18-22'!AZ90/1000</f>
        <v>27703.275999999998</v>
      </c>
      <c r="K111" s="16"/>
      <c r="L111" s="793">
        <f>'UGL ACC &amp; CCA 18-22'!AZ90/1000</f>
        <v>7903.1303242005615</v>
      </c>
      <c r="M111" s="16"/>
      <c r="N111" s="16">
        <f t="shared" si="32"/>
        <v>19800.145675799438</v>
      </c>
      <c r="O111" s="16"/>
      <c r="P111" s="16">
        <f t="shared" si="40"/>
        <v>63110.541058490533</v>
      </c>
      <c r="Q111" s="17"/>
      <c r="R111" s="16">
        <f t="shared" si="34"/>
        <v>52856.201824060059</v>
      </c>
      <c r="S111" s="3"/>
      <c r="T111" s="18">
        <v>0.2</v>
      </c>
      <c r="U111" s="4"/>
      <c r="V111" s="16">
        <f t="shared" si="35"/>
        <v>12622.108211698107</v>
      </c>
      <c r="W111" s="16"/>
      <c r="X111" s="16">
        <f t="shared" si="36"/>
        <v>10571.240364812013</v>
      </c>
      <c r="Y111" s="16"/>
      <c r="Z111" s="16">
        <f t="shared" si="41"/>
        <v>40588.360008892705</v>
      </c>
      <c r="AA111" s="16"/>
      <c r="AB111" s="16">
        <f t="shared" si="38"/>
        <v>52185.034297147766</v>
      </c>
    </row>
    <row r="112" spans="1:28" s="1" customFormat="1" ht="12.75">
      <c r="A112" s="4">
        <v>8</v>
      </c>
      <c r="B112" s="3"/>
      <c r="C112" s="4">
        <v>10</v>
      </c>
      <c r="D112" s="3" t="s">
        <v>59</v>
      </c>
      <c r="E112" s="4"/>
      <c r="F112" s="15">
        <f t="shared" si="39"/>
        <v>6071.2296085715116</v>
      </c>
      <c r="G112" s="15"/>
      <c r="H112" s="15">
        <f t="shared" si="33"/>
        <v>9382.8093950650655</v>
      </c>
      <c r="I112" s="4"/>
      <c r="J112" s="793">
        <f>'UGL ACC &amp; CCA 18-22'!D86/1000</f>
        <v>5135.5510000000004</v>
      </c>
      <c r="K112" s="16"/>
      <c r="L112" s="793">
        <v>0</v>
      </c>
      <c r="M112" s="16"/>
      <c r="N112" s="16">
        <f t="shared" si="32"/>
        <v>5135.5510000000004</v>
      </c>
      <c r="O112" s="16"/>
      <c r="P112" s="16">
        <f t="shared" si="40"/>
        <v>13774.556108571513</v>
      </c>
      <c r="Q112" s="17"/>
      <c r="R112" s="16">
        <f t="shared" si="34"/>
        <v>11950.584895065065</v>
      </c>
      <c r="S112" s="3"/>
      <c r="T112" s="18">
        <v>0.3</v>
      </c>
      <c r="U112" s="4"/>
      <c r="V112" s="16">
        <f t="shared" si="35"/>
        <v>4132.3668325714534</v>
      </c>
      <c r="W112" s="16"/>
      <c r="X112" s="16">
        <f t="shared" si="36"/>
        <v>3585.1754685195197</v>
      </c>
      <c r="Y112" s="16"/>
      <c r="Z112" s="16">
        <f t="shared" si="41"/>
        <v>7074.4137760000594</v>
      </c>
      <c r="AA112" s="16"/>
      <c r="AB112" s="16">
        <f t="shared" si="38"/>
        <v>10933.184926545546</v>
      </c>
    </row>
    <row r="113" spans="1:28" s="1" customFormat="1" ht="12.75">
      <c r="A113" s="4">
        <v>9</v>
      </c>
      <c r="B113" s="3"/>
      <c r="C113" s="4">
        <v>12</v>
      </c>
      <c r="D113" s="3" t="s">
        <v>61</v>
      </c>
      <c r="E113" s="4"/>
      <c r="F113" s="15">
        <f t="shared" si="39"/>
        <v>0</v>
      </c>
      <c r="G113" s="15"/>
      <c r="H113" s="15">
        <f t="shared" si="33"/>
        <v>1303.0851510723005</v>
      </c>
      <c r="I113" s="4"/>
      <c r="J113" s="793">
        <f>'UGL ACC &amp; CCA 18-22'!D87/1000+'UGL ACC &amp; CCA 18-22'!AZ91/1000</f>
        <v>54109.368000000002</v>
      </c>
      <c r="K113" s="16"/>
      <c r="L113" s="793">
        <f>'UGL ACC &amp; CCA 18-22'!AZ91/1000</f>
        <v>53797.854549253607</v>
      </c>
      <c r="M113" s="16"/>
      <c r="N113" s="16">
        <f t="shared" si="32"/>
        <v>311.51345074639539</v>
      </c>
      <c r="O113" s="16"/>
      <c r="P113" s="16">
        <f>F113+N113*1</f>
        <v>311.51345074639539</v>
      </c>
      <c r="Q113" s="17"/>
      <c r="R113" s="16">
        <f t="shared" si="34"/>
        <v>1458.8418764454982</v>
      </c>
      <c r="S113" s="3"/>
      <c r="T113" s="18">
        <v>1</v>
      </c>
      <c r="U113" s="4"/>
      <c r="V113" s="16">
        <f t="shared" si="35"/>
        <v>311.51345074639539</v>
      </c>
      <c r="W113" s="16"/>
      <c r="X113" s="16">
        <f t="shared" si="36"/>
        <v>1458.8418764454982</v>
      </c>
      <c r="Y113" s="16"/>
      <c r="Z113" s="16">
        <f t="shared" si="41"/>
        <v>0</v>
      </c>
      <c r="AA113" s="16"/>
      <c r="AB113" s="16">
        <f t="shared" si="38"/>
        <v>155.7567253731977</v>
      </c>
    </row>
    <row r="114" spans="1:28" s="1" customFormat="1" ht="12.75">
      <c r="A114" s="4">
        <v>10</v>
      </c>
      <c r="B114" s="3"/>
      <c r="C114" s="4">
        <v>13</v>
      </c>
      <c r="D114" s="3" t="s">
        <v>63</v>
      </c>
      <c r="E114" s="4"/>
      <c r="F114" s="15">
        <f t="shared" si="39"/>
        <v>0</v>
      </c>
      <c r="G114" s="15"/>
      <c r="H114" s="15">
        <f t="shared" si="33"/>
        <v>0</v>
      </c>
      <c r="I114" s="4"/>
      <c r="J114" s="793">
        <v>0</v>
      </c>
      <c r="K114" s="16"/>
      <c r="L114" s="793">
        <v>0</v>
      </c>
      <c r="M114" s="16"/>
      <c r="N114" s="16">
        <f t="shared" si="32"/>
        <v>0</v>
      </c>
      <c r="O114" s="16"/>
      <c r="P114" s="16">
        <f t="shared" ref="P114:P123" si="42">F114+N114*1.5</f>
        <v>0</v>
      </c>
      <c r="Q114" s="17"/>
      <c r="R114" s="16">
        <f t="shared" si="34"/>
        <v>0</v>
      </c>
      <c r="S114" s="3"/>
      <c r="T114" s="18" t="s">
        <v>64</v>
      </c>
      <c r="U114" s="4"/>
      <c r="V114" s="16">
        <v>0</v>
      </c>
      <c r="W114" s="16"/>
      <c r="X114" s="16">
        <v>0</v>
      </c>
      <c r="Y114" s="16"/>
      <c r="Z114" s="16">
        <f t="shared" si="41"/>
        <v>0</v>
      </c>
      <c r="AA114" s="16"/>
      <c r="AB114" s="16">
        <f t="shared" si="38"/>
        <v>0</v>
      </c>
    </row>
    <row r="115" spans="1:28" s="1" customFormat="1" ht="12.75">
      <c r="A115" s="4">
        <v>11</v>
      </c>
      <c r="B115" s="3"/>
      <c r="C115" s="19">
        <v>14.1</v>
      </c>
      <c r="D115" s="3" t="s">
        <v>66</v>
      </c>
      <c r="E115" s="4"/>
      <c r="F115" s="15">
        <f t="shared" si="39"/>
        <v>3475.7008698577765</v>
      </c>
      <c r="G115" s="15"/>
      <c r="H115" s="15">
        <f t="shared" si="33"/>
        <v>3663.5765925527912</v>
      </c>
      <c r="I115" s="4"/>
      <c r="J115" s="793">
        <f>'UGL ACC &amp; CCA 18-22'!D99/1000+'UGL ACC &amp; CCA 18-22'!AZ92/1000</f>
        <v>2802.828</v>
      </c>
      <c r="K115" s="16"/>
      <c r="L115" s="793">
        <f>'UGL ACC &amp; CCA 18-22'!AZ92/1000</f>
        <v>18.86</v>
      </c>
      <c r="M115" s="16"/>
      <c r="N115" s="16">
        <f t="shared" si="32"/>
        <v>2783.9679999999998</v>
      </c>
      <c r="O115" s="16"/>
      <c r="P115" s="16">
        <f t="shared" si="42"/>
        <v>7651.6528698577758</v>
      </c>
      <c r="Q115" s="17"/>
      <c r="R115" s="16">
        <f t="shared" si="34"/>
        <v>5055.5605925527907</v>
      </c>
      <c r="S115" s="3"/>
      <c r="T115" s="18">
        <v>0.05</v>
      </c>
      <c r="U115" s="4"/>
      <c r="V115" s="16">
        <f t="shared" ref="V115:V123" si="43">T115*P115</f>
        <v>382.58264349288879</v>
      </c>
      <c r="W115" s="16"/>
      <c r="X115" s="16">
        <f t="shared" ref="X115:X123" si="44">T115*R115</f>
        <v>252.77802962763954</v>
      </c>
      <c r="Y115" s="16"/>
      <c r="Z115" s="16">
        <f t="shared" si="41"/>
        <v>5877.0862263648878</v>
      </c>
      <c r="AA115" s="16"/>
      <c r="AB115" s="16">
        <f t="shared" si="38"/>
        <v>6194.7665629251514</v>
      </c>
    </row>
    <row r="116" spans="1:28" s="1" customFormat="1" ht="12.75">
      <c r="A116" s="4">
        <v>12</v>
      </c>
      <c r="B116" s="3"/>
      <c r="C116" s="19">
        <v>14.1</v>
      </c>
      <c r="D116" s="3" t="s">
        <v>68</v>
      </c>
      <c r="E116" s="4"/>
      <c r="F116" s="15">
        <f t="shared" si="39"/>
        <v>0</v>
      </c>
      <c r="G116" s="15"/>
      <c r="H116" s="15">
        <f t="shared" si="33"/>
        <v>0</v>
      </c>
      <c r="I116" s="4"/>
      <c r="J116" s="793">
        <v>0</v>
      </c>
      <c r="K116" s="16"/>
      <c r="L116" s="793">
        <v>0</v>
      </c>
      <c r="M116" s="16"/>
      <c r="N116" s="16">
        <f t="shared" si="32"/>
        <v>0</v>
      </c>
      <c r="O116" s="16"/>
      <c r="P116" s="16">
        <f t="shared" si="42"/>
        <v>0</v>
      </c>
      <c r="Q116" s="17"/>
      <c r="R116" s="16">
        <f t="shared" si="34"/>
        <v>0</v>
      </c>
      <c r="S116" s="3"/>
      <c r="T116" s="18">
        <v>7.0000000000000007E-2</v>
      </c>
      <c r="U116" s="20"/>
      <c r="V116" s="16">
        <f t="shared" si="43"/>
        <v>0</v>
      </c>
      <c r="W116" s="16"/>
      <c r="X116" s="16">
        <f t="shared" si="44"/>
        <v>0</v>
      </c>
      <c r="Y116" s="16"/>
      <c r="Z116" s="16">
        <f t="shared" si="41"/>
        <v>0</v>
      </c>
      <c r="AA116" s="16"/>
      <c r="AB116" s="16">
        <f t="shared" si="38"/>
        <v>0</v>
      </c>
    </row>
    <row r="117" spans="1:28" s="1" customFormat="1" ht="12.75">
      <c r="A117" s="4">
        <v>13</v>
      </c>
      <c r="B117" s="3"/>
      <c r="C117" s="4">
        <v>17</v>
      </c>
      <c r="D117" s="3" t="s">
        <v>70</v>
      </c>
      <c r="E117" s="4"/>
      <c r="F117" s="15">
        <f t="shared" si="39"/>
        <v>0</v>
      </c>
      <c r="G117" s="15"/>
      <c r="H117" s="15">
        <f t="shared" si="33"/>
        <v>0</v>
      </c>
      <c r="I117" s="4"/>
      <c r="J117" s="793">
        <v>0</v>
      </c>
      <c r="K117" s="16"/>
      <c r="L117" s="793">
        <v>0</v>
      </c>
      <c r="M117" s="16"/>
      <c r="N117" s="16">
        <f t="shared" si="32"/>
        <v>0</v>
      </c>
      <c r="O117" s="16"/>
      <c r="P117" s="16">
        <f t="shared" si="42"/>
        <v>0</v>
      </c>
      <c r="Q117" s="17"/>
      <c r="R117" s="16">
        <f t="shared" si="34"/>
        <v>0</v>
      </c>
      <c r="S117" s="3"/>
      <c r="T117" s="18">
        <v>0.08</v>
      </c>
      <c r="U117" s="4"/>
      <c r="V117" s="16">
        <f t="shared" si="43"/>
        <v>0</v>
      </c>
      <c r="W117" s="16"/>
      <c r="X117" s="16">
        <f t="shared" si="44"/>
        <v>0</v>
      </c>
      <c r="Y117" s="16"/>
      <c r="Z117" s="16">
        <f t="shared" si="41"/>
        <v>0</v>
      </c>
      <c r="AA117" s="16"/>
      <c r="AB117" s="16">
        <f t="shared" si="38"/>
        <v>0</v>
      </c>
    </row>
    <row r="118" spans="1:28" s="1" customFormat="1" ht="12.75">
      <c r="A118" s="4">
        <v>14</v>
      </c>
      <c r="B118" s="3"/>
      <c r="C118" s="4">
        <v>38</v>
      </c>
      <c r="D118" s="3" t="s">
        <v>72</v>
      </c>
      <c r="E118" s="4"/>
      <c r="F118" s="15">
        <f t="shared" si="39"/>
        <v>2411.5811457310474</v>
      </c>
      <c r="G118" s="15"/>
      <c r="H118" s="15">
        <f t="shared" si="33"/>
        <v>3726.9890434025274</v>
      </c>
      <c r="I118" s="4"/>
      <c r="J118" s="793">
        <f>'UGL ACC &amp; CCA 18-22'!D90/1000</f>
        <v>2278.4569999999999</v>
      </c>
      <c r="K118" s="16"/>
      <c r="L118" s="793">
        <v>0</v>
      </c>
      <c r="M118" s="16"/>
      <c r="N118" s="16">
        <f t="shared" si="32"/>
        <v>2278.4569999999999</v>
      </c>
      <c r="O118" s="16"/>
      <c r="P118" s="16">
        <f t="shared" si="42"/>
        <v>5829.266645731047</v>
      </c>
      <c r="Q118" s="17"/>
      <c r="R118" s="16">
        <f t="shared" si="34"/>
        <v>4866.2175434025276</v>
      </c>
      <c r="S118" s="3"/>
      <c r="T118" s="18">
        <v>0.3</v>
      </c>
      <c r="U118" s="4"/>
      <c r="V118" s="16">
        <f t="shared" si="43"/>
        <v>1748.779993719314</v>
      </c>
      <c r="W118" s="16"/>
      <c r="X118" s="16">
        <f t="shared" si="44"/>
        <v>1459.8652630207582</v>
      </c>
      <c r="Y118" s="16"/>
      <c r="Z118" s="16">
        <f t="shared" si="41"/>
        <v>2941.2581520117328</v>
      </c>
      <c r="AA118" s="16"/>
      <c r="AB118" s="16">
        <f t="shared" si="38"/>
        <v>4545.5807803817697</v>
      </c>
    </row>
    <row r="119" spans="1:28" s="1" customFormat="1" ht="12.75">
      <c r="A119" s="4">
        <v>15</v>
      </c>
      <c r="B119" s="3"/>
      <c r="C119" s="4">
        <v>41</v>
      </c>
      <c r="D119" s="3" t="s">
        <v>74</v>
      </c>
      <c r="E119" s="4"/>
      <c r="F119" s="15">
        <f t="shared" si="39"/>
        <v>5917.2532708990911</v>
      </c>
      <c r="G119" s="15"/>
      <c r="H119" s="15">
        <f t="shared" si="33"/>
        <v>8284.1545792587276</v>
      </c>
      <c r="I119" s="4"/>
      <c r="J119" s="793">
        <f>'UGL ACC &amp; CCA 18-22'!D91/1000</f>
        <v>-1106.385</v>
      </c>
      <c r="K119" s="16"/>
      <c r="L119" s="793">
        <v>0</v>
      </c>
      <c r="M119" s="16"/>
      <c r="N119" s="16">
        <f t="shared" si="32"/>
        <v>-1106.385</v>
      </c>
      <c r="O119" s="16"/>
      <c r="P119" s="16">
        <f t="shared" si="42"/>
        <v>4257.6757708990917</v>
      </c>
      <c r="Q119" s="17"/>
      <c r="R119" s="16">
        <f t="shared" si="34"/>
        <v>7730.9620792587275</v>
      </c>
      <c r="S119" s="3"/>
      <c r="T119" s="18">
        <v>0.25</v>
      </c>
      <c r="U119" s="4"/>
      <c r="V119" s="16">
        <f t="shared" si="43"/>
        <v>1064.4189427247729</v>
      </c>
      <c r="W119" s="16"/>
      <c r="X119" s="16">
        <f t="shared" si="44"/>
        <v>1932.7405198146819</v>
      </c>
      <c r="Y119" s="16"/>
      <c r="Z119" s="16">
        <f t="shared" si="41"/>
        <v>3746.449328174318</v>
      </c>
      <c r="AA119" s="16"/>
      <c r="AB119" s="16">
        <f t="shared" si="38"/>
        <v>5245.0290594440457</v>
      </c>
    </row>
    <row r="120" spans="1:28" s="1" customFormat="1" ht="12.75">
      <c r="A120" s="4">
        <v>16</v>
      </c>
      <c r="B120" s="3"/>
      <c r="C120" s="4">
        <v>45</v>
      </c>
      <c r="D120" s="21" t="s">
        <v>76</v>
      </c>
      <c r="E120" s="4"/>
      <c r="F120" s="15">
        <f t="shared" si="39"/>
        <v>0</v>
      </c>
      <c r="G120" s="15"/>
      <c r="H120" s="15">
        <f t="shared" si="33"/>
        <v>0</v>
      </c>
      <c r="I120" s="4"/>
      <c r="J120" s="793">
        <v>0</v>
      </c>
      <c r="K120" s="16"/>
      <c r="L120" s="793">
        <v>0</v>
      </c>
      <c r="M120" s="16"/>
      <c r="N120" s="16">
        <f t="shared" si="32"/>
        <v>0</v>
      </c>
      <c r="O120" s="16"/>
      <c r="P120" s="16">
        <f t="shared" si="42"/>
        <v>0</v>
      </c>
      <c r="Q120" s="17"/>
      <c r="R120" s="16">
        <f t="shared" si="34"/>
        <v>0</v>
      </c>
      <c r="S120" s="3"/>
      <c r="T120" s="18">
        <v>0.45</v>
      </c>
      <c r="U120" s="4"/>
      <c r="V120" s="16">
        <f t="shared" si="43"/>
        <v>0</v>
      </c>
      <c r="W120" s="16"/>
      <c r="X120" s="16">
        <f t="shared" si="44"/>
        <v>0</v>
      </c>
      <c r="Y120" s="16"/>
      <c r="Z120" s="16">
        <f t="shared" si="41"/>
        <v>0</v>
      </c>
      <c r="AA120" s="16"/>
      <c r="AB120" s="16">
        <f t="shared" si="38"/>
        <v>0</v>
      </c>
    </row>
    <row r="121" spans="1:28" s="1" customFormat="1" ht="12.75">
      <c r="A121" s="4">
        <v>17</v>
      </c>
      <c r="B121" s="3"/>
      <c r="C121" s="4">
        <v>49</v>
      </c>
      <c r="D121" s="3" t="s">
        <v>78</v>
      </c>
      <c r="E121" s="4"/>
      <c r="F121" s="15">
        <f t="shared" si="39"/>
        <v>92947.846690173756</v>
      </c>
      <c r="G121" s="15"/>
      <c r="H121" s="15">
        <f t="shared" si="33"/>
        <v>101397.65093473501</v>
      </c>
      <c r="I121" s="4"/>
      <c r="J121" s="793">
        <f>'UGL ACC &amp; CCA 18-22'!D93/1000</f>
        <v>75856.774000000005</v>
      </c>
      <c r="K121" s="16"/>
      <c r="L121" s="793">
        <f>'UGL ACC &amp; CCA 18-22'!AZ93/1000</f>
        <v>0</v>
      </c>
      <c r="M121" s="16"/>
      <c r="N121" s="16">
        <f t="shared" si="32"/>
        <v>75856.774000000005</v>
      </c>
      <c r="O121" s="16"/>
      <c r="P121" s="16">
        <f t="shared" si="42"/>
        <v>206733.00769017375</v>
      </c>
      <c r="Q121" s="17"/>
      <c r="R121" s="16">
        <f t="shared" si="34"/>
        <v>139326.03793473501</v>
      </c>
      <c r="S121" s="3"/>
      <c r="T121" s="18">
        <v>0.08</v>
      </c>
      <c r="U121" s="4"/>
      <c r="V121" s="16">
        <f t="shared" si="43"/>
        <v>16538.640615213899</v>
      </c>
      <c r="W121" s="16"/>
      <c r="X121" s="16">
        <f t="shared" si="44"/>
        <v>11146.083034778801</v>
      </c>
      <c r="Y121" s="16"/>
      <c r="Z121" s="16">
        <f t="shared" si="41"/>
        <v>152265.98007495987</v>
      </c>
      <c r="AA121" s="16"/>
      <c r="AB121" s="16">
        <f t="shared" si="38"/>
        <v>166108.3418999562</v>
      </c>
    </row>
    <row r="122" spans="1:28" s="1" customFormat="1" ht="12.75">
      <c r="A122" s="4">
        <v>18</v>
      </c>
      <c r="B122" s="3"/>
      <c r="C122" s="4">
        <v>50</v>
      </c>
      <c r="D122" s="21" t="s">
        <v>80</v>
      </c>
      <c r="E122" s="4"/>
      <c r="F122" s="15">
        <f t="shared" si="39"/>
        <v>3618.3928511341364</v>
      </c>
      <c r="G122" s="15"/>
      <c r="H122" s="15">
        <f t="shared" si="33"/>
        <v>14990.484668984283</v>
      </c>
      <c r="I122" s="4"/>
      <c r="J122" s="793">
        <f>'UGL ACC &amp; CCA 18-22'!D94/1000+'UGL ACC &amp; CCA 18-22'!AZ95/1000</f>
        <v>5456.4480000000003</v>
      </c>
      <c r="K122" s="16"/>
      <c r="L122" s="793">
        <f>'UGL ACC &amp; CCA 18-22'!AZ95/1000</f>
        <v>10.69948977704</v>
      </c>
      <c r="M122" s="16"/>
      <c r="N122" s="16">
        <f t="shared" si="32"/>
        <v>5445.7485102229602</v>
      </c>
      <c r="O122" s="16"/>
      <c r="P122" s="16">
        <f t="shared" si="42"/>
        <v>11787.015616468576</v>
      </c>
      <c r="Q122" s="17"/>
      <c r="R122" s="16">
        <f t="shared" si="34"/>
        <v>17713.358924095763</v>
      </c>
      <c r="S122" s="3"/>
      <c r="T122" s="18">
        <v>0.55000000000000004</v>
      </c>
      <c r="U122" s="4"/>
      <c r="V122" s="16">
        <f t="shared" si="43"/>
        <v>6482.8585890577169</v>
      </c>
      <c r="W122" s="16"/>
      <c r="X122" s="16">
        <f t="shared" si="44"/>
        <v>9742.34740825267</v>
      </c>
      <c r="Y122" s="16"/>
      <c r="Z122" s="16">
        <f t="shared" si="41"/>
        <v>2581.2827722993798</v>
      </c>
      <c r="AA122" s="16"/>
      <c r="AB122" s="16">
        <f t="shared" si="38"/>
        <v>10693.885770954574</v>
      </c>
    </row>
    <row r="123" spans="1:28" s="1" customFormat="1" ht="12.75">
      <c r="A123" s="4">
        <v>19</v>
      </c>
      <c r="B123" s="3"/>
      <c r="C123" s="4">
        <v>51</v>
      </c>
      <c r="D123" s="3" t="s">
        <v>82</v>
      </c>
      <c r="E123" s="4"/>
      <c r="F123" s="22">
        <f t="shared" si="39"/>
        <v>419589.66553440579</v>
      </c>
      <c r="G123" s="15"/>
      <c r="H123" s="22">
        <f t="shared" si="33"/>
        <v>447254.91820700397</v>
      </c>
      <c r="I123" s="4"/>
      <c r="J123" s="794">
        <f>'UGL ACC &amp; CCA 18-22'!D95/1000+'UGL ACC &amp; CCA 18-22'!AZ96/1000</f>
        <v>380599.79763483314</v>
      </c>
      <c r="K123" s="16"/>
      <c r="L123" s="794">
        <f>'UGL ACC &amp; CCA 18-22'!AZ96/1000</f>
        <v>104174.22</v>
      </c>
      <c r="M123" s="16"/>
      <c r="N123" s="23">
        <f t="shared" si="32"/>
        <v>276425.57763483317</v>
      </c>
      <c r="O123" s="16"/>
      <c r="P123" s="23">
        <f t="shared" si="42"/>
        <v>834228.03198665555</v>
      </c>
      <c r="Q123" s="17"/>
      <c r="R123" s="23">
        <f t="shared" si="34"/>
        <v>585467.70702442061</v>
      </c>
      <c r="S123" s="3"/>
      <c r="T123" s="18">
        <v>0.06</v>
      </c>
      <c r="U123" s="4"/>
      <c r="V123" s="23">
        <f t="shared" si="43"/>
        <v>50053.681919199335</v>
      </c>
      <c r="W123" s="16"/>
      <c r="X123" s="23">
        <f t="shared" si="44"/>
        <v>35128.062421465234</v>
      </c>
      <c r="Y123" s="16"/>
      <c r="Z123" s="23">
        <f t="shared" si="41"/>
        <v>645961.56125003973</v>
      </c>
      <c r="AA123" s="16"/>
      <c r="AB123" s="23">
        <f t="shared" si="38"/>
        <v>688552.43342037196</v>
      </c>
    </row>
    <row r="124" spans="1:28" s="1" customFormat="1" ht="12.75">
      <c r="A124" s="3"/>
      <c r="B124" s="3"/>
      <c r="C124" s="4"/>
      <c r="D124" s="3"/>
      <c r="E124" s="3"/>
      <c r="F124" s="3"/>
      <c r="G124" s="3"/>
      <c r="H124" s="3"/>
      <c r="I124" s="3"/>
      <c r="J124" s="16"/>
      <c r="K124" s="16"/>
      <c r="L124" s="16"/>
      <c r="M124" s="16"/>
      <c r="N124" s="16"/>
      <c r="O124" s="16"/>
      <c r="P124" s="16"/>
      <c r="Q124" s="17"/>
      <c r="R124" s="16"/>
      <c r="S124" s="3"/>
      <c r="T124" s="4"/>
      <c r="U124" s="3"/>
      <c r="V124" s="24"/>
      <c r="W124" s="24"/>
      <c r="X124" s="24"/>
      <c r="Z124" s="24"/>
    </row>
    <row r="125" spans="1:28" s="1" customFormat="1" ht="13.5" thickBot="1">
      <c r="A125" s="3">
        <v>20</v>
      </c>
      <c r="B125" s="3"/>
      <c r="C125" s="3" t="s">
        <v>84</v>
      </c>
      <c r="D125" s="3"/>
      <c r="E125" s="25" t="s">
        <v>85</v>
      </c>
      <c r="F125" s="26">
        <f>SUM(F105:F124)</f>
        <v>585255.34165905905</v>
      </c>
      <c r="G125" s="16">
        <f>SUM(G105:G124)</f>
        <v>0</v>
      </c>
      <c r="H125" s="26">
        <f>SUM(H105:H124)</f>
        <v>652651.16139011853</v>
      </c>
      <c r="I125" s="25"/>
      <c r="J125" s="795">
        <f>SUM(J105:J124)</f>
        <v>590142.54718204902</v>
      </c>
      <c r="K125" s="16"/>
      <c r="L125" s="795">
        <f>SUM(L105:L124)</f>
        <v>167627.81817904935</v>
      </c>
      <c r="M125" s="27"/>
      <c r="N125" s="26">
        <f>SUM(N105:N124)</f>
        <v>422514.72900299972</v>
      </c>
      <c r="O125" s="16"/>
      <c r="P125" s="26">
        <f>SUM(P105:P124)</f>
        <v>1218871.6784381852</v>
      </c>
      <c r="Q125" s="27" t="s">
        <v>85</v>
      </c>
      <c r="R125" s="26">
        <f>SUM(R105:R124)</f>
        <v>863908.52589161834</v>
      </c>
      <c r="S125" s="3"/>
      <c r="T125" s="4"/>
      <c r="U125" s="25" t="s">
        <v>85</v>
      </c>
      <c r="V125" s="28">
        <f>SUM(V105:V124)</f>
        <v>98894.349216673174</v>
      </c>
      <c r="W125" s="29" t="s">
        <v>85</v>
      </c>
      <c r="X125" s="28">
        <f>SUM(X105:X124)</f>
        <v>78381.610185079218</v>
      </c>
      <c r="Z125" s="28">
        <f>SUM(Z105:Z124)</f>
        <v>908875.7214453856</v>
      </c>
      <c r="AB125" s="28">
        <f>SUM(AB105:AB124)</f>
        <v>996784.2802080391</v>
      </c>
    </row>
    <row r="126" spans="1:28" s="1" customFormat="1" ht="13.5" thickTop="1">
      <c r="A126" s="3"/>
      <c r="B126" s="3"/>
      <c r="C126" s="4"/>
      <c r="D126" s="3"/>
      <c r="E126" s="4"/>
      <c r="F126" s="4"/>
      <c r="G126" s="4"/>
      <c r="H126" s="4"/>
      <c r="I126" s="4"/>
      <c r="J126" s="3"/>
      <c r="K126" s="3"/>
      <c r="L126" s="3"/>
      <c r="M126" s="3"/>
      <c r="V126" s="51"/>
      <c r="W126" s="51"/>
      <c r="X126" s="51"/>
    </row>
    <row r="127" spans="1:28" s="1" customFormat="1" ht="12.75">
      <c r="A127" s="31"/>
      <c r="B127" s="3"/>
      <c r="C127" s="4"/>
      <c r="D127" s="3"/>
      <c r="E127" s="3"/>
      <c r="F127" s="3"/>
      <c r="G127" s="3"/>
      <c r="H127" s="3"/>
      <c r="I127" s="3"/>
      <c r="J127" s="52">
        <f>J125-'UGL ACC &amp; CCA 18-22'!D102/1000</f>
        <v>0</v>
      </c>
      <c r="K127" s="3"/>
      <c r="L127" s="32">
        <f>L125-'UGL ACC &amp; CCA 18-22'!AZ97/1000</f>
        <v>0</v>
      </c>
      <c r="M127" s="3"/>
      <c r="N127" s="32">
        <f>N125-'UGL ACC &amp; CCA 18-22'!D100/1000</f>
        <v>0</v>
      </c>
      <c r="P127" s="53"/>
      <c r="Q127" s="54"/>
      <c r="R127" s="54"/>
      <c r="S127" s="54"/>
      <c r="T127" s="54"/>
      <c r="U127" s="54"/>
      <c r="V127" s="55"/>
      <c r="W127" s="54"/>
      <c r="X127" s="54"/>
    </row>
    <row r="128" spans="1:28" s="1" customFormat="1" ht="12.75">
      <c r="A128" s="31"/>
      <c r="B128" s="3"/>
      <c r="C128" s="4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56"/>
      <c r="P128" s="57"/>
      <c r="Q128" s="54"/>
      <c r="R128" s="57"/>
      <c r="S128" s="54"/>
      <c r="T128" s="54"/>
      <c r="U128" s="54"/>
      <c r="V128" s="58"/>
      <c r="W128" s="58"/>
      <c r="X128" s="58"/>
    </row>
    <row r="129" spans="1:16" s="1" customFormat="1" ht="12.75">
      <c r="A129" s="31"/>
      <c r="B129" s="3"/>
      <c r="C129" s="4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59"/>
    </row>
    <row r="130" spans="1:16" s="1" customFormat="1" ht="12.75">
      <c r="A130" s="31"/>
      <c r="B130" s="3"/>
      <c r="C130" s="4"/>
      <c r="D130" s="3"/>
      <c r="E130" s="3"/>
      <c r="F130" s="3"/>
      <c r="G130" s="3"/>
      <c r="H130" s="3"/>
      <c r="I130" s="3"/>
      <c r="J130" s="3"/>
      <c r="K130" s="3"/>
      <c r="L130" s="3"/>
      <c r="M130" s="3"/>
    </row>
    <row r="131" spans="1:16" s="1" customFormat="1">
      <c r="C131" s="33"/>
      <c r="D131" s="34"/>
      <c r="E131" s="34"/>
      <c r="F131" s="35">
        <v>2018</v>
      </c>
      <c r="G131" s="35"/>
      <c r="H131" s="35">
        <v>2019</v>
      </c>
      <c r="I131" s="35"/>
      <c r="J131" s="35">
        <v>2020</v>
      </c>
      <c r="K131" s="35"/>
      <c r="L131" s="35">
        <v>2021</v>
      </c>
      <c r="M131" s="36"/>
      <c r="N131" s="59"/>
    </row>
    <row r="132" spans="1:16" s="1" customFormat="1" ht="12.75">
      <c r="C132" s="37"/>
      <c r="D132" s="25" t="s">
        <v>122</v>
      </c>
      <c r="F132" s="15">
        <f>V35-X35+0.1</f>
        <v>5149.9466961196122</v>
      </c>
      <c r="H132" s="796">
        <f>V65-X65</f>
        <v>41397.914145440569</v>
      </c>
      <c r="I132" s="796"/>
      <c r="J132" s="796">
        <f>V95-X95</f>
        <v>20848.058889499298</v>
      </c>
      <c r="K132" s="796"/>
      <c r="L132" s="796">
        <f>V125-X125</f>
        <v>20512.739031593956</v>
      </c>
      <c r="M132" s="38"/>
      <c r="N132" s="59"/>
      <c r="P132" s="59"/>
    </row>
    <row r="133" spans="1:16" ht="12.75">
      <c r="C133" s="40"/>
      <c r="D133" s="25" t="s">
        <v>90</v>
      </c>
      <c r="F133" s="41">
        <v>0.26500000000000001</v>
      </c>
      <c r="H133" s="41">
        <v>0.26500000000000001</v>
      </c>
      <c r="I133" s="41"/>
      <c r="J133" s="41">
        <v>0.26500000000000001</v>
      </c>
      <c r="K133" s="41"/>
      <c r="L133" s="41">
        <v>0.26500000000000001</v>
      </c>
      <c r="M133" s="42"/>
    </row>
    <row r="134" spans="1:16" ht="12.75">
      <c r="C134" s="40"/>
      <c r="D134" s="25" t="s">
        <v>91</v>
      </c>
      <c r="F134" s="15">
        <f>F132*F133</f>
        <v>1364.7358744716973</v>
      </c>
      <c r="H134" s="15">
        <f>H132*H133</f>
        <v>10970.447248541752</v>
      </c>
      <c r="I134" s="15"/>
      <c r="J134" s="15">
        <f>J132*J133</f>
        <v>5524.7356057173147</v>
      </c>
      <c r="K134" s="15"/>
      <c r="L134" s="15">
        <f>L132*L133</f>
        <v>5435.8758433723988</v>
      </c>
      <c r="M134" s="42"/>
    </row>
    <row r="135" spans="1:16" ht="13.5" thickBot="1">
      <c r="C135" s="40"/>
      <c r="D135" s="25" t="s">
        <v>92</v>
      </c>
      <c r="F135" s="43">
        <f>F134/0.735</f>
        <v>1856.7835026825815</v>
      </c>
      <c r="H135" s="43">
        <f>H134/0.735</f>
        <v>14925.778569444561</v>
      </c>
      <c r="I135" s="798"/>
      <c r="J135" s="43">
        <f>J134/0.735</f>
        <v>7516.6470826085915</v>
      </c>
      <c r="K135" s="798"/>
      <c r="L135" s="43">
        <f>L134/0.735</f>
        <v>7395.7494467651686</v>
      </c>
      <c r="M135" s="42"/>
    </row>
    <row r="136" spans="1:16" ht="12.75" thickTop="1">
      <c r="C136" s="44"/>
      <c r="D136" s="45"/>
      <c r="E136" s="45"/>
      <c r="F136" s="45"/>
      <c r="G136" s="45"/>
      <c r="H136" s="45"/>
      <c r="I136" s="45"/>
      <c r="J136" s="45"/>
      <c r="K136" s="45"/>
      <c r="L136" s="45"/>
      <c r="M136" s="46"/>
    </row>
    <row r="138" spans="1:16">
      <c r="H138" s="450"/>
    </row>
    <row r="140" spans="1:16">
      <c r="D140" s="451"/>
    </row>
  </sheetData>
  <mergeCells count="2">
    <mergeCell ref="A6:AB6"/>
    <mergeCell ref="A7:AB7"/>
  </mergeCells>
  <printOptions horizontalCentered="1"/>
  <pageMargins left="0.39370078740157499" right="0.39370078740157499" top="0.98425196850393704" bottom="0.78740157480314998" header="0.59055118110236204" footer="0.59055118110236204"/>
  <pageSetup scale="56" orientation="landscape" r:id="rId1"/>
  <headerFooter alignWithMargins="0">
    <oddHeader xml:space="preserve">&amp;R&amp;"Times New Roman,Regular"&amp;10Filed: 2018-xx-xx
EB-2018-xxxx
Exhibit A
Tab 2
Appendix A
&amp;USchedule 15&amp;"Arial MT,Regular"&amp;9&amp;U
</oddHeader>
  </headerFooter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81898-CF08-4851-9EB9-49C2E41AC867}">
  <sheetPr>
    <tabColor rgb="FF92D050"/>
  </sheetPr>
  <dimension ref="A1:CB135"/>
  <sheetViews>
    <sheetView topLeftCell="C58" zoomScale="75" zoomScaleNormal="75" workbookViewId="0">
      <selection activeCell="D124" sqref="D124"/>
    </sheetView>
  </sheetViews>
  <sheetFormatPr defaultColWidth="8.5703125" defaultRowHeight="15" outlineLevelRow="1"/>
  <cols>
    <col min="1" max="2" width="13" style="583" customWidth="1"/>
    <col min="3" max="3" width="12.5703125" style="583" bestFit="1" customWidth="1"/>
    <col min="4" max="4" width="13.42578125" style="583" bestFit="1" customWidth="1"/>
    <col min="5" max="5" width="10" style="583" customWidth="1"/>
    <col min="6" max="6" width="13.42578125" style="583" bestFit="1" customWidth="1"/>
    <col min="7" max="7" width="10.85546875" style="583" customWidth="1"/>
    <col min="8" max="8" width="12.85546875" style="583" customWidth="1"/>
    <col min="9" max="9" width="10.85546875" style="583" customWidth="1"/>
    <col min="10" max="21" width="10.85546875" style="583" hidden="1" customWidth="1"/>
    <col min="22" max="22" width="10.85546875" style="583" customWidth="1"/>
    <col min="23" max="23" width="11.85546875" style="583" customWidth="1"/>
    <col min="24" max="24" width="8.5703125" style="584" customWidth="1"/>
    <col min="25" max="25" width="11.85546875" style="498" customWidth="1"/>
    <col min="26" max="26" width="13" style="498" customWidth="1"/>
    <col min="27" max="27" width="12.85546875" style="498" customWidth="1"/>
    <col min="28" max="28" width="11.5703125" style="498" bestFit="1" customWidth="1"/>
    <col min="29" max="29" width="6.42578125" style="498" customWidth="1"/>
    <col min="30" max="31" width="10.85546875" style="498" customWidth="1"/>
    <col min="32" max="32" width="14.42578125" style="498" customWidth="1"/>
    <col min="33" max="33" width="10.85546875" style="498" customWidth="1"/>
    <col min="34" max="45" width="10.85546875" style="498" hidden="1" customWidth="1"/>
    <col min="46" max="46" width="12.140625" style="498" bestFit="1" customWidth="1"/>
    <col min="47" max="47" width="12.5703125" style="498" bestFit="1" customWidth="1"/>
    <col min="48" max="48" width="8.85546875" style="584" bestFit="1" customWidth="1"/>
    <col min="49" max="49" width="10.42578125" style="584" customWidth="1"/>
    <col min="50" max="50" width="12.42578125" style="584" customWidth="1"/>
    <col min="51" max="51" width="10.42578125" style="584" bestFit="1" customWidth="1"/>
    <col min="52" max="52" width="48.42578125" style="584" bestFit="1" customWidth="1"/>
    <col min="53" max="53" width="13.85546875" style="584" customWidth="1"/>
    <col min="54" max="56" width="14.85546875" style="584" customWidth="1"/>
    <col min="57" max="57" width="11.85546875" style="584" bestFit="1" customWidth="1"/>
    <col min="58" max="60" width="12.85546875" style="584" customWidth="1"/>
    <col min="61" max="61" width="8.5703125" style="584"/>
    <col min="62" max="62" width="11.5703125" style="584" bestFit="1" customWidth="1"/>
    <col min="63" max="63" width="12.5703125" style="584" customWidth="1"/>
    <col min="64" max="64" width="10.42578125" style="584" bestFit="1" customWidth="1"/>
    <col min="65" max="65" width="9.85546875" style="584" bestFit="1" customWidth="1"/>
    <col min="66" max="74" width="13.42578125" style="584" customWidth="1"/>
    <col min="75" max="75" width="12.42578125" style="584" bestFit="1" customWidth="1"/>
    <col min="76" max="76" width="11.5703125" style="584" bestFit="1" customWidth="1"/>
    <col min="77" max="77" width="8.5703125" style="584"/>
    <col min="78" max="80" width="12.5703125" style="584" customWidth="1"/>
    <col min="81" max="16384" width="8.5703125" style="584"/>
  </cols>
  <sheetData>
    <row r="1" spans="1:62" ht="26.25">
      <c r="C1" s="993"/>
      <c r="D1" s="993"/>
      <c r="I1" s="822" t="s">
        <v>187</v>
      </c>
      <c r="V1" s="823"/>
      <c r="AG1" s="824" t="s">
        <v>188</v>
      </c>
    </row>
    <row r="2" spans="1:62" ht="15" customHeight="1">
      <c r="A2" s="63"/>
      <c r="D2" s="994"/>
      <c r="E2" s="994"/>
      <c r="AG2" s="496"/>
    </row>
    <row r="3" spans="1:62" outlineLevel="1">
      <c r="A3" s="63" t="s">
        <v>189</v>
      </c>
      <c r="B3" s="122"/>
      <c r="C3" s="123"/>
      <c r="D3" s="123"/>
      <c r="E3" s="122"/>
      <c r="F3" s="122"/>
      <c r="G3" s="122"/>
      <c r="H3" s="124" t="s">
        <v>127</v>
      </c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Y3" s="260" t="s">
        <v>189</v>
      </c>
      <c r="Z3" s="261"/>
      <c r="AA3" s="261"/>
      <c r="AB3" s="261"/>
      <c r="AC3" s="261"/>
      <c r="AD3" s="261"/>
      <c r="AE3" s="261"/>
      <c r="AF3" s="262" t="s">
        <v>127</v>
      </c>
      <c r="AG3" s="261"/>
      <c r="AH3" s="263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</row>
    <row r="4" spans="1:62" outlineLevel="1">
      <c r="A4" s="63" t="s">
        <v>190</v>
      </c>
      <c r="B4" s="122"/>
      <c r="C4" s="122"/>
      <c r="D4" s="122"/>
      <c r="E4" s="122"/>
      <c r="F4" s="122"/>
      <c r="G4" s="122"/>
      <c r="H4" s="127" t="s">
        <v>131</v>
      </c>
      <c r="I4" s="122"/>
      <c r="J4" s="125"/>
      <c r="K4" s="122"/>
      <c r="L4" s="122"/>
      <c r="M4" s="122"/>
      <c r="N4" s="122"/>
      <c r="O4" s="122"/>
      <c r="P4" s="122"/>
      <c r="Q4" s="122"/>
      <c r="R4" s="122"/>
      <c r="S4" s="122"/>
      <c r="T4" s="125"/>
      <c r="U4" s="122"/>
      <c r="V4" s="122"/>
      <c r="W4" s="122"/>
      <c r="Y4" s="260" t="s">
        <v>190</v>
      </c>
      <c r="Z4" s="261"/>
      <c r="AA4" s="261"/>
      <c r="AB4" s="261"/>
      <c r="AC4" s="261"/>
      <c r="AD4" s="261"/>
      <c r="AE4" s="261"/>
      <c r="AF4" s="264" t="s">
        <v>131</v>
      </c>
      <c r="AG4" s="261"/>
      <c r="AH4" s="263"/>
      <c r="AI4" s="261"/>
      <c r="AJ4" s="261"/>
      <c r="AK4" s="261"/>
      <c r="AL4" s="261"/>
      <c r="AM4" s="261"/>
      <c r="AN4" s="261"/>
      <c r="AO4" s="261"/>
      <c r="AP4" s="261"/>
      <c r="AQ4" s="261"/>
      <c r="AR4" s="263"/>
      <c r="AS4" s="261"/>
      <c r="AT4" s="261"/>
      <c r="AU4" s="261"/>
    </row>
    <row r="5" spans="1:62" outlineLevel="1">
      <c r="A5" s="63" t="s">
        <v>133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3"/>
      <c r="Q5" s="122"/>
      <c r="R5" s="122"/>
      <c r="S5" s="122"/>
      <c r="T5" s="122"/>
      <c r="U5" s="122"/>
      <c r="V5" s="122"/>
      <c r="W5" s="122"/>
      <c r="Y5" s="260" t="s">
        <v>133</v>
      </c>
      <c r="Z5" s="261"/>
      <c r="AA5" s="261"/>
      <c r="AB5" s="261"/>
      <c r="AC5" s="261"/>
      <c r="AD5" s="261"/>
      <c r="AE5" s="261"/>
      <c r="AF5" s="261"/>
      <c r="AG5" s="261"/>
      <c r="AH5" s="261"/>
      <c r="AI5" s="261"/>
      <c r="AJ5" s="261"/>
      <c r="AK5" s="261"/>
      <c r="AL5" s="261"/>
      <c r="AM5" s="261"/>
      <c r="AN5" s="243"/>
      <c r="AO5" s="261"/>
      <c r="AP5" s="261"/>
      <c r="AQ5" s="261"/>
      <c r="AR5" s="261"/>
      <c r="AS5" s="261"/>
      <c r="AT5" s="261"/>
      <c r="AU5" s="261"/>
    </row>
    <row r="6" spans="1:62" outlineLevel="1">
      <c r="A6" s="128" t="s">
        <v>191</v>
      </c>
      <c r="B6" s="129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Y6" s="245" t="s">
        <v>191</v>
      </c>
      <c r="Z6" s="265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</row>
    <row r="7" spans="1:62" outlineLevel="1">
      <c r="A7" s="130"/>
      <c r="B7" s="131" t="s">
        <v>134</v>
      </c>
      <c r="C7" s="132" t="s">
        <v>135</v>
      </c>
      <c r="D7" s="133" t="s">
        <v>136</v>
      </c>
      <c r="E7" s="130"/>
      <c r="F7" s="132" t="s">
        <v>137</v>
      </c>
      <c r="G7" s="133" t="s">
        <v>138</v>
      </c>
      <c r="H7" s="132" t="s">
        <v>139</v>
      </c>
      <c r="I7" s="130"/>
      <c r="J7" s="133" t="s">
        <v>25</v>
      </c>
      <c r="K7" s="133" t="s">
        <v>25</v>
      </c>
      <c r="L7" s="133" t="s">
        <v>25</v>
      </c>
      <c r="M7" s="133" t="s">
        <v>25</v>
      </c>
      <c r="N7" s="133" t="s">
        <v>25</v>
      </c>
      <c r="O7" s="133" t="s">
        <v>25</v>
      </c>
      <c r="P7" s="133" t="s">
        <v>25</v>
      </c>
      <c r="Q7" s="133" t="s">
        <v>25</v>
      </c>
      <c r="R7" s="133" t="s">
        <v>25</v>
      </c>
      <c r="S7" s="133" t="s">
        <v>25</v>
      </c>
      <c r="T7" s="133" t="s">
        <v>25</v>
      </c>
      <c r="U7" s="134" t="s">
        <v>25</v>
      </c>
      <c r="V7" s="133" t="s">
        <v>25</v>
      </c>
      <c r="W7" s="135" t="s">
        <v>140</v>
      </c>
      <c r="Y7" s="266"/>
      <c r="Z7" s="267" t="s">
        <v>134</v>
      </c>
      <c r="AA7" s="268" t="s">
        <v>135</v>
      </c>
      <c r="AB7" s="269" t="s">
        <v>136</v>
      </c>
      <c r="AC7" s="266"/>
      <c r="AD7" s="268" t="s">
        <v>137</v>
      </c>
      <c r="AE7" s="269" t="s">
        <v>138</v>
      </c>
      <c r="AF7" s="268" t="s">
        <v>139</v>
      </c>
      <c r="AG7" s="266"/>
      <c r="AH7" s="269" t="s">
        <v>25</v>
      </c>
      <c r="AI7" s="269" t="s">
        <v>25</v>
      </c>
      <c r="AJ7" s="269" t="s">
        <v>25</v>
      </c>
      <c r="AK7" s="269" t="s">
        <v>25</v>
      </c>
      <c r="AL7" s="269" t="s">
        <v>25</v>
      </c>
      <c r="AM7" s="269" t="s">
        <v>25</v>
      </c>
      <c r="AN7" s="269" t="s">
        <v>25</v>
      </c>
      <c r="AO7" s="269" t="s">
        <v>25</v>
      </c>
      <c r="AP7" s="269" t="s">
        <v>25</v>
      </c>
      <c r="AQ7" s="269" t="s">
        <v>25</v>
      </c>
      <c r="AR7" s="269" t="s">
        <v>25</v>
      </c>
      <c r="AS7" s="270" t="s">
        <v>25</v>
      </c>
      <c r="AT7" s="269" t="s">
        <v>25</v>
      </c>
      <c r="AU7" s="271" t="s">
        <v>140</v>
      </c>
    </row>
    <row r="8" spans="1:62" outlineLevel="1">
      <c r="A8" s="136" t="s">
        <v>141</v>
      </c>
      <c r="B8" s="137" t="s">
        <v>142</v>
      </c>
      <c r="C8" s="136" t="s">
        <v>5</v>
      </c>
      <c r="D8" s="136" t="s">
        <v>143</v>
      </c>
      <c r="E8" s="138" t="s">
        <v>144</v>
      </c>
      <c r="F8" s="136" t="s">
        <v>145</v>
      </c>
      <c r="G8" s="139" t="s">
        <v>146</v>
      </c>
      <c r="H8" s="136" t="s">
        <v>147</v>
      </c>
      <c r="I8" s="139" t="s">
        <v>16</v>
      </c>
      <c r="J8" s="139" t="s">
        <v>192</v>
      </c>
      <c r="K8" s="139" t="s">
        <v>192</v>
      </c>
      <c r="L8" s="139" t="s">
        <v>192</v>
      </c>
      <c r="M8" s="139" t="s">
        <v>192</v>
      </c>
      <c r="N8" s="139" t="s">
        <v>192</v>
      </c>
      <c r="O8" s="139" t="s">
        <v>192</v>
      </c>
      <c r="P8" s="139" t="s">
        <v>192</v>
      </c>
      <c r="Q8" s="139" t="s">
        <v>192</v>
      </c>
      <c r="R8" s="139" t="s">
        <v>192</v>
      </c>
      <c r="S8" s="139" t="s">
        <v>192</v>
      </c>
      <c r="T8" s="139" t="s">
        <v>192</v>
      </c>
      <c r="U8" s="140" t="s">
        <v>192</v>
      </c>
      <c r="V8" s="136"/>
      <c r="W8" s="141" t="s">
        <v>10</v>
      </c>
      <c r="Y8" s="272" t="s">
        <v>141</v>
      </c>
      <c r="Z8" s="273" t="s">
        <v>142</v>
      </c>
      <c r="AA8" s="272" t="s">
        <v>5</v>
      </c>
      <c r="AB8" s="272" t="s">
        <v>143</v>
      </c>
      <c r="AC8" s="274" t="s">
        <v>144</v>
      </c>
      <c r="AD8" s="272" t="s">
        <v>145</v>
      </c>
      <c r="AE8" s="275" t="s">
        <v>146</v>
      </c>
      <c r="AF8" s="272" t="s">
        <v>147</v>
      </c>
      <c r="AG8" s="275" t="s">
        <v>16</v>
      </c>
      <c r="AH8" s="275" t="s">
        <v>192</v>
      </c>
      <c r="AI8" s="275" t="s">
        <v>192</v>
      </c>
      <c r="AJ8" s="275" t="s">
        <v>192</v>
      </c>
      <c r="AK8" s="275" t="s">
        <v>192</v>
      </c>
      <c r="AL8" s="275" t="s">
        <v>192</v>
      </c>
      <c r="AM8" s="275" t="s">
        <v>192</v>
      </c>
      <c r="AN8" s="275" t="s">
        <v>192</v>
      </c>
      <c r="AO8" s="275" t="s">
        <v>192</v>
      </c>
      <c r="AP8" s="275" t="s">
        <v>192</v>
      </c>
      <c r="AQ8" s="275" t="s">
        <v>192</v>
      </c>
      <c r="AR8" s="275" t="s">
        <v>192</v>
      </c>
      <c r="AS8" s="276" t="s">
        <v>192</v>
      </c>
      <c r="AT8" s="272"/>
      <c r="AU8" s="277" t="s">
        <v>10</v>
      </c>
    </row>
    <row r="9" spans="1:62" outlineLevel="1">
      <c r="A9" s="143" t="s">
        <v>148</v>
      </c>
      <c r="B9" s="144" t="s">
        <v>149</v>
      </c>
      <c r="C9" s="143" t="s">
        <v>84</v>
      </c>
      <c r="D9" s="145" t="s">
        <v>150</v>
      </c>
      <c r="E9" s="146"/>
      <c r="F9" s="143" t="s">
        <v>193</v>
      </c>
      <c r="G9" s="145" t="s">
        <v>152</v>
      </c>
      <c r="H9" s="143" t="s">
        <v>153</v>
      </c>
      <c r="I9" s="145" t="s">
        <v>154</v>
      </c>
      <c r="J9" s="145" t="s">
        <v>194</v>
      </c>
      <c r="K9" s="145" t="s">
        <v>195</v>
      </c>
      <c r="L9" s="145" t="s">
        <v>196</v>
      </c>
      <c r="M9" s="145" t="s">
        <v>197</v>
      </c>
      <c r="N9" s="145" t="s">
        <v>198</v>
      </c>
      <c r="O9" s="145" t="s">
        <v>199</v>
      </c>
      <c r="P9" s="145" t="s">
        <v>200</v>
      </c>
      <c r="Q9" s="145" t="s">
        <v>201</v>
      </c>
      <c r="R9" s="145" t="s">
        <v>202</v>
      </c>
      <c r="S9" s="145" t="s">
        <v>203</v>
      </c>
      <c r="T9" s="145" t="s">
        <v>204</v>
      </c>
      <c r="U9" s="145" t="s">
        <v>205</v>
      </c>
      <c r="V9" s="145" t="s">
        <v>155</v>
      </c>
      <c r="W9" s="141" t="s">
        <v>156</v>
      </c>
      <c r="Y9" s="278" t="s">
        <v>148</v>
      </c>
      <c r="Z9" s="279" t="s">
        <v>149</v>
      </c>
      <c r="AA9" s="278" t="s">
        <v>84</v>
      </c>
      <c r="AB9" s="280" t="s">
        <v>150</v>
      </c>
      <c r="AC9" s="281"/>
      <c r="AD9" s="278" t="s">
        <v>193</v>
      </c>
      <c r="AE9" s="280" t="s">
        <v>152</v>
      </c>
      <c r="AF9" s="278" t="s">
        <v>153</v>
      </c>
      <c r="AG9" s="280" t="s">
        <v>154</v>
      </c>
      <c r="AH9" s="280" t="s">
        <v>194</v>
      </c>
      <c r="AI9" s="280" t="s">
        <v>195</v>
      </c>
      <c r="AJ9" s="280" t="s">
        <v>196</v>
      </c>
      <c r="AK9" s="280" t="s">
        <v>197</v>
      </c>
      <c r="AL9" s="280" t="s">
        <v>198</v>
      </c>
      <c r="AM9" s="280" t="s">
        <v>199</v>
      </c>
      <c r="AN9" s="280" t="s">
        <v>200</v>
      </c>
      <c r="AO9" s="280" t="s">
        <v>201</v>
      </c>
      <c r="AP9" s="280" t="s">
        <v>202</v>
      </c>
      <c r="AQ9" s="280" t="s">
        <v>203</v>
      </c>
      <c r="AR9" s="280" t="s">
        <v>204</v>
      </c>
      <c r="AS9" s="280" t="s">
        <v>205</v>
      </c>
      <c r="AT9" s="280" t="s">
        <v>155</v>
      </c>
      <c r="AU9" s="277" t="s">
        <v>156</v>
      </c>
      <c r="AW9" s="586" t="s">
        <v>206</v>
      </c>
    </row>
    <row r="10" spans="1:62" outlineLevel="1">
      <c r="A10" s="139"/>
      <c r="B10" s="148"/>
      <c r="C10" s="138"/>
      <c r="D10" s="138"/>
      <c r="E10" s="138"/>
      <c r="F10" s="138"/>
      <c r="G10" s="138"/>
      <c r="H10" s="138"/>
      <c r="I10" s="139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49"/>
      <c r="W10" s="130"/>
      <c r="Y10" s="275"/>
      <c r="Z10" s="282"/>
      <c r="AA10" s="274"/>
      <c r="AB10" s="274"/>
      <c r="AC10" s="274"/>
      <c r="AD10" s="274"/>
      <c r="AE10" s="274"/>
      <c r="AF10" s="274"/>
      <c r="AG10" s="275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83"/>
      <c r="AU10" s="266"/>
      <c r="AV10" s="604"/>
      <c r="AW10" s="584" t="s">
        <v>207</v>
      </c>
    </row>
    <row r="11" spans="1:62" outlineLevel="1">
      <c r="A11" s="140">
        <v>1</v>
      </c>
      <c r="B11" s="150">
        <v>1036324013.76</v>
      </c>
      <c r="C11" s="150">
        <v>0</v>
      </c>
      <c r="D11" s="151"/>
      <c r="E11" s="152"/>
      <c r="F11" s="138"/>
      <c r="G11" s="153">
        <v>0</v>
      </c>
      <c r="H11" s="153">
        <v>1036324013.76</v>
      </c>
      <c r="I11" s="154">
        <v>4</v>
      </c>
      <c r="J11" s="153">
        <v>3454413.3791999999</v>
      </c>
      <c r="K11" s="153">
        <v>3454413.3791999999</v>
      </c>
      <c r="L11" s="153">
        <v>3454413.3791999999</v>
      </c>
      <c r="M11" s="153">
        <v>3454413.3791999999</v>
      </c>
      <c r="N11" s="153">
        <v>3454413.3791999999</v>
      </c>
      <c r="O11" s="153">
        <v>3454413.3791999999</v>
      </c>
      <c r="P11" s="153">
        <v>3454413.3791999999</v>
      </c>
      <c r="Q11" s="153">
        <v>3454413.3791999999</v>
      </c>
      <c r="R11" s="153">
        <v>3454413.3791999999</v>
      </c>
      <c r="S11" s="153">
        <v>3454413.3791999999</v>
      </c>
      <c r="T11" s="153">
        <v>3454413.3791999999</v>
      </c>
      <c r="U11" s="153">
        <v>3454413.3791999999</v>
      </c>
      <c r="V11" s="155">
        <v>41452960.550399989</v>
      </c>
      <c r="W11" s="153">
        <v>994871053.20959997</v>
      </c>
      <c r="Y11" s="276">
        <v>1</v>
      </c>
      <c r="Z11" s="284">
        <v>1036324013.76</v>
      </c>
      <c r="AA11" s="274"/>
      <c r="AB11" s="274"/>
      <c r="AC11" s="274"/>
      <c r="AD11" s="274"/>
      <c r="AE11" s="285">
        <v>0</v>
      </c>
      <c r="AF11" s="285">
        <v>1036324013.76</v>
      </c>
      <c r="AG11" s="286">
        <v>4</v>
      </c>
      <c r="AH11" s="285">
        <v>3454413.3791999999</v>
      </c>
      <c r="AI11" s="285">
        <v>3454413.3791999999</v>
      </c>
      <c r="AJ11" s="285">
        <v>3454413.3791999999</v>
      </c>
      <c r="AK11" s="285">
        <v>3454413.3791999999</v>
      </c>
      <c r="AL11" s="285">
        <v>3454413.3791999999</v>
      </c>
      <c r="AM11" s="285">
        <v>3454413.3791999999</v>
      </c>
      <c r="AN11" s="285">
        <v>3454413.3791999999</v>
      </c>
      <c r="AO11" s="285">
        <v>3454413.3791999999</v>
      </c>
      <c r="AP11" s="285">
        <v>3454413.3791999999</v>
      </c>
      <c r="AQ11" s="285">
        <v>3454413.3791999999</v>
      </c>
      <c r="AR11" s="285">
        <v>3454413.3791999999</v>
      </c>
      <c r="AS11" s="285">
        <v>3454413.3791999999</v>
      </c>
      <c r="AT11" s="287">
        <v>41452960.550399989</v>
      </c>
      <c r="AU11" s="285">
        <v>994871053.20959997</v>
      </c>
      <c r="AV11" s="604"/>
      <c r="AW11" s="586"/>
      <c r="BC11" s="995" t="s">
        <v>208</v>
      </c>
      <c r="BD11" s="995"/>
      <c r="BE11" s="995"/>
      <c r="BF11" s="995"/>
      <c r="BG11" s="995"/>
      <c r="BH11" s="995"/>
      <c r="BI11" s="995"/>
      <c r="BJ11" s="995"/>
    </row>
    <row r="12" spans="1:62" ht="15.75" outlineLevel="1" thickBot="1">
      <c r="A12" s="158" t="s">
        <v>157</v>
      </c>
      <c r="B12" s="150">
        <v>113638674.14902285</v>
      </c>
      <c r="C12" s="150">
        <v>7118415.1126102498</v>
      </c>
      <c r="D12" s="151">
        <v>7067615.7121711932</v>
      </c>
      <c r="E12" s="152"/>
      <c r="F12" s="150"/>
      <c r="G12" s="153">
        <v>3559207.5563051249</v>
      </c>
      <c r="H12" s="153">
        <v>124265497.41749917</v>
      </c>
      <c r="I12" s="154">
        <v>6</v>
      </c>
      <c r="J12" s="153">
        <v>621327.48708749586</v>
      </c>
      <c r="K12" s="153">
        <v>621327.48708749586</v>
      </c>
      <c r="L12" s="153">
        <v>621327.48708749586</v>
      </c>
      <c r="M12" s="153">
        <v>621327.48708749586</v>
      </c>
      <c r="N12" s="153">
        <v>621327.48708749586</v>
      </c>
      <c r="O12" s="153">
        <v>621327.48708749586</v>
      </c>
      <c r="P12" s="153">
        <v>621327.48708749586</v>
      </c>
      <c r="Q12" s="153">
        <v>621327.48708749586</v>
      </c>
      <c r="R12" s="153">
        <v>621327.48708749586</v>
      </c>
      <c r="S12" s="153">
        <v>621327.48708749586</v>
      </c>
      <c r="T12" s="153">
        <v>621327.48708749586</v>
      </c>
      <c r="U12" s="153">
        <v>621327.48708749586</v>
      </c>
      <c r="V12" s="155">
        <v>7455929.8450499484</v>
      </c>
      <c r="W12" s="153">
        <v>113301159.41658315</v>
      </c>
      <c r="Y12" s="288" t="s">
        <v>157</v>
      </c>
      <c r="Z12" s="284">
        <v>113712377.7092564</v>
      </c>
      <c r="AA12" s="284">
        <v>7118415.1126102498</v>
      </c>
      <c r="AB12" s="284"/>
      <c r="AC12" s="285"/>
      <c r="AD12" s="284"/>
      <c r="AE12" s="285">
        <v>3559207.5563051249</v>
      </c>
      <c r="AF12" s="285">
        <v>117271585.26556152</v>
      </c>
      <c r="AG12" s="286">
        <v>6</v>
      </c>
      <c r="AH12" s="285">
        <v>586357.9263278076</v>
      </c>
      <c r="AI12" s="285">
        <v>586357.9263278076</v>
      </c>
      <c r="AJ12" s="285">
        <v>586357.9263278076</v>
      </c>
      <c r="AK12" s="285">
        <v>586357.9263278076</v>
      </c>
      <c r="AL12" s="285">
        <v>586357.9263278076</v>
      </c>
      <c r="AM12" s="285">
        <v>586357.9263278076</v>
      </c>
      <c r="AN12" s="285">
        <v>586357.9263278076</v>
      </c>
      <c r="AO12" s="285">
        <v>586357.9263278076</v>
      </c>
      <c r="AP12" s="285">
        <v>586357.9263278076</v>
      </c>
      <c r="AQ12" s="285">
        <v>586357.9263278076</v>
      </c>
      <c r="AR12" s="285">
        <v>586357.9263278076</v>
      </c>
      <c r="AS12" s="285">
        <v>586357.9263278076</v>
      </c>
      <c r="AT12" s="287">
        <v>7036295.115933693</v>
      </c>
      <c r="AU12" s="285">
        <v>113794497.70593296</v>
      </c>
      <c r="AV12" s="604"/>
      <c r="BC12" s="995"/>
      <c r="BD12" s="995"/>
      <c r="BE12" s="995"/>
      <c r="BF12" s="995"/>
      <c r="BG12" s="995"/>
      <c r="BH12" s="995"/>
      <c r="BI12" s="995"/>
      <c r="BJ12" s="995"/>
    </row>
    <row r="13" spans="1:62" outlineLevel="1">
      <c r="A13" s="158">
        <v>2</v>
      </c>
      <c r="B13" s="150">
        <v>101803848.98</v>
      </c>
      <c r="C13" s="150">
        <v>0</v>
      </c>
      <c r="D13" s="151"/>
      <c r="E13" s="152"/>
      <c r="F13" s="150"/>
      <c r="G13" s="153">
        <v>0</v>
      </c>
      <c r="H13" s="153">
        <v>101803848.98</v>
      </c>
      <c r="I13" s="154">
        <v>6</v>
      </c>
      <c r="J13" s="153">
        <v>509019.24489999999</v>
      </c>
      <c r="K13" s="153">
        <v>509019.24489999999</v>
      </c>
      <c r="L13" s="153">
        <v>509019.24489999999</v>
      </c>
      <c r="M13" s="153">
        <v>509019.24489999999</v>
      </c>
      <c r="N13" s="153">
        <v>509019.24489999999</v>
      </c>
      <c r="O13" s="153">
        <v>509019.24489999999</v>
      </c>
      <c r="P13" s="153">
        <v>509019.24489999999</v>
      </c>
      <c r="Q13" s="153">
        <v>509019.24489999999</v>
      </c>
      <c r="R13" s="153">
        <v>509019.24489999999</v>
      </c>
      <c r="S13" s="153">
        <v>509019.24489999999</v>
      </c>
      <c r="T13" s="153">
        <v>509019.24489999999</v>
      </c>
      <c r="U13" s="153">
        <v>509019.24489999999</v>
      </c>
      <c r="V13" s="155">
        <v>6108230.9388000006</v>
      </c>
      <c r="W13" s="153">
        <v>95695618.041199997</v>
      </c>
      <c r="Y13" s="288">
        <v>2</v>
      </c>
      <c r="Z13" s="284">
        <v>101803848.98</v>
      </c>
      <c r="AA13" s="284"/>
      <c r="AB13" s="284"/>
      <c r="AC13" s="285"/>
      <c r="AD13" s="284"/>
      <c r="AE13" s="285">
        <v>0</v>
      </c>
      <c r="AF13" s="285">
        <v>101803848.98</v>
      </c>
      <c r="AG13" s="286">
        <v>6</v>
      </c>
      <c r="AH13" s="285">
        <v>509019.24489999999</v>
      </c>
      <c r="AI13" s="285">
        <v>509019.24489999999</v>
      </c>
      <c r="AJ13" s="285">
        <v>509019.24489999999</v>
      </c>
      <c r="AK13" s="285">
        <v>509019.24489999999</v>
      </c>
      <c r="AL13" s="285">
        <v>509019.24489999999</v>
      </c>
      <c r="AM13" s="285">
        <v>509019.24489999999</v>
      </c>
      <c r="AN13" s="285">
        <v>509019.24489999999</v>
      </c>
      <c r="AO13" s="285">
        <v>509019.24489999999</v>
      </c>
      <c r="AP13" s="285">
        <v>509019.24489999999</v>
      </c>
      <c r="AQ13" s="285">
        <v>509019.24489999999</v>
      </c>
      <c r="AR13" s="285">
        <v>509019.24489999999</v>
      </c>
      <c r="AS13" s="285">
        <v>509019.24489999999</v>
      </c>
      <c r="AT13" s="287">
        <v>6108230.9388000006</v>
      </c>
      <c r="AU13" s="285">
        <v>95695618.041199997</v>
      </c>
      <c r="AV13" s="604"/>
      <c r="AW13" s="682" t="s">
        <v>209</v>
      </c>
      <c r="AX13" s="683"/>
      <c r="AY13" s="589" t="s">
        <v>210</v>
      </c>
      <c r="AZ13" s="589" t="s">
        <v>211</v>
      </c>
      <c r="BA13" s="590" t="s">
        <v>212</v>
      </c>
      <c r="BC13" s="995"/>
      <c r="BD13" s="995"/>
      <c r="BE13" s="995"/>
      <c r="BF13" s="995"/>
      <c r="BG13" s="995"/>
      <c r="BH13" s="995"/>
      <c r="BI13" s="995"/>
      <c r="BJ13" s="995"/>
    </row>
    <row r="14" spans="1:62" outlineLevel="1">
      <c r="A14" s="158">
        <v>3</v>
      </c>
      <c r="B14" s="150">
        <v>3146629.9</v>
      </c>
      <c r="C14" s="150">
        <v>0</v>
      </c>
      <c r="D14" s="151"/>
      <c r="E14" s="152"/>
      <c r="F14" s="150"/>
      <c r="G14" s="153">
        <v>0</v>
      </c>
      <c r="H14" s="153">
        <v>3146629.9</v>
      </c>
      <c r="I14" s="154">
        <v>5</v>
      </c>
      <c r="J14" s="153">
        <v>13110.957916666666</v>
      </c>
      <c r="K14" s="153">
        <v>13110.957916666666</v>
      </c>
      <c r="L14" s="153">
        <v>13110.957916666666</v>
      </c>
      <c r="M14" s="153">
        <v>13110.957916666666</v>
      </c>
      <c r="N14" s="153">
        <v>13110.957916666666</v>
      </c>
      <c r="O14" s="153">
        <v>13110.957916666666</v>
      </c>
      <c r="P14" s="153">
        <v>13110.957916666666</v>
      </c>
      <c r="Q14" s="153">
        <v>13110.957916666666</v>
      </c>
      <c r="R14" s="153">
        <v>13110.957916666666</v>
      </c>
      <c r="S14" s="153">
        <v>13110.957916666666</v>
      </c>
      <c r="T14" s="153">
        <v>13110.957916666666</v>
      </c>
      <c r="U14" s="153">
        <v>13110.957916666666</v>
      </c>
      <c r="V14" s="155">
        <v>157331.495</v>
      </c>
      <c r="W14" s="153">
        <v>2989298.4049999998</v>
      </c>
      <c r="Y14" s="288">
        <v>3</v>
      </c>
      <c r="Z14" s="284">
        <v>3146629.9</v>
      </c>
      <c r="AA14" s="284"/>
      <c r="AB14" s="284"/>
      <c r="AC14" s="285"/>
      <c r="AD14" s="284"/>
      <c r="AE14" s="285">
        <v>0</v>
      </c>
      <c r="AF14" s="285">
        <v>3146629.9</v>
      </c>
      <c r="AG14" s="286">
        <v>5</v>
      </c>
      <c r="AH14" s="285">
        <v>13110.957916666666</v>
      </c>
      <c r="AI14" s="285">
        <v>13110.957916666666</v>
      </c>
      <c r="AJ14" s="285">
        <v>13110.957916666666</v>
      </c>
      <c r="AK14" s="285">
        <v>13110.957916666666</v>
      </c>
      <c r="AL14" s="285">
        <v>13110.957916666666</v>
      </c>
      <c r="AM14" s="285">
        <v>13110.957916666666</v>
      </c>
      <c r="AN14" s="285">
        <v>13110.957916666666</v>
      </c>
      <c r="AO14" s="285">
        <v>13110.957916666666</v>
      </c>
      <c r="AP14" s="285">
        <v>13110.957916666666</v>
      </c>
      <c r="AQ14" s="285">
        <v>13110.957916666666</v>
      </c>
      <c r="AR14" s="285">
        <v>13110.957916666666</v>
      </c>
      <c r="AS14" s="285">
        <v>13110.957916666666</v>
      </c>
      <c r="AT14" s="287">
        <v>157331.495</v>
      </c>
      <c r="AU14" s="285">
        <v>2989298.4049999998</v>
      </c>
      <c r="AV14" s="604"/>
      <c r="AW14" s="591"/>
      <c r="BA14" s="592"/>
      <c r="BC14" s="684" t="s">
        <v>213</v>
      </c>
      <c r="BD14" s="685">
        <v>0.35</v>
      </c>
      <c r="BE14" s="686" t="s">
        <v>214</v>
      </c>
      <c r="BF14" s="687"/>
      <c r="BG14" s="687"/>
    </row>
    <row r="15" spans="1:62" outlineLevel="1">
      <c r="A15" s="158">
        <v>6</v>
      </c>
      <c r="B15" s="150">
        <v>91863.9</v>
      </c>
      <c r="C15" s="150">
        <v>0</v>
      </c>
      <c r="D15" s="151"/>
      <c r="E15" s="152"/>
      <c r="F15" s="150"/>
      <c r="G15" s="153">
        <v>0</v>
      </c>
      <c r="H15" s="153">
        <v>91863.9</v>
      </c>
      <c r="I15" s="154">
        <v>10</v>
      </c>
      <c r="J15" s="153">
        <v>765.53249999999991</v>
      </c>
      <c r="K15" s="153">
        <v>765.53249999999991</v>
      </c>
      <c r="L15" s="153">
        <v>765.53249999999991</v>
      </c>
      <c r="M15" s="153">
        <v>765.53249999999991</v>
      </c>
      <c r="N15" s="153">
        <v>765.53249999999991</v>
      </c>
      <c r="O15" s="153">
        <v>765.53249999999991</v>
      </c>
      <c r="P15" s="153">
        <v>765.53249999999991</v>
      </c>
      <c r="Q15" s="153">
        <v>765.53249999999991</v>
      </c>
      <c r="R15" s="153">
        <v>765.53249999999991</v>
      </c>
      <c r="S15" s="153">
        <v>765.53249999999991</v>
      </c>
      <c r="T15" s="153">
        <v>765.53249999999991</v>
      </c>
      <c r="U15" s="153">
        <v>765.53249999999991</v>
      </c>
      <c r="V15" s="155">
        <v>9186.39</v>
      </c>
      <c r="W15" s="153">
        <v>82677.509999999995</v>
      </c>
      <c r="Y15" s="288">
        <v>6</v>
      </c>
      <c r="Z15" s="284">
        <v>91863.9</v>
      </c>
      <c r="AA15" s="284"/>
      <c r="AB15" s="284"/>
      <c r="AC15" s="285"/>
      <c r="AD15" s="284"/>
      <c r="AE15" s="285">
        <v>0</v>
      </c>
      <c r="AF15" s="285">
        <v>91863.9</v>
      </c>
      <c r="AG15" s="286">
        <v>10</v>
      </c>
      <c r="AH15" s="285">
        <v>765.53249999999991</v>
      </c>
      <c r="AI15" s="285">
        <v>765.53249999999991</v>
      </c>
      <c r="AJ15" s="285">
        <v>765.53249999999991</v>
      </c>
      <c r="AK15" s="285">
        <v>765.53249999999991</v>
      </c>
      <c r="AL15" s="285">
        <v>765.53249999999991</v>
      </c>
      <c r="AM15" s="285">
        <v>765.53249999999991</v>
      </c>
      <c r="AN15" s="285">
        <v>765.53249999999991</v>
      </c>
      <c r="AO15" s="285">
        <v>765.53249999999991</v>
      </c>
      <c r="AP15" s="285">
        <v>765.53249999999991</v>
      </c>
      <c r="AQ15" s="285">
        <v>765.53249999999991</v>
      </c>
      <c r="AR15" s="285">
        <v>765.53249999999991</v>
      </c>
      <c r="AS15" s="285">
        <v>765.53249999999991</v>
      </c>
      <c r="AT15" s="287">
        <v>9186.39</v>
      </c>
      <c r="AU15" s="285">
        <v>82677.509999999995</v>
      </c>
      <c r="AV15" s="604"/>
      <c r="AW15" s="594" t="s">
        <v>215</v>
      </c>
      <c r="BA15" s="592"/>
      <c r="BC15" s="686"/>
      <c r="BD15" s="597"/>
      <c r="BE15" s="597"/>
      <c r="BF15" s="597"/>
    </row>
    <row r="16" spans="1:62" outlineLevel="1">
      <c r="A16" s="158">
        <v>7</v>
      </c>
      <c r="B16" s="150">
        <v>645406919.66212034</v>
      </c>
      <c r="C16" s="150">
        <v>1087317</v>
      </c>
      <c r="D16" s="151">
        <v>1026072.327332709</v>
      </c>
      <c r="E16" s="152"/>
      <c r="F16" s="150"/>
      <c r="G16" s="153">
        <v>543658.5</v>
      </c>
      <c r="H16" s="153">
        <v>646976650.48945308</v>
      </c>
      <c r="I16" s="154">
        <v>15</v>
      </c>
      <c r="J16" s="153">
        <v>8087208.1311181635</v>
      </c>
      <c r="K16" s="153">
        <v>8087208.1311181635</v>
      </c>
      <c r="L16" s="153">
        <v>8087208.1311181635</v>
      </c>
      <c r="M16" s="153">
        <v>8087208.1311181635</v>
      </c>
      <c r="N16" s="153">
        <v>8087208.1311181635</v>
      </c>
      <c r="O16" s="153">
        <v>8087208.1311181635</v>
      </c>
      <c r="P16" s="153">
        <v>8087208.1311181635</v>
      </c>
      <c r="Q16" s="153">
        <v>8087208.1311181635</v>
      </c>
      <c r="R16" s="153">
        <v>8087208.1311181635</v>
      </c>
      <c r="S16" s="153">
        <v>8087208.1311181635</v>
      </c>
      <c r="T16" s="153">
        <v>8087208.1311181635</v>
      </c>
      <c r="U16" s="153">
        <v>8087208.1311181635</v>
      </c>
      <c r="V16" s="155">
        <v>97046497.573417962</v>
      </c>
      <c r="W16" s="153">
        <v>549447739.08870244</v>
      </c>
      <c r="X16" s="597"/>
      <c r="Y16" s="288">
        <v>7</v>
      </c>
      <c r="Z16" s="284">
        <v>645907474.875</v>
      </c>
      <c r="AA16" s="284">
        <v>1087317</v>
      </c>
      <c r="AB16" s="284"/>
      <c r="AC16" s="284"/>
      <c r="AD16" s="284"/>
      <c r="AE16" s="285">
        <v>543658.5</v>
      </c>
      <c r="AF16" s="285">
        <v>646451133.375</v>
      </c>
      <c r="AG16" s="286">
        <v>15</v>
      </c>
      <c r="AH16" s="285">
        <v>8080639.1671874998</v>
      </c>
      <c r="AI16" s="285">
        <v>8080639.1671874998</v>
      </c>
      <c r="AJ16" s="285">
        <v>8080639.1671874998</v>
      </c>
      <c r="AK16" s="285">
        <v>8080639.1671874998</v>
      </c>
      <c r="AL16" s="285">
        <v>8080639.1671874998</v>
      </c>
      <c r="AM16" s="285">
        <v>8080639.1671874998</v>
      </c>
      <c r="AN16" s="285">
        <v>8080639.1671874998</v>
      </c>
      <c r="AO16" s="285">
        <v>8080639.1671874998</v>
      </c>
      <c r="AP16" s="285">
        <v>8080639.1671874998</v>
      </c>
      <c r="AQ16" s="285">
        <v>8080639.1671874998</v>
      </c>
      <c r="AR16" s="285">
        <v>8080639.1671874998</v>
      </c>
      <c r="AS16" s="285">
        <v>8080639.1671874998</v>
      </c>
      <c r="AT16" s="287">
        <v>96967670.006249979</v>
      </c>
      <c r="AU16" s="285">
        <v>550027121.86874998</v>
      </c>
      <c r="AV16" s="604"/>
      <c r="AW16" s="605" t="s">
        <v>216</v>
      </c>
      <c r="AX16" s="606"/>
      <c r="AY16" s="94">
        <v>871000</v>
      </c>
      <c r="AZ16" s="94"/>
      <c r="BA16" s="104">
        <v>871000</v>
      </c>
      <c r="BC16" s="686" t="s">
        <v>217</v>
      </c>
      <c r="BD16" s="597"/>
      <c r="BE16" s="686">
        <v>700000</v>
      </c>
      <c r="BF16" s="597" t="s">
        <v>218</v>
      </c>
    </row>
    <row r="17" spans="1:58" outlineLevel="1">
      <c r="A17" s="158">
        <v>8</v>
      </c>
      <c r="B17" s="150">
        <v>194245298.72533864</v>
      </c>
      <c r="C17" s="150">
        <v>18891022.258984022</v>
      </c>
      <c r="D17" s="151">
        <v>17711641.626211867</v>
      </c>
      <c r="E17" s="152"/>
      <c r="F17" s="150"/>
      <c r="G17" s="153">
        <v>9445511.1294920109</v>
      </c>
      <c r="H17" s="153">
        <v>221402451.4810425</v>
      </c>
      <c r="I17" s="154">
        <v>20</v>
      </c>
      <c r="J17" s="153">
        <v>3690040.8580173743</v>
      </c>
      <c r="K17" s="153">
        <v>3690040.8580173743</v>
      </c>
      <c r="L17" s="153">
        <v>3690040.8580173743</v>
      </c>
      <c r="M17" s="153">
        <v>3690040.8580173743</v>
      </c>
      <c r="N17" s="153">
        <v>3690040.8580173743</v>
      </c>
      <c r="O17" s="153">
        <v>3690040.8580173743</v>
      </c>
      <c r="P17" s="153">
        <v>3690040.8580173743</v>
      </c>
      <c r="Q17" s="153">
        <v>3690040.8580173743</v>
      </c>
      <c r="R17" s="153">
        <v>3690040.8580173743</v>
      </c>
      <c r="S17" s="153">
        <v>3690040.8580173743</v>
      </c>
      <c r="T17" s="153">
        <v>3690040.8580173743</v>
      </c>
      <c r="U17" s="153">
        <v>3690040.8580173743</v>
      </c>
      <c r="V17" s="155">
        <v>44280490.296208501</v>
      </c>
      <c r="W17" s="153">
        <v>168855830.68811417</v>
      </c>
      <c r="Y17" s="288">
        <v>8</v>
      </c>
      <c r="Z17" s="284">
        <v>195748502.13342464</v>
      </c>
      <c r="AA17" s="285">
        <v>18891022.258984022</v>
      </c>
      <c r="AB17" s="284"/>
      <c r="AC17" s="285"/>
      <c r="AD17" s="284"/>
      <c r="AE17" s="285">
        <v>9445511.1294920109</v>
      </c>
      <c r="AF17" s="285">
        <v>205194013.26291665</v>
      </c>
      <c r="AG17" s="286">
        <v>20</v>
      </c>
      <c r="AH17" s="285">
        <v>3419900.2210486108</v>
      </c>
      <c r="AI17" s="285">
        <v>3419900.2210486108</v>
      </c>
      <c r="AJ17" s="285">
        <v>3419900.2210486108</v>
      </c>
      <c r="AK17" s="285">
        <v>3419900.2210486108</v>
      </c>
      <c r="AL17" s="285">
        <v>3419900.2210486108</v>
      </c>
      <c r="AM17" s="285">
        <v>3419900.2210486108</v>
      </c>
      <c r="AN17" s="285">
        <v>3419900.2210486108</v>
      </c>
      <c r="AO17" s="285">
        <v>3419900.2210486108</v>
      </c>
      <c r="AP17" s="285">
        <v>3419900.2210486108</v>
      </c>
      <c r="AQ17" s="285">
        <v>3419900.2210486108</v>
      </c>
      <c r="AR17" s="285">
        <v>3419900.2210486108</v>
      </c>
      <c r="AS17" s="285">
        <v>3419900.2210486108</v>
      </c>
      <c r="AT17" s="287">
        <v>41038802.652583331</v>
      </c>
      <c r="AU17" s="285">
        <v>173600721.73982534</v>
      </c>
      <c r="AV17" s="604"/>
      <c r="AW17" s="591">
        <v>7</v>
      </c>
      <c r="AY17" s="94">
        <v>5218000</v>
      </c>
      <c r="AZ17" s="94"/>
      <c r="BA17" s="104">
        <v>5218000</v>
      </c>
      <c r="BC17" s="686"/>
      <c r="BD17" s="597"/>
      <c r="BE17" s="597"/>
      <c r="BF17" s="597"/>
    </row>
    <row r="18" spans="1:58" outlineLevel="1">
      <c r="A18" s="158">
        <v>10</v>
      </c>
      <c r="B18" s="150">
        <v>15537008.211237649</v>
      </c>
      <c r="C18" s="150">
        <v>7821268</v>
      </c>
      <c r="D18" s="151">
        <v>7821268</v>
      </c>
      <c r="E18" s="152"/>
      <c r="F18" s="150"/>
      <c r="G18" s="153">
        <v>3910634</v>
      </c>
      <c r="H18" s="153">
        <v>27268910.211237647</v>
      </c>
      <c r="I18" s="154">
        <v>30</v>
      </c>
      <c r="J18" s="153">
        <v>681722.75528094114</v>
      </c>
      <c r="K18" s="153">
        <v>681722.75528094114</v>
      </c>
      <c r="L18" s="153">
        <v>681722.75528094114</v>
      </c>
      <c r="M18" s="153">
        <v>681722.75528094114</v>
      </c>
      <c r="N18" s="153">
        <v>681722.75528094114</v>
      </c>
      <c r="O18" s="153">
        <v>681722.75528094114</v>
      </c>
      <c r="P18" s="153">
        <v>681722.75528094114</v>
      </c>
      <c r="Q18" s="153">
        <v>681722.75528094114</v>
      </c>
      <c r="R18" s="153">
        <v>681722.75528094114</v>
      </c>
      <c r="S18" s="153">
        <v>681722.75528094114</v>
      </c>
      <c r="T18" s="153">
        <v>681722.75528094114</v>
      </c>
      <c r="U18" s="153">
        <v>681722.75528094114</v>
      </c>
      <c r="V18" s="155">
        <v>8180673.0633712923</v>
      </c>
      <c r="W18" s="153">
        <v>15177603.147866353</v>
      </c>
      <c r="Y18" s="288">
        <v>10</v>
      </c>
      <c r="Z18" s="284">
        <v>15547377</v>
      </c>
      <c r="AA18" s="285">
        <v>7821268</v>
      </c>
      <c r="AB18" s="284"/>
      <c r="AC18" s="285"/>
      <c r="AD18" s="284"/>
      <c r="AE18" s="285">
        <v>3910634</v>
      </c>
      <c r="AF18" s="285">
        <v>19458011</v>
      </c>
      <c r="AG18" s="286">
        <v>30</v>
      </c>
      <c r="AH18" s="285">
        <v>486450.27499999997</v>
      </c>
      <c r="AI18" s="285">
        <v>486450.27499999997</v>
      </c>
      <c r="AJ18" s="285">
        <v>486450.27499999997</v>
      </c>
      <c r="AK18" s="285">
        <v>486450.27499999997</v>
      </c>
      <c r="AL18" s="285">
        <v>486450.27499999997</v>
      </c>
      <c r="AM18" s="285">
        <v>486450.27499999997</v>
      </c>
      <c r="AN18" s="285">
        <v>486450.27499999997</v>
      </c>
      <c r="AO18" s="285">
        <v>486450.27499999997</v>
      </c>
      <c r="AP18" s="285">
        <v>486450.27499999997</v>
      </c>
      <c r="AQ18" s="285">
        <v>486450.27499999997</v>
      </c>
      <c r="AR18" s="285">
        <v>486450.27499999997</v>
      </c>
      <c r="AS18" s="285">
        <v>486450.27499999997</v>
      </c>
      <c r="AT18" s="287">
        <v>5837403.3000000007</v>
      </c>
      <c r="AU18" s="285">
        <v>17531241.699999999</v>
      </c>
      <c r="AV18" s="604"/>
      <c r="AW18" s="605">
        <v>8</v>
      </c>
      <c r="AX18" s="94"/>
      <c r="AY18" s="94">
        <v>15202495.182019796</v>
      </c>
      <c r="AZ18" s="94">
        <v>207432.55899618057</v>
      </c>
      <c r="BA18" s="104">
        <v>15409927.741015976</v>
      </c>
      <c r="BC18" s="686"/>
      <c r="BD18" s="686"/>
      <c r="BE18" s="597"/>
      <c r="BF18" s="597"/>
    </row>
    <row r="19" spans="1:58" outlineLevel="1">
      <c r="A19" s="158">
        <v>12</v>
      </c>
      <c r="B19" s="150">
        <v>2266753.0655205487</v>
      </c>
      <c r="C19" s="150">
        <v>6443561</v>
      </c>
      <c r="D19" s="151">
        <v>5801071.5621344987</v>
      </c>
      <c r="E19" s="152"/>
      <c r="F19" s="150"/>
      <c r="G19" s="153">
        <v>321244.71893275063</v>
      </c>
      <c r="H19" s="153">
        <v>8389069.3465877976</v>
      </c>
      <c r="I19" s="154">
        <v>100</v>
      </c>
      <c r="J19" s="153">
        <v>699089.1122156498</v>
      </c>
      <c r="K19" s="153">
        <v>699089.1122156498</v>
      </c>
      <c r="L19" s="153">
        <v>699089.1122156498</v>
      </c>
      <c r="M19" s="153">
        <v>699089.1122156498</v>
      </c>
      <c r="N19" s="153">
        <v>699089.1122156498</v>
      </c>
      <c r="O19" s="153">
        <v>699089.1122156498</v>
      </c>
      <c r="P19" s="153">
        <v>699089.1122156498</v>
      </c>
      <c r="Q19" s="153">
        <v>699089.1122156498</v>
      </c>
      <c r="R19" s="153">
        <v>699089.1122156498</v>
      </c>
      <c r="S19" s="153">
        <v>699089.1122156498</v>
      </c>
      <c r="T19" s="153">
        <v>699089.1122156498</v>
      </c>
      <c r="U19" s="153">
        <v>699089.1122156498</v>
      </c>
      <c r="V19" s="155">
        <v>8389069.3465877958</v>
      </c>
      <c r="W19" s="153">
        <v>321244.71893275343</v>
      </c>
      <c r="Y19" s="288">
        <v>12</v>
      </c>
      <c r="Z19" s="284">
        <v>2429696.9999999995</v>
      </c>
      <c r="AA19" s="285">
        <v>6443561</v>
      </c>
      <c r="AB19" s="284"/>
      <c r="AC19" s="285"/>
      <c r="AD19" s="284"/>
      <c r="AE19" s="285">
        <v>3221780.5</v>
      </c>
      <c r="AF19" s="285">
        <v>5651477.5</v>
      </c>
      <c r="AG19" s="286">
        <v>100</v>
      </c>
      <c r="AH19" s="285">
        <v>470956.45833333331</v>
      </c>
      <c r="AI19" s="285">
        <v>470956.45833333331</v>
      </c>
      <c r="AJ19" s="285">
        <v>470956.45833333331</v>
      </c>
      <c r="AK19" s="285">
        <v>470956.45833333331</v>
      </c>
      <c r="AL19" s="285">
        <v>470956.45833333331</v>
      </c>
      <c r="AM19" s="285">
        <v>470956.45833333331</v>
      </c>
      <c r="AN19" s="285">
        <v>470956.45833333331</v>
      </c>
      <c r="AO19" s="285">
        <v>470956.45833333331</v>
      </c>
      <c r="AP19" s="285">
        <v>470956.45833333331</v>
      </c>
      <c r="AQ19" s="285">
        <v>470956.45833333331</v>
      </c>
      <c r="AR19" s="285">
        <v>470956.45833333331</v>
      </c>
      <c r="AS19" s="285">
        <v>470956.45833333331</v>
      </c>
      <c r="AT19" s="287">
        <v>5651477.4999999991</v>
      </c>
      <c r="AU19" s="285">
        <v>3221780.5000000009</v>
      </c>
      <c r="AV19" s="604"/>
      <c r="AW19" s="591">
        <v>14</v>
      </c>
      <c r="AX19" s="94"/>
      <c r="AY19" s="94">
        <v>1835986.7985506116</v>
      </c>
      <c r="AZ19" s="94">
        <v>179965.50329481368</v>
      </c>
      <c r="BA19" s="104">
        <v>2015952.3018454253</v>
      </c>
      <c r="BC19" s="686">
        <v>2824595.0746932486</v>
      </c>
      <c r="BD19" s="686">
        <v>1353793.0819920211</v>
      </c>
      <c r="BE19" s="686">
        <v>4178388.1566852694</v>
      </c>
      <c r="BF19" s="686"/>
    </row>
    <row r="20" spans="1:58" outlineLevel="1">
      <c r="A20" s="158">
        <v>13</v>
      </c>
      <c r="B20" s="150">
        <v>1369854.5316438354</v>
      </c>
      <c r="C20" s="150">
        <v>0</v>
      </c>
      <c r="D20" s="151"/>
      <c r="E20" s="152"/>
      <c r="F20" s="150"/>
      <c r="G20" s="153">
        <v>0</v>
      </c>
      <c r="H20" s="153">
        <v>1369854.5316438354</v>
      </c>
      <c r="I20" s="154"/>
      <c r="J20" s="153">
        <v>0</v>
      </c>
      <c r="K20" s="153">
        <v>0</v>
      </c>
      <c r="L20" s="153">
        <v>0</v>
      </c>
      <c r="M20" s="153">
        <v>0</v>
      </c>
      <c r="N20" s="153">
        <v>0</v>
      </c>
      <c r="O20" s="153">
        <v>0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155">
        <v>394790.44</v>
      </c>
      <c r="W20" s="153">
        <v>975064.09164383542</v>
      </c>
      <c r="Y20" s="288">
        <v>13</v>
      </c>
      <c r="Z20" s="284">
        <v>1369854.5316438354</v>
      </c>
      <c r="AA20" s="285"/>
      <c r="AB20" s="284"/>
      <c r="AC20" s="285"/>
      <c r="AD20" s="284"/>
      <c r="AE20" s="285">
        <v>0</v>
      </c>
      <c r="AF20" s="285">
        <v>1369854.5316438354</v>
      </c>
      <c r="AG20" s="286"/>
      <c r="AH20" s="285">
        <v>0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7">
        <v>394790.44</v>
      </c>
      <c r="AU20" s="285">
        <v>975064.09164383542</v>
      </c>
      <c r="AV20" s="604"/>
      <c r="AW20" s="605">
        <v>49</v>
      </c>
      <c r="AX20" s="94"/>
      <c r="AY20" s="94">
        <v>55506986.326646268</v>
      </c>
      <c r="AZ20" s="94">
        <v>2715106.4446698902</v>
      </c>
      <c r="BA20" s="104">
        <v>58222092.771316156</v>
      </c>
      <c r="BC20" s="602"/>
      <c r="BD20" s="602"/>
      <c r="BE20" s="602"/>
      <c r="BF20" s="602"/>
    </row>
    <row r="21" spans="1:58" outlineLevel="1">
      <c r="A21" s="158">
        <v>17</v>
      </c>
      <c r="B21" s="150">
        <v>574208.80000000005</v>
      </c>
      <c r="C21" s="150">
        <v>0</v>
      </c>
      <c r="D21" s="151"/>
      <c r="E21" s="152"/>
      <c r="F21" s="150"/>
      <c r="G21" s="153">
        <v>0</v>
      </c>
      <c r="H21" s="153">
        <v>574208.80000000005</v>
      </c>
      <c r="I21" s="154">
        <v>8</v>
      </c>
      <c r="J21" s="153">
        <v>3828.0586666666672</v>
      </c>
      <c r="K21" s="153">
        <v>3828.0586666666672</v>
      </c>
      <c r="L21" s="153">
        <v>3828.0586666666672</v>
      </c>
      <c r="M21" s="153">
        <v>3828.0586666666672</v>
      </c>
      <c r="N21" s="153">
        <v>3828.0586666666672</v>
      </c>
      <c r="O21" s="153">
        <v>3828.0586666666672</v>
      </c>
      <c r="P21" s="153">
        <v>3828.0586666666672</v>
      </c>
      <c r="Q21" s="153">
        <v>3828.0586666666672</v>
      </c>
      <c r="R21" s="153">
        <v>3828.0586666666672</v>
      </c>
      <c r="S21" s="153">
        <v>3828.0586666666672</v>
      </c>
      <c r="T21" s="153">
        <v>3828.0586666666672</v>
      </c>
      <c r="U21" s="153">
        <v>3828.0586666666672</v>
      </c>
      <c r="V21" s="155">
        <v>45936.703999999998</v>
      </c>
      <c r="W21" s="153">
        <v>528272.09600000002</v>
      </c>
      <c r="Y21" s="288">
        <v>17</v>
      </c>
      <c r="Z21" s="284">
        <v>574208.80000000005</v>
      </c>
      <c r="AA21" s="285"/>
      <c r="AB21" s="284"/>
      <c r="AC21" s="285"/>
      <c r="AD21" s="284"/>
      <c r="AE21" s="285">
        <v>0</v>
      </c>
      <c r="AF21" s="285">
        <v>574208.80000000005</v>
      </c>
      <c r="AG21" s="286">
        <v>8</v>
      </c>
      <c r="AH21" s="285">
        <v>3828.0586666666672</v>
      </c>
      <c r="AI21" s="285">
        <v>3828.0586666666672</v>
      </c>
      <c r="AJ21" s="285">
        <v>3828.0586666666672</v>
      </c>
      <c r="AK21" s="285">
        <v>3828.0586666666672</v>
      </c>
      <c r="AL21" s="285">
        <v>3828.0586666666672</v>
      </c>
      <c r="AM21" s="285">
        <v>3828.0586666666672</v>
      </c>
      <c r="AN21" s="285">
        <v>3828.0586666666672</v>
      </c>
      <c r="AO21" s="285">
        <v>3828.0586666666672</v>
      </c>
      <c r="AP21" s="285">
        <v>3828.0586666666672</v>
      </c>
      <c r="AQ21" s="285">
        <v>3828.0586666666672</v>
      </c>
      <c r="AR21" s="285">
        <v>3828.0586666666672</v>
      </c>
      <c r="AS21" s="285">
        <v>3828.0586666666672</v>
      </c>
      <c r="AT21" s="287">
        <v>45936.703999999998</v>
      </c>
      <c r="AU21" s="285">
        <v>528272.09600000002</v>
      </c>
      <c r="AV21" s="604"/>
      <c r="AW21" s="591">
        <v>51</v>
      </c>
      <c r="AX21" s="94"/>
      <c r="AY21" s="94">
        <v>988608.2761426369</v>
      </c>
      <c r="AZ21" s="94">
        <v>1173827.5786972074</v>
      </c>
      <c r="BA21" s="104">
        <v>2162435.8548398442</v>
      </c>
      <c r="BC21" s="602"/>
      <c r="BD21" s="602"/>
      <c r="BE21" s="602"/>
      <c r="BF21" s="602"/>
    </row>
    <row r="22" spans="1:58" ht="15.75" outlineLevel="1" thickBot="1">
      <c r="A22" s="158">
        <v>38</v>
      </c>
      <c r="B22" s="150">
        <v>2040093.685364326</v>
      </c>
      <c r="C22" s="150">
        <v>4166088</v>
      </c>
      <c r="D22" s="151">
        <v>4166088</v>
      </c>
      <c r="E22" s="152"/>
      <c r="F22" s="150"/>
      <c r="G22" s="153">
        <v>2083044</v>
      </c>
      <c r="H22" s="153">
        <v>8289225.6853643265</v>
      </c>
      <c r="I22" s="154">
        <v>30</v>
      </c>
      <c r="J22" s="153">
        <v>207230.64213410814</v>
      </c>
      <c r="K22" s="153">
        <v>207230.64213410814</v>
      </c>
      <c r="L22" s="153">
        <v>207230.64213410814</v>
      </c>
      <c r="M22" s="153">
        <v>207230.64213410814</v>
      </c>
      <c r="N22" s="153">
        <v>207230.64213410814</v>
      </c>
      <c r="O22" s="153">
        <v>207230.64213410814</v>
      </c>
      <c r="P22" s="153">
        <v>207230.64213410814</v>
      </c>
      <c r="Q22" s="153">
        <v>207230.64213410814</v>
      </c>
      <c r="R22" s="153">
        <v>207230.64213410814</v>
      </c>
      <c r="S22" s="153">
        <v>207230.64213410814</v>
      </c>
      <c r="T22" s="153">
        <v>207230.64213410814</v>
      </c>
      <c r="U22" s="153">
        <v>207230.64213410814</v>
      </c>
      <c r="V22" s="155">
        <v>2486767.7056092978</v>
      </c>
      <c r="W22" s="153">
        <v>3719413.9797550286</v>
      </c>
      <c r="Y22" s="288">
        <v>38</v>
      </c>
      <c r="Z22" s="284">
        <v>2287175.15</v>
      </c>
      <c r="AA22" s="285">
        <v>4166088</v>
      </c>
      <c r="AB22" s="284"/>
      <c r="AC22" s="285"/>
      <c r="AD22" s="284"/>
      <c r="AE22" s="285">
        <v>2083044</v>
      </c>
      <c r="AF22" s="285">
        <v>4370219.1500000004</v>
      </c>
      <c r="AG22" s="286">
        <v>30</v>
      </c>
      <c r="AH22" s="285">
        <v>109255.47875000001</v>
      </c>
      <c r="AI22" s="285">
        <v>109255.47875000001</v>
      </c>
      <c r="AJ22" s="285">
        <v>109255.47875000001</v>
      </c>
      <c r="AK22" s="285">
        <v>109255.47875000001</v>
      </c>
      <c r="AL22" s="285">
        <v>109255.47875000001</v>
      </c>
      <c r="AM22" s="285">
        <v>109255.47875000001</v>
      </c>
      <c r="AN22" s="285">
        <v>109255.47875000001</v>
      </c>
      <c r="AO22" s="285">
        <v>109255.47875000001</v>
      </c>
      <c r="AP22" s="285">
        <v>109255.47875000001</v>
      </c>
      <c r="AQ22" s="285">
        <v>109255.47875000001</v>
      </c>
      <c r="AR22" s="285">
        <v>109255.47875000001</v>
      </c>
      <c r="AS22" s="285">
        <v>109255.47875000001</v>
      </c>
      <c r="AT22" s="287">
        <v>1311065.7450000001</v>
      </c>
      <c r="AU22" s="285">
        <v>5142197.4050000003</v>
      </c>
      <c r="AV22" s="604"/>
      <c r="AW22" s="608"/>
      <c r="AX22" s="166"/>
      <c r="AY22" s="166">
        <v>79623076.583359316</v>
      </c>
      <c r="AZ22" s="166">
        <v>4276332.0856580921</v>
      </c>
      <c r="BA22" s="167">
        <v>83899408.669017404</v>
      </c>
      <c r="BC22" s="602"/>
      <c r="BD22" s="602"/>
      <c r="BE22" s="602"/>
      <c r="BF22" s="602"/>
    </row>
    <row r="23" spans="1:58" outlineLevel="1">
      <c r="A23" s="158">
        <v>41</v>
      </c>
      <c r="B23" s="150">
        <v>6043825.7759382892</v>
      </c>
      <c r="C23" s="150">
        <v>932367</v>
      </c>
      <c r="D23" s="151">
        <v>735494.51874662773</v>
      </c>
      <c r="E23" s="152"/>
      <c r="F23" s="150"/>
      <c r="G23" s="153">
        <v>466183.5</v>
      </c>
      <c r="H23" s="153">
        <v>7245503.7946849167</v>
      </c>
      <c r="I23" s="154">
        <v>25</v>
      </c>
      <c r="J23" s="153">
        <v>150947.99572260244</v>
      </c>
      <c r="K23" s="153">
        <v>150947.99572260244</v>
      </c>
      <c r="L23" s="153">
        <v>150947.99572260244</v>
      </c>
      <c r="M23" s="153">
        <v>150947.99572260244</v>
      </c>
      <c r="N23" s="153">
        <v>150947.99572260244</v>
      </c>
      <c r="O23" s="153">
        <v>150947.99572260244</v>
      </c>
      <c r="P23" s="153">
        <v>150947.99572260244</v>
      </c>
      <c r="Q23" s="153">
        <v>150947.99572260244</v>
      </c>
      <c r="R23" s="153">
        <v>150947.99572260244</v>
      </c>
      <c r="S23" s="153">
        <v>150947.99572260244</v>
      </c>
      <c r="T23" s="153">
        <v>150947.99572260244</v>
      </c>
      <c r="U23" s="153">
        <v>150947.99572260244</v>
      </c>
      <c r="V23" s="155">
        <v>1811375.948671229</v>
      </c>
      <c r="W23" s="153">
        <v>5164816.8272670601</v>
      </c>
      <c r="Y23" s="288">
        <v>41</v>
      </c>
      <c r="Z23" s="284">
        <v>6055363.2623287672</v>
      </c>
      <c r="AA23" s="285">
        <v>932367</v>
      </c>
      <c r="AB23" s="284"/>
      <c r="AC23" s="284"/>
      <c r="AD23" s="284"/>
      <c r="AE23" s="285">
        <v>466183.5</v>
      </c>
      <c r="AF23" s="285">
        <v>6521546.7623287672</v>
      </c>
      <c r="AG23" s="286">
        <v>25</v>
      </c>
      <c r="AH23" s="285">
        <v>135865.55754851599</v>
      </c>
      <c r="AI23" s="285">
        <v>135865.55754851599</v>
      </c>
      <c r="AJ23" s="285">
        <v>135865.55754851599</v>
      </c>
      <c r="AK23" s="285">
        <v>135865.55754851599</v>
      </c>
      <c r="AL23" s="285">
        <v>135865.55754851599</v>
      </c>
      <c r="AM23" s="285">
        <v>135865.55754851599</v>
      </c>
      <c r="AN23" s="285">
        <v>135865.55754851599</v>
      </c>
      <c r="AO23" s="285">
        <v>135865.55754851599</v>
      </c>
      <c r="AP23" s="285">
        <v>135865.55754851599</v>
      </c>
      <c r="AQ23" s="285">
        <v>135865.55754851599</v>
      </c>
      <c r="AR23" s="285">
        <v>135865.55754851599</v>
      </c>
      <c r="AS23" s="285">
        <v>135865.55754851599</v>
      </c>
      <c r="AT23" s="287">
        <v>1630386.6905821918</v>
      </c>
      <c r="AU23" s="285">
        <v>5357343.5717465756</v>
      </c>
      <c r="AV23" s="604"/>
      <c r="AW23" s="586"/>
    </row>
    <row r="24" spans="1:58" outlineLevel="1">
      <c r="A24" s="158">
        <v>45</v>
      </c>
      <c r="B24" s="150">
        <v>7153.8500000000013</v>
      </c>
      <c r="C24" s="150">
        <v>0</v>
      </c>
      <c r="D24" s="151"/>
      <c r="E24" s="152"/>
      <c r="F24" s="150"/>
      <c r="G24" s="153">
        <v>0</v>
      </c>
      <c r="H24" s="153">
        <v>7153.8500000000013</v>
      </c>
      <c r="I24" s="154">
        <v>45</v>
      </c>
      <c r="J24" s="153">
        <v>268.26937500000003</v>
      </c>
      <c r="K24" s="153">
        <v>268.26937500000003</v>
      </c>
      <c r="L24" s="153">
        <v>268.26937500000003</v>
      </c>
      <c r="M24" s="153">
        <v>268.26937500000003</v>
      </c>
      <c r="N24" s="153">
        <v>268.26937500000003</v>
      </c>
      <c r="O24" s="153">
        <v>268.26937500000003</v>
      </c>
      <c r="P24" s="153">
        <v>268.26937500000003</v>
      </c>
      <c r="Q24" s="153">
        <v>268.26937500000003</v>
      </c>
      <c r="R24" s="153">
        <v>268.26937500000003</v>
      </c>
      <c r="S24" s="153">
        <v>268.26937500000003</v>
      </c>
      <c r="T24" s="153">
        <v>268.26937500000003</v>
      </c>
      <c r="U24" s="153">
        <v>268.26937500000003</v>
      </c>
      <c r="V24" s="155">
        <v>3219.2324999999996</v>
      </c>
      <c r="W24" s="153">
        <v>3934.6175000000017</v>
      </c>
      <c r="Y24" s="288">
        <v>45</v>
      </c>
      <c r="Z24" s="284">
        <v>7153.8500000000013</v>
      </c>
      <c r="AA24" s="285"/>
      <c r="AB24" s="284"/>
      <c r="AC24" s="284"/>
      <c r="AD24" s="284"/>
      <c r="AE24" s="285">
        <v>0</v>
      </c>
      <c r="AF24" s="285">
        <v>7153.8500000000013</v>
      </c>
      <c r="AG24" s="286">
        <v>45</v>
      </c>
      <c r="AH24" s="285">
        <v>268.26937500000003</v>
      </c>
      <c r="AI24" s="285">
        <v>268.26937500000003</v>
      </c>
      <c r="AJ24" s="285">
        <v>268.26937500000003</v>
      </c>
      <c r="AK24" s="285">
        <v>268.26937500000003</v>
      </c>
      <c r="AL24" s="285">
        <v>268.26937500000003</v>
      </c>
      <c r="AM24" s="285">
        <v>268.26937500000003</v>
      </c>
      <c r="AN24" s="285">
        <v>268.26937500000003</v>
      </c>
      <c r="AO24" s="285">
        <v>268.26937500000003</v>
      </c>
      <c r="AP24" s="285">
        <v>268.26937500000003</v>
      </c>
      <c r="AQ24" s="285">
        <v>268.26937500000003</v>
      </c>
      <c r="AR24" s="285">
        <v>268.26937500000003</v>
      </c>
      <c r="AS24" s="285">
        <v>268.26937500000003</v>
      </c>
      <c r="AT24" s="287">
        <v>3219.2324999999996</v>
      </c>
      <c r="AU24" s="285">
        <v>3934.6175000000017</v>
      </c>
      <c r="AV24" s="604"/>
      <c r="AW24" s="586"/>
    </row>
    <row r="25" spans="1:58" outlineLevel="1">
      <c r="A25" s="168">
        <v>49</v>
      </c>
      <c r="B25" s="150">
        <v>675515391.10682094</v>
      </c>
      <c r="C25" s="150">
        <v>38757707.228683844</v>
      </c>
      <c r="D25" s="151">
        <v>35485515.895014361</v>
      </c>
      <c r="E25" s="152"/>
      <c r="F25" s="150"/>
      <c r="G25" s="153">
        <v>19378853.614341922</v>
      </c>
      <c r="H25" s="153">
        <v>730379760.61617732</v>
      </c>
      <c r="I25" s="154">
        <v>8</v>
      </c>
      <c r="J25" s="153">
        <v>4869198.4041078491</v>
      </c>
      <c r="K25" s="153">
        <v>4869198.4041078491</v>
      </c>
      <c r="L25" s="153">
        <v>4869198.4041078491</v>
      </c>
      <c r="M25" s="153">
        <v>4869198.4041078491</v>
      </c>
      <c r="N25" s="153">
        <v>4869198.4041078491</v>
      </c>
      <c r="O25" s="153">
        <v>4869198.4041078491</v>
      </c>
      <c r="P25" s="153">
        <v>4869198.4041078491</v>
      </c>
      <c r="Q25" s="153">
        <v>4869198.4041078491</v>
      </c>
      <c r="R25" s="153">
        <v>4869198.4041078491</v>
      </c>
      <c r="S25" s="153">
        <v>4869198.4041078491</v>
      </c>
      <c r="T25" s="153">
        <v>4869198.4041078491</v>
      </c>
      <c r="U25" s="153">
        <v>4869198.4041078491</v>
      </c>
      <c r="V25" s="155">
        <v>58430380.849294178</v>
      </c>
      <c r="W25" s="153">
        <v>655842717.48621058</v>
      </c>
      <c r="Y25" s="295">
        <v>49</v>
      </c>
      <c r="Z25" s="284">
        <v>675618241.99846578</v>
      </c>
      <c r="AA25" s="284">
        <v>38757707.228683844</v>
      </c>
      <c r="AB25" s="284"/>
      <c r="AC25" s="285"/>
      <c r="AD25" s="284"/>
      <c r="AE25" s="285">
        <v>19378853.614341922</v>
      </c>
      <c r="AF25" s="285">
        <v>694997095.61280775</v>
      </c>
      <c r="AG25" s="286">
        <v>8</v>
      </c>
      <c r="AH25" s="285">
        <v>4633313.970752052</v>
      </c>
      <c r="AI25" s="285">
        <v>4633313.970752052</v>
      </c>
      <c r="AJ25" s="285">
        <v>4633313.970752052</v>
      </c>
      <c r="AK25" s="285">
        <v>4633313.970752052</v>
      </c>
      <c r="AL25" s="285">
        <v>4633313.970752052</v>
      </c>
      <c r="AM25" s="285">
        <v>4633313.970752052</v>
      </c>
      <c r="AN25" s="285">
        <v>4633313.970752052</v>
      </c>
      <c r="AO25" s="285">
        <v>4633313.970752052</v>
      </c>
      <c r="AP25" s="285">
        <v>4633313.970752052</v>
      </c>
      <c r="AQ25" s="285">
        <v>4633313.970752052</v>
      </c>
      <c r="AR25" s="285">
        <v>4633313.970752052</v>
      </c>
      <c r="AS25" s="285">
        <v>4633313.970752052</v>
      </c>
      <c r="AT25" s="287">
        <v>55599767.649024628</v>
      </c>
      <c r="AU25" s="285">
        <v>658776181.578125</v>
      </c>
      <c r="AV25" s="604"/>
      <c r="AW25" s="586" t="s">
        <v>219</v>
      </c>
    </row>
    <row r="26" spans="1:58" outlineLevel="1">
      <c r="A26" s="168">
        <v>50</v>
      </c>
      <c r="B26" s="150">
        <v>17783347.990998454</v>
      </c>
      <c r="C26" s="150">
        <v>28633648</v>
      </c>
      <c r="D26" s="151">
        <v>26453001.237340864</v>
      </c>
      <c r="E26" s="152"/>
      <c r="F26" s="150"/>
      <c r="G26" s="153">
        <v>14316824</v>
      </c>
      <c r="H26" s="153">
        <v>58553173.228339314</v>
      </c>
      <c r="I26" s="154">
        <v>55</v>
      </c>
      <c r="J26" s="153">
        <v>2683687.1062988853</v>
      </c>
      <c r="K26" s="153">
        <v>2683687.1062988853</v>
      </c>
      <c r="L26" s="153">
        <v>2683687.1062988853</v>
      </c>
      <c r="M26" s="153">
        <v>2683687.1062988853</v>
      </c>
      <c r="N26" s="153">
        <v>2683687.1062988853</v>
      </c>
      <c r="O26" s="153">
        <v>2683687.1062988853</v>
      </c>
      <c r="P26" s="153">
        <v>2683687.1062988853</v>
      </c>
      <c r="Q26" s="153">
        <v>2683687.1062988853</v>
      </c>
      <c r="R26" s="153">
        <v>2683687.1062988853</v>
      </c>
      <c r="S26" s="153">
        <v>2683687.1062988853</v>
      </c>
      <c r="T26" s="153">
        <v>2683687.1062988853</v>
      </c>
      <c r="U26" s="153">
        <v>2683687.1062988853</v>
      </c>
      <c r="V26" s="155">
        <v>32204245.275586631</v>
      </c>
      <c r="W26" s="153">
        <v>14212750.715411823</v>
      </c>
      <c r="Y26" s="295">
        <v>50</v>
      </c>
      <c r="Z26" s="284">
        <v>18566579.962499999</v>
      </c>
      <c r="AA26" s="285">
        <v>28633648</v>
      </c>
      <c r="AB26" s="284"/>
      <c r="AC26" s="285"/>
      <c r="AD26" s="284"/>
      <c r="AE26" s="285">
        <v>14316824</v>
      </c>
      <c r="AF26" s="285">
        <v>32883403.962499999</v>
      </c>
      <c r="AG26" s="286">
        <v>55</v>
      </c>
      <c r="AH26" s="285">
        <v>1507156.0149479166</v>
      </c>
      <c r="AI26" s="285">
        <v>1507156.0149479166</v>
      </c>
      <c r="AJ26" s="285">
        <v>1507156.0149479166</v>
      </c>
      <c r="AK26" s="285">
        <v>1507156.0149479166</v>
      </c>
      <c r="AL26" s="285">
        <v>1507156.0149479166</v>
      </c>
      <c r="AM26" s="285">
        <v>1507156.0149479166</v>
      </c>
      <c r="AN26" s="285">
        <v>1507156.0149479166</v>
      </c>
      <c r="AO26" s="285">
        <v>1507156.0149479166</v>
      </c>
      <c r="AP26" s="285">
        <v>1507156.0149479166</v>
      </c>
      <c r="AQ26" s="285">
        <v>1507156.0149479166</v>
      </c>
      <c r="AR26" s="285">
        <v>1507156.0149479166</v>
      </c>
      <c r="AS26" s="285">
        <v>1507156.0149479166</v>
      </c>
      <c r="AT26" s="287">
        <v>18085872.179375004</v>
      </c>
      <c r="AU26" s="285">
        <v>29114355.783124994</v>
      </c>
      <c r="AV26" s="604"/>
      <c r="AW26" s="169" t="s">
        <v>220</v>
      </c>
      <c r="BA26" s="169" t="s">
        <v>221</v>
      </c>
    </row>
    <row r="27" spans="1:58" outlineLevel="1">
      <c r="A27" s="158">
        <v>51</v>
      </c>
      <c r="B27" s="150">
        <v>1222084154.2519028</v>
      </c>
      <c r="C27" s="150">
        <v>243114681.03254992</v>
      </c>
      <c r="D27" s="151">
        <v>224754738.44719461</v>
      </c>
      <c r="E27" s="152"/>
      <c r="F27" s="150"/>
      <c r="G27" s="153">
        <v>121557340.51627496</v>
      </c>
      <c r="H27" s="153">
        <v>1568396233.2153723</v>
      </c>
      <c r="I27" s="154">
        <v>6</v>
      </c>
      <c r="J27" s="153">
        <v>7841981.1660768623</v>
      </c>
      <c r="K27" s="153">
        <v>7841981.1660768623</v>
      </c>
      <c r="L27" s="153">
        <v>7841981.1660768623</v>
      </c>
      <c r="M27" s="153">
        <v>7841981.1660768623</v>
      </c>
      <c r="N27" s="153">
        <v>7841981.1660768623</v>
      </c>
      <c r="O27" s="153">
        <v>7841981.1660768623</v>
      </c>
      <c r="P27" s="153">
        <v>7841981.1660768623</v>
      </c>
      <c r="Q27" s="153">
        <v>7841981.1660768623</v>
      </c>
      <c r="R27" s="153">
        <v>7841981.1660768623</v>
      </c>
      <c r="S27" s="153">
        <v>7841981.1660768623</v>
      </c>
      <c r="T27" s="153">
        <v>7841981.1660768623</v>
      </c>
      <c r="U27" s="153">
        <v>7841981.1660768623</v>
      </c>
      <c r="V27" s="155">
        <v>94103773.992922366</v>
      </c>
      <c r="W27" s="153">
        <v>1371095061.2915304</v>
      </c>
      <c r="Y27" s="296">
        <v>51</v>
      </c>
      <c r="Z27" s="297">
        <v>1223834561.3705242</v>
      </c>
      <c r="AA27" s="297">
        <v>243114681.03254992</v>
      </c>
      <c r="AB27" s="284"/>
      <c r="AC27" s="285"/>
      <c r="AD27" s="284"/>
      <c r="AE27" s="285">
        <v>121557340.51627496</v>
      </c>
      <c r="AF27" s="285">
        <v>1345391901.8867991</v>
      </c>
      <c r="AG27" s="286">
        <v>6</v>
      </c>
      <c r="AH27" s="285">
        <v>6726959.5094339959</v>
      </c>
      <c r="AI27" s="285">
        <v>6726959.5094339959</v>
      </c>
      <c r="AJ27" s="285">
        <v>6726959.5094339959</v>
      </c>
      <c r="AK27" s="285">
        <v>6726959.5094339959</v>
      </c>
      <c r="AL27" s="285">
        <v>6726959.5094339959</v>
      </c>
      <c r="AM27" s="285">
        <v>6726959.5094339959</v>
      </c>
      <c r="AN27" s="285">
        <v>6726959.5094339959</v>
      </c>
      <c r="AO27" s="285">
        <v>6726959.5094339959</v>
      </c>
      <c r="AP27" s="285">
        <v>6726959.5094339959</v>
      </c>
      <c r="AQ27" s="285">
        <v>6726959.5094339959</v>
      </c>
      <c r="AR27" s="285">
        <v>6726959.5094339959</v>
      </c>
      <c r="AS27" s="285">
        <v>6726959.5094339959</v>
      </c>
      <c r="AT27" s="287">
        <v>80723514.113207981</v>
      </c>
      <c r="AU27" s="285">
        <v>1386225728.289866</v>
      </c>
      <c r="AV27" s="604"/>
      <c r="AW27" s="609" t="s">
        <v>42</v>
      </c>
      <c r="AX27" s="610" t="s">
        <v>222</v>
      </c>
      <c r="AY27" s="172" t="s">
        <v>223</v>
      </c>
      <c r="BA27" s="609" t="s">
        <v>42</v>
      </c>
      <c r="BB27" s="610" t="s">
        <v>222</v>
      </c>
      <c r="BC27" s="172" t="s">
        <v>223</v>
      </c>
    </row>
    <row r="28" spans="1:58" outlineLevel="1">
      <c r="A28" s="173" t="s">
        <v>224</v>
      </c>
      <c r="B28" s="150">
        <v>12060679.223201219</v>
      </c>
      <c r="C28" s="150">
        <v>13386691.505160002</v>
      </c>
      <c r="D28" s="151">
        <v>13386691.505160002</v>
      </c>
      <c r="E28" s="152"/>
      <c r="F28" s="150"/>
      <c r="G28" s="153">
        <v>6693345.752580001</v>
      </c>
      <c r="H28" s="153">
        <v>32140716.480941221</v>
      </c>
      <c r="I28" s="154">
        <v>6</v>
      </c>
      <c r="J28" s="153">
        <v>160703.5824047061</v>
      </c>
      <c r="K28" s="153">
        <v>160703.5824047061</v>
      </c>
      <c r="L28" s="153">
        <v>160703.5824047061</v>
      </c>
      <c r="M28" s="153">
        <v>160703.5824047061</v>
      </c>
      <c r="N28" s="153">
        <v>160703.5824047061</v>
      </c>
      <c r="O28" s="153">
        <v>160703.5824047061</v>
      </c>
      <c r="P28" s="153">
        <v>160703.5824047061</v>
      </c>
      <c r="Q28" s="153">
        <v>160703.5824047061</v>
      </c>
      <c r="R28" s="153">
        <v>160703.5824047061</v>
      </c>
      <c r="S28" s="153">
        <v>160703.5824047061</v>
      </c>
      <c r="T28" s="153">
        <v>160703.5824047061</v>
      </c>
      <c r="U28" s="153">
        <v>160703.5824047061</v>
      </c>
      <c r="V28" s="155">
        <v>1928442.9888564737</v>
      </c>
      <c r="W28" s="153">
        <v>23518927.739504747</v>
      </c>
      <c r="Y28" s="298" t="s">
        <v>224</v>
      </c>
      <c r="Z28" s="284">
        <v>12060679.223201219</v>
      </c>
      <c r="AA28" s="285">
        <v>13386691.505160002</v>
      </c>
      <c r="AB28" s="284"/>
      <c r="AC28" s="285"/>
      <c r="AD28" s="284"/>
      <c r="AE28" s="285">
        <v>6693345.752580001</v>
      </c>
      <c r="AF28" s="285">
        <v>18754024.975781221</v>
      </c>
      <c r="AG28" s="286">
        <v>6</v>
      </c>
      <c r="AH28" s="285">
        <v>93770.124878906106</v>
      </c>
      <c r="AI28" s="285">
        <v>93770.124878906106</v>
      </c>
      <c r="AJ28" s="285">
        <v>93770.124878906106</v>
      </c>
      <c r="AK28" s="285">
        <v>93770.124878906106</v>
      </c>
      <c r="AL28" s="285">
        <v>93770.124878906106</v>
      </c>
      <c r="AM28" s="285">
        <v>93770.124878906106</v>
      </c>
      <c r="AN28" s="285">
        <v>93770.124878906106</v>
      </c>
      <c r="AO28" s="285">
        <v>93770.124878906106</v>
      </c>
      <c r="AP28" s="285">
        <v>93770.124878906106</v>
      </c>
      <c r="AQ28" s="285">
        <v>93770.124878906106</v>
      </c>
      <c r="AR28" s="285">
        <v>93770.124878906106</v>
      </c>
      <c r="AS28" s="285">
        <v>93770.124878906106</v>
      </c>
      <c r="AT28" s="287">
        <v>1125241.498546873</v>
      </c>
      <c r="AU28" s="285">
        <v>24322129.229814347</v>
      </c>
      <c r="AV28" s="604"/>
      <c r="AW28" s="611" t="s">
        <v>216</v>
      </c>
      <c r="AX28" s="612">
        <v>513000</v>
      </c>
      <c r="AY28" s="172"/>
      <c r="BA28" s="622" t="s">
        <v>216</v>
      </c>
      <c r="BB28" s="688">
        <v>358000</v>
      </c>
      <c r="BC28" s="172">
        <v>0</v>
      </c>
    </row>
    <row r="29" spans="1:58" outlineLevel="1">
      <c r="A29" s="158">
        <v>43.2</v>
      </c>
      <c r="B29" s="150">
        <v>0</v>
      </c>
      <c r="C29" s="150">
        <v>0</v>
      </c>
      <c r="D29" s="151"/>
      <c r="E29" s="152"/>
      <c r="F29" s="150"/>
      <c r="G29" s="153">
        <v>0</v>
      </c>
      <c r="H29" s="153">
        <v>0</v>
      </c>
      <c r="I29" s="154">
        <v>50</v>
      </c>
      <c r="J29" s="153">
        <v>0</v>
      </c>
      <c r="K29" s="153">
        <v>0</v>
      </c>
      <c r="L29" s="153">
        <v>0</v>
      </c>
      <c r="M29" s="153">
        <v>0</v>
      </c>
      <c r="N29" s="153">
        <v>0</v>
      </c>
      <c r="O29" s="153">
        <v>0</v>
      </c>
      <c r="P29" s="153">
        <v>0</v>
      </c>
      <c r="Q29" s="153">
        <v>0</v>
      </c>
      <c r="R29" s="153">
        <v>0</v>
      </c>
      <c r="S29" s="153">
        <v>0</v>
      </c>
      <c r="T29" s="153">
        <v>0</v>
      </c>
      <c r="U29" s="153">
        <v>0</v>
      </c>
      <c r="V29" s="155">
        <v>0</v>
      </c>
      <c r="W29" s="153">
        <v>0</v>
      </c>
      <c r="Y29" s="288">
        <v>43.2</v>
      </c>
      <c r="Z29" s="284">
        <v>0</v>
      </c>
      <c r="AA29" s="284"/>
      <c r="AB29" s="284"/>
      <c r="AC29" s="285"/>
      <c r="AD29" s="284"/>
      <c r="AE29" s="285">
        <v>0</v>
      </c>
      <c r="AF29" s="285">
        <v>0</v>
      </c>
      <c r="AG29" s="286">
        <v>50</v>
      </c>
      <c r="AH29" s="285">
        <v>0</v>
      </c>
      <c r="AI29" s="285">
        <v>0</v>
      </c>
      <c r="AJ29" s="285">
        <v>0</v>
      </c>
      <c r="AK29" s="285">
        <v>0</v>
      </c>
      <c r="AL29" s="285">
        <v>0</v>
      </c>
      <c r="AM29" s="285">
        <v>0</v>
      </c>
      <c r="AN29" s="285">
        <v>0</v>
      </c>
      <c r="AO29" s="285">
        <v>0</v>
      </c>
      <c r="AP29" s="285">
        <v>0</v>
      </c>
      <c r="AQ29" s="285">
        <v>0</v>
      </c>
      <c r="AR29" s="285">
        <v>0</v>
      </c>
      <c r="AS29" s="285">
        <v>0</v>
      </c>
      <c r="AT29" s="287">
        <v>0</v>
      </c>
      <c r="AU29" s="285">
        <v>0</v>
      </c>
      <c r="AV29" s="604"/>
      <c r="AW29" s="612">
        <v>7</v>
      </c>
      <c r="AX29" s="688">
        <v>5218000</v>
      </c>
      <c r="AY29" s="172"/>
      <c r="BA29" s="692">
        <v>8</v>
      </c>
      <c r="BB29" s="692">
        <v>14142062.62302362</v>
      </c>
      <c r="BC29" s="316">
        <v>207432.55899618057</v>
      </c>
    </row>
    <row r="30" spans="1:58" outlineLevel="1">
      <c r="A30" s="158" t="s">
        <v>158</v>
      </c>
      <c r="B30" s="150">
        <v>19174115.910930283</v>
      </c>
      <c r="C30" s="150">
        <v>0</v>
      </c>
      <c r="D30" s="151"/>
      <c r="E30" s="152"/>
      <c r="F30" s="150"/>
      <c r="G30" s="153">
        <v>0</v>
      </c>
      <c r="H30" s="153">
        <v>19174115.910930283</v>
      </c>
      <c r="I30" s="154">
        <v>7</v>
      </c>
      <c r="J30" s="153">
        <v>111849.00948042666</v>
      </c>
      <c r="K30" s="153">
        <v>111849.00948042666</v>
      </c>
      <c r="L30" s="153">
        <v>111849.00948042666</v>
      </c>
      <c r="M30" s="153">
        <v>111849.00948042666</v>
      </c>
      <c r="N30" s="153">
        <v>111849.00948042666</v>
      </c>
      <c r="O30" s="153">
        <v>111849.00948042666</v>
      </c>
      <c r="P30" s="153">
        <v>111849.00948042666</v>
      </c>
      <c r="Q30" s="153">
        <v>111849.00948042666</v>
      </c>
      <c r="R30" s="153">
        <v>111849.00948042666</v>
      </c>
      <c r="S30" s="153">
        <v>111849.00948042666</v>
      </c>
      <c r="T30" s="153">
        <v>111849.00948042666</v>
      </c>
      <c r="U30" s="153">
        <v>111849.00948042666</v>
      </c>
      <c r="V30" s="155">
        <v>1342188.1137651196</v>
      </c>
      <c r="W30" s="153">
        <v>17831927.797165163</v>
      </c>
      <c r="Y30" s="288" t="s">
        <v>158</v>
      </c>
      <c r="Z30" s="284">
        <v>19174115.910930283</v>
      </c>
      <c r="AA30" s="284"/>
      <c r="AB30" s="284"/>
      <c r="AC30" s="285"/>
      <c r="AD30" s="284"/>
      <c r="AE30" s="285">
        <v>0</v>
      </c>
      <c r="AF30" s="285">
        <v>19174115.910930283</v>
      </c>
      <c r="AG30" s="286">
        <v>7</v>
      </c>
      <c r="AH30" s="285">
        <v>111849.00948042666</v>
      </c>
      <c r="AI30" s="285">
        <v>111849.00948042666</v>
      </c>
      <c r="AJ30" s="285">
        <v>111849.00948042666</v>
      </c>
      <c r="AK30" s="285">
        <v>111849.00948042666</v>
      </c>
      <c r="AL30" s="285">
        <v>111849.00948042666</v>
      </c>
      <c r="AM30" s="285">
        <v>111849.00948042666</v>
      </c>
      <c r="AN30" s="285">
        <v>111849.00948042666</v>
      </c>
      <c r="AO30" s="285">
        <v>111849.00948042666</v>
      </c>
      <c r="AP30" s="285">
        <v>111849.00948042666</v>
      </c>
      <c r="AQ30" s="285">
        <v>111849.00948042666</v>
      </c>
      <c r="AR30" s="285">
        <v>111849.00948042666</v>
      </c>
      <c r="AS30" s="285">
        <v>111849.00948042666</v>
      </c>
      <c r="AT30" s="287">
        <v>1342188.1137651196</v>
      </c>
      <c r="AU30" s="285">
        <v>17831927.797165163</v>
      </c>
      <c r="AV30" s="604"/>
      <c r="AW30" s="612">
        <v>8</v>
      </c>
      <c r="AX30" s="688">
        <v>853000</v>
      </c>
      <c r="AY30" s="172"/>
      <c r="BA30" s="693">
        <v>14</v>
      </c>
      <c r="BB30" s="693">
        <v>2824595.0746932486</v>
      </c>
      <c r="BC30" s="320">
        <v>1353793.0819920211</v>
      </c>
    </row>
    <row r="31" spans="1:58" outlineLevel="1">
      <c r="A31" s="177">
        <v>14.1</v>
      </c>
      <c r="B31" s="150">
        <v>5333302.7685811622</v>
      </c>
      <c r="C31" s="150">
        <v>1810408.6981545747</v>
      </c>
      <c r="D31" s="179">
        <v>1759237.066256468</v>
      </c>
      <c r="E31" s="152"/>
      <c r="F31" s="150"/>
      <c r="G31" s="153">
        <v>905204.34907728736</v>
      </c>
      <c r="H31" s="153">
        <v>7997744.1839149175</v>
      </c>
      <c r="I31" s="154">
        <v>5</v>
      </c>
      <c r="J31" s="153">
        <v>33323.934099645492</v>
      </c>
      <c r="K31" s="153">
        <v>33323.934099645492</v>
      </c>
      <c r="L31" s="153">
        <v>33323.934099645492</v>
      </c>
      <c r="M31" s="153">
        <v>33323.934099645492</v>
      </c>
      <c r="N31" s="153">
        <v>33323.934099645492</v>
      </c>
      <c r="O31" s="153">
        <v>33323.934099645492</v>
      </c>
      <c r="P31" s="153">
        <v>33323.934099645492</v>
      </c>
      <c r="Q31" s="153">
        <v>33323.934099645492</v>
      </c>
      <c r="R31" s="153">
        <v>33323.934099645492</v>
      </c>
      <c r="S31" s="153">
        <v>33323.934099645492</v>
      </c>
      <c r="T31" s="153">
        <v>33323.934099645492</v>
      </c>
      <c r="U31" s="153">
        <v>33323.934099645492</v>
      </c>
      <c r="V31" s="155">
        <v>399887.20919574582</v>
      </c>
      <c r="W31" s="153">
        <v>6743824.2575399913</v>
      </c>
      <c r="Y31" s="300">
        <v>14.1</v>
      </c>
      <c r="Z31" s="297">
        <v>5337265.6274657538</v>
      </c>
      <c r="AA31" s="297">
        <v>1810408.6981545747</v>
      </c>
      <c r="AB31" s="284"/>
      <c r="AC31" s="285"/>
      <c r="AD31" s="284"/>
      <c r="AE31" s="285">
        <v>905204.34907728736</v>
      </c>
      <c r="AF31" s="285">
        <v>6242469.9765430409</v>
      </c>
      <c r="AG31" s="286">
        <v>5</v>
      </c>
      <c r="AH31" s="285">
        <v>26010.291568929333</v>
      </c>
      <c r="AI31" s="285">
        <v>26010.291568929333</v>
      </c>
      <c r="AJ31" s="285">
        <v>26010.291568929333</v>
      </c>
      <c r="AK31" s="285">
        <v>26010.291568929333</v>
      </c>
      <c r="AL31" s="285">
        <v>26010.291568929333</v>
      </c>
      <c r="AM31" s="285">
        <v>26010.291568929333</v>
      </c>
      <c r="AN31" s="285">
        <v>26010.291568929333</v>
      </c>
      <c r="AO31" s="285">
        <v>26010.291568929333</v>
      </c>
      <c r="AP31" s="285">
        <v>26010.291568929333</v>
      </c>
      <c r="AQ31" s="285">
        <v>26010.291568929333</v>
      </c>
      <c r="AR31" s="285">
        <v>26010.291568929333</v>
      </c>
      <c r="AS31" s="285">
        <v>26010.291568929333</v>
      </c>
      <c r="AT31" s="287">
        <v>312123.49882715201</v>
      </c>
      <c r="AU31" s="285">
        <v>6835550.8267931771</v>
      </c>
      <c r="AW31" s="612">
        <v>14</v>
      </c>
      <c r="AX31" s="688">
        <v>11000</v>
      </c>
      <c r="AY31" s="172"/>
      <c r="BA31" s="692">
        <v>49</v>
      </c>
      <c r="BB31" s="692">
        <v>52340879.881976411</v>
      </c>
      <c r="BC31" s="316">
        <v>2715106.4446698874</v>
      </c>
    </row>
    <row r="32" spans="1:58" ht="15.75" outlineLevel="1" thickBot="1">
      <c r="A32" s="180" t="s">
        <v>84</v>
      </c>
      <c r="B32" s="181">
        <v>4074447138.248621</v>
      </c>
      <c r="C32" s="181">
        <v>372163174.83614254</v>
      </c>
      <c r="D32" s="181">
        <v>346168435.89756316</v>
      </c>
      <c r="E32" s="181">
        <v>0</v>
      </c>
      <c r="F32" s="181">
        <v>0</v>
      </c>
      <c r="G32" s="181">
        <v>183181051.63700405</v>
      </c>
      <c r="H32" s="181">
        <v>4603796625.7831879</v>
      </c>
      <c r="I32" s="181"/>
      <c r="J32" s="181">
        <v>33819715.626603037</v>
      </c>
      <c r="K32" s="181">
        <v>33819715.626603037</v>
      </c>
      <c r="L32" s="181">
        <v>33819715.626603037</v>
      </c>
      <c r="M32" s="181">
        <v>33819715.626603037</v>
      </c>
      <c r="N32" s="181">
        <v>33819715.626603037</v>
      </c>
      <c r="O32" s="181">
        <v>33819715.626603037</v>
      </c>
      <c r="P32" s="181">
        <v>33819715.626603037</v>
      </c>
      <c r="Q32" s="181">
        <v>33819715.626603037</v>
      </c>
      <c r="R32" s="181">
        <v>33819715.626603037</v>
      </c>
      <c r="S32" s="181">
        <v>33819715.626603037</v>
      </c>
      <c r="T32" s="181">
        <v>33819715.626603037</v>
      </c>
      <c r="U32" s="181">
        <v>33819715.626603037</v>
      </c>
      <c r="V32" s="181">
        <v>406231377.9592365</v>
      </c>
      <c r="W32" s="181">
        <v>4040378935.1255274</v>
      </c>
      <c r="Y32" s="301" t="s">
        <v>84</v>
      </c>
      <c r="Z32" s="302">
        <v>4079596984.9447408</v>
      </c>
      <c r="AA32" s="302">
        <v>372163174.83614254</v>
      </c>
      <c r="AB32" s="302">
        <v>0</v>
      </c>
      <c r="AC32" s="302">
        <v>0</v>
      </c>
      <c r="AD32" s="302">
        <v>0</v>
      </c>
      <c r="AE32" s="302">
        <v>186081587.41807127</v>
      </c>
      <c r="AF32" s="302">
        <v>4265678572.362812</v>
      </c>
      <c r="AG32" s="302"/>
      <c r="AH32" s="302">
        <v>30369889.447816331</v>
      </c>
      <c r="AI32" s="302">
        <v>30369889.447816331</v>
      </c>
      <c r="AJ32" s="302">
        <v>30369889.447816331</v>
      </c>
      <c r="AK32" s="302">
        <v>30369889.447816331</v>
      </c>
      <c r="AL32" s="302">
        <v>30369889.447816331</v>
      </c>
      <c r="AM32" s="302">
        <v>30369889.447816331</v>
      </c>
      <c r="AN32" s="302">
        <v>30369889.447816331</v>
      </c>
      <c r="AO32" s="302">
        <v>30369889.447816331</v>
      </c>
      <c r="AP32" s="302">
        <v>30369889.447816331</v>
      </c>
      <c r="AQ32" s="302">
        <v>30369889.447816331</v>
      </c>
      <c r="AR32" s="302">
        <v>30369889.447816331</v>
      </c>
      <c r="AS32" s="302">
        <v>30369889.447816331</v>
      </c>
      <c r="AT32" s="302">
        <v>364833463.81379598</v>
      </c>
      <c r="AU32" s="302">
        <v>4086926695.9670873</v>
      </c>
      <c r="AW32" s="612">
        <v>49</v>
      </c>
      <c r="AX32" s="688">
        <v>451000</v>
      </c>
      <c r="AY32" s="172"/>
      <c r="BA32" s="693">
        <v>51</v>
      </c>
      <c r="BB32" s="693"/>
      <c r="BC32" s="320"/>
    </row>
    <row r="33" spans="1:59" ht="15.75" outlineLevel="1" thickTop="1">
      <c r="B33" s="613" t="s">
        <v>119</v>
      </c>
      <c r="C33" s="614">
        <v>83899408.669017404</v>
      </c>
      <c r="D33" s="614">
        <v>79623076.583359316</v>
      </c>
      <c r="F33" s="615">
        <v>4276332.0856580883</v>
      </c>
      <c r="Y33" s="241"/>
      <c r="Z33" s="242" t="s">
        <v>119</v>
      </c>
      <c r="AA33" s="242">
        <v>83899408.669017404</v>
      </c>
      <c r="AB33" s="242">
        <v>0</v>
      </c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W33" s="689" t="s">
        <v>84</v>
      </c>
      <c r="AX33" s="690">
        <v>7046000</v>
      </c>
      <c r="AY33" s="690">
        <v>0</v>
      </c>
      <c r="BA33" s="689" t="s">
        <v>84</v>
      </c>
      <c r="BB33" s="695">
        <v>69665537.579693288</v>
      </c>
      <c r="BC33" s="695">
        <v>4276332.0856580893</v>
      </c>
    </row>
    <row r="34" spans="1:59" outlineLevel="1">
      <c r="B34" s="613"/>
      <c r="C34" s="614">
        <v>456062583.50515997</v>
      </c>
      <c r="D34" s="614">
        <v>425791512.48092246</v>
      </c>
      <c r="F34" s="615">
        <v>30271071.024237514</v>
      </c>
      <c r="G34" s="617" t="s">
        <v>225</v>
      </c>
      <c r="Z34" s="242" t="s">
        <v>84</v>
      </c>
      <c r="AA34" s="242">
        <v>456062583.50515997</v>
      </c>
      <c r="AB34" s="691">
        <v>0</v>
      </c>
      <c r="AW34" s="618"/>
      <c r="AX34" s="619"/>
      <c r="AY34" s="619"/>
    </row>
    <row r="35" spans="1:59" ht="13.5" customHeight="1" outlineLevel="1">
      <c r="B35" s="613" t="s">
        <v>226</v>
      </c>
      <c r="C35" s="614">
        <v>442675892</v>
      </c>
      <c r="D35" s="614">
        <v>412404820.97576249</v>
      </c>
      <c r="G35" s="617"/>
      <c r="Z35" s="242" t="s">
        <v>226</v>
      </c>
      <c r="AA35" s="242">
        <v>442675892</v>
      </c>
      <c r="AB35" s="691">
        <v>0</v>
      </c>
      <c r="AW35" s="618"/>
      <c r="AX35" s="620"/>
      <c r="AY35" s="621"/>
    </row>
    <row r="36" spans="1:59" outlineLevel="1">
      <c r="B36" s="613"/>
      <c r="C36" s="123">
        <v>0</v>
      </c>
      <c r="D36" s="123">
        <v>0</v>
      </c>
      <c r="G36" s="617"/>
      <c r="Z36" s="242"/>
      <c r="AA36" s="242"/>
      <c r="AB36" s="691"/>
      <c r="AV36" s="606"/>
      <c r="AW36" s="618"/>
      <c r="AX36" s="620"/>
      <c r="AY36" s="621"/>
    </row>
    <row r="37" spans="1:59">
      <c r="B37" s="613"/>
      <c r="C37" s="123"/>
      <c r="D37" s="123"/>
      <c r="G37" s="617"/>
      <c r="Z37" s="242"/>
      <c r="AA37" s="242"/>
      <c r="AB37" s="691"/>
      <c r="AV37" s="606"/>
      <c r="AW37" s="618"/>
      <c r="AX37" s="620"/>
      <c r="AY37" s="621"/>
    </row>
    <row r="38" spans="1:59" outlineLevel="1">
      <c r="A38" s="63" t="s">
        <v>189</v>
      </c>
      <c r="B38" s="122"/>
      <c r="C38" s="123"/>
      <c r="D38" s="123"/>
      <c r="E38" s="122"/>
      <c r="F38" s="122"/>
      <c r="G38" s="122"/>
      <c r="H38" s="124" t="s">
        <v>127</v>
      </c>
      <c r="I38" s="122"/>
      <c r="J38" s="125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Y38" s="260" t="s">
        <v>189</v>
      </c>
      <c r="Z38" s="261"/>
      <c r="AA38" s="261"/>
      <c r="AB38" s="261"/>
      <c r="AC38" s="261"/>
      <c r="AD38" s="261"/>
      <c r="AE38" s="261"/>
      <c r="AF38" s="262" t="s">
        <v>127</v>
      </c>
      <c r="AG38" s="261"/>
      <c r="AH38" s="263"/>
      <c r="AI38" s="261"/>
      <c r="AJ38" s="261"/>
      <c r="AK38" s="261"/>
      <c r="AL38" s="261"/>
      <c r="AM38" s="261"/>
      <c r="AN38" s="261"/>
      <c r="AO38" s="261"/>
      <c r="AP38" s="261"/>
      <c r="AQ38" s="261"/>
      <c r="AR38" s="261"/>
      <c r="AS38" s="261"/>
      <c r="AT38" s="261"/>
      <c r="AU38" s="261"/>
      <c r="AV38" s="606"/>
      <c r="AW38" s="618"/>
      <c r="AX38" s="825"/>
      <c r="AY38" s="826"/>
    </row>
    <row r="39" spans="1:59" outlineLevel="1">
      <c r="A39" s="63" t="s">
        <v>227</v>
      </c>
      <c r="B39" s="122"/>
      <c r="C39" s="122"/>
      <c r="D39" s="122"/>
      <c r="E39" s="122"/>
      <c r="F39" s="122"/>
      <c r="G39" s="122"/>
      <c r="H39" s="127" t="s">
        <v>131</v>
      </c>
      <c r="I39" s="122"/>
      <c r="J39" s="125"/>
      <c r="K39" s="122"/>
      <c r="L39" s="122"/>
      <c r="M39" s="122"/>
      <c r="N39" s="122"/>
      <c r="O39" s="122"/>
      <c r="P39" s="122"/>
      <c r="Q39" s="122"/>
      <c r="R39" s="122"/>
      <c r="S39" s="122"/>
      <c r="T39" s="125"/>
      <c r="U39" s="122"/>
      <c r="V39" s="122"/>
      <c r="W39" s="122"/>
      <c r="Y39" s="260" t="s">
        <v>228</v>
      </c>
      <c r="Z39" s="261"/>
      <c r="AA39" s="261"/>
      <c r="AB39" s="261"/>
      <c r="AC39" s="261"/>
      <c r="AD39" s="261"/>
      <c r="AE39" s="261"/>
      <c r="AF39" s="264" t="s">
        <v>131</v>
      </c>
      <c r="AG39" s="261"/>
      <c r="AH39" s="263"/>
      <c r="AI39" s="261"/>
      <c r="AJ39" s="261"/>
      <c r="AK39" s="261"/>
      <c r="AL39" s="261"/>
      <c r="AM39" s="261"/>
      <c r="AN39" s="261"/>
      <c r="AO39" s="261"/>
      <c r="AP39" s="261"/>
      <c r="AQ39" s="261"/>
      <c r="AR39" s="263"/>
      <c r="AS39" s="261"/>
      <c r="AT39" s="261"/>
      <c r="AU39" s="261"/>
      <c r="AV39" s="606"/>
      <c r="AW39" s="618"/>
      <c r="AX39" s="827"/>
      <c r="AY39" s="826"/>
      <c r="BD39" s="597"/>
      <c r="BE39" s="597"/>
      <c r="BF39" s="597"/>
      <c r="BG39" s="597"/>
    </row>
    <row r="40" spans="1:59" outlineLevel="1">
      <c r="A40" s="63" t="s">
        <v>133</v>
      </c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3"/>
      <c r="Q40" s="122"/>
      <c r="R40" s="122"/>
      <c r="S40" s="122"/>
      <c r="T40" s="122"/>
      <c r="U40" s="122"/>
      <c r="V40" s="122"/>
      <c r="W40" s="122"/>
      <c r="Y40" s="260" t="s">
        <v>133</v>
      </c>
      <c r="Z40" s="261"/>
      <c r="AA40" s="261"/>
      <c r="AB40" s="261"/>
      <c r="AC40" s="261"/>
      <c r="AD40" s="261"/>
      <c r="AE40" s="261"/>
      <c r="AF40" s="261"/>
      <c r="AG40" s="261"/>
      <c r="AH40" s="261"/>
      <c r="AI40" s="261"/>
      <c r="AJ40" s="261"/>
      <c r="AK40" s="261"/>
      <c r="AL40" s="261"/>
      <c r="AM40" s="261"/>
      <c r="AN40" s="243"/>
      <c r="AO40" s="261"/>
      <c r="AP40" s="261"/>
      <c r="AQ40" s="261"/>
      <c r="AR40" s="261"/>
      <c r="AS40" s="261"/>
      <c r="AT40" s="261"/>
      <c r="AU40" s="261"/>
      <c r="AV40" s="606"/>
      <c r="AW40" s="618"/>
      <c r="AX40" s="602"/>
      <c r="AY40" s="828"/>
      <c r="BD40" s="597"/>
      <c r="BE40" s="597"/>
      <c r="BF40" s="597"/>
      <c r="BG40" s="597"/>
    </row>
    <row r="41" spans="1:59" outlineLevel="1">
      <c r="A41" s="128" t="s">
        <v>191</v>
      </c>
      <c r="B41" s="129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Y41" s="245" t="s">
        <v>191</v>
      </c>
      <c r="Z41" s="265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606"/>
      <c r="AW41" s="686"/>
      <c r="AX41" s="686"/>
      <c r="AY41" s="829"/>
      <c r="BC41" s="597"/>
      <c r="BD41" s="694"/>
      <c r="BE41" s="597"/>
      <c r="BF41" s="597"/>
      <c r="BG41" s="597"/>
    </row>
    <row r="42" spans="1:59" outlineLevel="1">
      <c r="A42" s="130"/>
      <c r="B42" s="131" t="s">
        <v>134</v>
      </c>
      <c r="C42" s="132" t="s">
        <v>135</v>
      </c>
      <c r="D42" s="133" t="s">
        <v>136</v>
      </c>
      <c r="E42" s="130"/>
      <c r="F42" s="132" t="s">
        <v>137</v>
      </c>
      <c r="G42" s="133" t="s">
        <v>138</v>
      </c>
      <c r="H42" s="132" t="s">
        <v>139</v>
      </c>
      <c r="I42" s="130"/>
      <c r="J42" s="133" t="s">
        <v>25</v>
      </c>
      <c r="K42" s="133" t="s">
        <v>25</v>
      </c>
      <c r="L42" s="133" t="s">
        <v>25</v>
      </c>
      <c r="M42" s="133" t="s">
        <v>25</v>
      </c>
      <c r="N42" s="133" t="s">
        <v>25</v>
      </c>
      <c r="O42" s="133" t="s">
        <v>25</v>
      </c>
      <c r="P42" s="133" t="s">
        <v>25</v>
      </c>
      <c r="Q42" s="133" t="s">
        <v>25</v>
      </c>
      <c r="R42" s="133" t="s">
        <v>25</v>
      </c>
      <c r="S42" s="133" t="s">
        <v>25</v>
      </c>
      <c r="T42" s="133" t="s">
        <v>25</v>
      </c>
      <c r="U42" s="134" t="s">
        <v>25</v>
      </c>
      <c r="V42" s="133" t="s">
        <v>25</v>
      </c>
      <c r="W42" s="135" t="s">
        <v>140</v>
      </c>
      <c r="Y42" s="266"/>
      <c r="Z42" s="267" t="s">
        <v>134</v>
      </c>
      <c r="AA42" s="268" t="s">
        <v>135</v>
      </c>
      <c r="AB42" s="269" t="s">
        <v>136</v>
      </c>
      <c r="AC42" s="266"/>
      <c r="AD42" s="268" t="s">
        <v>137</v>
      </c>
      <c r="AE42" s="269" t="s">
        <v>138</v>
      </c>
      <c r="AF42" s="268" t="s">
        <v>139</v>
      </c>
      <c r="AG42" s="266"/>
      <c r="AH42" s="269" t="s">
        <v>25</v>
      </c>
      <c r="AI42" s="269" t="s">
        <v>25</v>
      </c>
      <c r="AJ42" s="269" t="s">
        <v>25</v>
      </c>
      <c r="AK42" s="269" t="s">
        <v>25</v>
      </c>
      <c r="AL42" s="269" t="s">
        <v>25</v>
      </c>
      <c r="AM42" s="269" t="s">
        <v>25</v>
      </c>
      <c r="AN42" s="269" t="s">
        <v>25</v>
      </c>
      <c r="AO42" s="269" t="s">
        <v>25</v>
      </c>
      <c r="AP42" s="269" t="s">
        <v>25</v>
      </c>
      <c r="AQ42" s="269" t="s">
        <v>25</v>
      </c>
      <c r="AR42" s="269" t="s">
        <v>25</v>
      </c>
      <c r="AS42" s="270" t="s">
        <v>25</v>
      </c>
      <c r="AT42" s="269" t="s">
        <v>25</v>
      </c>
      <c r="AU42" s="271" t="s">
        <v>140</v>
      </c>
      <c r="AV42" s="606"/>
      <c r="AW42" s="602"/>
      <c r="AX42" s="602"/>
      <c r="AY42" s="828"/>
      <c r="BD42" s="597"/>
      <c r="BE42" s="597"/>
      <c r="BF42" s="597"/>
      <c r="BG42" s="597"/>
    </row>
    <row r="43" spans="1:59" outlineLevel="1">
      <c r="A43" s="136" t="s">
        <v>141</v>
      </c>
      <c r="B43" s="137" t="s">
        <v>142</v>
      </c>
      <c r="C43" s="136" t="s">
        <v>5</v>
      </c>
      <c r="D43" s="136" t="s">
        <v>143</v>
      </c>
      <c r="E43" s="138" t="s">
        <v>144</v>
      </c>
      <c r="F43" s="136" t="s">
        <v>145</v>
      </c>
      <c r="G43" s="139" t="s">
        <v>146</v>
      </c>
      <c r="H43" s="136" t="s">
        <v>147</v>
      </c>
      <c r="I43" s="139" t="s">
        <v>16</v>
      </c>
      <c r="J43" s="139" t="s">
        <v>192</v>
      </c>
      <c r="K43" s="139" t="s">
        <v>192</v>
      </c>
      <c r="L43" s="139" t="s">
        <v>192</v>
      </c>
      <c r="M43" s="139" t="s">
        <v>192</v>
      </c>
      <c r="N43" s="139" t="s">
        <v>192</v>
      </c>
      <c r="O43" s="139" t="s">
        <v>192</v>
      </c>
      <c r="P43" s="139" t="s">
        <v>192</v>
      </c>
      <c r="Q43" s="139" t="s">
        <v>192</v>
      </c>
      <c r="R43" s="139" t="s">
        <v>192</v>
      </c>
      <c r="S43" s="139" t="s">
        <v>192</v>
      </c>
      <c r="T43" s="139" t="s">
        <v>192</v>
      </c>
      <c r="U43" s="140" t="s">
        <v>192</v>
      </c>
      <c r="V43" s="136"/>
      <c r="W43" s="141" t="s">
        <v>10</v>
      </c>
      <c r="Y43" s="272" t="s">
        <v>141</v>
      </c>
      <c r="Z43" s="273" t="s">
        <v>142</v>
      </c>
      <c r="AA43" s="272" t="s">
        <v>5</v>
      </c>
      <c r="AB43" s="272" t="s">
        <v>143</v>
      </c>
      <c r="AC43" s="274" t="s">
        <v>144</v>
      </c>
      <c r="AD43" s="272" t="s">
        <v>145</v>
      </c>
      <c r="AE43" s="275" t="s">
        <v>146</v>
      </c>
      <c r="AF43" s="272" t="s">
        <v>147</v>
      </c>
      <c r="AG43" s="275" t="s">
        <v>16</v>
      </c>
      <c r="AH43" s="275" t="s">
        <v>192</v>
      </c>
      <c r="AI43" s="275" t="s">
        <v>192</v>
      </c>
      <c r="AJ43" s="275" t="s">
        <v>192</v>
      </c>
      <c r="AK43" s="275" t="s">
        <v>192</v>
      </c>
      <c r="AL43" s="275" t="s">
        <v>192</v>
      </c>
      <c r="AM43" s="275" t="s">
        <v>192</v>
      </c>
      <c r="AN43" s="275" t="s">
        <v>192</v>
      </c>
      <c r="AO43" s="275" t="s">
        <v>192</v>
      </c>
      <c r="AP43" s="275" t="s">
        <v>192</v>
      </c>
      <c r="AQ43" s="275" t="s">
        <v>192</v>
      </c>
      <c r="AR43" s="275" t="s">
        <v>192</v>
      </c>
      <c r="AS43" s="276" t="s">
        <v>192</v>
      </c>
      <c r="AT43" s="272"/>
      <c r="AU43" s="277" t="s">
        <v>10</v>
      </c>
      <c r="AV43" s="606"/>
      <c r="AW43" s="686"/>
      <c r="AX43" s="686"/>
      <c r="AY43" s="829"/>
      <c r="BD43" s="597"/>
      <c r="BE43" s="597"/>
      <c r="BF43" s="597"/>
      <c r="BG43" s="597"/>
    </row>
    <row r="44" spans="1:59" outlineLevel="1">
      <c r="A44" s="143" t="s">
        <v>148</v>
      </c>
      <c r="B44" s="144" t="s">
        <v>149</v>
      </c>
      <c r="C44" s="143" t="s">
        <v>84</v>
      </c>
      <c r="D44" s="145" t="s">
        <v>150</v>
      </c>
      <c r="E44" s="146"/>
      <c r="F44" s="143" t="s">
        <v>193</v>
      </c>
      <c r="G44" s="145" t="s">
        <v>152</v>
      </c>
      <c r="H44" s="143" t="s">
        <v>153</v>
      </c>
      <c r="I44" s="145" t="s">
        <v>154</v>
      </c>
      <c r="J44" s="145" t="s">
        <v>194</v>
      </c>
      <c r="K44" s="145" t="s">
        <v>195</v>
      </c>
      <c r="L44" s="145" t="s">
        <v>196</v>
      </c>
      <c r="M44" s="145" t="s">
        <v>197</v>
      </c>
      <c r="N44" s="145" t="s">
        <v>198</v>
      </c>
      <c r="O44" s="145" t="s">
        <v>199</v>
      </c>
      <c r="P44" s="145" t="s">
        <v>200</v>
      </c>
      <c r="Q44" s="145" t="s">
        <v>201</v>
      </c>
      <c r="R44" s="145" t="s">
        <v>202</v>
      </c>
      <c r="S44" s="145" t="s">
        <v>203</v>
      </c>
      <c r="T44" s="145" t="s">
        <v>204</v>
      </c>
      <c r="U44" s="145" t="s">
        <v>205</v>
      </c>
      <c r="V44" s="145" t="s">
        <v>155</v>
      </c>
      <c r="W44" s="141" t="s">
        <v>166</v>
      </c>
      <c r="Y44" s="278" t="s">
        <v>148</v>
      </c>
      <c r="Z44" s="279" t="s">
        <v>149</v>
      </c>
      <c r="AA44" s="278" t="s">
        <v>84</v>
      </c>
      <c r="AB44" s="280" t="s">
        <v>150</v>
      </c>
      <c r="AC44" s="281"/>
      <c r="AD44" s="278" t="s">
        <v>193</v>
      </c>
      <c r="AE44" s="280" t="s">
        <v>152</v>
      </c>
      <c r="AF44" s="278" t="s">
        <v>153</v>
      </c>
      <c r="AG44" s="280" t="s">
        <v>154</v>
      </c>
      <c r="AH44" s="280" t="s">
        <v>194</v>
      </c>
      <c r="AI44" s="280" t="s">
        <v>195</v>
      </c>
      <c r="AJ44" s="280" t="s">
        <v>196</v>
      </c>
      <c r="AK44" s="280" t="s">
        <v>197</v>
      </c>
      <c r="AL44" s="280" t="s">
        <v>198</v>
      </c>
      <c r="AM44" s="280" t="s">
        <v>199</v>
      </c>
      <c r="AN44" s="280" t="s">
        <v>200</v>
      </c>
      <c r="AO44" s="280" t="s">
        <v>201</v>
      </c>
      <c r="AP44" s="280" t="s">
        <v>202</v>
      </c>
      <c r="AQ44" s="280" t="s">
        <v>203</v>
      </c>
      <c r="AR44" s="280" t="s">
        <v>204</v>
      </c>
      <c r="AS44" s="280" t="s">
        <v>205</v>
      </c>
      <c r="AT44" s="280" t="s">
        <v>155</v>
      </c>
      <c r="AU44" s="277" t="s">
        <v>166</v>
      </c>
      <c r="AV44" s="606"/>
      <c r="AW44" s="666"/>
      <c r="AX44" s="830"/>
      <c r="AY44" s="830"/>
    </row>
    <row r="45" spans="1:59" outlineLevel="1">
      <c r="A45" s="139"/>
      <c r="B45" s="148"/>
      <c r="C45" s="138"/>
      <c r="D45" s="138"/>
      <c r="E45" s="138"/>
      <c r="F45" s="138"/>
      <c r="G45" s="138"/>
      <c r="H45" s="138"/>
      <c r="I45" s="139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49"/>
      <c r="W45" s="130"/>
      <c r="Y45" s="275"/>
      <c r="Z45" s="282"/>
      <c r="AA45" s="274"/>
      <c r="AB45" s="274"/>
      <c r="AC45" s="274"/>
      <c r="AD45" s="274"/>
      <c r="AE45" s="274"/>
      <c r="AF45" s="274"/>
      <c r="AG45" s="275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83"/>
      <c r="AU45" s="266"/>
      <c r="AV45" s="606"/>
    </row>
    <row r="46" spans="1:59" outlineLevel="1">
      <c r="A46" s="140">
        <v>1</v>
      </c>
      <c r="B46" s="150">
        <v>994871053.20959997</v>
      </c>
      <c r="C46" s="150">
        <v>0</v>
      </c>
      <c r="D46" s="150">
        <v>0</v>
      </c>
      <c r="E46" s="152"/>
      <c r="F46" s="138"/>
      <c r="G46" s="153">
        <v>0</v>
      </c>
      <c r="H46" s="153">
        <v>994871053.20959997</v>
      </c>
      <c r="I46" s="154">
        <v>4</v>
      </c>
      <c r="J46" s="153">
        <v>3316236.8440320003</v>
      </c>
      <c r="K46" s="153">
        <v>3316236.8440320003</v>
      </c>
      <c r="L46" s="153">
        <v>3316236.8440320003</v>
      </c>
      <c r="M46" s="153">
        <v>3316236.8440320003</v>
      </c>
      <c r="N46" s="153">
        <v>3316236.8440320003</v>
      </c>
      <c r="O46" s="153">
        <v>3316236.8440320003</v>
      </c>
      <c r="P46" s="153">
        <v>3316236.8440320003</v>
      </c>
      <c r="Q46" s="153">
        <v>3316236.8440320003</v>
      </c>
      <c r="R46" s="153">
        <v>3316236.8440320003</v>
      </c>
      <c r="S46" s="153">
        <v>3316236.8440320003</v>
      </c>
      <c r="T46" s="153">
        <v>3316236.8440320003</v>
      </c>
      <c r="U46" s="153">
        <v>3316236.8440320003</v>
      </c>
      <c r="V46" s="155">
        <v>39794842.128384002</v>
      </c>
      <c r="W46" s="153">
        <v>955076211.08121598</v>
      </c>
      <c r="Y46" s="276">
        <v>1</v>
      </c>
      <c r="Z46" s="284">
        <v>994871053.20959997</v>
      </c>
      <c r="AA46" s="274"/>
      <c r="AB46" s="274"/>
      <c r="AC46" s="274"/>
      <c r="AD46" s="274"/>
      <c r="AE46" s="285">
        <v>0</v>
      </c>
      <c r="AF46" s="285">
        <v>994871053.20959997</v>
      </c>
      <c r="AG46" s="286">
        <v>4</v>
      </c>
      <c r="AH46" s="285">
        <v>3316236.8440320003</v>
      </c>
      <c r="AI46" s="285">
        <v>3316236.8440320003</v>
      </c>
      <c r="AJ46" s="285">
        <v>3316236.8440320003</v>
      </c>
      <c r="AK46" s="285">
        <v>3316236.8440320003</v>
      </c>
      <c r="AL46" s="285">
        <v>3316236.8440320003</v>
      </c>
      <c r="AM46" s="285">
        <v>3316236.8440320003</v>
      </c>
      <c r="AN46" s="285">
        <v>3316236.8440320003</v>
      </c>
      <c r="AO46" s="285">
        <v>3316236.8440320003</v>
      </c>
      <c r="AP46" s="285">
        <v>3316236.8440320003</v>
      </c>
      <c r="AQ46" s="285">
        <v>3316236.8440320003</v>
      </c>
      <c r="AR46" s="285">
        <v>3316236.8440320003</v>
      </c>
      <c r="AS46" s="285">
        <v>3316236.8440320003</v>
      </c>
      <c r="AT46" s="287">
        <v>39794842.128384002</v>
      </c>
      <c r="AU46" s="285">
        <v>955076211.08121598</v>
      </c>
      <c r="AV46" s="606"/>
    </row>
    <row r="47" spans="1:59" outlineLevel="1">
      <c r="A47" s="158" t="s">
        <v>216</v>
      </c>
      <c r="B47" s="150">
        <v>113301159.41658315</v>
      </c>
      <c r="C47" s="150">
        <v>6566924.5559944687</v>
      </c>
      <c r="D47" s="150">
        <v>5788155.5559944687</v>
      </c>
      <c r="E47" s="152"/>
      <c r="F47" s="150"/>
      <c r="G47" s="153">
        <v>3283462.2779972344</v>
      </c>
      <c r="H47" s="153">
        <v>122372777.25057486</v>
      </c>
      <c r="I47" s="154">
        <v>6</v>
      </c>
      <c r="J47" s="153">
        <v>611863.88625287439</v>
      </c>
      <c r="K47" s="153">
        <v>611863.88625287439</v>
      </c>
      <c r="L47" s="153">
        <v>611863.88625287439</v>
      </c>
      <c r="M47" s="153">
        <v>611863.88625287439</v>
      </c>
      <c r="N47" s="153">
        <v>611863.88625287439</v>
      </c>
      <c r="O47" s="153">
        <v>611863.88625287439</v>
      </c>
      <c r="P47" s="153">
        <v>611863.88625287439</v>
      </c>
      <c r="Q47" s="153">
        <v>611863.88625287439</v>
      </c>
      <c r="R47" s="153">
        <v>611863.88625287439</v>
      </c>
      <c r="S47" s="153">
        <v>611863.88625287439</v>
      </c>
      <c r="T47" s="153">
        <v>611863.88625287439</v>
      </c>
      <c r="U47" s="153">
        <v>611863.88625287439</v>
      </c>
      <c r="V47" s="155">
        <v>7342366.6350344932</v>
      </c>
      <c r="W47" s="153">
        <v>112525717.33754313</v>
      </c>
      <c r="Y47" s="288" t="s">
        <v>157</v>
      </c>
      <c r="Z47" s="284">
        <v>113794497.70593296</v>
      </c>
      <c r="AA47" s="284">
        <v>6566924.5559944687</v>
      </c>
      <c r="AB47" s="284"/>
      <c r="AC47" s="285"/>
      <c r="AD47" s="284"/>
      <c r="AE47" s="285">
        <v>3283462.2779972344</v>
      </c>
      <c r="AF47" s="285">
        <v>117077959.9839302</v>
      </c>
      <c r="AG47" s="286">
        <v>6</v>
      </c>
      <c r="AH47" s="285">
        <v>585389.79991965101</v>
      </c>
      <c r="AI47" s="285">
        <v>585389.79991965101</v>
      </c>
      <c r="AJ47" s="285">
        <v>585389.79991965101</v>
      </c>
      <c r="AK47" s="285">
        <v>585389.79991965101</v>
      </c>
      <c r="AL47" s="285">
        <v>585389.79991965101</v>
      </c>
      <c r="AM47" s="285">
        <v>585389.79991965101</v>
      </c>
      <c r="AN47" s="285">
        <v>585389.79991965101</v>
      </c>
      <c r="AO47" s="285">
        <v>585389.79991965101</v>
      </c>
      <c r="AP47" s="285">
        <v>585389.79991965101</v>
      </c>
      <c r="AQ47" s="285">
        <v>585389.79991965101</v>
      </c>
      <c r="AR47" s="285">
        <v>585389.79991965101</v>
      </c>
      <c r="AS47" s="285">
        <v>585389.79991965101</v>
      </c>
      <c r="AT47" s="287">
        <v>7024677.5990358116</v>
      </c>
      <c r="AU47" s="285">
        <v>113336744.66289161</v>
      </c>
      <c r="AV47" s="606"/>
    </row>
    <row r="48" spans="1:59" outlineLevel="1">
      <c r="A48" s="158">
        <v>2</v>
      </c>
      <c r="B48" s="150">
        <v>95695618.041199997</v>
      </c>
      <c r="C48" s="150">
        <v>0</v>
      </c>
      <c r="D48" s="150">
        <v>0</v>
      </c>
      <c r="E48" s="152"/>
      <c r="F48" s="150"/>
      <c r="G48" s="153">
        <v>0</v>
      </c>
      <c r="H48" s="153">
        <v>95695618.041199997</v>
      </c>
      <c r="I48" s="154">
        <v>6</v>
      </c>
      <c r="J48" s="153">
        <v>478478.09020600002</v>
      </c>
      <c r="K48" s="153">
        <v>478478.09020600002</v>
      </c>
      <c r="L48" s="153">
        <v>478478.09020600002</v>
      </c>
      <c r="M48" s="153">
        <v>478478.09020600002</v>
      </c>
      <c r="N48" s="153">
        <v>478478.09020600002</v>
      </c>
      <c r="O48" s="153">
        <v>478478.09020600002</v>
      </c>
      <c r="P48" s="153">
        <v>478478.09020600002</v>
      </c>
      <c r="Q48" s="153">
        <v>478478.09020600002</v>
      </c>
      <c r="R48" s="153">
        <v>478478.09020600002</v>
      </c>
      <c r="S48" s="153">
        <v>478478.09020600002</v>
      </c>
      <c r="T48" s="153">
        <v>478478.09020600002</v>
      </c>
      <c r="U48" s="153">
        <v>478478.09020600002</v>
      </c>
      <c r="V48" s="155">
        <v>5741737.0824720003</v>
      </c>
      <c r="W48" s="153">
        <v>89953880.958728001</v>
      </c>
      <c r="Y48" s="288">
        <v>2</v>
      </c>
      <c r="Z48" s="284">
        <v>95695618.041199997</v>
      </c>
      <c r="AA48" s="284"/>
      <c r="AB48" s="284"/>
      <c r="AC48" s="285"/>
      <c r="AD48" s="284"/>
      <c r="AE48" s="285">
        <v>0</v>
      </c>
      <c r="AF48" s="285">
        <v>95695618.041199997</v>
      </c>
      <c r="AG48" s="286">
        <v>6</v>
      </c>
      <c r="AH48" s="285">
        <v>478478.09020600002</v>
      </c>
      <c r="AI48" s="285">
        <v>478478.09020600002</v>
      </c>
      <c r="AJ48" s="285">
        <v>478478.09020600002</v>
      </c>
      <c r="AK48" s="285">
        <v>478478.09020600002</v>
      </c>
      <c r="AL48" s="285">
        <v>478478.09020600002</v>
      </c>
      <c r="AM48" s="285">
        <v>478478.09020600002</v>
      </c>
      <c r="AN48" s="285">
        <v>478478.09020600002</v>
      </c>
      <c r="AO48" s="285">
        <v>478478.09020600002</v>
      </c>
      <c r="AP48" s="285">
        <v>478478.09020600002</v>
      </c>
      <c r="AQ48" s="285">
        <v>478478.09020600002</v>
      </c>
      <c r="AR48" s="285">
        <v>478478.09020600002</v>
      </c>
      <c r="AS48" s="285">
        <v>478478.09020600002</v>
      </c>
      <c r="AT48" s="287">
        <v>5741737.0824720003</v>
      </c>
      <c r="AU48" s="285">
        <v>89953880.958728001</v>
      </c>
      <c r="AV48" s="606"/>
    </row>
    <row r="49" spans="1:56" outlineLevel="1">
      <c r="A49" s="158">
        <v>3</v>
      </c>
      <c r="B49" s="150">
        <v>2989298.4049999998</v>
      </c>
      <c r="C49" s="150">
        <v>0</v>
      </c>
      <c r="D49" s="150">
        <v>0</v>
      </c>
      <c r="E49" s="152"/>
      <c r="F49" s="150"/>
      <c r="G49" s="153">
        <v>0</v>
      </c>
      <c r="H49" s="153">
        <v>2989298.4049999998</v>
      </c>
      <c r="I49" s="154">
        <v>5</v>
      </c>
      <c r="J49" s="153">
        <v>12455.410020833333</v>
      </c>
      <c r="K49" s="153">
        <v>12455.410020833333</v>
      </c>
      <c r="L49" s="153">
        <v>12455.410020833333</v>
      </c>
      <c r="M49" s="153">
        <v>12455.410020833333</v>
      </c>
      <c r="N49" s="153">
        <v>12455.410020833333</v>
      </c>
      <c r="O49" s="153">
        <v>12455.410020833333</v>
      </c>
      <c r="P49" s="153">
        <v>12455.410020833333</v>
      </c>
      <c r="Q49" s="153">
        <v>12455.410020833333</v>
      </c>
      <c r="R49" s="153">
        <v>12455.410020833333</v>
      </c>
      <c r="S49" s="153">
        <v>12455.410020833333</v>
      </c>
      <c r="T49" s="153">
        <v>12455.410020833333</v>
      </c>
      <c r="U49" s="153">
        <v>12455.410020833333</v>
      </c>
      <c r="V49" s="155">
        <v>149464.92025000002</v>
      </c>
      <c r="W49" s="153">
        <v>2839833.4847499998</v>
      </c>
      <c r="Y49" s="288">
        <v>3</v>
      </c>
      <c r="Z49" s="284">
        <v>2989298.4049999998</v>
      </c>
      <c r="AA49" s="284"/>
      <c r="AB49" s="284"/>
      <c r="AC49" s="285"/>
      <c r="AD49" s="284"/>
      <c r="AE49" s="285">
        <v>0</v>
      </c>
      <c r="AF49" s="285">
        <v>2989298.4049999998</v>
      </c>
      <c r="AG49" s="286">
        <v>5</v>
      </c>
      <c r="AH49" s="285">
        <v>12455.410020833333</v>
      </c>
      <c r="AI49" s="285">
        <v>12455.410020833333</v>
      </c>
      <c r="AJ49" s="285">
        <v>12455.410020833333</v>
      </c>
      <c r="AK49" s="285">
        <v>12455.410020833333</v>
      </c>
      <c r="AL49" s="285">
        <v>12455.410020833333</v>
      </c>
      <c r="AM49" s="285">
        <v>12455.410020833333</v>
      </c>
      <c r="AN49" s="285">
        <v>12455.410020833333</v>
      </c>
      <c r="AO49" s="285">
        <v>12455.410020833333</v>
      </c>
      <c r="AP49" s="285">
        <v>12455.410020833333</v>
      </c>
      <c r="AQ49" s="285">
        <v>12455.410020833333</v>
      </c>
      <c r="AR49" s="285">
        <v>12455.410020833333</v>
      </c>
      <c r="AS49" s="285">
        <v>12455.410020833333</v>
      </c>
      <c r="AT49" s="287">
        <v>149464.92025000002</v>
      </c>
      <c r="AU49" s="285">
        <v>2839833.4847499998</v>
      </c>
      <c r="AV49" s="606"/>
    </row>
    <row r="50" spans="1:56" outlineLevel="1">
      <c r="A50" s="158">
        <v>6</v>
      </c>
      <c r="B50" s="150">
        <v>82677.509999999995</v>
      </c>
      <c r="C50" s="150">
        <v>0</v>
      </c>
      <c r="D50" s="150">
        <v>0</v>
      </c>
      <c r="E50" s="152"/>
      <c r="F50" s="150"/>
      <c r="G50" s="153">
        <v>0</v>
      </c>
      <c r="H50" s="153">
        <v>82677.509999999995</v>
      </c>
      <c r="I50" s="154">
        <v>10</v>
      </c>
      <c r="J50" s="153">
        <v>688.97924999999998</v>
      </c>
      <c r="K50" s="153">
        <v>688.97924999999998</v>
      </c>
      <c r="L50" s="153">
        <v>688.97924999999998</v>
      </c>
      <c r="M50" s="153">
        <v>688.97924999999998</v>
      </c>
      <c r="N50" s="153">
        <v>688.97924999999998</v>
      </c>
      <c r="O50" s="153">
        <v>688.97924999999998</v>
      </c>
      <c r="P50" s="153">
        <v>688.97924999999998</v>
      </c>
      <c r="Q50" s="153">
        <v>688.97924999999998</v>
      </c>
      <c r="R50" s="153">
        <v>688.97924999999998</v>
      </c>
      <c r="S50" s="153">
        <v>688.97924999999998</v>
      </c>
      <c r="T50" s="153">
        <v>688.97924999999998</v>
      </c>
      <c r="U50" s="153">
        <v>688.97924999999998</v>
      </c>
      <c r="V50" s="155">
        <v>8267.751000000002</v>
      </c>
      <c r="W50" s="153">
        <v>74409.758999999991</v>
      </c>
      <c r="Y50" s="288">
        <v>6</v>
      </c>
      <c r="Z50" s="284">
        <v>82677.509999999995</v>
      </c>
      <c r="AA50" s="284"/>
      <c r="AB50" s="284"/>
      <c r="AC50" s="285"/>
      <c r="AD50" s="284"/>
      <c r="AE50" s="285">
        <v>0</v>
      </c>
      <c r="AF50" s="285">
        <v>82677.509999999995</v>
      </c>
      <c r="AG50" s="286">
        <v>10</v>
      </c>
      <c r="AH50" s="285">
        <v>688.97924999999998</v>
      </c>
      <c r="AI50" s="285">
        <v>688.97924999999998</v>
      </c>
      <c r="AJ50" s="285">
        <v>688.97924999999998</v>
      </c>
      <c r="AK50" s="285">
        <v>688.97924999999998</v>
      </c>
      <c r="AL50" s="285">
        <v>688.97924999999998</v>
      </c>
      <c r="AM50" s="285">
        <v>688.97924999999998</v>
      </c>
      <c r="AN50" s="285">
        <v>688.97924999999998</v>
      </c>
      <c r="AO50" s="285">
        <v>688.97924999999998</v>
      </c>
      <c r="AP50" s="285">
        <v>688.97924999999998</v>
      </c>
      <c r="AQ50" s="285">
        <v>688.97924999999998</v>
      </c>
      <c r="AR50" s="285">
        <v>688.97924999999998</v>
      </c>
      <c r="AS50" s="285">
        <v>688.97924999999998</v>
      </c>
      <c r="AT50" s="287">
        <v>8267.751000000002</v>
      </c>
      <c r="AU50" s="285">
        <v>74409.758999999991</v>
      </c>
      <c r="AV50" s="606"/>
    </row>
    <row r="51" spans="1:56" ht="12.75" customHeight="1" outlineLevel="1">
      <c r="A51" s="158">
        <v>7</v>
      </c>
      <c r="B51" s="150">
        <v>549447739.08870244</v>
      </c>
      <c r="C51" s="150">
        <v>3830080</v>
      </c>
      <c r="D51" s="150">
        <v>3830080</v>
      </c>
      <c r="E51" s="152"/>
      <c r="F51" s="150"/>
      <c r="G51" s="153">
        <v>1915040</v>
      </c>
      <c r="H51" s="153">
        <v>555192859.08870244</v>
      </c>
      <c r="I51" s="154">
        <v>15</v>
      </c>
      <c r="J51" s="153">
        <v>6939910.7386087812</v>
      </c>
      <c r="K51" s="153">
        <v>6939910.7386087812</v>
      </c>
      <c r="L51" s="153">
        <v>6939910.7386087812</v>
      </c>
      <c r="M51" s="153">
        <v>6939910.7386087812</v>
      </c>
      <c r="N51" s="153">
        <v>6939910.7386087812</v>
      </c>
      <c r="O51" s="153">
        <v>6939910.7386087812</v>
      </c>
      <c r="P51" s="153">
        <v>6939910.7386087812</v>
      </c>
      <c r="Q51" s="153">
        <v>6939910.7386087812</v>
      </c>
      <c r="R51" s="153">
        <v>6939910.7386087812</v>
      </c>
      <c r="S51" s="153">
        <v>6939910.7386087812</v>
      </c>
      <c r="T51" s="153">
        <v>6939910.7386087812</v>
      </c>
      <c r="U51" s="153">
        <v>6939910.7386087812</v>
      </c>
      <c r="V51" s="155">
        <v>83278928.863305345</v>
      </c>
      <c r="W51" s="153">
        <v>469998890.22539711</v>
      </c>
      <c r="X51" s="996"/>
      <c r="Y51" s="288">
        <v>7</v>
      </c>
      <c r="Z51" s="284">
        <v>550027121.86874998</v>
      </c>
      <c r="AA51" s="284">
        <v>3830080</v>
      </c>
      <c r="AB51" s="284"/>
      <c r="AC51" s="284"/>
      <c r="AD51" s="284"/>
      <c r="AE51" s="285">
        <v>1915040</v>
      </c>
      <c r="AF51" s="285">
        <v>551942161.86874998</v>
      </c>
      <c r="AG51" s="286">
        <v>15</v>
      </c>
      <c r="AH51" s="285">
        <v>6899277.0233593741</v>
      </c>
      <c r="AI51" s="285">
        <v>6899277.0233593741</v>
      </c>
      <c r="AJ51" s="285">
        <v>6899277.0233593741</v>
      </c>
      <c r="AK51" s="285">
        <v>6899277.0233593741</v>
      </c>
      <c r="AL51" s="285">
        <v>6899277.0233593741</v>
      </c>
      <c r="AM51" s="285">
        <v>6899277.0233593741</v>
      </c>
      <c r="AN51" s="285">
        <v>6899277.0233593741</v>
      </c>
      <c r="AO51" s="285">
        <v>6899277.0233593741</v>
      </c>
      <c r="AP51" s="285">
        <v>6899277.0233593741</v>
      </c>
      <c r="AQ51" s="285">
        <v>6899277.0233593741</v>
      </c>
      <c r="AR51" s="285">
        <v>6899277.0233593741</v>
      </c>
      <c r="AS51" s="285">
        <v>6899277.0233593741</v>
      </c>
      <c r="AT51" s="287">
        <v>82791324.280312493</v>
      </c>
      <c r="AU51" s="285">
        <v>471065877.5884375</v>
      </c>
      <c r="AV51" s="606"/>
      <c r="AW51" s="831" t="s">
        <v>229</v>
      </c>
      <c r="AX51" s="832"/>
      <c r="AY51" s="832"/>
      <c r="AZ51" s="832"/>
      <c r="BA51" s="832"/>
      <c r="BB51" s="832"/>
      <c r="BC51" s="832"/>
    </row>
    <row r="52" spans="1:56" outlineLevel="1">
      <c r="A52" s="158">
        <v>8</v>
      </c>
      <c r="B52" s="150">
        <v>168855830.68811417</v>
      </c>
      <c r="C52" s="150">
        <v>29203844</v>
      </c>
      <c r="D52" s="150">
        <v>28749468</v>
      </c>
      <c r="E52" s="152"/>
      <c r="F52" s="150"/>
      <c r="G52" s="153">
        <v>14601922</v>
      </c>
      <c r="H52" s="153">
        <v>212207220.68811417</v>
      </c>
      <c r="I52" s="154">
        <v>20</v>
      </c>
      <c r="J52" s="153">
        <v>3536787.0114685693</v>
      </c>
      <c r="K52" s="153">
        <v>3536787.0114685693</v>
      </c>
      <c r="L52" s="153">
        <v>3536787.0114685693</v>
      </c>
      <c r="M52" s="153">
        <v>3536787.0114685693</v>
      </c>
      <c r="N52" s="153">
        <v>3536787.0114685693</v>
      </c>
      <c r="O52" s="153">
        <v>3536787.0114685693</v>
      </c>
      <c r="P52" s="153">
        <v>3536787.0114685693</v>
      </c>
      <c r="Q52" s="153">
        <v>3536787.0114685693</v>
      </c>
      <c r="R52" s="153">
        <v>3536787.0114685693</v>
      </c>
      <c r="S52" s="153">
        <v>3536787.0114685693</v>
      </c>
      <c r="T52" s="153">
        <v>3536787.0114685693</v>
      </c>
      <c r="U52" s="153">
        <v>3536787.0114685693</v>
      </c>
      <c r="V52" s="155">
        <v>42441444.137622833</v>
      </c>
      <c r="W52" s="153">
        <v>155618230.55049133</v>
      </c>
      <c r="X52" s="996"/>
      <c r="Y52" s="288">
        <v>8</v>
      </c>
      <c r="Z52" s="284">
        <v>173600721.73982534</v>
      </c>
      <c r="AA52" s="285">
        <v>29203844</v>
      </c>
      <c r="AB52" s="284"/>
      <c r="AC52" s="285"/>
      <c r="AD52" s="284"/>
      <c r="AE52" s="285">
        <v>14601922</v>
      </c>
      <c r="AF52" s="285">
        <v>188202643.73982534</v>
      </c>
      <c r="AG52" s="286">
        <v>20</v>
      </c>
      <c r="AH52" s="285">
        <v>3136710.728997089</v>
      </c>
      <c r="AI52" s="285">
        <v>3136710.728997089</v>
      </c>
      <c r="AJ52" s="285">
        <v>3136710.728997089</v>
      </c>
      <c r="AK52" s="285">
        <v>3136710.728997089</v>
      </c>
      <c r="AL52" s="285">
        <v>3136710.728997089</v>
      </c>
      <c r="AM52" s="285">
        <v>3136710.728997089</v>
      </c>
      <c r="AN52" s="285">
        <v>3136710.728997089</v>
      </c>
      <c r="AO52" s="285">
        <v>3136710.728997089</v>
      </c>
      <c r="AP52" s="285">
        <v>3136710.728997089</v>
      </c>
      <c r="AQ52" s="285">
        <v>3136710.728997089</v>
      </c>
      <c r="AR52" s="285">
        <v>3136710.728997089</v>
      </c>
      <c r="AS52" s="285">
        <v>3136710.728997089</v>
      </c>
      <c r="AT52" s="287">
        <v>37640528.747965068</v>
      </c>
      <c r="AU52" s="285">
        <v>165164036.99186027</v>
      </c>
      <c r="AV52" s="606"/>
      <c r="AW52" s="832"/>
      <c r="AX52" s="832"/>
      <c r="AY52" s="832"/>
      <c r="AZ52" s="832"/>
      <c r="BA52" s="832"/>
      <c r="BB52" s="832"/>
      <c r="BC52" s="832"/>
    </row>
    <row r="53" spans="1:56" outlineLevel="1">
      <c r="A53" s="158">
        <v>10</v>
      </c>
      <c r="B53" s="150">
        <v>15177603.147866353</v>
      </c>
      <c r="C53" s="150">
        <v>5546776</v>
      </c>
      <c r="D53" s="150">
        <v>5546776</v>
      </c>
      <c r="E53" s="152"/>
      <c r="F53" s="150"/>
      <c r="G53" s="153">
        <v>2773388</v>
      </c>
      <c r="H53" s="153">
        <v>23497767.147866353</v>
      </c>
      <c r="I53" s="154">
        <v>30</v>
      </c>
      <c r="J53" s="153">
        <v>587444.17869665881</v>
      </c>
      <c r="K53" s="153">
        <v>587444.17869665881</v>
      </c>
      <c r="L53" s="153">
        <v>587444.17869665881</v>
      </c>
      <c r="M53" s="153">
        <v>587444.17869665881</v>
      </c>
      <c r="N53" s="153">
        <v>587444.17869665881</v>
      </c>
      <c r="O53" s="153">
        <v>587444.17869665881</v>
      </c>
      <c r="P53" s="153">
        <v>587444.17869665881</v>
      </c>
      <c r="Q53" s="153">
        <v>587444.17869665881</v>
      </c>
      <c r="R53" s="153">
        <v>587444.17869665881</v>
      </c>
      <c r="S53" s="153">
        <v>587444.17869665881</v>
      </c>
      <c r="T53" s="153">
        <v>587444.17869665881</v>
      </c>
      <c r="U53" s="153">
        <v>587444.17869665881</v>
      </c>
      <c r="V53" s="155">
        <v>7049330.1443599043</v>
      </c>
      <c r="W53" s="153">
        <v>13675049.003506448</v>
      </c>
      <c r="X53" s="833"/>
      <c r="Y53" s="288">
        <v>10</v>
      </c>
      <c r="Z53" s="284">
        <v>17531241.699999999</v>
      </c>
      <c r="AA53" s="285">
        <v>5546776</v>
      </c>
      <c r="AB53" s="284"/>
      <c r="AC53" s="285"/>
      <c r="AD53" s="284"/>
      <c r="AE53" s="285">
        <v>2773388</v>
      </c>
      <c r="AF53" s="285">
        <v>20304629.699999999</v>
      </c>
      <c r="AG53" s="286">
        <v>30</v>
      </c>
      <c r="AH53" s="285">
        <v>507615.74249999999</v>
      </c>
      <c r="AI53" s="285">
        <v>507615.74249999999</v>
      </c>
      <c r="AJ53" s="285">
        <v>507615.74249999999</v>
      </c>
      <c r="AK53" s="285">
        <v>507615.74249999999</v>
      </c>
      <c r="AL53" s="285">
        <v>507615.74249999999</v>
      </c>
      <c r="AM53" s="285">
        <v>507615.74249999999</v>
      </c>
      <c r="AN53" s="285">
        <v>507615.74249999999</v>
      </c>
      <c r="AO53" s="285">
        <v>507615.74249999999</v>
      </c>
      <c r="AP53" s="285">
        <v>507615.74249999999</v>
      </c>
      <c r="AQ53" s="285">
        <v>507615.74249999999</v>
      </c>
      <c r="AR53" s="285">
        <v>507615.74249999999</v>
      </c>
      <c r="AS53" s="285">
        <v>507615.74249999999</v>
      </c>
      <c r="AT53" s="287">
        <v>6091388.9099999992</v>
      </c>
      <c r="AU53" s="285">
        <v>16986628.789999999</v>
      </c>
      <c r="AV53" s="606"/>
      <c r="AW53" s="586"/>
      <c r="BB53" s="586"/>
    </row>
    <row r="54" spans="1:56" outlineLevel="1">
      <c r="A54" s="158">
        <v>12</v>
      </c>
      <c r="B54" s="150">
        <v>321244.71893275343</v>
      </c>
      <c r="C54" s="150">
        <v>2606170.3021446001</v>
      </c>
      <c r="D54" s="150">
        <v>2606170.3021446001</v>
      </c>
      <c r="E54" s="152"/>
      <c r="F54" s="150"/>
      <c r="G54" s="153">
        <v>0</v>
      </c>
      <c r="H54" s="153">
        <v>2927415.0210773535</v>
      </c>
      <c r="I54" s="154">
        <v>100</v>
      </c>
      <c r="J54" s="153">
        <v>243951.25175644612</v>
      </c>
      <c r="K54" s="153">
        <v>243951.25175644612</v>
      </c>
      <c r="L54" s="153">
        <v>243951.25175644612</v>
      </c>
      <c r="M54" s="153">
        <v>243951.25175644612</v>
      </c>
      <c r="N54" s="153">
        <v>243951.25175644612</v>
      </c>
      <c r="O54" s="153">
        <v>243951.25175644612</v>
      </c>
      <c r="P54" s="153">
        <v>243951.25175644612</v>
      </c>
      <c r="Q54" s="153">
        <v>243951.25175644612</v>
      </c>
      <c r="R54" s="153">
        <v>243951.25175644612</v>
      </c>
      <c r="S54" s="153">
        <v>243951.25175644612</v>
      </c>
      <c r="T54" s="153">
        <v>243951.25175644612</v>
      </c>
      <c r="U54" s="153">
        <v>243951.25175644612</v>
      </c>
      <c r="V54" s="155">
        <v>2927415.021077353</v>
      </c>
      <c r="W54" s="153">
        <v>0</v>
      </c>
      <c r="X54" s="834"/>
      <c r="Y54" s="288">
        <v>12</v>
      </c>
      <c r="Z54" s="284">
        <v>3221780.5000000009</v>
      </c>
      <c r="AA54" s="285">
        <v>2606170.3021446001</v>
      </c>
      <c r="AB54" s="284"/>
      <c r="AC54" s="285"/>
      <c r="AD54" s="284"/>
      <c r="AE54" s="285">
        <v>1303085.1510723</v>
      </c>
      <c r="AF54" s="285">
        <v>4524865.651072301</v>
      </c>
      <c r="AG54" s="286">
        <v>100</v>
      </c>
      <c r="AH54" s="285">
        <v>377072.13758935843</v>
      </c>
      <c r="AI54" s="285">
        <v>377072.13758935843</v>
      </c>
      <c r="AJ54" s="285">
        <v>377072.13758935843</v>
      </c>
      <c r="AK54" s="285">
        <v>377072.13758935843</v>
      </c>
      <c r="AL54" s="285">
        <v>377072.13758935843</v>
      </c>
      <c r="AM54" s="285">
        <v>377072.13758935843</v>
      </c>
      <c r="AN54" s="285">
        <v>377072.13758935843</v>
      </c>
      <c r="AO54" s="285">
        <v>377072.13758935843</v>
      </c>
      <c r="AP54" s="285">
        <v>377072.13758935843</v>
      </c>
      <c r="AQ54" s="285">
        <v>377072.13758935843</v>
      </c>
      <c r="AR54" s="285">
        <v>377072.13758935843</v>
      </c>
      <c r="AS54" s="285">
        <v>377072.13758935843</v>
      </c>
      <c r="AT54" s="287">
        <v>4524865.6510723</v>
      </c>
      <c r="AU54" s="285">
        <v>1303085.151072301</v>
      </c>
      <c r="AV54" s="606"/>
      <c r="AX54" s="666"/>
      <c r="AY54" s="666"/>
      <c r="AZ54" s="664"/>
      <c r="BA54" s="664"/>
      <c r="BB54" s="664"/>
      <c r="BC54" s="834"/>
      <c r="BD54" s="834"/>
    </row>
    <row r="55" spans="1:56" outlineLevel="1">
      <c r="A55" s="158">
        <v>13</v>
      </c>
      <c r="B55" s="150">
        <v>975064.09164383542</v>
      </c>
      <c r="C55" s="150">
        <v>0</v>
      </c>
      <c r="D55" s="150">
        <v>0</v>
      </c>
      <c r="E55" s="152"/>
      <c r="F55" s="150"/>
      <c r="G55" s="153">
        <v>0</v>
      </c>
      <c r="H55" s="153">
        <v>975064.09164383542</v>
      </c>
      <c r="I55" s="154"/>
      <c r="J55" s="153">
        <v>0</v>
      </c>
      <c r="K55" s="153">
        <v>0</v>
      </c>
      <c r="L55" s="153">
        <v>0</v>
      </c>
      <c r="M55" s="153">
        <v>0</v>
      </c>
      <c r="N55" s="153">
        <v>0</v>
      </c>
      <c r="O55" s="153">
        <v>0</v>
      </c>
      <c r="P55" s="153">
        <v>0</v>
      </c>
      <c r="Q55" s="153">
        <v>0</v>
      </c>
      <c r="R55" s="153">
        <v>0</v>
      </c>
      <c r="S55" s="153">
        <v>0</v>
      </c>
      <c r="T55" s="153">
        <v>0</v>
      </c>
      <c r="U55" s="153">
        <v>0</v>
      </c>
      <c r="V55" s="155">
        <v>411231.56164383597</v>
      </c>
      <c r="W55" s="153">
        <v>563832.52999999945</v>
      </c>
      <c r="X55" s="640"/>
      <c r="Y55" s="288">
        <v>13</v>
      </c>
      <c r="Z55" s="284">
        <v>975064.09164383542</v>
      </c>
      <c r="AA55" s="285"/>
      <c r="AB55" s="284"/>
      <c r="AC55" s="285"/>
      <c r="AD55" s="284"/>
      <c r="AE55" s="285">
        <v>0</v>
      </c>
      <c r="AF55" s="285">
        <v>975064.09164383542</v>
      </c>
      <c r="AG55" s="286"/>
      <c r="AH55" s="285">
        <v>0</v>
      </c>
      <c r="AI55" s="285">
        <v>0</v>
      </c>
      <c r="AJ55" s="285">
        <v>0</v>
      </c>
      <c r="AK55" s="285">
        <v>0</v>
      </c>
      <c r="AL55" s="285">
        <v>0</v>
      </c>
      <c r="AM55" s="285">
        <v>0</v>
      </c>
      <c r="AN55" s="285">
        <v>0</v>
      </c>
      <c r="AO55" s="285">
        <v>0</v>
      </c>
      <c r="AP55" s="285">
        <v>0</v>
      </c>
      <c r="AQ55" s="285">
        <v>0</v>
      </c>
      <c r="AR55" s="285">
        <v>0</v>
      </c>
      <c r="AS55" s="285">
        <v>0</v>
      </c>
      <c r="AT55" s="287">
        <v>411231.56164383597</v>
      </c>
      <c r="AU55" s="285">
        <v>563832.52999999945</v>
      </c>
      <c r="AV55" s="606"/>
      <c r="AW55" s="734" t="s">
        <v>215</v>
      </c>
      <c r="AX55" s="689" t="s">
        <v>230</v>
      </c>
      <c r="AY55" s="689" t="s">
        <v>13</v>
      </c>
      <c r="AZ55" s="689" t="s">
        <v>84</v>
      </c>
      <c r="BA55" s="597"/>
      <c r="BB55" s="597"/>
      <c r="BC55" s="834"/>
      <c r="BD55" s="597"/>
    </row>
    <row r="56" spans="1:56" outlineLevel="1">
      <c r="A56" s="158">
        <v>17</v>
      </c>
      <c r="B56" s="150">
        <v>528272.09600000002</v>
      </c>
      <c r="C56" s="150">
        <v>0</v>
      </c>
      <c r="D56" s="150">
        <v>0</v>
      </c>
      <c r="E56" s="152"/>
      <c r="F56" s="150"/>
      <c r="G56" s="153">
        <v>0</v>
      </c>
      <c r="H56" s="153">
        <v>528272.09600000002</v>
      </c>
      <c r="I56" s="154">
        <v>8</v>
      </c>
      <c r="J56" s="153">
        <v>3521.8139733333337</v>
      </c>
      <c r="K56" s="153">
        <v>3521.8139733333337</v>
      </c>
      <c r="L56" s="153">
        <v>3521.8139733333337</v>
      </c>
      <c r="M56" s="153">
        <v>3521.8139733333337</v>
      </c>
      <c r="N56" s="153">
        <v>3521.8139733333337</v>
      </c>
      <c r="O56" s="153">
        <v>3521.8139733333337</v>
      </c>
      <c r="P56" s="153">
        <v>3521.8139733333337</v>
      </c>
      <c r="Q56" s="153">
        <v>3521.8139733333337</v>
      </c>
      <c r="R56" s="153">
        <v>3521.8139733333337</v>
      </c>
      <c r="S56" s="153">
        <v>3521.8139733333337</v>
      </c>
      <c r="T56" s="153">
        <v>3521.8139733333337</v>
      </c>
      <c r="U56" s="153">
        <v>3521.8139733333337</v>
      </c>
      <c r="V56" s="155">
        <v>42261.767680000004</v>
      </c>
      <c r="W56" s="153">
        <v>486010.32832000003</v>
      </c>
      <c r="X56" s="640"/>
      <c r="Y56" s="288">
        <v>17</v>
      </c>
      <c r="Z56" s="284">
        <v>528272.09600000002</v>
      </c>
      <c r="AA56" s="285"/>
      <c r="AB56" s="284"/>
      <c r="AC56" s="285"/>
      <c r="AD56" s="284"/>
      <c r="AE56" s="285">
        <v>0</v>
      </c>
      <c r="AF56" s="285">
        <v>528272.09600000002</v>
      </c>
      <c r="AG56" s="286">
        <v>8</v>
      </c>
      <c r="AH56" s="285">
        <v>3521.8139733333337</v>
      </c>
      <c r="AI56" s="285">
        <v>3521.8139733333337</v>
      </c>
      <c r="AJ56" s="285">
        <v>3521.8139733333337</v>
      </c>
      <c r="AK56" s="285">
        <v>3521.8139733333337</v>
      </c>
      <c r="AL56" s="285">
        <v>3521.8139733333337</v>
      </c>
      <c r="AM56" s="285">
        <v>3521.8139733333337</v>
      </c>
      <c r="AN56" s="285">
        <v>3521.8139733333337</v>
      </c>
      <c r="AO56" s="285">
        <v>3521.8139733333337</v>
      </c>
      <c r="AP56" s="285">
        <v>3521.8139733333337</v>
      </c>
      <c r="AQ56" s="285">
        <v>3521.8139733333337</v>
      </c>
      <c r="AR56" s="285">
        <v>3521.8139733333337</v>
      </c>
      <c r="AS56" s="285">
        <v>3521.8139733333337</v>
      </c>
      <c r="AT56" s="287">
        <v>42261.767680000004</v>
      </c>
      <c r="AU56" s="285">
        <v>486010.32832000003</v>
      </c>
      <c r="AV56" s="606"/>
      <c r="AW56" s="734"/>
      <c r="AX56" s="689"/>
      <c r="AY56" s="689"/>
      <c r="AZ56" s="835"/>
      <c r="BA56" s="597"/>
      <c r="BB56" s="597"/>
      <c r="BC56" s="640"/>
      <c r="BD56" s="597"/>
    </row>
    <row r="57" spans="1:56" outlineLevel="1">
      <c r="A57" s="158">
        <v>38</v>
      </c>
      <c r="B57" s="150">
        <v>3719413.9797550286</v>
      </c>
      <c r="C57" s="150">
        <v>1064865</v>
      </c>
      <c r="D57" s="150">
        <v>1064865</v>
      </c>
      <c r="E57" s="152"/>
      <c r="F57" s="150"/>
      <c r="G57" s="153">
        <v>532432.5</v>
      </c>
      <c r="H57" s="153">
        <v>5316711.4797550291</v>
      </c>
      <c r="I57" s="154">
        <v>30</v>
      </c>
      <c r="J57" s="153">
        <v>132917.78699387572</v>
      </c>
      <c r="K57" s="153">
        <v>132917.78699387572</v>
      </c>
      <c r="L57" s="153">
        <v>132917.78699387572</v>
      </c>
      <c r="M57" s="153">
        <v>132917.78699387572</v>
      </c>
      <c r="N57" s="153">
        <v>132917.78699387572</v>
      </c>
      <c r="O57" s="153">
        <v>132917.78699387572</v>
      </c>
      <c r="P57" s="153">
        <v>132917.78699387572</v>
      </c>
      <c r="Q57" s="153">
        <v>132917.78699387572</v>
      </c>
      <c r="R57" s="153">
        <v>132917.78699387572</v>
      </c>
      <c r="S57" s="153">
        <v>132917.78699387572</v>
      </c>
      <c r="T57" s="153">
        <v>132917.78699387572</v>
      </c>
      <c r="U57" s="153">
        <v>132917.78699387572</v>
      </c>
      <c r="V57" s="155">
        <v>1595013.4439265083</v>
      </c>
      <c r="W57" s="153">
        <v>3189265.5358285205</v>
      </c>
      <c r="X57" s="640"/>
      <c r="Y57" s="288">
        <v>38</v>
      </c>
      <c r="Z57" s="284">
        <v>5142197.4050000003</v>
      </c>
      <c r="AA57" s="285">
        <v>1064865</v>
      </c>
      <c r="AB57" s="284"/>
      <c r="AC57" s="285"/>
      <c r="AD57" s="284"/>
      <c r="AE57" s="285">
        <v>532432.5</v>
      </c>
      <c r="AF57" s="285">
        <v>5674629.9050000003</v>
      </c>
      <c r="AG57" s="286">
        <v>30</v>
      </c>
      <c r="AH57" s="285">
        <v>141865.74762499999</v>
      </c>
      <c r="AI57" s="285">
        <v>141865.74762499999</v>
      </c>
      <c r="AJ57" s="285">
        <v>141865.74762499999</v>
      </c>
      <c r="AK57" s="285">
        <v>141865.74762499999</v>
      </c>
      <c r="AL57" s="285">
        <v>141865.74762499999</v>
      </c>
      <c r="AM57" s="285">
        <v>141865.74762499999</v>
      </c>
      <c r="AN57" s="285">
        <v>141865.74762499999</v>
      </c>
      <c r="AO57" s="285">
        <v>141865.74762499999</v>
      </c>
      <c r="AP57" s="285">
        <v>141865.74762499999</v>
      </c>
      <c r="AQ57" s="285">
        <v>141865.74762499999</v>
      </c>
      <c r="AR57" s="285">
        <v>141865.74762499999</v>
      </c>
      <c r="AS57" s="285">
        <v>141865.74762499999</v>
      </c>
      <c r="AT57" s="287">
        <v>1702388.9715000002</v>
      </c>
      <c r="AU57" s="285">
        <v>4504673.4335000003</v>
      </c>
      <c r="AV57" s="606"/>
      <c r="AW57" s="734">
        <v>1</v>
      </c>
      <c r="AX57" s="622">
        <v>18000</v>
      </c>
      <c r="AY57" s="622"/>
      <c r="AZ57" s="836">
        <v>18000</v>
      </c>
      <c r="BA57" s="597"/>
      <c r="BB57" s="597"/>
      <c r="BC57" s="640"/>
      <c r="BD57" s="645"/>
    </row>
    <row r="58" spans="1:56" outlineLevel="1">
      <c r="A58" s="158">
        <v>41</v>
      </c>
      <c r="B58" s="150">
        <v>5164816.8272670601</v>
      </c>
      <c r="C58" s="150">
        <v>9518609.2687665485</v>
      </c>
      <c r="D58" s="150">
        <v>8890025</v>
      </c>
      <c r="E58" s="152"/>
      <c r="F58" s="150"/>
      <c r="G58" s="153">
        <v>4759304.6343832742</v>
      </c>
      <c r="H58" s="153">
        <v>18814146.461650334</v>
      </c>
      <c r="I58" s="154">
        <v>25</v>
      </c>
      <c r="J58" s="153">
        <v>391961.38461771532</v>
      </c>
      <c r="K58" s="153">
        <v>391961.38461771532</v>
      </c>
      <c r="L58" s="153">
        <v>391961.38461771532</v>
      </c>
      <c r="M58" s="153">
        <v>391961.38461771532</v>
      </c>
      <c r="N58" s="153">
        <v>391961.38461771532</v>
      </c>
      <c r="O58" s="153">
        <v>391961.38461771532</v>
      </c>
      <c r="P58" s="153">
        <v>391961.38461771532</v>
      </c>
      <c r="Q58" s="153">
        <v>391961.38461771532</v>
      </c>
      <c r="R58" s="153">
        <v>391961.38461771532</v>
      </c>
      <c r="S58" s="153">
        <v>391961.38461771532</v>
      </c>
      <c r="T58" s="153">
        <v>391961.38461771532</v>
      </c>
      <c r="U58" s="153">
        <v>391961.38461771532</v>
      </c>
      <c r="V58" s="155">
        <v>4703536.6154125826</v>
      </c>
      <c r="W58" s="153">
        <v>9979889.480621025</v>
      </c>
      <c r="X58" s="640"/>
      <c r="Y58" s="288">
        <v>41</v>
      </c>
      <c r="Z58" s="284">
        <v>5357343.5717465756</v>
      </c>
      <c r="AA58" s="285">
        <v>9518609.2687665485</v>
      </c>
      <c r="AB58" s="284"/>
      <c r="AC58" s="284"/>
      <c r="AD58" s="284"/>
      <c r="AE58" s="285">
        <v>4759304.6343832742</v>
      </c>
      <c r="AF58" s="285">
        <v>10116648.206129849</v>
      </c>
      <c r="AG58" s="286">
        <v>25</v>
      </c>
      <c r="AH58" s="285">
        <v>210763.50429437184</v>
      </c>
      <c r="AI58" s="285">
        <v>210763.50429437184</v>
      </c>
      <c r="AJ58" s="285">
        <v>210763.50429437184</v>
      </c>
      <c r="AK58" s="285">
        <v>210763.50429437184</v>
      </c>
      <c r="AL58" s="285">
        <v>210763.50429437184</v>
      </c>
      <c r="AM58" s="285">
        <v>210763.50429437184</v>
      </c>
      <c r="AN58" s="285">
        <v>210763.50429437184</v>
      </c>
      <c r="AO58" s="285">
        <v>210763.50429437184</v>
      </c>
      <c r="AP58" s="285">
        <v>210763.50429437184</v>
      </c>
      <c r="AQ58" s="285">
        <v>210763.50429437184</v>
      </c>
      <c r="AR58" s="285">
        <v>210763.50429437184</v>
      </c>
      <c r="AS58" s="285">
        <v>210763.50429437184</v>
      </c>
      <c r="AT58" s="287">
        <v>2529162.0515324622</v>
      </c>
      <c r="AU58" s="285">
        <v>12346790.788980663</v>
      </c>
      <c r="AV58" s="606"/>
      <c r="AW58" s="734">
        <v>7</v>
      </c>
      <c r="AX58" s="622">
        <v>109000</v>
      </c>
      <c r="AY58" s="622"/>
      <c r="AZ58" s="836">
        <v>109000</v>
      </c>
      <c r="BA58" s="597"/>
      <c r="BB58" s="597"/>
      <c r="BC58" s="640"/>
      <c r="BD58" s="645"/>
    </row>
    <row r="59" spans="1:56" outlineLevel="1">
      <c r="A59" s="158">
        <v>45</v>
      </c>
      <c r="B59" s="150">
        <v>3934.6175000000017</v>
      </c>
      <c r="C59" s="150">
        <v>0</v>
      </c>
      <c r="D59" s="150">
        <v>0</v>
      </c>
      <c r="E59" s="152"/>
      <c r="F59" s="150"/>
      <c r="G59" s="153">
        <v>0</v>
      </c>
      <c r="H59" s="153">
        <v>3934.6175000000017</v>
      </c>
      <c r="I59" s="154">
        <v>45</v>
      </c>
      <c r="J59" s="153">
        <v>147.54815625000006</v>
      </c>
      <c r="K59" s="153">
        <v>147.54815625000006</v>
      </c>
      <c r="L59" s="153">
        <v>147.54815625000006</v>
      </c>
      <c r="M59" s="153">
        <v>147.54815625000006</v>
      </c>
      <c r="N59" s="153">
        <v>147.54815625000006</v>
      </c>
      <c r="O59" s="153">
        <v>147.54815625000006</v>
      </c>
      <c r="P59" s="153">
        <v>147.54815625000006</v>
      </c>
      <c r="Q59" s="153">
        <v>147.54815625000006</v>
      </c>
      <c r="R59" s="153">
        <v>147.54815625000006</v>
      </c>
      <c r="S59" s="153">
        <v>147.54815625000006</v>
      </c>
      <c r="T59" s="153">
        <v>147.54815625000006</v>
      </c>
      <c r="U59" s="153">
        <v>147.54815625000006</v>
      </c>
      <c r="V59" s="155">
        <v>1770.5778750000011</v>
      </c>
      <c r="W59" s="153">
        <v>2164.0396250000003</v>
      </c>
      <c r="X59" s="110"/>
      <c r="Y59" s="288">
        <v>45</v>
      </c>
      <c r="Z59" s="284">
        <v>3934.6175000000017</v>
      </c>
      <c r="AA59" s="285"/>
      <c r="AB59" s="284"/>
      <c r="AC59" s="284"/>
      <c r="AD59" s="284"/>
      <c r="AE59" s="285">
        <v>0</v>
      </c>
      <c r="AF59" s="285">
        <v>3934.6175000000017</v>
      </c>
      <c r="AG59" s="286">
        <v>45</v>
      </c>
      <c r="AH59" s="285">
        <v>147.54815625000006</v>
      </c>
      <c r="AI59" s="285">
        <v>147.54815625000006</v>
      </c>
      <c r="AJ59" s="285">
        <v>147.54815625000006</v>
      </c>
      <c r="AK59" s="285">
        <v>147.54815625000006</v>
      </c>
      <c r="AL59" s="285">
        <v>147.54815625000006</v>
      </c>
      <c r="AM59" s="285">
        <v>147.54815625000006</v>
      </c>
      <c r="AN59" s="285">
        <v>147.54815625000006</v>
      </c>
      <c r="AO59" s="285">
        <v>147.54815625000006</v>
      </c>
      <c r="AP59" s="285">
        <v>147.54815625000006</v>
      </c>
      <c r="AQ59" s="285">
        <v>147.54815625000006</v>
      </c>
      <c r="AR59" s="285">
        <v>147.54815625000006</v>
      </c>
      <c r="AS59" s="285">
        <v>147.54815625000006</v>
      </c>
      <c r="AT59" s="287">
        <v>1770.5778750000011</v>
      </c>
      <c r="AU59" s="285">
        <v>2164.0396250000003</v>
      </c>
      <c r="AV59" s="606"/>
      <c r="AW59" s="733">
        <v>8</v>
      </c>
      <c r="AX59" s="622">
        <v>4233890</v>
      </c>
      <c r="AY59" s="622"/>
      <c r="AZ59" s="836">
        <v>4233890</v>
      </c>
      <c r="BA59" s="597"/>
      <c r="BB59" s="597"/>
      <c r="BC59" s="110"/>
      <c r="BD59" s="645"/>
    </row>
    <row r="60" spans="1:56" outlineLevel="1">
      <c r="A60" s="168">
        <v>49</v>
      </c>
      <c r="B60" s="150">
        <v>655842717.48621058</v>
      </c>
      <c r="C60" s="150">
        <v>75958596</v>
      </c>
      <c r="D60" s="150">
        <v>71887716</v>
      </c>
      <c r="E60" s="152"/>
      <c r="F60" s="150"/>
      <c r="G60" s="153">
        <v>37979298</v>
      </c>
      <c r="H60" s="153">
        <v>765709731.48621058</v>
      </c>
      <c r="I60" s="154">
        <v>8</v>
      </c>
      <c r="J60" s="153">
        <v>5104731.543241404</v>
      </c>
      <c r="K60" s="153">
        <v>5104731.543241404</v>
      </c>
      <c r="L60" s="153">
        <v>5104731.543241404</v>
      </c>
      <c r="M60" s="153">
        <v>5104731.543241404</v>
      </c>
      <c r="N60" s="153">
        <v>5104731.543241404</v>
      </c>
      <c r="O60" s="153">
        <v>5104731.543241404</v>
      </c>
      <c r="P60" s="153">
        <v>5104731.543241404</v>
      </c>
      <c r="Q60" s="153">
        <v>5104731.543241404</v>
      </c>
      <c r="R60" s="153">
        <v>5104731.543241404</v>
      </c>
      <c r="S60" s="153">
        <v>5104731.543241404</v>
      </c>
      <c r="T60" s="153">
        <v>5104731.543241404</v>
      </c>
      <c r="U60" s="153">
        <v>5104731.543241404</v>
      </c>
      <c r="V60" s="155">
        <v>61256778.518896848</v>
      </c>
      <c r="W60" s="153">
        <v>670544534.96731377</v>
      </c>
      <c r="X60" s="597"/>
      <c r="Y60" s="295">
        <v>49</v>
      </c>
      <c r="Z60" s="284">
        <v>658776181.578125</v>
      </c>
      <c r="AA60" s="284">
        <v>75958596</v>
      </c>
      <c r="AB60" s="284"/>
      <c r="AC60" s="285"/>
      <c r="AD60" s="284"/>
      <c r="AE60" s="285">
        <v>37979298</v>
      </c>
      <c r="AF60" s="285">
        <v>696755479.578125</v>
      </c>
      <c r="AG60" s="286">
        <v>8</v>
      </c>
      <c r="AH60" s="285">
        <v>4645036.5305208331</v>
      </c>
      <c r="AI60" s="285">
        <v>4645036.5305208331</v>
      </c>
      <c r="AJ60" s="285">
        <v>4645036.5305208331</v>
      </c>
      <c r="AK60" s="285">
        <v>4645036.5305208331</v>
      </c>
      <c r="AL60" s="285">
        <v>4645036.5305208331</v>
      </c>
      <c r="AM60" s="285">
        <v>4645036.5305208331</v>
      </c>
      <c r="AN60" s="285">
        <v>4645036.5305208331</v>
      </c>
      <c r="AO60" s="285">
        <v>4645036.5305208331</v>
      </c>
      <c r="AP60" s="285">
        <v>4645036.5305208331</v>
      </c>
      <c r="AQ60" s="285">
        <v>4645036.5305208331</v>
      </c>
      <c r="AR60" s="285">
        <v>4645036.5305208331</v>
      </c>
      <c r="AS60" s="285">
        <v>4645036.5305208331</v>
      </c>
      <c r="AT60" s="287">
        <v>55740438.366250001</v>
      </c>
      <c r="AU60" s="285">
        <v>678994339.21187496</v>
      </c>
      <c r="AV60" s="606"/>
      <c r="AW60" s="733">
        <v>12</v>
      </c>
      <c r="AX60" s="622"/>
      <c r="AY60" s="622">
        <v>20360.697855400002</v>
      </c>
      <c r="AZ60" s="836">
        <v>20360.697855400002</v>
      </c>
      <c r="BA60" s="645"/>
      <c r="BB60" s="645"/>
      <c r="BC60" s="597"/>
      <c r="BD60" s="645"/>
    </row>
    <row r="61" spans="1:56" outlineLevel="1">
      <c r="A61" s="168">
        <v>50</v>
      </c>
      <c r="B61" s="150">
        <v>14212750.715411823</v>
      </c>
      <c r="C61" s="150">
        <v>8484308.2497803997</v>
      </c>
      <c r="D61" s="150">
        <v>8484308.2497803997</v>
      </c>
      <c r="E61" s="152"/>
      <c r="F61" s="150"/>
      <c r="G61" s="153">
        <v>4242154.1248901999</v>
      </c>
      <c r="H61" s="153">
        <v>26939213.090082422</v>
      </c>
      <c r="I61" s="154">
        <v>55</v>
      </c>
      <c r="J61" s="153">
        <v>1234713.9332954444</v>
      </c>
      <c r="K61" s="153">
        <v>1234713.9332954444</v>
      </c>
      <c r="L61" s="153">
        <v>1234713.9332954444</v>
      </c>
      <c r="M61" s="153">
        <v>1234713.9332954444</v>
      </c>
      <c r="N61" s="153">
        <v>1234713.9332954444</v>
      </c>
      <c r="O61" s="153">
        <v>1234713.9332954444</v>
      </c>
      <c r="P61" s="153">
        <v>1234713.9332954444</v>
      </c>
      <c r="Q61" s="153">
        <v>1234713.9332954444</v>
      </c>
      <c r="R61" s="153">
        <v>1234713.9332954444</v>
      </c>
      <c r="S61" s="153">
        <v>1234713.9332954444</v>
      </c>
      <c r="T61" s="153">
        <v>1234713.9332954444</v>
      </c>
      <c r="U61" s="153">
        <v>1234713.9332954444</v>
      </c>
      <c r="V61" s="155">
        <v>14816567.199545329</v>
      </c>
      <c r="W61" s="153">
        <v>7880491.7656468917</v>
      </c>
      <c r="X61" s="597"/>
      <c r="Y61" s="295">
        <v>50</v>
      </c>
      <c r="Z61" s="284">
        <v>29114355.783124994</v>
      </c>
      <c r="AA61" s="284">
        <v>8484308.2497803997</v>
      </c>
      <c r="AB61" s="284"/>
      <c r="AC61" s="285"/>
      <c r="AD61" s="284"/>
      <c r="AE61" s="285">
        <v>4242154.1248901999</v>
      </c>
      <c r="AF61" s="285">
        <v>33356509.908015195</v>
      </c>
      <c r="AG61" s="286">
        <v>55</v>
      </c>
      <c r="AH61" s="285">
        <v>1528840.0374506963</v>
      </c>
      <c r="AI61" s="285">
        <v>1528840.0374506963</v>
      </c>
      <c r="AJ61" s="285">
        <v>1528840.0374506963</v>
      </c>
      <c r="AK61" s="285">
        <v>1528840.0374506963</v>
      </c>
      <c r="AL61" s="285">
        <v>1528840.0374506963</v>
      </c>
      <c r="AM61" s="285">
        <v>1528840.0374506963</v>
      </c>
      <c r="AN61" s="285">
        <v>1528840.0374506963</v>
      </c>
      <c r="AO61" s="285">
        <v>1528840.0374506963</v>
      </c>
      <c r="AP61" s="285">
        <v>1528840.0374506963</v>
      </c>
      <c r="AQ61" s="285">
        <v>1528840.0374506963</v>
      </c>
      <c r="AR61" s="285">
        <v>1528840.0374506963</v>
      </c>
      <c r="AS61" s="285">
        <v>1528840.0374506963</v>
      </c>
      <c r="AT61" s="287">
        <v>18346080.44940836</v>
      </c>
      <c r="AU61" s="285">
        <v>19252583.583497033</v>
      </c>
      <c r="AV61" s="606"/>
      <c r="AW61" s="735">
        <v>14.1</v>
      </c>
      <c r="AX61" s="622">
        <v>199360</v>
      </c>
      <c r="AY61" s="837"/>
      <c r="AZ61" s="836">
        <v>199360</v>
      </c>
      <c r="BA61" s="645"/>
      <c r="BB61" s="645"/>
      <c r="BC61" s="597"/>
      <c r="BD61" s="645"/>
    </row>
    <row r="62" spans="1:56" outlineLevel="1">
      <c r="A62" s="158">
        <v>51</v>
      </c>
      <c r="B62" s="150">
        <v>1371095061.2915304</v>
      </c>
      <c r="C62" s="150">
        <v>212073347.44400552</v>
      </c>
      <c r="D62" s="150">
        <v>211456938.22119159</v>
      </c>
      <c r="E62" s="152"/>
      <c r="F62" s="150"/>
      <c r="G62" s="153">
        <v>106036673.72200276</v>
      </c>
      <c r="H62" s="153">
        <v>1688588673.2347248</v>
      </c>
      <c r="I62" s="154">
        <v>6</v>
      </c>
      <c r="J62" s="153">
        <v>8442943.3661736231</v>
      </c>
      <c r="K62" s="153">
        <v>8442943.3661736231</v>
      </c>
      <c r="L62" s="153">
        <v>8442943.3661736231</v>
      </c>
      <c r="M62" s="153">
        <v>8442943.3661736231</v>
      </c>
      <c r="N62" s="153">
        <v>8442943.3661736231</v>
      </c>
      <c r="O62" s="153">
        <v>8442943.3661736231</v>
      </c>
      <c r="P62" s="153">
        <v>8442943.3661736231</v>
      </c>
      <c r="Q62" s="153">
        <v>8442943.3661736231</v>
      </c>
      <c r="R62" s="153">
        <v>8442943.3661736231</v>
      </c>
      <c r="S62" s="153">
        <v>8442943.3661736231</v>
      </c>
      <c r="T62" s="153">
        <v>8442943.3661736231</v>
      </c>
      <c r="U62" s="153">
        <v>8442943.3661736231</v>
      </c>
      <c r="V62" s="155">
        <v>101315320.39408349</v>
      </c>
      <c r="W62" s="153">
        <v>1481853088.3414524</v>
      </c>
      <c r="X62" s="597"/>
      <c r="Y62" s="288">
        <v>51</v>
      </c>
      <c r="Z62" s="284">
        <v>1386225728.289866</v>
      </c>
      <c r="AA62" s="284">
        <v>212073347.44400552</v>
      </c>
      <c r="AB62" s="284"/>
      <c r="AC62" s="285"/>
      <c r="AD62" s="284"/>
      <c r="AE62" s="285">
        <v>106036673.72200276</v>
      </c>
      <c r="AF62" s="285">
        <v>1492262402.0118687</v>
      </c>
      <c r="AG62" s="286">
        <v>6</v>
      </c>
      <c r="AH62" s="285">
        <v>7461312.0100593446</v>
      </c>
      <c r="AI62" s="285">
        <v>7461312.0100593446</v>
      </c>
      <c r="AJ62" s="285">
        <v>7461312.0100593446</v>
      </c>
      <c r="AK62" s="285">
        <v>7461312.0100593446</v>
      </c>
      <c r="AL62" s="285">
        <v>7461312.0100593446</v>
      </c>
      <c r="AM62" s="285">
        <v>7461312.0100593446</v>
      </c>
      <c r="AN62" s="285">
        <v>7461312.0100593446</v>
      </c>
      <c r="AO62" s="285">
        <v>7461312.0100593446</v>
      </c>
      <c r="AP62" s="285">
        <v>7461312.0100593446</v>
      </c>
      <c r="AQ62" s="285">
        <v>7461312.0100593446</v>
      </c>
      <c r="AR62" s="285">
        <v>7461312.0100593446</v>
      </c>
      <c r="AS62" s="285">
        <v>7461312.0100593446</v>
      </c>
      <c r="AT62" s="287">
        <v>89535744.120712116</v>
      </c>
      <c r="AU62" s="285">
        <v>1508763331.6131594</v>
      </c>
      <c r="AV62" s="606"/>
      <c r="AW62" s="735">
        <v>41</v>
      </c>
      <c r="AX62" s="622">
        <v>16000</v>
      </c>
      <c r="AY62" s="837"/>
      <c r="AZ62" s="836">
        <v>16000</v>
      </c>
      <c r="BA62" s="645"/>
      <c r="BB62" s="645"/>
      <c r="BC62" s="597"/>
      <c r="BD62" s="645"/>
    </row>
    <row r="63" spans="1:56" outlineLevel="1">
      <c r="A63" s="173" t="s">
        <v>224</v>
      </c>
      <c r="B63" s="150">
        <v>23518927.739504747</v>
      </c>
      <c r="C63" s="150">
        <v>0</v>
      </c>
      <c r="D63" s="150">
        <v>0</v>
      </c>
      <c r="E63" s="152"/>
      <c r="F63" s="150"/>
      <c r="G63" s="153">
        <v>0</v>
      </c>
      <c r="H63" s="153">
        <v>23518927.739504747</v>
      </c>
      <c r="I63" s="154">
        <v>6</v>
      </c>
      <c r="J63" s="153">
        <v>117594.63869752373</v>
      </c>
      <c r="K63" s="153">
        <v>117594.63869752373</v>
      </c>
      <c r="L63" s="153">
        <v>117594.63869752373</v>
      </c>
      <c r="M63" s="153">
        <v>117594.63869752373</v>
      </c>
      <c r="N63" s="153">
        <v>117594.63869752373</v>
      </c>
      <c r="O63" s="153">
        <v>117594.63869752373</v>
      </c>
      <c r="P63" s="153">
        <v>117594.63869752373</v>
      </c>
      <c r="Q63" s="153">
        <v>117594.63869752373</v>
      </c>
      <c r="R63" s="153">
        <v>117594.63869752373</v>
      </c>
      <c r="S63" s="153">
        <v>117594.63869752373</v>
      </c>
      <c r="T63" s="153">
        <v>117594.63869752373</v>
      </c>
      <c r="U63" s="153">
        <v>117594.63869752373</v>
      </c>
      <c r="V63" s="155">
        <v>1411135.6643702844</v>
      </c>
      <c r="W63" s="153">
        <v>22107792.075134464</v>
      </c>
      <c r="X63" s="597"/>
      <c r="Y63" s="298" t="s">
        <v>224</v>
      </c>
      <c r="Z63" s="284">
        <v>24322129.229814347</v>
      </c>
      <c r="AA63" s="284">
        <v>0</v>
      </c>
      <c r="AB63" s="284"/>
      <c r="AC63" s="285"/>
      <c r="AD63" s="284"/>
      <c r="AE63" s="285">
        <v>0</v>
      </c>
      <c r="AF63" s="285">
        <v>24322129.229814347</v>
      </c>
      <c r="AG63" s="286">
        <v>6</v>
      </c>
      <c r="AH63" s="285">
        <v>121610.64614907173</v>
      </c>
      <c r="AI63" s="285">
        <v>121610.64614907173</v>
      </c>
      <c r="AJ63" s="285">
        <v>121610.64614907173</v>
      </c>
      <c r="AK63" s="285">
        <v>121610.64614907173</v>
      </c>
      <c r="AL63" s="285">
        <v>121610.64614907173</v>
      </c>
      <c r="AM63" s="285">
        <v>121610.64614907173</v>
      </c>
      <c r="AN63" s="285">
        <v>121610.64614907173</v>
      </c>
      <c r="AO63" s="285">
        <v>121610.64614907173</v>
      </c>
      <c r="AP63" s="285">
        <v>121610.64614907173</v>
      </c>
      <c r="AQ63" s="285">
        <v>121610.64614907173</v>
      </c>
      <c r="AR63" s="285">
        <v>121610.64614907173</v>
      </c>
      <c r="AS63" s="285">
        <v>121610.64614907173</v>
      </c>
      <c r="AT63" s="287">
        <v>1459327.7537888605</v>
      </c>
      <c r="AU63" s="285">
        <v>22862801.476025485</v>
      </c>
      <c r="AV63" s="606"/>
      <c r="AW63" s="735">
        <v>49</v>
      </c>
      <c r="AX63" s="622">
        <v>8582390</v>
      </c>
      <c r="AY63" s="622"/>
      <c r="AZ63" s="836">
        <v>8582390</v>
      </c>
      <c r="BA63" s="645"/>
      <c r="BB63" s="645"/>
      <c r="BC63" s="597"/>
      <c r="BD63" s="645"/>
    </row>
    <row r="64" spans="1:56" outlineLevel="1">
      <c r="A64" s="158">
        <v>43.2</v>
      </c>
      <c r="B64" s="150">
        <v>0</v>
      </c>
      <c r="C64" s="150">
        <v>0</v>
      </c>
      <c r="D64" s="150">
        <v>0</v>
      </c>
      <c r="E64" s="152"/>
      <c r="F64" s="150"/>
      <c r="G64" s="153">
        <v>0</v>
      </c>
      <c r="H64" s="153">
        <v>0</v>
      </c>
      <c r="I64" s="154">
        <v>50</v>
      </c>
      <c r="J64" s="153">
        <v>0</v>
      </c>
      <c r="K64" s="153">
        <v>0</v>
      </c>
      <c r="L64" s="153">
        <v>0</v>
      </c>
      <c r="M64" s="153">
        <v>0</v>
      </c>
      <c r="N64" s="153">
        <v>0</v>
      </c>
      <c r="O64" s="153">
        <v>0</v>
      </c>
      <c r="P64" s="153">
        <v>0</v>
      </c>
      <c r="Q64" s="153">
        <v>0</v>
      </c>
      <c r="R64" s="153">
        <v>0</v>
      </c>
      <c r="S64" s="153">
        <v>0</v>
      </c>
      <c r="T64" s="153">
        <v>0</v>
      </c>
      <c r="U64" s="153">
        <v>0</v>
      </c>
      <c r="V64" s="155">
        <v>0</v>
      </c>
      <c r="W64" s="153">
        <v>0</v>
      </c>
      <c r="X64" s="597"/>
      <c r="Y64" s="288">
        <v>43.2</v>
      </c>
      <c r="Z64" s="284">
        <v>0</v>
      </c>
      <c r="AA64" s="284"/>
      <c r="AB64" s="284"/>
      <c r="AC64" s="285"/>
      <c r="AD64" s="284"/>
      <c r="AE64" s="285">
        <v>0</v>
      </c>
      <c r="AF64" s="285">
        <v>0</v>
      </c>
      <c r="AG64" s="286">
        <v>50</v>
      </c>
      <c r="AH64" s="285">
        <v>0</v>
      </c>
      <c r="AI64" s="285">
        <v>0</v>
      </c>
      <c r="AJ64" s="285">
        <v>0</v>
      </c>
      <c r="AK64" s="285">
        <v>0</v>
      </c>
      <c r="AL64" s="285">
        <v>0</v>
      </c>
      <c r="AM64" s="285">
        <v>0</v>
      </c>
      <c r="AN64" s="285">
        <v>0</v>
      </c>
      <c r="AO64" s="285">
        <v>0</v>
      </c>
      <c r="AP64" s="285">
        <v>0</v>
      </c>
      <c r="AQ64" s="285">
        <v>0</v>
      </c>
      <c r="AR64" s="285">
        <v>0</v>
      </c>
      <c r="AS64" s="285">
        <v>0</v>
      </c>
      <c r="AT64" s="287">
        <v>0</v>
      </c>
      <c r="AU64" s="285">
        <v>0</v>
      </c>
      <c r="AV64" s="606"/>
      <c r="AW64" s="735">
        <v>50</v>
      </c>
      <c r="AX64" s="622"/>
      <c r="AY64" s="622">
        <v>1114523.7502196</v>
      </c>
      <c r="AZ64" s="836">
        <v>1114523.7502196</v>
      </c>
      <c r="BA64" s="597"/>
      <c r="BB64" s="645"/>
      <c r="BC64" s="597"/>
      <c r="BD64" s="645"/>
    </row>
    <row r="65" spans="1:80" outlineLevel="1">
      <c r="A65" s="158" t="s">
        <v>158</v>
      </c>
      <c r="B65" s="150">
        <v>17831927.797165163</v>
      </c>
      <c r="C65" s="150">
        <v>0</v>
      </c>
      <c r="D65" s="150">
        <v>0</v>
      </c>
      <c r="E65" s="152"/>
      <c r="F65" s="150"/>
      <c r="G65" s="153">
        <v>0</v>
      </c>
      <c r="H65" s="153">
        <v>17831927.797165163</v>
      </c>
      <c r="I65" s="154">
        <v>7</v>
      </c>
      <c r="J65" s="153">
        <v>104019.57881679678</v>
      </c>
      <c r="K65" s="153">
        <v>104019.57881679678</v>
      </c>
      <c r="L65" s="153">
        <v>104019.57881679678</v>
      </c>
      <c r="M65" s="153">
        <v>104019.57881679678</v>
      </c>
      <c r="N65" s="153">
        <v>104019.57881679678</v>
      </c>
      <c r="O65" s="153">
        <v>104019.57881679678</v>
      </c>
      <c r="P65" s="153">
        <v>104019.57881679678</v>
      </c>
      <c r="Q65" s="153">
        <v>104019.57881679678</v>
      </c>
      <c r="R65" s="153">
        <v>104019.57881679678</v>
      </c>
      <c r="S65" s="153">
        <v>104019.57881679678</v>
      </c>
      <c r="T65" s="153">
        <v>104019.57881679678</v>
      </c>
      <c r="U65" s="153">
        <v>104019.57881679678</v>
      </c>
      <c r="V65" s="155">
        <v>1248234.9458015615</v>
      </c>
      <c r="W65" s="153">
        <v>16583692.851363601</v>
      </c>
      <c r="X65" s="597"/>
      <c r="Y65" s="288" t="s">
        <v>158</v>
      </c>
      <c r="Z65" s="284">
        <v>17831927.797165163</v>
      </c>
      <c r="AA65" s="284"/>
      <c r="AB65" s="284"/>
      <c r="AC65" s="285"/>
      <c r="AD65" s="284"/>
      <c r="AE65" s="285">
        <v>0</v>
      </c>
      <c r="AF65" s="285">
        <v>17831927.797165163</v>
      </c>
      <c r="AG65" s="286">
        <v>7</v>
      </c>
      <c r="AH65" s="285">
        <v>104019.57881679678</v>
      </c>
      <c r="AI65" s="285">
        <v>104019.57881679678</v>
      </c>
      <c r="AJ65" s="285">
        <v>104019.57881679678</v>
      </c>
      <c r="AK65" s="285">
        <v>104019.57881679678</v>
      </c>
      <c r="AL65" s="285">
        <v>104019.57881679678</v>
      </c>
      <c r="AM65" s="285">
        <v>104019.57881679678</v>
      </c>
      <c r="AN65" s="285">
        <v>104019.57881679678</v>
      </c>
      <c r="AO65" s="285">
        <v>104019.57881679678</v>
      </c>
      <c r="AP65" s="285">
        <v>104019.57881679678</v>
      </c>
      <c r="AQ65" s="285">
        <v>104019.57881679678</v>
      </c>
      <c r="AR65" s="285">
        <v>104019.57881679678</v>
      </c>
      <c r="AS65" s="285">
        <v>104019.57881679678</v>
      </c>
      <c r="AT65" s="287">
        <v>1248234.9458015615</v>
      </c>
      <c r="AU65" s="285">
        <v>16583692.851363601</v>
      </c>
      <c r="AV65" s="606"/>
      <c r="AW65" s="735">
        <v>51</v>
      </c>
      <c r="AX65" s="622">
        <v>23655520</v>
      </c>
      <c r="AY65" s="837"/>
      <c r="AZ65" s="836">
        <v>23655520</v>
      </c>
      <c r="BA65" s="645"/>
      <c r="BB65" s="645"/>
      <c r="BC65" s="597"/>
      <c r="BD65" s="645"/>
    </row>
    <row r="66" spans="1:80" outlineLevel="1">
      <c r="A66" s="648">
        <v>14.1</v>
      </c>
      <c r="B66" s="150">
        <v>6743824.2575399913</v>
      </c>
      <c r="C66" s="150">
        <v>2024134</v>
      </c>
      <c r="D66" s="150">
        <v>2014709.6380897812</v>
      </c>
      <c r="E66" s="152"/>
      <c r="F66" s="150"/>
      <c r="G66" s="153">
        <v>1012067</v>
      </c>
      <c r="H66" s="153">
        <v>9770600.8956297729</v>
      </c>
      <c r="I66" s="154">
        <v>5</v>
      </c>
      <c r="J66" s="153">
        <v>40710.837065124048</v>
      </c>
      <c r="K66" s="153">
        <v>40710.837065124048</v>
      </c>
      <c r="L66" s="153">
        <v>40710.837065124048</v>
      </c>
      <c r="M66" s="153">
        <v>40710.837065124048</v>
      </c>
      <c r="N66" s="153">
        <v>40710.837065124048</v>
      </c>
      <c r="O66" s="153">
        <v>40710.837065124048</v>
      </c>
      <c r="P66" s="153">
        <v>40710.837065124048</v>
      </c>
      <c r="Q66" s="153">
        <v>40710.837065124048</v>
      </c>
      <c r="R66" s="153">
        <v>40710.837065124048</v>
      </c>
      <c r="S66" s="153">
        <v>40710.837065124048</v>
      </c>
      <c r="T66" s="153">
        <v>40710.837065124048</v>
      </c>
      <c r="U66" s="153">
        <v>40710.837065124048</v>
      </c>
      <c r="V66" s="155">
        <v>488530.04478148866</v>
      </c>
      <c r="W66" s="153">
        <v>8279428.2127585029</v>
      </c>
      <c r="X66" s="597"/>
      <c r="Y66" s="378">
        <v>14.1</v>
      </c>
      <c r="Z66" s="284">
        <v>6835550.8267931771</v>
      </c>
      <c r="AA66" s="284">
        <v>2024134</v>
      </c>
      <c r="AB66" s="284"/>
      <c r="AC66" s="285"/>
      <c r="AD66" s="284"/>
      <c r="AE66" s="285">
        <v>1012067</v>
      </c>
      <c r="AF66" s="285">
        <v>7847617.8267931771</v>
      </c>
      <c r="AG66" s="286">
        <v>5</v>
      </c>
      <c r="AH66" s="285">
        <v>32698.407611638238</v>
      </c>
      <c r="AI66" s="285">
        <v>32698.407611638238</v>
      </c>
      <c r="AJ66" s="285">
        <v>32698.407611638238</v>
      </c>
      <c r="AK66" s="285">
        <v>32698.407611638238</v>
      </c>
      <c r="AL66" s="285">
        <v>32698.407611638238</v>
      </c>
      <c r="AM66" s="285">
        <v>32698.407611638238</v>
      </c>
      <c r="AN66" s="285">
        <v>32698.407611638238</v>
      </c>
      <c r="AO66" s="285">
        <v>32698.407611638238</v>
      </c>
      <c r="AP66" s="285">
        <v>32698.407611638238</v>
      </c>
      <c r="AQ66" s="285">
        <v>32698.407611638238</v>
      </c>
      <c r="AR66" s="285">
        <v>32698.407611638238</v>
      </c>
      <c r="AS66" s="285">
        <v>32698.407611638238</v>
      </c>
      <c r="AT66" s="287">
        <v>392380.89133965893</v>
      </c>
      <c r="AU66" s="285">
        <v>8467303.9354535174</v>
      </c>
      <c r="AV66" s="606"/>
      <c r="AW66" s="733"/>
      <c r="AX66" s="415"/>
      <c r="AY66" s="415"/>
      <c r="AZ66" s="836">
        <v>0</v>
      </c>
      <c r="BA66" s="645"/>
      <c r="BB66" s="645"/>
      <c r="BC66" s="597"/>
      <c r="BD66" s="597"/>
    </row>
    <row r="67" spans="1:80" ht="15.75" outlineLevel="1" thickBot="1">
      <c r="A67" s="180" t="s">
        <v>84</v>
      </c>
      <c r="B67" s="181">
        <v>4040378935.1255274</v>
      </c>
      <c r="C67" s="181">
        <v>356877654.82069153</v>
      </c>
      <c r="D67" s="181">
        <v>350319211.96720082</v>
      </c>
      <c r="E67" s="181"/>
      <c r="F67" s="181">
        <v>0</v>
      </c>
      <c r="G67" s="181">
        <v>177135742.25927347</v>
      </c>
      <c r="H67" s="181">
        <v>4567833889.3520012</v>
      </c>
      <c r="I67" s="181"/>
      <c r="J67" s="181">
        <v>31301078.821323253</v>
      </c>
      <c r="K67" s="181">
        <v>31301078.821323253</v>
      </c>
      <c r="L67" s="181">
        <v>31301078.821323253</v>
      </c>
      <c r="M67" s="181">
        <v>31301078.821323253</v>
      </c>
      <c r="N67" s="181">
        <v>31301078.821323253</v>
      </c>
      <c r="O67" s="181">
        <v>31301078.821323253</v>
      </c>
      <c r="P67" s="181">
        <v>31301078.821323253</v>
      </c>
      <c r="Q67" s="181">
        <v>31301078.821323253</v>
      </c>
      <c r="R67" s="181">
        <v>31301078.821323253</v>
      </c>
      <c r="S67" s="181">
        <v>31301078.821323253</v>
      </c>
      <c r="T67" s="181">
        <v>31301078.821323253</v>
      </c>
      <c r="U67" s="181">
        <v>31301078.821323253</v>
      </c>
      <c r="V67" s="181">
        <v>376024177.41752291</v>
      </c>
      <c r="W67" s="181">
        <v>4021232412.5286961</v>
      </c>
      <c r="Y67" s="301" t="s">
        <v>84</v>
      </c>
      <c r="Z67" s="302">
        <v>4086926695.9670873</v>
      </c>
      <c r="AA67" s="302">
        <v>356877654.82069153</v>
      </c>
      <c r="AB67" s="302">
        <v>0</v>
      </c>
      <c r="AC67" s="302">
        <v>0</v>
      </c>
      <c r="AD67" s="302">
        <v>0</v>
      </c>
      <c r="AE67" s="302">
        <v>178438827.41034576</v>
      </c>
      <c r="AF67" s="302">
        <v>4265365523.3774328</v>
      </c>
      <c r="AG67" s="302"/>
      <c r="AH67" s="302">
        <v>29563740.580531646</v>
      </c>
      <c r="AI67" s="302">
        <v>29563740.580531646</v>
      </c>
      <c r="AJ67" s="302">
        <v>29563740.580531646</v>
      </c>
      <c r="AK67" s="302">
        <v>29563740.580531646</v>
      </c>
      <c r="AL67" s="302">
        <v>29563740.580531646</v>
      </c>
      <c r="AM67" s="302">
        <v>29563740.580531646</v>
      </c>
      <c r="AN67" s="302">
        <v>29563740.580531646</v>
      </c>
      <c r="AO67" s="302">
        <v>29563740.580531646</v>
      </c>
      <c r="AP67" s="302">
        <v>29563740.580531646</v>
      </c>
      <c r="AQ67" s="302">
        <v>29563740.580531646</v>
      </c>
      <c r="AR67" s="302">
        <v>29563740.580531646</v>
      </c>
      <c r="AS67" s="302">
        <v>29563740.580531646</v>
      </c>
      <c r="AT67" s="302">
        <v>355176118.52802354</v>
      </c>
      <c r="AU67" s="302">
        <v>4088628232.2597556</v>
      </c>
      <c r="AV67" s="606"/>
      <c r="AW67" s="734" t="s">
        <v>212</v>
      </c>
      <c r="AX67" s="622">
        <v>36814160</v>
      </c>
      <c r="AY67" s="622">
        <v>1134884.448075</v>
      </c>
      <c r="AZ67" s="836">
        <v>37949044.448074996</v>
      </c>
      <c r="BD67" s="652"/>
    </row>
    <row r="68" spans="1:80" ht="15.75" outlineLevel="1" thickTop="1">
      <c r="A68" s="653"/>
      <c r="B68" s="654"/>
      <c r="C68" s="654">
        <v>37949044.448074996</v>
      </c>
      <c r="D68" s="654">
        <v>37949044.448074996</v>
      </c>
      <c r="E68" s="653"/>
      <c r="F68" s="655">
        <v>0</v>
      </c>
      <c r="G68" s="653"/>
      <c r="H68" s="653"/>
      <c r="I68" s="653"/>
      <c r="J68" s="653"/>
      <c r="K68" s="653"/>
      <c r="L68" s="653"/>
      <c r="M68" s="653"/>
      <c r="N68" s="653"/>
      <c r="O68" s="653"/>
      <c r="P68" s="653"/>
      <c r="Q68" s="653"/>
      <c r="R68" s="653"/>
      <c r="S68" s="653"/>
      <c r="T68" s="653"/>
      <c r="U68" s="653"/>
      <c r="V68" s="653"/>
      <c r="W68" s="653"/>
      <c r="Y68" s="698"/>
      <c r="Z68" s="699" t="s">
        <v>119</v>
      </c>
      <c r="AA68" s="700">
        <v>37949044.448074996</v>
      </c>
      <c r="AB68" s="698"/>
      <c r="AC68" s="698"/>
      <c r="AD68" s="698"/>
      <c r="AE68" s="698"/>
      <c r="AF68" s="698"/>
      <c r="AG68" s="698"/>
      <c r="AH68" s="698"/>
      <c r="AI68" s="698"/>
      <c r="AJ68" s="698"/>
      <c r="AK68" s="698"/>
      <c r="AL68" s="698"/>
      <c r="AM68" s="698"/>
      <c r="AN68" s="698"/>
      <c r="AO68" s="698"/>
      <c r="AP68" s="698"/>
      <c r="AQ68" s="698"/>
      <c r="AR68" s="698"/>
      <c r="AS68" s="698"/>
      <c r="AT68" s="698"/>
      <c r="AU68" s="698"/>
      <c r="AV68" s="606"/>
      <c r="AW68" s="666" t="s">
        <v>160</v>
      </c>
      <c r="AX68" s="652">
        <v>0</v>
      </c>
      <c r="AZ68" s="664"/>
    </row>
    <row r="69" spans="1:80" outlineLevel="1">
      <c r="A69" s="653"/>
      <c r="B69" s="654"/>
      <c r="C69" s="654">
        <v>394826699.26876652</v>
      </c>
      <c r="D69" s="654">
        <v>388268256.41527581</v>
      </c>
      <c r="E69" s="653"/>
      <c r="F69" s="656">
        <v>6558442.8534907103</v>
      </c>
      <c r="G69" s="617" t="s">
        <v>225</v>
      </c>
      <c r="H69" s="653"/>
      <c r="I69" s="653"/>
      <c r="J69" s="653"/>
      <c r="K69" s="653"/>
      <c r="L69" s="653"/>
      <c r="M69" s="653"/>
      <c r="N69" s="653"/>
      <c r="O69" s="653"/>
      <c r="P69" s="653"/>
      <c r="Q69" s="653"/>
      <c r="R69" s="653"/>
      <c r="S69" s="653"/>
      <c r="T69" s="653"/>
      <c r="U69" s="653"/>
      <c r="V69" s="653"/>
      <c r="W69" s="653"/>
      <c r="Y69" s="698"/>
      <c r="Z69" s="699" t="s">
        <v>84</v>
      </c>
      <c r="AA69" s="700">
        <v>394826699.26876652</v>
      </c>
      <c r="AB69" s="698"/>
      <c r="AC69" s="698"/>
      <c r="AD69" s="698"/>
      <c r="AE69" s="698"/>
      <c r="AF69" s="698"/>
      <c r="AG69" s="698"/>
      <c r="AH69" s="698"/>
      <c r="AI69" s="698"/>
      <c r="AJ69" s="698"/>
      <c r="AK69" s="698"/>
      <c r="AL69" s="698"/>
      <c r="AM69" s="698"/>
      <c r="AN69" s="698"/>
      <c r="AO69" s="698"/>
      <c r="AP69" s="698"/>
      <c r="AQ69" s="698"/>
      <c r="AR69" s="698"/>
      <c r="AS69" s="698"/>
      <c r="AT69" s="698"/>
      <c r="AU69" s="698"/>
      <c r="AV69" s="606"/>
    </row>
    <row r="70" spans="1:80" outlineLevel="1">
      <c r="A70" s="653"/>
      <c r="B70" s="654" t="s">
        <v>226</v>
      </c>
      <c r="C70" s="654">
        <v>394826699.26876652</v>
      </c>
      <c r="D70" s="654">
        <v>388268256.41527581</v>
      </c>
      <c r="E70" s="655">
        <v>0</v>
      </c>
      <c r="F70" s="653"/>
      <c r="G70" s="653"/>
      <c r="H70" s="653"/>
      <c r="I70" s="653"/>
      <c r="J70" s="653"/>
      <c r="K70" s="653"/>
      <c r="L70" s="653"/>
      <c r="M70" s="653"/>
      <c r="N70" s="653"/>
      <c r="O70" s="653"/>
      <c r="P70" s="653"/>
      <c r="Q70" s="653"/>
      <c r="R70" s="653"/>
      <c r="S70" s="653"/>
      <c r="T70" s="653"/>
      <c r="U70" s="653"/>
      <c r="V70" s="653"/>
      <c r="W70" s="653"/>
      <c r="Y70" s="698"/>
      <c r="Z70" s="699" t="s">
        <v>226</v>
      </c>
      <c r="AA70" s="700">
        <v>394826699.26876652</v>
      </c>
      <c r="AB70" s="701">
        <v>394826699.26876652</v>
      </c>
      <c r="AC70" s="698"/>
      <c r="AD70" s="698"/>
      <c r="AE70" s="698"/>
      <c r="AF70" s="698"/>
      <c r="AG70" s="698"/>
      <c r="AH70" s="698"/>
      <c r="AI70" s="698"/>
      <c r="AJ70" s="698"/>
      <c r="AK70" s="698"/>
      <c r="AL70" s="698"/>
      <c r="AM70" s="698"/>
      <c r="AN70" s="698"/>
      <c r="AO70" s="698"/>
      <c r="AP70" s="698"/>
      <c r="AQ70" s="698"/>
      <c r="AR70" s="698"/>
      <c r="AS70" s="698"/>
      <c r="AT70" s="698"/>
      <c r="AU70" s="698"/>
      <c r="AV70" s="606"/>
    </row>
    <row r="71" spans="1:80">
      <c r="A71" s="63" t="s">
        <v>189</v>
      </c>
      <c r="B71" s="122"/>
      <c r="C71" s="122"/>
      <c r="D71" s="122"/>
      <c r="E71" s="122"/>
      <c r="F71" s="122"/>
      <c r="G71" s="122"/>
      <c r="H71" s="124" t="s">
        <v>127</v>
      </c>
      <c r="I71" s="122"/>
      <c r="J71" s="125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Y71" s="260" t="s">
        <v>189</v>
      </c>
      <c r="Z71" s="261"/>
      <c r="AA71" s="261"/>
      <c r="AB71" s="261"/>
      <c r="AC71" s="261"/>
      <c r="AD71" s="261"/>
      <c r="AE71" s="261"/>
      <c r="AF71" s="262" t="s">
        <v>127</v>
      </c>
      <c r="AG71" s="261"/>
      <c r="AH71" s="263"/>
      <c r="AI71" s="261"/>
      <c r="AJ71" s="261"/>
      <c r="AK71" s="261"/>
      <c r="AL71" s="261"/>
      <c r="AM71" s="261"/>
      <c r="AN71" s="261"/>
      <c r="AO71" s="261"/>
      <c r="AP71" s="261"/>
      <c r="AQ71" s="261"/>
      <c r="AR71" s="261"/>
      <c r="AS71" s="261"/>
      <c r="AT71" s="261"/>
      <c r="AU71" s="261"/>
      <c r="AV71" s="606"/>
    </row>
    <row r="72" spans="1:80">
      <c r="A72" s="63" t="s">
        <v>231</v>
      </c>
      <c r="B72" s="122"/>
      <c r="C72" s="122"/>
      <c r="D72" s="122"/>
      <c r="E72" s="122"/>
      <c r="F72" s="122"/>
      <c r="G72" s="122"/>
      <c r="H72" s="127" t="s">
        <v>131</v>
      </c>
      <c r="I72" s="122"/>
      <c r="J72" s="125"/>
      <c r="K72" s="122"/>
      <c r="L72" s="122"/>
      <c r="M72" s="122"/>
      <c r="N72" s="122"/>
      <c r="O72" s="122"/>
      <c r="P72" s="122"/>
      <c r="Q72" s="122"/>
      <c r="R72" s="122"/>
      <c r="S72" s="122"/>
      <c r="T72" s="125"/>
      <c r="U72" s="122"/>
      <c r="V72" s="122"/>
      <c r="W72" s="122"/>
      <c r="Y72" s="260" t="s">
        <v>232</v>
      </c>
      <c r="Z72" s="261"/>
      <c r="AA72" s="261"/>
      <c r="AB72" s="261"/>
      <c r="AC72" s="261"/>
      <c r="AD72" s="261"/>
      <c r="AE72" s="261"/>
      <c r="AF72" s="264" t="s">
        <v>131</v>
      </c>
      <c r="AG72" s="261"/>
      <c r="AH72" s="263"/>
      <c r="AI72" s="261"/>
      <c r="AJ72" s="261"/>
      <c r="AK72" s="261"/>
      <c r="AL72" s="261"/>
      <c r="AM72" s="261"/>
      <c r="AN72" s="261"/>
      <c r="AO72" s="261"/>
      <c r="AP72" s="261"/>
      <c r="AQ72" s="261"/>
      <c r="AR72" s="263"/>
      <c r="AS72" s="261"/>
      <c r="AT72" s="261"/>
      <c r="AU72" s="261"/>
      <c r="AV72" s="606"/>
      <c r="AW72" s="584" t="s">
        <v>232</v>
      </c>
    </row>
    <row r="73" spans="1:80">
      <c r="A73" s="63" t="s">
        <v>133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3"/>
      <c r="Q73" s="122"/>
      <c r="R73" s="122"/>
      <c r="S73" s="122"/>
      <c r="T73" s="122"/>
      <c r="U73" s="122"/>
      <c r="V73" s="122"/>
      <c r="W73" s="122"/>
      <c r="Y73" s="260" t="s">
        <v>133</v>
      </c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43"/>
      <c r="AO73" s="261"/>
      <c r="AP73" s="261"/>
      <c r="AQ73" s="261"/>
      <c r="AR73" s="261"/>
      <c r="AS73" s="261"/>
      <c r="AT73" s="261"/>
      <c r="AU73" s="261"/>
      <c r="AV73" s="606"/>
    </row>
    <row r="74" spans="1:80">
      <c r="A74" s="128" t="s">
        <v>191</v>
      </c>
      <c r="B74" s="129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Y74" s="245" t="s">
        <v>191</v>
      </c>
      <c r="Z74" s="265"/>
      <c r="AA74" s="261"/>
      <c r="AB74" s="261"/>
      <c r="AC74" s="261"/>
      <c r="AD74" s="261"/>
      <c r="AE74" s="261"/>
      <c r="AF74" s="261"/>
      <c r="AG74" s="261"/>
      <c r="AH74" s="261"/>
      <c r="AI74" s="261"/>
      <c r="AJ74" s="261"/>
      <c r="AK74" s="261"/>
      <c r="AL74" s="261"/>
      <c r="AM74" s="261"/>
      <c r="AN74" s="261"/>
      <c r="AO74" s="261"/>
      <c r="AP74" s="261"/>
      <c r="AQ74" s="261"/>
      <c r="AR74" s="261"/>
      <c r="AS74" s="261"/>
      <c r="AT74" s="261"/>
      <c r="AU74" s="261"/>
      <c r="AV74" s="606"/>
    </row>
    <row r="75" spans="1:80">
      <c r="A75" s="130"/>
      <c r="B75" s="131" t="s">
        <v>134</v>
      </c>
      <c r="C75" s="132" t="s">
        <v>135</v>
      </c>
      <c r="D75" s="133" t="s">
        <v>136</v>
      </c>
      <c r="E75" s="130"/>
      <c r="F75" s="132" t="s">
        <v>137</v>
      </c>
      <c r="G75" s="133" t="s">
        <v>138</v>
      </c>
      <c r="H75" s="132" t="s">
        <v>139</v>
      </c>
      <c r="I75" s="130"/>
      <c r="J75" s="133" t="s">
        <v>25</v>
      </c>
      <c r="K75" s="133" t="s">
        <v>25</v>
      </c>
      <c r="L75" s="133" t="s">
        <v>25</v>
      </c>
      <c r="M75" s="133" t="s">
        <v>25</v>
      </c>
      <c r="N75" s="133" t="s">
        <v>25</v>
      </c>
      <c r="O75" s="133" t="s">
        <v>25</v>
      </c>
      <c r="P75" s="133" t="s">
        <v>25</v>
      </c>
      <c r="Q75" s="133" t="s">
        <v>25</v>
      </c>
      <c r="R75" s="133" t="s">
        <v>25</v>
      </c>
      <c r="S75" s="133" t="s">
        <v>25</v>
      </c>
      <c r="T75" s="133" t="s">
        <v>25</v>
      </c>
      <c r="U75" s="134" t="s">
        <v>25</v>
      </c>
      <c r="V75" s="133" t="s">
        <v>25</v>
      </c>
      <c r="W75" s="135" t="s">
        <v>140</v>
      </c>
      <c r="Y75" s="266"/>
      <c r="Z75" s="267" t="s">
        <v>134</v>
      </c>
      <c r="AA75" s="268" t="s">
        <v>135</v>
      </c>
      <c r="AB75" s="269" t="s">
        <v>136</v>
      </c>
      <c r="AC75" s="266"/>
      <c r="AD75" s="268" t="s">
        <v>137</v>
      </c>
      <c r="AE75" s="269" t="s">
        <v>138</v>
      </c>
      <c r="AF75" s="268" t="s">
        <v>139</v>
      </c>
      <c r="AG75" s="266"/>
      <c r="AH75" s="269" t="s">
        <v>25</v>
      </c>
      <c r="AI75" s="269" t="s">
        <v>25</v>
      </c>
      <c r="AJ75" s="269" t="s">
        <v>25</v>
      </c>
      <c r="AK75" s="269" t="s">
        <v>25</v>
      </c>
      <c r="AL75" s="269" t="s">
        <v>25</v>
      </c>
      <c r="AM75" s="269" t="s">
        <v>25</v>
      </c>
      <c r="AN75" s="269" t="s">
        <v>25</v>
      </c>
      <c r="AO75" s="269" t="s">
        <v>25</v>
      </c>
      <c r="AP75" s="269" t="s">
        <v>25</v>
      </c>
      <c r="AQ75" s="269" t="s">
        <v>25</v>
      </c>
      <c r="AR75" s="269" t="s">
        <v>25</v>
      </c>
      <c r="AS75" s="270" t="s">
        <v>25</v>
      </c>
      <c r="AT75" s="269" t="s">
        <v>25</v>
      </c>
      <c r="AU75" s="271" t="s">
        <v>140</v>
      </c>
      <c r="AV75" s="606"/>
      <c r="BZ75" s="586"/>
    </row>
    <row r="76" spans="1:80">
      <c r="A76" s="136" t="s">
        <v>141</v>
      </c>
      <c r="B76" s="137" t="s">
        <v>142</v>
      </c>
      <c r="C76" s="136" t="s">
        <v>5</v>
      </c>
      <c r="D76" s="136" t="s">
        <v>143</v>
      </c>
      <c r="E76" s="138" t="s">
        <v>144</v>
      </c>
      <c r="F76" s="136" t="s">
        <v>145</v>
      </c>
      <c r="G76" s="139" t="s">
        <v>146</v>
      </c>
      <c r="H76" s="136" t="s">
        <v>147</v>
      </c>
      <c r="I76" s="139" t="s">
        <v>16</v>
      </c>
      <c r="J76" s="139" t="s">
        <v>192</v>
      </c>
      <c r="K76" s="139" t="s">
        <v>192</v>
      </c>
      <c r="L76" s="139" t="s">
        <v>192</v>
      </c>
      <c r="M76" s="139" t="s">
        <v>192</v>
      </c>
      <c r="N76" s="139" t="s">
        <v>192</v>
      </c>
      <c r="O76" s="139" t="s">
        <v>192</v>
      </c>
      <c r="P76" s="139" t="s">
        <v>192</v>
      </c>
      <c r="Q76" s="139" t="s">
        <v>192</v>
      </c>
      <c r="R76" s="139" t="s">
        <v>192</v>
      </c>
      <c r="S76" s="139" t="s">
        <v>192</v>
      </c>
      <c r="T76" s="139" t="s">
        <v>192</v>
      </c>
      <c r="U76" s="140" t="s">
        <v>192</v>
      </c>
      <c r="V76" s="136"/>
      <c r="W76" s="141" t="s">
        <v>10</v>
      </c>
      <c r="Y76" s="272" t="s">
        <v>141</v>
      </c>
      <c r="Z76" s="273" t="s">
        <v>142</v>
      </c>
      <c r="AA76" s="272" t="s">
        <v>5</v>
      </c>
      <c r="AB76" s="272" t="s">
        <v>143</v>
      </c>
      <c r="AC76" s="274" t="s">
        <v>144</v>
      </c>
      <c r="AD76" s="272" t="s">
        <v>145</v>
      </c>
      <c r="AE76" s="275" t="s">
        <v>146</v>
      </c>
      <c r="AF76" s="272" t="s">
        <v>147</v>
      </c>
      <c r="AG76" s="275" t="s">
        <v>16</v>
      </c>
      <c r="AH76" s="275" t="s">
        <v>192</v>
      </c>
      <c r="AI76" s="275" t="s">
        <v>192</v>
      </c>
      <c r="AJ76" s="275" t="s">
        <v>192</v>
      </c>
      <c r="AK76" s="275" t="s">
        <v>192</v>
      </c>
      <c r="AL76" s="275" t="s">
        <v>192</v>
      </c>
      <c r="AM76" s="275" t="s">
        <v>192</v>
      </c>
      <c r="AN76" s="275" t="s">
        <v>192</v>
      </c>
      <c r="AO76" s="275" t="s">
        <v>192</v>
      </c>
      <c r="AP76" s="275" t="s">
        <v>192</v>
      </c>
      <c r="AQ76" s="275" t="s">
        <v>192</v>
      </c>
      <c r="AR76" s="275" t="s">
        <v>192</v>
      </c>
      <c r="AS76" s="276" t="s">
        <v>192</v>
      </c>
      <c r="AT76" s="272"/>
      <c r="AU76" s="277" t="s">
        <v>10</v>
      </c>
      <c r="AV76" s="606"/>
      <c r="AZ76" s="703"/>
      <c r="BA76" s="703"/>
    </row>
    <row r="77" spans="1:80">
      <c r="A77" s="143" t="s">
        <v>148</v>
      </c>
      <c r="B77" s="144" t="s">
        <v>149</v>
      </c>
      <c r="C77" s="143" t="s">
        <v>84</v>
      </c>
      <c r="D77" s="145" t="s">
        <v>150</v>
      </c>
      <c r="E77" s="146"/>
      <c r="F77" s="143" t="s">
        <v>193</v>
      </c>
      <c r="G77" s="145" t="s">
        <v>152</v>
      </c>
      <c r="H77" s="143" t="s">
        <v>153</v>
      </c>
      <c r="I77" s="145" t="s">
        <v>154</v>
      </c>
      <c r="J77" s="145" t="s">
        <v>194</v>
      </c>
      <c r="K77" s="145" t="s">
        <v>195</v>
      </c>
      <c r="L77" s="145" t="s">
        <v>196</v>
      </c>
      <c r="M77" s="145" t="s">
        <v>197</v>
      </c>
      <c r="N77" s="145" t="s">
        <v>198</v>
      </c>
      <c r="O77" s="145" t="s">
        <v>199</v>
      </c>
      <c r="P77" s="145" t="s">
        <v>200</v>
      </c>
      <c r="Q77" s="145" t="s">
        <v>201</v>
      </c>
      <c r="R77" s="145" t="s">
        <v>202</v>
      </c>
      <c r="S77" s="145" t="s">
        <v>203</v>
      </c>
      <c r="T77" s="145" t="s">
        <v>204</v>
      </c>
      <c r="U77" s="145" t="s">
        <v>205</v>
      </c>
      <c r="V77" s="145" t="s">
        <v>155</v>
      </c>
      <c r="W77" s="141" t="s">
        <v>174</v>
      </c>
      <c r="Y77" s="278" t="s">
        <v>148</v>
      </c>
      <c r="Z77" s="279" t="s">
        <v>149</v>
      </c>
      <c r="AA77" s="278" t="s">
        <v>84</v>
      </c>
      <c r="AB77" s="280" t="s">
        <v>150</v>
      </c>
      <c r="AC77" s="281"/>
      <c r="AD77" s="278" t="s">
        <v>193</v>
      </c>
      <c r="AE77" s="280" t="s">
        <v>152</v>
      </c>
      <c r="AF77" s="278" t="s">
        <v>153</v>
      </c>
      <c r="AG77" s="280" t="s">
        <v>154</v>
      </c>
      <c r="AH77" s="280" t="s">
        <v>194</v>
      </c>
      <c r="AI77" s="280" t="s">
        <v>195</v>
      </c>
      <c r="AJ77" s="280" t="s">
        <v>196</v>
      </c>
      <c r="AK77" s="280" t="s">
        <v>197</v>
      </c>
      <c r="AL77" s="280" t="s">
        <v>198</v>
      </c>
      <c r="AM77" s="280" t="s">
        <v>199</v>
      </c>
      <c r="AN77" s="280" t="s">
        <v>200</v>
      </c>
      <c r="AO77" s="280" t="s">
        <v>201</v>
      </c>
      <c r="AP77" s="280" t="s">
        <v>202</v>
      </c>
      <c r="AQ77" s="280" t="s">
        <v>203</v>
      </c>
      <c r="AR77" s="280" t="s">
        <v>204</v>
      </c>
      <c r="AS77" s="280" t="s">
        <v>205</v>
      </c>
      <c r="AT77" s="280" t="s">
        <v>155</v>
      </c>
      <c r="AU77" s="277" t="s">
        <v>174</v>
      </c>
      <c r="AV77" s="606"/>
    </row>
    <row r="78" spans="1:80">
      <c r="A78" s="139"/>
      <c r="B78" s="148"/>
      <c r="C78" s="138"/>
      <c r="D78" s="138"/>
      <c r="E78" s="138"/>
      <c r="F78" s="138"/>
      <c r="G78" s="138"/>
      <c r="H78" s="138"/>
      <c r="I78" s="139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49"/>
      <c r="W78" s="130"/>
      <c r="Y78" s="275"/>
      <c r="Z78" s="282"/>
      <c r="AA78" s="274"/>
      <c r="AB78" s="274"/>
      <c r="AC78" s="274"/>
      <c r="AD78" s="274"/>
      <c r="AE78" s="274"/>
      <c r="AF78" s="274"/>
      <c r="AG78" s="275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83"/>
      <c r="AU78" s="266"/>
      <c r="AV78" s="606"/>
    </row>
    <row r="79" spans="1:80">
      <c r="A79" s="140">
        <v>1</v>
      </c>
      <c r="B79" s="150">
        <v>955076211.08121598</v>
      </c>
      <c r="C79" s="150">
        <v>0</v>
      </c>
      <c r="D79" s="150">
        <v>0</v>
      </c>
      <c r="E79" s="138"/>
      <c r="F79" s="138"/>
      <c r="G79" s="153">
        <v>0</v>
      </c>
      <c r="H79" s="153">
        <v>955076211.08121598</v>
      </c>
      <c r="I79" s="154">
        <v>4</v>
      </c>
      <c r="J79" s="153">
        <v>3183587.3702707198</v>
      </c>
      <c r="K79" s="153">
        <v>3183587.3702707198</v>
      </c>
      <c r="L79" s="153">
        <v>3183587.3702707198</v>
      </c>
      <c r="M79" s="153">
        <v>3183587.3702707198</v>
      </c>
      <c r="N79" s="153">
        <v>3183587.3702707198</v>
      </c>
      <c r="O79" s="153">
        <v>3183587.3702707198</v>
      </c>
      <c r="P79" s="153">
        <v>3183587.3702707198</v>
      </c>
      <c r="Q79" s="153">
        <v>3183587.3702707198</v>
      </c>
      <c r="R79" s="153">
        <v>3183587.3702707198</v>
      </c>
      <c r="S79" s="153">
        <v>3183587.3702707198</v>
      </c>
      <c r="T79" s="153">
        <v>3183587.3702707198</v>
      </c>
      <c r="U79" s="153">
        <v>3183587.3702707198</v>
      </c>
      <c r="V79" s="155">
        <v>38203048.443248644</v>
      </c>
      <c r="W79" s="153">
        <v>916873162.63796735</v>
      </c>
      <c r="X79" s="838">
        <v>0</v>
      </c>
      <c r="Y79" s="276">
        <v>1</v>
      </c>
      <c r="Z79" s="284">
        <v>955076211.08121598</v>
      </c>
      <c r="AA79" s="284">
        <v>0</v>
      </c>
      <c r="AB79" s="274"/>
      <c r="AC79" s="274"/>
      <c r="AD79" s="274"/>
      <c r="AE79" s="285">
        <v>0</v>
      </c>
      <c r="AF79" s="285">
        <v>955076211.08121598</v>
      </c>
      <c r="AG79" s="286">
        <v>4</v>
      </c>
      <c r="AH79" s="285">
        <v>3183587.3702707198</v>
      </c>
      <c r="AI79" s="285">
        <v>3183587.3702707198</v>
      </c>
      <c r="AJ79" s="285">
        <v>3183587.3702707198</v>
      </c>
      <c r="AK79" s="285">
        <v>3183587.3702707198</v>
      </c>
      <c r="AL79" s="285">
        <v>3183587.3702707198</v>
      </c>
      <c r="AM79" s="285">
        <v>3183587.3702707198</v>
      </c>
      <c r="AN79" s="285">
        <v>3183587.3702707198</v>
      </c>
      <c r="AO79" s="285">
        <v>3183587.3702707198</v>
      </c>
      <c r="AP79" s="285">
        <v>3183587.3702707198</v>
      </c>
      <c r="AQ79" s="285">
        <v>3183587.3702707198</v>
      </c>
      <c r="AR79" s="285">
        <v>3183587.3702707198</v>
      </c>
      <c r="AS79" s="285">
        <v>3183587.3702707198</v>
      </c>
      <c r="AT79" s="287">
        <v>38203048.443248644</v>
      </c>
      <c r="AU79" s="285">
        <v>916873162.63796735</v>
      </c>
      <c r="AV79" s="838">
        <v>0</v>
      </c>
      <c r="AW79" s="597" t="s">
        <v>229</v>
      </c>
      <c r="AX79" s="703"/>
      <c r="AY79" s="703"/>
      <c r="BM79" s="724"/>
      <c r="BZ79" s="564"/>
      <c r="CA79" s="564"/>
      <c r="CB79" s="564"/>
    </row>
    <row r="80" spans="1:80">
      <c r="A80" s="158" t="s">
        <v>157</v>
      </c>
      <c r="B80" s="150">
        <v>112525717.33754313</v>
      </c>
      <c r="C80" s="150">
        <v>29991521.549348723</v>
      </c>
      <c r="D80" s="150">
        <v>29731942.731397718</v>
      </c>
      <c r="E80" s="153"/>
      <c r="F80" s="150"/>
      <c r="G80" s="153">
        <v>14995760.774674362</v>
      </c>
      <c r="H80" s="153">
        <v>157253420.8436152</v>
      </c>
      <c r="I80" s="154">
        <v>6</v>
      </c>
      <c r="J80" s="153">
        <v>786267.1042180761</v>
      </c>
      <c r="K80" s="153">
        <v>786267.1042180761</v>
      </c>
      <c r="L80" s="153">
        <v>786267.1042180761</v>
      </c>
      <c r="M80" s="153">
        <v>786267.1042180761</v>
      </c>
      <c r="N80" s="153">
        <v>786267.1042180761</v>
      </c>
      <c r="O80" s="153">
        <v>786267.1042180761</v>
      </c>
      <c r="P80" s="153">
        <v>786267.1042180761</v>
      </c>
      <c r="Q80" s="153">
        <v>786267.1042180761</v>
      </c>
      <c r="R80" s="153">
        <v>786267.1042180761</v>
      </c>
      <c r="S80" s="153">
        <v>786267.1042180761</v>
      </c>
      <c r="T80" s="153">
        <v>786267.1042180761</v>
      </c>
      <c r="U80" s="153">
        <v>786267.1042180761</v>
      </c>
      <c r="V80" s="155">
        <v>9435205.2506169137</v>
      </c>
      <c r="W80" s="153">
        <v>133082033.63627493</v>
      </c>
      <c r="X80" s="838">
        <v>0</v>
      </c>
      <c r="Y80" s="288" t="s">
        <v>157</v>
      </c>
      <c r="Z80" s="284">
        <v>113336744.66289161</v>
      </c>
      <c r="AA80" s="284">
        <v>29991521.549348723</v>
      </c>
      <c r="AB80" s="284"/>
      <c r="AC80" s="285"/>
      <c r="AD80" s="284"/>
      <c r="AE80" s="285">
        <v>14995760.774674362</v>
      </c>
      <c r="AF80" s="285">
        <v>128332505.43756597</v>
      </c>
      <c r="AG80" s="286">
        <v>6</v>
      </c>
      <c r="AH80" s="285">
        <v>641662.52718782984</v>
      </c>
      <c r="AI80" s="285">
        <v>641662.52718782984</v>
      </c>
      <c r="AJ80" s="285">
        <v>641662.52718782984</v>
      </c>
      <c r="AK80" s="285">
        <v>641662.52718782984</v>
      </c>
      <c r="AL80" s="285">
        <v>641662.52718782984</v>
      </c>
      <c r="AM80" s="285">
        <v>641662.52718782984</v>
      </c>
      <c r="AN80" s="285">
        <v>641662.52718782984</v>
      </c>
      <c r="AO80" s="285">
        <v>641662.52718782984</v>
      </c>
      <c r="AP80" s="285">
        <v>641662.52718782984</v>
      </c>
      <c r="AQ80" s="285">
        <v>641662.52718782984</v>
      </c>
      <c r="AR80" s="285">
        <v>641662.52718782984</v>
      </c>
      <c r="AS80" s="285">
        <v>641662.52718782984</v>
      </c>
      <c r="AT80" s="287">
        <v>7699950.326253958</v>
      </c>
      <c r="AU80" s="285">
        <v>135628315.88598639</v>
      </c>
      <c r="AV80" s="838">
        <v>0</v>
      </c>
      <c r="AW80" s="703"/>
      <c r="AX80" s="839" t="s">
        <v>233</v>
      </c>
      <c r="AY80" s="840"/>
      <c r="AZ80" s="839"/>
      <c r="BA80" s="839"/>
      <c r="BB80" s="841"/>
      <c r="BM80" s="724"/>
      <c r="BZ80" s="564"/>
      <c r="CA80" s="564"/>
      <c r="CB80" s="564"/>
    </row>
    <row r="81" spans="1:80">
      <c r="A81" s="158">
        <v>2</v>
      </c>
      <c r="B81" s="150">
        <v>89953880.958728001</v>
      </c>
      <c r="C81" s="150">
        <v>0</v>
      </c>
      <c r="D81" s="150">
        <v>0</v>
      </c>
      <c r="E81" s="153"/>
      <c r="F81" s="150"/>
      <c r="G81" s="153">
        <v>0</v>
      </c>
      <c r="H81" s="153">
        <v>89953880.958728001</v>
      </c>
      <c r="I81" s="154">
        <v>6</v>
      </c>
      <c r="J81" s="153">
        <v>449769.40479363996</v>
      </c>
      <c r="K81" s="153">
        <v>449769.40479363996</v>
      </c>
      <c r="L81" s="153">
        <v>449769.40479363996</v>
      </c>
      <c r="M81" s="153">
        <v>449769.40479363996</v>
      </c>
      <c r="N81" s="153">
        <v>449769.40479363996</v>
      </c>
      <c r="O81" s="153">
        <v>449769.40479363996</v>
      </c>
      <c r="P81" s="153">
        <v>449769.40479363996</v>
      </c>
      <c r="Q81" s="153">
        <v>449769.40479363996</v>
      </c>
      <c r="R81" s="153">
        <v>449769.40479363996</v>
      </c>
      <c r="S81" s="153">
        <v>449769.40479363996</v>
      </c>
      <c r="T81" s="153">
        <v>449769.40479363996</v>
      </c>
      <c r="U81" s="153">
        <v>449769.40479363996</v>
      </c>
      <c r="V81" s="155">
        <v>5397232.8575236797</v>
      </c>
      <c r="W81" s="153">
        <v>84556648.101204321</v>
      </c>
      <c r="X81" s="838">
        <v>0</v>
      </c>
      <c r="Y81" s="288">
        <v>2</v>
      </c>
      <c r="Z81" s="284">
        <v>89953880.958728001</v>
      </c>
      <c r="AA81" s="284">
        <v>0</v>
      </c>
      <c r="AB81" s="284"/>
      <c r="AC81" s="285"/>
      <c r="AD81" s="284"/>
      <c r="AE81" s="285">
        <v>0</v>
      </c>
      <c r="AF81" s="285">
        <v>89953880.958728001</v>
      </c>
      <c r="AG81" s="286">
        <v>6</v>
      </c>
      <c r="AH81" s="285">
        <v>449769.40479363996</v>
      </c>
      <c r="AI81" s="285">
        <v>449769.40479363996</v>
      </c>
      <c r="AJ81" s="285">
        <v>449769.40479363996</v>
      </c>
      <c r="AK81" s="285">
        <v>449769.40479363996</v>
      </c>
      <c r="AL81" s="285">
        <v>449769.40479363996</v>
      </c>
      <c r="AM81" s="285">
        <v>449769.40479363996</v>
      </c>
      <c r="AN81" s="285">
        <v>449769.40479363996</v>
      </c>
      <c r="AO81" s="285">
        <v>449769.40479363996</v>
      </c>
      <c r="AP81" s="285">
        <v>449769.40479363996</v>
      </c>
      <c r="AQ81" s="285">
        <v>449769.40479363996</v>
      </c>
      <c r="AR81" s="285">
        <v>449769.40479363996</v>
      </c>
      <c r="AS81" s="285">
        <v>449769.40479363996</v>
      </c>
      <c r="AT81" s="287">
        <v>5397232.8575236797</v>
      </c>
      <c r="AU81" s="285">
        <v>84556648.101204321</v>
      </c>
      <c r="AV81" s="838">
        <v>0</v>
      </c>
      <c r="AX81" s="839" t="s">
        <v>234</v>
      </c>
      <c r="AY81" s="842"/>
      <c r="AZ81" s="843"/>
      <c r="BA81" s="843"/>
      <c r="BB81" s="844"/>
      <c r="BM81" s="724"/>
      <c r="BZ81" s="564"/>
      <c r="CA81" s="564"/>
      <c r="CB81" s="564"/>
    </row>
    <row r="82" spans="1:80" ht="12.75" customHeight="1">
      <c r="A82" s="158">
        <v>3</v>
      </c>
      <c r="B82" s="150">
        <v>2839833.4847499998</v>
      </c>
      <c r="C82" s="150">
        <v>0</v>
      </c>
      <c r="D82" s="150">
        <v>0</v>
      </c>
      <c r="E82" s="153"/>
      <c r="F82" s="150"/>
      <c r="G82" s="153">
        <v>0</v>
      </c>
      <c r="H82" s="153">
        <v>2839833.4847499998</v>
      </c>
      <c r="I82" s="154">
        <v>5</v>
      </c>
      <c r="J82" s="153">
        <v>11832.639519791664</v>
      </c>
      <c r="K82" s="153">
        <v>11832.639519791664</v>
      </c>
      <c r="L82" s="153">
        <v>11832.639519791664</v>
      </c>
      <c r="M82" s="153">
        <v>11832.639519791664</v>
      </c>
      <c r="N82" s="153">
        <v>11832.639519791664</v>
      </c>
      <c r="O82" s="153">
        <v>11832.639519791664</v>
      </c>
      <c r="P82" s="153">
        <v>11832.639519791664</v>
      </c>
      <c r="Q82" s="153">
        <v>11832.639519791664</v>
      </c>
      <c r="R82" s="153">
        <v>11832.639519791664</v>
      </c>
      <c r="S82" s="153">
        <v>11832.639519791664</v>
      </c>
      <c r="T82" s="153">
        <v>11832.639519791664</v>
      </c>
      <c r="U82" s="153">
        <v>11832.639519791664</v>
      </c>
      <c r="V82" s="155">
        <v>141991.6742375</v>
      </c>
      <c r="W82" s="153">
        <v>2697841.8105124999</v>
      </c>
      <c r="X82" s="838">
        <v>0</v>
      </c>
      <c r="Y82" s="288">
        <v>3</v>
      </c>
      <c r="Z82" s="284">
        <v>2839833.4847499998</v>
      </c>
      <c r="AA82" s="284">
        <v>0</v>
      </c>
      <c r="AB82" s="284"/>
      <c r="AC82" s="285"/>
      <c r="AD82" s="284"/>
      <c r="AE82" s="285">
        <v>0</v>
      </c>
      <c r="AF82" s="285">
        <v>2839833.4847499998</v>
      </c>
      <c r="AG82" s="286">
        <v>5</v>
      </c>
      <c r="AH82" s="285">
        <v>11832.639519791664</v>
      </c>
      <c r="AI82" s="285">
        <v>11832.639519791664</v>
      </c>
      <c r="AJ82" s="285">
        <v>11832.639519791664</v>
      </c>
      <c r="AK82" s="285">
        <v>11832.639519791664</v>
      </c>
      <c r="AL82" s="285">
        <v>11832.639519791664</v>
      </c>
      <c r="AM82" s="285">
        <v>11832.639519791664</v>
      </c>
      <c r="AN82" s="285">
        <v>11832.639519791664</v>
      </c>
      <c r="AO82" s="285">
        <v>11832.639519791664</v>
      </c>
      <c r="AP82" s="285">
        <v>11832.639519791664</v>
      </c>
      <c r="AQ82" s="285">
        <v>11832.639519791664</v>
      </c>
      <c r="AR82" s="285">
        <v>11832.639519791664</v>
      </c>
      <c r="AS82" s="285">
        <v>11832.639519791664</v>
      </c>
      <c r="AT82" s="287">
        <v>141991.6742375</v>
      </c>
      <c r="AU82" s="285">
        <v>2697841.8105124999</v>
      </c>
      <c r="AV82" s="838">
        <v>0</v>
      </c>
      <c r="AW82" s="586"/>
      <c r="BM82" s="724"/>
      <c r="BZ82" s="564"/>
      <c r="CA82" s="564"/>
      <c r="CB82" s="564"/>
    </row>
    <row r="83" spans="1:80">
      <c r="A83" s="158">
        <v>6</v>
      </c>
      <c r="B83" s="150">
        <v>74409.758999999991</v>
      </c>
      <c r="C83" s="150">
        <v>0</v>
      </c>
      <c r="D83" s="150">
        <v>0</v>
      </c>
      <c r="E83" s="153"/>
      <c r="F83" s="150"/>
      <c r="G83" s="153">
        <v>0</v>
      </c>
      <c r="H83" s="153">
        <v>74409.758999999991</v>
      </c>
      <c r="I83" s="154">
        <v>10</v>
      </c>
      <c r="J83" s="153">
        <v>620.08132499999988</v>
      </c>
      <c r="K83" s="153">
        <v>620.08132499999988</v>
      </c>
      <c r="L83" s="153">
        <v>620.08132499999988</v>
      </c>
      <c r="M83" s="153">
        <v>620.08132499999988</v>
      </c>
      <c r="N83" s="153">
        <v>620.08132499999988</v>
      </c>
      <c r="O83" s="153">
        <v>620.08132499999988</v>
      </c>
      <c r="P83" s="153">
        <v>620.08132499999988</v>
      </c>
      <c r="Q83" s="153">
        <v>620.08132499999988</v>
      </c>
      <c r="R83" s="153">
        <v>620.08132499999988</v>
      </c>
      <c r="S83" s="153">
        <v>620.08132499999988</v>
      </c>
      <c r="T83" s="153">
        <v>620.08132499999988</v>
      </c>
      <c r="U83" s="153">
        <v>620.08132499999988</v>
      </c>
      <c r="V83" s="155">
        <v>7440.9759000000004</v>
      </c>
      <c r="W83" s="153">
        <v>66968.783099999986</v>
      </c>
      <c r="X83" s="838">
        <v>0</v>
      </c>
      <c r="Y83" s="288">
        <v>6</v>
      </c>
      <c r="Z83" s="284">
        <v>74409.758999999991</v>
      </c>
      <c r="AA83" s="284">
        <v>0</v>
      </c>
      <c r="AB83" s="284"/>
      <c r="AC83" s="285"/>
      <c r="AD83" s="284"/>
      <c r="AE83" s="285">
        <v>0</v>
      </c>
      <c r="AF83" s="285">
        <v>74409.758999999991</v>
      </c>
      <c r="AG83" s="286">
        <v>10</v>
      </c>
      <c r="AH83" s="285">
        <v>620.08132499999988</v>
      </c>
      <c r="AI83" s="285">
        <v>620.08132499999988</v>
      </c>
      <c r="AJ83" s="285">
        <v>620.08132499999988</v>
      </c>
      <c r="AK83" s="285">
        <v>620.08132499999988</v>
      </c>
      <c r="AL83" s="285">
        <v>620.08132499999988</v>
      </c>
      <c r="AM83" s="285">
        <v>620.08132499999988</v>
      </c>
      <c r="AN83" s="285">
        <v>620.08132499999988</v>
      </c>
      <c r="AO83" s="285">
        <v>620.08132499999988</v>
      </c>
      <c r="AP83" s="285">
        <v>620.08132499999988</v>
      </c>
      <c r="AQ83" s="285">
        <v>620.08132499999988</v>
      </c>
      <c r="AR83" s="285">
        <v>620.08132499999988</v>
      </c>
      <c r="AS83" s="285">
        <v>620.08132499999988</v>
      </c>
      <c r="AT83" s="287">
        <v>7440.9759000000004</v>
      </c>
      <c r="AU83" s="285">
        <v>66968.783099999986</v>
      </c>
      <c r="AV83" s="838">
        <v>0</v>
      </c>
      <c r="BM83" s="724"/>
      <c r="BZ83" s="564"/>
      <c r="CA83" s="564"/>
      <c r="CB83" s="564"/>
    </row>
    <row r="84" spans="1:80">
      <c r="A84" s="158">
        <v>7</v>
      </c>
      <c r="B84" s="150">
        <v>469998890.22539711</v>
      </c>
      <c r="C84" s="150">
        <v>5851436</v>
      </c>
      <c r="D84" s="150">
        <v>5851436</v>
      </c>
      <c r="E84" s="153"/>
      <c r="F84" s="150"/>
      <c r="G84" s="153">
        <v>2925718</v>
      </c>
      <c r="H84" s="153">
        <v>478776044.22539711</v>
      </c>
      <c r="I84" s="154">
        <v>15</v>
      </c>
      <c r="J84" s="153">
        <v>5984700.5528174639</v>
      </c>
      <c r="K84" s="153">
        <v>5984700.5528174639</v>
      </c>
      <c r="L84" s="153">
        <v>5984700.5528174639</v>
      </c>
      <c r="M84" s="153">
        <v>5984700.5528174639</v>
      </c>
      <c r="N84" s="153">
        <v>5984700.5528174639</v>
      </c>
      <c r="O84" s="153">
        <v>5984700.5528174639</v>
      </c>
      <c r="P84" s="153">
        <v>5984700.5528174639</v>
      </c>
      <c r="Q84" s="153">
        <v>5984700.5528174639</v>
      </c>
      <c r="R84" s="153">
        <v>5984700.5528174639</v>
      </c>
      <c r="S84" s="153">
        <v>5984700.5528174639</v>
      </c>
      <c r="T84" s="153">
        <v>5984700.5528174639</v>
      </c>
      <c r="U84" s="153">
        <v>5984700.5528174639</v>
      </c>
      <c r="V84" s="155">
        <v>71816406.633809566</v>
      </c>
      <c r="W84" s="153">
        <v>404033919.59158754</v>
      </c>
      <c r="X84" s="838">
        <v>0</v>
      </c>
      <c r="Y84" s="288">
        <v>7</v>
      </c>
      <c r="Z84" s="284">
        <v>471065877.5884375</v>
      </c>
      <c r="AA84" s="284">
        <v>5851436</v>
      </c>
      <c r="AB84" s="284"/>
      <c r="AC84" s="284"/>
      <c r="AD84" s="284"/>
      <c r="AE84" s="285">
        <v>2925718</v>
      </c>
      <c r="AF84" s="285">
        <v>473991595.5884375</v>
      </c>
      <c r="AG84" s="286">
        <v>15</v>
      </c>
      <c r="AH84" s="285">
        <v>5924894.9448554693</v>
      </c>
      <c r="AI84" s="285">
        <v>5924894.9448554693</v>
      </c>
      <c r="AJ84" s="285">
        <v>5924894.9448554693</v>
      </c>
      <c r="AK84" s="285">
        <v>5924894.9448554693</v>
      </c>
      <c r="AL84" s="285">
        <v>5924894.9448554693</v>
      </c>
      <c r="AM84" s="285">
        <v>5924894.9448554693</v>
      </c>
      <c r="AN84" s="285">
        <v>5924894.9448554693</v>
      </c>
      <c r="AO84" s="285">
        <v>5924894.9448554693</v>
      </c>
      <c r="AP84" s="285">
        <v>5924894.9448554693</v>
      </c>
      <c r="AQ84" s="285">
        <v>5924894.9448554693</v>
      </c>
      <c r="AR84" s="285">
        <v>5924894.9448554693</v>
      </c>
      <c r="AS84" s="285">
        <v>5924894.9448554693</v>
      </c>
      <c r="AT84" s="287">
        <v>71098739.338265613</v>
      </c>
      <c r="AU84" s="285">
        <v>405818574.2501719</v>
      </c>
      <c r="AV84" s="838">
        <v>0</v>
      </c>
      <c r="AW84" s="376" t="s">
        <v>235</v>
      </c>
      <c r="AX84" s="733"/>
      <c r="AY84" s="733"/>
      <c r="AZ84" s="733"/>
      <c r="BA84" s="597"/>
      <c r="BM84" s="724"/>
      <c r="BZ84" s="564"/>
      <c r="CA84" s="564"/>
      <c r="CB84" s="564"/>
    </row>
    <row r="85" spans="1:80">
      <c r="A85" s="158">
        <v>8</v>
      </c>
      <c r="B85" s="150">
        <v>155618230.55049133</v>
      </c>
      <c r="C85" s="150">
        <v>19800145.675799437</v>
      </c>
      <c r="D85" s="150">
        <v>19800145.675799437</v>
      </c>
      <c r="E85" s="153"/>
      <c r="F85" s="150"/>
      <c r="G85" s="153">
        <v>9900072.8378997184</v>
      </c>
      <c r="H85" s="153">
        <v>185318449.06419048</v>
      </c>
      <c r="I85" s="154">
        <v>20</v>
      </c>
      <c r="J85" s="153">
        <v>3088640.8177365083</v>
      </c>
      <c r="K85" s="153">
        <v>3088640.8177365083</v>
      </c>
      <c r="L85" s="153">
        <v>3088640.8177365083</v>
      </c>
      <c r="M85" s="153">
        <v>3088640.8177365083</v>
      </c>
      <c r="N85" s="153">
        <v>3088640.8177365083</v>
      </c>
      <c r="O85" s="153">
        <v>3088640.8177365083</v>
      </c>
      <c r="P85" s="153">
        <v>3088640.8177365083</v>
      </c>
      <c r="Q85" s="153">
        <v>3088640.8177365083</v>
      </c>
      <c r="R85" s="153">
        <v>3088640.8177365083</v>
      </c>
      <c r="S85" s="153">
        <v>3088640.8177365083</v>
      </c>
      <c r="T85" s="153">
        <v>3088640.8177365083</v>
      </c>
      <c r="U85" s="153">
        <v>3088640.8177365083</v>
      </c>
      <c r="V85" s="155">
        <v>37063689.812838092</v>
      </c>
      <c r="W85" s="153">
        <v>138354686.41345268</v>
      </c>
      <c r="X85" s="838">
        <v>0</v>
      </c>
      <c r="Y85" s="288">
        <v>8</v>
      </c>
      <c r="Z85" s="284">
        <v>165164036.99186027</v>
      </c>
      <c r="AA85" s="284">
        <v>19800145.675799437</v>
      </c>
      <c r="AB85" s="284"/>
      <c r="AC85" s="285"/>
      <c r="AD85" s="284"/>
      <c r="AE85" s="285">
        <v>9900072.8378997184</v>
      </c>
      <c r="AF85" s="285">
        <v>175064109.82975999</v>
      </c>
      <c r="AG85" s="286">
        <v>20</v>
      </c>
      <c r="AH85" s="285">
        <v>2917735.1638293327</v>
      </c>
      <c r="AI85" s="285">
        <v>2917735.1638293327</v>
      </c>
      <c r="AJ85" s="285">
        <v>2917735.1638293327</v>
      </c>
      <c r="AK85" s="285">
        <v>2917735.1638293327</v>
      </c>
      <c r="AL85" s="285">
        <v>2917735.1638293327</v>
      </c>
      <c r="AM85" s="285">
        <v>2917735.1638293327</v>
      </c>
      <c r="AN85" s="285">
        <v>2917735.1638293327</v>
      </c>
      <c r="AO85" s="285">
        <v>2917735.1638293327</v>
      </c>
      <c r="AP85" s="285">
        <v>2917735.1638293327</v>
      </c>
      <c r="AQ85" s="285">
        <v>2917735.1638293327</v>
      </c>
      <c r="AR85" s="285">
        <v>2917735.1638293327</v>
      </c>
      <c r="AS85" s="285">
        <v>2917735.1638293327</v>
      </c>
      <c r="AT85" s="287">
        <v>35012821.965952002</v>
      </c>
      <c r="AU85" s="285">
        <v>149951360.70170769</v>
      </c>
      <c r="AV85" s="838">
        <v>0</v>
      </c>
      <c r="AW85" s="733"/>
      <c r="AX85" s="733"/>
      <c r="AY85" s="733"/>
      <c r="AZ85" s="733"/>
      <c r="BA85" s="709"/>
      <c r="BM85" s="724"/>
      <c r="BZ85" s="564"/>
      <c r="CA85" s="564"/>
      <c r="CB85" s="564"/>
    </row>
    <row r="86" spans="1:80">
      <c r="A86" s="158">
        <v>10</v>
      </c>
      <c r="B86" s="150">
        <v>13675049.003506448</v>
      </c>
      <c r="C86" s="150">
        <v>5135551</v>
      </c>
      <c r="D86" s="150">
        <v>5135551</v>
      </c>
      <c r="E86" s="153"/>
      <c r="F86" s="150"/>
      <c r="G86" s="153">
        <v>2567775.5</v>
      </c>
      <c r="H86" s="153">
        <v>21378375.503506448</v>
      </c>
      <c r="I86" s="154">
        <v>30</v>
      </c>
      <c r="J86" s="153">
        <v>534459.38758766127</v>
      </c>
      <c r="K86" s="153">
        <v>534459.38758766127</v>
      </c>
      <c r="L86" s="153">
        <v>534459.38758766127</v>
      </c>
      <c r="M86" s="153">
        <v>534459.38758766127</v>
      </c>
      <c r="N86" s="153">
        <v>534459.38758766127</v>
      </c>
      <c r="O86" s="153">
        <v>534459.38758766127</v>
      </c>
      <c r="P86" s="153">
        <v>534459.38758766127</v>
      </c>
      <c r="Q86" s="153">
        <v>534459.38758766127</v>
      </c>
      <c r="R86" s="153">
        <v>534459.38758766127</v>
      </c>
      <c r="S86" s="153">
        <v>534459.38758766127</v>
      </c>
      <c r="T86" s="153">
        <v>534459.38758766127</v>
      </c>
      <c r="U86" s="153">
        <v>534459.38758766127</v>
      </c>
      <c r="V86" s="155">
        <v>6413512.6510519339</v>
      </c>
      <c r="W86" s="153">
        <v>12397087.352454513</v>
      </c>
      <c r="X86" s="838">
        <v>0</v>
      </c>
      <c r="Y86" s="288">
        <v>10</v>
      </c>
      <c r="Z86" s="284">
        <v>16986628.789999999</v>
      </c>
      <c r="AA86" s="284">
        <v>5135551</v>
      </c>
      <c r="AB86" s="284"/>
      <c r="AC86" s="285"/>
      <c r="AD86" s="284"/>
      <c r="AE86" s="285">
        <v>2567775.5</v>
      </c>
      <c r="AF86" s="285">
        <v>19554404.289999999</v>
      </c>
      <c r="AG86" s="286">
        <v>30</v>
      </c>
      <c r="AH86" s="285">
        <v>488860.10724999994</v>
      </c>
      <c r="AI86" s="285">
        <v>488860.10724999994</v>
      </c>
      <c r="AJ86" s="285">
        <v>488860.10724999994</v>
      </c>
      <c r="AK86" s="285">
        <v>488860.10724999994</v>
      </c>
      <c r="AL86" s="285">
        <v>488860.10724999994</v>
      </c>
      <c r="AM86" s="285">
        <v>488860.10724999994</v>
      </c>
      <c r="AN86" s="285">
        <v>488860.10724999994</v>
      </c>
      <c r="AO86" s="285">
        <v>488860.10724999994</v>
      </c>
      <c r="AP86" s="285">
        <v>488860.10724999994</v>
      </c>
      <c r="AQ86" s="285">
        <v>488860.10724999994</v>
      </c>
      <c r="AR86" s="285">
        <v>488860.10724999994</v>
      </c>
      <c r="AS86" s="285">
        <v>488860.10724999994</v>
      </c>
      <c r="AT86" s="287">
        <v>5866321.2870000005</v>
      </c>
      <c r="AU86" s="285">
        <v>16255858.502999999</v>
      </c>
      <c r="AV86" s="838">
        <v>0</v>
      </c>
      <c r="AW86" s="734" t="s">
        <v>215</v>
      </c>
      <c r="AX86" s="689" t="s">
        <v>119</v>
      </c>
      <c r="AY86" s="845" t="s">
        <v>13</v>
      </c>
      <c r="AZ86" s="845" t="s">
        <v>155</v>
      </c>
      <c r="BA86" s="706"/>
      <c r="BM86" s="724"/>
      <c r="BZ86" s="564"/>
      <c r="CA86" s="564"/>
      <c r="CB86" s="564"/>
    </row>
    <row r="87" spans="1:80">
      <c r="A87" s="158">
        <v>12</v>
      </c>
      <c r="B87" s="150">
        <v>0</v>
      </c>
      <c r="C87" s="150">
        <v>311513.45074639469</v>
      </c>
      <c r="D87" s="150">
        <v>311513.45074639469</v>
      </c>
      <c r="E87" s="153"/>
      <c r="F87" s="150"/>
      <c r="G87" s="153">
        <v>0</v>
      </c>
      <c r="H87" s="153">
        <v>311513.45074639469</v>
      </c>
      <c r="I87" s="154">
        <v>100</v>
      </c>
      <c r="J87" s="153">
        <v>25959.454228866223</v>
      </c>
      <c r="K87" s="153">
        <v>25959.454228866223</v>
      </c>
      <c r="L87" s="153">
        <v>25959.454228866223</v>
      </c>
      <c r="M87" s="153">
        <v>25959.454228866223</v>
      </c>
      <c r="N87" s="153">
        <v>25959.454228866223</v>
      </c>
      <c r="O87" s="153">
        <v>25959.454228866223</v>
      </c>
      <c r="P87" s="153">
        <v>25959.454228866223</v>
      </c>
      <c r="Q87" s="153">
        <v>25959.454228866223</v>
      </c>
      <c r="R87" s="153">
        <v>25959.454228866223</v>
      </c>
      <c r="S87" s="153">
        <v>25959.454228866223</v>
      </c>
      <c r="T87" s="153">
        <v>25959.454228866223</v>
      </c>
      <c r="U87" s="153">
        <v>25959.454228866223</v>
      </c>
      <c r="V87" s="155">
        <v>311513.45074639469</v>
      </c>
      <c r="W87" s="153">
        <v>0</v>
      </c>
      <c r="X87" s="838">
        <v>0</v>
      </c>
      <c r="Y87" s="288">
        <v>12</v>
      </c>
      <c r="Z87" s="284">
        <v>1303085.151072301</v>
      </c>
      <c r="AA87" s="284">
        <v>311513.45074639469</v>
      </c>
      <c r="AB87" s="284"/>
      <c r="AC87" s="285"/>
      <c r="AD87" s="284"/>
      <c r="AE87" s="285">
        <v>155756.72537319735</v>
      </c>
      <c r="AF87" s="285">
        <v>1458841.8764454983</v>
      </c>
      <c r="AG87" s="286">
        <v>100</v>
      </c>
      <c r="AH87" s="285">
        <v>121570.15637045821</v>
      </c>
      <c r="AI87" s="285">
        <v>121570.15637045821</v>
      </c>
      <c r="AJ87" s="285">
        <v>121570.15637045821</v>
      </c>
      <c r="AK87" s="285">
        <v>121570.15637045821</v>
      </c>
      <c r="AL87" s="285">
        <v>121570.15637045821</v>
      </c>
      <c r="AM87" s="285">
        <v>121570.15637045821</v>
      </c>
      <c r="AN87" s="285">
        <v>121570.15637045821</v>
      </c>
      <c r="AO87" s="285">
        <v>121570.15637045821</v>
      </c>
      <c r="AP87" s="285">
        <v>121570.15637045821</v>
      </c>
      <c r="AQ87" s="285">
        <v>121570.15637045821</v>
      </c>
      <c r="AR87" s="285">
        <v>121570.15637045821</v>
      </c>
      <c r="AS87" s="285">
        <v>121570.15637045821</v>
      </c>
      <c r="AT87" s="287">
        <v>1458841.8764454986</v>
      </c>
      <c r="AU87" s="285">
        <v>155756.72537319711</v>
      </c>
      <c r="AV87" s="838">
        <v>0</v>
      </c>
      <c r="AW87" s="734"/>
      <c r="AX87" s="689"/>
      <c r="AY87" s="733"/>
      <c r="AZ87" s="733"/>
      <c r="BA87" s="706"/>
      <c r="BM87" s="724"/>
      <c r="BZ87" s="564"/>
      <c r="CA87" s="564"/>
      <c r="CB87" s="564"/>
    </row>
    <row r="88" spans="1:80">
      <c r="A88" s="158">
        <v>13</v>
      </c>
      <c r="B88" s="150">
        <v>563832.52999999945</v>
      </c>
      <c r="C88" s="150">
        <v>0</v>
      </c>
      <c r="D88" s="150">
        <v>0</v>
      </c>
      <c r="E88" s="153"/>
      <c r="F88" s="150"/>
      <c r="G88" s="153">
        <v>0</v>
      </c>
      <c r="H88" s="153">
        <v>563832.52999999945</v>
      </c>
      <c r="I88" s="154"/>
      <c r="J88" s="153">
        <v>0</v>
      </c>
      <c r="K88" s="153">
        <v>0</v>
      </c>
      <c r="L88" s="153">
        <v>0</v>
      </c>
      <c r="M88" s="153">
        <v>0</v>
      </c>
      <c r="N88" s="153">
        <v>0</v>
      </c>
      <c r="O88" s="153">
        <v>0</v>
      </c>
      <c r="P88" s="153">
        <v>0</v>
      </c>
      <c r="Q88" s="153">
        <v>0</v>
      </c>
      <c r="R88" s="153">
        <v>0</v>
      </c>
      <c r="S88" s="153">
        <v>0</v>
      </c>
      <c r="T88" s="153">
        <v>0</v>
      </c>
      <c r="U88" s="153">
        <v>0</v>
      </c>
      <c r="V88" s="155">
        <v>212093</v>
      </c>
      <c r="W88" s="153">
        <v>351739.52999999945</v>
      </c>
      <c r="X88" s="838">
        <v>-212093</v>
      </c>
      <c r="Y88" s="288">
        <v>13</v>
      </c>
      <c r="Z88" s="284">
        <v>563832.52999999945</v>
      </c>
      <c r="AA88" s="284">
        <v>0</v>
      </c>
      <c r="AB88" s="284"/>
      <c r="AC88" s="285"/>
      <c r="AD88" s="284"/>
      <c r="AE88" s="285">
        <v>0</v>
      </c>
      <c r="AF88" s="285">
        <v>563832.52999999945</v>
      </c>
      <c r="AG88" s="286"/>
      <c r="AH88" s="285">
        <v>0</v>
      </c>
      <c r="AI88" s="285">
        <v>0</v>
      </c>
      <c r="AJ88" s="285">
        <v>0</v>
      </c>
      <c r="AK88" s="285">
        <v>0</v>
      </c>
      <c r="AL88" s="285">
        <v>0</v>
      </c>
      <c r="AM88" s="285">
        <v>0</v>
      </c>
      <c r="AN88" s="285">
        <v>0</v>
      </c>
      <c r="AO88" s="285">
        <v>0</v>
      </c>
      <c r="AP88" s="285">
        <v>0</v>
      </c>
      <c r="AQ88" s="285">
        <v>0</v>
      </c>
      <c r="AR88" s="285">
        <v>0</v>
      </c>
      <c r="AS88" s="285">
        <v>0</v>
      </c>
      <c r="AT88" s="287">
        <v>212093</v>
      </c>
      <c r="AU88" s="285">
        <v>351739.52999999945</v>
      </c>
      <c r="AV88" s="838">
        <v>-212093</v>
      </c>
      <c r="AW88" s="734" t="s">
        <v>216</v>
      </c>
      <c r="AX88" s="415"/>
      <c r="AY88" s="846">
        <v>1723053.8158181584</v>
      </c>
      <c r="AZ88" s="847">
        <v>1723053.8158181584</v>
      </c>
      <c r="BA88" s="706"/>
      <c r="BM88" s="724"/>
      <c r="BZ88" s="564"/>
      <c r="CA88" s="564"/>
      <c r="CB88" s="564"/>
    </row>
    <row r="89" spans="1:80">
      <c r="A89" s="158">
        <v>17</v>
      </c>
      <c r="B89" s="150">
        <v>486010.32832000003</v>
      </c>
      <c r="C89" s="150">
        <v>0</v>
      </c>
      <c r="D89" s="150">
        <v>0</v>
      </c>
      <c r="E89" s="153"/>
      <c r="F89" s="150"/>
      <c r="G89" s="153">
        <v>0</v>
      </c>
      <c r="H89" s="153">
        <v>486010.32832000003</v>
      </c>
      <c r="I89" s="154">
        <v>8</v>
      </c>
      <c r="J89" s="153">
        <v>3240.0688554666667</v>
      </c>
      <c r="K89" s="153">
        <v>3240.0688554666667</v>
      </c>
      <c r="L89" s="153">
        <v>3240.0688554666667</v>
      </c>
      <c r="M89" s="153">
        <v>3240.0688554666667</v>
      </c>
      <c r="N89" s="153">
        <v>3240.0688554666667</v>
      </c>
      <c r="O89" s="153">
        <v>3240.0688554666667</v>
      </c>
      <c r="P89" s="153">
        <v>3240.0688554666667</v>
      </c>
      <c r="Q89" s="153">
        <v>3240.0688554666667</v>
      </c>
      <c r="R89" s="153">
        <v>3240.0688554666667</v>
      </c>
      <c r="S89" s="153">
        <v>3240.0688554666667</v>
      </c>
      <c r="T89" s="153">
        <v>3240.0688554666667</v>
      </c>
      <c r="U89" s="153">
        <v>3240.0688554666667</v>
      </c>
      <c r="V89" s="155">
        <v>38880.826265600001</v>
      </c>
      <c r="W89" s="153">
        <v>447129.50205440004</v>
      </c>
      <c r="X89" s="838">
        <v>0</v>
      </c>
      <c r="Y89" s="288">
        <v>17</v>
      </c>
      <c r="Z89" s="284">
        <v>486010.32832000003</v>
      </c>
      <c r="AA89" s="284">
        <v>0</v>
      </c>
      <c r="AB89" s="284"/>
      <c r="AC89" s="285"/>
      <c r="AD89" s="284"/>
      <c r="AE89" s="285">
        <v>0</v>
      </c>
      <c r="AF89" s="285">
        <v>486010.32832000003</v>
      </c>
      <c r="AG89" s="286">
        <v>8</v>
      </c>
      <c r="AH89" s="285">
        <v>3240.0688554666667</v>
      </c>
      <c r="AI89" s="285">
        <v>3240.0688554666667</v>
      </c>
      <c r="AJ89" s="285">
        <v>3240.0688554666667</v>
      </c>
      <c r="AK89" s="285">
        <v>3240.0688554666667</v>
      </c>
      <c r="AL89" s="285">
        <v>3240.0688554666667</v>
      </c>
      <c r="AM89" s="285">
        <v>3240.0688554666667</v>
      </c>
      <c r="AN89" s="285">
        <v>3240.0688554666667</v>
      </c>
      <c r="AO89" s="285">
        <v>3240.0688554666667</v>
      </c>
      <c r="AP89" s="285">
        <v>3240.0688554666667</v>
      </c>
      <c r="AQ89" s="285">
        <v>3240.0688554666667</v>
      </c>
      <c r="AR89" s="285">
        <v>3240.0688554666667</v>
      </c>
      <c r="AS89" s="285">
        <v>3240.0688554666667</v>
      </c>
      <c r="AT89" s="287">
        <v>38880.826265600001</v>
      </c>
      <c r="AU89" s="285">
        <v>447129.50205440004</v>
      </c>
      <c r="AV89" s="838">
        <v>0</v>
      </c>
      <c r="AW89" s="734">
        <v>7</v>
      </c>
      <c r="AX89" s="415"/>
      <c r="AY89" s="846"/>
      <c r="AZ89" s="847"/>
      <c r="BA89" s="706"/>
      <c r="BM89" s="724"/>
      <c r="BZ89" s="564"/>
      <c r="CA89" s="564"/>
      <c r="CB89" s="564"/>
    </row>
    <row r="90" spans="1:80">
      <c r="A90" s="158">
        <v>38</v>
      </c>
      <c r="B90" s="150">
        <v>3189265.5358285205</v>
      </c>
      <c r="C90" s="150">
        <v>2278457</v>
      </c>
      <c r="D90" s="150">
        <v>2278457</v>
      </c>
      <c r="E90" s="153"/>
      <c r="F90" s="150"/>
      <c r="G90" s="153">
        <v>1139228.5</v>
      </c>
      <c r="H90" s="153">
        <v>6606951.0358285205</v>
      </c>
      <c r="I90" s="154">
        <v>30</v>
      </c>
      <c r="J90" s="153">
        <v>165173.77589571301</v>
      </c>
      <c r="K90" s="153">
        <v>165173.77589571301</v>
      </c>
      <c r="L90" s="153">
        <v>165173.77589571301</v>
      </c>
      <c r="M90" s="153">
        <v>165173.77589571301</v>
      </c>
      <c r="N90" s="153">
        <v>165173.77589571301</v>
      </c>
      <c r="O90" s="153">
        <v>165173.77589571301</v>
      </c>
      <c r="P90" s="153">
        <v>165173.77589571301</v>
      </c>
      <c r="Q90" s="153">
        <v>165173.77589571301</v>
      </c>
      <c r="R90" s="153">
        <v>165173.77589571301</v>
      </c>
      <c r="S90" s="153">
        <v>165173.77589571301</v>
      </c>
      <c r="T90" s="153">
        <v>165173.77589571301</v>
      </c>
      <c r="U90" s="153">
        <v>165173.77589571301</v>
      </c>
      <c r="V90" s="155">
        <v>1982085.3107485557</v>
      </c>
      <c r="W90" s="153">
        <v>3485637.2250799648</v>
      </c>
      <c r="X90" s="838">
        <v>0</v>
      </c>
      <c r="Y90" s="288">
        <v>38</v>
      </c>
      <c r="Z90" s="284">
        <v>4504673.4335000003</v>
      </c>
      <c r="AA90" s="284">
        <v>2278457</v>
      </c>
      <c r="AB90" s="284"/>
      <c r="AC90" s="285"/>
      <c r="AD90" s="284"/>
      <c r="AE90" s="285">
        <v>1139228.5</v>
      </c>
      <c r="AF90" s="285">
        <v>5643901.9335000003</v>
      </c>
      <c r="AG90" s="286">
        <v>30</v>
      </c>
      <c r="AH90" s="285">
        <v>141097.54833749999</v>
      </c>
      <c r="AI90" s="285">
        <v>141097.54833749999</v>
      </c>
      <c r="AJ90" s="285">
        <v>141097.54833749999</v>
      </c>
      <c r="AK90" s="285">
        <v>141097.54833749999</v>
      </c>
      <c r="AL90" s="285">
        <v>141097.54833749999</v>
      </c>
      <c r="AM90" s="285">
        <v>141097.54833749999</v>
      </c>
      <c r="AN90" s="285">
        <v>141097.54833749999</v>
      </c>
      <c r="AO90" s="285">
        <v>141097.54833749999</v>
      </c>
      <c r="AP90" s="285">
        <v>141097.54833749999</v>
      </c>
      <c r="AQ90" s="285">
        <v>141097.54833749999</v>
      </c>
      <c r="AR90" s="285">
        <v>141097.54833749999</v>
      </c>
      <c r="AS90" s="285">
        <v>141097.54833749999</v>
      </c>
      <c r="AT90" s="287">
        <v>1693170.5800500002</v>
      </c>
      <c r="AU90" s="285">
        <v>5089959.8534500003</v>
      </c>
      <c r="AV90" s="838">
        <v>0</v>
      </c>
      <c r="AW90" s="734">
        <v>8</v>
      </c>
      <c r="AX90" s="415">
        <v>7849840</v>
      </c>
      <c r="AY90" s="846">
        <v>53290.324200561605</v>
      </c>
      <c r="AZ90" s="847">
        <v>7903130.3242005613</v>
      </c>
      <c r="BA90" s="706"/>
      <c r="BM90" s="724"/>
      <c r="BZ90" s="564"/>
      <c r="CA90" s="564"/>
      <c r="CB90" s="564"/>
    </row>
    <row r="91" spans="1:80">
      <c r="A91" s="158">
        <v>41</v>
      </c>
      <c r="B91" s="150">
        <v>9979889.480621025</v>
      </c>
      <c r="C91" s="150">
        <v>-1106385</v>
      </c>
      <c r="D91" s="150">
        <v>-1106385</v>
      </c>
      <c r="E91" s="153"/>
      <c r="F91" s="150"/>
      <c r="G91" s="153">
        <v>-553192.5</v>
      </c>
      <c r="H91" s="153">
        <v>8320311.980621025</v>
      </c>
      <c r="I91" s="154">
        <v>25</v>
      </c>
      <c r="J91" s="153">
        <v>173339.83292960472</v>
      </c>
      <c r="K91" s="153">
        <v>173339.83292960472</v>
      </c>
      <c r="L91" s="153">
        <v>173339.83292960472</v>
      </c>
      <c r="M91" s="153">
        <v>173339.83292960472</v>
      </c>
      <c r="N91" s="153">
        <v>173339.83292960472</v>
      </c>
      <c r="O91" s="153">
        <v>173339.83292960472</v>
      </c>
      <c r="P91" s="153">
        <v>173339.83292960472</v>
      </c>
      <c r="Q91" s="153">
        <v>173339.83292960472</v>
      </c>
      <c r="R91" s="153">
        <v>173339.83292960472</v>
      </c>
      <c r="S91" s="153">
        <v>173339.83292960472</v>
      </c>
      <c r="T91" s="153">
        <v>173339.83292960472</v>
      </c>
      <c r="U91" s="153">
        <v>173339.83292960472</v>
      </c>
      <c r="V91" s="155">
        <v>2080077.9951552565</v>
      </c>
      <c r="W91" s="153">
        <v>6793426.4854657687</v>
      </c>
      <c r="X91" s="838">
        <v>0</v>
      </c>
      <c r="Y91" s="288">
        <v>41</v>
      </c>
      <c r="Z91" s="284">
        <v>12346790.788980663</v>
      </c>
      <c r="AA91" s="284">
        <v>-1106385</v>
      </c>
      <c r="AB91" s="284"/>
      <c r="AC91" s="284"/>
      <c r="AD91" s="284"/>
      <c r="AE91" s="285">
        <v>-553192.5</v>
      </c>
      <c r="AF91" s="285">
        <v>11793598.288980663</v>
      </c>
      <c r="AG91" s="286">
        <v>25</v>
      </c>
      <c r="AH91" s="285">
        <v>245699.96435376382</v>
      </c>
      <c r="AI91" s="285">
        <v>245699.96435376382</v>
      </c>
      <c r="AJ91" s="285">
        <v>245699.96435376382</v>
      </c>
      <c r="AK91" s="285">
        <v>245699.96435376382</v>
      </c>
      <c r="AL91" s="285">
        <v>245699.96435376382</v>
      </c>
      <c r="AM91" s="285">
        <v>245699.96435376382</v>
      </c>
      <c r="AN91" s="285">
        <v>245699.96435376382</v>
      </c>
      <c r="AO91" s="285">
        <v>245699.96435376382</v>
      </c>
      <c r="AP91" s="285">
        <v>245699.96435376382</v>
      </c>
      <c r="AQ91" s="285">
        <v>245699.96435376382</v>
      </c>
      <c r="AR91" s="285">
        <v>245699.96435376382</v>
      </c>
      <c r="AS91" s="285">
        <v>245699.96435376382</v>
      </c>
      <c r="AT91" s="287">
        <v>2948399.5722451662</v>
      </c>
      <c r="AU91" s="285">
        <v>8292006.2167354971</v>
      </c>
      <c r="AV91" s="838">
        <v>0</v>
      </c>
      <c r="AW91" s="848">
        <v>12</v>
      </c>
      <c r="AX91" s="849"/>
      <c r="AY91" s="849">
        <v>53797854.549253605</v>
      </c>
      <c r="AZ91" s="847">
        <v>53797854.549253605</v>
      </c>
      <c r="BA91" s="706"/>
      <c r="BM91" s="724"/>
      <c r="BZ91" s="564"/>
      <c r="CA91" s="564"/>
      <c r="CB91" s="564"/>
    </row>
    <row r="92" spans="1:80">
      <c r="A92" s="158">
        <v>45</v>
      </c>
      <c r="B92" s="150">
        <v>2164.0396250000003</v>
      </c>
      <c r="C92" s="150">
        <v>0</v>
      </c>
      <c r="D92" s="150">
        <v>0</v>
      </c>
      <c r="E92" s="153"/>
      <c r="F92" s="150"/>
      <c r="G92" s="153">
        <v>0</v>
      </c>
      <c r="H92" s="153">
        <v>2164.0396250000003</v>
      </c>
      <c r="I92" s="154">
        <v>45</v>
      </c>
      <c r="J92" s="153">
        <v>81.151485937500013</v>
      </c>
      <c r="K92" s="153">
        <v>81.151485937500013</v>
      </c>
      <c r="L92" s="153">
        <v>81.151485937500013</v>
      </c>
      <c r="M92" s="153">
        <v>81.151485937500013</v>
      </c>
      <c r="N92" s="153">
        <v>81.151485937500013</v>
      </c>
      <c r="O92" s="153">
        <v>81.151485937500013</v>
      </c>
      <c r="P92" s="153">
        <v>81.151485937500013</v>
      </c>
      <c r="Q92" s="153">
        <v>81.151485937500013</v>
      </c>
      <c r="R92" s="153">
        <v>81.151485937500013</v>
      </c>
      <c r="S92" s="153">
        <v>81.151485937500013</v>
      </c>
      <c r="T92" s="153">
        <v>81.151485937500013</v>
      </c>
      <c r="U92" s="153">
        <v>81.151485937500013</v>
      </c>
      <c r="V92" s="155">
        <v>973.81783124999993</v>
      </c>
      <c r="W92" s="153">
        <v>1190.2217937500004</v>
      </c>
      <c r="X92" s="838">
        <v>0</v>
      </c>
      <c r="Y92" s="288">
        <v>45</v>
      </c>
      <c r="Z92" s="284">
        <v>2164.0396250000003</v>
      </c>
      <c r="AA92" s="284">
        <v>0</v>
      </c>
      <c r="AB92" s="284"/>
      <c r="AC92" s="284"/>
      <c r="AD92" s="284"/>
      <c r="AE92" s="285">
        <v>0</v>
      </c>
      <c r="AF92" s="285">
        <v>2164.0396250000003</v>
      </c>
      <c r="AG92" s="286">
        <v>45</v>
      </c>
      <c r="AH92" s="285">
        <v>81.151485937500013</v>
      </c>
      <c r="AI92" s="285">
        <v>81.151485937500013</v>
      </c>
      <c r="AJ92" s="285">
        <v>81.151485937500013</v>
      </c>
      <c r="AK92" s="285">
        <v>81.151485937500013</v>
      </c>
      <c r="AL92" s="285">
        <v>81.151485937500013</v>
      </c>
      <c r="AM92" s="285">
        <v>81.151485937500013</v>
      </c>
      <c r="AN92" s="285">
        <v>81.151485937500013</v>
      </c>
      <c r="AO92" s="285">
        <v>81.151485937500013</v>
      </c>
      <c r="AP92" s="285">
        <v>81.151485937500013</v>
      </c>
      <c r="AQ92" s="285">
        <v>81.151485937500013</v>
      </c>
      <c r="AR92" s="285">
        <v>81.151485937500013</v>
      </c>
      <c r="AS92" s="285">
        <v>81.151485937500013</v>
      </c>
      <c r="AT92" s="287">
        <v>973.81783124999993</v>
      </c>
      <c r="AU92" s="285">
        <v>1190.2217937500004</v>
      </c>
      <c r="AV92" s="838">
        <v>0</v>
      </c>
      <c r="AW92" s="733">
        <v>14.1</v>
      </c>
      <c r="AX92" s="415">
        <v>18860</v>
      </c>
      <c r="AY92" s="733"/>
      <c r="AZ92" s="847">
        <v>18860</v>
      </c>
      <c r="BA92" s="706"/>
      <c r="BM92" s="724"/>
      <c r="BZ92" s="564"/>
      <c r="CA92" s="564"/>
      <c r="CB92" s="564"/>
    </row>
    <row r="93" spans="1:80">
      <c r="A93" s="168">
        <v>49</v>
      </c>
      <c r="B93" s="150">
        <v>670544534.96731377</v>
      </c>
      <c r="C93" s="150">
        <v>75856774</v>
      </c>
      <c r="D93" s="150">
        <v>75856774</v>
      </c>
      <c r="E93" s="153"/>
      <c r="F93" s="150"/>
      <c r="G93" s="153">
        <v>37928387</v>
      </c>
      <c r="H93" s="153">
        <v>784329695.96731377</v>
      </c>
      <c r="I93" s="154">
        <v>8</v>
      </c>
      <c r="J93" s="153">
        <v>5228864.6397820916</v>
      </c>
      <c r="K93" s="153">
        <v>5228864.6397820916</v>
      </c>
      <c r="L93" s="153">
        <v>5228864.6397820916</v>
      </c>
      <c r="M93" s="153">
        <v>5228864.6397820916</v>
      </c>
      <c r="N93" s="153">
        <v>5228864.6397820916</v>
      </c>
      <c r="O93" s="153">
        <v>5228864.6397820916</v>
      </c>
      <c r="P93" s="153">
        <v>5228864.6397820916</v>
      </c>
      <c r="Q93" s="153">
        <v>5228864.6397820916</v>
      </c>
      <c r="R93" s="153">
        <v>5228864.6397820916</v>
      </c>
      <c r="S93" s="153">
        <v>5228864.6397820916</v>
      </c>
      <c r="T93" s="153">
        <v>5228864.6397820916</v>
      </c>
      <c r="U93" s="153">
        <v>5228864.6397820916</v>
      </c>
      <c r="V93" s="155">
        <v>62746375.677385114</v>
      </c>
      <c r="W93" s="153">
        <v>683654933.28992867</v>
      </c>
      <c r="X93" s="838">
        <v>0</v>
      </c>
      <c r="Y93" s="295">
        <v>49</v>
      </c>
      <c r="Z93" s="284">
        <v>678994339.21187496</v>
      </c>
      <c r="AA93" s="284">
        <v>75856774</v>
      </c>
      <c r="AB93" s="284"/>
      <c r="AC93" s="285"/>
      <c r="AD93" s="284"/>
      <c r="AE93" s="285">
        <v>37928387</v>
      </c>
      <c r="AF93" s="285">
        <v>716922726.21187496</v>
      </c>
      <c r="AG93" s="286">
        <v>8</v>
      </c>
      <c r="AH93" s="285">
        <v>4779484.8414124995</v>
      </c>
      <c r="AI93" s="285">
        <v>4779484.8414124995</v>
      </c>
      <c r="AJ93" s="285">
        <v>4779484.8414124995</v>
      </c>
      <c r="AK93" s="285">
        <v>4779484.8414124995</v>
      </c>
      <c r="AL93" s="285">
        <v>4779484.8414124995</v>
      </c>
      <c r="AM93" s="285">
        <v>4779484.8414124995</v>
      </c>
      <c r="AN93" s="285">
        <v>4779484.8414124995</v>
      </c>
      <c r="AO93" s="285">
        <v>4779484.8414124995</v>
      </c>
      <c r="AP93" s="285">
        <v>4779484.8414124995</v>
      </c>
      <c r="AQ93" s="285">
        <v>4779484.8414124995</v>
      </c>
      <c r="AR93" s="285">
        <v>4779484.8414124995</v>
      </c>
      <c r="AS93" s="285">
        <v>4779484.8414124995</v>
      </c>
      <c r="AT93" s="287">
        <v>57353818.096949995</v>
      </c>
      <c r="AU93" s="285">
        <v>697497295.11492491</v>
      </c>
      <c r="AV93" s="838">
        <v>0</v>
      </c>
      <c r="AW93" s="733">
        <v>41</v>
      </c>
      <c r="AX93" s="415"/>
      <c r="AY93" s="733"/>
      <c r="AZ93" s="847"/>
      <c r="BA93" s="706"/>
      <c r="BM93" s="724"/>
      <c r="BZ93" s="564"/>
      <c r="CA93" s="564"/>
      <c r="CB93" s="564"/>
    </row>
    <row r="94" spans="1:80">
      <c r="A94" s="168">
        <v>50</v>
      </c>
      <c r="B94" s="150">
        <v>7880491.7656468917</v>
      </c>
      <c r="C94" s="150">
        <v>5445748.5102229603</v>
      </c>
      <c r="D94" s="150">
        <v>5445748.5102229603</v>
      </c>
      <c r="E94" s="153"/>
      <c r="F94" s="150"/>
      <c r="G94" s="153">
        <v>2722874.2551114801</v>
      </c>
      <c r="H94" s="153">
        <v>16049114.530981332</v>
      </c>
      <c r="I94" s="154">
        <v>55</v>
      </c>
      <c r="J94" s="153">
        <v>735584.41600331105</v>
      </c>
      <c r="K94" s="153">
        <v>735584.41600331105</v>
      </c>
      <c r="L94" s="153">
        <v>735584.41600331105</v>
      </c>
      <c r="M94" s="153">
        <v>735584.41600331105</v>
      </c>
      <c r="N94" s="153">
        <v>735584.41600331105</v>
      </c>
      <c r="O94" s="153">
        <v>735584.41600331105</v>
      </c>
      <c r="P94" s="153">
        <v>735584.41600331105</v>
      </c>
      <c r="Q94" s="153">
        <v>735584.41600331105</v>
      </c>
      <c r="R94" s="153">
        <v>735584.41600331105</v>
      </c>
      <c r="S94" s="153">
        <v>735584.41600331105</v>
      </c>
      <c r="T94" s="153">
        <v>735584.41600331105</v>
      </c>
      <c r="U94" s="153">
        <v>735584.41600331105</v>
      </c>
      <c r="V94" s="155">
        <v>8827012.9920397326</v>
      </c>
      <c r="W94" s="153">
        <v>4499227.2838301193</v>
      </c>
      <c r="X94" s="838">
        <v>0</v>
      </c>
      <c r="Y94" s="295">
        <v>50</v>
      </c>
      <c r="Z94" s="284">
        <v>19252583.583497033</v>
      </c>
      <c r="AA94" s="284">
        <v>5445748.5102229603</v>
      </c>
      <c r="AB94" s="284"/>
      <c r="AC94" s="285"/>
      <c r="AD94" s="284"/>
      <c r="AE94" s="285">
        <v>2722874.2551114801</v>
      </c>
      <c r="AF94" s="285">
        <v>21975457.838608511</v>
      </c>
      <c r="AG94" s="286">
        <v>55</v>
      </c>
      <c r="AH94" s="285">
        <v>1007208.4842695567</v>
      </c>
      <c r="AI94" s="285">
        <v>1007208.4842695567</v>
      </c>
      <c r="AJ94" s="285">
        <v>1007208.4842695567</v>
      </c>
      <c r="AK94" s="285">
        <v>1007208.4842695567</v>
      </c>
      <c r="AL94" s="285">
        <v>1007208.4842695567</v>
      </c>
      <c r="AM94" s="285">
        <v>1007208.4842695567</v>
      </c>
      <c r="AN94" s="285">
        <v>1007208.4842695567</v>
      </c>
      <c r="AO94" s="285">
        <v>1007208.4842695567</v>
      </c>
      <c r="AP94" s="285">
        <v>1007208.4842695567</v>
      </c>
      <c r="AQ94" s="285">
        <v>1007208.4842695567</v>
      </c>
      <c r="AR94" s="285">
        <v>1007208.4842695567</v>
      </c>
      <c r="AS94" s="285">
        <v>1007208.4842695567</v>
      </c>
      <c r="AT94" s="287">
        <v>12086501.811234683</v>
      </c>
      <c r="AU94" s="285">
        <v>12611830.28248531</v>
      </c>
      <c r="AV94" s="838">
        <v>0</v>
      </c>
      <c r="AW94" s="733">
        <v>49</v>
      </c>
      <c r="AX94" s="415"/>
      <c r="AY94" s="733"/>
      <c r="AZ94" s="847">
        <v>0</v>
      </c>
      <c r="BA94" s="706"/>
      <c r="BM94" s="724"/>
      <c r="BZ94" s="564"/>
      <c r="CA94" s="564"/>
      <c r="CB94" s="564"/>
    </row>
    <row r="95" spans="1:80">
      <c r="A95" s="158">
        <v>51</v>
      </c>
      <c r="B95" s="150">
        <v>1481853088.3414524</v>
      </c>
      <c r="C95" s="150">
        <v>276425577.6348331</v>
      </c>
      <c r="D95" s="150">
        <v>276425577.6348331</v>
      </c>
      <c r="E95" s="153"/>
      <c r="F95" s="150"/>
      <c r="G95" s="153">
        <v>138212788.81741655</v>
      </c>
      <c r="H95" s="153">
        <v>1896491454.7937019</v>
      </c>
      <c r="I95" s="154">
        <v>6</v>
      </c>
      <c r="J95" s="153">
        <v>9482457.2739685085</v>
      </c>
      <c r="K95" s="153">
        <v>9482457.2739685085</v>
      </c>
      <c r="L95" s="153">
        <v>9482457.2739685085</v>
      </c>
      <c r="M95" s="153">
        <v>9482457.2739685085</v>
      </c>
      <c r="N95" s="153">
        <v>9482457.2739685085</v>
      </c>
      <c r="O95" s="153">
        <v>9482457.2739685085</v>
      </c>
      <c r="P95" s="153">
        <v>9482457.2739685085</v>
      </c>
      <c r="Q95" s="153">
        <v>9482457.2739685085</v>
      </c>
      <c r="R95" s="153">
        <v>9482457.2739685085</v>
      </c>
      <c r="S95" s="153">
        <v>9482457.2739685085</v>
      </c>
      <c r="T95" s="153">
        <v>9482457.2739685085</v>
      </c>
      <c r="U95" s="153">
        <v>9482457.2739685085</v>
      </c>
      <c r="V95" s="155">
        <v>113789487.28762208</v>
      </c>
      <c r="W95" s="153">
        <v>1644489178.6886635</v>
      </c>
      <c r="X95" s="838">
        <v>0</v>
      </c>
      <c r="Y95" s="288">
        <v>51</v>
      </c>
      <c r="Z95" s="284">
        <v>1508763331.6131594</v>
      </c>
      <c r="AA95" s="284">
        <v>276425577.6348331</v>
      </c>
      <c r="AB95" s="284"/>
      <c r="AC95" s="285"/>
      <c r="AD95" s="284"/>
      <c r="AE95" s="285">
        <v>138212788.81741655</v>
      </c>
      <c r="AF95" s="285">
        <v>1646976120.4305758</v>
      </c>
      <c r="AG95" s="286">
        <v>6</v>
      </c>
      <c r="AH95" s="285">
        <v>8234880.6021528793</v>
      </c>
      <c r="AI95" s="285">
        <v>8234880.6021528793</v>
      </c>
      <c r="AJ95" s="285">
        <v>8234880.6021528793</v>
      </c>
      <c r="AK95" s="285">
        <v>8234880.6021528793</v>
      </c>
      <c r="AL95" s="285">
        <v>8234880.6021528793</v>
      </c>
      <c r="AM95" s="285">
        <v>8234880.6021528793</v>
      </c>
      <c r="AN95" s="285">
        <v>8234880.6021528793</v>
      </c>
      <c r="AO95" s="285">
        <v>8234880.6021528793</v>
      </c>
      <c r="AP95" s="285">
        <v>8234880.6021528793</v>
      </c>
      <c r="AQ95" s="285">
        <v>8234880.6021528793</v>
      </c>
      <c r="AR95" s="285">
        <v>8234880.6021528793</v>
      </c>
      <c r="AS95" s="285">
        <v>8234880.6021528793</v>
      </c>
      <c r="AT95" s="287">
        <v>98818567.225834563</v>
      </c>
      <c r="AU95" s="285">
        <v>1686370342.0221579</v>
      </c>
      <c r="AV95" s="838">
        <v>0</v>
      </c>
      <c r="AW95" s="848">
        <v>50</v>
      </c>
      <c r="AX95" s="415"/>
      <c r="AY95" s="850">
        <v>10699.48977704</v>
      </c>
      <c r="AZ95" s="847">
        <v>10699.48977704</v>
      </c>
      <c r="BA95" s="716"/>
      <c r="BM95" s="724"/>
      <c r="BZ95" s="564"/>
      <c r="CA95" s="564"/>
      <c r="CB95" s="564"/>
    </row>
    <row r="96" spans="1:80">
      <c r="A96" s="173" t="s">
        <v>224</v>
      </c>
      <c r="B96" s="150">
        <v>22107792.075134464</v>
      </c>
      <c r="C96" s="150">
        <v>0</v>
      </c>
      <c r="D96" s="150">
        <v>0</v>
      </c>
      <c r="E96" s="153"/>
      <c r="F96" s="150"/>
      <c r="G96" s="153">
        <v>0</v>
      </c>
      <c r="H96" s="153">
        <v>22107792.075134464</v>
      </c>
      <c r="I96" s="154">
        <v>6</v>
      </c>
      <c r="J96" s="153">
        <v>110538.96037567232</v>
      </c>
      <c r="K96" s="153">
        <v>110538.96037567232</v>
      </c>
      <c r="L96" s="153">
        <v>110538.96037567232</v>
      </c>
      <c r="M96" s="153">
        <v>110538.96037567232</v>
      </c>
      <c r="N96" s="153">
        <v>110538.96037567232</v>
      </c>
      <c r="O96" s="153">
        <v>110538.96037567232</v>
      </c>
      <c r="P96" s="153">
        <v>110538.96037567232</v>
      </c>
      <c r="Q96" s="153">
        <v>110538.96037567232</v>
      </c>
      <c r="R96" s="153">
        <v>110538.96037567232</v>
      </c>
      <c r="S96" s="153">
        <v>110538.96037567232</v>
      </c>
      <c r="T96" s="153">
        <v>110538.96037567232</v>
      </c>
      <c r="U96" s="153">
        <v>110538.96037567232</v>
      </c>
      <c r="V96" s="155">
        <v>1326467.5245080679</v>
      </c>
      <c r="W96" s="153">
        <v>20781324.550626397</v>
      </c>
      <c r="X96" s="838">
        <v>0</v>
      </c>
      <c r="Y96" s="298" t="s">
        <v>224</v>
      </c>
      <c r="Z96" s="284">
        <v>22862801.476025485</v>
      </c>
      <c r="AA96" s="284">
        <v>0</v>
      </c>
      <c r="AB96" s="284"/>
      <c r="AC96" s="285"/>
      <c r="AD96" s="284"/>
      <c r="AE96" s="285">
        <v>0</v>
      </c>
      <c r="AF96" s="285">
        <v>22862801.476025485</v>
      </c>
      <c r="AG96" s="286">
        <v>6</v>
      </c>
      <c r="AH96" s="285">
        <v>114314.0073801274</v>
      </c>
      <c r="AI96" s="285">
        <v>114314.0073801274</v>
      </c>
      <c r="AJ96" s="285">
        <v>114314.0073801274</v>
      </c>
      <c r="AK96" s="285">
        <v>114314.0073801274</v>
      </c>
      <c r="AL96" s="285">
        <v>114314.0073801274</v>
      </c>
      <c r="AM96" s="285">
        <v>114314.0073801274</v>
      </c>
      <c r="AN96" s="285">
        <v>114314.0073801274</v>
      </c>
      <c r="AO96" s="285">
        <v>114314.0073801274</v>
      </c>
      <c r="AP96" s="285">
        <v>114314.0073801274</v>
      </c>
      <c r="AQ96" s="285">
        <v>114314.0073801274</v>
      </c>
      <c r="AR96" s="285">
        <v>114314.0073801274</v>
      </c>
      <c r="AS96" s="285">
        <v>114314.0073801274</v>
      </c>
      <c r="AT96" s="287">
        <v>1371768.0885615291</v>
      </c>
      <c r="AU96" s="285">
        <v>21491033.387463957</v>
      </c>
      <c r="AV96" s="838">
        <v>0</v>
      </c>
      <c r="AW96" s="735">
        <v>51</v>
      </c>
      <c r="AX96" s="415">
        <v>104174220</v>
      </c>
      <c r="AY96" s="851"/>
      <c r="AZ96" s="847">
        <v>104174220</v>
      </c>
      <c r="BA96" s="716"/>
      <c r="BM96" s="724"/>
      <c r="BZ96" s="564"/>
      <c r="CA96" s="564"/>
      <c r="CB96" s="564"/>
    </row>
    <row r="97" spans="1:80">
      <c r="A97" s="158">
        <v>43.2</v>
      </c>
      <c r="B97" s="150">
        <v>0</v>
      </c>
      <c r="C97" s="150">
        <v>0</v>
      </c>
      <c r="D97" s="150">
        <v>0</v>
      </c>
      <c r="E97" s="153"/>
      <c r="F97" s="150"/>
      <c r="G97" s="153">
        <v>0</v>
      </c>
      <c r="H97" s="153">
        <v>0</v>
      </c>
      <c r="I97" s="154">
        <v>50</v>
      </c>
      <c r="J97" s="153">
        <v>0</v>
      </c>
      <c r="K97" s="153">
        <v>0</v>
      </c>
      <c r="L97" s="153">
        <v>0</v>
      </c>
      <c r="M97" s="153">
        <v>0</v>
      </c>
      <c r="N97" s="153">
        <v>0</v>
      </c>
      <c r="O97" s="153">
        <v>0</v>
      </c>
      <c r="P97" s="153">
        <v>0</v>
      </c>
      <c r="Q97" s="153">
        <v>0</v>
      </c>
      <c r="R97" s="153">
        <v>0</v>
      </c>
      <c r="S97" s="153">
        <v>0</v>
      </c>
      <c r="T97" s="153">
        <v>0</v>
      </c>
      <c r="U97" s="153">
        <v>0</v>
      </c>
      <c r="V97" s="155">
        <v>0</v>
      </c>
      <c r="W97" s="153">
        <v>0</v>
      </c>
      <c r="X97" s="838">
        <v>0</v>
      </c>
      <c r="Y97" s="288">
        <v>43.2</v>
      </c>
      <c r="Z97" s="284">
        <v>0</v>
      </c>
      <c r="AA97" s="284">
        <v>0</v>
      </c>
      <c r="AB97" s="284"/>
      <c r="AC97" s="285"/>
      <c r="AD97" s="284"/>
      <c r="AE97" s="285">
        <v>0</v>
      </c>
      <c r="AF97" s="285">
        <v>0</v>
      </c>
      <c r="AG97" s="286">
        <v>50</v>
      </c>
      <c r="AH97" s="285">
        <v>0</v>
      </c>
      <c r="AI97" s="285">
        <v>0</v>
      </c>
      <c r="AJ97" s="285">
        <v>0</v>
      </c>
      <c r="AK97" s="285">
        <v>0</v>
      </c>
      <c r="AL97" s="285">
        <v>0</v>
      </c>
      <c r="AM97" s="285">
        <v>0</v>
      </c>
      <c r="AN97" s="285">
        <v>0</v>
      </c>
      <c r="AO97" s="285">
        <v>0</v>
      </c>
      <c r="AP97" s="285">
        <v>0</v>
      </c>
      <c r="AQ97" s="285">
        <v>0</v>
      </c>
      <c r="AR97" s="285">
        <v>0</v>
      </c>
      <c r="AS97" s="285">
        <v>0</v>
      </c>
      <c r="AT97" s="287">
        <v>0</v>
      </c>
      <c r="AU97" s="285">
        <v>0</v>
      </c>
      <c r="AV97" s="838">
        <v>0</v>
      </c>
      <c r="AW97" s="734" t="s">
        <v>84</v>
      </c>
      <c r="AX97" s="415">
        <v>112042920</v>
      </c>
      <c r="AY97" s="415">
        <v>55584898.179049365</v>
      </c>
      <c r="AZ97" s="847">
        <v>167627818.17904937</v>
      </c>
      <c r="BA97" s="706"/>
      <c r="BM97" s="724"/>
      <c r="BZ97" s="564"/>
      <c r="CA97" s="564"/>
      <c r="CB97" s="564"/>
    </row>
    <row r="98" spans="1:80">
      <c r="A98" s="158" t="s">
        <v>158</v>
      </c>
      <c r="B98" s="150">
        <v>16583692.851363601</v>
      </c>
      <c r="C98" s="150">
        <v>0</v>
      </c>
      <c r="D98" s="150">
        <v>0</v>
      </c>
      <c r="E98" s="153"/>
      <c r="F98" s="150"/>
      <c r="G98" s="153">
        <v>0</v>
      </c>
      <c r="H98" s="153">
        <v>16583692.851363601</v>
      </c>
      <c r="I98" s="154">
        <v>7</v>
      </c>
      <c r="J98" s="153">
        <v>96738.208299621008</v>
      </c>
      <c r="K98" s="153">
        <v>96738.208299621008</v>
      </c>
      <c r="L98" s="153">
        <v>96738.208299621008</v>
      </c>
      <c r="M98" s="153">
        <v>96738.208299621008</v>
      </c>
      <c r="N98" s="153">
        <v>96738.208299621008</v>
      </c>
      <c r="O98" s="153">
        <v>96738.208299621008</v>
      </c>
      <c r="P98" s="153">
        <v>96738.208299621008</v>
      </c>
      <c r="Q98" s="153">
        <v>96738.208299621008</v>
      </c>
      <c r="R98" s="153">
        <v>96738.208299621008</v>
      </c>
      <c r="S98" s="153">
        <v>96738.208299621008</v>
      </c>
      <c r="T98" s="153">
        <v>96738.208299621008</v>
      </c>
      <c r="U98" s="153">
        <v>96738.208299621008</v>
      </c>
      <c r="V98" s="155">
        <v>1160858.4995954521</v>
      </c>
      <c r="W98" s="153">
        <v>15422834.351768149</v>
      </c>
      <c r="X98" s="838">
        <v>0</v>
      </c>
      <c r="Y98" s="288" t="s">
        <v>158</v>
      </c>
      <c r="Z98" s="284">
        <v>16583692.851363601</v>
      </c>
      <c r="AA98" s="284">
        <v>0</v>
      </c>
      <c r="AB98" s="284"/>
      <c r="AC98" s="285"/>
      <c r="AD98" s="284"/>
      <c r="AE98" s="285">
        <v>0</v>
      </c>
      <c r="AF98" s="285">
        <v>16583692.851363601</v>
      </c>
      <c r="AG98" s="286">
        <v>7</v>
      </c>
      <c r="AH98" s="285">
        <v>96738.208299621008</v>
      </c>
      <c r="AI98" s="285">
        <v>96738.208299621008</v>
      </c>
      <c r="AJ98" s="285">
        <v>96738.208299621008</v>
      </c>
      <c r="AK98" s="285">
        <v>96738.208299621008</v>
      </c>
      <c r="AL98" s="285">
        <v>96738.208299621008</v>
      </c>
      <c r="AM98" s="285">
        <v>96738.208299621008</v>
      </c>
      <c r="AN98" s="285">
        <v>96738.208299621008</v>
      </c>
      <c r="AO98" s="285">
        <v>96738.208299621008</v>
      </c>
      <c r="AP98" s="285">
        <v>96738.208299621008</v>
      </c>
      <c r="AQ98" s="285">
        <v>96738.208299621008</v>
      </c>
      <c r="AR98" s="285">
        <v>96738.208299621008</v>
      </c>
      <c r="AS98" s="285">
        <v>96738.208299621008</v>
      </c>
      <c r="AT98" s="287">
        <v>1160858.4995954521</v>
      </c>
      <c r="AU98" s="285">
        <v>15422834.351768149</v>
      </c>
      <c r="AV98" s="838">
        <v>0</v>
      </c>
      <c r="AW98" s="666" t="s">
        <v>160</v>
      </c>
      <c r="AX98" s="652">
        <v>0</v>
      </c>
      <c r="BA98" s="706"/>
      <c r="BM98" s="724"/>
      <c r="BZ98" s="564"/>
      <c r="CA98" s="564"/>
      <c r="CB98" s="564"/>
    </row>
    <row r="99" spans="1:80">
      <c r="A99" s="648">
        <v>14.1</v>
      </c>
      <c r="B99" s="150">
        <v>8279428.2127585029</v>
      </c>
      <c r="C99" s="150">
        <v>2783968</v>
      </c>
      <c r="D99" s="150">
        <v>2783968</v>
      </c>
      <c r="E99" s="153"/>
      <c r="F99" s="150"/>
      <c r="G99" s="153">
        <v>1391984</v>
      </c>
      <c r="H99" s="153">
        <v>12455380.212758504</v>
      </c>
      <c r="I99" s="154">
        <v>5</v>
      </c>
      <c r="J99" s="153">
        <v>51897.417553160434</v>
      </c>
      <c r="K99" s="153">
        <v>51897.417553160434</v>
      </c>
      <c r="L99" s="153">
        <v>51897.417553160434</v>
      </c>
      <c r="M99" s="153">
        <v>51897.417553160434</v>
      </c>
      <c r="N99" s="153">
        <v>51897.417553160434</v>
      </c>
      <c r="O99" s="153">
        <v>51897.417553160434</v>
      </c>
      <c r="P99" s="153">
        <v>51897.417553160434</v>
      </c>
      <c r="Q99" s="153">
        <v>51897.417553160434</v>
      </c>
      <c r="R99" s="153">
        <v>51897.417553160434</v>
      </c>
      <c r="S99" s="153">
        <v>51897.417553160434</v>
      </c>
      <c r="T99" s="153">
        <v>51897.417553160434</v>
      </c>
      <c r="U99" s="153">
        <v>51897.417553160434</v>
      </c>
      <c r="V99" s="155">
        <v>622769.01063792536</v>
      </c>
      <c r="W99" s="153">
        <v>10440627.202120578</v>
      </c>
      <c r="X99" s="838">
        <v>0</v>
      </c>
      <c r="Y99" s="378">
        <v>14.1</v>
      </c>
      <c r="Z99" s="284">
        <v>8467303.9354535174</v>
      </c>
      <c r="AA99" s="284">
        <v>2783968</v>
      </c>
      <c r="AB99" s="284"/>
      <c r="AC99" s="285"/>
      <c r="AD99" s="284"/>
      <c r="AE99" s="285">
        <v>1391984</v>
      </c>
      <c r="AF99" s="285">
        <v>9859287.9354535174</v>
      </c>
      <c r="AG99" s="286">
        <v>5</v>
      </c>
      <c r="AH99" s="285">
        <v>41080.366397722995</v>
      </c>
      <c r="AI99" s="285">
        <v>41080.366397722995</v>
      </c>
      <c r="AJ99" s="285">
        <v>41080.366397722995</v>
      </c>
      <c r="AK99" s="285">
        <v>41080.366397722995</v>
      </c>
      <c r="AL99" s="285">
        <v>41080.366397722995</v>
      </c>
      <c r="AM99" s="285">
        <v>41080.366397722995</v>
      </c>
      <c r="AN99" s="285">
        <v>41080.366397722995</v>
      </c>
      <c r="AO99" s="285">
        <v>41080.366397722995</v>
      </c>
      <c r="AP99" s="285">
        <v>41080.366397722995</v>
      </c>
      <c r="AQ99" s="285">
        <v>41080.366397722995</v>
      </c>
      <c r="AR99" s="285">
        <v>41080.366397722995</v>
      </c>
      <c r="AS99" s="285">
        <v>41080.366397722995</v>
      </c>
      <c r="AT99" s="287">
        <v>492964.39677267586</v>
      </c>
      <c r="AU99" s="285">
        <v>10758307.538680842</v>
      </c>
      <c r="AV99" s="838">
        <v>0</v>
      </c>
      <c r="BA99" s="706"/>
      <c r="BM99" s="724"/>
      <c r="BZ99" s="564"/>
      <c r="CA99" s="564"/>
      <c r="CB99" s="564"/>
    </row>
    <row r="100" spans="1:80" ht="15.75" thickBot="1">
      <c r="A100" s="180" t="s">
        <v>84</v>
      </c>
      <c r="B100" s="181">
        <v>4021232412.5286961</v>
      </c>
      <c r="C100" s="181">
        <v>422774307.82095063</v>
      </c>
      <c r="D100" s="181">
        <v>422514729.0029996</v>
      </c>
      <c r="E100" s="181">
        <v>0</v>
      </c>
      <c r="F100" s="181">
        <v>0</v>
      </c>
      <c r="G100" s="181">
        <v>211231397.18510211</v>
      </c>
      <c r="H100" s="181">
        <v>4654978538.7167969</v>
      </c>
      <c r="I100" s="181"/>
      <c r="J100" s="181">
        <v>30113752.557646815</v>
      </c>
      <c r="K100" s="181">
        <v>30113752.557646815</v>
      </c>
      <c r="L100" s="181">
        <v>30113752.557646815</v>
      </c>
      <c r="M100" s="181">
        <v>30113752.557646815</v>
      </c>
      <c r="N100" s="181">
        <v>30113752.557646815</v>
      </c>
      <c r="O100" s="181">
        <v>30113752.557646815</v>
      </c>
      <c r="P100" s="181">
        <v>30113752.557646815</v>
      </c>
      <c r="Q100" s="181">
        <v>30113752.557646815</v>
      </c>
      <c r="R100" s="181">
        <v>30113752.557646815</v>
      </c>
      <c r="S100" s="181">
        <v>30113752.557646815</v>
      </c>
      <c r="T100" s="181">
        <v>30113752.557646815</v>
      </c>
      <c r="U100" s="181">
        <v>30113752.557646815</v>
      </c>
      <c r="V100" s="181">
        <v>361577123.69176179</v>
      </c>
      <c r="W100" s="181">
        <v>4082429596.6578851</v>
      </c>
      <c r="Y100" s="301" t="s">
        <v>84</v>
      </c>
      <c r="Z100" s="302">
        <v>4088628232.2597556</v>
      </c>
      <c r="AA100" s="302">
        <v>422774307.82095063</v>
      </c>
      <c r="AB100" s="302">
        <v>0</v>
      </c>
      <c r="AC100" s="302">
        <v>0</v>
      </c>
      <c r="AD100" s="302">
        <v>0</v>
      </c>
      <c r="AE100" s="302">
        <v>211387153.91047531</v>
      </c>
      <c r="AF100" s="302">
        <v>4300015386.1702309</v>
      </c>
      <c r="AG100" s="302"/>
      <c r="AH100" s="302">
        <v>28404357.63834732</v>
      </c>
      <c r="AI100" s="302">
        <v>28404357.63834732</v>
      </c>
      <c r="AJ100" s="302">
        <v>28404357.63834732</v>
      </c>
      <c r="AK100" s="302">
        <v>28404357.63834732</v>
      </c>
      <c r="AL100" s="302">
        <v>28404357.63834732</v>
      </c>
      <c r="AM100" s="302">
        <v>28404357.63834732</v>
      </c>
      <c r="AN100" s="302">
        <v>28404357.63834732</v>
      </c>
      <c r="AO100" s="302">
        <v>28404357.63834732</v>
      </c>
      <c r="AP100" s="302">
        <v>28404357.63834732</v>
      </c>
      <c r="AQ100" s="302">
        <v>28404357.63834732</v>
      </c>
      <c r="AR100" s="302">
        <v>28404357.63834732</v>
      </c>
      <c r="AS100" s="302">
        <v>28404357.63834732</v>
      </c>
      <c r="AT100" s="302">
        <v>341064384.66016787</v>
      </c>
      <c r="AU100" s="302">
        <v>4170338155.4205389</v>
      </c>
      <c r="AV100" s="606"/>
      <c r="AY100" s="852">
        <v>0</v>
      </c>
      <c r="AZ100" s="706" t="s">
        <v>236</v>
      </c>
      <c r="BA100" s="706"/>
      <c r="BM100" s="724"/>
      <c r="BZ100" s="564"/>
      <c r="CA100" s="564"/>
      <c r="CB100" s="564"/>
    </row>
    <row r="101" spans="1:80" ht="15.75" thickTop="1">
      <c r="A101" s="653"/>
      <c r="B101" s="853"/>
      <c r="C101" s="853">
        <v>167627818.17904937</v>
      </c>
      <c r="D101" s="655">
        <v>167627818.17904937</v>
      </c>
      <c r="E101" s="653"/>
      <c r="F101" s="653"/>
      <c r="G101" s="653"/>
      <c r="H101" s="653"/>
      <c r="I101" s="653"/>
      <c r="J101" s="653"/>
      <c r="K101" s="653"/>
      <c r="L101" s="653"/>
      <c r="M101" s="653"/>
      <c r="N101" s="653"/>
      <c r="O101" s="653"/>
      <c r="P101" s="653"/>
      <c r="Q101" s="653"/>
      <c r="R101" s="653"/>
      <c r="S101" s="653"/>
      <c r="T101" s="653"/>
      <c r="U101" s="653"/>
      <c r="V101" s="653"/>
      <c r="W101" s="653"/>
      <c r="Y101" s="698"/>
      <c r="Z101" s="717" t="s">
        <v>237</v>
      </c>
      <c r="AA101" s="700">
        <v>167627818.17904937</v>
      </c>
      <c r="AB101" s="698"/>
      <c r="AC101" s="698"/>
      <c r="AD101" s="698"/>
      <c r="AE101" s="698"/>
      <c r="AF101" s="698"/>
      <c r="AG101" s="698"/>
      <c r="AH101" s="698"/>
      <c r="AI101" s="698"/>
      <c r="AJ101" s="698"/>
      <c r="AK101" s="698"/>
      <c r="AL101" s="698"/>
      <c r="AM101" s="698"/>
      <c r="AN101" s="698"/>
      <c r="AO101" s="698"/>
      <c r="AP101" s="698"/>
      <c r="AQ101" s="698"/>
      <c r="AR101" s="698"/>
      <c r="AS101" s="698"/>
      <c r="AT101" s="698"/>
      <c r="AU101" s="698"/>
      <c r="AV101" s="606"/>
      <c r="BA101" s="706"/>
      <c r="BM101" s="724"/>
    </row>
    <row r="102" spans="1:80">
      <c r="A102" s="653"/>
      <c r="B102" s="853"/>
      <c r="C102" s="853">
        <v>590402126</v>
      </c>
      <c r="D102" s="853">
        <v>590142547.18204904</v>
      </c>
      <c r="E102" s="653"/>
      <c r="F102" s="655">
        <v>259578.81795096397</v>
      </c>
      <c r="G102" s="617" t="s">
        <v>238</v>
      </c>
      <c r="H102" s="653"/>
      <c r="I102" s="656">
        <v>0</v>
      </c>
      <c r="J102" s="653"/>
      <c r="K102" s="653"/>
      <c r="L102" s="653"/>
      <c r="M102" s="653"/>
      <c r="N102" s="653"/>
      <c r="O102" s="653"/>
      <c r="P102" s="653"/>
      <c r="Q102" s="653"/>
      <c r="R102" s="653"/>
      <c r="S102" s="653"/>
      <c r="T102" s="653"/>
      <c r="U102" s="653"/>
      <c r="V102" s="653"/>
      <c r="W102" s="653"/>
      <c r="Y102" s="698"/>
      <c r="Z102" s="699" t="s">
        <v>84</v>
      </c>
      <c r="AA102" s="700">
        <v>590402126</v>
      </c>
      <c r="AB102" s="721">
        <v>0</v>
      </c>
      <c r="AC102" s="698"/>
      <c r="AD102" s="698"/>
      <c r="AE102" s="698"/>
      <c r="AF102" s="698"/>
      <c r="AG102" s="698"/>
      <c r="AH102" s="698"/>
      <c r="AI102" s="698"/>
      <c r="AJ102" s="698"/>
      <c r="AK102" s="698"/>
      <c r="AL102" s="698"/>
      <c r="AM102" s="698"/>
      <c r="AN102" s="698"/>
      <c r="AO102" s="698"/>
      <c r="AP102" s="698"/>
      <c r="AQ102" s="698"/>
      <c r="AR102" s="698"/>
      <c r="AS102" s="698"/>
      <c r="AT102" s="698"/>
      <c r="AU102" s="698"/>
      <c r="AV102" s="606"/>
      <c r="BM102" s="724"/>
    </row>
    <row r="104" spans="1:80" collapsed="1">
      <c r="A104" s="63" t="s">
        <v>189</v>
      </c>
      <c r="B104" s="122"/>
      <c r="C104" s="122"/>
      <c r="D104" s="122"/>
      <c r="E104" s="122"/>
      <c r="F104" s="122"/>
      <c r="G104" s="122"/>
      <c r="H104" s="124" t="s">
        <v>127</v>
      </c>
      <c r="I104" s="122"/>
      <c r="J104" s="125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Y104" s="260" t="s">
        <v>189</v>
      </c>
      <c r="Z104" s="261"/>
      <c r="AA104" s="261"/>
      <c r="AB104" s="261"/>
      <c r="AC104" s="261"/>
      <c r="AD104" s="261"/>
      <c r="AE104" s="261"/>
      <c r="AF104" s="262" t="s">
        <v>127</v>
      </c>
      <c r="AG104" s="261"/>
      <c r="AH104" s="263"/>
      <c r="AI104" s="261"/>
      <c r="AJ104" s="261"/>
      <c r="AK104" s="261"/>
      <c r="AL104" s="261"/>
      <c r="AM104" s="261"/>
      <c r="AN104" s="261"/>
      <c r="AO104" s="261"/>
      <c r="AP104" s="261"/>
      <c r="AQ104" s="261"/>
      <c r="AR104" s="261"/>
      <c r="AS104" s="261"/>
      <c r="AT104" s="261"/>
      <c r="AU104" s="261"/>
      <c r="AV104" s="606"/>
    </row>
    <row r="105" spans="1:80">
      <c r="A105" s="63" t="s">
        <v>239</v>
      </c>
      <c r="B105" s="122"/>
      <c r="C105" s="122"/>
      <c r="D105" s="122"/>
      <c r="E105" s="122"/>
      <c r="F105" s="122"/>
      <c r="G105" s="122"/>
      <c r="H105" s="127" t="s">
        <v>131</v>
      </c>
      <c r="I105" s="122"/>
      <c r="J105" s="125"/>
      <c r="K105" s="122"/>
      <c r="L105" s="122"/>
      <c r="M105" s="122"/>
      <c r="N105" s="122"/>
      <c r="O105" s="122"/>
      <c r="P105" s="122"/>
      <c r="Q105" s="122"/>
      <c r="R105" s="122"/>
      <c r="S105" s="122"/>
      <c r="T105" s="125"/>
      <c r="U105" s="122"/>
      <c r="V105" s="122"/>
      <c r="W105" s="122"/>
      <c r="Y105" s="260" t="s">
        <v>239</v>
      </c>
      <c r="Z105" s="261"/>
      <c r="AA105" s="261"/>
      <c r="AB105" s="261"/>
      <c r="AC105" s="261"/>
      <c r="AD105" s="261"/>
      <c r="AE105" s="261"/>
      <c r="AF105" s="264" t="s">
        <v>131</v>
      </c>
      <c r="AG105" s="261"/>
      <c r="AH105" s="263"/>
      <c r="AI105" s="261"/>
      <c r="AJ105" s="261"/>
      <c r="AK105" s="261"/>
      <c r="AL105" s="261"/>
      <c r="AM105" s="261"/>
      <c r="AN105" s="261"/>
      <c r="AO105" s="261"/>
      <c r="AP105" s="261"/>
      <c r="AQ105" s="261"/>
      <c r="AR105" s="263"/>
      <c r="AS105" s="261"/>
      <c r="AT105" s="261"/>
      <c r="AU105" s="261"/>
      <c r="AV105" s="606"/>
      <c r="AW105" s="584" t="s">
        <v>239</v>
      </c>
    </row>
    <row r="106" spans="1:80">
      <c r="A106" s="63" t="s">
        <v>133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3"/>
      <c r="Q106" s="122"/>
      <c r="R106" s="122"/>
      <c r="S106" s="122"/>
      <c r="T106" s="122"/>
      <c r="U106" s="122"/>
      <c r="V106" s="122"/>
      <c r="W106" s="122"/>
      <c r="Y106" s="260" t="s">
        <v>133</v>
      </c>
      <c r="Z106" s="261"/>
      <c r="AA106" s="261"/>
      <c r="AB106" s="261"/>
      <c r="AC106" s="261"/>
      <c r="AD106" s="261"/>
      <c r="AE106" s="261"/>
      <c r="AF106" s="261"/>
      <c r="AG106" s="261"/>
      <c r="AH106" s="261"/>
      <c r="AI106" s="261"/>
      <c r="AJ106" s="261"/>
      <c r="AK106" s="261"/>
      <c r="AL106" s="261"/>
      <c r="AM106" s="261"/>
      <c r="AN106" s="243"/>
      <c r="AO106" s="261"/>
      <c r="AP106" s="261"/>
      <c r="AQ106" s="261"/>
      <c r="AR106" s="261"/>
      <c r="AS106" s="261"/>
      <c r="AT106" s="261"/>
      <c r="AU106" s="261"/>
      <c r="AV106" s="606"/>
    </row>
    <row r="107" spans="1:80">
      <c r="A107" s="128" t="s">
        <v>191</v>
      </c>
      <c r="B107" s="129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Y107" s="245" t="s">
        <v>191</v>
      </c>
      <c r="Z107" s="265"/>
      <c r="AA107" s="261"/>
      <c r="AB107" s="261"/>
      <c r="AC107" s="261"/>
      <c r="AD107" s="261"/>
      <c r="AE107" s="261"/>
      <c r="AF107" s="261"/>
      <c r="AG107" s="261"/>
      <c r="AH107" s="261"/>
      <c r="AI107" s="261"/>
      <c r="AJ107" s="261"/>
      <c r="AK107" s="261"/>
      <c r="AL107" s="261"/>
      <c r="AM107" s="261"/>
      <c r="AN107" s="261"/>
      <c r="AO107" s="261"/>
      <c r="AP107" s="261"/>
      <c r="AQ107" s="261"/>
      <c r="AR107" s="261"/>
      <c r="AS107" s="261"/>
      <c r="AT107" s="261"/>
      <c r="AU107" s="261"/>
      <c r="AV107" s="606"/>
    </row>
    <row r="108" spans="1:80">
      <c r="A108" s="130"/>
      <c r="B108" s="131" t="s">
        <v>134</v>
      </c>
      <c r="C108" s="132" t="s">
        <v>135</v>
      </c>
      <c r="D108" s="133" t="s">
        <v>136</v>
      </c>
      <c r="E108" s="130"/>
      <c r="F108" s="132" t="s">
        <v>137</v>
      </c>
      <c r="G108" s="133" t="s">
        <v>138</v>
      </c>
      <c r="H108" s="132" t="s">
        <v>139</v>
      </c>
      <c r="I108" s="130"/>
      <c r="J108" s="133" t="s">
        <v>25</v>
      </c>
      <c r="K108" s="133" t="s">
        <v>25</v>
      </c>
      <c r="L108" s="133" t="s">
        <v>25</v>
      </c>
      <c r="M108" s="133" t="s">
        <v>25</v>
      </c>
      <c r="N108" s="133" t="s">
        <v>25</v>
      </c>
      <c r="O108" s="133" t="s">
        <v>25</v>
      </c>
      <c r="P108" s="133" t="s">
        <v>25</v>
      </c>
      <c r="Q108" s="133" t="s">
        <v>25</v>
      </c>
      <c r="R108" s="133" t="s">
        <v>25</v>
      </c>
      <c r="S108" s="133" t="s">
        <v>25</v>
      </c>
      <c r="T108" s="133" t="s">
        <v>25</v>
      </c>
      <c r="U108" s="134" t="s">
        <v>25</v>
      </c>
      <c r="V108" s="133" t="s">
        <v>25</v>
      </c>
      <c r="W108" s="135" t="s">
        <v>140</v>
      </c>
      <c r="Y108" s="266"/>
      <c r="Z108" s="267" t="s">
        <v>134</v>
      </c>
      <c r="AA108" s="268" t="s">
        <v>135</v>
      </c>
      <c r="AB108" s="269" t="s">
        <v>136</v>
      </c>
      <c r="AC108" s="266"/>
      <c r="AD108" s="268" t="s">
        <v>137</v>
      </c>
      <c r="AE108" s="269" t="s">
        <v>138</v>
      </c>
      <c r="AF108" s="268" t="s">
        <v>139</v>
      </c>
      <c r="AG108" s="266"/>
      <c r="AH108" s="269" t="s">
        <v>25</v>
      </c>
      <c r="AI108" s="269" t="s">
        <v>25</v>
      </c>
      <c r="AJ108" s="269" t="s">
        <v>25</v>
      </c>
      <c r="AK108" s="269" t="s">
        <v>25</v>
      </c>
      <c r="AL108" s="269" t="s">
        <v>25</v>
      </c>
      <c r="AM108" s="269" t="s">
        <v>25</v>
      </c>
      <c r="AN108" s="269" t="s">
        <v>25</v>
      </c>
      <c r="AO108" s="269" t="s">
        <v>25</v>
      </c>
      <c r="AP108" s="269" t="s">
        <v>25</v>
      </c>
      <c r="AQ108" s="269" t="s">
        <v>25</v>
      </c>
      <c r="AR108" s="269" t="s">
        <v>25</v>
      </c>
      <c r="AS108" s="270" t="s">
        <v>25</v>
      </c>
      <c r="AT108" s="269" t="s">
        <v>25</v>
      </c>
      <c r="AU108" s="271" t="s">
        <v>140</v>
      </c>
      <c r="AV108" s="606"/>
      <c r="BZ108" s="586"/>
    </row>
    <row r="109" spans="1:80">
      <c r="A109" s="136" t="s">
        <v>141</v>
      </c>
      <c r="B109" s="137" t="s">
        <v>142</v>
      </c>
      <c r="C109" s="136" t="s">
        <v>5</v>
      </c>
      <c r="D109" s="136" t="s">
        <v>143</v>
      </c>
      <c r="E109" s="138" t="s">
        <v>144</v>
      </c>
      <c r="F109" s="136" t="s">
        <v>145</v>
      </c>
      <c r="G109" s="139" t="s">
        <v>146</v>
      </c>
      <c r="H109" s="136" t="s">
        <v>147</v>
      </c>
      <c r="I109" s="139" t="s">
        <v>16</v>
      </c>
      <c r="J109" s="139" t="s">
        <v>192</v>
      </c>
      <c r="K109" s="139" t="s">
        <v>192</v>
      </c>
      <c r="L109" s="139" t="s">
        <v>192</v>
      </c>
      <c r="M109" s="139" t="s">
        <v>192</v>
      </c>
      <c r="N109" s="139" t="s">
        <v>192</v>
      </c>
      <c r="O109" s="139" t="s">
        <v>192</v>
      </c>
      <c r="P109" s="139" t="s">
        <v>192</v>
      </c>
      <c r="Q109" s="139" t="s">
        <v>192</v>
      </c>
      <c r="R109" s="139" t="s">
        <v>192</v>
      </c>
      <c r="S109" s="139" t="s">
        <v>192</v>
      </c>
      <c r="T109" s="139" t="s">
        <v>192</v>
      </c>
      <c r="U109" s="140" t="s">
        <v>192</v>
      </c>
      <c r="V109" s="136"/>
      <c r="W109" s="141" t="s">
        <v>10</v>
      </c>
      <c r="Y109" s="272" t="s">
        <v>141</v>
      </c>
      <c r="Z109" s="273" t="s">
        <v>142</v>
      </c>
      <c r="AA109" s="272" t="s">
        <v>5</v>
      </c>
      <c r="AB109" s="272" t="s">
        <v>143</v>
      </c>
      <c r="AC109" s="274" t="s">
        <v>144</v>
      </c>
      <c r="AD109" s="272" t="s">
        <v>145</v>
      </c>
      <c r="AE109" s="275" t="s">
        <v>146</v>
      </c>
      <c r="AF109" s="272" t="s">
        <v>147</v>
      </c>
      <c r="AG109" s="275" t="s">
        <v>16</v>
      </c>
      <c r="AH109" s="275" t="s">
        <v>192</v>
      </c>
      <c r="AI109" s="275" t="s">
        <v>192</v>
      </c>
      <c r="AJ109" s="275" t="s">
        <v>192</v>
      </c>
      <c r="AK109" s="275" t="s">
        <v>192</v>
      </c>
      <c r="AL109" s="275" t="s">
        <v>192</v>
      </c>
      <c r="AM109" s="275" t="s">
        <v>192</v>
      </c>
      <c r="AN109" s="275" t="s">
        <v>192</v>
      </c>
      <c r="AO109" s="275" t="s">
        <v>192</v>
      </c>
      <c r="AP109" s="275" t="s">
        <v>192</v>
      </c>
      <c r="AQ109" s="275" t="s">
        <v>192</v>
      </c>
      <c r="AR109" s="275" t="s">
        <v>192</v>
      </c>
      <c r="AS109" s="276" t="s">
        <v>192</v>
      </c>
      <c r="AT109" s="272"/>
      <c r="AU109" s="277" t="s">
        <v>10</v>
      </c>
      <c r="AV109" s="606"/>
      <c r="AZ109" s="703"/>
      <c r="BA109" s="703"/>
    </row>
    <row r="110" spans="1:80">
      <c r="A110" s="143" t="s">
        <v>148</v>
      </c>
      <c r="B110" s="144" t="s">
        <v>149</v>
      </c>
      <c r="C110" s="143" t="s">
        <v>84</v>
      </c>
      <c r="D110" s="145" t="s">
        <v>150</v>
      </c>
      <c r="E110" s="146"/>
      <c r="F110" s="143" t="s">
        <v>193</v>
      </c>
      <c r="G110" s="145" t="s">
        <v>152</v>
      </c>
      <c r="H110" s="143" t="s">
        <v>153</v>
      </c>
      <c r="I110" s="145" t="s">
        <v>154</v>
      </c>
      <c r="J110" s="145" t="s">
        <v>194</v>
      </c>
      <c r="K110" s="145" t="s">
        <v>195</v>
      </c>
      <c r="L110" s="145" t="s">
        <v>196</v>
      </c>
      <c r="M110" s="145" t="s">
        <v>197</v>
      </c>
      <c r="N110" s="145" t="s">
        <v>198</v>
      </c>
      <c r="O110" s="145" t="s">
        <v>199</v>
      </c>
      <c r="P110" s="145" t="s">
        <v>200</v>
      </c>
      <c r="Q110" s="145" t="s">
        <v>201</v>
      </c>
      <c r="R110" s="145" t="s">
        <v>202</v>
      </c>
      <c r="S110" s="145" t="s">
        <v>203</v>
      </c>
      <c r="T110" s="145" t="s">
        <v>204</v>
      </c>
      <c r="U110" s="145" t="s">
        <v>205</v>
      </c>
      <c r="V110" s="145" t="s">
        <v>155</v>
      </c>
      <c r="W110" s="141" t="s">
        <v>179</v>
      </c>
      <c r="Y110" s="278" t="s">
        <v>148</v>
      </c>
      <c r="Z110" s="279" t="s">
        <v>149</v>
      </c>
      <c r="AA110" s="278" t="s">
        <v>84</v>
      </c>
      <c r="AB110" s="280" t="s">
        <v>150</v>
      </c>
      <c r="AC110" s="281"/>
      <c r="AD110" s="278" t="s">
        <v>193</v>
      </c>
      <c r="AE110" s="280" t="s">
        <v>152</v>
      </c>
      <c r="AF110" s="278" t="s">
        <v>153</v>
      </c>
      <c r="AG110" s="280" t="s">
        <v>154</v>
      </c>
      <c r="AH110" s="280" t="s">
        <v>194</v>
      </c>
      <c r="AI110" s="280" t="s">
        <v>195</v>
      </c>
      <c r="AJ110" s="280" t="s">
        <v>196</v>
      </c>
      <c r="AK110" s="280" t="s">
        <v>197</v>
      </c>
      <c r="AL110" s="280" t="s">
        <v>198</v>
      </c>
      <c r="AM110" s="280" t="s">
        <v>199</v>
      </c>
      <c r="AN110" s="280" t="s">
        <v>200</v>
      </c>
      <c r="AO110" s="280" t="s">
        <v>201</v>
      </c>
      <c r="AP110" s="280" t="s">
        <v>202</v>
      </c>
      <c r="AQ110" s="280" t="s">
        <v>203</v>
      </c>
      <c r="AR110" s="280" t="s">
        <v>204</v>
      </c>
      <c r="AS110" s="280" t="s">
        <v>205</v>
      </c>
      <c r="AT110" s="280" t="s">
        <v>155</v>
      </c>
      <c r="AU110" s="277" t="s">
        <v>179</v>
      </c>
      <c r="AV110" s="606"/>
    </row>
    <row r="111" spans="1:80">
      <c r="A111" s="139"/>
      <c r="B111" s="148"/>
      <c r="C111" s="138"/>
      <c r="D111" s="138"/>
      <c r="E111" s="138"/>
      <c r="F111" s="138"/>
      <c r="G111" s="138"/>
      <c r="H111" s="138"/>
      <c r="I111" s="139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49"/>
      <c r="W111" s="130"/>
      <c r="Y111" s="275"/>
      <c r="Z111" s="282"/>
      <c r="AA111" s="274"/>
      <c r="AB111" s="274"/>
      <c r="AC111" s="274"/>
      <c r="AD111" s="274"/>
      <c r="AE111" s="274"/>
      <c r="AF111" s="274"/>
      <c r="AG111" s="275"/>
      <c r="AH111" s="274"/>
      <c r="AI111" s="274"/>
      <c r="AJ111" s="274"/>
      <c r="AK111" s="274"/>
      <c r="AL111" s="274"/>
      <c r="AM111" s="274"/>
      <c r="AN111" s="274"/>
      <c r="AO111" s="274"/>
      <c r="AP111" s="274"/>
      <c r="AQ111" s="274"/>
      <c r="AR111" s="274"/>
      <c r="AS111" s="274"/>
      <c r="AT111" s="283"/>
      <c r="AU111" s="266"/>
      <c r="AV111" s="606"/>
    </row>
    <row r="112" spans="1:80">
      <c r="A112" s="140">
        <v>1</v>
      </c>
      <c r="B112" s="150">
        <v>916873162.63796735</v>
      </c>
      <c r="C112" s="150">
        <v>0</v>
      </c>
      <c r="D112" s="150">
        <v>0</v>
      </c>
      <c r="E112" s="138"/>
      <c r="F112" s="138"/>
      <c r="G112" s="153">
        <v>0</v>
      </c>
      <c r="H112" s="153">
        <v>916873162.63796735</v>
      </c>
      <c r="I112" s="154">
        <v>4</v>
      </c>
      <c r="J112" s="153">
        <v>3056243.8754598913</v>
      </c>
      <c r="K112" s="153">
        <v>3056243.8754598913</v>
      </c>
      <c r="L112" s="153">
        <v>3056243.8754598913</v>
      </c>
      <c r="M112" s="153">
        <v>3056243.8754598913</v>
      </c>
      <c r="N112" s="153">
        <v>3056243.8754598913</v>
      </c>
      <c r="O112" s="153">
        <v>3056243.8754598913</v>
      </c>
      <c r="P112" s="153">
        <v>3056243.8754598913</v>
      </c>
      <c r="Q112" s="153">
        <v>3056243.8754598913</v>
      </c>
      <c r="R112" s="153">
        <v>3056243.8754598913</v>
      </c>
      <c r="S112" s="153">
        <v>3056243.8754598913</v>
      </c>
      <c r="T112" s="153">
        <v>3056243.8754598913</v>
      </c>
      <c r="U112" s="153">
        <v>3056243.8754598913</v>
      </c>
      <c r="V112" s="155">
        <v>36674926.505518697</v>
      </c>
      <c r="W112" s="153">
        <v>880198236.13244867</v>
      </c>
      <c r="X112" s="838">
        <v>0</v>
      </c>
      <c r="Y112" s="276">
        <v>1</v>
      </c>
      <c r="Z112" s="284">
        <v>916873162.63796735</v>
      </c>
      <c r="AA112" s="284">
        <v>0</v>
      </c>
      <c r="AB112" s="274"/>
      <c r="AC112" s="274"/>
      <c r="AD112" s="274"/>
      <c r="AE112" s="285">
        <v>0</v>
      </c>
      <c r="AF112" s="285">
        <v>916873162.63796735</v>
      </c>
      <c r="AG112" s="286">
        <v>4</v>
      </c>
      <c r="AH112" s="285">
        <v>3056243.8754598913</v>
      </c>
      <c r="AI112" s="285">
        <v>3056243.8754598913</v>
      </c>
      <c r="AJ112" s="285">
        <v>3056243.8754598913</v>
      </c>
      <c r="AK112" s="285">
        <v>3056243.8754598913</v>
      </c>
      <c r="AL112" s="285">
        <v>3056243.8754598913</v>
      </c>
      <c r="AM112" s="285">
        <v>3056243.8754598913</v>
      </c>
      <c r="AN112" s="285">
        <v>3056243.8754598913</v>
      </c>
      <c r="AO112" s="285">
        <v>3056243.8754598913</v>
      </c>
      <c r="AP112" s="285">
        <v>3056243.8754598913</v>
      </c>
      <c r="AQ112" s="285">
        <v>3056243.8754598913</v>
      </c>
      <c r="AR112" s="285">
        <v>3056243.8754598913</v>
      </c>
      <c r="AS112" s="285">
        <v>3056243.8754598913</v>
      </c>
      <c r="AT112" s="287">
        <v>36674926.505518697</v>
      </c>
      <c r="AU112" s="285">
        <v>880198236.13244867</v>
      </c>
      <c r="AV112" s="838">
        <v>0</v>
      </c>
      <c r="AW112" s="597" t="s">
        <v>229</v>
      </c>
      <c r="AX112" s="703"/>
      <c r="AY112" s="703"/>
      <c r="BM112" s="724"/>
      <c r="BZ112" s="564"/>
      <c r="CA112" s="564"/>
      <c r="CB112" s="564"/>
    </row>
    <row r="113" spans="1:80">
      <c r="A113" s="158" t="s">
        <v>157</v>
      </c>
      <c r="B113" s="150">
        <v>133082033.63627493</v>
      </c>
      <c r="C113" s="150">
        <v>32894541.473592583</v>
      </c>
      <c r="D113" s="150">
        <v>32894541.473592583</v>
      </c>
      <c r="E113" s="153"/>
      <c r="F113" s="150"/>
      <c r="G113" s="153">
        <v>16447270.736796292</v>
      </c>
      <c r="H113" s="153">
        <v>182423845.8466638</v>
      </c>
      <c r="I113" s="154">
        <v>6</v>
      </c>
      <c r="J113" s="153">
        <v>912119.22923331894</v>
      </c>
      <c r="K113" s="153">
        <v>912119.22923331894</v>
      </c>
      <c r="L113" s="153">
        <v>912119.22923331894</v>
      </c>
      <c r="M113" s="153">
        <v>912119.22923331894</v>
      </c>
      <c r="N113" s="153">
        <v>912119.22923331894</v>
      </c>
      <c r="O113" s="153">
        <v>912119.22923331894</v>
      </c>
      <c r="P113" s="153">
        <v>912119.22923331894</v>
      </c>
      <c r="Q113" s="153">
        <v>912119.22923331894</v>
      </c>
      <c r="R113" s="153">
        <v>912119.22923331894</v>
      </c>
      <c r="S113" s="153">
        <v>912119.22923331894</v>
      </c>
      <c r="T113" s="153">
        <v>912119.22923331894</v>
      </c>
      <c r="U113" s="153">
        <v>912119.22923331894</v>
      </c>
      <c r="V113" s="155">
        <v>10945430.750799827</v>
      </c>
      <c r="W113" s="153">
        <v>155031144.35906768</v>
      </c>
      <c r="X113" s="838">
        <v>0</v>
      </c>
      <c r="Y113" s="288" t="s">
        <v>157</v>
      </c>
      <c r="Z113" s="284">
        <v>135628315.88598639</v>
      </c>
      <c r="AA113" s="284">
        <v>32894541.473592583</v>
      </c>
      <c r="AB113" s="284"/>
      <c r="AC113" s="285"/>
      <c r="AD113" s="284"/>
      <c r="AE113" s="285">
        <v>16447270.736796292</v>
      </c>
      <c r="AF113" s="285">
        <v>152075586.62278268</v>
      </c>
      <c r="AG113" s="286">
        <v>6</v>
      </c>
      <c r="AH113" s="285">
        <v>760377.9331139134</v>
      </c>
      <c r="AI113" s="285">
        <v>760377.9331139134</v>
      </c>
      <c r="AJ113" s="285">
        <v>760377.9331139134</v>
      </c>
      <c r="AK113" s="285">
        <v>760377.9331139134</v>
      </c>
      <c r="AL113" s="285">
        <v>760377.9331139134</v>
      </c>
      <c r="AM113" s="285">
        <v>760377.9331139134</v>
      </c>
      <c r="AN113" s="285">
        <v>760377.9331139134</v>
      </c>
      <c r="AO113" s="285">
        <v>760377.9331139134</v>
      </c>
      <c r="AP113" s="285">
        <v>760377.9331139134</v>
      </c>
      <c r="AQ113" s="285">
        <v>760377.9331139134</v>
      </c>
      <c r="AR113" s="285">
        <v>760377.9331139134</v>
      </c>
      <c r="AS113" s="285">
        <v>760377.9331139134</v>
      </c>
      <c r="AT113" s="287">
        <v>9124535.1973669585</v>
      </c>
      <c r="AU113" s="285">
        <v>159398322.16221201</v>
      </c>
      <c r="AV113" s="838">
        <v>0</v>
      </c>
      <c r="AW113" s="703"/>
      <c r="AX113" s="854"/>
      <c r="AY113" s="855"/>
      <c r="AZ113" s="854"/>
      <c r="BA113" s="854"/>
      <c r="BB113" s="630"/>
      <c r="BM113" s="724"/>
      <c r="BZ113" s="564"/>
      <c r="CA113" s="564"/>
      <c r="CB113" s="564"/>
    </row>
    <row r="114" spans="1:80">
      <c r="A114" s="158">
        <v>2</v>
      </c>
      <c r="B114" s="150">
        <v>84556648.101204321</v>
      </c>
      <c r="C114" s="150">
        <v>0</v>
      </c>
      <c r="D114" s="150">
        <v>0</v>
      </c>
      <c r="E114" s="153"/>
      <c r="F114" s="150"/>
      <c r="G114" s="153">
        <v>0</v>
      </c>
      <c r="H114" s="153">
        <v>84556648.101204321</v>
      </c>
      <c r="I114" s="154">
        <v>6</v>
      </c>
      <c r="J114" s="153">
        <v>422783.2405060216</v>
      </c>
      <c r="K114" s="153">
        <v>422783.2405060216</v>
      </c>
      <c r="L114" s="153">
        <v>422783.2405060216</v>
      </c>
      <c r="M114" s="153">
        <v>422783.2405060216</v>
      </c>
      <c r="N114" s="153">
        <v>422783.2405060216</v>
      </c>
      <c r="O114" s="153">
        <v>422783.2405060216</v>
      </c>
      <c r="P114" s="153">
        <v>422783.2405060216</v>
      </c>
      <c r="Q114" s="153">
        <v>422783.2405060216</v>
      </c>
      <c r="R114" s="153">
        <v>422783.2405060216</v>
      </c>
      <c r="S114" s="153">
        <v>422783.2405060216</v>
      </c>
      <c r="T114" s="153">
        <v>422783.2405060216</v>
      </c>
      <c r="U114" s="153">
        <v>422783.2405060216</v>
      </c>
      <c r="V114" s="155">
        <v>5073398.8860722594</v>
      </c>
      <c r="W114" s="153">
        <v>79483249.215132058</v>
      </c>
      <c r="X114" s="838">
        <v>0</v>
      </c>
      <c r="Y114" s="288">
        <v>2</v>
      </c>
      <c r="Z114" s="284">
        <v>84556648.101204321</v>
      </c>
      <c r="AA114" s="284">
        <v>0</v>
      </c>
      <c r="AB114" s="284"/>
      <c r="AC114" s="285"/>
      <c r="AD114" s="284"/>
      <c r="AE114" s="285">
        <v>0</v>
      </c>
      <c r="AF114" s="285">
        <v>84556648.101204321</v>
      </c>
      <c r="AG114" s="286">
        <v>6</v>
      </c>
      <c r="AH114" s="285">
        <v>422783.2405060216</v>
      </c>
      <c r="AI114" s="285">
        <v>422783.2405060216</v>
      </c>
      <c r="AJ114" s="285">
        <v>422783.2405060216</v>
      </c>
      <c r="AK114" s="285">
        <v>422783.2405060216</v>
      </c>
      <c r="AL114" s="285">
        <v>422783.2405060216</v>
      </c>
      <c r="AM114" s="285">
        <v>422783.2405060216</v>
      </c>
      <c r="AN114" s="285">
        <v>422783.2405060216</v>
      </c>
      <c r="AO114" s="285">
        <v>422783.2405060216</v>
      </c>
      <c r="AP114" s="285">
        <v>422783.2405060216</v>
      </c>
      <c r="AQ114" s="285">
        <v>422783.2405060216</v>
      </c>
      <c r="AR114" s="285">
        <v>422783.2405060216</v>
      </c>
      <c r="AS114" s="285">
        <v>422783.2405060216</v>
      </c>
      <c r="AT114" s="287">
        <v>5073398.8860722594</v>
      </c>
      <c r="AU114" s="285">
        <v>79483249.215132058</v>
      </c>
      <c r="AV114" s="838">
        <v>0</v>
      </c>
      <c r="AX114" s="854"/>
      <c r="AY114" s="856"/>
      <c r="AZ114" s="706"/>
      <c r="BA114" s="706"/>
      <c r="BM114" s="724"/>
      <c r="BZ114" s="564"/>
      <c r="CA114" s="564"/>
      <c r="CB114" s="564"/>
    </row>
    <row r="115" spans="1:80" ht="12.75" customHeight="1">
      <c r="A115" s="158">
        <v>3</v>
      </c>
      <c r="B115" s="150">
        <v>2697841.8105124999</v>
      </c>
      <c r="C115" s="150">
        <v>0</v>
      </c>
      <c r="D115" s="150">
        <v>0</v>
      </c>
      <c r="E115" s="153"/>
      <c r="F115" s="150"/>
      <c r="G115" s="153">
        <v>0</v>
      </c>
      <c r="H115" s="153">
        <v>2697841.8105124999</v>
      </c>
      <c r="I115" s="154">
        <v>5</v>
      </c>
      <c r="J115" s="153">
        <v>11241.007543802081</v>
      </c>
      <c r="K115" s="153">
        <v>11241.007543802081</v>
      </c>
      <c r="L115" s="153">
        <v>11241.007543802081</v>
      </c>
      <c r="M115" s="153">
        <v>11241.007543802081</v>
      </c>
      <c r="N115" s="153">
        <v>11241.007543802081</v>
      </c>
      <c r="O115" s="153">
        <v>11241.007543802081</v>
      </c>
      <c r="P115" s="153">
        <v>11241.007543802081</v>
      </c>
      <c r="Q115" s="153">
        <v>11241.007543802081</v>
      </c>
      <c r="R115" s="153">
        <v>11241.007543802081</v>
      </c>
      <c r="S115" s="153">
        <v>11241.007543802081</v>
      </c>
      <c r="T115" s="153">
        <v>11241.007543802081</v>
      </c>
      <c r="U115" s="153">
        <v>11241.007543802081</v>
      </c>
      <c r="V115" s="155">
        <v>134892.09052562501</v>
      </c>
      <c r="W115" s="153">
        <v>2562949.7199868751</v>
      </c>
      <c r="X115" s="838">
        <v>0</v>
      </c>
      <c r="Y115" s="288">
        <v>3</v>
      </c>
      <c r="Z115" s="284">
        <v>2697841.8105124999</v>
      </c>
      <c r="AA115" s="284">
        <v>0</v>
      </c>
      <c r="AB115" s="284"/>
      <c r="AC115" s="285"/>
      <c r="AD115" s="284"/>
      <c r="AE115" s="285">
        <v>0</v>
      </c>
      <c r="AF115" s="285">
        <v>2697841.8105124999</v>
      </c>
      <c r="AG115" s="286">
        <v>5</v>
      </c>
      <c r="AH115" s="285">
        <v>11241.007543802081</v>
      </c>
      <c r="AI115" s="285">
        <v>11241.007543802081</v>
      </c>
      <c r="AJ115" s="285">
        <v>11241.007543802081</v>
      </c>
      <c r="AK115" s="285">
        <v>11241.007543802081</v>
      </c>
      <c r="AL115" s="285">
        <v>11241.007543802081</v>
      </c>
      <c r="AM115" s="285">
        <v>11241.007543802081</v>
      </c>
      <c r="AN115" s="285">
        <v>11241.007543802081</v>
      </c>
      <c r="AO115" s="285">
        <v>11241.007543802081</v>
      </c>
      <c r="AP115" s="285">
        <v>11241.007543802081</v>
      </c>
      <c r="AQ115" s="285">
        <v>11241.007543802081</v>
      </c>
      <c r="AR115" s="285">
        <v>11241.007543802081</v>
      </c>
      <c r="AS115" s="285">
        <v>11241.007543802081</v>
      </c>
      <c r="AT115" s="287">
        <v>134892.09052562501</v>
      </c>
      <c r="AU115" s="285">
        <v>2562949.7199868751</v>
      </c>
      <c r="AV115" s="838">
        <v>0</v>
      </c>
      <c r="AW115" s="586"/>
      <c r="BM115" s="724"/>
      <c r="BZ115" s="564"/>
      <c r="CA115" s="564"/>
      <c r="CB115" s="564"/>
    </row>
    <row r="116" spans="1:80">
      <c r="A116" s="158">
        <v>6</v>
      </c>
      <c r="B116" s="150">
        <v>66968.783099999986</v>
      </c>
      <c r="C116" s="150">
        <v>0</v>
      </c>
      <c r="D116" s="150">
        <v>0</v>
      </c>
      <c r="E116" s="153"/>
      <c r="F116" s="150"/>
      <c r="G116" s="153">
        <v>0</v>
      </c>
      <c r="H116" s="153">
        <v>66968.783099999986</v>
      </c>
      <c r="I116" s="154">
        <v>10</v>
      </c>
      <c r="J116" s="153">
        <v>558.07319249999989</v>
      </c>
      <c r="K116" s="153">
        <v>558.07319249999989</v>
      </c>
      <c r="L116" s="153">
        <v>558.07319249999989</v>
      </c>
      <c r="M116" s="153">
        <v>558.07319249999989</v>
      </c>
      <c r="N116" s="153">
        <v>558.07319249999989</v>
      </c>
      <c r="O116" s="153">
        <v>558.07319249999989</v>
      </c>
      <c r="P116" s="153">
        <v>558.07319249999989</v>
      </c>
      <c r="Q116" s="153">
        <v>558.07319249999989</v>
      </c>
      <c r="R116" s="153">
        <v>558.07319249999989</v>
      </c>
      <c r="S116" s="153">
        <v>558.07319249999989</v>
      </c>
      <c r="T116" s="153">
        <v>558.07319249999989</v>
      </c>
      <c r="U116" s="153">
        <v>558.07319249999989</v>
      </c>
      <c r="V116" s="155">
        <v>6696.8783099999991</v>
      </c>
      <c r="W116" s="153">
        <v>60271.904789999986</v>
      </c>
      <c r="X116" s="838">
        <v>0</v>
      </c>
      <c r="Y116" s="288">
        <v>6</v>
      </c>
      <c r="Z116" s="284">
        <v>66968.783099999986</v>
      </c>
      <c r="AA116" s="284">
        <v>0</v>
      </c>
      <c r="AB116" s="284"/>
      <c r="AC116" s="285"/>
      <c r="AD116" s="284"/>
      <c r="AE116" s="285">
        <v>0</v>
      </c>
      <c r="AF116" s="285">
        <v>66968.783099999986</v>
      </c>
      <c r="AG116" s="286">
        <v>10</v>
      </c>
      <c r="AH116" s="285">
        <v>558.07319249999989</v>
      </c>
      <c r="AI116" s="285">
        <v>558.07319249999989</v>
      </c>
      <c r="AJ116" s="285">
        <v>558.07319249999989</v>
      </c>
      <c r="AK116" s="285">
        <v>558.07319249999989</v>
      </c>
      <c r="AL116" s="285">
        <v>558.07319249999989</v>
      </c>
      <c r="AM116" s="285">
        <v>558.07319249999989</v>
      </c>
      <c r="AN116" s="285">
        <v>558.07319249999989</v>
      </c>
      <c r="AO116" s="285">
        <v>558.07319249999989</v>
      </c>
      <c r="AP116" s="285">
        <v>558.07319249999989</v>
      </c>
      <c r="AQ116" s="285">
        <v>558.07319249999989</v>
      </c>
      <c r="AR116" s="285">
        <v>558.07319249999989</v>
      </c>
      <c r="AS116" s="285">
        <v>558.07319249999989</v>
      </c>
      <c r="AT116" s="287">
        <v>6696.8783099999991</v>
      </c>
      <c r="AU116" s="285">
        <v>60271.904789999986</v>
      </c>
      <c r="AV116" s="838">
        <v>0</v>
      </c>
      <c r="BM116" s="724"/>
      <c r="BZ116" s="564"/>
      <c r="CA116" s="564"/>
      <c r="CB116" s="564"/>
    </row>
    <row r="117" spans="1:80">
      <c r="A117" s="158">
        <v>7</v>
      </c>
      <c r="B117" s="150">
        <v>404033919.59158754</v>
      </c>
      <c r="C117" s="150">
        <v>7639627</v>
      </c>
      <c r="D117" s="150">
        <v>7639627</v>
      </c>
      <c r="E117" s="153"/>
      <c r="F117" s="150"/>
      <c r="G117" s="153">
        <v>3819813.5</v>
      </c>
      <c r="H117" s="153">
        <v>415493360.09158754</v>
      </c>
      <c r="I117" s="154">
        <v>15</v>
      </c>
      <c r="J117" s="153">
        <v>5193667.0011448441</v>
      </c>
      <c r="K117" s="153">
        <v>5193667.0011448441</v>
      </c>
      <c r="L117" s="153">
        <v>5193667.0011448441</v>
      </c>
      <c r="M117" s="153">
        <v>5193667.0011448441</v>
      </c>
      <c r="N117" s="153">
        <v>5193667.0011448441</v>
      </c>
      <c r="O117" s="153">
        <v>5193667.0011448441</v>
      </c>
      <c r="P117" s="153">
        <v>5193667.0011448441</v>
      </c>
      <c r="Q117" s="153">
        <v>5193667.0011448441</v>
      </c>
      <c r="R117" s="153">
        <v>5193667.0011448441</v>
      </c>
      <c r="S117" s="153">
        <v>5193667.0011448441</v>
      </c>
      <c r="T117" s="153">
        <v>5193667.0011448441</v>
      </c>
      <c r="U117" s="153">
        <v>5193667.0011448441</v>
      </c>
      <c r="V117" s="155">
        <v>62324004.013738118</v>
      </c>
      <c r="W117" s="153">
        <v>349349542.57784945</v>
      </c>
      <c r="X117" s="838">
        <v>0</v>
      </c>
      <c r="Y117" s="288">
        <v>7</v>
      </c>
      <c r="Z117" s="284">
        <v>405818574.2501719</v>
      </c>
      <c r="AA117" s="284">
        <v>7639627</v>
      </c>
      <c r="AB117" s="284"/>
      <c r="AC117" s="284"/>
      <c r="AD117" s="284"/>
      <c r="AE117" s="285">
        <v>3819813.5</v>
      </c>
      <c r="AF117" s="285">
        <v>409638387.7501719</v>
      </c>
      <c r="AG117" s="286">
        <v>15</v>
      </c>
      <c r="AH117" s="285">
        <v>5120479.8468771493</v>
      </c>
      <c r="AI117" s="285">
        <v>5120479.8468771493</v>
      </c>
      <c r="AJ117" s="285">
        <v>5120479.8468771493</v>
      </c>
      <c r="AK117" s="285">
        <v>5120479.8468771493</v>
      </c>
      <c r="AL117" s="285">
        <v>5120479.8468771493</v>
      </c>
      <c r="AM117" s="285">
        <v>5120479.8468771493</v>
      </c>
      <c r="AN117" s="285">
        <v>5120479.8468771493</v>
      </c>
      <c r="AO117" s="285">
        <v>5120479.8468771493</v>
      </c>
      <c r="AP117" s="285">
        <v>5120479.8468771493</v>
      </c>
      <c r="AQ117" s="285">
        <v>5120479.8468771493</v>
      </c>
      <c r="AR117" s="285">
        <v>5120479.8468771493</v>
      </c>
      <c r="AS117" s="285">
        <v>5120479.8468771493</v>
      </c>
      <c r="AT117" s="287">
        <v>61445758.162525795</v>
      </c>
      <c r="AU117" s="285">
        <v>352012443.08764613</v>
      </c>
      <c r="AV117" s="838">
        <v>0</v>
      </c>
      <c r="AW117" s="376" t="s">
        <v>235</v>
      </c>
      <c r="AX117" s="733"/>
      <c r="AY117" s="733"/>
      <c r="AZ117" s="733"/>
      <c r="BA117" s="597"/>
      <c r="BM117" s="724"/>
      <c r="BZ117" s="564"/>
      <c r="CA117" s="564"/>
      <c r="CB117" s="564"/>
    </row>
    <row r="118" spans="1:80">
      <c r="A118" s="158">
        <v>8</v>
      </c>
      <c r="B118" s="150">
        <v>138354686.41345268</v>
      </c>
      <c r="C118" s="150">
        <v>68367948</v>
      </c>
      <c r="D118" s="150">
        <v>68367948</v>
      </c>
      <c r="E118" s="153"/>
      <c r="F118" s="150"/>
      <c r="G118" s="153">
        <v>34183974</v>
      </c>
      <c r="H118" s="153">
        <v>240906608.41345268</v>
      </c>
      <c r="I118" s="154">
        <v>20</v>
      </c>
      <c r="J118" s="153">
        <v>4015110.1402242109</v>
      </c>
      <c r="K118" s="153">
        <v>4015110.1402242109</v>
      </c>
      <c r="L118" s="153">
        <v>4015110.1402242109</v>
      </c>
      <c r="M118" s="153">
        <v>4015110.1402242109</v>
      </c>
      <c r="N118" s="153">
        <v>4015110.1402242109</v>
      </c>
      <c r="O118" s="153">
        <v>4015110.1402242109</v>
      </c>
      <c r="P118" s="153">
        <v>4015110.1402242109</v>
      </c>
      <c r="Q118" s="153">
        <v>4015110.1402242109</v>
      </c>
      <c r="R118" s="153">
        <v>4015110.1402242109</v>
      </c>
      <c r="S118" s="153">
        <v>4015110.1402242109</v>
      </c>
      <c r="T118" s="153">
        <v>4015110.1402242109</v>
      </c>
      <c r="U118" s="153">
        <v>4015110.1402242109</v>
      </c>
      <c r="V118" s="155">
        <v>48181321.682690531</v>
      </c>
      <c r="W118" s="153">
        <v>158541312.73076215</v>
      </c>
      <c r="X118" s="838">
        <v>0</v>
      </c>
      <c r="Y118" s="288">
        <v>8</v>
      </c>
      <c r="Z118" s="284">
        <v>149951360.70170769</v>
      </c>
      <c r="AA118" s="284">
        <v>68367948</v>
      </c>
      <c r="AB118" s="284"/>
      <c r="AC118" s="285"/>
      <c r="AD118" s="284"/>
      <c r="AE118" s="285">
        <v>34183974</v>
      </c>
      <c r="AF118" s="285">
        <v>184135334.70170769</v>
      </c>
      <c r="AG118" s="286">
        <v>20</v>
      </c>
      <c r="AH118" s="285">
        <v>3068922.2450284618</v>
      </c>
      <c r="AI118" s="285">
        <v>3068922.2450284618</v>
      </c>
      <c r="AJ118" s="285">
        <v>3068922.2450284618</v>
      </c>
      <c r="AK118" s="285">
        <v>3068922.2450284618</v>
      </c>
      <c r="AL118" s="285">
        <v>3068922.2450284618</v>
      </c>
      <c r="AM118" s="285">
        <v>3068922.2450284618</v>
      </c>
      <c r="AN118" s="285">
        <v>3068922.2450284618</v>
      </c>
      <c r="AO118" s="285">
        <v>3068922.2450284618</v>
      </c>
      <c r="AP118" s="285">
        <v>3068922.2450284618</v>
      </c>
      <c r="AQ118" s="285">
        <v>3068922.2450284618</v>
      </c>
      <c r="AR118" s="285">
        <v>3068922.2450284618</v>
      </c>
      <c r="AS118" s="285">
        <v>3068922.2450284618</v>
      </c>
      <c r="AT118" s="287">
        <v>36827066.94034154</v>
      </c>
      <c r="AU118" s="285">
        <v>181492241.76136616</v>
      </c>
      <c r="AV118" s="838">
        <v>0</v>
      </c>
      <c r="AW118" s="733"/>
      <c r="AX118" s="733"/>
      <c r="AY118" s="733"/>
      <c r="AZ118" s="733"/>
      <c r="BA118" s="709"/>
      <c r="BM118" s="724"/>
      <c r="BZ118" s="564"/>
      <c r="CA118" s="564"/>
      <c r="CB118" s="564"/>
    </row>
    <row r="119" spans="1:80">
      <c r="A119" s="158">
        <v>10</v>
      </c>
      <c r="B119" s="150">
        <v>12397087.352454513</v>
      </c>
      <c r="C119" s="150">
        <v>3590484</v>
      </c>
      <c r="D119" s="150">
        <v>3590484</v>
      </c>
      <c r="E119" s="153"/>
      <c r="F119" s="150"/>
      <c r="G119" s="153">
        <v>1795242</v>
      </c>
      <c r="H119" s="153">
        <v>17782813.352454513</v>
      </c>
      <c r="I119" s="154">
        <v>30</v>
      </c>
      <c r="J119" s="153">
        <v>444570.3338113628</v>
      </c>
      <c r="K119" s="153">
        <v>444570.3338113628</v>
      </c>
      <c r="L119" s="153">
        <v>444570.3338113628</v>
      </c>
      <c r="M119" s="153">
        <v>444570.3338113628</v>
      </c>
      <c r="N119" s="153">
        <v>444570.3338113628</v>
      </c>
      <c r="O119" s="153">
        <v>444570.3338113628</v>
      </c>
      <c r="P119" s="153">
        <v>444570.3338113628</v>
      </c>
      <c r="Q119" s="153">
        <v>444570.3338113628</v>
      </c>
      <c r="R119" s="153">
        <v>444570.3338113628</v>
      </c>
      <c r="S119" s="153">
        <v>444570.3338113628</v>
      </c>
      <c r="T119" s="153">
        <v>444570.3338113628</v>
      </c>
      <c r="U119" s="153">
        <v>444570.3338113628</v>
      </c>
      <c r="V119" s="155">
        <v>5334844.0057363547</v>
      </c>
      <c r="W119" s="153">
        <v>10652727.346718159</v>
      </c>
      <c r="X119" s="838">
        <v>0</v>
      </c>
      <c r="Y119" s="288">
        <v>10</v>
      </c>
      <c r="Z119" s="284">
        <v>16255858.502999999</v>
      </c>
      <c r="AA119" s="284">
        <v>3590484</v>
      </c>
      <c r="AB119" s="284"/>
      <c r="AC119" s="285"/>
      <c r="AD119" s="284"/>
      <c r="AE119" s="285">
        <v>1795242</v>
      </c>
      <c r="AF119" s="285">
        <v>18051100.502999999</v>
      </c>
      <c r="AG119" s="286">
        <v>30</v>
      </c>
      <c r="AH119" s="285">
        <v>451277.51257499988</v>
      </c>
      <c r="AI119" s="285">
        <v>451277.51257499988</v>
      </c>
      <c r="AJ119" s="285">
        <v>451277.51257499988</v>
      </c>
      <c r="AK119" s="285">
        <v>451277.51257499988</v>
      </c>
      <c r="AL119" s="285">
        <v>451277.51257499988</v>
      </c>
      <c r="AM119" s="285">
        <v>451277.51257499988</v>
      </c>
      <c r="AN119" s="285">
        <v>451277.51257499988</v>
      </c>
      <c r="AO119" s="285">
        <v>451277.51257499988</v>
      </c>
      <c r="AP119" s="285">
        <v>451277.51257499988</v>
      </c>
      <c r="AQ119" s="285">
        <v>451277.51257499988</v>
      </c>
      <c r="AR119" s="285">
        <v>451277.51257499988</v>
      </c>
      <c r="AS119" s="285">
        <v>451277.51257499988</v>
      </c>
      <c r="AT119" s="287">
        <v>5415330.1508999988</v>
      </c>
      <c r="AU119" s="285">
        <v>14431012.3521</v>
      </c>
      <c r="AV119" s="838">
        <v>0</v>
      </c>
      <c r="AW119" s="734" t="s">
        <v>215</v>
      </c>
      <c r="AX119" s="689" t="s">
        <v>119</v>
      </c>
      <c r="AY119" s="845" t="s">
        <v>13</v>
      </c>
      <c r="AZ119" s="845" t="s">
        <v>155</v>
      </c>
      <c r="BA119" s="706"/>
      <c r="BM119" s="724"/>
      <c r="BZ119" s="564"/>
      <c r="CA119" s="564"/>
      <c r="CB119" s="564"/>
    </row>
    <row r="120" spans="1:80">
      <c r="A120" s="158">
        <v>12</v>
      </c>
      <c r="B120" s="150">
        <v>0</v>
      </c>
      <c r="C120" s="150">
        <v>1758219.7679533791</v>
      </c>
      <c r="D120" s="150">
        <v>1758219.7679533791</v>
      </c>
      <c r="E120" s="153"/>
      <c r="F120" s="150"/>
      <c r="G120" s="153">
        <v>0</v>
      </c>
      <c r="H120" s="153">
        <v>1758219.7679533791</v>
      </c>
      <c r="I120" s="154">
        <v>100</v>
      </c>
      <c r="J120" s="153">
        <v>146518.31399611491</v>
      </c>
      <c r="K120" s="153">
        <v>146518.31399611491</v>
      </c>
      <c r="L120" s="153">
        <v>146518.31399611491</v>
      </c>
      <c r="M120" s="153">
        <v>146518.31399611491</v>
      </c>
      <c r="N120" s="153">
        <v>146518.31399611491</v>
      </c>
      <c r="O120" s="153">
        <v>146518.31399611491</v>
      </c>
      <c r="P120" s="153">
        <v>146518.31399611491</v>
      </c>
      <c r="Q120" s="153">
        <v>146518.31399611491</v>
      </c>
      <c r="R120" s="153">
        <v>146518.31399611491</v>
      </c>
      <c r="S120" s="153">
        <v>146518.31399611491</v>
      </c>
      <c r="T120" s="153">
        <v>146518.31399611491</v>
      </c>
      <c r="U120" s="153">
        <v>146518.31399611491</v>
      </c>
      <c r="V120" s="155">
        <v>1758219.7679533793</v>
      </c>
      <c r="W120" s="153">
        <v>0</v>
      </c>
      <c r="X120" s="838">
        <v>0</v>
      </c>
      <c r="Y120" s="288">
        <v>12</v>
      </c>
      <c r="Z120" s="284">
        <v>155756.72537319711</v>
      </c>
      <c r="AA120" s="284">
        <v>1758219.7679533791</v>
      </c>
      <c r="AB120" s="284"/>
      <c r="AC120" s="285"/>
      <c r="AD120" s="284"/>
      <c r="AE120" s="285">
        <v>879109.88397668954</v>
      </c>
      <c r="AF120" s="285">
        <v>1034866.6093498867</v>
      </c>
      <c r="AG120" s="286">
        <v>100</v>
      </c>
      <c r="AH120" s="285">
        <v>86238.884112490559</v>
      </c>
      <c r="AI120" s="285">
        <v>86238.884112490559</v>
      </c>
      <c r="AJ120" s="285">
        <v>86238.884112490559</v>
      </c>
      <c r="AK120" s="285">
        <v>86238.884112490559</v>
      </c>
      <c r="AL120" s="285">
        <v>86238.884112490559</v>
      </c>
      <c r="AM120" s="285">
        <v>86238.884112490559</v>
      </c>
      <c r="AN120" s="285">
        <v>86238.884112490559</v>
      </c>
      <c r="AO120" s="285">
        <v>86238.884112490559</v>
      </c>
      <c r="AP120" s="285">
        <v>86238.884112490559</v>
      </c>
      <c r="AQ120" s="285">
        <v>86238.884112490559</v>
      </c>
      <c r="AR120" s="285">
        <v>86238.884112490559</v>
      </c>
      <c r="AS120" s="285">
        <v>86238.884112490559</v>
      </c>
      <c r="AT120" s="287">
        <v>1034866.6093498868</v>
      </c>
      <c r="AU120" s="285">
        <v>879109.88397668942</v>
      </c>
      <c r="AV120" s="838">
        <v>0</v>
      </c>
      <c r="AW120" s="734"/>
      <c r="AX120" s="689"/>
      <c r="AY120" s="733"/>
      <c r="AZ120" s="733"/>
      <c r="BA120" s="706"/>
      <c r="BM120" s="724"/>
      <c r="BZ120" s="564"/>
      <c r="CA120" s="564"/>
      <c r="CB120" s="564"/>
    </row>
    <row r="121" spans="1:80">
      <c r="A121" s="158">
        <v>13</v>
      </c>
      <c r="B121" s="150">
        <v>351739.52999999945</v>
      </c>
      <c r="C121" s="150">
        <v>0</v>
      </c>
      <c r="D121" s="150">
        <v>0</v>
      </c>
      <c r="E121" s="153"/>
      <c r="F121" s="150"/>
      <c r="G121" s="153">
        <v>0</v>
      </c>
      <c r="H121" s="153">
        <v>351739.52999999945</v>
      </c>
      <c r="I121" s="154"/>
      <c r="J121" s="153">
        <v>0</v>
      </c>
      <c r="K121" s="153">
        <v>0</v>
      </c>
      <c r="L121" s="153">
        <v>0</v>
      </c>
      <c r="M121" s="153">
        <v>0</v>
      </c>
      <c r="N121" s="153">
        <v>0</v>
      </c>
      <c r="O121" s="153">
        <v>0</v>
      </c>
      <c r="P121" s="153">
        <v>0</v>
      </c>
      <c r="Q121" s="153">
        <v>0</v>
      </c>
      <c r="R121" s="153">
        <v>0</v>
      </c>
      <c r="S121" s="153">
        <v>0</v>
      </c>
      <c r="T121" s="153">
        <v>0</v>
      </c>
      <c r="U121" s="153">
        <v>0</v>
      </c>
      <c r="V121" s="155">
        <v>212093</v>
      </c>
      <c r="W121" s="153">
        <v>139646.52999999945</v>
      </c>
      <c r="X121" s="838">
        <v>-212093</v>
      </c>
      <c r="Y121" s="288">
        <v>13</v>
      </c>
      <c r="Z121" s="284">
        <v>351739.52999999945</v>
      </c>
      <c r="AA121" s="284">
        <v>0</v>
      </c>
      <c r="AB121" s="284"/>
      <c r="AC121" s="285"/>
      <c r="AD121" s="284"/>
      <c r="AE121" s="285">
        <v>0</v>
      </c>
      <c r="AF121" s="285">
        <v>351739.52999999945</v>
      </c>
      <c r="AG121" s="286"/>
      <c r="AH121" s="285">
        <v>0</v>
      </c>
      <c r="AI121" s="285">
        <v>0</v>
      </c>
      <c r="AJ121" s="285">
        <v>0</v>
      </c>
      <c r="AK121" s="285">
        <v>0</v>
      </c>
      <c r="AL121" s="285">
        <v>0</v>
      </c>
      <c r="AM121" s="285">
        <v>0</v>
      </c>
      <c r="AN121" s="285">
        <v>0</v>
      </c>
      <c r="AO121" s="285">
        <v>0</v>
      </c>
      <c r="AP121" s="285">
        <v>0</v>
      </c>
      <c r="AQ121" s="285">
        <v>0</v>
      </c>
      <c r="AR121" s="285">
        <v>0</v>
      </c>
      <c r="AS121" s="285">
        <v>0</v>
      </c>
      <c r="AT121" s="287">
        <v>212093</v>
      </c>
      <c r="AU121" s="285">
        <v>139646.52999999945</v>
      </c>
      <c r="AV121" s="838">
        <v>-212093</v>
      </c>
      <c r="AW121" s="734" t="s">
        <v>216</v>
      </c>
      <c r="AX121" s="415">
        <v>0</v>
      </c>
      <c r="AY121" s="857"/>
      <c r="AZ121" s="847">
        <v>0</v>
      </c>
      <c r="BA121" s="706"/>
      <c r="BM121" s="724"/>
      <c r="BZ121" s="564"/>
      <c r="CA121" s="564"/>
      <c r="CB121" s="564"/>
    </row>
    <row r="122" spans="1:80">
      <c r="A122" s="158">
        <v>17</v>
      </c>
      <c r="B122" s="150">
        <v>447129.50205440004</v>
      </c>
      <c r="C122" s="150">
        <v>0</v>
      </c>
      <c r="D122" s="150">
        <v>0</v>
      </c>
      <c r="E122" s="153"/>
      <c r="F122" s="150"/>
      <c r="G122" s="153">
        <v>0</v>
      </c>
      <c r="H122" s="153">
        <v>447129.50205440004</v>
      </c>
      <c r="I122" s="154">
        <v>8</v>
      </c>
      <c r="J122" s="153">
        <v>2980.8633470293335</v>
      </c>
      <c r="K122" s="153">
        <v>2980.8633470293335</v>
      </c>
      <c r="L122" s="153">
        <v>2980.8633470293335</v>
      </c>
      <c r="M122" s="153">
        <v>2980.8633470293335</v>
      </c>
      <c r="N122" s="153">
        <v>2980.8633470293335</v>
      </c>
      <c r="O122" s="153">
        <v>2980.8633470293335</v>
      </c>
      <c r="P122" s="153">
        <v>2980.8633470293335</v>
      </c>
      <c r="Q122" s="153">
        <v>2980.8633470293335</v>
      </c>
      <c r="R122" s="153">
        <v>2980.8633470293335</v>
      </c>
      <c r="S122" s="153">
        <v>2980.8633470293335</v>
      </c>
      <c r="T122" s="153">
        <v>2980.8633470293335</v>
      </c>
      <c r="U122" s="153">
        <v>2980.8633470293335</v>
      </c>
      <c r="V122" s="155">
        <v>35770.360164352009</v>
      </c>
      <c r="W122" s="153">
        <v>411359.14189004805</v>
      </c>
      <c r="X122" s="838">
        <v>0</v>
      </c>
      <c r="Y122" s="288">
        <v>17</v>
      </c>
      <c r="Z122" s="284">
        <v>447129.50205440004</v>
      </c>
      <c r="AA122" s="284">
        <v>0</v>
      </c>
      <c r="AB122" s="284"/>
      <c r="AC122" s="285"/>
      <c r="AD122" s="284"/>
      <c r="AE122" s="285">
        <v>0</v>
      </c>
      <c r="AF122" s="285">
        <v>447129.50205440004</v>
      </c>
      <c r="AG122" s="286">
        <v>8</v>
      </c>
      <c r="AH122" s="285">
        <v>2980.8633470293335</v>
      </c>
      <c r="AI122" s="285">
        <v>2980.8633470293335</v>
      </c>
      <c r="AJ122" s="285">
        <v>2980.8633470293335</v>
      </c>
      <c r="AK122" s="285">
        <v>2980.8633470293335</v>
      </c>
      <c r="AL122" s="285">
        <v>2980.8633470293335</v>
      </c>
      <c r="AM122" s="285">
        <v>2980.8633470293335</v>
      </c>
      <c r="AN122" s="285">
        <v>2980.8633470293335</v>
      </c>
      <c r="AO122" s="285">
        <v>2980.8633470293335</v>
      </c>
      <c r="AP122" s="285">
        <v>2980.8633470293335</v>
      </c>
      <c r="AQ122" s="285">
        <v>2980.8633470293335</v>
      </c>
      <c r="AR122" s="285">
        <v>2980.8633470293335</v>
      </c>
      <c r="AS122" s="285">
        <v>2980.8633470293335</v>
      </c>
      <c r="AT122" s="287">
        <v>35770.360164352009</v>
      </c>
      <c r="AU122" s="285">
        <v>411359.14189004805</v>
      </c>
      <c r="AV122" s="838">
        <v>0</v>
      </c>
      <c r="AW122" s="734">
        <v>7</v>
      </c>
      <c r="AX122" s="415">
        <v>3866680</v>
      </c>
      <c r="AY122" s="857"/>
      <c r="AZ122" s="847">
        <v>3866680</v>
      </c>
      <c r="BA122" s="706"/>
      <c r="BM122" s="724"/>
      <c r="BZ122" s="564"/>
      <c r="CA122" s="564"/>
      <c r="CB122" s="564"/>
    </row>
    <row r="123" spans="1:80">
      <c r="A123" s="158">
        <v>38</v>
      </c>
      <c r="B123" s="150">
        <v>3485637.2250799648</v>
      </c>
      <c r="C123" s="150">
        <v>931942</v>
      </c>
      <c r="D123" s="150">
        <v>931942</v>
      </c>
      <c r="E123" s="153"/>
      <c r="F123" s="150"/>
      <c r="G123" s="153">
        <v>465971</v>
      </c>
      <c r="H123" s="153">
        <v>4883550.2250799648</v>
      </c>
      <c r="I123" s="154">
        <v>30</v>
      </c>
      <c r="J123" s="153">
        <v>122088.75562699912</v>
      </c>
      <c r="K123" s="153">
        <v>122088.75562699912</v>
      </c>
      <c r="L123" s="153">
        <v>122088.75562699912</v>
      </c>
      <c r="M123" s="153">
        <v>122088.75562699912</v>
      </c>
      <c r="N123" s="153">
        <v>122088.75562699912</v>
      </c>
      <c r="O123" s="153">
        <v>122088.75562699912</v>
      </c>
      <c r="P123" s="153">
        <v>122088.75562699912</v>
      </c>
      <c r="Q123" s="153">
        <v>122088.75562699912</v>
      </c>
      <c r="R123" s="153">
        <v>122088.75562699912</v>
      </c>
      <c r="S123" s="153">
        <v>122088.75562699912</v>
      </c>
      <c r="T123" s="153">
        <v>122088.75562699912</v>
      </c>
      <c r="U123" s="153">
        <v>122088.75562699912</v>
      </c>
      <c r="V123" s="155">
        <v>1465065.0675239891</v>
      </c>
      <c r="W123" s="153">
        <v>2952514.157555976</v>
      </c>
      <c r="X123" s="838">
        <v>0</v>
      </c>
      <c r="Y123" s="288">
        <v>38</v>
      </c>
      <c r="Z123" s="284">
        <v>5089959.8534500003</v>
      </c>
      <c r="AA123" s="284">
        <v>931942</v>
      </c>
      <c r="AB123" s="284"/>
      <c r="AC123" s="285"/>
      <c r="AD123" s="284"/>
      <c r="AE123" s="285">
        <v>465971</v>
      </c>
      <c r="AF123" s="285">
        <v>5555930.8534500003</v>
      </c>
      <c r="AG123" s="286">
        <v>30</v>
      </c>
      <c r="AH123" s="285">
        <v>138898.27133625001</v>
      </c>
      <c r="AI123" s="285">
        <v>138898.27133625001</v>
      </c>
      <c r="AJ123" s="285">
        <v>138898.27133625001</v>
      </c>
      <c r="AK123" s="285">
        <v>138898.27133625001</v>
      </c>
      <c r="AL123" s="285">
        <v>138898.27133625001</v>
      </c>
      <c r="AM123" s="285">
        <v>138898.27133625001</v>
      </c>
      <c r="AN123" s="285">
        <v>138898.27133625001</v>
      </c>
      <c r="AO123" s="285">
        <v>138898.27133625001</v>
      </c>
      <c r="AP123" s="285">
        <v>138898.27133625001</v>
      </c>
      <c r="AQ123" s="285">
        <v>138898.27133625001</v>
      </c>
      <c r="AR123" s="285">
        <v>138898.27133625001</v>
      </c>
      <c r="AS123" s="285">
        <v>138898.27133625001</v>
      </c>
      <c r="AT123" s="287">
        <v>1666779.2560350001</v>
      </c>
      <c r="AU123" s="285">
        <v>4355122.5974150002</v>
      </c>
      <c r="AV123" s="838">
        <v>0</v>
      </c>
      <c r="AW123" s="734">
        <v>8</v>
      </c>
      <c r="AX123" s="415">
        <v>18029980</v>
      </c>
      <c r="AY123" s="857"/>
      <c r="AZ123" s="847">
        <v>18029980</v>
      </c>
      <c r="BA123" s="706"/>
      <c r="BM123" s="724"/>
      <c r="BZ123" s="564"/>
      <c r="CA123" s="564"/>
      <c r="CB123" s="564"/>
    </row>
    <row r="124" spans="1:80">
      <c r="A124" s="158">
        <v>41</v>
      </c>
      <c r="B124" s="150">
        <v>6793426.4854657687</v>
      </c>
      <c r="C124" s="150">
        <v>5157719</v>
      </c>
      <c r="D124" s="150">
        <v>5157719</v>
      </c>
      <c r="E124" s="153"/>
      <c r="F124" s="150"/>
      <c r="G124" s="153">
        <v>2578859.5</v>
      </c>
      <c r="H124" s="153">
        <v>14530004.985465769</v>
      </c>
      <c r="I124" s="154">
        <v>25</v>
      </c>
      <c r="J124" s="153">
        <v>302708.43719720357</v>
      </c>
      <c r="K124" s="153">
        <v>302708.43719720357</v>
      </c>
      <c r="L124" s="153">
        <v>302708.43719720357</v>
      </c>
      <c r="M124" s="153">
        <v>302708.43719720357</v>
      </c>
      <c r="N124" s="153">
        <v>302708.43719720357</v>
      </c>
      <c r="O124" s="153">
        <v>302708.43719720357</v>
      </c>
      <c r="P124" s="153">
        <v>302708.43719720357</v>
      </c>
      <c r="Q124" s="153">
        <v>302708.43719720357</v>
      </c>
      <c r="R124" s="153">
        <v>302708.43719720357</v>
      </c>
      <c r="S124" s="153">
        <v>302708.43719720357</v>
      </c>
      <c r="T124" s="153">
        <v>302708.43719720357</v>
      </c>
      <c r="U124" s="153">
        <v>302708.43719720357</v>
      </c>
      <c r="V124" s="155">
        <v>3632501.2463664436</v>
      </c>
      <c r="W124" s="153">
        <v>8318644.2390993256</v>
      </c>
      <c r="X124" s="838">
        <v>0</v>
      </c>
      <c r="Y124" s="288">
        <v>41</v>
      </c>
      <c r="Z124" s="284">
        <v>8292006.2167354971</v>
      </c>
      <c r="AA124" s="284">
        <v>5157719</v>
      </c>
      <c r="AB124" s="284"/>
      <c r="AC124" s="284"/>
      <c r="AD124" s="284"/>
      <c r="AE124" s="285">
        <v>2578859.5</v>
      </c>
      <c r="AF124" s="285">
        <v>10870865.716735497</v>
      </c>
      <c r="AG124" s="286">
        <v>25</v>
      </c>
      <c r="AH124" s="285">
        <v>226476.3690986562</v>
      </c>
      <c r="AI124" s="285">
        <v>226476.3690986562</v>
      </c>
      <c r="AJ124" s="285">
        <v>226476.3690986562</v>
      </c>
      <c r="AK124" s="285">
        <v>226476.3690986562</v>
      </c>
      <c r="AL124" s="285">
        <v>226476.3690986562</v>
      </c>
      <c r="AM124" s="285">
        <v>226476.3690986562</v>
      </c>
      <c r="AN124" s="285">
        <v>226476.3690986562</v>
      </c>
      <c r="AO124" s="285">
        <v>226476.3690986562</v>
      </c>
      <c r="AP124" s="285">
        <v>226476.3690986562</v>
      </c>
      <c r="AQ124" s="285">
        <v>226476.3690986562</v>
      </c>
      <c r="AR124" s="285">
        <v>226476.3690986562</v>
      </c>
      <c r="AS124" s="285">
        <v>226476.3690986562</v>
      </c>
      <c r="AT124" s="287">
        <v>2717716.4291838743</v>
      </c>
      <c r="AU124" s="285">
        <v>10732008.787551623</v>
      </c>
      <c r="AV124" s="838">
        <v>0</v>
      </c>
      <c r="AW124" s="848">
        <v>12</v>
      </c>
      <c r="AX124" s="415">
        <v>0</v>
      </c>
      <c r="AY124" s="858">
        <v>15354385.232046621</v>
      </c>
      <c r="AZ124" s="847">
        <v>15354385.232046621</v>
      </c>
      <c r="BA124" s="706"/>
      <c r="BM124" s="724"/>
      <c r="BZ124" s="564"/>
      <c r="CA124" s="564"/>
      <c r="CB124" s="564"/>
    </row>
    <row r="125" spans="1:80">
      <c r="A125" s="158">
        <v>45</v>
      </c>
      <c r="B125" s="150">
        <v>1190.2217937500004</v>
      </c>
      <c r="C125" s="150">
        <v>0</v>
      </c>
      <c r="D125" s="150">
        <v>0</v>
      </c>
      <c r="E125" s="153"/>
      <c r="F125" s="150"/>
      <c r="G125" s="153">
        <v>0</v>
      </c>
      <c r="H125" s="153">
        <v>1190.2217937500004</v>
      </c>
      <c r="I125" s="154">
        <v>45</v>
      </c>
      <c r="J125" s="153">
        <v>44.633317265625017</v>
      </c>
      <c r="K125" s="153">
        <v>44.633317265625017</v>
      </c>
      <c r="L125" s="153">
        <v>44.633317265625017</v>
      </c>
      <c r="M125" s="153">
        <v>44.633317265625017</v>
      </c>
      <c r="N125" s="153">
        <v>44.633317265625017</v>
      </c>
      <c r="O125" s="153">
        <v>44.633317265625017</v>
      </c>
      <c r="P125" s="153">
        <v>44.633317265625017</v>
      </c>
      <c r="Q125" s="153">
        <v>44.633317265625017</v>
      </c>
      <c r="R125" s="153">
        <v>44.633317265625017</v>
      </c>
      <c r="S125" s="153">
        <v>44.633317265625017</v>
      </c>
      <c r="T125" s="153">
        <v>44.633317265625017</v>
      </c>
      <c r="U125" s="153">
        <v>44.633317265625017</v>
      </c>
      <c r="V125" s="155">
        <v>535.59980718750023</v>
      </c>
      <c r="W125" s="153">
        <v>654.62198656250018</v>
      </c>
      <c r="X125" s="838">
        <v>0</v>
      </c>
      <c r="Y125" s="288">
        <v>45</v>
      </c>
      <c r="Z125" s="284">
        <v>1190.2217937500004</v>
      </c>
      <c r="AA125" s="284">
        <v>0</v>
      </c>
      <c r="AB125" s="284"/>
      <c r="AC125" s="284"/>
      <c r="AD125" s="284"/>
      <c r="AE125" s="285">
        <v>0</v>
      </c>
      <c r="AF125" s="285">
        <v>1190.2217937500004</v>
      </c>
      <c r="AG125" s="286">
        <v>45</v>
      </c>
      <c r="AH125" s="285">
        <v>44.633317265625017</v>
      </c>
      <c r="AI125" s="285">
        <v>44.633317265625017</v>
      </c>
      <c r="AJ125" s="285">
        <v>44.633317265625017</v>
      </c>
      <c r="AK125" s="285">
        <v>44.633317265625017</v>
      </c>
      <c r="AL125" s="285">
        <v>44.633317265625017</v>
      </c>
      <c r="AM125" s="285">
        <v>44.633317265625017</v>
      </c>
      <c r="AN125" s="285">
        <v>44.633317265625017</v>
      </c>
      <c r="AO125" s="285">
        <v>44.633317265625017</v>
      </c>
      <c r="AP125" s="285">
        <v>44.633317265625017</v>
      </c>
      <c r="AQ125" s="285">
        <v>44.633317265625017</v>
      </c>
      <c r="AR125" s="285">
        <v>44.633317265625017</v>
      </c>
      <c r="AS125" s="285">
        <v>44.633317265625017</v>
      </c>
      <c r="AT125" s="287">
        <v>535.59980718750023</v>
      </c>
      <c r="AU125" s="285">
        <v>654.62198656250018</v>
      </c>
      <c r="AV125" s="838">
        <v>0</v>
      </c>
      <c r="AW125" s="733">
        <v>14.1</v>
      </c>
      <c r="AX125" s="415">
        <v>0</v>
      </c>
      <c r="AY125" s="859"/>
      <c r="AZ125" s="847">
        <v>0</v>
      </c>
      <c r="BA125" s="706"/>
      <c r="BM125" s="724"/>
      <c r="BZ125" s="564"/>
      <c r="CA125" s="564"/>
      <c r="CB125" s="564"/>
    </row>
    <row r="126" spans="1:80">
      <c r="A126" s="168">
        <v>49</v>
      </c>
      <c r="B126" s="150">
        <v>683654933.28992867</v>
      </c>
      <c r="C126" s="150">
        <v>48490764</v>
      </c>
      <c r="D126" s="150">
        <v>48490764</v>
      </c>
      <c r="E126" s="153"/>
      <c r="F126" s="150"/>
      <c r="G126" s="153">
        <v>24245382</v>
      </c>
      <c r="H126" s="153">
        <v>756391079.28992867</v>
      </c>
      <c r="I126" s="154">
        <v>8</v>
      </c>
      <c r="J126" s="153">
        <v>5042607.1952661909</v>
      </c>
      <c r="K126" s="153">
        <v>5042607.1952661909</v>
      </c>
      <c r="L126" s="153">
        <v>5042607.1952661909</v>
      </c>
      <c r="M126" s="153">
        <v>5042607.1952661909</v>
      </c>
      <c r="N126" s="153">
        <v>5042607.1952661909</v>
      </c>
      <c r="O126" s="153">
        <v>5042607.1952661909</v>
      </c>
      <c r="P126" s="153">
        <v>5042607.1952661909</v>
      </c>
      <c r="Q126" s="153">
        <v>5042607.1952661909</v>
      </c>
      <c r="R126" s="153">
        <v>5042607.1952661909</v>
      </c>
      <c r="S126" s="153">
        <v>5042607.1952661909</v>
      </c>
      <c r="T126" s="153">
        <v>5042607.1952661909</v>
      </c>
      <c r="U126" s="153">
        <v>5042607.1952661909</v>
      </c>
      <c r="V126" s="155">
        <v>60511286.343194276</v>
      </c>
      <c r="W126" s="153">
        <v>671634410.94673443</v>
      </c>
      <c r="X126" s="838">
        <v>0</v>
      </c>
      <c r="Y126" s="295">
        <v>49</v>
      </c>
      <c r="Z126" s="284">
        <v>697497295.11492491</v>
      </c>
      <c r="AA126" s="284">
        <v>48490764</v>
      </c>
      <c r="AB126" s="284"/>
      <c r="AC126" s="285"/>
      <c r="AD126" s="284"/>
      <c r="AE126" s="285">
        <v>24245382</v>
      </c>
      <c r="AF126" s="285">
        <v>721742677.11492491</v>
      </c>
      <c r="AG126" s="286">
        <v>8</v>
      </c>
      <c r="AH126" s="285">
        <v>4811617.8474328322</v>
      </c>
      <c r="AI126" s="285">
        <v>4811617.8474328322</v>
      </c>
      <c r="AJ126" s="285">
        <v>4811617.8474328322</v>
      </c>
      <c r="AK126" s="285">
        <v>4811617.8474328322</v>
      </c>
      <c r="AL126" s="285">
        <v>4811617.8474328322</v>
      </c>
      <c r="AM126" s="285">
        <v>4811617.8474328322</v>
      </c>
      <c r="AN126" s="285">
        <v>4811617.8474328322</v>
      </c>
      <c r="AO126" s="285">
        <v>4811617.8474328322</v>
      </c>
      <c r="AP126" s="285">
        <v>4811617.8474328322</v>
      </c>
      <c r="AQ126" s="285">
        <v>4811617.8474328322</v>
      </c>
      <c r="AR126" s="285">
        <v>4811617.8474328322</v>
      </c>
      <c r="AS126" s="285">
        <v>4811617.8474328322</v>
      </c>
      <c r="AT126" s="287">
        <v>57739414.169193976</v>
      </c>
      <c r="AU126" s="285">
        <v>688248644.94573092</v>
      </c>
      <c r="AV126" s="838">
        <v>0</v>
      </c>
      <c r="AW126" s="733">
        <v>41</v>
      </c>
      <c r="AX126" s="415">
        <v>0</v>
      </c>
      <c r="AY126" s="859"/>
      <c r="AZ126" s="847">
        <v>0</v>
      </c>
      <c r="BA126" s="706"/>
      <c r="BM126" s="724"/>
      <c r="BZ126" s="564"/>
      <c r="CA126" s="564"/>
      <c r="CB126" s="564"/>
    </row>
    <row r="127" spans="1:80">
      <c r="A127" s="168">
        <v>50</v>
      </c>
      <c r="B127" s="150">
        <v>4499227.2838301193</v>
      </c>
      <c r="C127" s="150">
        <v>14566316</v>
      </c>
      <c r="D127" s="150">
        <v>14566316</v>
      </c>
      <c r="E127" s="153"/>
      <c r="F127" s="150"/>
      <c r="G127" s="153">
        <v>7283158</v>
      </c>
      <c r="H127" s="153">
        <v>26348701.283830121</v>
      </c>
      <c r="I127" s="154">
        <v>55</v>
      </c>
      <c r="J127" s="153">
        <v>1207648.8088422141</v>
      </c>
      <c r="K127" s="153">
        <v>1207648.8088422141</v>
      </c>
      <c r="L127" s="153">
        <v>1207648.8088422141</v>
      </c>
      <c r="M127" s="153">
        <v>1207648.8088422141</v>
      </c>
      <c r="N127" s="153">
        <v>1207648.8088422141</v>
      </c>
      <c r="O127" s="153">
        <v>1207648.8088422141</v>
      </c>
      <c r="P127" s="153">
        <v>1207648.8088422141</v>
      </c>
      <c r="Q127" s="153">
        <v>1207648.8088422141</v>
      </c>
      <c r="R127" s="153">
        <v>1207648.8088422141</v>
      </c>
      <c r="S127" s="153">
        <v>1207648.8088422141</v>
      </c>
      <c r="T127" s="153">
        <v>1207648.8088422141</v>
      </c>
      <c r="U127" s="153">
        <v>1207648.8088422141</v>
      </c>
      <c r="V127" s="155">
        <v>14491785.706106568</v>
      </c>
      <c r="W127" s="153">
        <v>4573757.5777235534</v>
      </c>
      <c r="X127" s="838">
        <v>0</v>
      </c>
      <c r="Y127" s="295">
        <v>50</v>
      </c>
      <c r="Z127" s="284">
        <v>12611830.28248531</v>
      </c>
      <c r="AA127" s="284">
        <v>14566316</v>
      </c>
      <c r="AB127" s="284"/>
      <c r="AC127" s="285"/>
      <c r="AD127" s="284"/>
      <c r="AE127" s="285">
        <v>7283158</v>
      </c>
      <c r="AF127" s="285">
        <v>19894988.28248531</v>
      </c>
      <c r="AG127" s="286">
        <v>55</v>
      </c>
      <c r="AH127" s="285">
        <v>911853.62961391022</v>
      </c>
      <c r="AI127" s="285">
        <v>911853.62961391022</v>
      </c>
      <c r="AJ127" s="285">
        <v>911853.62961391022</v>
      </c>
      <c r="AK127" s="285">
        <v>911853.62961391022</v>
      </c>
      <c r="AL127" s="285">
        <v>911853.62961391022</v>
      </c>
      <c r="AM127" s="285">
        <v>911853.62961391022</v>
      </c>
      <c r="AN127" s="285">
        <v>911853.62961391022</v>
      </c>
      <c r="AO127" s="285">
        <v>911853.62961391022</v>
      </c>
      <c r="AP127" s="285">
        <v>911853.62961391022</v>
      </c>
      <c r="AQ127" s="285">
        <v>911853.62961391022</v>
      </c>
      <c r="AR127" s="285">
        <v>911853.62961391022</v>
      </c>
      <c r="AS127" s="285">
        <v>911853.62961391022</v>
      </c>
      <c r="AT127" s="287">
        <v>10942243.55536692</v>
      </c>
      <c r="AU127" s="285">
        <v>16235902.72711839</v>
      </c>
      <c r="AV127" s="838">
        <v>0</v>
      </c>
      <c r="AW127" s="733">
        <v>49</v>
      </c>
      <c r="AX127" s="415">
        <v>16168840</v>
      </c>
      <c r="AY127" s="859"/>
      <c r="AZ127" s="847">
        <v>16168840</v>
      </c>
      <c r="BA127" s="706"/>
      <c r="BM127" s="724"/>
      <c r="BZ127" s="564"/>
      <c r="CA127" s="564"/>
      <c r="CB127" s="564"/>
    </row>
    <row r="128" spans="1:80">
      <c r="A128" s="158">
        <v>51</v>
      </c>
      <c r="B128" s="150">
        <v>1644489178.6886635</v>
      </c>
      <c r="C128" s="150">
        <v>284684042.52640742</v>
      </c>
      <c r="D128" s="150">
        <v>284684042.52640742</v>
      </c>
      <c r="E128" s="153"/>
      <c r="F128" s="150"/>
      <c r="G128" s="153">
        <v>142342021.26320371</v>
      </c>
      <c r="H128" s="153">
        <v>2071515242.4782746</v>
      </c>
      <c r="I128" s="154">
        <v>6</v>
      </c>
      <c r="J128" s="153">
        <v>10357576.212391373</v>
      </c>
      <c r="K128" s="153">
        <v>10357576.212391373</v>
      </c>
      <c r="L128" s="153">
        <v>10357576.212391373</v>
      </c>
      <c r="M128" s="153">
        <v>10357576.212391373</v>
      </c>
      <c r="N128" s="153">
        <v>10357576.212391373</v>
      </c>
      <c r="O128" s="153">
        <v>10357576.212391373</v>
      </c>
      <c r="P128" s="153">
        <v>10357576.212391373</v>
      </c>
      <c r="Q128" s="153">
        <v>10357576.212391373</v>
      </c>
      <c r="R128" s="153">
        <v>10357576.212391373</v>
      </c>
      <c r="S128" s="153">
        <v>10357576.212391373</v>
      </c>
      <c r="T128" s="153">
        <v>10357576.212391373</v>
      </c>
      <c r="U128" s="153">
        <v>10357576.212391373</v>
      </c>
      <c r="V128" s="155">
        <v>124290914.5486965</v>
      </c>
      <c r="W128" s="153">
        <v>1804882306.6663744</v>
      </c>
      <c r="X128" s="838">
        <v>0</v>
      </c>
      <c r="Y128" s="288">
        <v>51</v>
      </c>
      <c r="Z128" s="284">
        <v>1686370342.0221579</v>
      </c>
      <c r="AA128" s="284">
        <v>284684042.52640742</v>
      </c>
      <c r="AB128" s="284"/>
      <c r="AC128" s="285"/>
      <c r="AD128" s="284"/>
      <c r="AE128" s="285">
        <v>142342021.26320371</v>
      </c>
      <c r="AF128" s="285">
        <v>1828712363.2853615</v>
      </c>
      <c r="AG128" s="286">
        <v>6</v>
      </c>
      <c r="AH128" s="285">
        <v>9143561.816426808</v>
      </c>
      <c r="AI128" s="285">
        <v>9143561.816426808</v>
      </c>
      <c r="AJ128" s="285">
        <v>9143561.816426808</v>
      </c>
      <c r="AK128" s="285">
        <v>9143561.816426808</v>
      </c>
      <c r="AL128" s="285">
        <v>9143561.816426808</v>
      </c>
      <c r="AM128" s="285">
        <v>9143561.816426808</v>
      </c>
      <c r="AN128" s="285">
        <v>9143561.816426808</v>
      </c>
      <c r="AO128" s="285">
        <v>9143561.816426808</v>
      </c>
      <c r="AP128" s="285">
        <v>9143561.816426808</v>
      </c>
      <c r="AQ128" s="285">
        <v>9143561.816426808</v>
      </c>
      <c r="AR128" s="285">
        <v>9143561.816426808</v>
      </c>
      <c r="AS128" s="285">
        <v>9143561.816426808</v>
      </c>
      <c r="AT128" s="287">
        <v>109722741.79712172</v>
      </c>
      <c r="AU128" s="285">
        <v>1861331642.7514436</v>
      </c>
      <c r="AV128" s="838">
        <v>0</v>
      </c>
      <c r="AW128" s="848">
        <v>50</v>
      </c>
      <c r="AX128" s="415">
        <v>0</v>
      </c>
      <c r="AY128" s="860"/>
      <c r="AZ128" s="847">
        <v>0</v>
      </c>
      <c r="BA128" s="716"/>
      <c r="BM128" s="724"/>
      <c r="BZ128" s="564"/>
      <c r="CA128" s="564"/>
      <c r="CB128" s="564"/>
    </row>
    <row r="129" spans="1:80">
      <c r="A129" s="173" t="s">
        <v>224</v>
      </c>
      <c r="B129" s="150">
        <v>20781324.550626397</v>
      </c>
      <c r="C129" s="150">
        <v>0</v>
      </c>
      <c r="D129" s="150">
        <v>0</v>
      </c>
      <c r="E129" s="153"/>
      <c r="F129" s="150"/>
      <c r="G129" s="153">
        <v>0</v>
      </c>
      <c r="H129" s="153">
        <v>20781324.550626397</v>
      </c>
      <c r="I129" s="154">
        <v>6</v>
      </c>
      <c r="J129" s="153">
        <v>103906.62275313197</v>
      </c>
      <c r="K129" s="153">
        <v>103906.62275313197</v>
      </c>
      <c r="L129" s="153">
        <v>103906.62275313197</v>
      </c>
      <c r="M129" s="153">
        <v>103906.62275313197</v>
      </c>
      <c r="N129" s="153">
        <v>103906.62275313197</v>
      </c>
      <c r="O129" s="153">
        <v>103906.62275313197</v>
      </c>
      <c r="P129" s="153">
        <v>103906.62275313197</v>
      </c>
      <c r="Q129" s="153">
        <v>103906.62275313197</v>
      </c>
      <c r="R129" s="153">
        <v>103906.62275313197</v>
      </c>
      <c r="S129" s="153">
        <v>103906.62275313197</v>
      </c>
      <c r="T129" s="153">
        <v>103906.62275313197</v>
      </c>
      <c r="U129" s="153">
        <v>103906.62275313197</v>
      </c>
      <c r="V129" s="155">
        <v>1246879.4730375838</v>
      </c>
      <c r="W129" s="153">
        <v>19534445.077588812</v>
      </c>
      <c r="X129" s="838">
        <v>0</v>
      </c>
      <c r="Y129" s="298" t="s">
        <v>224</v>
      </c>
      <c r="Z129" s="284">
        <v>21491033.387463957</v>
      </c>
      <c r="AA129" s="284">
        <v>0</v>
      </c>
      <c r="AB129" s="284"/>
      <c r="AC129" s="285"/>
      <c r="AD129" s="284"/>
      <c r="AE129" s="285">
        <v>0</v>
      </c>
      <c r="AF129" s="285">
        <v>21491033.387463957</v>
      </c>
      <c r="AG129" s="286">
        <v>6</v>
      </c>
      <c r="AH129" s="285">
        <v>107455.16693731979</v>
      </c>
      <c r="AI129" s="285">
        <v>107455.16693731979</v>
      </c>
      <c r="AJ129" s="285">
        <v>107455.16693731979</v>
      </c>
      <c r="AK129" s="285">
        <v>107455.16693731979</v>
      </c>
      <c r="AL129" s="285">
        <v>107455.16693731979</v>
      </c>
      <c r="AM129" s="285">
        <v>107455.16693731979</v>
      </c>
      <c r="AN129" s="285">
        <v>107455.16693731979</v>
      </c>
      <c r="AO129" s="285">
        <v>107455.16693731979</v>
      </c>
      <c r="AP129" s="285">
        <v>107455.16693731979</v>
      </c>
      <c r="AQ129" s="285">
        <v>107455.16693731979</v>
      </c>
      <c r="AR129" s="285">
        <v>107455.16693731979</v>
      </c>
      <c r="AS129" s="285">
        <v>107455.16693731979</v>
      </c>
      <c r="AT129" s="287">
        <v>1289462.0032478375</v>
      </c>
      <c r="AU129" s="285">
        <v>20201571.384216119</v>
      </c>
      <c r="AV129" s="838">
        <v>0</v>
      </c>
      <c r="AW129" s="735">
        <v>51</v>
      </c>
      <c r="AX129" s="415">
        <v>35671119.999999993</v>
      </c>
      <c r="AY129" s="860"/>
      <c r="AZ129" s="847">
        <v>35671119.999999993</v>
      </c>
      <c r="BA129" s="716"/>
      <c r="BM129" s="724"/>
      <c r="BZ129" s="564"/>
      <c r="CA129" s="564"/>
      <c r="CB129" s="564"/>
    </row>
    <row r="130" spans="1:80">
      <c r="A130" s="158">
        <v>43.2</v>
      </c>
      <c r="B130" s="150">
        <v>0</v>
      </c>
      <c r="C130" s="150">
        <v>0</v>
      </c>
      <c r="D130" s="150">
        <v>0</v>
      </c>
      <c r="E130" s="153"/>
      <c r="F130" s="150"/>
      <c r="G130" s="153">
        <v>0</v>
      </c>
      <c r="H130" s="153">
        <v>0</v>
      </c>
      <c r="I130" s="154">
        <v>50</v>
      </c>
      <c r="J130" s="153">
        <v>0</v>
      </c>
      <c r="K130" s="153">
        <v>0</v>
      </c>
      <c r="L130" s="153">
        <v>0</v>
      </c>
      <c r="M130" s="153">
        <v>0</v>
      </c>
      <c r="N130" s="153">
        <v>0</v>
      </c>
      <c r="O130" s="153">
        <v>0</v>
      </c>
      <c r="P130" s="153">
        <v>0</v>
      </c>
      <c r="Q130" s="153">
        <v>0</v>
      </c>
      <c r="R130" s="153">
        <v>0</v>
      </c>
      <c r="S130" s="153">
        <v>0</v>
      </c>
      <c r="T130" s="153">
        <v>0</v>
      </c>
      <c r="U130" s="153">
        <v>0</v>
      </c>
      <c r="V130" s="155">
        <v>0</v>
      </c>
      <c r="W130" s="153">
        <v>0</v>
      </c>
      <c r="X130" s="838">
        <v>0</v>
      </c>
      <c r="Y130" s="288">
        <v>43.2</v>
      </c>
      <c r="Z130" s="284">
        <v>0</v>
      </c>
      <c r="AA130" s="284">
        <v>0</v>
      </c>
      <c r="AB130" s="284"/>
      <c r="AC130" s="285"/>
      <c r="AD130" s="284"/>
      <c r="AE130" s="285">
        <v>0</v>
      </c>
      <c r="AF130" s="285">
        <v>0</v>
      </c>
      <c r="AG130" s="286">
        <v>50</v>
      </c>
      <c r="AH130" s="285">
        <v>0</v>
      </c>
      <c r="AI130" s="285">
        <v>0</v>
      </c>
      <c r="AJ130" s="285">
        <v>0</v>
      </c>
      <c r="AK130" s="285">
        <v>0</v>
      </c>
      <c r="AL130" s="285">
        <v>0</v>
      </c>
      <c r="AM130" s="285">
        <v>0</v>
      </c>
      <c r="AN130" s="285">
        <v>0</v>
      </c>
      <c r="AO130" s="285">
        <v>0</v>
      </c>
      <c r="AP130" s="285">
        <v>0</v>
      </c>
      <c r="AQ130" s="285">
        <v>0</v>
      </c>
      <c r="AR130" s="285">
        <v>0</v>
      </c>
      <c r="AS130" s="285">
        <v>0</v>
      </c>
      <c r="AT130" s="287">
        <v>0</v>
      </c>
      <c r="AU130" s="285">
        <v>0</v>
      </c>
      <c r="AV130" s="838">
        <v>0</v>
      </c>
      <c r="AW130" s="734" t="s">
        <v>84</v>
      </c>
      <c r="AX130" s="415">
        <v>73736620</v>
      </c>
      <c r="AY130" s="861">
        <v>15354385.232046621</v>
      </c>
      <c r="AZ130" s="847">
        <v>89091005.232046619</v>
      </c>
      <c r="BA130" s="706"/>
      <c r="BM130" s="724"/>
      <c r="BZ130" s="564"/>
      <c r="CA130" s="564"/>
      <c r="CB130" s="564"/>
    </row>
    <row r="131" spans="1:80">
      <c r="A131" s="158" t="s">
        <v>158</v>
      </c>
      <c r="B131" s="150">
        <v>15422834.351768149</v>
      </c>
      <c r="C131" s="150">
        <v>0</v>
      </c>
      <c r="D131" s="150">
        <v>0</v>
      </c>
      <c r="E131" s="153"/>
      <c r="F131" s="150"/>
      <c r="G131" s="153">
        <v>0</v>
      </c>
      <c r="H131" s="153">
        <v>15422834.351768149</v>
      </c>
      <c r="I131" s="154">
        <v>7</v>
      </c>
      <c r="J131" s="153">
        <v>89966.533718647537</v>
      </c>
      <c r="K131" s="153">
        <v>89966.533718647537</v>
      </c>
      <c r="L131" s="153">
        <v>89966.533718647537</v>
      </c>
      <c r="M131" s="153">
        <v>89966.533718647537</v>
      </c>
      <c r="N131" s="153">
        <v>89966.533718647537</v>
      </c>
      <c r="O131" s="153">
        <v>89966.533718647537</v>
      </c>
      <c r="P131" s="153">
        <v>89966.533718647537</v>
      </c>
      <c r="Q131" s="153">
        <v>89966.533718647537</v>
      </c>
      <c r="R131" s="153">
        <v>89966.533718647537</v>
      </c>
      <c r="S131" s="153">
        <v>89966.533718647537</v>
      </c>
      <c r="T131" s="153">
        <v>89966.533718647537</v>
      </c>
      <c r="U131" s="153">
        <v>89966.533718647537</v>
      </c>
      <c r="V131" s="155">
        <v>1079598.4046237704</v>
      </c>
      <c r="W131" s="153">
        <v>14343235.947144378</v>
      </c>
      <c r="X131" s="838">
        <v>0</v>
      </c>
      <c r="Y131" s="288" t="s">
        <v>158</v>
      </c>
      <c r="Z131" s="284">
        <v>15422834.351768149</v>
      </c>
      <c r="AA131" s="284">
        <v>0</v>
      </c>
      <c r="AB131" s="284"/>
      <c r="AC131" s="285"/>
      <c r="AD131" s="284"/>
      <c r="AE131" s="285">
        <v>0</v>
      </c>
      <c r="AF131" s="285">
        <v>15422834.351768149</v>
      </c>
      <c r="AG131" s="286">
        <v>7</v>
      </c>
      <c r="AH131" s="285">
        <v>89966.533718647537</v>
      </c>
      <c r="AI131" s="285">
        <v>89966.533718647537</v>
      </c>
      <c r="AJ131" s="285">
        <v>89966.533718647537</v>
      </c>
      <c r="AK131" s="285">
        <v>89966.533718647537</v>
      </c>
      <c r="AL131" s="285">
        <v>89966.533718647537</v>
      </c>
      <c r="AM131" s="285">
        <v>89966.533718647537</v>
      </c>
      <c r="AN131" s="285">
        <v>89966.533718647537</v>
      </c>
      <c r="AO131" s="285">
        <v>89966.533718647537</v>
      </c>
      <c r="AP131" s="285">
        <v>89966.533718647537</v>
      </c>
      <c r="AQ131" s="285">
        <v>89966.533718647537</v>
      </c>
      <c r="AR131" s="285">
        <v>89966.533718647537</v>
      </c>
      <c r="AS131" s="285">
        <v>89966.533718647537</v>
      </c>
      <c r="AT131" s="287">
        <v>1079598.4046237704</v>
      </c>
      <c r="AU131" s="285">
        <v>14343235.947144378</v>
      </c>
      <c r="AV131" s="838">
        <v>0</v>
      </c>
      <c r="AW131" s="666" t="s">
        <v>160</v>
      </c>
      <c r="AX131" s="652">
        <v>0</v>
      </c>
      <c r="BA131" s="706"/>
      <c r="BM131" s="724"/>
      <c r="BZ131" s="564"/>
      <c r="CA131" s="564"/>
      <c r="CB131" s="564"/>
    </row>
    <row r="132" spans="1:80">
      <c r="A132" s="648">
        <v>14.1</v>
      </c>
      <c r="B132" s="150">
        <v>10440627.202120578</v>
      </c>
      <c r="C132" s="150">
        <v>544755</v>
      </c>
      <c r="D132" s="150">
        <v>544755</v>
      </c>
      <c r="E132" s="153"/>
      <c r="F132" s="150"/>
      <c r="G132" s="153">
        <v>272377.5</v>
      </c>
      <c r="H132" s="153">
        <v>11257759.702120578</v>
      </c>
      <c r="I132" s="154">
        <v>5</v>
      </c>
      <c r="J132" s="153">
        <v>46907.332092169083</v>
      </c>
      <c r="K132" s="153">
        <v>46907.332092169083</v>
      </c>
      <c r="L132" s="153">
        <v>46907.332092169083</v>
      </c>
      <c r="M132" s="153">
        <v>46907.332092169083</v>
      </c>
      <c r="N132" s="153">
        <v>46907.332092169083</v>
      </c>
      <c r="O132" s="153">
        <v>46907.332092169083</v>
      </c>
      <c r="P132" s="153">
        <v>46907.332092169083</v>
      </c>
      <c r="Q132" s="153">
        <v>46907.332092169083</v>
      </c>
      <c r="R132" s="153">
        <v>46907.332092169083</v>
      </c>
      <c r="S132" s="153">
        <v>46907.332092169083</v>
      </c>
      <c r="T132" s="153">
        <v>46907.332092169083</v>
      </c>
      <c r="U132" s="153">
        <v>46907.332092169083</v>
      </c>
      <c r="V132" s="155">
        <v>562887.98510602897</v>
      </c>
      <c r="W132" s="153">
        <v>10422494.217014549</v>
      </c>
      <c r="X132" s="838">
        <v>0</v>
      </c>
      <c r="Y132" s="378">
        <v>14.1</v>
      </c>
      <c r="Z132" s="284">
        <v>10758307.538680842</v>
      </c>
      <c r="AA132" s="284">
        <v>544755</v>
      </c>
      <c r="AB132" s="284"/>
      <c r="AC132" s="285"/>
      <c r="AD132" s="284"/>
      <c r="AE132" s="285">
        <v>272377.5</v>
      </c>
      <c r="AF132" s="285">
        <v>11030685.038680842</v>
      </c>
      <c r="AG132" s="286">
        <v>5</v>
      </c>
      <c r="AH132" s="285">
        <v>45961.187661170174</v>
      </c>
      <c r="AI132" s="285">
        <v>45961.187661170174</v>
      </c>
      <c r="AJ132" s="285">
        <v>45961.187661170174</v>
      </c>
      <c r="AK132" s="285">
        <v>45961.187661170174</v>
      </c>
      <c r="AL132" s="285">
        <v>45961.187661170174</v>
      </c>
      <c r="AM132" s="285">
        <v>45961.187661170174</v>
      </c>
      <c r="AN132" s="285">
        <v>45961.187661170174</v>
      </c>
      <c r="AO132" s="285">
        <v>45961.187661170174</v>
      </c>
      <c r="AP132" s="285">
        <v>45961.187661170174</v>
      </c>
      <c r="AQ132" s="285">
        <v>45961.187661170174</v>
      </c>
      <c r="AR132" s="285">
        <v>45961.187661170174</v>
      </c>
      <c r="AS132" s="285">
        <v>45961.187661170174</v>
      </c>
      <c r="AT132" s="287">
        <v>551534.25193404197</v>
      </c>
      <c r="AU132" s="285">
        <v>10751528.2867468</v>
      </c>
      <c r="AV132" s="838">
        <v>0</v>
      </c>
      <c r="BA132" s="706"/>
      <c r="BM132" s="724"/>
      <c r="BZ132" s="564"/>
      <c r="CA132" s="564"/>
      <c r="CB132" s="564"/>
    </row>
    <row r="133" spans="1:80" ht="15.75" thickBot="1">
      <c r="A133" s="180" t="s">
        <v>84</v>
      </c>
      <c r="B133" s="181">
        <v>4082429596.6578851</v>
      </c>
      <c r="C133" s="181">
        <v>468626358.7679534</v>
      </c>
      <c r="D133" s="181">
        <v>468626358.7679534</v>
      </c>
      <c r="E133" s="181">
        <v>0</v>
      </c>
      <c r="F133" s="181">
        <v>0</v>
      </c>
      <c r="G133" s="181">
        <v>233434069.5</v>
      </c>
      <c r="H133" s="181">
        <v>4784490024.9258394</v>
      </c>
      <c r="I133" s="181"/>
      <c r="J133" s="181">
        <v>31479246.609664295</v>
      </c>
      <c r="K133" s="181">
        <v>31479246.609664295</v>
      </c>
      <c r="L133" s="181">
        <v>31479246.609664295</v>
      </c>
      <c r="M133" s="181">
        <v>31479246.609664295</v>
      </c>
      <c r="N133" s="181">
        <v>31479246.609664295</v>
      </c>
      <c r="O133" s="181">
        <v>31479246.609664295</v>
      </c>
      <c r="P133" s="181">
        <v>31479246.609664295</v>
      </c>
      <c r="Q133" s="181">
        <v>31479246.609664295</v>
      </c>
      <c r="R133" s="181">
        <v>31479246.609664295</v>
      </c>
      <c r="S133" s="181">
        <v>31479246.609664295</v>
      </c>
      <c r="T133" s="181">
        <v>31479246.609664295</v>
      </c>
      <c r="U133" s="181">
        <v>31479246.609664295</v>
      </c>
      <c r="V133" s="181">
        <v>377963052.31597149</v>
      </c>
      <c r="W133" s="181">
        <v>4173092903.1098671</v>
      </c>
      <c r="Y133" s="301" t="s">
        <v>84</v>
      </c>
      <c r="Z133" s="302">
        <v>4170338155.4205389</v>
      </c>
      <c r="AA133" s="302">
        <v>468626358.7679534</v>
      </c>
      <c r="AB133" s="302">
        <v>0</v>
      </c>
      <c r="AC133" s="302">
        <v>0</v>
      </c>
      <c r="AD133" s="302">
        <v>0</v>
      </c>
      <c r="AE133" s="302">
        <v>234313179.3839767</v>
      </c>
      <c r="AF133" s="302">
        <v>4404651334.8045149</v>
      </c>
      <c r="AG133" s="302"/>
      <c r="AH133" s="302">
        <v>28456938.937299121</v>
      </c>
      <c r="AI133" s="302">
        <v>28456938.937299121</v>
      </c>
      <c r="AJ133" s="302">
        <v>28456938.937299121</v>
      </c>
      <c r="AK133" s="302">
        <v>28456938.937299121</v>
      </c>
      <c r="AL133" s="302">
        <v>28456938.937299121</v>
      </c>
      <c r="AM133" s="302">
        <v>28456938.937299121</v>
      </c>
      <c r="AN133" s="302">
        <v>28456938.937299121</v>
      </c>
      <c r="AO133" s="302">
        <v>28456938.937299121</v>
      </c>
      <c r="AP133" s="302">
        <v>28456938.937299121</v>
      </c>
      <c r="AQ133" s="302">
        <v>28456938.937299121</v>
      </c>
      <c r="AR133" s="302">
        <v>28456938.937299121</v>
      </c>
      <c r="AS133" s="302">
        <v>28456938.937299121</v>
      </c>
      <c r="AT133" s="302">
        <v>341695360.24758947</v>
      </c>
      <c r="AU133" s="302">
        <v>4297269153.9409027</v>
      </c>
      <c r="AV133" s="606"/>
      <c r="AY133" s="852">
        <v>0</v>
      </c>
      <c r="AZ133" s="706" t="s">
        <v>236</v>
      </c>
      <c r="BA133" s="706"/>
      <c r="BM133" s="724"/>
      <c r="BZ133" s="564"/>
      <c r="CA133" s="564"/>
      <c r="CB133" s="564"/>
    </row>
    <row r="134" spans="1:80" ht="15.75" thickTop="1">
      <c r="A134" s="653"/>
      <c r="B134" s="853"/>
      <c r="C134" s="853">
        <v>89091005.232046619</v>
      </c>
      <c r="D134" s="655">
        <v>89091005.232046619</v>
      </c>
      <c r="E134" s="653"/>
      <c r="F134" s="653"/>
      <c r="G134" s="653"/>
      <c r="H134" s="653"/>
      <c r="I134" s="653"/>
      <c r="J134" s="653"/>
      <c r="K134" s="653"/>
      <c r="L134" s="653"/>
      <c r="M134" s="653"/>
      <c r="N134" s="653"/>
      <c r="O134" s="653"/>
      <c r="P134" s="653"/>
      <c r="Q134" s="653"/>
      <c r="R134" s="653"/>
      <c r="S134" s="653"/>
      <c r="T134" s="653"/>
      <c r="U134" s="653"/>
      <c r="V134" s="653"/>
      <c r="W134" s="653"/>
      <c r="Y134" s="698"/>
      <c r="Z134" s="717" t="s">
        <v>237</v>
      </c>
      <c r="AA134" s="700">
        <v>89091005.232046619</v>
      </c>
      <c r="AB134" s="698"/>
      <c r="AC134" s="698"/>
      <c r="AD134" s="698"/>
      <c r="AE134" s="698"/>
      <c r="AF134" s="698"/>
      <c r="AG134" s="698"/>
      <c r="AH134" s="698"/>
      <c r="AI134" s="698"/>
      <c r="AJ134" s="698"/>
      <c r="AK134" s="698"/>
      <c r="AL134" s="698"/>
      <c r="AM134" s="698"/>
      <c r="AN134" s="698"/>
      <c r="AO134" s="698"/>
      <c r="AP134" s="698"/>
      <c r="AQ134" s="698"/>
      <c r="AR134" s="698"/>
      <c r="AS134" s="698"/>
      <c r="AT134" s="698"/>
      <c r="AU134" s="698"/>
      <c r="AV134" s="606"/>
      <c r="BA134" s="706"/>
      <c r="BM134" s="724"/>
    </row>
    <row r="135" spans="1:80">
      <c r="A135" s="653"/>
      <c r="B135" s="853"/>
      <c r="C135" s="853">
        <v>557717364</v>
      </c>
      <c r="D135" s="853">
        <v>557717364</v>
      </c>
      <c r="E135" s="653"/>
      <c r="F135" s="655">
        <v>0</v>
      </c>
      <c r="G135" s="617" t="s">
        <v>238</v>
      </c>
      <c r="H135" s="653"/>
      <c r="I135" s="656">
        <v>0</v>
      </c>
      <c r="J135" s="653"/>
      <c r="K135" s="653"/>
      <c r="L135" s="653"/>
      <c r="M135" s="653"/>
      <c r="N135" s="653"/>
      <c r="O135" s="653"/>
      <c r="P135" s="653"/>
      <c r="Q135" s="653"/>
      <c r="R135" s="653"/>
      <c r="S135" s="653"/>
      <c r="T135" s="653"/>
      <c r="U135" s="653"/>
      <c r="V135" s="653"/>
      <c r="W135" s="653"/>
      <c r="Y135" s="698"/>
      <c r="Z135" s="699" t="s">
        <v>84</v>
      </c>
      <c r="AA135" s="700">
        <v>557717364</v>
      </c>
      <c r="AB135" s="721">
        <v>0</v>
      </c>
      <c r="AC135" s="698"/>
      <c r="AD135" s="698"/>
      <c r="AE135" s="698"/>
      <c r="AF135" s="698"/>
      <c r="AG135" s="698"/>
      <c r="AH135" s="698"/>
      <c r="AI135" s="698"/>
      <c r="AJ135" s="698"/>
      <c r="AK135" s="698"/>
      <c r="AL135" s="698"/>
      <c r="AM135" s="698"/>
      <c r="AN135" s="698"/>
      <c r="AO135" s="698"/>
      <c r="AP135" s="698"/>
      <c r="AQ135" s="698"/>
      <c r="AR135" s="698"/>
      <c r="AS135" s="698"/>
      <c r="AT135" s="698"/>
      <c r="AU135" s="698"/>
      <c r="AV135" s="606"/>
      <c r="BM135" s="724"/>
    </row>
  </sheetData>
  <mergeCells count="4">
    <mergeCell ref="C1:D1"/>
    <mergeCell ref="D2:E2"/>
    <mergeCell ref="BC11:BJ13"/>
    <mergeCell ref="X51:X52"/>
  </mergeCells>
  <conditionalFormatting sqref="D79:D100">
    <cfRule type="cellIs" dxfId="13" priority="3" operator="lessThan">
      <formula>0</formula>
    </cfRule>
  </conditionalFormatting>
  <conditionalFormatting sqref="AA46:AA66">
    <cfRule type="cellIs" dxfId="12" priority="2" operator="lessThan">
      <formula>0</formula>
    </cfRule>
  </conditionalFormatting>
  <conditionalFormatting sqref="D112:D133">
    <cfRule type="cellIs" dxfId="11" priority="1" operator="lessThan">
      <formula>0</formula>
    </cfRule>
  </conditionalFormatting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07CBD-031B-4491-9C2F-C245CEA350C7}">
  <sheetPr>
    <tabColor rgb="FF00B050"/>
    <pageSetUpPr fitToPage="1"/>
  </sheetPr>
  <dimension ref="A6:AB110"/>
  <sheetViews>
    <sheetView showGridLines="0" topLeftCell="A85" zoomScale="90" zoomScaleNormal="90" zoomScaleSheetLayoutView="85" zoomScalePageLayoutView="85" workbookViewId="0">
      <selection activeCell="D124" sqref="D124"/>
    </sheetView>
  </sheetViews>
  <sheetFormatPr defaultColWidth="9.140625" defaultRowHeight="12"/>
  <cols>
    <col min="1" max="1" width="3.5703125" style="39" customWidth="1"/>
    <col min="2" max="2" width="2.5703125" style="39" customWidth="1"/>
    <col min="3" max="3" width="5.140625" style="39" customWidth="1"/>
    <col min="4" max="4" width="52.42578125" style="39" customWidth="1"/>
    <col min="5" max="5" width="1.85546875" style="39" bestFit="1" customWidth="1"/>
    <col min="6" max="6" width="13.42578125" style="39" customWidth="1"/>
    <col min="7" max="7" width="1.85546875" style="39" customWidth="1"/>
    <col min="8" max="8" width="13.42578125" style="39" customWidth="1"/>
    <col min="9" max="9" width="1.85546875" style="39" customWidth="1"/>
    <col min="10" max="10" width="13.42578125" style="39" customWidth="1"/>
    <col min="11" max="11" width="1.85546875" style="39" customWidth="1"/>
    <col min="12" max="12" width="13.42578125" style="39" customWidth="1"/>
    <col min="13" max="13" width="1.85546875" style="39" customWidth="1"/>
    <col min="14" max="14" width="13.42578125" style="39" customWidth="1"/>
    <col min="15" max="15" width="1.85546875" style="39" customWidth="1"/>
    <col min="16" max="16" width="15.140625" style="39" customWidth="1"/>
    <col min="17" max="17" width="1.85546875" style="39" customWidth="1"/>
    <col min="18" max="18" width="14.5703125" style="39" customWidth="1"/>
    <col min="19" max="19" width="1.85546875" style="39" customWidth="1"/>
    <col min="20" max="20" width="7.42578125" style="39" customWidth="1"/>
    <col min="21" max="21" width="1.85546875" style="39" customWidth="1"/>
    <col min="22" max="22" width="13.42578125" style="39" customWidth="1"/>
    <col min="23" max="23" width="2.5703125" style="39" customWidth="1"/>
    <col min="24" max="24" width="13.42578125" style="39" customWidth="1"/>
    <col min="25" max="25" width="1.85546875" style="39" customWidth="1"/>
    <col min="26" max="26" width="13.42578125" style="39" customWidth="1"/>
    <col min="27" max="27" width="4" style="39" customWidth="1"/>
    <col min="28" max="28" width="13.42578125" style="39" customWidth="1"/>
    <col min="29" max="16384" width="9.140625" style="39"/>
  </cols>
  <sheetData>
    <row r="6" spans="1:28" s="1" customFormat="1" ht="12.75" customHeight="1">
      <c r="A6" s="991" t="s">
        <v>186</v>
      </c>
      <c r="B6" s="991"/>
      <c r="C6" s="991"/>
      <c r="D6" s="991"/>
      <c r="E6" s="991"/>
      <c r="F6" s="991"/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/>
      <c r="U6" s="991"/>
      <c r="V6" s="991"/>
      <c r="W6" s="991"/>
      <c r="X6" s="991"/>
      <c r="Y6" s="991"/>
      <c r="Z6" s="991"/>
      <c r="AA6" s="991"/>
      <c r="AB6" s="991"/>
    </row>
    <row r="7" spans="1:28" s="1" customFormat="1" ht="12.75" customHeight="1">
      <c r="A7" s="992" t="s">
        <v>112</v>
      </c>
      <c r="B7" s="992"/>
      <c r="C7" s="992"/>
      <c r="D7" s="992"/>
      <c r="E7" s="992"/>
      <c r="F7" s="992"/>
      <c r="G7" s="992"/>
      <c r="H7" s="992"/>
      <c r="I7" s="992"/>
      <c r="J7" s="992"/>
      <c r="K7" s="992"/>
      <c r="L7" s="992"/>
      <c r="M7" s="992"/>
      <c r="N7" s="992"/>
      <c r="O7" s="992"/>
      <c r="P7" s="992"/>
      <c r="Q7" s="992"/>
      <c r="R7" s="992"/>
      <c r="S7" s="992"/>
      <c r="T7" s="992"/>
      <c r="U7" s="992"/>
      <c r="V7" s="992"/>
      <c r="W7" s="992"/>
      <c r="X7" s="992"/>
      <c r="Y7" s="992"/>
      <c r="Z7" s="992"/>
      <c r="AA7" s="992"/>
      <c r="AB7" s="992"/>
    </row>
    <row r="8" spans="1:28" s="1" customFormat="1" ht="21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28" s="1" customFormat="1" ht="12.75">
      <c r="A9" s="3"/>
      <c r="B9" s="3"/>
      <c r="C9" s="4"/>
      <c r="D9" s="5" t="s">
        <v>114</v>
      </c>
      <c r="E9" s="3"/>
      <c r="F9" s="6" t="s">
        <v>3</v>
      </c>
      <c r="G9" s="3"/>
      <c r="H9" s="6" t="s">
        <v>3</v>
      </c>
      <c r="I9" s="3"/>
      <c r="J9" s="6" t="s">
        <v>4</v>
      </c>
      <c r="K9" s="7"/>
      <c r="L9" s="7" t="s">
        <v>100</v>
      </c>
      <c r="M9" s="4"/>
      <c r="N9" s="7" t="s">
        <v>101</v>
      </c>
      <c r="O9" s="7"/>
      <c r="P9" s="7" t="s">
        <v>6</v>
      </c>
      <c r="Q9" s="8"/>
      <c r="R9" s="7" t="s">
        <v>7</v>
      </c>
      <c r="S9" s="7"/>
      <c r="T9" s="7"/>
      <c r="U9" s="7"/>
      <c r="V9" s="7"/>
      <c r="W9" s="8"/>
      <c r="X9" s="8"/>
      <c r="Z9" s="6" t="s">
        <v>8</v>
      </c>
      <c r="AA9" s="3"/>
      <c r="AB9" s="6" t="s">
        <v>8</v>
      </c>
    </row>
    <row r="10" spans="1:28" s="1" customFormat="1" ht="12.75">
      <c r="A10" s="3" t="s">
        <v>9</v>
      </c>
      <c r="B10" s="3"/>
      <c r="C10" s="4"/>
      <c r="D10" s="3"/>
      <c r="E10" s="3"/>
      <c r="F10" s="4" t="s">
        <v>10</v>
      </c>
      <c r="G10" s="3"/>
      <c r="H10" s="4" t="s">
        <v>10</v>
      </c>
      <c r="I10" s="3"/>
      <c r="J10" s="4" t="s">
        <v>11</v>
      </c>
      <c r="K10" s="4"/>
      <c r="L10" s="4" t="s">
        <v>102</v>
      </c>
      <c r="M10" s="4"/>
      <c r="N10" s="4" t="s">
        <v>100</v>
      </c>
      <c r="O10" s="4"/>
      <c r="P10" s="4" t="s">
        <v>15</v>
      </c>
      <c r="Q10" s="8"/>
      <c r="R10" s="4" t="s">
        <v>15</v>
      </c>
      <c r="S10" s="4"/>
      <c r="T10" s="4" t="s">
        <v>16</v>
      </c>
      <c r="U10" s="4"/>
      <c r="V10" s="4" t="s">
        <v>17</v>
      </c>
      <c r="W10" s="4"/>
      <c r="X10" s="4" t="s">
        <v>18</v>
      </c>
      <c r="Z10" s="4" t="s">
        <v>10</v>
      </c>
      <c r="AA10" s="3"/>
      <c r="AB10" s="4" t="s">
        <v>10</v>
      </c>
    </row>
    <row r="11" spans="1:28" s="1" customFormat="1" ht="12.75">
      <c r="A11" s="9" t="s">
        <v>20</v>
      </c>
      <c r="B11" s="3"/>
      <c r="C11" s="9" t="s">
        <v>21</v>
      </c>
      <c r="D11" s="10"/>
      <c r="E11" s="3"/>
      <c r="F11" s="11" t="s">
        <v>6</v>
      </c>
      <c r="G11" s="3"/>
      <c r="H11" s="11" t="s">
        <v>7</v>
      </c>
      <c r="I11" s="3"/>
      <c r="J11" s="11" t="s">
        <v>6</v>
      </c>
      <c r="K11" s="4"/>
      <c r="L11" s="11" t="s">
        <v>5</v>
      </c>
      <c r="M11" s="4"/>
      <c r="N11" s="11" t="s">
        <v>102</v>
      </c>
      <c r="O11" s="4"/>
      <c r="P11" s="11" t="s">
        <v>23</v>
      </c>
      <c r="Q11" s="8"/>
      <c r="R11" s="11" t="s">
        <v>23</v>
      </c>
      <c r="S11" s="4"/>
      <c r="T11" s="11" t="s">
        <v>24</v>
      </c>
      <c r="U11" s="4"/>
      <c r="V11" s="11" t="s">
        <v>25</v>
      </c>
      <c r="W11" s="4"/>
      <c r="X11" s="11" t="s">
        <v>25</v>
      </c>
      <c r="Z11" s="11" t="s">
        <v>6</v>
      </c>
      <c r="AA11" s="3"/>
      <c r="AB11" s="11" t="s">
        <v>7</v>
      </c>
    </row>
    <row r="12" spans="1:28" s="1" customFormat="1" ht="12.75">
      <c r="A12" s="3"/>
      <c r="B12" s="3"/>
      <c r="C12" s="4"/>
      <c r="D12" s="3"/>
      <c r="E12" s="3"/>
      <c r="F12" s="4" t="s">
        <v>27</v>
      </c>
      <c r="G12" s="3"/>
      <c r="H12" s="4" t="s">
        <v>28</v>
      </c>
      <c r="I12" s="3"/>
      <c r="J12" s="4" t="s">
        <v>29</v>
      </c>
      <c r="K12" s="3"/>
      <c r="L12" s="4" t="s">
        <v>30</v>
      </c>
      <c r="N12" s="47" t="s">
        <v>31</v>
      </c>
      <c r="O12" s="12"/>
      <c r="P12" s="4" t="s">
        <v>32</v>
      </c>
      <c r="Q12" s="12"/>
      <c r="R12" s="4" t="s">
        <v>33</v>
      </c>
      <c r="S12" s="12"/>
      <c r="T12" s="4" t="s">
        <v>34</v>
      </c>
      <c r="U12" s="12"/>
      <c r="V12" s="4" t="s">
        <v>35</v>
      </c>
      <c r="W12" s="12"/>
      <c r="X12" s="4" t="s">
        <v>36</v>
      </c>
      <c r="Z12" s="8" t="s">
        <v>37</v>
      </c>
      <c r="AA12" s="8"/>
      <c r="AB12" s="8" t="s">
        <v>38</v>
      </c>
    </row>
    <row r="13" spans="1:28" s="1" customFormat="1" ht="12.75">
      <c r="A13" s="4"/>
      <c r="B13" s="3"/>
      <c r="C13" s="4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  <c r="S13" s="3"/>
      <c r="T13" s="3"/>
      <c r="U13" s="3"/>
      <c r="V13" s="3"/>
      <c r="W13" s="3"/>
      <c r="X13" s="3"/>
    </row>
    <row r="14" spans="1:28" s="1" customFormat="1" ht="15">
      <c r="A14" s="4"/>
      <c r="B14" s="3"/>
      <c r="C14" s="3" t="s">
        <v>42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  <c r="S14" s="3"/>
      <c r="T14" s="13"/>
      <c r="U14" s="14"/>
      <c r="V14" s="3"/>
      <c r="W14" s="14"/>
      <c r="X14" s="3"/>
    </row>
    <row r="15" spans="1:28" s="1" customFormat="1" ht="12.75">
      <c r="A15" s="4">
        <v>1</v>
      </c>
      <c r="B15" s="3"/>
      <c r="C15" s="4">
        <v>1</v>
      </c>
      <c r="D15" s="3" t="s">
        <v>45</v>
      </c>
      <c r="E15" s="4"/>
      <c r="F15" s="15">
        <v>0</v>
      </c>
      <c r="G15" s="15"/>
      <c r="H15" s="15">
        <v>0</v>
      </c>
      <c r="I15" s="4"/>
      <c r="J15" s="15">
        <v>0</v>
      </c>
      <c r="K15" s="16"/>
      <c r="L15" s="15">
        <v>0</v>
      </c>
      <c r="M15" s="16"/>
      <c r="N15" s="16">
        <f t="shared" ref="N15:N33" si="0">J15-L15</f>
        <v>0</v>
      </c>
      <c r="O15" s="16"/>
      <c r="P15" s="16">
        <f>F15+N15*1.5</f>
        <v>0</v>
      </c>
      <c r="Q15" s="17"/>
      <c r="R15" s="16">
        <f>H15+N15*0.5</f>
        <v>0</v>
      </c>
      <c r="S15" s="3"/>
      <c r="T15" s="18">
        <v>0.04</v>
      </c>
      <c r="U15" s="4"/>
      <c r="V15" s="16">
        <f>T15*P15</f>
        <v>0</v>
      </c>
      <c r="W15" s="16"/>
      <c r="X15" s="16">
        <f>T15*R15</f>
        <v>0</v>
      </c>
      <c r="Y15" s="16"/>
      <c r="Z15" s="16">
        <f>F15+N15-V15</f>
        <v>0</v>
      </c>
      <c r="AA15" s="16"/>
      <c r="AB15" s="16">
        <f>H15+N15-X15</f>
        <v>0</v>
      </c>
    </row>
    <row r="16" spans="1:28" s="1" customFormat="1" ht="12.75">
      <c r="A16" s="4">
        <v>2</v>
      </c>
      <c r="B16" s="3"/>
      <c r="C16" s="4">
        <v>1</v>
      </c>
      <c r="D16" s="3" t="s">
        <v>47</v>
      </c>
      <c r="E16" s="4"/>
      <c r="F16" s="15">
        <v>0</v>
      </c>
      <c r="G16" s="15"/>
      <c r="H16" s="15">
        <v>0</v>
      </c>
      <c r="I16" s="4"/>
      <c r="J16" s="793">
        <f>'UGL Acc CCA with 18-21'!D11/1000</f>
        <v>2952.7260038925101</v>
      </c>
      <c r="K16" s="16"/>
      <c r="L16" s="793">
        <f>'UGL Acc CCA wo 18-21'!AD16/1000</f>
        <v>1724.3333333333301</v>
      </c>
      <c r="M16" s="16"/>
      <c r="N16" s="16">
        <f t="shared" si="0"/>
        <v>1228.39267055918</v>
      </c>
      <c r="O16" s="16"/>
      <c r="P16" s="16">
        <f t="shared" ref="P16:P33" si="1">F16+N16*1.5</f>
        <v>1842.5890058387699</v>
      </c>
      <c r="Q16" s="17"/>
      <c r="R16" s="16">
        <f t="shared" ref="R16:R33" si="2">H16+N16*0.5</f>
        <v>614.19633527959002</v>
      </c>
      <c r="S16" s="3"/>
      <c r="T16" s="18">
        <v>0.06</v>
      </c>
      <c r="U16" s="4"/>
      <c r="V16" s="16">
        <f t="shared" ref="V16:V33" si="3">T16*P16</f>
        <v>110.55534035032619</v>
      </c>
      <c r="W16" s="16"/>
      <c r="X16" s="16">
        <f t="shared" ref="X16:X33" si="4">T16*R16</f>
        <v>36.851780116775402</v>
      </c>
      <c r="Y16" s="16"/>
      <c r="Z16" s="16">
        <f>F16+N16-V16</f>
        <v>1117.8373302088539</v>
      </c>
      <c r="AA16" s="16"/>
      <c r="AB16" s="16">
        <f t="shared" ref="AB16:AB33" si="5">H16+N16-X16</f>
        <v>1191.5408904424046</v>
      </c>
    </row>
    <row r="17" spans="1:28" s="1" customFormat="1" ht="12.75">
      <c r="A17" s="4">
        <v>3</v>
      </c>
      <c r="B17" s="3"/>
      <c r="C17" s="4">
        <v>2</v>
      </c>
      <c r="D17" s="3" t="s">
        <v>49</v>
      </c>
      <c r="E17" s="4"/>
      <c r="F17" s="15">
        <v>0</v>
      </c>
      <c r="G17" s="15"/>
      <c r="H17" s="15">
        <v>0</v>
      </c>
      <c r="I17" s="4"/>
      <c r="J17" s="793">
        <v>0</v>
      </c>
      <c r="K17" s="16"/>
      <c r="L17" s="793">
        <v>0</v>
      </c>
      <c r="M17" s="16"/>
      <c r="N17" s="16">
        <f t="shared" si="0"/>
        <v>0</v>
      </c>
      <c r="O17" s="16"/>
      <c r="P17" s="16">
        <f t="shared" si="1"/>
        <v>0</v>
      </c>
      <c r="Q17" s="17"/>
      <c r="R17" s="16">
        <f t="shared" si="2"/>
        <v>0</v>
      </c>
      <c r="S17" s="3"/>
      <c r="T17" s="18">
        <v>0.06</v>
      </c>
      <c r="U17" s="4"/>
      <c r="V17" s="16">
        <f t="shared" si="3"/>
        <v>0</v>
      </c>
      <c r="W17" s="16"/>
      <c r="X17" s="16">
        <f t="shared" si="4"/>
        <v>0</v>
      </c>
      <c r="Y17" s="16"/>
      <c r="Z17" s="16">
        <f t="shared" ref="Z17:Z33" si="6">F17+N17-V17</f>
        <v>0</v>
      </c>
      <c r="AA17" s="16"/>
      <c r="AB17" s="16">
        <f t="shared" si="5"/>
        <v>0</v>
      </c>
    </row>
    <row r="18" spans="1:28" s="1" customFormat="1" ht="12.75">
      <c r="A18" s="4">
        <v>4</v>
      </c>
      <c r="B18" s="3"/>
      <c r="C18" s="4">
        <v>3</v>
      </c>
      <c r="D18" s="3" t="s">
        <v>51</v>
      </c>
      <c r="E18" s="4"/>
      <c r="F18" s="15">
        <v>0</v>
      </c>
      <c r="G18" s="15"/>
      <c r="H18" s="15">
        <v>0</v>
      </c>
      <c r="I18" s="4"/>
      <c r="J18" s="793">
        <v>0</v>
      </c>
      <c r="K18" s="16"/>
      <c r="L18" s="793">
        <v>0</v>
      </c>
      <c r="M18" s="16"/>
      <c r="N18" s="16">
        <f t="shared" si="0"/>
        <v>0</v>
      </c>
      <c r="O18" s="16"/>
      <c r="P18" s="16">
        <f t="shared" si="1"/>
        <v>0</v>
      </c>
      <c r="Q18" s="17"/>
      <c r="R18" s="16">
        <f t="shared" si="2"/>
        <v>0</v>
      </c>
      <c r="S18" s="3"/>
      <c r="T18" s="18">
        <v>0.05</v>
      </c>
      <c r="U18" s="4"/>
      <c r="V18" s="16">
        <f t="shared" si="3"/>
        <v>0</v>
      </c>
      <c r="W18" s="16"/>
      <c r="X18" s="16">
        <f t="shared" si="4"/>
        <v>0</v>
      </c>
      <c r="Y18" s="16"/>
      <c r="Z18" s="16">
        <f t="shared" si="6"/>
        <v>0</v>
      </c>
      <c r="AA18" s="16"/>
      <c r="AB18" s="16">
        <f t="shared" si="5"/>
        <v>0</v>
      </c>
    </row>
    <row r="19" spans="1:28" s="1" customFormat="1" ht="12.75">
      <c r="A19" s="4">
        <v>5</v>
      </c>
      <c r="B19" s="3"/>
      <c r="C19" s="4">
        <v>6</v>
      </c>
      <c r="D19" s="3" t="s">
        <v>53</v>
      </c>
      <c r="E19" s="4"/>
      <c r="F19" s="15">
        <v>0</v>
      </c>
      <c r="G19" s="15"/>
      <c r="H19" s="15">
        <v>0</v>
      </c>
      <c r="I19" s="4"/>
      <c r="J19" s="793">
        <v>0</v>
      </c>
      <c r="K19" s="16"/>
      <c r="L19" s="793">
        <v>0</v>
      </c>
      <c r="M19" s="16"/>
      <c r="N19" s="16">
        <f t="shared" si="0"/>
        <v>0</v>
      </c>
      <c r="O19" s="16"/>
      <c r="P19" s="16">
        <f t="shared" si="1"/>
        <v>0</v>
      </c>
      <c r="Q19" s="17"/>
      <c r="R19" s="16">
        <f t="shared" si="2"/>
        <v>0</v>
      </c>
      <c r="S19" s="3"/>
      <c r="T19" s="18">
        <v>0.1</v>
      </c>
      <c r="U19" s="4"/>
      <c r="V19" s="16">
        <f t="shared" si="3"/>
        <v>0</v>
      </c>
      <c r="W19" s="16"/>
      <c r="X19" s="16">
        <f t="shared" si="4"/>
        <v>0</v>
      </c>
      <c r="Y19" s="16"/>
      <c r="Z19" s="16">
        <f t="shared" si="6"/>
        <v>0</v>
      </c>
      <c r="AA19" s="16"/>
      <c r="AB19" s="16">
        <f t="shared" si="5"/>
        <v>0</v>
      </c>
    </row>
    <row r="20" spans="1:28" s="1" customFormat="1" ht="12.75">
      <c r="A20" s="4">
        <v>6</v>
      </c>
      <c r="B20" s="3"/>
      <c r="C20" s="4">
        <v>7</v>
      </c>
      <c r="D20" s="3" t="s">
        <v>55</v>
      </c>
      <c r="E20" s="4"/>
      <c r="F20" s="15">
        <v>0</v>
      </c>
      <c r="G20" s="15"/>
      <c r="H20" s="15">
        <v>0</v>
      </c>
      <c r="I20" s="4"/>
      <c r="J20" s="793">
        <f>'UGL Acc CCA with 18-21'!D15/1000</f>
        <v>7775.3680858643993</v>
      </c>
      <c r="K20" s="16"/>
      <c r="L20" s="793">
        <f>'UGL Acc CCA wo 18-21'!AD18/1000</f>
        <v>4438.3333333333303</v>
      </c>
      <c r="M20" s="16"/>
      <c r="N20" s="16">
        <f t="shared" si="0"/>
        <v>3337.034752531069</v>
      </c>
      <c r="O20" s="16"/>
      <c r="P20" s="16">
        <f t="shared" si="1"/>
        <v>5005.5521287966039</v>
      </c>
      <c r="Q20" s="17"/>
      <c r="R20" s="16">
        <f t="shared" si="2"/>
        <v>1668.5173762655345</v>
      </c>
      <c r="S20" s="3"/>
      <c r="T20" s="18">
        <v>0.15</v>
      </c>
      <c r="U20" s="4"/>
      <c r="V20" s="16">
        <f t="shared" si="3"/>
        <v>750.83281931949057</v>
      </c>
      <c r="W20" s="16"/>
      <c r="X20" s="16">
        <f t="shared" si="4"/>
        <v>250.27760643983015</v>
      </c>
      <c r="Y20" s="16"/>
      <c r="Z20" s="16">
        <f t="shared" si="6"/>
        <v>2586.2019332115783</v>
      </c>
      <c r="AA20" s="16"/>
      <c r="AB20" s="16">
        <f t="shared" si="5"/>
        <v>3086.7571460912386</v>
      </c>
    </row>
    <row r="21" spans="1:28" s="1" customFormat="1" ht="12.75">
      <c r="A21" s="4">
        <v>7</v>
      </c>
      <c r="B21" s="3"/>
      <c r="C21" s="4">
        <v>8</v>
      </c>
      <c r="D21" s="3" t="s">
        <v>57</v>
      </c>
      <c r="E21" s="4"/>
      <c r="F21" s="15">
        <v>0</v>
      </c>
      <c r="G21" s="15"/>
      <c r="H21" s="15">
        <v>0</v>
      </c>
      <c r="I21" s="4"/>
      <c r="J21" s="793">
        <f>'UGL Acc CCA with 18-21'!D16/1000</f>
        <v>7616.0390404302007</v>
      </c>
      <c r="K21" s="16"/>
      <c r="L21" s="793">
        <f>'UGL Acc CCA wo 18-21'!AD19/1000</f>
        <v>100.02200000000001</v>
      </c>
      <c r="M21" s="16"/>
      <c r="N21" s="16">
        <f t="shared" si="0"/>
        <v>7516.0170404302007</v>
      </c>
      <c r="O21" s="16"/>
      <c r="P21" s="16">
        <f t="shared" si="1"/>
        <v>11274.025560645301</v>
      </c>
      <c r="Q21" s="17"/>
      <c r="R21" s="16">
        <f t="shared" si="2"/>
        <v>3758.0085202151004</v>
      </c>
      <c r="S21" s="3"/>
      <c r="T21" s="18">
        <v>0.2</v>
      </c>
      <c r="U21" s="4"/>
      <c r="V21" s="16">
        <f t="shared" si="3"/>
        <v>2254.8051121290605</v>
      </c>
      <c r="W21" s="16"/>
      <c r="X21" s="16">
        <f t="shared" si="4"/>
        <v>751.60170404302016</v>
      </c>
      <c r="Y21" s="16"/>
      <c r="Z21" s="16">
        <f t="shared" si="6"/>
        <v>5261.2119283011398</v>
      </c>
      <c r="AA21" s="16"/>
      <c r="AB21" s="16">
        <f t="shared" si="5"/>
        <v>6764.415336387181</v>
      </c>
    </row>
    <row r="22" spans="1:28" s="1" customFormat="1" ht="12.75">
      <c r="A22" s="4">
        <v>8</v>
      </c>
      <c r="B22" s="3"/>
      <c r="C22" s="4">
        <v>10</v>
      </c>
      <c r="D22" s="3" t="s">
        <v>59</v>
      </c>
      <c r="E22" s="4"/>
      <c r="F22" s="15">
        <v>0</v>
      </c>
      <c r="G22" s="15"/>
      <c r="H22" s="15">
        <v>0</v>
      </c>
      <c r="I22" s="4"/>
      <c r="J22" s="793">
        <f>'UGL Acc CCA with 18-21'!D18/1000</f>
        <v>34.562629207839272</v>
      </c>
      <c r="K22" s="16"/>
      <c r="L22" s="793">
        <v>0</v>
      </c>
      <c r="M22" s="16"/>
      <c r="N22" s="16">
        <f t="shared" si="0"/>
        <v>34.562629207839272</v>
      </c>
      <c r="O22" s="16"/>
      <c r="P22" s="16">
        <f t="shared" si="1"/>
        <v>51.843943811758905</v>
      </c>
      <c r="Q22" s="17"/>
      <c r="R22" s="16">
        <f t="shared" si="2"/>
        <v>17.281314603919636</v>
      </c>
      <c r="S22" s="3"/>
      <c r="T22" s="18">
        <v>0.3</v>
      </c>
      <c r="U22" s="4"/>
      <c r="V22" s="16">
        <f t="shared" si="3"/>
        <v>15.55318314352767</v>
      </c>
      <c r="W22" s="16"/>
      <c r="X22" s="16">
        <f t="shared" si="4"/>
        <v>5.184394381175891</v>
      </c>
      <c r="Y22" s="16"/>
      <c r="Z22" s="16">
        <f t="shared" si="6"/>
        <v>19.009446064311604</v>
      </c>
      <c r="AA22" s="16"/>
      <c r="AB22" s="16">
        <f t="shared" si="5"/>
        <v>29.37823482666338</v>
      </c>
    </row>
    <row r="23" spans="1:28" s="1" customFormat="1" ht="12.75">
      <c r="A23" s="4">
        <v>9</v>
      </c>
      <c r="B23" s="3"/>
      <c r="C23" s="4">
        <v>12</v>
      </c>
      <c r="D23" s="3" t="s">
        <v>61</v>
      </c>
      <c r="E23" s="4"/>
      <c r="F23" s="15">
        <v>0</v>
      </c>
      <c r="G23" s="15"/>
      <c r="H23" s="15">
        <v>0</v>
      </c>
      <c r="I23" s="4"/>
      <c r="J23" s="793">
        <f>'UGL Acc CCA with 18-21'!D19/1000</f>
        <v>325.88786895890399</v>
      </c>
      <c r="K23" s="16"/>
      <c r="L23" s="793">
        <v>0</v>
      </c>
      <c r="M23" s="16"/>
      <c r="N23" s="16">
        <f t="shared" si="0"/>
        <v>325.88786895890399</v>
      </c>
      <c r="O23" s="16"/>
      <c r="P23" s="16">
        <f>F23+N23*1</f>
        <v>325.88786895890399</v>
      </c>
      <c r="Q23" s="17"/>
      <c r="R23" s="16">
        <f t="shared" si="2"/>
        <v>162.943934479452</v>
      </c>
      <c r="S23" s="3"/>
      <c r="T23" s="18">
        <v>1</v>
      </c>
      <c r="U23" s="4"/>
      <c r="V23" s="16">
        <f t="shared" si="3"/>
        <v>325.88786895890399</v>
      </c>
      <c r="W23" s="16"/>
      <c r="X23" s="16">
        <f t="shared" si="4"/>
        <v>162.943934479452</v>
      </c>
      <c r="Y23" s="16"/>
      <c r="Z23" s="16">
        <f t="shared" si="6"/>
        <v>0</v>
      </c>
      <c r="AA23" s="16"/>
      <c r="AB23" s="16">
        <f t="shared" si="5"/>
        <v>162.943934479452</v>
      </c>
    </row>
    <row r="24" spans="1:28" s="1" customFormat="1" ht="12.75">
      <c r="A24" s="4">
        <v>10</v>
      </c>
      <c r="B24" s="3"/>
      <c r="C24" s="4">
        <v>13</v>
      </c>
      <c r="D24" s="3" t="s">
        <v>63</v>
      </c>
      <c r="E24" s="4"/>
      <c r="F24" s="15">
        <v>0</v>
      </c>
      <c r="G24" s="15"/>
      <c r="H24" s="15">
        <v>0</v>
      </c>
      <c r="I24" s="4"/>
      <c r="J24" s="793">
        <v>0</v>
      </c>
      <c r="K24" s="16"/>
      <c r="L24" s="793">
        <v>0</v>
      </c>
      <c r="M24" s="16"/>
      <c r="N24" s="16">
        <f t="shared" si="0"/>
        <v>0</v>
      </c>
      <c r="O24" s="16"/>
      <c r="P24" s="16">
        <f t="shared" si="1"/>
        <v>0</v>
      </c>
      <c r="Q24" s="17"/>
      <c r="R24" s="16">
        <f t="shared" si="2"/>
        <v>0</v>
      </c>
      <c r="S24" s="3"/>
      <c r="T24" s="18" t="s">
        <v>64</v>
      </c>
      <c r="U24" s="4"/>
      <c r="V24" s="16">
        <v>0</v>
      </c>
      <c r="W24" s="16"/>
      <c r="X24" s="16">
        <v>0</v>
      </c>
      <c r="Y24" s="16"/>
      <c r="Z24" s="16">
        <f t="shared" si="6"/>
        <v>0</v>
      </c>
      <c r="AA24" s="16"/>
      <c r="AB24" s="16">
        <f t="shared" si="5"/>
        <v>0</v>
      </c>
    </row>
    <row r="25" spans="1:28" s="1" customFormat="1" ht="12.75">
      <c r="A25" s="4">
        <v>11</v>
      </c>
      <c r="B25" s="3"/>
      <c r="C25" s="19">
        <v>14.1</v>
      </c>
      <c r="D25" s="3" t="s">
        <v>66</v>
      </c>
      <c r="E25" s="4"/>
      <c r="F25" s="15">
        <v>0</v>
      </c>
      <c r="G25" s="15"/>
      <c r="H25" s="15">
        <v>0</v>
      </c>
      <c r="I25" s="4"/>
      <c r="J25" s="793">
        <f>'UGL Acc CCA with 18-21'!D31/1000</f>
        <v>79.257177691826158</v>
      </c>
      <c r="K25" s="16"/>
      <c r="L25" s="793">
        <v>0</v>
      </c>
      <c r="M25" s="16"/>
      <c r="N25" s="16">
        <f t="shared" si="0"/>
        <v>79.257177691826158</v>
      </c>
      <c r="O25" s="16"/>
      <c r="P25" s="16">
        <f t="shared" si="1"/>
        <v>118.88576653773924</v>
      </c>
      <c r="Q25" s="17"/>
      <c r="R25" s="16">
        <f t="shared" si="2"/>
        <v>39.628588845913079</v>
      </c>
      <c r="S25" s="3"/>
      <c r="T25" s="18">
        <v>0.05</v>
      </c>
      <c r="U25" s="4"/>
      <c r="V25" s="16">
        <f t="shared" si="3"/>
        <v>5.9442883268869622</v>
      </c>
      <c r="W25" s="16"/>
      <c r="X25" s="16">
        <f t="shared" si="4"/>
        <v>1.981429442295654</v>
      </c>
      <c r="Y25" s="16"/>
      <c r="Z25" s="16">
        <f t="shared" si="6"/>
        <v>73.312889364939196</v>
      </c>
      <c r="AA25" s="16"/>
      <c r="AB25" s="16">
        <f t="shared" si="5"/>
        <v>77.275748249530508</v>
      </c>
    </row>
    <row r="26" spans="1:28" s="1" customFormat="1" ht="12.75">
      <c r="A26" s="4">
        <v>12</v>
      </c>
      <c r="B26" s="3"/>
      <c r="C26" s="19">
        <v>14.1</v>
      </c>
      <c r="D26" s="3" t="s">
        <v>68</v>
      </c>
      <c r="E26" s="4"/>
      <c r="F26" s="15">
        <v>0</v>
      </c>
      <c r="G26" s="15"/>
      <c r="H26" s="15">
        <v>0</v>
      </c>
      <c r="I26" s="4"/>
      <c r="J26" s="793">
        <v>0</v>
      </c>
      <c r="K26" s="16"/>
      <c r="L26" s="793">
        <v>0</v>
      </c>
      <c r="M26" s="16"/>
      <c r="N26" s="16">
        <f t="shared" si="0"/>
        <v>0</v>
      </c>
      <c r="O26" s="16"/>
      <c r="P26" s="16">
        <f t="shared" si="1"/>
        <v>0</v>
      </c>
      <c r="Q26" s="17"/>
      <c r="R26" s="16">
        <f t="shared" si="2"/>
        <v>0</v>
      </c>
      <c r="S26" s="3"/>
      <c r="T26" s="18">
        <v>7.0000000000000007E-2</v>
      </c>
      <c r="U26" s="20"/>
      <c r="V26" s="16">
        <f t="shared" si="3"/>
        <v>0</v>
      </c>
      <c r="W26" s="16"/>
      <c r="X26" s="16">
        <f t="shared" si="4"/>
        <v>0</v>
      </c>
      <c r="Y26" s="16"/>
      <c r="Z26" s="16">
        <f t="shared" si="6"/>
        <v>0</v>
      </c>
      <c r="AA26" s="16"/>
      <c r="AB26" s="16">
        <f t="shared" si="5"/>
        <v>0</v>
      </c>
    </row>
    <row r="27" spans="1:28" s="1" customFormat="1" ht="12.75">
      <c r="A27" s="4">
        <v>13</v>
      </c>
      <c r="B27" s="3"/>
      <c r="C27" s="4">
        <v>17</v>
      </c>
      <c r="D27" s="3" t="s">
        <v>70</v>
      </c>
      <c r="E27" s="4"/>
      <c r="F27" s="15">
        <v>0</v>
      </c>
      <c r="G27" s="15"/>
      <c r="H27" s="15">
        <v>0</v>
      </c>
      <c r="I27" s="4"/>
      <c r="J27" s="793">
        <v>0</v>
      </c>
      <c r="K27" s="16"/>
      <c r="L27" s="793">
        <v>0</v>
      </c>
      <c r="M27" s="16"/>
      <c r="N27" s="16">
        <f t="shared" si="0"/>
        <v>0</v>
      </c>
      <c r="O27" s="16"/>
      <c r="P27" s="16">
        <f t="shared" si="1"/>
        <v>0</v>
      </c>
      <c r="Q27" s="17"/>
      <c r="R27" s="16">
        <f t="shared" si="2"/>
        <v>0</v>
      </c>
      <c r="S27" s="3"/>
      <c r="T27" s="18">
        <v>0.08</v>
      </c>
      <c r="U27" s="4"/>
      <c r="V27" s="16">
        <f t="shared" si="3"/>
        <v>0</v>
      </c>
      <c r="W27" s="16"/>
      <c r="X27" s="16">
        <f t="shared" si="4"/>
        <v>0</v>
      </c>
      <c r="Y27" s="16"/>
      <c r="Z27" s="16">
        <f t="shared" si="6"/>
        <v>0</v>
      </c>
      <c r="AA27" s="16"/>
      <c r="AB27" s="16">
        <f t="shared" si="5"/>
        <v>0</v>
      </c>
    </row>
    <row r="28" spans="1:28" s="1" customFormat="1" ht="12.75">
      <c r="A28" s="4">
        <v>14</v>
      </c>
      <c r="B28" s="3"/>
      <c r="C28" s="4">
        <v>38</v>
      </c>
      <c r="D28" s="3" t="s">
        <v>72</v>
      </c>
      <c r="E28" s="4"/>
      <c r="F28" s="15">
        <v>0</v>
      </c>
      <c r="G28" s="15"/>
      <c r="H28" s="15">
        <v>0</v>
      </c>
      <c r="I28" s="4"/>
      <c r="J28" s="793">
        <f>'UGL Acc CCA with 18-21'!D22/1000</f>
        <v>823.60488211891402</v>
      </c>
      <c r="K28" s="16"/>
      <c r="L28" s="793">
        <v>0</v>
      </c>
      <c r="M28" s="16"/>
      <c r="N28" s="16">
        <f t="shared" si="0"/>
        <v>823.60488211891402</v>
      </c>
      <c r="O28" s="16"/>
      <c r="P28" s="16">
        <f t="shared" si="1"/>
        <v>1235.4073231783709</v>
      </c>
      <c r="Q28" s="17"/>
      <c r="R28" s="16">
        <f t="shared" si="2"/>
        <v>411.80244105945701</v>
      </c>
      <c r="S28" s="3"/>
      <c r="T28" s="18">
        <v>0.3</v>
      </c>
      <c r="U28" s="4"/>
      <c r="V28" s="16">
        <f t="shared" si="3"/>
        <v>370.62219695351126</v>
      </c>
      <c r="W28" s="16"/>
      <c r="X28" s="16">
        <f t="shared" si="4"/>
        <v>123.5407323178371</v>
      </c>
      <c r="Y28" s="16"/>
      <c r="Z28" s="16">
        <f t="shared" si="6"/>
        <v>452.98268516540276</v>
      </c>
      <c r="AA28" s="16"/>
      <c r="AB28" s="16">
        <f t="shared" si="5"/>
        <v>700.06414980107695</v>
      </c>
    </row>
    <row r="29" spans="1:28" s="1" customFormat="1" ht="12.75">
      <c r="A29" s="4">
        <v>15</v>
      </c>
      <c r="B29" s="3"/>
      <c r="C29" s="4">
        <v>41</v>
      </c>
      <c r="D29" s="3" t="s">
        <v>74</v>
      </c>
      <c r="E29" s="4"/>
      <c r="F29" s="15">
        <v>0</v>
      </c>
      <c r="G29" s="15"/>
      <c r="H29" s="15">
        <v>0</v>
      </c>
      <c r="I29" s="4"/>
      <c r="J29" s="793">
        <f>'UGL Acc CCA with 18-21'!D23/1000</f>
        <v>187.14994556190999</v>
      </c>
      <c r="K29" s="16"/>
      <c r="L29" s="793">
        <f>'UGL Acc CCA wo 18-21'!AD21/1000</f>
        <v>141</v>
      </c>
      <c r="M29" s="16"/>
      <c r="N29" s="16">
        <f t="shared" si="0"/>
        <v>46.149945561909988</v>
      </c>
      <c r="O29" s="16"/>
      <c r="P29" s="16">
        <f t="shared" si="1"/>
        <v>69.224918342864981</v>
      </c>
      <c r="Q29" s="17"/>
      <c r="R29" s="16">
        <f t="shared" si="2"/>
        <v>23.074972780954994</v>
      </c>
      <c r="S29" s="3"/>
      <c r="T29" s="18">
        <v>0.25</v>
      </c>
      <c r="U29" s="4"/>
      <c r="V29" s="16">
        <f t="shared" si="3"/>
        <v>17.306229585716245</v>
      </c>
      <c r="W29" s="16"/>
      <c r="X29" s="16">
        <f t="shared" si="4"/>
        <v>5.7687431952387485</v>
      </c>
      <c r="Y29" s="16"/>
      <c r="Z29" s="16">
        <f t="shared" si="6"/>
        <v>28.843715976193742</v>
      </c>
      <c r="AA29" s="16"/>
      <c r="AB29" s="16">
        <f t="shared" si="5"/>
        <v>40.381202366671239</v>
      </c>
    </row>
    <row r="30" spans="1:28" s="1" customFormat="1" ht="12.75">
      <c r="A30" s="4">
        <v>16</v>
      </c>
      <c r="B30" s="3"/>
      <c r="C30" s="4">
        <v>45</v>
      </c>
      <c r="D30" s="21" t="s">
        <v>76</v>
      </c>
      <c r="E30" s="4"/>
      <c r="F30" s="15">
        <v>0</v>
      </c>
      <c r="G30" s="15"/>
      <c r="H30" s="15">
        <v>0</v>
      </c>
      <c r="I30" s="4"/>
      <c r="J30" s="793">
        <v>0</v>
      </c>
      <c r="K30" s="16"/>
      <c r="L30" s="793">
        <v>0</v>
      </c>
      <c r="M30" s="16"/>
      <c r="N30" s="16">
        <f t="shared" si="0"/>
        <v>0</v>
      </c>
      <c r="O30" s="16"/>
      <c r="P30" s="16">
        <f t="shared" si="1"/>
        <v>0</v>
      </c>
      <c r="Q30" s="17"/>
      <c r="R30" s="16">
        <f t="shared" si="2"/>
        <v>0</v>
      </c>
      <c r="S30" s="3"/>
      <c r="T30" s="18">
        <v>0.45</v>
      </c>
      <c r="U30" s="4"/>
      <c r="V30" s="16">
        <f t="shared" si="3"/>
        <v>0</v>
      </c>
      <c r="W30" s="16"/>
      <c r="X30" s="16">
        <f t="shared" si="4"/>
        <v>0</v>
      </c>
      <c r="Y30" s="16"/>
      <c r="Z30" s="16">
        <f t="shared" si="6"/>
        <v>0</v>
      </c>
      <c r="AA30" s="16"/>
      <c r="AB30" s="16">
        <f t="shared" si="5"/>
        <v>0</v>
      </c>
    </row>
    <row r="31" spans="1:28" s="1" customFormat="1" ht="12.75">
      <c r="A31" s="4">
        <v>17</v>
      </c>
      <c r="B31" s="3"/>
      <c r="C31" s="4">
        <v>49</v>
      </c>
      <c r="D31" s="3" t="s">
        <v>78</v>
      </c>
      <c r="E31" s="4"/>
      <c r="F31" s="15">
        <v>0</v>
      </c>
      <c r="G31" s="15"/>
      <c r="H31" s="15">
        <v>0</v>
      </c>
      <c r="I31" s="4"/>
      <c r="J31" s="793">
        <f>'UGL Acc CCA with 18-21'!D25/1000</f>
        <v>1869.96947889385</v>
      </c>
      <c r="K31" s="16"/>
      <c r="L31" s="793">
        <f>'UGL Acc CCA wo 18-21'!AD22/1000</f>
        <v>584.33333333333303</v>
      </c>
      <c r="M31" s="16"/>
      <c r="N31" s="16">
        <f t="shared" si="0"/>
        <v>1285.636145560517</v>
      </c>
      <c r="O31" s="16"/>
      <c r="P31" s="16">
        <f t="shared" si="1"/>
        <v>1928.4542183407755</v>
      </c>
      <c r="Q31" s="17"/>
      <c r="R31" s="16">
        <f t="shared" si="2"/>
        <v>642.81807278025849</v>
      </c>
      <c r="S31" s="3"/>
      <c r="T31" s="18">
        <v>0.08</v>
      </c>
      <c r="U31" s="4"/>
      <c r="V31" s="16">
        <f t="shared" si="3"/>
        <v>154.27633746726204</v>
      </c>
      <c r="W31" s="16"/>
      <c r="X31" s="16">
        <f t="shared" si="4"/>
        <v>51.425445822420677</v>
      </c>
      <c r="Y31" s="16"/>
      <c r="Z31" s="16">
        <f t="shared" si="6"/>
        <v>1131.359808093255</v>
      </c>
      <c r="AA31" s="16"/>
      <c r="AB31" s="16">
        <f t="shared" si="5"/>
        <v>1234.2106997380963</v>
      </c>
    </row>
    <row r="32" spans="1:28" s="1" customFormat="1" ht="12.75">
      <c r="A32" s="4">
        <v>18</v>
      </c>
      <c r="B32" s="3"/>
      <c r="C32" s="4">
        <v>50</v>
      </c>
      <c r="D32" s="21" t="s">
        <v>80</v>
      </c>
      <c r="E32" s="4"/>
      <c r="F32" s="15">
        <v>0</v>
      </c>
      <c r="G32" s="15"/>
      <c r="H32" s="15">
        <v>0</v>
      </c>
      <c r="I32" s="4"/>
      <c r="J32" s="793">
        <f>'UGL Acc CCA with 18-21'!D26/1000</f>
        <v>1424.0581300028073</v>
      </c>
      <c r="K32" s="16"/>
      <c r="L32" s="793">
        <v>0</v>
      </c>
      <c r="M32" s="16"/>
      <c r="N32" s="16">
        <f t="shared" si="0"/>
        <v>1424.0581300028073</v>
      </c>
      <c r="O32" s="16"/>
      <c r="P32" s="16">
        <f t="shared" si="1"/>
        <v>2136.087195004211</v>
      </c>
      <c r="Q32" s="17"/>
      <c r="R32" s="16">
        <f t="shared" si="2"/>
        <v>712.02906500140364</v>
      </c>
      <c r="S32" s="3"/>
      <c r="T32" s="18">
        <v>0.55000000000000004</v>
      </c>
      <c r="U32" s="4"/>
      <c r="V32" s="16">
        <f t="shared" si="3"/>
        <v>1174.8479572523161</v>
      </c>
      <c r="W32" s="16"/>
      <c r="X32" s="16">
        <f t="shared" si="4"/>
        <v>391.61598575077204</v>
      </c>
      <c r="Y32" s="16"/>
      <c r="Z32" s="16">
        <f t="shared" si="6"/>
        <v>249.21017275049121</v>
      </c>
      <c r="AA32" s="16"/>
      <c r="AB32" s="16">
        <f t="shared" si="5"/>
        <v>1032.4421442520352</v>
      </c>
    </row>
    <row r="33" spans="1:28" s="1" customFormat="1" ht="12.75">
      <c r="A33" s="4">
        <v>19</v>
      </c>
      <c r="B33" s="3"/>
      <c r="C33" s="4">
        <v>51</v>
      </c>
      <c r="D33" s="3" t="s">
        <v>82</v>
      </c>
      <c r="E33" s="4"/>
      <c r="F33" s="22">
        <v>0</v>
      </c>
      <c r="G33" s="15"/>
      <c r="H33" s="22">
        <v>0</v>
      </c>
      <c r="I33" s="4"/>
      <c r="J33" s="794">
        <f>'UGL Acc CCA with 18-21'!D27/1000</f>
        <v>30251.4519770238</v>
      </c>
      <c r="K33" s="16"/>
      <c r="L33" s="794">
        <f>'UGL Acc CCA wo 18-21'!AD24/1000</f>
        <v>1078</v>
      </c>
      <c r="M33" s="16"/>
      <c r="N33" s="23">
        <f t="shared" si="0"/>
        <v>29173.4519770238</v>
      </c>
      <c r="O33" s="16"/>
      <c r="P33" s="23">
        <f t="shared" si="1"/>
        <v>43760.177965535702</v>
      </c>
      <c r="Q33" s="17"/>
      <c r="R33" s="23">
        <f t="shared" si="2"/>
        <v>14586.7259885119</v>
      </c>
      <c r="S33" s="3"/>
      <c r="T33" s="18">
        <v>0.06</v>
      </c>
      <c r="U33" s="4"/>
      <c r="V33" s="23">
        <f t="shared" si="3"/>
        <v>2625.6106779321422</v>
      </c>
      <c r="W33" s="16"/>
      <c r="X33" s="23">
        <f t="shared" si="4"/>
        <v>875.20355931071401</v>
      </c>
      <c r="Y33" s="16"/>
      <c r="Z33" s="23">
        <f t="shared" si="6"/>
        <v>26547.841299091659</v>
      </c>
      <c r="AA33" s="16"/>
      <c r="AB33" s="23">
        <f t="shared" si="5"/>
        <v>28298.248417713086</v>
      </c>
    </row>
    <row r="34" spans="1:28" s="1" customFormat="1" ht="12.75">
      <c r="A34" s="3"/>
      <c r="B34" s="3"/>
      <c r="C34" s="4"/>
      <c r="D34" s="3"/>
      <c r="E34" s="3"/>
      <c r="F34" s="3"/>
      <c r="G34" s="3"/>
      <c r="H34" s="3"/>
      <c r="I34" s="3"/>
      <c r="J34" s="16"/>
      <c r="K34" s="16"/>
      <c r="L34" s="16"/>
      <c r="M34" s="16"/>
      <c r="N34" s="16"/>
      <c r="O34" s="16"/>
      <c r="P34" s="16"/>
      <c r="Q34" s="17"/>
      <c r="R34" s="16"/>
      <c r="S34" s="3"/>
      <c r="T34" s="4"/>
      <c r="U34" s="3"/>
      <c r="V34" s="24"/>
      <c r="W34" s="24"/>
      <c r="X34" s="24"/>
      <c r="Z34" s="24"/>
    </row>
    <row r="35" spans="1:28" s="1" customFormat="1" ht="13.5" thickBot="1">
      <c r="A35" s="3">
        <v>20</v>
      </c>
      <c r="B35" s="3"/>
      <c r="C35" s="3" t="s">
        <v>84</v>
      </c>
      <c r="D35" s="3"/>
      <c r="E35" s="25" t="s">
        <v>85</v>
      </c>
      <c r="F35" s="26">
        <f>SUM(F15:F34)</f>
        <v>0</v>
      </c>
      <c r="G35" s="16">
        <f>SUM(G15:G34)</f>
        <v>0</v>
      </c>
      <c r="H35" s="26">
        <f>SUM(H15:H34)</f>
        <v>0</v>
      </c>
      <c r="I35" s="25"/>
      <c r="J35" s="795">
        <f>SUM(J15:J34)</f>
        <v>53340.075219646955</v>
      </c>
      <c r="K35" s="16"/>
      <c r="L35" s="795">
        <f>SUM(L15:L34)</f>
        <v>8066.0219999999936</v>
      </c>
      <c r="M35" s="27"/>
      <c r="N35" s="26">
        <f>SUM(N15:N34)</f>
        <v>45274.053219646972</v>
      </c>
      <c r="O35" s="16"/>
      <c r="P35" s="26">
        <f>SUM(P15:P34)</f>
        <v>67748.135894991006</v>
      </c>
      <c r="Q35" s="27" t="s">
        <v>85</v>
      </c>
      <c r="R35" s="26">
        <f>SUM(R15:R34)</f>
        <v>22637.026609823486</v>
      </c>
      <c r="S35" s="3"/>
      <c r="T35" s="4"/>
      <c r="U35" s="25" t="s">
        <v>85</v>
      </c>
      <c r="V35" s="28">
        <f>SUM(V15:V34)</f>
        <v>7806.2420114191445</v>
      </c>
      <c r="W35" s="29" t="s">
        <v>85</v>
      </c>
      <c r="X35" s="28">
        <f>SUM(X15:X34)</f>
        <v>2656.3953152995323</v>
      </c>
      <c r="Z35" s="28">
        <f>SUM(Z15:Z34)</f>
        <v>37467.811208227824</v>
      </c>
      <c r="AB35" s="28">
        <f>SUM(AB15:AB34)</f>
        <v>42617.657904347434</v>
      </c>
    </row>
    <row r="36" spans="1:28" s="1" customFormat="1" ht="13.5" thickTop="1">
      <c r="A36" s="3"/>
      <c r="B36" s="3"/>
      <c r="C36" s="4"/>
      <c r="D36" s="3"/>
      <c r="E36" s="4"/>
      <c r="F36" s="4"/>
      <c r="G36" s="4"/>
      <c r="H36" s="4"/>
      <c r="I36" s="4"/>
      <c r="J36" s="3"/>
      <c r="K36" s="3"/>
      <c r="L36" s="3"/>
      <c r="M36" s="3"/>
    </row>
    <row r="37" spans="1:28" s="1" customFormat="1" ht="12.75">
      <c r="A37" s="30"/>
      <c r="B37" s="3"/>
      <c r="C37" s="4"/>
      <c r="D37" s="3"/>
      <c r="E37" s="4"/>
      <c r="F37" s="4"/>
      <c r="G37" s="4"/>
      <c r="H37" s="4"/>
      <c r="I37" s="4"/>
      <c r="J37" s="3"/>
      <c r="K37" s="3"/>
      <c r="L37" s="3"/>
      <c r="M37" s="3"/>
    </row>
    <row r="38" spans="1:28" s="1" customFormat="1" ht="12.75">
      <c r="A38" s="31"/>
      <c r="B38" s="3"/>
      <c r="C38" s="4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28" s="1" customFormat="1" ht="12.75">
      <c r="A39" s="3"/>
      <c r="B39" s="3"/>
      <c r="C39" s="4"/>
      <c r="D39" s="5" t="s">
        <v>118</v>
      </c>
      <c r="E39" s="3"/>
      <c r="F39" s="6" t="s">
        <v>3</v>
      </c>
      <c r="G39" s="3"/>
      <c r="H39" s="6" t="s">
        <v>3</v>
      </c>
      <c r="I39" s="3"/>
      <c r="J39" s="6" t="s">
        <v>4</v>
      </c>
      <c r="K39" s="7"/>
      <c r="L39" s="7" t="s">
        <v>100</v>
      </c>
      <c r="M39" s="4"/>
      <c r="N39" s="7" t="s">
        <v>101</v>
      </c>
      <c r="O39" s="7"/>
      <c r="P39" s="7" t="s">
        <v>6</v>
      </c>
      <c r="Q39" s="8"/>
      <c r="R39" s="7" t="s">
        <v>7</v>
      </c>
      <c r="S39" s="7"/>
      <c r="T39" s="7"/>
      <c r="U39" s="7"/>
      <c r="V39" s="7"/>
      <c r="W39" s="8"/>
      <c r="X39" s="8"/>
      <c r="Z39" s="6" t="s">
        <v>8</v>
      </c>
      <c r="AA39" s="3"/>
      <c r="AB39" s="6" t="s">
        <v>8</v>
      </c>
    </row>
    <row r="40" spans="1:28" s="1" customFormat="1" ht="12.75">
      <c r="A40" s="3" t="s">
        <v>9</v>
      </c>
      <c r="B40" s="3"/>
      <c r="C40" s="4"/>
      <c r="D40" s="3"/>
      <c r="E40" s="3"/>
      <c r="F40" s="4" t="s">
        <v>10</v>
      </c>
      <c r="G40" s="3"/>
      <c r="H40" s="4" t="s">
        <v>10</v>
      </c>
      <c r="I40" s="3"/>
      <c r="J40" s="4" t="s">
        <v>11</v>
      </c>
      <c r="K40" s="4"/>
      <c r="L40" s="4" t="s">
        <v>102</v>
      </c>
      <c r="M40" s="4"/>
      <c r="N40" s="4" t="s">
        <v>100</v>
      </c>
      <c r="O40" s="4"/>
      <c r="P40" s="4" t="s">
        <v>15</v>
      </c>
      <c r="Q40" s="8"/>
      <c r="R40" s="4" t="s">
        <v>15</v>
      </c>
      <c r="S40" s="4"/>
      <c r="T40" s="4" t="s">
        <v>16</v>
      </c>
      <c r="U40" s="4"/>
      <c r="V40" s="4" t="s">
        <v>17</v>
      </c>
      <c r="W40" s="4"/>
      <c r="X40" s="4" t="s">
        <v>18</v>
      </c>
      <c r="Z40" s="4" t="s">
        <v>10</v>
      </c>
      <c r="AA40" s="3"/>
      <c r="AB40" s="4" t="s">
        <v>10</v>
      </c>
    </row>
    <row r="41" spans="1:28" s="1" customFormat="1" ht="12.75">
      <c r="A41" s="9" t="s">
        <v>20</v>
      </c>
      <c r="B41" s="3"/>
      <c r="C41" s="9" t="s">
        <v>21</v>
      </c>
      <c r="D41" s="10"/>
      <c r="E41" s="3"/>
      <c r="F41" s="11" t="s">
        <v>6</v>
      </c>
      <c r="G41" s="3"/>
      <c r="H41" s="11" t="s">
        <v>7</v>
      </c>
      <c r="I41" s="3"/>
      <c r="J41" s="11" t="s">
        <v>6</v>
      </c>
      <c r="K41" s="4"/>
      <c r="L41" s="11" t="s">
        <v>5</v>
      </c>
      <c r="M41" s="4"/>
      <c r="N41" s="11" t="s">
        <v>102</v>
      </c>
      <c r="O41" s="4"/>
      <c r="P41" s="11" t="s">
        <v>23</v>
      </c>
      <c r="Q41" s="8"/>
      <c r="R41" s="11" t="s">
        <v>23</v>
      </c>
      <c r="S41" s="4"/>
      <c r="T41" s="11" t="s">
        <v>24</v>
      </c>
      <c r="U41" s="4"/>
      <c r="V41" s="11" t="s">
        <v>25</v>
      </c>
      <c r="W41" s="4"/>
      <c r="X41" s="11" t="s">
        <v>25</v>
      </c>
      <c r="Z41" s="11" t="s">
        <v>6</v>
      </c>
      <c r="AA41" s="3"/>
      <c r="AB41" s="11" t="s">
        <v>7</v>
      </c>
    </row>
    <row r="42" spans="1:28" s="1" customFormat="1" ht="12.75">
      <c r="A42" s="3"/>
      <c r="B42" s="3"/>
      <c r="C42" s="4"/>
      <c r="D42" s="3"/>
      <c r="E42" s="3"/>
      <c r="F42" s="4" t="s">
        <v>27</v>
      </c>
      <c r="G42" s="3"/>
      <c r="H42" s="4" t="s">
        <v>28</v>
      </c>
      <c r="I42" s="3"/>
      <c r="J42" s="4" t="s">
        <v>29</v>
      </c>
      <c r="K42" s="3"/>
      <c r="L42" s="4" t="s">
        <v>30</v>
      </c>
      <c r="N42" s="47" t="s">
        <v>31</v>
      </c>
      <c r="O42" s="12"/>
      <c r="P42" s="4" t="s">
        <v>32</v>
      </c>
      <c r="Q42" s="12"/>
      <c r="R42" s="4" t="s">
        <v>33</v>
      </c>
      <c r="S42" s="12"/>
      <c r="T42" s="4" t="s">
        <v>34</v>
      </c>
      <c r="U42" s="12"/>
      <c r="V42" s="4" t="s">
        <v>35</v>
      </c>
      <c r="W42" s="12"/>
      <c r="X42" s="4" t="s">
        <v>36</v>
      </c>
      <c r="Z42" s="8" t="s">
        <v>37</v>
      </c>
      <c r="AA42" s="8"/>
      <c r="AB42" s="8" t="s">
        <v>38</v>
      </c>
    </row>
    <row r="43" spans="1:28" s="1" customFormat="1" ht="12.75">
      <c r="A43" s="4"/>
      <c r="B43" s="3"/>
      <c r="C43" s="4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R43" s="3"/>
      <c r="S43" s="3"/>
      <c r="T43" s="3"/>
      <c r="U43" s="3"/>
      <c r="V43" s="3"/>
      <c r="W43" s="3"/>
      <c r="X43" s="3"/>
    </row>
    <row r="44" spans="1:28" s="1" customFormat="1" ht="15">
      <c r="A44" s="4"/>
      <c r="B44" s="3"/>
      <c r="C44" s="3" t="s">
        <v>42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  <c r="S44" s="3"/>
      <c r="T44" s="13"/>
      <c r="U44" s="14"/>
      <c r="V44" s="3"/>
      <c r="W44" s="14"/>
      <c r="X44" s="3"/>
    </row>
    <row r="45" spans="1:28" s="1" customFormat="1" ht="12.75">
      <c r="A45" s="4">
        <v>1</v>
      </c>
      <c r="B45" s="3"/>
      <c r="C45" s="4">
        <v>1</v>
      </c>
      <c r="D45" s="3" t="s">
        <v>45</v>
      </c>
      <c r="E45" s="4"/>
      <c r="F45" s="15">
        <f>Z15</f>
        <v>0</v>
      </c>
      <c r="G45" s="15"/>
      <c r="H45" s="15">
        <f>AB15</f>
        <v>0</v>
      </c>
      <c r="I45" s="4"/>
      <c r="J45" s="793">
        <v>0</v>
      </c>
      <c r="K45" s="16"/>
      <c r="L45" s="793">
        <v>0</v>
      </c>
      <c r="M45" s="16"/>
      <c r="N45" s="16">
        <f t="shared" ref="N45:N63" si="7">J45-L45</f>
        <v>0</v>
      </c>
      <c r="O45" s="16"/>
      <c r="P45" s="16">
        <f>F45+N45*1.5</f>
        <v>0</v>
      </c>
      <c r="Q45" s="17"/>
      <c r="R45" s="16">
        <f>H45+N45*0.5</f>
        <v>0</v>
      </c>
      <c r="S45" s="3"/>
      <c r="T45" s="18">
        <v>0.04</v>
      </c>
      <c r="U45" s="4"/>
      <c r="V45" s="16">
        <f>T45*P45</f>
        <v>0</v>
      </c>
      <c r="W45" s="16"/>
      <c r="X45" s="16">
        <f>T45*R45</f>
        <v>0</v>
      </c>
      <c r="Y45" s="16"/>
      <c r="Z45" s="16">
        <f>F45+N45-V45</f>
        <v>0</v>
      </c>
      <c r="AA45" s="16"/>
      <c r="AB45" s="16">
        <f>H45+N45-X45</f>
        <v>0</v>
      </c>
    </row>
    <row r="46" spans="1:28" s="1" customFormat="1" ht="12.75">
      <c r="A46" s="4">
        <v>2</v>
      </c>
      <c r="B46" s="3"/>
      <c r="C46" s="4">
        <v>1</v>
      </c>
      <c r="D46" s="3" t="s">
        <v>47</v>
      </c>
      <c r="E46" s="4"/>
      <c r="F46" s="15">
        <f>Z16</f>
        <v>1117.8373302088539</v>
      </c>
      <c r="G46" s="15"/>
      <c r="H46" s="15">
        <f t="shared" ref="H46:H63" si="8">AB16</f>
        <v>1191.5408904424046</v>
      </c>
      <c r="I46" s="4"/>
      <c r="J46" s="793">
        <f>'UGL Acc CCA with 18-21'!D44/1000</f>
        <v>7938.6157121711931</v>
      </c>
      <c r="K46" s="16"/>
      <c r="L46" s="793">
        <f>'UGL Acc CCA wo 18-21'!AD48/1000</f>
        <v>871</v>
      </c>
      <c r="M46" s="16"/>
      <c r="N46" s="16">
        <f t="shared" si="7"/>
        <v>7067.6157121711931</v>
      </c>
      <c r="O46" s="16"/>
      <c r="P46" s="16">
        <f>F46+N46*1.5</f>
        <v>11719.260898465644</v>
      </c>
      <c r="Q46" s="17"/>
      <c r="R46" s="16">
        <f t="shared" ref="R46:R63" si="9">H46+N46*0.5</f>
        <v>4725.3487465280014</v>
      </c>
      <c r="S46" s="3"/>
      <c r="T46" s="18">
        <v>0.06</v>
      </c>
      <c r="U46" s="4"/>
      <c r="V46" s="16">
        <f t="shared" ref="V46:V53" si="10">T46*P46</f>
        <v>703.15565390793859</v>
      </c>
      <c r="W46" s="16"/>
      <c r="X46" s="16">
        <f t="shared" ref="X46:X53" si="11">T46*R46</f>
        <v>283.52092479168005</v>
      </c>
      <c r="Y46" s="16"/>
      <c r="Z46" s="16">
        <f t="shared" ref="Z46:Z63" si="12">F46+N46-V46</f>
        <v>7482.2973884721087</v>
      </c>
      <c r="AA46" s="16"/>
      <c r="AB46" s="16">
        <f t="shared" ref="AB46:AB63" si="13">H46+N46-X46</f>
        <v>7975.6356778219169</v>
      </c>
    </row>
    <row r="47" spans="1:28" s="1" customFormat="1" ht="12.75">
      <c r="A47" s="4">
        <v>3</v>
      </c>
      <c r="B47" s="3"/>
      <c r="C47" s="4">
        <v>2</v>
      </c>
      <c r="D47" s="3" t="s">
        <v>49</v>
      </c>
      <c r="E47" s="4"/>
      <c r="F47" s="15">
        <f t="shared" ref="F47:F63" si="14">Z17</f>
        <v>0</v>
      </c>
      <c r="G47" s="15"/>
      <c r="H47" s="15">
        <f t="shared" si="8"/>
        <v>0</v>
      </c>
      <c r="I47" s="4"/>
      <c r="J47" s="793">
        <v>0</v>
      </c>
      <c r="K47" s="16"/>
      <c r="L47" s="793">
        <v>0</v>
      </c>
      <c r="M47" s="16"/>
      <c r="N47" s="16">
        <f t="shared" si="7"/>
        <v>0</v>
      </c>
      <c r="O47" s="16"/>
      <c r="P47" s="16">
        <f t="shared" ref="P47:P52" si="15">F47+N47*1.5</f>
        <v>0</v>
      </c>
      <c r="Q47" s="17"/>
      <c r="R47" s="16">
        <f t="shared" si="9"/>
        <v>0</v>
      </c>
      <c r="S47" s="3"/>
      <c r="T47" s="18">
        <v>0.06</v>
      </c>
      <c r="U47" s="4"/>
      <c r="V47" s="16">
        <f t="shared" si="10"/>
        <v>0</v>
      </c>
      <c r="W47" s="16"/>
      <c r="X47" s="16">
        <f t="shared" si="11"/>
        <v>0</v>
      </c>
      <c r="Y47" s="16"/>
      <c r="Z47" s="16">
        <f>F47+N47-V47</f>
        <v>0</v>
      </c>
      <c r="AA47" s="16"/>
      <c r="AB47" s="16">
        <f t="shared" si="13"/>
        <v>0</v>
      </c>
    </row>
    <row r="48" spans="1:28" s="1" customFormat="1" ht="12.75">
      <c r="A48" s="4">
        <v>4</v>
      </c>
      <c r="B48" s="3"/>
      <c r="C48" s="4">
        <v>3</v>
      </c>
      <c r="D48" s="3" t="s">
        <v>51</v>
      </c>
      <c r="E48" s="4"/>
      <c r="F48" s="15">
        <f t="shared" si="14"/>
        <v>0</v>
      </c>
      <c r="G48" s="15"/>
      <c r="H48" s="15">
        <f t="shared" si="8"/>
        <v>0</v>
      </c>
      <c r="I48" s="4"/>
      <c r="J48" s="793">
        <v>0</v>
      </c>
      <c r="K48" s="16"/>
      <c r="L48" s="793">
        <v>0</v>
      </c>
      <c r="M48" s="16"/>
      <c r="N48" s="16">
        <f t="shared" si="7"/>
        <v>0</v>
      </c>
      <c r="O48" s="16"/>
      <c r="P48" s="16">
        <f t="shared" si="15"/>
        <v>0</v>
      </c>
      <c r="Q48" s="17"/>
      <c r="R48" s="16">
        <f t="shared" si="9"/>
        <v>0</v>
      </c>
      <c r="S48" s="3"/>
      <c r="T48" s="18">
        <v>0.05</v>
      </c>
      <c r="U48" s="4"/>
      <c r="V48" s="16">
        <f t="shared" si="10"/>
        <v>0</v>
      </c>
      <c r="W48" s="16"/>
      <c r="X48" s="16">
        <f t="shared" si="11"/>
        <v>0</v>
      </c>
      <c r="Y48" s="16"/>
      <c r="Z48" s="16">
        <f t="shared" si="12"/>
        <v>0</v>
      </c>
      <c r="AA48" s="16"/>
      <c r="AB48" s="16">
        <f t="shared" si="13"/>
        <v>0</v>
      </c>
    </row>
    <row r="49" spans="1:28" s="1" customFormat="1" ht="12.75">
      <c r="A49" s="4">
        <v>5</v>
      </c>
      <c r="B49" s="3"/>
      <c r="C49" s="4">
        <v>6</v>
      </c>
      <c r="D49" s="3" t="s">
        <v>53</v>
      </c>
      <c r="E49" s="4"/>
      <c r="F49" s="15">
        <f t="shared" si="14"/>
        <v>0</v>
      </c>
      <c r="G49" s="15"/>
      <c r="H49" s="15">
        <f t="shared" si="8"/>
        <v>0</v>
      </c>
      <c r="I49" s="4"/>
      <c r="J49" s="793">
        <v>0</v>
      </c>
      <c r="K49" s="16"/>
      <c r="L49" s="793">
        <v>0</v>
      </c>
      <c r="M49" s="16"/>
      <c r="N49" s="16">
        <f t="shared" si="7"/>
        <v>0</v>
      </c>
      <c r="O49" s="16"/>
      <c r="P49" s="16">
        <f t="shared" si="15"/>
        <v>0</v>
      </c>
      <c r="Q49" s="17"/>
      <c r="R49" s="16">
        <f t="shared" si="9"/>
        <v>0</v>
      </c>
      <c r="S49" s="3"/>
      <c r="T49" s="18">
        <v>0.1</v>
      </c>
      <c r="U49" s="4"/>
      <c r="V49" s="16">
        <f t="shared" si="10"/>
        <v>0</v>
      </c>
      <c r="W49" s="16"/>
      <c r="X49" s="16">
        <f t="shared" si="11"/>
        <v>0</v>
      </c>
      <c r="Y49" s="16"/>
      <c r="Z49" s="16">
        <f t="shared" si="12"/>
        <v>0</v>
      </c>
      <c r="AA49" s="16"/>
      <c r="AB49" s="16">
        <f t="shared" si="13"/>
        <v>0</v>
      </c>
    </row>
    <row r="50" spans="1:28" s="1" customFormat="1" ht="12.75">
      <c r="A50" s="4">
        <v>6</v>
      </c>
      <c r="B50" s="3"/>
      <c r="C50" s="4">
        <v>7</v>
      </c>
      <c r="D50" s="3" t="s">
        <v>55</v>
      </c>
      <c r="E50" s="4"/>
      <c r="F50" s="15">
        <f t="shared" si="14"/>
        <v>2586.2019332115783</v>
      </c>
      <c r="G50" s="15"/>
      <c r="H50" s="15">
        <f t="shared" si="8"/>
        <v>3086.7571460912386</v>
      </c>
      <c r="I50" s="4"/>
      <c r="J50" s="793">
        <f>'UGL Acc CCA with 18-21'!D48/1000</f>
        <v>6244.0723273327094</v>
      </c>
      <c r="K50" s="16"/>
      <c r="L50" s="793">
        <f>'UGL Acc CCA wo 18-21'!AD49/1000</f>
        <v>5218</v>
      </c>
      <c r="M50" s="16"/>
      <c r="N50" s="16">
        <f t="shared" si="7"/>
        <v>1026.0723273327094</v>
      </c>
      <c r="O50" s="16"/>
      <c r="P50" s="16">
        <f t="shared" si="15"/>
        <v>4125.3104242106419</v>
      </c>
      <c r="Q50" s="17"/>
      <c r="R50" s="16">
        <f t="shared" si="9"/>
        <v>3599.7933097575933</v>
      </c>
      <c r="S50" s="3"/>
      <c r="T50" s="18">
        <v>0.15</v>
      </c>
      <c r="U50" s="4"/>
      <c r="V50" s="16">
        <f t="shared" si="10"/>
        <v>618.79656363159631</v>
      </c>
      <c r="W50" s="16"/>
      <c r="X50" s="16">
        <f t="shared" si="11"/>
        <v>539.96899646363897</v>
      </c>
      <c r="Y50" s="16"/>
      <c r="Z50" s="16">
        <f t="shared" si="12"/>
        <v>2993.4776969126915</v>
      </c>
      <c r="AA50" s="16"/>
      <c r="AB50" s="16">
        <f t="shared" si="13"/>
        <v>3572.8604769603089</v>
      </c>
    </row>
    <row r="51" spans="1:28" s="1" customFormat="1" ht="12.75">
      <c r="A51" s="4">
        <v>7</v>
      </c>
      <c r="B51" s="3"/>
      <c r="C51" s="4">
        <v>8</v>
      </c>
      <c r="D51" s="3" t="s">
        <v>57</v>
      </c>
      <c r="E51" s="4"/>
      <c r="F51" s="15">
        <f t="shared" si="14"/>
        <v>5261.2119283011398</v>
      </c>
      <c r="G51" s="15"/>
      <c r="H51" s="15">
        <f t="shared" si="8"/>
        <v>6764.415336387181</v>
      </c>
      <c r="I51" s="4"/>
      <c r="J51" s="793">
        <f>'UGL Acc CCA with 18-21'!D49/1000</f>
        <v>32914.136808231662</v>
      </c>
      <c r="K51" s="16"/>
      <c r="L51" s="793">
        <f>'UGL Acc CCA wo 18-21'!AD50/1000</f>
        <v>15202.495182019797</v>
      </c>
      <c r="M51" s="16"/>
      <c r="N51" s="16">
        <f t="shared" si="7"/>
        <v>17711.641626211866</v>
      </c>
      <c r="O51" s="16"/>
      <c r="P51" s="16">
        <f t="shared" si="15"/>
        <v>31828.674367618936</v>
      </c>
      <c r="Q51" s="17"/>
      <c r="R51" s="16">
        <f t="shared" si="9"/>
        <v>15620.236149493114</v>
      </c>
      <c r="S51" s="3"/>
      <c r="T51" s="18">
        <v>0.2</v>
      </c>
      <c r="U51" s="4"/>
      <c r="V51" s="16">
        <f t="shared" si="10"/>
        <v>6365.7348735237874</v>
      </c>
      <c r="W51" s="16"/>
      <c r="X51" s="16">
        <f t="shared" si="11"/>
        <v>3124.0472298986228</v>
      </c>
      <c r="Y51" s="16"/>
      <c r="Z51" s="16">
        <f t="shared" si="12"/>
        <v>16607.118680989221</v>
      </c>
      <c r="AA51" s="16"/>
      <c r="AB51" s="16">
        <f t="shared" si="13"/>
        <v>21352.009732700422</v>
      </c>
    </row>
    <row r="52" spans="1:28" s="1" customFormat="1" ht="12.75">
      <c r="A52" s="4">
        <v>8</v>
      </c>
      <c r="B52" s="3"/>
      <c r="C52" s="4">
        <v>10</v>
      </c>
      <c r="D52" s="3" t="s">
        <v>59</v>
      </c>
      <c r="E52" s="4"/>
      <c r="F52" s="15">
        <f t="shared" si="14"/>
        <v>19.009446064311604</v>
      </c>
      <c r="G52" s="15"/>
      <c r="H52" s="15">
        <f t="shared" si="8"/>
        <v>29.37823482666338</v>
      </c>
      <c r="I52" s="4"/>
      <c r="J52" s="793">
        <f>'UGL Acc CCA with 18-21'!D50/1000</f>
        <v>7821.268</v>
      </c>
      <c r="K52" s="16"/>
      <c r="L52" s="793">
        <v>0</v>
      </c>
      <c r="M52" s="16"/>
      <c r="N52" s="16">
        <f t="shared" si="7"/>
        <v>7821.268</v>
      </c>
      <c r="O52" s="16"/>
      <c r="P52" s="16">
        <f t="shared" si="15"/>
        <v>11750.911446064312</v>
      </c>
      <c r="Q52" s="17"/>
      <c r="R52" s="16">
        <f t="shared" si="9"/>
        <v>3940.0122348266632</v>
      </c>
      <c r="S52" s="3"/>
      <c r="T52" s="18">
        <v>0.3</v>
      </c>
      <c r="U52" s="4"/>
      <c r="V52" s="16">
        <f t="shared" si="10"/>
        <v>3525.2734338192936</v>
      </c>
      <c r="W52" s="16"/>
      <c r="X52" s="16">
        <f t="shared" si="11"/>
        <v>1182.003670447999</v>
      </c>
      <c r="Y52" s="16"/>
      <c r="Z52" s="16">
        <f t="shared" si="12"/>
        <v>4315.0040122450173</v>
      </c>
      <c r="AA52" s="16"/>
      <c r="AB52" s="16">
        <f t="shared" si="13"/>
        <v>6668.6425643786642</v>
      </c>
    </row>
    <row r="53" spans="1:28" s="1" customFormat="1" ht="12.75">
      <c r="A53" s="4">
        <v>9</v>
      </c>
      <c r="B53" s="3"/>
      <c r="C53" s="4">
        <v>12</v>
      </c>
      <c r="D53" s="3" t="s">
        <v>61</v>
      </c>
      <c r="E53" s="4"/>
      <c r="F53" s="15">
        <f t="shared" si="14"/>
        <v>0</v>
      </c>
      <c r="G53" s="15"/>
      <c r="H53" s="15">
        <f t="shared" si="8"/>
        <v>162.943934479452</v>
      </c>
      <c r="I53" s="4"/>
      <c r="J53" s="793">
        <f>'UGL Acc CCA with 18-21'!D51/1000</f>
        <v>5801.0715621344989</v>
      </c>
      <c r="K53" s="16"/>
      <c r="L53" s="793">
        <v>0</v>
      </c>
      <c r="M53" s="16"/>
      <c r="N53" s="16">
        <f t="shared" si="7"/>
        <v>5801.0715621344989</v>
      </c>
      <c r="O53" s="16"/>
      <c r="P53" s="16">
        <f>F53+N53*1</f>
        <v>5801.0715621344989</v>
      </c>
      <c r="Q53" s="17"/>
      <c r="R53" s="16">
        <f t="shared" si="9"/>
        <v>3063.4797155467013</v>
      </c>
      <c r="S53" s="3"/>
      <c r="T53" s="18">
        <v>1</v>
      </c>
      <c r="U53" s="4"/>
      <c r="V53" s="16">
        <f t="shared" si="10"/>
        <v>5801.0715621344989</v>
      </c>
      <c r="W53" s="16"/>
      <c r="X53" s="16">
        <f t="shared" si="11"/>
        <v>3063.4797155467013</v>
      </c>
      <c r="Y53" s="16"/>
      <c r="Z53" s="16">
        <f t="shared" si="12"/>
        <v>0</v>
      </c>
      <c r="AA53" s="16"/>
      <c r="AB53" s="16">
        <f t="shared" si="13"/>
        <v>2900.5357810672494</v>
      </c>
    </row>
    <row r="54" spans="1:28" s="1" customFormat="1" ht="12.75">
      <c r="A54" s="4">
        <v>10</v>
      </c>
      <c r="B54" s="3"/>
      <c r="C54" s="4">
        <v>13</v>
      </c>
      <c r="D54" s="3" t="s">
        <v>63</v>
      </c>
      <c r="E54" s="4"/>
      <c r="F54" s="15">
        <f t="shared" si="14"/>
        <v>0</v>
      </c>
      <c r="G54" s="15"/>
      <c r="H54" s="15">
        <f t="shared" si="8"/>
        <v>0</v>
      </c>
      <c r="I54" s="4"/>
      <c r="J54" s="793">
        <v>0</v>
      </c>
      <c r="K54" s="16"/>
      <c r="L54" s="793">
        <v>0</v>
      </c>
      <c r="M54" s="16"/>
      <c r="N54" s="16">
        <f t="shared" si="7"/>
        <v>0</v>
      </c>
      <c r="O54" s="16"/>
      <c r="P54" s="16">
        <f t="shared" ref="P54:P63" si="16">F54+N54*1.5</f>
        <v>0</v>
      </c>
      <c r="Q54" s="17"/>
      <c r="R54" s="16">
        <f t="shared" si="9"/>
        <v>0</v>
      </c>
      <c r="S54" s="3"/>
      <c r="T54" s="18" t="s">
        <v>64</v>
      </c>
      <c r="U54" s="4"/>
      <c r="V54" s="16">
        <v>0</v>
      </c>
      <c r="W54" s="16"/>
      <c r="X54" s="16">
        <v>0</v>
      </c>
      <c r="Y54" s="16"/>
      <c r="Z54" s="16">
        <f t="shared" si="12"/>
        <v>0</v>
      </c>
      <c r="AA54" s="16"/>
      <c r="AB54" s="16">
        <f t="shared" si="13"/>
        <v>0</v>
      </c>
    </row>
    <row r="55" spans="1:28" s="1" customFormat="1" ht="12.75">
      <c r="A55" s="4">
        <v>11</v>
      </c>
      <c r="B55" s="3"/>
      <c r="C55" s="19">
        <v>14.1</v>
      </c>
      <c r="D55" s="3" t="s">
        <v>66</v>
      </c>
      <c r="E55" s="4"/>
      <c r="F55" s="15">
        <f t="shared" si="14"/>
        <v>73.312889364939196</v>
      </c>
      <c r="G55" s="15"/>
      <c r="H55" s="15">
        <f t="shared" si="8"/>
        <v>77.275748249530508</v>
      </c>
      <c r="I55" s="4"/>
      <c r="J55" s="793">
        <f>'UGL Acc CCA with 18-21'!D63/1000</f>
        <v>3595.2238648070797</v>
      </c>
      <c r="K55" s="16"/>
      <c r="L55" s="793">
        <f>'UGL Acc CCA wo 18-21'!AD51/1000</f>
        <v>1835.9867985506116</v>
      </c>
      <c r="M55" s="16"/>
      <c r="N55" s="16">
        <f t="shared" si="7"/>
        <v>1759.2370662564681</v>
      </c>
      <c r="O55" s="16"/>
      <c r="P55" s="16">
        <f t="shared" si="16"/>
        <v>2712.1684887496413</v>
      </c>
      <c r="Q55" s="17"/>
      <c r="R55" s="16">
        <f t="shared" si="9"/>
        <v>956.89428137776451</v>
      </c>
      <c r="S55" s="3"/>
      <c r="T55" s="18">
        <v>0.05</v>
      </c>
      <c r="U55" s="4"/>
      <c r="V55" s="16">
        <f t="shared" ref="V55:V63" si="17">T55*P55</f>
        <v>135.60842443748206</v>
      </c>
      <c r="W55" s="16"/>
      <c r="X55" s="16">
        <f t="shared" ref="X55:X63" si="18">T55*R55</f>
        <v>47.84471406888823</v>
      </c>
      <c r="Y55" s="16"/>
      <c r="Z55" s="16">
        <f t="shared" si="12"/>
        <v>1696.9415311839252</v>
      </c>
      <c r="AA55" s="16"/>
      <c r="AB55" s="16">
        <f t="shared" si="13"/>
        <v>1788.6681004371105</v>
      </c>
    </row>
    <row r="56" spans="1:28" s="1" customFormat="1" ht="12.75">
      <c r="A56" s="4">
        <v>12</v>
      </c>
      <c r="B56" s="3"/>
      <c r="C56" s="19">
        <v>14.1</v>
      </c>
      <c r="D56" s="3" t="s">
        <v>68</v>
      </c>
      <c r="E56" s="4"/>
      <c r="F56" s="15">
        <f t="shared" si="14"/>
        <v>0</v>
      </c>
      <c r="G56" s="15"/>
      <c r="H56" s="15">
        <f t="shared" si="8"/>
        <v>0</v>
      </c>
      <c r="I56" s="4"/>
      <c r="J56" s="793">
        <v>0</v>
      </c>
      <c r="K56" s="16"/>
      <c r="L56" s="793">
        <v>0</v>
      </c>
      <c r="M56" s="16"/>
      <c r="N56" s="16">
        <f t="shared" si="7"/>
        <v>0</v>
      </c>
      <c r="O56" s="16"/>
      <c r="P56" s="16">
        <f t="shared" si="16"/>
        <v>0</v>
      </c>
      <c r="Q56" s="17"/>
      <c r="R56" s="16">
        <f t="shared" si="9"/>
        <v>0</v>
      </c>
      <c r="S56" s="3"/>
      <c r="T56" s="18">
        <v>7.0000000000000007E-2</v>
      </c>
      <c r="U56" s="20"/>
      <c r="V56" s="16">
        <f t="shared" si="17"/>
        <v>0</v>
      </c>
      <c r="W56" s="16"/>
      <c r="X56" s="16">
        <f t="shared" si="18"/>
        <v>0</v>
      </c>
      <c r="Y56" s="16"/>
      <c r="Z56" s="16">
        <f t="shared" si="12"/>
        <v>0</v>
      </c>
      <c r="AA56" s="16"/>
      <c r="AB56" s="16">
        <f t="shared" si="13"/>
        <v>0</v>
      </c>
    </row>
    <row r="57" spans="1:28" s="1" customFormat="1" ht="12.75">
      <c r="A57" s="4">
        <v>13</v>
      </c>
      <c r="B57" s="3"/>
      <c r="C57" s="4">
        <v>17</v>
      </c>
      <c r="D57" s="3" t="s">
        <v>70</v>
      </c>
      <c r="E57" s="4"/>
      <c r="F57" s="15">
        <f t="shared" si="14"/>
        <v>0</v>
      </c>
      <c r="G57" s="15"/>
      <c r="H57" s="15">
        <f t="shared" si="8"/>
        <v>0</v>
      </c>
      <c r="I57" s="4"/>
      <c r="J57" s="793">
        <v>0</v>
      </c>
      <c r="K57" s="16"/>
      <c r="L57" s="793">
        <v>0</v>
      </c>
      <c r="M57" s="16"/>
      <c r="N57" s="16">
        <f t="shared" si="7"/>
        <v>0</v>
      </c>
      <c r="O57" s="16"/>
      <c r="P57" s="16">
        <f t="shared" si="16"/>
        <v>0</v>
      </c>
      <c r="Q57" s="17"/>
      <c r="R57" s="16">
        <f t="shared" si="9"/>
        <v>0</v>
      </c>
      <c r="S57" s="3"/>
      <c r="T57" s="18">
        <v>0.08</v>
      </c>
      <c r="U57" s="4"/>
      <c r="V57" s="16">
        <f t="shared" si="17"/>
        <v>0</v>
      </c>
      <c r="W57" s="16"/>
      <c r="X57" s="16">
        <f t="shared" si="18"/>
        <v>0</v>
      </c>
      <c r="Y57" s="16"/>
      <c r="Z57" s="16">
        <f t="shared" si="12"/>
        <v>0</v>
      </c>
      <c r="AA57" s="16"/>
      <c r="AB57" s="16">
        <f t="shared" si="13"/>
        <v>0</v>
      </c>
    </row>
    <row r="58" spans="1:28" s="1" customFormat="1" ht="12.75">
      <c r="A58" s="4">
        <v>14</v>
      </c>
      <c r="B58" s="3"/>
      <c r="C58" s="4">
        <v>38</v>
      </c>
      <c r="D58" s="3" t="s">
        <v>72</v>
      </c>
      <c r="E58" s="4"/>
      <c r="F58" s="15">
        <f t="shared" si="14"/>
        <v>452.98268516540276</v>
      </c>
      <c r="G58" s="15"/>
      <c r="H58" s="15">
        <f t="shared" si="8"/>
        <v>700.06414980107695</v>
      </c>
      <c r="I58" s="4"/>
      <c r="J58" s="793">
        <f>'UGL Acc CCA with 18-21'!D54/1000</f>
        <v>4166.0879999999997</v>
      </c>
      <c r="K58" s="16"/>
      <c r="L58" s="793">
        <v>0</v>
      </c>
      <c r="M58" s="16"/>
      <c r="N58" s="16">
        <f t="shared" si="7"/>
        <v>4166.0879999999997</v>
      </c>
      <c r="O58" s="16"/>
      <c r="P58" s="16">
        <f t="shared" si="16"/>
        <v>6702.1146851654021</v>
      </c>
      <c r="Q58" s="17"/>
      <c r="R58" s="16">
        <f t="shared" si="9"/>
        <v>2783.1081498010767</v>
      </c>
      <c r="S58" s="3"/>
      <c r="T58" s="18">
        <v>0.3</v>
      </c>
      <c r="U58" s="4"/>
      <c r="V58" s="16">
        <f t="shared" si="17"/>
        <v>2010.6344055496206</v>
      </c>
      <c r="W58" s="16"/>
      <c r="X58" s="16">
        <f t="shared" si="18"/>
        <v>834.93244494032297</v>
      </c>
      <c r="Y58" s="16"/>
      <c r="Z58" s="16">
        <f t="shared" si="12"/>
        <v>2608.4362796157816</v>
      </c>
      <c r="AA58" s="16"/>
      <c r="AB58" s="16">
        <f t="shared" si="13"/>
        <v>4031.2197048607541</v>
      </c>
    </row>
    <row r="59" spans="1:28" s="1" customFormat="1" ht="12.75">
      <c r="A59" s="4">
        <v>15</v>
      </c>
      <c r="B59" s="3"/>
      <c r="C59" s="4">
        <v>41</v>
      </c>
      <c r="D59" s="3" t="s">
        <v>74</v>
      </c>
      <c r="E59" s="4"/>
      <c r="F59" s="15">
        <f t="shared" si="14"/>
        <v>28.843715976193742</v>
      </c>
      <c r="G59" s="15"/>
      <c r="H59" s="15">
        <f t="shared" si="8"/>
        <v>40.381202366671239</v>
      </c>
      <c r="I59" s="4"/>
      <c r="J59" s="793">
        <f>'UGL Acc CCA with 18-21'!D55/1000</f>
        <v>735.4945187466277</v>
      </c>
      <c r="K59" s="16"/>
      <c r="L59" s="793">
        <v>0</v>
      </c>
      <c r="M59" s="16"/>
      <c r="N59" s="16">
        <f t="shared" si="7"/>
        <v>735.4945187466277</v>
      </c>
      <c r="O59" s="16"/>
      <c r="P59" s="16">
        <f t="shared" si="16"/>
        <v>1132.0854940961353</v>
      </c>
      <c r="Q59" s="17"/>
      <c r="R59" s="16">
        <f t="shared" si="9"/>
        <v>408.12846173998508</v>
      </c>
      <c r="S59" s="3"/>
      <c r="T59" s="18">
        <v>0.25</v>
      </c>
      <c r="U59" s="4"/>
      <c r="V59" s="16">
        <f t="shared" si="17"/>
        <v>283.02137352403383</v>
      </c>
      <c r="W59" s="16"/>
      <c r="X59" s="16">
        <f t="shared" si="18"/>
        <v>102.03211543499627</v>
      </c>
      <c r="Y59" s="16"/>
      <c r="Z59" s="16">
        <f t="shared" si="12"/>
        <v>481.31686119878759</v>
      </c>
      <c r="AA59" s="16"/>
      <c r="AB59" s="16">
        <f t="shared" si="13"/>
        <v>673.84360567830265</v>
      </c>
    </row>
    <row r="60" spans="1:28" s="1" customFormat="1" ht="12.75">
      <c r="A60" s="4">
        <v>16</v>
      </c>
      <c r="B60" s="3"/>
      <c r="C60" s="4">
        <v>45</v>
      </c>
      <c r="D60" s="21" t="s">
        <v>76</v>
      </c>
      <c r="E60" s="4"/>
      <c r="F60" s="15">
        <f t="shared" si="14"/>
        <v>0</v>
      </c>
      <c r="G60" s="15"/>
      <c r="H60" s="15">
        <f t="shared" si="8"/>
        <v>0</v>
      </c>
      <c r="I60" s="4"/>
      <c r="J60" s="793">
        <v>0</v>
      </c>
      <c r="K60" s="16"/>
      <c r="L60" s="793">
        <v>0</v>
      </c>
      <c r="M60" s="16"/>
      <c r="N60" s="16">
        <f t="shared" si="7"/>
        <v>0</v>
      </c>
      <c r="O60" s="16"/>
      <c r="P60" s="16">
        <f t="shared" si="16"/>
        <v>0</v>
      </c>
      <c r="Q60" s="17"/>
      <c r="R60" s="16">
        <f t="shared" si="9"/>
        <v>0</v>
      </c>
      <c r="S60" s="3"/>
      <c r="T60" s="18">
        <v>0.45</v>
      </c>
      <c r="U60" s="4"/>
      <c r="V60" s="16">
        <f t="shared" si="17"/>
        <v>0</v>
      </c>
      <c r="W60" s="16"/>
      <c r="X60" s="16">
        <f t="shared" si="18"/>
        <v>0</v>
      </c>
      <c r="Y60" s="16"/>
      <c r="Z60" s="16">
        <f t="shared" si="12"/>
        <v>0</v>
      </c>
      <c r="AA60" s="16"/>
      <c r="AB60" s="16">
        <f t="shared" si="13"/>
        <v>0</v>
      </c>
    </row>
    <row r="61" spans="1:28" s="1" customFormat="1" ht="12.75">
      <c r="A61" s="4">
        <v>17</v>
      </c>
      <c r="B61" s="3"/>
      <c r="C61" s="4">
        <v>49</v>
      </c>
      <c r="D61" s="3" t="s">
        <v>78</v>
      </c>
      <c r="E61" s="4"/>
      <c r="F61" s="15">
        <f t="shared" si="14"/>
        <v>1131.359808093255</v>
      </c>
      <c r="G61" s="15"/>
      <c r="H61" s="15">
        <f t="shared" si="8"/>
        <v>1234.2106997380963</v>
      </c>
      <c r="I61" s="4"/>
      <c r="J61" s="793">
        <f>'UGL Acc CCA with 18-21'!D57/1000</f>
        <v>90992.50222166063</v>
      </c>
      <c r="K61" s="16"/>
      <c r="L61" s="793">
        <f>'UGL Acc CCA wo 18-21'!AD52/1000</f>
        <v>55506.986326646271</v>
      </c>
      <c r="M61" s="16"/>
      <c r="N61" s="16">
        <f t="shared" si="7"/>
        <v>35485.51589501436</v>
      </c>
      <c r="O61" s="16"/>
      <c r="P61" s="16">
        <f t="shared" si="16"/>
        <v>54359.633650614793</v>
      </c>
      <c r="Q61" s="17"/>
      <c r="R61" s="16">
        <f t="shared" si="9"/>
        <v>18976.968647245278</v>
      </c>
      <c r="S61" s="3"/>
      <c r="T61" s="18">
        <v>0.08</v>
      </c>
      <c r="U61" s="4"/>
      <c r="V61" s="16">
        <f t="shared" si="17"/>
        <v>4348.7706920491837</v>
      </c>
      <c r="W61" s="16"/>
      <c r="X61" s="16">
        <f t="shared" si="18"/>
        <v>1518.1574917796222</v>
      </c>
      <c r="Y61" s="16"/>
      <c r="Z61" s="16">
        <f t="shared" si="12"/>
        <v>32268.105011058433</v>
      </c>
      <c r="AA61" s="16"/>
      <c r="AB61" s="16">
        <f t="shared" si="13"/>
        <v>35201.569102972833</v>
      </c>
    </row>
    <row r="62" spans="1:28" s="1" customFormat="1" ht="12.75">
      <c r="A62" s="4">
        <v>18</v>
      </c>
      <c r="B62" s="3"/>
      <c r="C62" s="4">
        <v>50</v>
      </c>
      <c r="D62" s="21" t="s">
        <v>80</v>
      </c>
      <c r="E62" s="4"/>
      <c r="F62" s="15">
        <f t="shared" si="14"/>
        <v>249.21017275049121</v>
      </c>
      <c r="G62" s="15"/>
      <c r="H62" s="15">
        <f t="shared" si="8"/>
        <v>1032.4421442520352</v>
      </c>
      <c r="I62" s="4"/>
      <c r="J62" s="793">
        <f>'UGL Acc CCA with 18-21'!D58/1000</f>
        <v>26453.001237340864</v>
      </c>
      <c r="K62" s="16"/>
      <c r="L62" s="793">
        <v>0</v>
      </c>
      <c r="M62" s="16"/>
      <c r="N62" s="16">
        <f t="shared" si="7"/>
        <v>26453.001237340864</v>
      </c>
      <c r="O62" s="16"/>
      <c r="P62" s="16">
        <f t="shared" si="16"/>
        <v>39928.712028761787</v>
      </c>
      <c r="Q62" s="17"/>
      <c r="R62" s="16">
        <f t="shared" si="9"/>
        <v>14258.942762922466</v>
      </c>
      <c r="S62" s="3"/>
      <c r="T62" s="18">
        <v>0.55000000000000004</v>
      </c>
      <c r="U62" s="4"/>
      <c r="V62" s="16">
        <f t="shared" si="17"/>
        <v>21960.791615818984</v>
      </c>
      <c r="W62" s="16"/>
      <c r="X62" s="16">
        <f t="shared" si="18"/>
        <v>7842.4185196073568</v>
      </c>
      <c r="Y62" s="16"/>
      <c r="Z62" s="16">
        <f t="shared" si="12"/>
        <v>4741.4197942723731</v>
      </c>
      <c r="AA62" s="16"/>
      <c r="AB62" s="16">
        <f t="shared" si="13"/>
        <v>19643.024861985545</v>
      </c>
    </row>
    <row r="63" spans="1:28" s="1" customFormat="1" ht="12.75">
      <c r="A63" s="4">
        <v>19</v>
      </c>
      <c r="B63" s="3"/>
      <c r="C63" s="4">
        <v>51</v>
      </c>
      <c r="D63" s="3" t="s">
        <v>82</v>
      </c>
      <c r="E63" s="4"/>
      <c r="F63" s="22">
        <f t="shared" si="14"/>
        <v>26547.841299091659</v>
      </c>
      <c r="G63" s="15"/>
      <c r="H63" s="22">
        <f t="shared" si="8"/>
        <v>28298.248417713086</v>
      </c>
      <c r="I63" s="4"/>
      <c r="J63" s="794">
        <f>'UGL Acc CCA with 18-21'!D59/1000+'UGL Acc CCA with 18-21'!D60/1000</f>
        <v>239130.03822849723</v>
      </c>
      <c r="K63" s="16"/>
      <c r="L63" s="794">
        <f>'UGL Acc CCA wo 18-21'!AD53/1000</f>
        <v>988.6082761426369</v>
      </c>
      <c r="M63" s="16"/>
      <c r="N63" s="23">
        <f t="shared" si="7"/>
        <v>238141.42995235458</v>
      </c>
      <c r="O63" s="16"/>
      <c r="P63" s="23">
        <f t="shared" si="16"/>
        <v>383759.98622762348</v>
      </c>
      <c r="Q63" s="17"/>
      <c r="R63" s="23">
        <f t="shared" si="9"/>
        <v>147368.96339389039</v>
      </c>
      <c r="S63" s="3"/>
      <c r="T63" s="18">
        <v>0.06</v>
      </c>
      <c r="U63" s="4"/>
      <c r="V63" s="23">
        <f t="shared" si="17"/>
        <v>23025.599173657407</v>
      </c>
      <c r="W63" s="16"/>
      <c r="X63" s="23">
        <f t="shared" si="18"/>
        <v>8842.1378036334227</v>
      </c>
      <c r="Y63" s="16"/>
      <c r="Z63" s="23">
        <f t="shared" si="12"/>
        <v>241663.6720777888</v>
      </c>
      <c r="AA63" s="16"/>
      <c r="AB63" s="23">
        <f t="shared" si="13"/>
        <v>257597.54056643424</v>
      </c>
    </row>
    <row r="64" spans="1:28" s="1" customFormat="1" ht="12.75">
      <c r="A64" s="3"/>
      <c r="B64" s="3"/>
      <c r="C64" s="4"/>
      <c r="D64" s="3"/>
      <c r="E64" s="3"/>
      <c r="F64" s="3"/>
      <c r="G64" s="3"/>
      <c r="H64" s="3"/>
      <c r="I64" s="3"/>
      <c r="J64" s="16"/>
      <c r="K64" s="16"/>
      <c r="L64" s="16"/>
      <c r="M64" s="16"/>
      <c r="N64" s="16"/>
      <c r="O64" s="16"/>
      <c r="P64" s="16"/>
      <c r="Q64" s="17"/>
      <c r="R64" s="16"/>
      <c r="S64" s="3"/>
      <c r="T64" s="4"/>
      <c r="U64" s="3"/>
      <c r="V64" s="24"/>
      <c r="W64" s="24"/>
      <c r="X64" s="24"/>
      <c r="Z64" s="24"/>
    </row>
    <row r="65" spans="1:28" s="1" customFormat="1" ht="13.5" thickBot="1">
      <c r="A65" s="3">
        <v>20</v>
      </c>
      <c r="B65" s="3"/>
      <c r="C65" s="3" t="s">
        <v>84</v>
      </c>
      <c r="D65" s="3"/>
      <c r="E65" s="25" t="s">
        <v>85</v>
      </c>
      <c r="F65" s="26">
        <f>SUM(F45:F64)</f>
        <v>37467.811208227824</v>
      </c>
      <c r="G65" s="16">
        <f>SUM(G45:G64)</f>
        <v>0</v>
      </c>
      <c r="H65" s="26">
        <f>SUM(H45:H64)</f>
        <v>42617.657904347434</v>
      </c>
      <c r="I65" s="25"/>
      <c r="J65" s="795">
        <f>SUM(J45:J64)</f>
        <v>425791.51248092251</v>
      </c>
      <c r="K65" s="16"/>
      <c r="L65" s="795">
        <f>SUM(L45:L64)</f>
        <v>79623.076583359318</v>
      </c>
      <c r="M65" s="27"/>
      <c r="N65" s="26">
        <f>SUM(N45:N64)</f>
        <v>346168.43589756318</v>
      </c>
      <c r="O65" s="16"/>
      <c r="P65" s="26">
        <f>SUM(P45:P64)</f>
        <v>553819.92927350523</v>
      </c>
      <c r="Q65" s="27" t="s">
        <v>85</v>
      </c>
      <c r="R65" s="26">
        <f>SUM(R45:R64)</f>
        <v>215701.87585312902</v>
      </c>
      <c r="S65" s="3"/>
      <c r="T65" s="4"/>
      <c r="U65" s="25" t="s">
        <v>85</v>
      </c>
      <c r="V65" s="28">
        <f>SUM(V45:V64)</f>
        <v>68778.457772053822</v>
      </c>
      <c r="W65" s="29" t="s">
        <v>85</v>
      </c>
      <c r="X65" s="28">
        <f>SUM(X45:X64)</f>
        <v>27380.543626613253</v>
      </c>
      <c r="Z65" s="28">
        <f>SUM(Z45:Z64)</f>
        <v>314857.78933373711</v>
      </c>
      <c r="AB65" s="28">
        <f>SUM(AB45:AB64)</f>
        <v>361405.55017529737</v>
      </c>
    </row>
    <row r="66" spans="1:28" s="1" customFormat="1" ht="13.5" thickTop="1">
      <c r="A66" s="3"/>
      <c r="B66" s="3"/>
      <c r="C66" s="4"/>
      <c r="D66" s="3"/>
      <c r="E66" s="4"/>
      <c r="F66" s="4"/>
      <c r="G66" s="4"/>
      <c r="H66" s="4"/>
      <c r="I66" s="4"/>
      <c r="J66" s="3"/>
      <c r="K66" s="3"/>
      <c r="L66" s="3"/>
      <c r="M66" s="3"/>
      <c r="V66" s="51"/>
      <c r="W66" s="51"/>
      <c r="X66" s="51"/>
    </row>
    <row r="67" spans="1:28" s="1" customFormat="1" ht="12.75">
      <c r="A67" s="31"/>
      <c r="B67" s="3"/>
      <c r="C67" s="4"/>
      <c r="D67" s="3"/>
      <c r="E67" s="3"/>
      <c r="F67" s="3"/>
      <c r="G67" s="3"/>
      <c r="H67" s="3"/>
      <c r="I67" s="3"/>
      <c r="J67" s="52">
        <f>J65-('UGL CCA_with, Dec 31 TU'!AR60)/1000</f>
        <v>0</v>
      </c>
      <c r="K67" s="3"/>
      <c r="L67" s="32">
        <f>L65-(('UGL Acc CCA_wo, Dec 31 TU'!AD54)/1000)</f>
        <v>0</v>
      </c>
      <c r="M67" s="3"/>
      <c r="N67" s="32">
        <f>N65-('UGL Acc CCA_wo, Dec 31 TU'!D64/1000)</f>
        <v>0</v>
      </c>
      <c r="P67" s="53"/>
      <c r="Q67" s="54"/>
      <c r="R67" s="54"/>
      <c r="S67" s="54"/>
      <c r="T67" s="54"/>
      <c r="U67" s="54"/>
      <c r="V67" s="55"/>
      <c r="W67" s="54"/>
      <c r="X67" s="54"/>
    </row>
    <row r="68" spans="1:28" s="1" customFormat="1" ht="12.75">
      <c r="A68" s="31"/>
      <c r="B68" s="3"/>
      <c r="C68" s="4"/>
      <c r="D68" s="3"/>
      <c r="E68" s="3"/>
      <c r="F68" s="3"/>
      <c r="G68" s="3"/>
      <c r="H68" s="3"/>
      <c r="I68" s="3"/>
      <c r="J68" s="3"/>
      <c r="K68" s="3"/>
      <c r="L68" s="3"/>
      <c r="M68" s="3"/>
      <c r="N68" s="56"/>
      <c r="P68" s="57"/>
      <c r="Q68" s="54"/>
      <c r="R68" s="57"/>
      <c r="S68" s="54"/>
      <c r="T68" s="54"/>
      <c r="U68" s="54"/>
      <c r="V68" s="58"/>
      <c r="W68" s="58"/>
      <c r="X68" s="58"/>
    </row>
    <row r="69" spans="1:28" s="1" customFormat="1" ht="12.75">
      <c r="A69" s="3"/>
      <c r="B69" s="3"/>
      <c r="C69" s="4"/>
      <c r="D69" s="5" t="s">
        <v>120</v>
      </c>
      <c r="E69" s="3"/>
      <c r="F69" s="6" t="s">
        <v>3</v>
      </c>
      <c r="G69" s="3"/>
      <c r="H69" s="6" t="s">
        <v>3</v>
      </c>
      <c r="I69" s="3"/>
      <c r="J69" s="6" t="s">
        <v>4</v>
      </c>
      <c r="K69" s="7"/>
      <c r="L69" s="7" t="s">
        <v>100</v>
      </c>
      <c r="M69" s="4"/>
      <c r="N69" s="7" t="s">
        <v>101</v>
      </c>
      <c r="O69" s="7"/>
      <c r="P69" s="7" t="s">
        <v>6</v>
      </c>
      <c r="Q69" s="8"/>
      <c r="R69" s="7" t="s">
        <v>7</v>
      </c>
      <c r="S69" s="7"/>
      <c r="T69" s="7"/>
      <c r="U69" s="7"/>
      <c r="V69" s="7"/>
      <c r="W69" s="8"/>
      <c r="X69" s="8"/>
      <c r="Z69" s="6" t="s">
        <v>8</v>
      </c>
      <c r="AA69" s="3"/>
      <c r="AB69" s="6" t="s">
        <v>8</v>
      </c>
    </row>
    <row r="70" spans="1:28" s="1" customFormat="1" ht="12.75">
      <c r="A70" s="3" t="s">
        <v>9</v>
      </c>
      <c r="B70" s="3"/>
      <c r="C70" s="4"/>
      <c r="D70" s="3"/>
      <c r="E70" s="3"/>
      <c r="F70" s="4" t="s">
        <v>10</v>
      </c>
      <c r="G70" s="3"/>
      <c r="H70" s="4" t="s">
        <v>10</v>
      </c>
      <c r="I70" s="3"/>
      <c r="J70" s="4" t="s">
        <v>11</v>
      </c>
      <c r="K70" s="4"/>
      <c r="L70" s="4" t="s">
        <v>102</v>
      </c>
      <c r="M70" s="4"/>
      <c r="N70" s="4" t="s">
        <v>100</v>
      </c>
      <c r="O70" s="4"/>
      <c r="P70" s="4" t="s">
        <v>15</v>
      </c>
      <c r="Q70" s="8"/>
      <c r="R70" s="4" t="s">
        <v>15</v>
      </c>
      <c r="S70" s="4"/>
      <c r="T70" s="4" t="s">
        <v>16</v>
      </c>
      <c r="U70" s="4"/>
      <c r="V70" s="4" t="s">
        <v>17</v>
      </c>
      <c r="W70" s="4"/>
      <c r="X70" s="4" t="s">
        <v>18</v>
      </c>
      <c r="Z70" s="4" t="s">
        <v>10</v>
      </c>
      <c r="AA70" s="3"/>
      <c r="AB70" s="4" t="s">
        <v>10</v>
      </c>
    </row>
    <row r="71" spans="1:28" s="1" customFormat="1" ht="12.75">
      <c r="A71" s="9" t="s">
        <v>20</v>
      </c>
      <c r="B71" s="3"/>
      <c r="C71" s="9" t="s">
        <v>21</v>
      </c>
      <c r="D71" s="10"/>
      <c r="E71" s="3"/>
      <c r="F71" s="11" t="s">
        <v>6</v>
      </c>
      <c r="G71" s="3"/>
      <c r="H71" s="11" t="s">
        <v>7</v>
      </c>
      <c r="I71" s="3"/>
      <c r="J71" s="11" t="s">
        <v>6</v>
      </c>
      <c r="K71" s="4"/>
      <c r="L71" s="11" t="s">
        <v>5</v>
      </c>
      <c r="M71" s="4"/>
      <c r="N71" s="11" t="s">
        <v>102</v>
      </c>
      <c r="O71" s="4"/>
      <c r="P71" s="11" t="s">
        <v>23</v>
      </c>
      <c r="Q71" s="8"/>
      <c r="R71" s="11" t="s">
        <v>23</v>
      </c>
      <c r="S71" s="4"/>
      <c r="T71" s="11" t="s">
        <v>24</v>
      </c>
      <c r="U71" s="4"/>
      <c r="V71" s="11" t="s">
        <v>25</v>
      </c>
      <c r="W71" s="4"/>
      <c r="X71" s="11" t="s">
        <v>25</v>
      </c>
      <c r="Z71" s="11" t="s">
        <v>6</v>
      </c>
      <c r="AA71" s="3"/>
      <c r="AB71" s="11" t="s">
        <v>7</v>
      </c>
    </row>
    <row r="72" spans="1:28" s="1" customFormat="1" ht="12.75">
      <c r="A72" s="3"/>
      <c r="B72" s="3"/>
      <c r="C72" s="4"/>
      <c r="D72" s="3"/>
      <c r="E72" s="3"/>
      <c r="F72" s="4" t="s">
        <v>27</v>
      </c>
      <c r="G72" s="3"/>
      <c r="H72" s="4" t="s">
        <v>28</v>
      </c>
      <c r="I72" s="3"/>
      <c r="J72" s="4" t="s">
        <v>29</v>
      </c>
      <c r="K72" s="3"/>
      <c r="L72" s="4" t="s">
        <v>30</v>
      </c>
      <c r="N72" s="47" t="s">
        <v>31</v>
      </c>
      <c r="O72" s="12"/>
      <c r="P72" s="4" t="s">
        <v>32</v>
      </c>
      <c r="Q72" s="12"/>
      <c r="R72" s="4" t="s">
        <v>33</v>
      </c>
      <c r="S72" s="12"/>
      <c r="T72" s="4" t="s">
        <v>34</v>
      </c>
      <c r="U72" s="12"/>
      <c r="V72" s="4" t="s">
        <v>35</v>
      </c>
      <c r="W72" s="12"/>
      <c r="X72" s="4" t="s">
        <v>36</v>
      </c>
      <c r="Z72" s="8" t="s">
        <v>37</v>
      </c>
      <c r="AA72" s="8"/>
      <c r="AB72" s="8" t="s">
        <v>38</v>
      </c>
    </row>
    <row r="73" spans="1:28" s="1" customFormat="1" ht="12.75">
      <c r="A73" s="4"/>
      <c r="B73" s="3"/>
      <c r="C73" s="4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R73" s="3"/>
      <c r="S73" s="3"/>
      <c r="T73" s="3"/>
      <c r="U73" s="3"/>
      <c r="V73" s="3"/>
      <c r="W73" s="3"/>
      <c r="X73" s="3"/>
    </row>
    <row r="74" spans="1:28" s="1" customFormat="1" ht="15">
      <c r="A74" s="4"/>
      <c r="B74" s="3"/>
      <c r="C74" s="3" t="s">
        <v>42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R74" s="3"/>
      <c r="S74" s="3"/>
      <c r="T74" s="13"/>
      <c r="U74" s="14"/>
      <c r="V74" s="3"/>
      <c r="W74" s="14"/>
      <c r="X74" s="3"/>
    </row>
    <row r="75" spans="1:28" s="1" customFormat="1" ht="12.75">
      <c r="A75" s="4">
        <v>1</v>
      </c>
      <c r="B75" s="3"/>
      <c r="C75" s="4">
        <v>1</v>
      </c>
      <c r="D75" s="3" t="s">
        <v>45</v>
      </c>
      <c r="E75" s="4"/>
      <c r="F75" s="15">
        <f>Z45</f>
        <v>0</v>
      </c>
      <c r="G75" s="15"/>
      <c r="H75" s="15">
        <f>AB45</f>
        <v>0</v>
      </c>
      <c r="I75" s="4"/>
      <c r="J75" s="793">
        <v>0</v>
      </c>
      <c r="K75" s="16"/>
      <c r="L75" s="793">
        <v>0</v>
      </c>
      <c r="M75" s="16"/>
      <c r="N75" s="16">
        <f t="shared" ref="N75:N93" si="19">J75-L75</f>
        <v>0</v>
      </c>
      <c r="O75" s="16"/>
      <c r="P75" s="16">
        <f>F75+N75*1.5</f>
        <v>0</v>
      </c>
      <c r="Q75" s="17"/>
      <c r="R75" s="16">
        <f>H75+N75*0.5</f>
        <v>0</v>
      </c>
      <c r="S75" s="3"/>
      <c r="T75" s="18">
        <v>0.04</v>
      </c>
      <c r="U75" s="4"/>
      <c r="V75" s="16">
        <f>T75*P75</f>
        <v>0</v>
      </c>
      <c r="W75" s="16"/>
      <c r="X75" s="16">
        <f>T75*R75</f>
        <v>0</v>
      </c>
      <c r="Y75" s="16"/>
      <c r="Z75" s="16">
        <f>F75+N75-V75</f>
        <v>0</v>
      </c>
      <c r="AA75" s="16"/>
      <c r="AB75" s="16">
        <f>H75+N75-X75</f>
        <v>0</v>
      </c>
    </row>
    <row r="76" spans="1:28" s="1" customFormat="1" ht="12.75">
      <c r="A76" s="4">
        <v>2</v>
      </c>
      <c r="B76" s="3"/>
      <c r="C76" s="4">
        <v>1</v>
      </c>
      <c r="D76" s="3" t="s">
        <v>47</v>
      </c>
      <c r="E76" s="4"/>
      <c r="F76" s="15">
        <f>Z46</f>
        <v>7482.2973884721087</v>
      </c>
      <c r="G76" s="15"/>
      <c r="H76" s="15">
        <f t="shared" ref="H76:H93" si="20">AB46</f>
        <v>7975.6356778219169</v>
      </c>
      <c r="I76" s="4"/>
      <c r="J76" s="793">
        <f>'UGL Acc CCA with 18-21'!D78/1000</f>
        <v>6157.2638198695577</v>
      </c>
      <c r="K76" s="16"/>
      <c r="L76" s="793">
        <f>'UGL Acc CCA wo 18-21'!AE88/1000</f>
        <v>18</v>
      </c>
      <c r="M76" s="16"/>
      <c r="N76" s="16">
        <f t="shared" si="19"/>
        <v>6139.2638198695577</v>
      </c>
      <c r="O76" s="16"/>
      <c r="P76" s="16">
        <f>F76+N76*1.5</f>
        <v>16691.193118276446</v>
      </c>
      <c r="Q76" s="17"/>
      <c r="R76" s="16">
        <f t="shared" ref="R76:R93" si="21">H76+N76*0.5</f>
        <v>11045.267587756696</v>
      </c>
      <c r="S76" s="3"/>
      <c r="T76" s="18">
        <v>0.06</v>
      </c>
      <c r="U76" s="4"/>
      <c r="V76" s="16">
        <f t="shared" ref="V76:V83" si="22">T76*P76</f>
        <v>1001.4715870965867</v>
      </c>
      <c r="W76" s="16"/>
      <c r="X76" s="16">
        <f t="shared" ref="X76:X83" si="23">T76*R76</f>
        <v>662.71605526540179</v>
      </c>
      <c r="Y76" s="16"/>
      <c r="Z76" s="16">
        <f t="shared" ref="Z76" si="24">F76+N76-V76</f>
        <v>12620.089621245081</v>
      </c>
      <c r="AA76" s="16"/>
      <c r="AB76" s="16">
        <f t="shared" ref="AB76:AB93" si="25">H76+N76-X76</f>
        <v>13452.183442426072</v>
      </c>
    </row>
    <row r="77" spans="1:28" s="1" customFormat="1" ht="12.75">
      <c r="A77" s="4">
        <v>3</v>
      </c>
      <c r="B77" s="3"/>
      <c r="C77" s="4">
        <v>2</v>
      </c>
      <c r="D77" s="3" t="s">
        <v>49</v>
      </c>
      <c r="E77" s="4"/>
      <c r="F77" s="15">
        <f t="shared" ref="F77:F93" si="26">Z47</f>
        <v>0</v>
      </c>
      <c r="G77" s="15"/>
      <c r="H77" s="15">
        <f t="shared" si="20"/>
        <v>0</v>
      </c>
      <c r="I77" s="4"/>
      <c r="J77" s="793">
        <v>0</v>
      </c>
      <c r="K77" s="16"/>
      <c r="L77" s="793">
        <v>0</v>
      </c>
      <c r="M77" s="16"/>
      <c r="N77" s="16">
        <f t="shared" si="19"/>
        <v>0</v>
      </c>
      <c r="O77" s="16"/>
      <c r="P77" s="16">
        <f t="shared" ref="P77:P82" si="27">F77+N77*1.5</f>
        <v>0</v>
      </c>
      <c r="Q77" s="17"/>
      <c r="R77" s="16">
        <f t="shared" si="21"/>
        <v>0</v>
      </c>
      <c r="S77" s="3"/>
      <c r="T77" s="18">
        <v>0.06</v>
      </c>
      <c r="U77" s="4"/>
      <c r="V77" s="16">
        <f t="shared" si="22"/>
        <v>0</v>
      </c>
      <c r="W77" s="16"/>
      <c r="X77" s="16">
        <f t="shared" si="23"/>
        <v>0</v>
      </c>
      <c r="Y77" s="16"/>
      <c r="Z77" s="16">
        <f>F77+N77-V77</f>
        <v>0</v>
      </c>
      <c r="AA77" s="16"/>
      <c r="AB77" s="16">
        <f t="shared" si="25"/>
        <v>0</v>
      </c>
    </row>
    <row r="78" spans="1:28" s="1" customFormat="1" ht="12.75">
      <c r="A78" s="4">
        <v>4</v>
      </c>
      <c r="B78" s="3"/>
      <c r="C78" s="4">
        <v>3</v>
      </c>
      <c r="D78" s="3" t="s">
        <v>51</v>
      </c>
      <c r="E78" s="4"/>
      <c r="F78" s="15">
        <f t="shared" si="26"/>
        <v>0</v>
      </c>
      <c r="G78" s="15"/>
      <c r="H78" s="15">
        <f t="shared" si="20"/>
        <v>0</v>
      </c>
      <c r="I78" s="4"/>
      <c r="J78" s="793">
        <v>0</v>
      </c>
      <c r="K78" s="16"/>
      <c r="L78" s="793">
        <v>0</v>
      </c>
      <c r="M78" s="16"/>
      <c r="N78" s="16">
        <f t="shared" si="19"/>
        <v>0</v>
      </c>
      <c r="O78" s="16"/>
      <c r="P78" s="16">
        <f t="shared" si="27"/>
        <v>0</v>
      </c>
      <c r="Q78" s="17"/>
      <c r="R78" s="16">
        <f t="shared" si="21"/>
        <v>0</v>
      </c>
      <c r="S78" s="3"/>
      <c r="T78" s="18">
        <v>0.05</v>
      </c>
      <c r="U78" s="4"/>
      <c r="V78" s="16">
        <f t="shared" si="22"/>
        <v>0</v>
      </c>
      <c r="W78" s="16"/>
      <c r="X78" s="16">
        <f t="shared" si="23"/>
        <v>0</v>
      </c>
      <c r="Y78" s="16"/>
      <c r="Z78" s="16">
        <f t="shared" ref="Z78:Z93" si="28">F78+N78-V78</f>
        <v>0</v>
      </c>
      <c r="AA78" s="16"/>
      <c r="AB78" s="16">
        <f t="shared" si="25"/>
        <v>0</v>
      </c>
    </row>
    <row r="79" spans="1:28" s="1" customFormat="1" ht="12.75">
      <c r="A79" s="4">
        <v>5</v>
      </c>
      <c r="B79" s="3"/>
      <c r="C79" s="4">
        <v>6</v>
      </c>
      <c r="D79" s="3" t="s">
        <v>53</v>
      </c>
      <c r="E79" s="4"/>
      <c r="F79" s="15">
        <f t="shared" si="26"/>
        <v>0</v>
      </c>
      <c r="G79" s="15"/>
      <c r="H79" s="15">
        <f t="shared" si="20"/>
        <v>0</v>
      </c>
      <c r="I79" s="4"/>
      <c r="J79" s="793">
        <v>0</v>
      </c>
      <c r="K79" s="16"/>
      <c r="L79" s="793">
        <v>0</v>
      </c>
      <c r="M79" s="16"/>
      <c r="N79" s="16">
        <f t="shared" si="19"/>
        <v>0</v>
      </c>
      <c r="O79" s="16"/>
      <c r="P79" s="16">
        <f t="shared" si="27"/>
        <v>0</v>
      </c>
      <c r="Q79" s="17"/>
      <c r="R79" s="16">
        <f t="shared" si="21"/>
        <v>0</v>
      </c>
      <c r="S79" s="3"/>
      <c r="T79" s="18">
        <v>0.1</v>
      </c>
      <c r="U79" s="4"/>
      <c r="V79" s="16">
        <f t="shared" si="22"/>
        <v>0</v>
      </c>
      <c r="W79" s="16"/>
      <c r="X79" s="16">
        <f t="shared" si="23"/>
        <v>0</v>
      </c>
      <c r="Y79" s="16"/>
      <c r="Z79" s="16">
        <f t="shared" si="28"/>
        <v>0</v>
      </c>
      <c r="AA79" s="16"/>
      <c r="AB79" s="16">
        <f t="shared" si="25"/>
        <v>0</v>
      </c>
    </row>
    <row r="80" spans="1:28" s="1" customFormat="1" ht="12.75">
      <c r="A80" s="4">
        <v>6</v>
      </c>
      <c r="B80" s="3"/>
      <c r="C80" s="4">
        <v>7</v>
      </c>
      <c r="D80" s="3" t="s">
        <v>55</v>
      </c>
      <c r="E80" s="4"/>
      <c r="F80" s="15">
        <f t="shared" si="26"/>
        <v>2993.4776969126915</v>
      </c>
      <c r="G80" s="15"/>
      <c r="H80" s="15">
        <f t="shared" si="20"/>
        <v>3572.8604769603089</v>
      </c>
      <c r="I80" s="4"/>
      <c r="J80" s="793">
        <f>'UGL Acc CCA with 18-21'!D82/1000</f>
        <v>3890.7530000000002</v>
      </c>
      <c r="K80" s="16"/>
      <c r="L80" s="793">
        <f>'UGL Acc CCA wo 18-21'!AE89/1000</f>
        <v>109</v>
      </c>
      <c r="M80" s="16"/>
      <c r="N80" s="16">
        <f t="shared" si="19"/>
        <v>3781.7530000000002</v>
      </c>
      <c r="O80" s="16"/>
      <c r="P80" s="16">
        <f t="shared" si="27"/>
        <v>8666.1071969126915</v>
      </c>
      <c r="Q80" s="17"/>
      <c r="R80" s="16">
        <f t="shared" si="21"/>
        <v>5463.7369769603092</v>
      </c>
      <c r="S80" s="3"/>
      <c r="T80" s="18">
        <v>0.15</v>
      </c>
      <c r="U80" s="4"/>
      <c r="V80" s="16">
        <f t="shared" si="22"/>
        <v>1299.9160795369037</v>
      </c>
      <c r="W80" s="16"/>
      <c r="X80" s="16">
        <f t="shared" si="23"/>
        <v>819.56054654404636</v>
      </c>
      <c r="Y80" s="16"/>
      <c r="Z80" s="16">
        <f t="shared" si="28"/>
        <v>5475.3146173757877</v>
      </c>
      <c r="AA80" s="16"/>
      <c r="AB80" s="16">
        <f t="shared" si="25"/>
        <v>6535.0529304162619</v>
      </c>
    </row>
    <row r="81" spans="1:28" s="1" customFormat="1" ht="12.75">
      <c r="A81" s="4">
        <v>7</v>
      </c>
      <c r="B81" s="3"/>
      <c r="C81" s="4">
        <v>8</v>
      </c>
      <c r="D81" s="3" t="s">
        <v>57</v>
      </c>
      <c r="E81" s="4"/>
      <c r="F81" s="15">
        <f t="shared" si="26"/>
        <v>16607.118680989221</v>
      </c>
      <c r="G81" s="15"/>
      <c r="H81" s="15">
        <f t="shared" si="20"/>
        <v>21352.009732700422</v>
      </c>
      <c r="I81" s="4"/>
      <c r="J81" s="793">
        <f>'UGL Acc CCA with 18-21'!D83/1000</f>
        <v>34118.834999999999</v>
      </c>
      <c r="K81" s="16"/>
      <c r="L81" s="793">
        <f>'UGL Acc CCA wo 18-21'!AE90/1000</f>
        <v>4267.4000000000005</v>
      </c>
      <c r="M81" s="16"/>
      <c r="N81" s="16">
        <f t="shared" si="19"/>
        <v>29851.434999999998</v>
      </c>
      <c r="O81" s="16"/>
      <c r="P81" s="16">
        <f t="shared" si="27"/>
        <v>61384.271180989221</v>
      </c>
      <c r="Q81" s="17"/>
      <c r="R81" s="16">
        <f t="shared" si="21"/>
        <v>36277.727232700418</v>
      </c>
      <c r="S81" s="3"/>
      <c r="T81" s="18">
        <v>0.2</v>
      </c>
      <c r="U81" s="4"/>
      <c r="V81" s="16">
        <f t="shared" si="22"/>
        <v>12276.854236197845</v>
      </c>
      <c r="W81" s="16"/>
      <c r="X81" s="16">
        <f t="shared" si="23"/>
        <v>7255.5454465400835</v>
      </c>
      <c r="Y81" s="16"/>
      <c r="Z81" s="16">
        <f t="shared" si="28"/>
        <v>34181.699444791375</v>
      </c>
      <c r="AA81" s="16"/>
      <c r="AB81" s="16">
        <f t="shared" si="25"/>
        <v>43947.899286160333</v>
      </c>
    </row>
    <row r="82" spans="1:28" s="1" customFormat="1" ht="12.75">
      <c r="A82" s="4">
        <v>8</v>
      </c>
      <c r="B82" s="3"/>
      <c r="C82" s="4">
        <v>10</v>
      </c>
      <c r="D82" s="3" t="s">
        <v>59</v>
      </c>
      <c r="E82" s="4"/>
      <c r="F82" s="15">
        <f t="shared" si="26"/>
        <v>4315.0040122450173</v>
      </c>
      <c r="G82" s="15"/>
      <c r="H82" s="15">
        <f t="shared" si="20"/>
        <v>6668.6425643786642</v>
      </c>
      <c r="I82" s="4"/>
      <c r="J82" s="793">
        <f>'UGL Acc CCA with 18-21'!D84/1000</f>
        <v>5467.5159999999996</v>
      </c>
      <c r="K82" s="16"/>
      <c r="L82" s="793">
        <v>0</v>
      </c>
      <c r="M82" s="16"/>
      <c r="N82" s="16">
        <f t="shared" si="19"/>
        <v>5467.5159999999996</v>
      </c>
      <c r="O82" s="16"/>
      <c r="P82" s="16">
        <f t="shared" si="27"/>
        <v>12516.278012245017</v>
      </c>
      <c r="Q82" s="17"/>
      <c r="R82" s="16">
        <f t="shared" si="21"/>
        <v>9402.4005643786641</v>
      </c>
      <c r="S82" s="3"/>
      <c r="T82" s="18">
        <v>0.3</v>
      </c>
      <c r="U82" s="4"/>
      <c r="V82" s="16">
        <f t="shared" si="22"/>
        <v>3754.8834036735047</v>
      </c>
      <c r="W82" s="16"/>
      <c r="X82" s="16">
        <f t="shared" si="23"/>
        <v>2820.7201693135989</v>
      </c>
      <c r="Y82" s="16"/>
      <c r="Z82" s="16">
        <f t="shared" si="28"/>
        <v>6027.6366085715126</v>
      </c>
      <c r="AA82" s="16"/>
      <c r="AB82" s="16">
        <f t="shared" si="25"/>
        <v>9315.4383950650645</v>
      </c>
    </row>
    <row r="83" spans="1:28" s="1" customFormat="1" ht="12.75">
      <c r="A83" s="4">
        <v>9</v>
      </c>
      <c r="B83" s="3"/>
      <c r="C83" s="4">
        <v>12</v>
      </c>
      <c r="D83" s="3" t="s">
        <v>61</v>
      </c>
      <c r="E83" s="4"/>
      <c r="F83" s="15">
        <f t="shared" si="26"/>
        <v>0</v>
      </c>
      <c r="G83" s="15"/>
      <c r="H83" s="15">
        <f t="shared" si="20"/>
        <v>2900.5357810672494</v>
      </c>
      <c r="I83" s="4"/>
      <c r="J83" s="793">
        <f>'UGL Acc CCA with 18-21'!D85/1000</f>
        <v>5396.125</v>
      </c>
      <c r="K83" s="16"/>
      <c r="L83" s="793">
        <f>'UGL Acc CCA wo 18-21'!AE91/1000</f>
        <v>10.815002057704001</v>
      </c>
      <c r="M83" s="16"/>
      <c r="N83" s="16">
        <f t="shared" si="19"/>
        <v>5385.3099979422959</v>
      </c>
      <c r="O83" s="16"/>
      <c r="P83" s="16">
        <f>F83+N83*1</f>
        <v>5385.3099979422959</v>
      </c>
      <c r="Q83" s="17"/>
      <c r="R83" s="16">
        <f t="shared" si="21"/>
        <v>5593.1907800383979</v>
      </c>
      <c r="S83" s="3"/>
      <c r="T83" s="18">
        <v>1</v>
      </c>
      <c r="U83" s="4"/>
      <c r="V83" s="16">
        <f t="shared" si="22"/>
        <v>5385.3099979422959</v>
      </c>
      <c r="W83" s="16"/>
      <c r="X83" s="16">
        <f t="shared" si="23"/>
        <v>5593.1907800383979</v>
      </c>
      <c r="Y83" s="16"/>
      <c r="Z83" s="16">
        <f t="shared" si="28"/>
        <v>0</v>
      </c>
      <c r="AA83" s="16"/>
      <c r="AB83" s="16">
        <f t="shared" si="25"/>
        <v>2692.6549989711475</v>
      </c>
    </row>
    <row r="84" spans="1:28" s="1" customFormat="1" ht="12.75">
      <c r="A84" s="4">
        <v>10</v>
      </c>
      <c r="B84" s="3"/>
      <c r="C84" s="4">
        <v>13</v>
      </c>
      <c r="D84" s="3" t="s">
        <v>63</v>
      </c>
      <c r="E84" s="4"/>
      <c r="F84" s="15">
        <f t="shared" si="26"/>
        <v>0</v>
      </c>
      <c r="G84" s="15"/>
      <c r="H84" s="15">
        <f t="shared" si="20"/>
        <v>0</v>
      </c>
      <c r="I84" s="4"/>
      <c r="J84" s="793">
        <v>0</v>
      </c>
      <c r="K84" s="16"/>
      <c r="L84" s="793">
        <v>0</v>
      </c>
      <c r="M84" s="16"/>
      <c r="N84" s="16">
        <f t="shared" si="19"/>
        <v>0</v>
      </c>
      <c r="O84" s="16"/>
      <c r="P84" s="16">
        <f t="shared" ref="P84:P93" si="29">F84+N84*1.5</f>
        <v>0</v>
      </c>
      <c r="Q84" s="17"/>
      <c r="R84" s="16">
        <f t="shared" si="21"/>
        <v>0</v>
      </c>
      <c r="S84" s="3"/>
      <c r="T84" s="18" t="s">
        <v>64</v>
      </c>
      <c r="U84" s="4"/>
      <c r="V84" s="16">
        <v>0</v>
      </c>
      <c r="W84" s="16"/>
      <c r="X84" s="16">
        <v>0</v>
      </c>
      <c r="Y84" s="16"/>
      <c r="Z84" s="16">
        <f t="shared" si="28"/>
        <v>0</v>
      </c>
      <c r="AA84" s="16"/>
      <c r="AB84" s="16">
        <f t="shared" si="25"/>
        <v>0</v>
      </c>
    </row>
    <row r="85" spans="1:28" s="1" customFormat="1" ht="12.75">
      <c r="A85" s="4">
        <v>11</v>
      </c>
      <c r="B85" s="3"/>
      <c r="C85" s="19">
        <v>14.1</v>
      </c>
      <c r="D85" s="3" t="s">
        <v>66</v>
      </c>
      <c r="E85" s="4"/>
      <c r="F85" s="15">
        <f t="shared" si="26"/>
        <v>1696.9415311839252</v>
      </c>
      <c r="G85" s="15"/>
      <c r="H85" s="15">
        <f t="shared" si="20"/>
        <v>1788.6681004371105</v>
      </c>
      <c r="I85" s="4"/>
      <c r="J85" s="793">
        <f>'UGL Acc CCA with 18-21'!D97/1000</f>
        <v>2188.5706380897814</v>
      </c>
      <c r="K85" s="16"/>
      <c r="L85" s="793">
        <f>'UGL Acc CCA wo 18-21'!AE92/1000</f>
        <v>200.6</v>
      </c>
      <c r="M85" s="16"/>
      <c r="N85" s="16">
        <f t="shared" si="19"/>
        <v>1987.9706380897815</v>
      </c>
      <c r="O85" s="16"/>
      <c r="P85" s="16">
        <f t="shared" si="29"/>
        <v>4678.8974883185974</v>
      </c>
      <c r="Q85" s="17"/>
      <c r="R85" s="16">
        <f t="shared" si="21"/>
        <v>2782.6534194820015</v>
      </c>
      <c r="S85" s="3"/>
      <c r="T85" s="18">
        <v>0.05</v>
      </c>
      <c r="U85" s="4"/>
      <c r="V85" s="16">
        <f t="shared" ref="V85:V93" si="30">T85*P85</f>
        <v>233.94487441592989</v>
      </c>
      <c r="W85" s="16"/>
      <c r="X85" s="16">
        <f t="shared" ref="X85:X93" si="31">T85*R85</f>
        <v>139.13267097410008</v>
      </c>
      <c r="Y85" s="16"/>
      <c r="Z85" s="16">
        <f t="shared" si="28"/>
        <v>3450.9672948577768</v>
      </c>
      <c r="AA85" s="16"/>
      <c r="AB85" s="16">
        <f t="shared" si="25"/>
        <v>3637.5060675527916</v>
      </c>
    </row>
    <row r="86" spans="1:28" s="1" customFormat="1" ht="12.75">
      <c r="A86" s="4">
        <v>12</v>
      </c>
      <c r="B86" s="3"/>
      <c r="C86" s="19">
        <v>14.1</v>
      </c>
      <c r="D86" s="3" t="s">
        <v>68</v>
      </c>
      <c r="E86" s="4"/>
      <c r="F86" s="15">
        <f t="shared" si="26"/>
        <v>0</v>
      </c>
      <c r="G86" s="15"/>
      <c r="H86" s="15">
        <f t="shared" si="20"/>
        <v>0</v>
      </c>
      <c r="I86" s="4"/>
      <c r="J86" s="793">
        <v>0</v>
      </c>
      <c r="K86" s="16"/>
      <c r="L86" s="793">
        <v>0</v>
      </c>
      <c r="M86" s="16"/>
      <c r="N86" s="16">
        <f t="shared" si="19"/>
        <v>0</v>
      </c>
      <c r="O86" s="16"/>
      <c r="P86" s="16">
        <f t="shared" si="29"/>
        <v>0</v>
      </c>
      <c r="Q86" s="17"/>
      <c r="R86" s="16">
        <f t="shared" si="21"/>
        <v>0</v>
      </c>
      <c r="S86" s="3"/>
      <c r="T86" s="18">
        <v>7.0000000000000007E-2</v>
      </c>
      <c r="U86" s="20"/>
      <c r="V86" s="16">
        <f t="shared" si="30"/>
        <v>0</v>
      </c>
      <c r="W86" s="16"/>
      <c r="X86" s="16">
        <f t="shared" si="31"/>
        <v>0</v>
      </c>
      <c r="Y86" s="16"/>
      <c r="Z86" s="16">
        <f t="shared" si="28"/>
        <v>0</v>
      </c>
      <c r="AA86" s="16"/>
      <c r="AB86" s="16">
        <f t="shared" si="25"/>
        <v>0</v>
      </c>
    </row>
    <row r="87" spans="1:28" s="1" customFormat="1" ht="12.75">
      <c r="A87" s="4">
        <v>13</v>
      </c>
      <c r="B87" s="3"/>
      <c r="C87" s="4">
        <v>17</v>
      </c>
      <c r="D87" s="3" t="s">
        <v>70</v>
      </c>
      <c r="E87" s="4"/>
      <c r="F87" s="15">
        <f t="shared" si="26"/>
        <v>0</v>
      </c>
      <c r="G87" s="15"/>
      <c r="H87" s="15">
        <f t="shared" si="20"/>
        <v>0</v>
      </c>
      <c r="I87" s="4"/>
      <c r="J87" s="793">
        <v>0</v>
      </c>
      <c r="K87" s="16"/>
      <c r="L87" s="793">
        <v>0</v>
      </c>
      <c r="M87" s="16"/>
      <c r="N87" s="16">
        <f t="shared" si="19"/>
        <v>0</v>
      </c>
      <c r="O87" s="16"/>
      <c r="P87" s="16">
        <f t="shared" si="29"/>
        <v>0</v>
      </c>
      <c r="Q87" s="17"/>
      <c r="R87" s="16">
        <f t="shared" si="21"/>
        <v>0</v>
      </c>
      <c r="S87" s="3"/>
      <c r="T87" s="18">
        <v>0.08</v>
      </c>
      <c r="U87" s="4"/>
      <c r="V87" s="16">
        <f t="shared" si="30"/>
        <v>0</v>
      </c>
      <c r="W87" s="16"/>
      <c r="X87" s="16">
        <f t="shared" si="31"/>
        <v>0</v>
      </c>
      <c r="Y87" s="16"/>
      <c r="Z87" s="16">
        <f t="shared" si="28"/>
        <v>0</v>
      </c>
      <c r="AA87" s="16"/>
      <c r="AB87" s="16">
        <f t="shared" si="25"/>
        <v>0</v>
      </c>
    </row>
    <row r="88" spans="1:28" s="1" customFormat="1" ht="12.75">
      <c r="A88" s="4">
        <v>14</v>
      </c>
      <c r="B88" s="3"/>
      <c r="C88" s="4">
        <v>38</v>
      </c>
      <c r="D88" s="3" t="s">
        <v>72</v>
      </c>
      <c r="E88" s="4"/>
      <c r="F88" s="15">
        <f t="shared" si="26"/>
        <v>2608.4362796157816</v>
      </c>
      <c r="G88" s="15"/>
      <c r="H88" s="15">
        <f t="shared" si="20"/>
        <v>4031.2197048607541</v>
      </c>
      <c r="I88" s="4"/>
      <c r="J88" s="793">
        <f>'UGL Acc CCA with 18-21'!D88/1000</f>
        <v>1051.8009999999999</v>
      </c>
      <c r="K88" s="16"/>
      <c r="L88" s="793">
        <v>0</v>
      </c>
      <c r="M88" s="16"/>
      <c r="N88" s="16">
        <f t="shared" si="19"/>
        <v>1051.8009999999999</v>
      </c>
      <c r="O88" s="16"/>
      <c r="P88" s="16">
        <f t="shared" si="29"/>
        <v>4186.1377796157813</v>
      </c>
      <c r="Q88" s="17"/>
      <c r="R88" s="16">
        <f t="shared" si="21"/>
        <v>4557.1202048607538</v>
      </c>
      <c r="S88" s="3"/>
      <c r="T88" s="18">
        <v>0.3</v>
      </c>
      <c r="U88" s="4"/>
      <c r="V88" s="16">
        <f t="shared" si="30"/>
        <v>1255.8413338847342</v>
      </c>
      <c r="W88" s="16"/>
      <c r="X88" s="16">
        <f t="shared" si="31"/>
        <v>1367.1360614582261</v>
      </c>
      <c r="Y88" s="16"/>
      <c r="Z88" s="16">
        <f t="shared" si="28"/>
        <v>2404.3959457310475</v>
      </c>
      <c r="AA88" s="16"/>
      <c r="AB88" s="16">
        <f t="shared" si="25"/>
        <v>3715.8846434025272</v>
      </c>
    </row>
    <row r="89" spans="1:28" s="1" customFormat="1" ht="12.75">
      <c r="A89" s="4">
        <v>15</v>
      </c>
      <c r="B89" s="3"/>
      <c r="C89" s="4">
        <v>41</v>
      </c>
      <c r="D89" s="3" t="s">
        <v>74</v>
      </c>
      <c r="E89" s="4"/>
      <c r="F89" s="15">
        <f t="shared" si="26"/>
        <v>481.31686119878759</v>
      </c>
      <c r="G89" s="15"/>
      <c r="H89" s="15">
        <f t="shared" si="20"/>
        <v>673.84360567830265</v>
      </c>
      <c r="I89" s="4"/>
      <c r="J89" s="793">
        <f>'UGL Acc CCA with 18-21'!D89/1000</f>
        <v>9660.7180000000008</v>
      </c>
      <c r="K89" s="16"/>
      <c r="L89" s="793">
        <f>'UGL Acc CCA wo 18-21'!AE93/1000</f>
        <v>16</v>
      </c>
      <c r="M89" s="16"/>
      <c r="N89" s="16">
        <f t="shared" si="19"/>
        <v>9644.7180000000008</v>
      </c>
      <c r="O89" s="16"/>
      <c r="P89" s="16">
        <f t="shared" si="29"/>
        <v>14948.393861198789</v>
      </c>
      <c r="Q89" s="17"/>
      <c r="R89" s="16">
        <f t="shared" si="21"/>
        <v>5496.2026056783034</v>
      </c>
      <c r="S89" s="3"/>
      <c r="T89" s="18">
        <v>0.25</v>
      </c>
      <c r="U89" s="4"/>
      <c r="V89" s="16">
        <f t="shared" si="30"/>
        <v>3737.0984652996972</v>
      </c>
      <c r="W89" s="16"/>
      <c r="X89" s="16">
        <f t="shared" si="31"/>
        <v>1374.0506514195758</v>
      </c>
      <c r="Y89" s="16"/>
      <c r="Z89" s="16">
        <f t="shared" si="28"/>
        <v>6388.9363958990907</v>
      </c>
      <c r="AA89" s="16"/>
      <c r="AB89" s="16">
        <f t="shared" si="25"/>
        <v>8944.510954258727</v>
      </c>
    </row>
    <row r="90" spans="1:28" s="1" customFormat="1" ht="12.75">
      <c r="A90" s="4">
        <v>16</v>
      </c>
      <c r="B90" s="3"/>
      <c r="C90" s="4">
        <v>45</v>
      </c>
      <c r="D90" s="21" t="s">
        <v>76</v>
      </c>
      <c r="E90" s="4"/>
      <c r="F90" s="15">
        <f t="shared" si="26"/>
        <v>0</v>
      </c>
      <c r="G90" s="15"/>
      <c r="H90" s="15">
        <f t="shared" si="20"/>
        <v>0</v>
      </c>
      <c r="I90" s="4"/>
      <c r="J90" s="793">
        <v>0</v>
      </c>
      <c r="K90" s="16"/>
      <c r="L90" s="793">
        <v>0</v>
      </c>
      <c r="M90" s="16"/>
      <c r="N90" s="16">
        <f t="shared" si="19"/>
        <v>0</v>
      </c>
      <c r="O90" s="16"/>
      <c r="P90" s="16">
        <f t="shared" si="29"/>
        <v>0</v>
      </c>
      <c r="Q90" s="17"/>
      <c r="R90" s="16">
        <f t="shared" si="21"/>
        <v>0</v>
      </c>
      <c r="S90" s="3"/>
      <c r="T90" s="18">
        <v>0.45</v>
      </c>
      <c r="U90" s="4"/>
      <c r="V90" s="16">
        <f t="shared" si="30"/>
        <v>0</v>
      </c>
      <c r="W90" s="16"/>
      <c r="X90" s="16">
        <f t="shared" si="31"/>
        <v>0</v>
      </c>
      <c r="Y90" s="16"/>
      <c r="Z90" s="16">
        <f t="shared" si="28"/>
        <v>0</v>
      </c>
      <c r="AA90" s="16"/>
      <c r="AB90" s="16">
        <f t="shared" si="25"/>
        <v>0</v>
      </c>
    </row>
    <row r="91" spans="1:28" s="1" customFormat="1" ht="12.75">
      <c r="A91" s="4">
        <v>17</v>
      </c>
      <c r="B91" s="3"/>
      <c r="C91" s="4">
        <v>49</v>
      </c>
      <c r="D91" s="3" t="s">
        <v>78</v>
      </c>
      <c r="E91" s="4"/>
      <c r="F91" s="15">
        <f t="shared" si="26"/>
        <v>32268.105011058433</v>
      </c>
      <c r="G91" s="15"/>
      <c r="H91" s="15">
        <f t="shared" si="20"/>
        <v>35201.569102972833</v>
      </c>
      <c r="I91" s="4"/>
      <c r="J91" s="793">
        <f>'UGL Acc CCA with 18-21'!D91/1000</f>
        <v>70473.562999999995</v>
      </c>
      <c r="K91" s="16"/>
      <c r="L91" s="793">
        <f>'UGL Acc CCA wo 18-21'!AE94/1000</f>
        <v>8716.4</v>
      </c>
      <c r="M91" s="16"/>
      <c r="N91" s="16">
        <f t="shared" si="19"/>
        <v>61757.162999999993</v>
      </c>
      <c r="O91" s="16"/>
      <c r="P91" s="16">
        <f t="shared" si="29"/>
        <v>124903.84951105842</v>
      </c>
      <c r="Q91" s="17"/>
      <c r="R91" s="16">
        <f t="shared" si="21"/>
        <v>66080.150602972833</v>
      </c>
      <c r="S91" s="3"/>
      <c r="T91" s="18">
        <v>0.08</v>
      </c>
      <c r="U91" s="4"/>
      <c r="V91" s="16">
        <f t="shared" si="30"/>
        <v>9992.3079608846729</v>
      </c>
      <c r="W91" s="16"/>
      <c r="X91" s="16">
        <f t="shared" si="31"/>
        <v>5286.4120482378266</v>
      </c>
      <c r="Y91" s="16"/>
      <c r="Z91" s="16">
        <f t="shared" si="28"/>
        <v>84032.960050173744</v>
      </c>
      <c r="AA91" s="16"/>
      <c r="AB91" s="16">
        <f t="shared" si="25"/>
        <v>91672.320054735013</v>
      </c>
    </row>
    <row r="92" spans="1:28" s="1" customFormat="1" ht="12.75">
      <c r="A92" s="4">
        <v>18</v>
      </c>
      <c r="B92" s="3"/>
      <c r="C92" s="4">
        <v>50</v>
      </c>
      <c r="D92" s="21" t="s">
        <v>80</v>
      </c>
      <c r="E92" s="4"/>
      <c r="F92" s="15">
        <f t="shared" si="26"/>
        <v>4741.4197942723731</v>
      </c>
      <c r="G92" s="15"/>
      <c r="H92" s="15">
        <f t="shared" si="20"/>
        <v>19643.024861985545</v>
      </c>
      <c r="I92" s="4"/>
      <c r="J92" s="793">
        <f>'UGL Acc CCA with 18-21'!D92/1000</f>
        <v>7681.4250000000002</v>
      </c>
      <c r="K92" s="16"/>
      <c r="L92" s="793">
        <f>'UGL Acc CCA wo 18-21'!AE95/1000</f>
        <v>1148.4487279172961</v>
      </c>
      <c r="M92" s="16"/>
      <c r="N92" s="16">
        <f t="shared" si="19"/>
        <v>6532.9762720827039</v>
      </c>
      <c r="O92" s="16"/>
      <c r="P92" s="16">
        <f t="shared" si="29"/>
        <v>14540.884202396428</v>
      </c>
      <c r="Q92" s="17"/>
      <c r="R92" s="16">
        <f t="shared" si="21"/>
        <v>22909.512998026898</v>
      </c>
      <c r="S92" s="3"/>
      <c r="T92" s="18">
        <v>0.55000000000000004</v>
      </c>
      <c r="U92" s="4"/>
      <c r="V92" s="16">
        <f t="shared" si="30"/>
        <v>7997.4863113180363</v>
      </c>
      <c r="W92" s="16"/>
      <c r="X92" s="16">
        <f t="shared" si="31"/>
        <v>12600.232148914794</v>
      </c>
      <c r="Y92" s="16"/>
      <c r="Z92" s="16">
        <f t="shared" si="28"/>
        <v>3276.9097550370407</v>
      </c>
      <c r="AA92" s="16"/>
      <c r="AB92" s="16">
        <f t="shared" si="25"/>
        <v>13575.768985153452</v>
      </c>
    </row>
    <row r="93" spans="1:28" s="1" customFormat="1" ht="12.75">
      <c r="A93" s="4">
        <v>19</v>
      </c>
      <c r="B93" s="3"/>
      <c r="C93" s="4">
        <v>51</v>
      </c>
      <c r="D93" s="3" t="s">
        <v>82</v>
      </c>
      <c r="E93" s="4"/>
      <c r="F93" s="22">
        <f t="shared" si="26"/>
        <v>241663.6720777888</v>
      </c>
      <c r="G93" s="15"/>
      <c r="H93" s="22">
        <f t="shared" si="20"/>
        <v>257597.54056643424</v>
      </c>
      <c r="I93" s="4"/>
      <c r="J93" s="794">
        <f>'UGL Acc CCA with 18-21'!D93/1000</f>
        <v>247681.52395731653</v>
      </c>
      <c r="K93" s="16"/>
      <c r="L93" s="794">
        <f>'UGL Acc CCA wo 18-21'!AE96/1000</f>
        <v>23817.200000000001</v>
      </c>
      <c r="M93" s="16"/>
      <c r="N93" s="23">
        <f t="shared" si="19"/>
        <v>223864.32395731652</v>
      </c>
      <c r="O93" s="16"/>
      <c r="P93" s="23">
        <f t="shared" si="29"/>
        <v>577460.1580137636</v>
      </c>
      <c r="Q93" s="17"/>
      <c r="R93" s="23">
        <f t="shared" si="21"/>
        <v>369529.7025450925</v>
      </c>
      <c r="S93" s="3"/>
      <c r="T93" s="18">
        <v>0.06</v>
      </c>
      <c r="U93" s="4"/>
      <c r="V93" s="23">
        <f t="shared" si="30"/>
        <v>34647.609480825813</v>
      </c>
      <c r="W93" s="16"/>
      <c r="X93" s="23">
        <f t="shared" si="31"/>
        <v>22171.782152705549</v>
      </c>
      <c r="Y93" s="16"/>
      <c r="Z93" s="23">
        <f t="shared" si="28"/>
        <v>430880.38655427948</v>
      </c>
      <c r="AA93" s="16"/>
      <c r="AB93" s="23">
        <f t="shared" si="25"/>
        <v>459290.0823710452</v>
      </c>
    </row>
    <row r="94" spans="1:28" s="1" customFormat="1" ht="12.75">
      <c r="A94" s="3"/>
      <c r="B94" s="3"/>
      <c r="C94" s="4"/>
      <c r="D94" s="3"/>
      <c r="E94" s="3"/>
      <c r="F94" s="3"/>
      <c r="G94" s="3"/>
      <c r="H94" s="3"/>
      <c r="I94" s="3"/>
      <c r="J94" s="16"/>
      <c r="K94" s="16"/>
      <c r="L94" s="16"/>
      <c r="M94" s="16"/>
      <c r="N94" s="16"/>
      <c r="O94" s="16"/>
      <c r="P94" s="16"/>
      <c r="Q94" s="17"/>
      <c r="R94" s="16"/>
      <c r="S94" s="3"/>
      <c r="T94" s="4"/>
      <c r="U94" s="3"/>
      <c r="V94" s="24"/>
      <c r="W94" s="24"/>
      <c r="X94" s="24"/>
      <c r="Z94" s="24"/>
    </row>
    <row r="95" spans="1:28" s="1" customFormat="1" ht="13.5" thickBot="1">
      <c r="A95" s="3">
        <v>20</v>
      </c>
      <c r="B95" s="3"/>
      <c r="C95" s="3" t="s">
        <v>84</v>
      </c>
      <c r="D95" s="3"/>
      <c r="E95" s="25" t="s">
        <v>85</v>
      </c>
      <c r="F95" s="26">
        <f>SUM(F75:F94)</f>
        <v>314857.78933373711</v>
      </c>
      <c r="G95" s="16">
        <f>SUM(G75:G94)</f>
        <v>0</v>
      </c>
      <c r="H95" s="26">
        <f>SUM(H75:H94)</f>
        <v>361405.55017529737</v>
      </c>
      <c r="I95" s="25"/>
      <c r="J95" s="795">
        <f>SUM(J75:J94)</f>
        <v>393768.09441527585</v>
      </c>
      <c r="K95" s="16"/>
      <c r="L95" s="795">
        <f>SUM(L75:L94)</f>
        <v>38303.863729974997</v>
      </c>
      <c r="M95" s="27"/>
      <c r="N95" s="26">
        <f>SUM(N75:N94)</f>
        <v>355464.23068530089</v>
      </c>
      <c r="O95" s="16"/>
      <c r="P95" s="26">
        <f>SUM(P75:P94)</f>
        <v>845361.4803627173</v>
      </c>
      <c r="Q95" s="27" t="s">
        <v>85</v>
      </c>
      <c r="R95" s="26">
        <f>SUM(R75:R94)</f>
        <v>539137.66551794775</v>
      </c>
      <c r="S95" s="3"/>
      <c r="T95" s="4"/>
      <c r="U95" s="25" t="s">
        <v>85</v>
      </c>
      <c r="V95" s="28">
        <f>SUM(V75:V94)</f>
        <v>81582.723731076025</v>
      </c>
      <c r="W95" s="29" t="s">
        <v>85</v>
      </c>
      <c r="X95" s="28">
        <f>SUM(X75:X94)</f>
        <v>60090.478731411604</v>
      </c>
      <c r="Z95" s="28">
        <f>SUM(Z75:Z94)</f>
        <v>588739.296287962</v>
      </c>
      <c r="AB95" s="28">
        <f>SUM(AB75:AB94)</f>
        <v>656779.30212918669</v>
      </c>
    </row>
    <row r="96" spans="1:28" s="1" customFormat="1" ht="13.5" thickTop="1">
      <c r="A96" s="3"/>
      <c r="B96" s="3"/>
      <c r="C96" s="4"/>
      <c r="D96" s="3"/>
      <c r="E96" s="4"/>
      <c r="F96" s="4"/>
      <c r="G96" s="4"/>
      <c r="H96" s="4"/>
      <c r="I96" s="4"/>
      <c r="J96" s="3"/>
      <c r="K96" s="3"/>
      <c r="L96" s="3"/>
      <c r="M96" s="3"/>
      <c r="V96" s="51"/>
      <c r="W96" s="51"/>
      <c r="X96" s="51"/>
    </row>
    <row r="97" spans="1:24" s="1" customFormat="1" ht="12.75">
      <c r="A97" s="31"/>
      <c r="B97" s="3"/>
      <c r="C97" s="4"/>
      <c r="D97" s="3"/>
      <c r="E97" s="3"/>
      <c r="F97" s="3"/>
      <c r="G97" s="3"/>
      <c r="H97" s="3"/>
      <c r="I97" s="3"/>
      <c r="J97" s="52">
        <f>J95-'UGL CCA with 18-21'!AC91/1000</f>
        <v>0</v>
      </c>
      <c r="K97" s="3"/>
      <c r="L97" s="32">
        <f>L95-'UGL Acc CCA wo 18-21'!AE98/1000</f>
        <v>0</v>
      </c>
      <c r="M97" s="3"/>
      <c r="N97" s="32">
        <f>N95-'UGL Acc CCA wo 18-21'!D98/1000</f>
        <v>0</v>
      </c>
      <c r="P97" s="53"/>
      <c r="Q97" s="54"/>
      <c r="R97" s="54"/>
      <c r="S97" s="54"/>
      <c r="T97" s="54"/>
      <c r="U97" s="54"/>
      <c r="V97" s="55"/>
      <c r="W97" s="54"/>
      <c r="X97" s="54"/>
    </row>
    <row r="98" spans="1:24" s="1" customFormat="1" ht="12.75">
      <c r="A98" s="31"/>
      <c r="B98" s="3"/>
      <c r="C98" s="4"/>
      <c r="D98" s="3"/>
      <c r="E98" s="3"/>
      <c r="F98" s="3"/>
      <c r="G98" s="3"/>
      <c r="H98" s="3"/>
      <c r="I98" s="3"/>
      <c r="J98" s="3"/>
      <c r="K98" s="3"/>
      <c r="L98" s="3"/>
      <c r="M98" s="3"/>
      <c r="N98" s="56"/>
      <c r="P98" s="57"/>
      <c r="Q98" s="54"/>
      <c r="R98" s="57"/>
      <c r="S98" s="54"/>
      <c r="T98" s="54"/>
      <c r="U98" s="54"/>
      <c r="V98" s="58"/>
      <c r="W98" s="58"/>
      <c r="X98" s="58"/>
    </row>
    <row r="99" spans="1:24" s="1" customFormat="1" ht="12.75">
      <c r="A99" s="31"/>
      <c r="B99" s="3"/>
      <c r="C99" s="4"/>
      <c r="D99" s="3"/>
      <c r="E99" s="3"/>
      <c r="F99" s="3"/>
      <c r="G99" s="3"/>
      <c r="H99" s="3"/>
      <c r="I99" s="3"/>
      <c r="J99" s="3"/>
      <c r="K99" s="3"/>
      <c r="L99" s="3"/>
      <c r="M99" s="3"/>
      <c r="N99" s="59"/>
    </row>
    <row r="100" spans="1:24" s="1" customFormat="1" ht="12.75">
      <c r="A100" s="31"/>
      <c r="B100" s="3"/>
      <c r="C100" s="4"/>
      <c r="D100" s="3"/>
      <c r="E100" s="3"/>
      <c r="F100" s="3"/>
      <c r="G100" s="3"/>
      <c r="H100" s="3"/>
      <c r="I100" s="3"/>
      <c r="J100" s="3"/>
      <c r="K100" s="3"/>
      <c r="L100" s="3"/>
      <c r="M100" s="3"/>
    </row>
    <row r="101" spans="1:24" s="1" customFormat="1">
      <c r="C101" s="33"/>
      <c r="D101" s="34"/>
      <c r="E101" s="34"/>
      <c r="F101" s="35">
        <v>2018</v>
      </c>
      <c r="G101" s="35"/>
      <c r="H101" s="35">
        <v>2019</v>
      </c>
      <c r="I101" s="35"/>
      <c r="J101" s="35">
        <v>2020</v>
      </c>
      <c r="K101" s="36"/>
      <c r="L101" s="59"/>
    </row>
    <row r="102" spans="1:24" s="1" customFormat="1" ht="12.75">
      <c r="C102" s="37"/>
      <c r="D102" s="25" t="s">
        <v>122</v>
      </c>
      <c r="F102" s="15">
        <f>V35-X35+0.1</f>
        <v>5149.9466961196122</v>
      </c>
      <c r="H102" s="796">
        <f>V65-X65</f>
        <v>41397.914145440569</v>
      </c>
      <c r="I102" s="796"/>
      <c r="J102" s="796">
        <f>V95-X95</f>
        <v>21492.244999664421</v>
      </c>
      <c r="K102" s="38"/>
      <c r="L102" s="59"/>
      <c r="N102" s="59"/>
    </row>
    <row r="103" spans="1:24" ht="12.75">
      <c r="C103" s="40"/>
      <c r="D103" s="25" t="s">
        <v>90</v>
      </c>
      <c r="F103" s="41">
        <v>0.26500000000000001</v>
      </c>
      <c r="H103" s="41">
        <v>0.26500000000000001</v>
      </c>
      <c r="I103" s="41"/>
      <c r="J103" s="41">
        <v>0.26500000000000001</v>
      </c>
      <c r="K103" s="42"/>
    </row>
    <row r="104" spans="1:24" ht="12.75">
      <c r="C104" s="40"/>
      <c r="D104" s="25" t="s">
        <v>91</v>
      </c>
      <c r="F104" s="15">
        <f>F102*F103</f>
        <v>1364.7358744716973</v>
      </c>
      <c r="H104" s="15">
        <f>H102*H103</f>
        <v>10970.447248541752</v>
      </c>
      <c r="I104" s="15"/>
      <c r="J104" s="15">
        <f>J102*J103</f>
        <v>5695.4449249110721</v>
      </c>
      <c r="K104" s="42"/>
    </row>
    <row r="105" spans="1:24" ht="13.5" thickBot="1">
      <c r="C105" s="40"/>
      <c r="D105" s="25" t="s">
        <v>92</v>
      </c>
      <c r="F105" s="43">
        <f>F104/0.735</f>
        <v>1856.7835026825815</v>
      </c>
      <c r="H105" s="43">
        <f>H104/0.735</f>
        <v>14925.778569444561</v>
      </c>
      <c r="I105" s="798"/>
      <c r="J105" s="43">
        <f>J104/0.735</f>
        <v>7748.9046597429551</v>
      </c>
      <c r="K105" s="42"/>
    </row>
    <row r="106" spans="1:24" ht="12.75" thickTop="1">
      <c r="C106" s="44"/>
      <c r="D106" s="45"/>
      <c r="E106" s="45"/>
      <c r="F106" s="45"/>
      <c r="G106" s="45"/>
      <c r="H106" s="45"/>
      <c r="I106" s="45"/>
      <c r="J106" s="45"/>
      <c r="K106" s="46"/>
    </row>
    <row r="108" spans="1:24">
      <c r="H108" s="450"/>
    </row>
    <row r="110" spans="1:24">
      <c r="D110" s="451"/>
    </row>
  </sheetData>
  <mergeCells count="2">
    <mergeCell ref="A6:AB6"/>
    <mergeCell ref="A7:AB7"/>
  </mergeCells>
  <printOptions horizontalCentered="1"/>
  <pageMargins left="0.39370078740157499" right="0.39370078740157499" top="0.98425196850393704" bottom="0.78740157480314998" header="0.59055118110236204" footer="0.59055118110236204"/>
  <pageSetup scale="56" orientation="landscape" r:id="rId1"/>
  <headerFooter alignWithMargins="0">
    <oddHeader xml:space="preserve">&amp;R&amp;"Times New Roman,Regular"&amp;10Filed: 2018-xx-xx
EB-2018-xxxx
Exhibit A
Tab 2
Appendix A
&amp;USchedule 15&amp;"Arial MT,Regular"&amp;9&amp;U
</oddHeader>
  </headerFooter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DA71E-A585-4471-BF2C-7BBADD3FE577}">
  <sheetPr>
    <tabColor rgb="FF92D050"/>
  </sheetPr>
  <dimension ref="A1:AK232"/>
  <sheetViews>
    <sheetView topLeftCell="C40" workbookViewId="0">
      <selection activeCell="D124" sqref="D124"/>
    </sheetView>
  </sheetViews>
  <sheetFormatPr defaultColWidth="8.5703125" defaultRowHeight="15"/>
  <cols>
    <col min="1" max="2" width="13" style="583" customWidth="1"/>
    <col min="3" max="3" width="12.5703125" style="583" bestFit="1" customWidth="1"/>
    <col min="4" max="4" width="12.42578125" style="583" customWidth="1"/>
    <col min="5" max="5" width="14.42578125" style="583" customWidth="1"/>
    <col min="6" max="6" width="13.42578125" style="583" bestFit="1" customWidth="1"/>
    <col min="7" max="7" width="10.85546875" style="583" customWidth="1"/>
    <col min="8" max="8" width="12.85546875" style="583" customWidth="1"/>
    <col min="9" max="9" width="10.85546875" style="583" customWidth="1"/>
    <col min="10" max="21" width="10.85546875" style="583" hidden="1" customWidth="1"/>
    <col min="22" max="22" width="10.85546875" style="583" customWidth="1"/>
    <col min="23" max="23" width="12" style="583" customWidth="1"/>
    <col min="24" max="24" width="12.140625" style="584" customWidth="1"/>
    <col min="25" max="25" width="10.85546875" style="584" customWidth="1"/>
    <col min="26" max="26" width="13.42578125" style="584" customWidth="1"/>
    <col min="27" max="27" width="8.5703125" style="584"/>
    <col min="28" max="28" width="8.85546875" style="584" bestFit="1" customWidth="1"/>
    <col min="29" max="29" width="15" style="584" bestFit="1" customWidth="1"/>
    <col min="30" max="30" width="12.85546875" style="584" customWidth="1"/>
    <col min="31" max="32" width="13.85546875" style="584" customWidth="1"/>
    <col min="33" max="33" width="11.42578125" style="584" bestFit="1" customWidth="1"/>
    <col min="34" max="34" width="8.5703125" style="584"/>
    <col min="35" max="35" width="12.85546875" style="584" bestFit="1" customWidth="1"/>
    <col min="36" max="36" width="8.5703125" style="584"/>
    <col min="37" max="37" width="9.5703125" style="584" bestFit="1" customWidth="1"/>
    <col min="38" max="16384" width="8.5703125" style="584"/>
  </cols>
  <sheetData>
    <row r="1" spans="1:32">
      <c r="C1" s="993" t="s">
        <v>240</v>
      </c>
      <c r="D1" s="993"/>
    </row>
    <row r="2" spans="1:32">
      <c r="A2" s="63"/>
      <c r="D2" s="994" t="s">
        <v>241</v>
      </c>
      <c r="E2" s="994"/>
    </row>
    <row r="4" spans="1:32">
      <c r="A4" s="585" t="s">
        <v>242</v>
      </c>
    </row>
    <row r="6" spans="1:32">
      <c r="A6" s="65"/>
      <c r="B6" s="66" t="s">
        <v>134</v>
      </c>
      <c r="C6" s="67" t="s">
        <v>135</v>
      </c>
      <c r="D6" s="68" t="s">
        <v>136</v>
      </c>
      <c r="E6" s="65"/>
      <c r="F6" s="69" t="s">
        <v>137</v>
      </c>
      <c r="G6" s="70" t="s">
        <v>138</v>
      </c>
      <c r="H6" s="69" t="s">
        <v>139</v>
      </c>
      <c r="I6" s="65"/>
      <c r="J6" s="70" t="s">
        <v>25</v>
      </c>
      <c r="K6" s="70" t="s">
        <v>25</v>
      </c>
      <c r="L6" s="70" t="s">
        <v>25</v>
      </c>
      <c r="M6" s="70" t="s">
        <v>25</v>
      </c>
      <c r="N6" s="70" t="s">
        <v>25</v>
      </c>
      <c r="O6" s="70" t="s">
        <v>25</v>
      </c>
      <c r="P6" s="70" t="s">
        <v>25</v>
      </c>
      <c r="Q6" s="70" t="s">
        <v>25</v>
      </c>
      <c r="R6" s="70" t="s">
        <v>25</v>
      </c>
      <c r="S6" s="70" t="s">
        <v>25</v>
      </c>
      <c r="T6" s="70" t="s">
        <v>25</v>
      </c>
      <c r="U6" s="71" t="s">
        <v>25</v>
      </c>
      <c r="V6" s="68" t="s">
        <v>25</v>
      </c>
      <c r="W6" s="72" t="s">
        <v>140</v>
      </c>
      <c r="X6" s="73"/>
    </row>
    <row r="7" spans="1:32">
      <c r="A7" s="74" t="s">
        <v>141</v>
      </c>
      <c r="B7" s="75" t="s">
        <v>142</v>
      </c>
      <c r="C7" s="76" t="s">
        <v>5</v>
      </c>
      <c r="D7" s="76" t="s">
        <v>143</v>
      </c>
      <c r="E7" s="77" t="s">
        <v>144</v>
      </c>
      <c r="F7" s="74" t="s">
        <v>145</v>
      </c>
      <c r="G7" s="78" t="s">
        <v>146</v>
      </c>
      <c r="H7" s="74" t="s">
        <v>147</v>
      </c>
      <c r="I7" s="78" t="s">
        <v>16</v>
      </c>
      <c r="J7" s="78" t="s">
        <v>192</v>
      </c>
      <c r="K7" s="78" t="s">
        <v>192</v>
      </c>
      <c r="L7" s="78" t="s">
        <v>192</v>
      </c>
      <c r="M7" s="78" t="s">
        <v>192</v>
      </c>
      <c r="N7" s="78" t="s">
        <v>192</v>
      </c>
      <c r="O7" s="78" t="s">
        <v>192</v>
      </c>
      <c r="P7" s="78" t="s">
        <v>192</v>
      </c>
      <c r="Q7" s="78" t="s">
        <v>192</v>
      </c>
      <c r="R7" s="78" t="s">
        <v>192</v>
      </c>
      <c r="S7" s="78" t="s">
        <v>192</v>
      </c>
      <c r="T7" s="78" t="s">
        <v>192</v>
      </c>
      <c r="U7" s="79" t="s">
        <v>192</v>
      </c>
      <c r="V7" s="76"/>
      <c r="W7" s="80" t="s">
        <v>10</v>
      </c>
      <c r="X7" s="73"/>
    </row>
    <row r="8" spans="1:32">
      <c r="A8" s="81" t="s">
        <v>148</v>
      </c>
      <c r="B8" s="82" t="s">
        <v>149</v>
      </c>
      <c r="C8" s="83" t="s">
        <v>84</v>
      </c>
      <c r="D8" s="84" t="s">
        <v>150</v>
      </c>
      <c r="E8" s="85"/>
      <c r="F8" s="81" t="s">
        <v>151</v>
      </c>
      <c r="G8" s="86" t="s">
        <v>152</v>
      </c>
      <c r="H8" s="81" t="s">
        <v>153</v>
      </c>
      <c r="I8" s="86" t="s">
        <v>154</v>
      </c>
      <c r="J8" s="86" t="s">
        <v>194</v>
      </c>
      <c r="K8" s="86" t="s">
        <v>195</v>
      </c>
      <c r="L8" s="86" t="s">
        <v>196</v>
      </c>
      <c r="M8" s="86" t="s">
        <v>197</v>
      </c>
      <c r="N8" s="86" t="s">
        <v>198</v>
      </c>
      <c r="O8" s="86" t="s">
        <v>199</v>
      </c>
      <c r="P8" s="86" t="s">
        <v>200</v>
      </c>
      <c r="Q8" s="86" t="s">
        <v>201</v>
      </c>
      <c r="R8" s="86" t="s">
        <v>202</v>
      </c>
      <c r="S8" s="86" t="s">
        <v>203</v>
      </c>
      <c r="T8" s="86" t="s">
        <v>204</v>
      </c>
      <c r="U8" s="86" t="s">
        <v>205</v>
      </c>
      <c r="V8" s="84" t="s">
        <v>155</v>
      </c>
      <c r="W8" s="80" t="s">
        <v>243</v>
      </c>
      <c r="X8" s="87" t="s">
        <v>167</v>
      </c>
    </row>
    <row r="9" spans="1:32">
      <c r="A9" s="78"/>
      <c r="B9" s="88"/>
      <c r="C9" s="77"/>
      <c r="D9" s="77"/>
      <c r="E9" s="77"/>
      <c r="F9" s="77"/>
      <c r="G9" s="77"/>
      <c r="H9" s="77"/>
      <c r="I9" s="78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89"/>
      <c r="W9" s="65"/>
      <c r="X9" s="73"/>
    </row>
    <row r="10" spans="1:32">
      <c r="A10" s="79">
        <v>1</v>
      </c>
      <c r="B10" s="90">
        <v>1079504181</v>
      </c>
      <c r="C10" s="90">
        <v>0</v>
      </c>
      <c r="D10" s="77"/>
      <c r="E10" s="77"/>
      <c r="F10" s="77"/>
      <c r="G10" s="91">
        <v>0</v>
      </c>
      <c r="H10" s="91">
        <v>1079504181</v>
      </c>
      <c r="I10" s="92">
        <v>4</v>
      </c>
      <c r="J10" s="91">
        <v>3598347.27</v>
      </c>
      <c r="K10" s="91">
        <v>3598347.27</v>
      </c>
      <c r="L10" s="91">
        <v>3598347.27</v>
      </c>
      <c r="M10" s="91">
        <v>3598347.27</v>
      </c>
      <c r="N10" s="91">
        <v>3598347.27</v>
      </c>
      <c r="O10" s="91">
        <v>3598347.27</v>
      </c>
      <c r="P10" s="91">
        <v>3598347.27</v>
      </c>
      <c r="Q10" s="91">
        <v>3598347.27</v>
      </c>
      <c r="R10" s="91">
        <v>3598347.27</v>
      </c>
      <c r="S10" s="91">
        <v>3598347.27</v>
      </c>
      <c r="T10" s="91">
        <v>3598347.27</v>
      </c>
      <c r="U10" s="91">
        <v>3598347.27</v>
      </c>
      <c r="V10" s="93">
        <v>43180167.24000001</v>
      </c>
      <c r="W10" s="91">
        <v>1036324013.76</v>
      </c>
      <c r="X10" s="94">
        <v>43180167.240000002</v>
      </c>
      <c r="Y10" s="95">
        <v>0</v>
      </c>
      <c r="AB10" s="586" t="s">
        <v>244</v>
      </c>
    </row>
    <row r="11" spans="1:32">
      <c r="A11" s="96" t="s">
        <v>157</v>
      </c>
      <c r="B11" s="90">
        <v>111527757.69173762</v>
      </c>
      <c r="C11" s="90">
        <v>9150809.7721887007</v>
      </c>
      <c r="D11" s="90">
        <v>1228392.6705591802</v>
      </c>
      <c r="E11" s="91"/>
      <c r="F11" s="90"/>
      <c r="G11" s="91">
        <v>4575404.8860943504</v>
      </c>
      <c r="H11" s="91">
        <v>117331555.24839115</v>
      </c>
      <c r="I11" s="92">
        <v>6</v>
      </c>
      <c r="J11" s="91">
        <v>586657.7762419557</v>
      </c>
      <c r="K11" s="91">
        <v>586657.7762419557</v>
      </c>
      <c r="L11" s="91">
        <v>586657.7762419557</v>
      </c>
      <c r="M11" s="91">
        <v>586657.7762419557</v>
      </c>
      <c r="N11" s="91">
        <v>586657.7762419557</v>
      </c>
      <c r="O11" s="91">
        <v>586657.7762419557</v>
      </c>
      <c r="P11" s="91">
        <v>586657.7762419557</v>
      </c>
      <c r="Q11" s="91">
        <v>586657.7762419557</v>
      </c>
      <c r="R11" s="91">
        <v>586657.7762419557</v>
      </c>
      <c r="S11" s="91">
        <v>586657.7762419557</v>
      </c>
      <c r="T11" s="91">
        <v>586657.7762419557</v>
      </c>
      <c r="U11" s="91">
        <v>586657.7762419557</v>
      </c>
      <c r="V11" s="93">
        <v>7039893.314903467</v>
      </c>
      <c r="W11" s="91">
        <v>113638674.14902285</v>
      </c>
      <c r="X11" s="94">
        <v>7039893.3149034688</v>
      </c>
      <c r="Y11" s="95">
        <v>0</v>
      </c>
      <c r="AB11" s="586" t="s">
        <v>245</v>
      </c>
    </row>
    <row r="12" spans="1:32" ht="15.75" thickBot="1">
      <c r="A12" s="96">
        <v>2</v>
      </c>
      <c r="B12" s="90">
        <v>108301967</v>
      </c>
      <c r="C12" s="90">
        <v>0</v>
      </c>
      <c r="D12" s="90"/>
      <c r="E12" s="91"/>
      <c r="F12" s="90"/>
      <c r="G12" s="91">
        <v>0</v>
      </c>
      <c r="H12" s="91">
        <v>108301967</v>
      </c>
      <c r="I12" s="92">
        <v>6</v>
      </c>
      <c r="J12" s="91">
        <v>541509.83499999996</v>
      </c>
      <c r="K12" s="91">
        <v>541509.83499999996</v>
      </c>
      <c r="L12" s="91">
        <v>541509.83499999996</v>
      </c>
      <c r="M12" s="91">
        <v>541509.83499999996</v>
      </c>
      <c r="N12" s="91">
        <v>541509.83499999996</v>
      </c>
      <c r="O12" s="91">
        <v>541509.83499999996</v>
      </c>
      <c r="P12" s="91">
        <v>541509.83499999996</v>
      </c>
      <c r="Q12" s="91">
        <v>541509.83499999996</v>
      </c>
      <c r="R12" s="91">
        <v>541509.83499999996</v>
      </c>
      <c r="S12" s="91">
        <v>541509.83499999996</v>
      </c>
      <c r="T12" s="91">
        <v>541509.83499999996</v>
      </c>
      <c r="U12" s="91">
        <v>541509.83499999996</v>
      </c>
      <c r="V12" s="93">
        <v>6498118.0199999996</v>
      </c>
      <c r="W12" s="91">
        <v>101803848.98</v>
      </c>
      <c r="X12" s="94">
        <v>6498118.0199999996</v>
      </c>
      <c r="Y12" s="95">
        <v>0</v>
      </c>
    </row>
    <row r="13" spans="1:32">
      <c r="A13" s="96">
        <v>3</v>
      </c>
      <c r="B13" s="90">
        <v>3312242</v>
      </c>
      <c r="C13" s="90">
        <v>0</v>
      </c>
      <c r="D13" s="90"/>
      <c r="E13" s="91"/>
      <c r="F13" s="90"/>
      <c r="G13" s="91">
        <v>0</v>
      </c>
      <c r="H13" s="91">
        <v>3312242</v>
      </c>
      <c r="I13" s="92">
        <v>5</v>
      </c>
      <c r="J13" s="91">
        <v>13801.008333333333</v>
      </c>
      <c r="K13" s="91">
        <v>13801.008333333333</v>
      </c>
      <c r="L13" s="91">
        <v>13801.008333333333</v>
      </c>
      <c r="M13" s="91">
        <v>13801.008333333333</v>
      </c>
      <c r="N13" s="91">
        <v>13801.008333333333</v>
      </c>
      <c r="O13" s="91">
        <v>13801.008333333333</v>
      </c>
      <c r="P13" s="91">
        <v>13801.008333333333</v>
      </c>
      <c r="Q13" s="91">
        <v>13801.008333333333</v>
      </c>
      <c r="R13" s="91">
        <v>13801.008333333333</v>
      </c>
      <c r="S13" s="91">
        <v>13801.008333333333</v>
      </c>
      <c r="T13" s="91">
        <v>13801.008333333333</v>
      </c>
      <c r="U13" s="91">
        <v>13801.008333333333</v>
      </c>
      <c r="V13" s="93">
        <v>165612.1</v>
      </c>
      <c r="W13" s="91">
        <v>3146629.9</v>
      </c>
      <c r="X13" s="94">
        <v>165612.1</v>
      </c>
      <c r="Y13" s="95">
        <v>0</v>
      </c>
      <c r="AB13" s="587" t="s">
        <v>246</v>
      </c>
      <c r="AC13" s="588"/>
      <c r="AD13" s="589" t="s">
        <v>210</v>
      </c>
      <c r="AE13" s="589" t="s">
        <v>247</v>
      </c>
      <c r="AF13" s="590" t="s">
        <v>212</v>
      </c>
    </row>
    <row r="14" spans="1:32">
      <c r="A14" s="96">
        <v>6</v>
      </c>
      <c r="B14" s="90">
        <v>102071</v>
      </c>
      <c r="C14" s="90">
        <v>0</v>
      </c>
      <c r="D14" s="90"/>
      <c r="E14" s="91"/>
      <c r="F14" s="90"/>
      <c r="G14" s="91">
        <v>0</v>
      </c>
      <c r="H14" s="91">
        <v>102071</v>
      </c>
      <c r="I14" s="92">
        <v>10</v>
      </c>
      <c r="J14" s="91">
        <v>850.5916666666667</v>
      </c>
      <c r="K14" s="91">
        <v>850.5916666666667</v>
      </c>
      <c r="L14" s="91">
        <v>850.5916666666667</v>
      </c>
      <c r="M14" s="91">
        <v>850.5916666666667</v>
      </c>
      <c r="N14" s="91">
        <v>850.5916666666667</v>
      </c>
      <c r="O14" s="91">
        <v>850.5916666666667</v>
      </c>
      <c r="P14" s="91">
        <v>850.5916666666667</v>
      </c>
      <c r="Q14" s="91">
        <v>850.5916666666667</v>
      </c>
      <c r="R14" s="91">
        <v>850.5916666666667</v>
      </c>
      <c r="S14" s="91">
        <v>850.5916666666667</v>
      </c>
      <c r="T14" s="91">
        <v>850.5916666666667</v>
      </c>
      <c r="U14" s="91">
        <v>850.5916666666667</v>
      </c>
      <c r="V14" s="93">
        <v>10207.100000000004</v>
      </c>
      <c r="W14" s="91">
        <v>91863.9</v>
      </c>
      <c r="X14" s="94">
        <v>10207.1</v>
      </c>
      <c r="Y14" s="95">
        <v>0</v>
      </c>
      <c r="AB14" s="591"/>
      <c r="AF14" s="592"/>
    </row>
    <row r="15" spans="1:32">
      <c r="A15" s="96">
        <v>7</v>
      </c>
      <c r="B15" s="90">
        <v>758782924</v>
      </c>
      <c r="C15" s="90">
        <v>1018367</v>
      </c>
      <c r="D15" s="90">
        <v>3337034.7525310693</v>
      </c>
      <c r="E15" s="90"/>
      <c r="F15" s="90"/>
      <c r="G15" s="91">
        <v>509183.5</v>
      </c>
      <c r="H15" s="91">
        <v>762629142.25253105</v>
      </c>
      <c r="I15" s="92">
        <v>15</v>
      </c>
      <c r="J15" s="91">
        <v>9532864.2781566381</v>
      </c>
      <c r="K15" s="91">
        <v>9532864.2781566381</v>
      </c>
      <c r="L15" s="91">
        <v>9532864.2781566381</v>
      </c>
      <c r="M15" s="91">
        <v>9532864.2781566381</v>
      </c>
      <c r="N15" s="91">
        <v>9532864.2781566381</v>
      </c>
      <c r="O15" s="91">
        <v>9532864.2781566381</v>
      </c>
      <c r="P15" s="91">
        <v>9532864.2781566381</v>
      </c>
      <c r="Q15" s="91">
        <v>9532864.2781566381</v>
      </c>
      <c r="R15" s="91">
        <v>9532864.2781566381</v>
      </c>
      <c r="S15" s="91">
        <v>9532864.2781566381</v>
      </c>
      <c r="T15" s="91">
        <v>9532864.2781566381</v>
      </c>
      <c r="U15" s="91">
        <v>9532864.2781566381</v>
      </c>
      <c r="V15" s="93">
        <v>114394371.33787966</v>
      </c>
      <c r="W15" s="91">
        <v>645406919.66212034</v>
      </c>
      <c r="X15" s="94">
        <v>114394371.33787966</v>
      </c>
      <c r="Y15" s="95">
        <v>0</v>
      </c>
      <c r="AB15" s="593" t="s">
        <v>215</v>
      </c>
      <c r="AF15" s="592"/>
    </row>
    <row r="16" spans="1:32">
      <c r="A16" s="96">
        <v>8</v>
      </c>
      <c r="B16" s="90">
        <v>213831171.79178083</v>
      </c>
      <c r="C16" s="90">
        <v>27426183</v>
      </c>
      <c r="D16" s="90">
        <v>7516017.0404302003</v>
      </c>
      <c r="E16" s="91"/>
      <c r="F16" s="90"/>
      <c r="G16" s="91">
        <v>13713091.5</v>
      </c>
      <c r="H16" s="91">
        <v>235060280.33221102</v>
      </c>
      <c r="I16" s="92">
        <v>20</v>
      </c>
      <c r="J16" s="91">
        <v>3917671.338870184</v>
      </c>
      <c r="K16" s="91">
        <v>3917671.338870184</v>
      </c>
      <c r="L16" s="91">
        <v>3917671.338870184</v>
      </c>
      <c r="M16" s="91">
        <v>3917671.338870184</v>
      </c>
      <c r="N16" s="91">
        <v>3917671.338870184</v>
      </c>
      <c r="O16" s="91">
        <v>3917671.338870184</v>
      </c>
      <c r="P16" s="91">
        <v>3917671.338870184</v>
      </c>
      <c r="Q16" s="91">
        <v>3917671.338870184</v>
      </c>
      <c r="R16" s="91">
        <v>3917671.338870184</v>
      </c>
      <c r="S16" s="91">
        <v>3917671.338870184</v>
      </c>
      <c r="T16" s="91">
        <v>3917671.338870184</v>
      </c>
      <c r="U16" s="91">
        <v>3917671.338870184</v>
      </c>
      <c r="V16" s="93">
        <v>47012056.066442199</v>
      </c>
      <c r="W16" s="91">
        <v>194245298.72533864</v>
      </c>
      <c r="X16" s="94">
        <v>47012056.066442207</v>
      </c>
      <c r="Y16" s="95">
        <v>0</v>
      </c>
      <c r="AB16" s="594" t="s">
        <v>216</v>
      </c>
      <c r="AD16" s="94">
        <v>1724333.33333333</v>
      </c>
      <c r="AE16" s="94">
        <v>4406666.6666666698</v>
      </c>
      <c r="AF16" s="104">
        <v>6131000</v>
      </c>
    </row>
    <row r="17" spans="1:32">
      <c r="A17" s="105" t="s">
        <v>248</v>
      </c>
      <c r="B17" s="90"/>
      <c r="C17" s="90"/>
      <c r="D17" s="90"/>
      <c r="E17" s="91"/>
      <c r="F17" s="90"/>
      <c r="G17" s="91"/>
      <c r="H17" s="91">
        <v>-9835000</v>
      </c>
      <c r="I17" s="92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3">
        <v>-1967000</v>
      </c>
      <c r="W17" s="91">
        <v>0</v>
      </c>
      <c r="X17" s="94">
        <v>0</v>
      </c>
      <c r="Y17" s="95">
        <v>-1967000</v>
      </c>
      <c r="AB17" s="594"/>
      <c r="AD17" s="94"/>
      <c r="AE17" s="94"/>
      <c r="AF17" s="104"/>
    </row>
    <row r="18" spans="1:32">
      <c r="A18" s="96">
        <v>10</v>
      </c>
      <c r="B18" s="90">
        <v>14327742</v>
      </c>
      <c r="C18" s="90">
        <v>6390636</v>
      </c>
      <c r="D18" s="90">
        <v>34562.629207839273</v>
      </c>
      <c r="E18" s="91"/>
      <c r="F18" s="90"/>
      <c r="G18" s="91">
        <v>3195318</v>
      </c>
      <c r="H18" s="91">
        <v>17557622.629207838</v>
      </c>
      <c r="I18" s="92">
        <v>30</v>
      </c>
      <c r="J18" s="91">
        <v>438940.56573019596</v>
      </c>
      <c r="K18" s="91">
        <v>438940.56573019596</v>
      </c>
      <c r="L18" s="91">
        <v>438940.56573019596</v>
      </c>
      <c r="M18" s="91">
        <v>438940.56573019596</v>
      </c>
      <c r="N18" s="91">
        <v>438940.56573019596</v>
      </c>
      <c r="O18" s="91">
        <v>438940.56573019596</v>
      </c>
      <c r="P18" s="91">
        <v>438940.56573019596</v>
      </c>
      <c r="Q18" s="91">
        <v>438940.56573019596</v>
      </c>
      <c r="R18" s="91">
        <v>438940.56573019596</v>
      </c>
      <c r="S18" s="91">
        <v>438940.56573019596</v>
      </c>
      <c r="T18" s="91">
        <v>438940.56573019596</v>
      </c>
      <c r="U18" s="91">
        <v>438940.56573019596</v>
      </c>
      <c r="V18" s="93">
        <v>5267286.7887623515</v>
      </c>
      <c r="W18" s="91">
        <v>15451091.211237649</v>
      </c>
      <c r="X18" s="94">
        <v>5267286.7887623515</v>
      </c>
      <c r="Y18" s="95">
        <v>0</v>
      </c>
      <c r="AB18" s="591">
        <v>7</v>
      </c>
      <c r="AC18" s="94"/>
      <c r="AD18" s="94">
        <v>4438333.3333333302</v>
      </c>
      <c r="AE18" s="94">
        <v>20962666.666666672</v>
      </c>
      <c r="AF18" s="104">
        <v>25401000</v>
      </c>
    </row>
    <row r="19" spans="1:32">
      <c r="A19" s="96">
        <v>12</v>
      </c>
      <c r="B19" s="90">
        <v>1425304</v>
      </c>
      <c r="C19" s="90">
        <v>4859394</v>
      </c>
      <c r="D19" s="90">
        <v>325887.868958904</v>
      </c>
      <c r="E19" s="91"/>
      <c r="F19" s="90"/>
      <c r="G19" s="91">
        <v>2266753.0655205478</v>
      </c>
      <c r="H19" s="91">
        <v>4017944.9344794517</v>
      </c>
      <c r="I19" s="92">
        <v>100</v>
      </c>
      <c r="J19" s="91">
        <v>334828.74453995429</v>
      </c>
      <c r="K19" s="91">
        <v>334828.74453995429</v>
      </c>
      <c r="L19" s="91">
        <v>334828.74453995429</v>
      </c>
      <c r="M19" s="91">
        <v>334828.74453995429</v>
      </c>
      <c r="N19" s="91">
        <v>334828.74453995429</v>
      </c>
      <c r="O19" s="91">
        <v>334828.74453995429</v>
      </c>
      <c r="P19" s="91">
        <v>334828.74453995429</v>
      </c>
      <c r="Q19" s="91">
        <v>334828.74453995429</v>
      </c>
      <c r="R19" s="91">
        <v>334828.74453995429</v>
      </c>
      <c r="S19" s="91">
        <v>334828.74453995429</v>
      </c>
      <c r="T19" s="91">
        <v>334828.74453995429</v>
      </c>
      <c r="U19" s="91">
        <v>334828.74453995429</v>
      </c>
      <c r="V19" s="93">
        <v>4017944.9344794513</v>
      </c>
      <c r="W19" s="91">
        <v>2266753.0655205487</v>
      </c>
      <c r="X19" s="94">
        <v>4017944.9344794517</v>
      </c>
      <c r="Y19" s="595">
        <v>0</v>
      </c>
      <c r="AB19" s="591">
        <v>8</v>
      </c>
      <c r="AC19" s="94"/>
      <c r="AD19" s="94">
        <v>100022</v>
      </c>
      <c r="AE19" s="94">
        <v>7581480</v>
      </c>
      <c r="AF19" s="104">
        <v>7681502</v>
      </c>
    </row>
    <row r="20" spans="1:32">
      <c r="A20" s="96">
        <v>13</v>
      </c>
      <c r="B20" s="90">
        <v>1803458.2504710075</v>
      </c>
      <c r="C20" s="90">
        <v>0</v>
      </c>
      <c r="D20" s="90"/>
      <c r="E20" s="91"/>
      <c r="F20" s="90"/>
      <c r="G20" s="91">
        <v>0</v>
      </c>
      <c r="H20" s="91">
        <v>1803458.2504710075</v>
      </c>
      <c r="I20" s="92"/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106">
        <v>433603.71882717207</v>
      </c>
      <c r="W20" s="91">
        <v>1369854.5316438354</v>
      </c>
      <c r="X20" s="94"/>
      <c r="Y20" s="95">
        <v>433603.71882717207</v>
      </c>
      <c r="AB20" s="591">
        <v>14.1</v>
      </c>
      <c r="AC20" s="94"/>
      <c r="AD20" s="94"/>
      <c r="AE20" s="94">
        <v>345000</v>
      </c>
      <c r="AF20" s="104">
        <v>345000</v>
      </c>
    </row>
    <row r="21" spans="1:32">
      <c r="A21" s="96">
        <v>17</v>
      </c>
      <c r="B21" s="90">
        <v>624140</v>
      </c>
      <c r="C21" s="90">
        <v>0</v>
      </c>
      <c r="D21" s="90"/>
      <c r="E21" s="91"/>
      <c r="F21" s="90"/>
      <c r="G21" s="91">
        <v>0</v>
      </c>
      <c r="H21" s="91">
        <v>624140</v>
      </c>
      <c r="I21" s="92">
        <v>8</v>
      </c>
      <c r="J21" s="91">
        <v>4160.9333333333334</v>
      </c>
      <c r="K21" s="91">
        <v>4160.9333333333334</v>
      </c>
      <c r="L21" s="91">
        <v>4160.9333333333334</v>
      </c>
      <c r="M21" s="91">
        <v>4160.9333333333334</v>
      </c>
      <c r="N21" s="91">
        <v>4160.9333333333334</v>
      </c>
      <c r="O21" s="91">
        <v>4160.9333333333334</v>
      </c>
      <c r="P21" s="91">
        <v>4160.9333333333334</v>
      </c>
      <c r="Q21" s="91">
        <v>4160.9333333333334</v>
      </c>
      <c r="R21" s="91">
        <v>4160.9333333333334</v>
      </c>
      <c r="S21" s="91">
        <v>4160.9333333333334</v>
      </c>
      <c r="T21" s="91">
        <v>4160.9333333333334</v>
      </c>
      <c r="U21" s="91">
        <v>4160.9333333333334</v>
      </c>
      <c r="V21" s="93">
        <v>49931.200000000004</v>
      </c>
      <c r="W21" s="91">
        <v>574208.80000000005</v>
      </c>
      <c r="X21" s="94">
        <v>49931.199999999997</v>
      </c>
      <c r="Y21" s="95">
        <v>0</v>
      </c>
      <c r="AB21" s="591">
        <v>41</v>
      </c>
      <c r="AC21" s="94"/>
      <c r="AD21" s="94">
        <v>141000</v>
      </c>
      <c r="AE21" s="94">
        <v>0</v>
      </c>
      <c r="AF21" s="104">
        <v>141000</v>
      </c>
    </row>
    <row r="22" spans="1:32">
      <c r="A22" s="96">
        <v>38</v>
      </c>
      <c r="B22" s="90">
        <v>2128778</v>
      </c>
      <c r="C22" s="90">
        <v>937683</v>
      </c>
      <c r="D22" s="90">
        <v>823604.88211891404</v>
      </c>
      <c r="E22" s="91"/>
      <c r="F22" s="90"/>
      <c r="G22" s="91">
        <v>468841.5</v>
      </c>
      <c r="H22" s="91">
        <v>3421224.3821189143</v>
      </c>
      <c r="I22" s="92">
        <v>30</v>
      </c>
      <c r="J22" s="91">
        <v>85530.609552972863</v>
      </c>
      <c r="K22" s="91">
        <v>85530.609552972863</v>
      </c>
      <c r="L22" s="91">
        <v>85530.609552972863</v>
      </c>
      <c r="M22" s="91">
        <v>85530.609552972863</v>
      </c>
      <c r="N22" s="91">
        <v>85530.609552972863</v>
      </c>
      <c r="O22" s="91">
        <v>85530.609552972863</v>
      </c>
      <c r="P22" s="91">
        <v>85530.609552972863</v>
      </c>
      <c r="Q22" s="91">
        <v>85530.609552972863</v>
      </c>
      <c r="R22" s="91">
        <v>85530.609552972863</v>
      </c>
      <c r="S22" s="91">
        <v>85530.609552972863</v>
      </c>
      <c r="T22" s="91">
        <v>85530.609552972863</v>
      </c>
      <c r="U22" s="91">
        <v>85530.609552972863</v>
      </c>
      <c r="V22" s="93">
        <v>1026367.3146356741</v>
      </c>
      <c r="W22" s="91">
        <v>2040093.685364326</v>
      </c>
      <c r="X22" s="94">
        <v>1026367.3146356744</v>
      </c>
      <c r="Y22" s="95">
        <v>0</v>
      </c>
      <c r="AB22" s="594">
        <v>49</v>
      </c>
      <c r="AD22" s="94">
        <v>584333.33333333302</v>
      </c>
      <c r="AE22" s="94">
        <v>32356666.666666668</v>
      </c>
      <c r="AF22" s="104">
        <v>32941000</v>
      </c>
    </row>
    <row r="23" spans="1:32">
      <c r="A23" s="96">
        <v>41</v>
      </c>
      <c r="B23" s="90">
        <v>7558375.0164383557</v>
      </c>
      <c r="C23" s="90">
        <v>441808</v>
      </c>
      <c r="D23" s="90">
        <v>46149.94556190999</v>
      </c>
      <c r="E23" s="90"/>
      <c r="F23" s="90"/>
      <c r="G23" s="91">
        <v>220904</v>
      </c>
      <c r="H23" s="91">
        <v>7825428.9620002657</v>
      </c>
      <c r="I23" s="92">
        <v>25</v>
      </c>
      <c r="J23" s="91">
        <v>163029.77004167219</v>
      </c>
      <c r="K23" s="91">
        <v>163029.77004167219</v>
      </c>
      <c r="L23" s="91">
        <v>163029.77004167219</v>
      </c>
      <c r="M23" s="91">
        <v>163029.77004167219</v>
      </c>
      <c r="N23" s="91">
        <v>163029.77004167219</v>
      </c>
      <c r="O23" s="91">
        <v>163029.77004167219</v>
      </c>
      <c r="P23" s="91">
        <v>163029.77004167219</v>
      </c>
      <c r="Q23" s="91">
        <v>163029.77004167219</v>
      </c>
      <c r="R23" s="91">
        <v>163029.77004167219</v>
      </c>
      <c r="S23" s="91">
        <v>163029.77004167219</v>
      </c>
      <c r="T23" s="91">
        <v>163029.77004167219</v>
      </c>
      <c r="U23" s="91">
        <v>163029.77004167219</v>
      </c>
      <c r="V23" s="93">
        <v>1956357.2405000667</v>
      </c>
      <c r="W23" s="91">
        <v>6043825.7759382892</v>
      </c>
      <c r="X23" s="94">
        <v>1956357.2405000662</v>
      </c>
      <c r="Y23" s="95">
        <v>0</v>
      </c>
      <c r="AB23" s="594">
        <v>50</v>
      </c>
      <c r="AD23" s="94"/>
      <c r="AE23" s="94">
        <v>1000</v>
      </c>
      <c r="AF23" s="104">
        <v>1000</v>
      </c>
    </row>
    <row r="24" spans="1:32">
      <c r="A24" s="96">
        <v>45</v>
      </c>
      <c r="B24" s="90">
        <v>13007</v>
      </c>
      <c r="C24" s="90">
        <v>0</v>
      </c>
      <c r="D24" s="90"/>
      <c r="E24" s="90"/>
      <c r="F24" s="90"/>
      <c r="G24" s="91">
        <v>0</v>
      </c>
      <c r="H24" s="91">
        <v>13007</v>
      </c>
      <c r="I24" s="92">
        <v>45</v>
      </c>
      <c r="J24" s="91">
        <v>487.76249999999999</v>
      </c>
      <c r="K24" s="91">
        <v>487.76249999999999</v>
      </c>
      <c r="L24" s="91">
        <v>487.76249999999999</v>
      </c>
      <c r="M24" s="91">
        <v>487.76249999999999</v>
      </c>
      <c r="N24" s="91">
        <v>487.76249999999999</v>
      </c>
      <c r="O24" s="91">
        <v>487.76249999999999</v>
      </c>
      <c r="P24" s="91">
        <v>487.76249999999999</v>
      </c>
      <c r="Q24" s="91">
        <v>487.76249999999999</v>
      </c>
      <c r="R24" s="91">
        <v>487.76249999999999</v>
      </c>
      <c r="S24" s="91">
        <v>487.76249999999999</v>
      </c>
      <c r="T24" s="91">
        <v>487.76249999999999</v>
      </c>
      <c r="U24" s="91">
        <v>487.76249999999999</v>
      </c>
      <c r="V24" s="93">
        <v>5853.1499999999987</v>
      </c>
      <c r="W24" s="91">
        <v>7153.8500000000013</v>
      </c>
      <c r="X24" s="94">
        <v>5853.15</v>
      </c>
      <c r="Y24" s="95">
        <v>0</v>
      </c>
      <c r="AB24" s="591">
        <v>51</v>
      </c>
      <c r="AC24" s="94"/>
      <c r="AD24" s="94">
        <v>1078000</v>
      </c>
      <c r="AE24" s="94">
        <v>82748000</v>
      </c>
      <c r="AF24" s="104">
        <v>83826000</v>
      </c>
    </row>
    <row r="25" spans="1:32">
      <c r="A25" s="107">
        <v>49</v>
      </c>
      <c r="B25" s="90">
        <v>720794857.12876713</v>
      </c>
      <c r="C25" s="90">
        <v>13007264</v>
      </c>
      <c r="D25" s="90">
        <v>1285636.145560517</v>
      </c>
      <c r="E25" s="91"/>
      <c r="F25" s="90"/>
      <c r="G25" s="91">
        <v>6503632</v>
      </c>
      <c r="H25" s="91">
        <v>728584125.27432764</v>
      </c>
      <c r="I25" s="92">
        <v>8</v>
      </c>
      <c r="J25" s="91">
        <v>4857227.5018288512</v>
      </c>
      <c r="K25" s="91">
        <v>4857227.5018288512</v>
      </c>
      <c r="L25" s="91">
        <v>4857227.5018288512</v>
      </c>
      <c r="M25" s="91">
        <v>4857227.5018288512</v>
      </c>
      <c r="N25" s="91">
        <v>4857227.5018288512</v>
      </c>
      <c r="O25" s="91">
        <v>4857227.5018288512</v>
      </c>
      <c r="P25" s="91">
        <v>4857227.5018288512</v>
      </c>
      <c r="Q25" s="91">
        <v>4857227.5018288512</v>
      </c>
      <c r="R25" s="91">
        <v>4857227.5018288512</v>
      </c>
      <c r="S25" s="91">
        <v>4857227.5018288512</v>
      </c>
      <c r="T25" s="91">
        <v>4857227.5018288512</v>
      </c>
      <c r="U25" s="91">
        <v>4857227.5018288512</v>
      </c>
      <c r="V25" s="93">
        <v>58286730.021946199</v>
      </c>
      <c r="W25" s="91">
        <v>675515391.10682094</v>
      </c>
      <c r="X25" s="94">
        <v>58286730.021946214</v>
      </c>
      <c r="Y25" s="95">
        <v>0</v>
      </c>
      <c r="AB25" s="596" t="s">
        <v>249</v>
      </c>
      <c r="AC25" s="597"/>
      <c r="AD25" s="110"/>
      <c r="AE25" s="110">
        <v>2012000</v>
      </c>
      <c r="AF25" s="111">
        <v>2012000</v>
      </c>
    </row>
    <row r="26" spans="1:32">
      <c r="A26" s="107">
        <v>50</v>
      </c>
      <c r="B26" s="90">
        <v>34475478.416666664</v>
      </c>
      <c r="C26" s="90">
        <v>4210503</v>
      </c>
      <c r="D26" s="90">
        <v>1424058.1300028074</v>
      </c>
      <c r="E26" s="91"/>
      <c r="F26" s="90"/>
      <c r="G26" s="91">
        <v>2105251.5</v>
      </c>
      <c r="H26" s="91">
        <v>38004788.046669468</v>
      </c>
      <c r="I26" s="92">
        <v>55</v>
      </c>
      <c r="J26" s="91">
        <v>1741886.1188056841</v>
      </c>
      <c r="K26" s="91">
        <v>1741886.1188056841</v>
      </c>
      <c r="L26" s="91">
        <v>1741886.1188056841</v>
      </c>
      <c r="M26" s="91">
        <v>1741886.1188056841</v>
      </c>
      <c r="N26" s="91">
        <v>1741886.1188056841</v>
      </c>
      <c r="O26" s="91">
        <v>1741886.1188056841</v>
      </c>
      <c r="P26" s="91">
        <v>1741886.1188056841</v>
      </c>
      <c r="Q26" s="91">
        <v>1741886.1188056841</v>
      </c>
      <c r="R26" s="91">
        <v>1741886.1188056841</v>
      </c>
      <c r="S26" s="91">
        <v>1741886.1188056841</v>
      </c>
      <c r="T26" s="91">
        <v>1741886.1188056841</v>
      </c>
      <c r="U26" s="91">
        <v>1741886.1188056841</v>
      </c>
      <c r="V26" s="93">
        <v>20902633.42566821</v>
      </c>
      <c r="W26" s="91">
        <v>17783347.990998454</v>
      </c>
      <c r="X26" s="94">
        <v>20902633.42566821</v>
      </c>
      <c r="Y26" s="95">
        <v>0</v>
      </c>
      <c r="AB26" s="594"/>
      <c r="AD26" s="94"/>
      <c r="AE26" s="94"/>
      <c r="AF26" s="104"/>
    </row>
    <row r="27" spans="1:32" ht="15.75" thickBot="1">
      <c r="A27" s="96">
        <v>51</v>
      </c>
      <c r="B27" s="90">
        <v>1105905088.7548378</v>
      </c>
      <c r="C27" s="90">
        <v>189983276.22781098</v>
      </c>
      <c r="D27" s="90">
        <v>29173451.977023799</v>
      </c>
      <c r="E27" s="91"/>
      <c r="F27" s="90"/>
      <c r="G27" s="91">
        <v>94991638.113905489</v>
      </c>
      <c r="H27" s="91">
        <v>1230070178.845767</v>
      </c>
      <c r="I27" s="92">
        <v>6</v>
      </c>
      <c r="J27" s="91">
        <v>6150350.8942288347</v>
      </c>
      <c r="K27" s="91">
        <v>6150350.8942288347</v>
      </c>
      <c r="L27" s="91">
        <v>6150350.8942288347</v>
      </c>
      <c r="M27" s="91">
        <v>6150350.8942288347</v>
      </c>
      <c r="N27" s="91">
        <v>6150350.8942288347</v>
      </c>
      <c r="O27" s="91">
        <v>6150350.8942288347</v>
      </c>
      <c r="P27" s="91">
        <v>6150350.8942288347</v>
      </c>
      <c r="Q27" s="91">
        <v>6150350.8942288347</v>
      </c>
      <c r="R27" s="91">
        <v>6150350.8942288347</v>
      </c>
      <c r="S27" s="91">
        <v>6150350.8942288347</v>
      </c>
      <c r="T27" s="91">
        <v>6150350.8942288347</v>
      </c>
      <c r="U27" s="91">
        <v>6150350.8942288347</v>
      </c>
      <c r="V27" s="93">
        <v>73804210.730746001</v>
      </c>
      <c r="W27" s="91">
        <v>1222084154.2519028</v>
      </c>
      <c r="X27" s="94">
        <v>73804210.730746016</v>
      </c>
      <c r="Y27" s="95">
        <v>0</v>
      </c>
      <c r="AB27" s="598" t="s">
        <v>212</v>
      </c>
      <c r="AC27" s="599"/>
      <c r="AD27" s="600">
        <v>8066021.9999999935</v>
      </c>
      <c r="AE27" s="600">
        <v>150413480</v>
      </c>
      <c r="AF27" s="601">
        <v>158479502</v>
      </c>
    </row>
    <row r="28" spans="1:32">
      <c r="A28" s="105" t="s">
        <v>224</v>
      </c>
      <c r="B28" s="90">
        <v>50470373.133874834</v>
      </c>
      <c r="C28" s="90">
        <v>12433689.920825999</v>
      </c>
      <c r="D28" s="90">
        <v>0</v>
      </c>
      <c r="E28" s="91"/>
      <c r="F28" s="90"/>
      <c r="G28" s="91">
        <v>6216844.9604129996</v>
      </c>
      <c r="H28" s="91">
        <v>56687218.094287835</v>
      </c>
      <c r="I28" s="92">
        <v>6</v>
      </c>
      <c r="J28" s="91">
        <v>283436.09047143918</v>
      </c>
      <c r="K28" s="91">
        <v>283436.09047143918</v>
      </c>
      <c r="L28" s="91">
        <v>283436.09047143918</v>
      </c>
      <c r="M28" s="91">
        <v>283436.09047143918</v>
      </c>
      <c r="N28" s="91">
        <v>283436.09047143918</v>
      </c>
      <c r="O28" s="91">
        <v>283436.09047143918</v>
      </c>
      <c r="P28" s="91">
        <v>283436.09047143918</v>
      </c>
      <c r="Q28" s="91">
        <v>283436.09047143918</v>
      </c>
      <c r="R28" s="91">
        <v>283436.09047143918</v>
      </c>
      <c r="S28" s="91">
        <v>283436.09047143918</v>
      </c>
      <c r="T28" s="91">
        <v>283436.09047143918</v>
      </c>
      <c r="U28" s="91">
        <v>283436.09047143918</v>
      </c>
      <c r="V28" s="93">
        <v>3401233.0856572692</v>
      </c>
      <c r="W28" s="91">
        <v>59502829.969043568</v>
      </c>
      <c r="X28" s="94">
        <v>3401233.0856572702</v>
      </c>
      <c r="Y28" s="95">
        <v>0</v>
      </c>
      <c r="AB28" s="586"/>
      <c r="AD28" s="602"/>
      <c r="AE28" s="602"/>
      <c r="AF28" s="602"/>
    </row>
    <row r="29" spans="1:32">
      <c r="A29" s="96">
        <v>43.2</v>
      </c>
      <c r="B29" s="90">
        <v>0</v>
      </c>
      <c r="C29" s="90">
        <v>0</v>
      </c>
      <c r="D29" s="90"/>
      <c r="E29" s="91"/>
      <c r="F29" s="90"/>
      <c r="G29" s="91">
        <v>0</v>
      </c>
      <c r="H29" s="91"/>
      <c r="I29" s="92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3"/>
      <c r="W29" s="91"/>
      <c r="X29" s="94"/>
      <c r="Y29" s="95">
        <v>0</v>
      </c>
      <c r="AB29" s="586"/>
    </row>
    <row r="30" spans="1:32">
      <c r="A30" s="96" t="s">
        <v>158</v>
      </c>
      <c r="B30" s="90">
        <v>20617328.936484177</v>
      </c>
      <c r="C30" s="90">
        <v>0</v>
      </c>
      <c r="D30" s="90"/>
      <c r="E30" s="91"/>
      <c r="F30" s="90"/>
      <c r="G30" s="91">
        <v>0</v>
      </c>
      <c r="H30" s="91">
        <v>20617328.936484177</v>
      </c>
      <c r="I30" s="92">
        <v>7</v>
      </c>
      <c r="J30" s="91">
        <v>120267.75212949103</v>
      </c>
      <c r="K30" s="91">
        <v>120267.75212949103</v>
      </c>
      <c r="L30" s="91">
        <v>120267.75212949103</v>
      </c>
      <c r="M30" s="91">
        <v>120267.75212949103</v>
      </c>
      <c r="N30" s="91">
        <v>120267.75212949103</v>
      </c>
      <c r="O30" s="91">
        <v>120267.75212949103</v>
      </c>
      <c r="P30" s="91">
        <v>120267.75212949103</v>
      </c>
      <c r="Q30" s="91">
        <v>120267.75212949103</v>
      </c>
      <c r="R30" s="91">
        <v>120267.75212949103</v>
      </c>
      <c r="S30" s="91">
        <v>120267.75212949103</v>
      </c>
      <c r="T30" s="91">
        <v>120267.75212949103</v>
      </c>
      <c r="U30" s="91">
        <v>120267.75212949103</v>
      </c>
      <c r="V30" s="93">
        <v>1443213.0255538921</v>
      </c>
      <c r="W30" s="91">
        <v>19174115.910930283</v>
      </c>
      <c r="X30" s="94">
        <v>1443213.0255538924</v>
      </c>
      <c r="Y30" s="95">
        <v>0</v>
      </c>
      <c r="AB30" s="586" t="s">
        <v>250</v>
      </c>
    </row>
    <row r="31" spans="1:32">
      <c r="A31" s="117">
        <v>14.1</v>
      </c>
      <c r="B31" s="90">
        <v>4708769.2657534247</v>
      </c>
      <c r="C31" s="90">
        <v>886087</v>
      </c>
      <c r="D31" s="90">
        <v>79257.17769182616</v>
      </c>
      <c r="E31" s="91"/>
      <c r="F31" s="90"/>
      <c r="G31" s="91">
        <v>443043.5</v>
      </c>
      <c r="H31" s="91">
        <v>5231069.9434452513</v>
      </c>
      <c r="I31" s="92">
        <v>5</v>
      </c>
      <c r="J31" s="91">
        <v>21796.124764355212</v>
      </c>
      <c r="K31" s="91">
        <v>21796.124764355212</v>
      </c>
      <c r="L31" s="91">
        <v>21796.124764355212</v>
      </c>
      <c r="M31" s="91">
        <v>21796.124764355212</v>
      </c>
      <c r="N31" s="91">
        <v>21796.124764355212</v>
      </c>
      <c r="O31" s="91">
        <v>21796.124764355212</v>
      </c>
      <c r="P31" s="91">
        <v>21796.124764355212</v>
      </c>
      <c r="Q31" s="91">
        <v>21796.124764355212</v>
      </c>
      <c r="R31" s="91">
        <v>21796.124764355212</v>
      </c>
      <c r="S31" s="91">
        <v>21796.124764355212</v>
      </c>
      <c r="T31" s="91">
        <v>21796.124764355212</v>
      </c>
      <c r="U31" s="91">
        <v>21796.124764355212</v>
      </c>
      <c r="V31" s="93">
        <v>261553.49717226261</v>
      </c>
      <c r="W31" s="91">
        <v>5333302.7685811622</v>
      </c>
      <c r="X31" s="94">
        <v>261553.49717226255</v>
      </c>
      <c r="Y31" s="95">
        <v>0</v>
      </c>
    </row>
    <row r="32" spans="1:32" ht="15.75" thickBot="1">
      <c r="A32" s="118" t="s">
        <v>84</v>
      </c>
      <c r="B32" s="119">
        <v>4240215014.3868117</v>
      </c>
      <c r="C32" s="119">
        <v>270745700.92082566</v>
      </c>
      <c r="D32" s="119">
        <v>45274053.219646968</v>
      </c>
      <c r="E32" s="119">
        <v>0</v>
      </c>
      <c r="F32" s="119">
        <v>0</v>
      </c>
      <c r="G32" s="119">
        <v>135209906.52593338</v>
      </c>
      <c r="H32" s="119">
        <v>4410863974.1323919</v>
      </c>
      <c r="I32" s="119"/>
      <c r="J32" s="119">
        <v>32393644.966195557</v>
      </c>
      <c r="K32" s="119">
        <v>32393644.966195557</v>
      </c>
      <c r="L32" s="119">
        <v>32393644.966195557</v>
      </c>
      <c r="M32" s="119">
        <v>32393644.966195557</v>
      </c>
      <c r="N32" s="119">
        <v>32393644.966195557</v>
      </c>
      <c r="O32" s="119">
        <v>32393644.966195557</v>
      </c>
      <c r="P32" s="119">
        <v>32393644.966195557</v>
      </c>
      <c r="Q32" s="119">
        <v>32393644.966195557</v>
      </c>
      <c r="R32" s="119">
        <v>32393644.966195557</v>
      </c>
      <c r="S32" s="119">
        <v>32393644.966195557</v>
      </c>
      <c r="T32" s="119">
        <v>32393644.966195557</v>
      </c>
      <c r="U32" s="119">
        <v>32393644.966195557</v>
      </c>
      <c r="V32" s="119">
        <v>387190343.31317389</v>
      </c>
      <c r="W32" s="119">
        <v>4121803371.9944634</v>
      </c>
      <c r="X32" s="94"/>
      <c r="AB32" s="586" t="s">
        <v>251</v>
      </c>
    </row>
    <row r="33" spans="1:34" ht="15.75" thickTop="1">
      <c r="A33" s="120"/>
      <c r="B33" s="94" t="s">
        <v>252</v>
      </c>
      <c r="C33" s="94">
        <v>156467502</v>
      </c>
      <c r="D33" s="94">
        <v>8066021.9999999935</v>
      </c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</row>
    <row r="34" spans="1:34">
      <c r="A34" s="120"/>
      <c r="B34" s="94" t="s">
        <v>84</v>
      </c>
      <c r="C34" s="121">
        <v>427213202.92082566</v>
      </c>
      <c r="D34" s="121">
        <v>53340075.21964696</v>
      </c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</row>
    <row r="35" spans="1:34">
      <c r="A35" s="63" t="s">
        <v>189</v>
      </c>
      <c r="B35" s="122"/>
      <c r="C35" s="123">
        <v>0</v>
      </c>
      <c r="D35" s="123">
        <v>0</v>
      </c>
      <c r="E35" s="122"/>
      <c r="F35" s="122"/>
      <c r="G35" s="122"/>
      <c r="H35" s="124" t="s">
        <v>127</v>
      </c>
      <c r="I35" s="122"/>
      <c r="J35" s="125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73"/>
      <c r="Y35" s="126"/>
    </row>
    <row r="36" spans="1:34">
      <c r="A36" s="63" t="s">
        <v>190</v>
      </c>
      <c r="B36" s="122"/>
      <c r="C36" s="122"/>
      <c r="D36" s="122"/>
      <c r="E36" s="122"/>
      <c r="F36" s="122"/>
      <c r="G36" s="122"/>
      <c r="H36" s="127" t="s">
        <v>131</v>
      </c>
      <c r="I36" s="122"/>
      <c r="J36" s="125"/>
      <c r="K36" s="122"/>
      <c r="L36" s="122"/>
      <c r="M36" s="122"/>
      <c r="N36" s="122"/>
      <c r="O36" s="122"/>
      <c r="P36" s="122"/>
      <c r="Q36" s="122"/>
      <c r="R36" s="122"/>
      <c r="S36" s="122"/>
      <c r="T36" s="125"/>
      <c r="U36" s="122"/>
      <c r="V36" s="122"/>
      <c r="W36" s="122"/>
      <c r="X36" s="73"/>
      <c r="Y36" s="126"/>
    </row>
    <row r="37" spans="1:34">
      <c r="A37" s="63" t="s">
        <v>133</v>
      </c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3"/>
      <c r="Q37" s="122"/>
      <c r="R37" s="122"/>
      <c r="S37" s="122"/>
      <c r="T37" s="122"/>
      <c r="U37" s="122"/>
      <c r="V37" s="122"/>
      <c r="W37" s="122"/>
      <c r="X37" s="73"/>
      <c r="Y37" s="126"/>
    </row>
    <row r="38" spans="1:34">
      <c r="A38" s="128" t="s">
        <v>191</v>
      </c>
      <c r="B38" s="129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73"/>
      <c r="Y38" s="126"/>
    </row>
    <row r="39" spans="1:34">
      <c r="A39" s="130"/>
      <c r="B39" s="131" t="s">
        <v>134</v>
      </c>
      <c r="C39" s="132" t="s">
        <v>135</v>
      </c>
      <c r="D39" s="133" t="s">
        <v>136</v>
      </c>
      <c r="E39" s="130"/>
      <c r="F39" s="132" t="s">
        <v>137</v>
      </c>
      <c r="G39" s="133" t="s">
        <v>138</v>
      </c>
      <c r="H39" s="132" t="s">
        <v>139</v>
      </c>
      <c r="I39" s="130"/>
      <c r="J39" s="133" t="s">
        <v>25</v>
      </c>
      <c r="K39" s="133" t="s">
        <v>25</v>
      </c>
      <c r="L39" s="133" t="s">
        <v>25</v>
      </c>
      <c r="M39" s="133" t="s">
        <v>25</v>
      </c>
      <c r="N39" s="133" t="s">
        <v>25</v>
      </c>
      <c r="O39" s="133" t="s">
        <v>25</v>
      </c>
      <c r="P39" s="133" t="s">
        <v>25</v>
      </c>
      <c r="Q39" s="133" t="s">
        <v>25</v>
      </c>
      <c r="R39" s="133" t="s">
        <v>25</v>
      </c>
      <c r="S39" s="133" t="s">
        <v>25</v>
      </c>
      <c r="T39" s="133" t="s">
        <v>25</v>
      </c>
      <c r="U39" s="134" t="s">
        <v>25</v>
      </c>
      <c r="V39" s="133" t="s">
        <v>25</v>
      </c>
      <c r="W39" s="135" t="s">
        <v>140</v>
      </c>
      <c r="X39" s="73"/>
      <c r="Y39" s="126"/>
    </row>
    <row r="40" spans="1:34">
      <c r="A40" s="136" t="s">
        <v>141</v>
      </c>
      <c r="B40" s="137" t="s">
        <v>142</v>
      </c>
      <c r="C40" s="136" t="s">
        <v>5</v>
      </c>
      <c r="D40" s="136" t="s">
        <v>143</v>
      </c>
      <c r="E40" s="138" t="s">
        <v>144</v>
      </c>
      <c r="F40" s="136" t="s">
        <v>145</v>
      </c>
      <c r="G40" s="139" t="s">
        <v>146</v>
      </c>
      <c r="H40" s="136" t="s">
        <v>147</v>
      </c>
      <c r="I40" s="139" t="s">
        <v>16</v>
      </c>
      <c r="J40" s="139" t="s">
        <v>192</v>
      </c>
      <c r="K40" s="139" t="s">
        <v>192</v>
      </c>
      <c r="L40" s="139" t="s">
        <v>192</v>
      </c>
      <c r="M40" s="139" t="s">
        <v>192</v>
      </c>
      <c r="N40" s="139" t="s">
        <v>192</v>
      </c>
      <c r="O40" s="139" t="s">
        <v>192</v>
      </c>
      <c r="P40" s="139" t="s">
        <v>192</v>
      </c>
      <c r="Q40" s="139" t="s">
        <v>192</v>
      </c>
      <c r="R40" s="139" t="s">
        <v>192</v>
      </c>
      <c r="S40" s="139" t="s">
        <v>192</v>
      </c>
      <c r="T40" s="139" t="s">
        <v>192</v>
      </c>
      <c r="U40" s="140" t="s">
        <v>192</v>
      </c>
      <c r="V40" s="136"/>
      <c r="W40" s="141" t="s">
        <v>10</v>
      </c>
      <c r="X40" s="73"/>
      <c r="Y40" s="142"/>
    </row>
    <row r="41" spans="1:34">
      <c r="A41" s="143" t="s">
        <v>148</v>
      </c>
      <c r="B41" s="144" t="s">
        <v>149</v>
      </c>
      <c r="C41" s="143" t="s">
        <v>84</v>
      </c>
      <c r="D41" s="145" t="s">
        <v>150</v>
      </c>
      <c r="E41" s="146"/>
      <c r="F41" s="143" t="s">
        <v>151</v>
      </c>
      <c r="G41" s="145" t="s">
        <v>152</v>
      </c>
      <c r="H41" s="143" t="s">
        <v>153</v>
      </c>
      <c r="I41" s="145" t="s">
        <v>154</v>
      </c>
      <c r="J41" s="145" t="s">
        <v>194</v>
      </c>
      <c r="K41" s="145" t="s">
        <v>195</v>
      </c>
      <c r="L41" s="145" t="s">
        <v>196</v>
      </c>
      <c r="M41" s="145" t="s">
        <v>197</v>
      </c>
      <c r="N41" s="145" t="s">
        <v>198</v>
      </c>
      <c r="O41" s="145" t="s">
        <v>199</v>
      </c>
      <c r="P41" s="145" t="s">
        <v>200</v>
      </c>
      <c r="Q41" s="145" t="s">
        <v>201</v>
      </c>
      <c r="R41" s="145" t="s">
        <v>202</v>
      </c>
      <c r="S41" s="145" t="s">
        <v>203</v>
      </c>
      <c r="T41" s="145" t="s">
        <v>204</v>
      </c>
      <c r="U41" s="145" t="s">
        <v>205</v>
      </c>
      <c r="V41" s="145" t="s">
        <v>155</v>
      </c>
      <c r="W41" s="141" t="s">
        <v>156</v>
      </c>
      <c r="X41" s="87" t="s">
        <v>167</v>
      </c>
      <c r="Y41" s="142"/>
      <c r="Z41" s="603" t="s">
        <v>253</v>
      </c>
    </row>
    <row r="42" spans="1:34">
      <c r="A42" s="139"/>
      <c r="B42" s="148"/>
      <c r="C42" s="138"/>
      <c r="D42" s="138"/>
      <c r="E42" s="138"/>
      <c r="F42" s="138"/>
      <c r="G42" s="138"/>
      <c r="H42" s="138"/>
      <c r="I42" s="139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49"/>
      <c r="W42" s="130"/>
      <c r="X42" s="73"/>
      <c r="Y42" s="142"/>
      <c r="AB42" s="586" t="s">
        <v>244</v>
      </c>
    </row>
    <row r="43" spans="1:34">
      <c r="A43" s="140">
        <v>1</v>
      </c>
      <c r="B43" s="150">
        <v>1036324013.76</v>
      </c>
      <c r="C43" s="150">
        <v>0</v>
      </c>
      <c r="D43" s="151"/>
      <c r="E43" s="152"/>
      <c r="F43" s="138"/>
      <c r="G43" s="153">
        <v>0</v>
      </c>
      <c r="H43" s="153">
        <v>1036324013.76</v>
      </c>
      <c r="I43" s="154">
        <v>4</v>
      </c>
      <c r="J43" s="153">
        <v>3454413.3791999999</v>
      </c>
      <c r="K43" s="153">
        <v>3454413.3791999999</v>
      </c>
      <c r="L43" s="153">
        <v>3454413.3791999999</v>
      </c>
      <c r="M43" s="153">
        <v>3454413.3791999999</v>
      </c>
      <c r="N43" s="153">
        <v>3454413.3791999999</v>
      </c>
      <c r="O43" s="153">
        <v>3454413.3791999999</v>
      </c>
      <c r="P43" s="153">
        <v>3454413.3791999999</v>
      </c>
      <c r="Q43" s="153">
        <v>3454413.3791999999</v>
      </c>
      <c r="R43" s="153">
        <v>3454413.3791999999</v>
      </c>
      <c r="S43" s="153">
        <v>3454413.3791999999</v>
      </c>
      <c r="T43" s="153">
        <v>3454413.3791999999</v>
      </c>
      <c r="U43" s="153">
        <v>3454413.3791999999</v>
      </c>
      <c r="V43" s="155">
        <v>41452960.550399989</v>
      </c>
      <c r="W43" s="153">
        <v>994871053.20959997</v>
      </c>
      <c r="X43" s="94">
        <v>41452960.550399996</v>
      </c>
      <c r="Y43" s="156">
        <v>0</v>
      </c>
      <c r="Z43" s="603">
        <v>0</v>
      </c>
      <c r="AA43" s="604"/>
      <c r="AB43" s="586" t="s">
        <v>245</v>
      </c>
    </row>
    <row r="44" spans="1:34" ht="15.75" thickBot="1">
      <c r="A44" s="158" t="s">
        <v>157</v>
      </c>
      <c r="B44" s="150">
        <v>113638674.14902285</v>
      </c>
      <c r="C44" s="150">
        <v>7118415.1126102498</v>
      </c>
      <c r="D44" s="151">
        <v>7067615.7121711932</v>
      </c>
      <c r="E44" s="152"/>
      <c r="F44" s="150"/>
      <c r="G44" s="153">
        <v>3559207.5563051249</v>
      </c>
      <c r="H44" s="153">
        <v>124265497.41749917</v>
      </c>
      <c r="I44" s="154">
        <v>6</v>
      </c>
      <c r="J44" s="153">
        <v>621327.48708749586</v>
      </c>
      <c r="K44" s="153">
        <v>621327.48708749586</v>
      </c>
      <c r="L44" s="153">
        <v>621327.48708749586</v>
      </c>
      <c r="M44" s="153">
        <v>621327.48708749586</v>
      </c>
      <c r="N44" s="153">
        <v>621327.48708749586</v>
      </c>
      <c r="O44" s="153">
        <v>621327.48708749586</v>
      </c>
      <c r="P44" s="153">
        <v>621327.48708749586</v>
      </c>
      <c r="Q44" s="153">
        <v>621327.48708749586</v>
      </c>
      <c r="R44" s="153">
        <v>621327.48708749586</v>
      </c>
      <c r="S44" s="153">
        <v>621327.48708749586</v>
      </c>
      <c r="T44" s="153">
        <v>621327.48708749586</v>
      </c>
      <c r="U44" s="153">
        <v>621327.48708749586</v>
      </c>
      <c r="V44" s="155">
        <v>7455929.8450499484</v>
      </c>
      <c r="W44" s="153">
        <v>113301159.41658315</v>
      </c>
      <c r="X44" s="94">
        <v>7455929.8450499503</v>
      </c>
      <c r="Y44" s="156">
        <v>0</v>
      </c>
      <c r="Z44" s="603">
        <v>419634.72911625542</v>
      </c>
      <c r="AA44" s="604"/>
      <c r="AB44" s="586"/>
    </row>
    <row r="45" spans="1:34">
      <c r="A45" s="158">
        <v>2</v>
      </c>
      <c r="B45" s="150">
        <v>101803848.98</v>
      </c>
      <c r="C45" s="150">
        <v>0</v>
      </c>
      <c r="D45" s="151"/>
      <c r="E45" s="152"/>
      <c r="F45" s="150"/>
      <c r="G45" s="153">
        <v>0</v>
      </c>
      <c r="H45" s="153">
        <v>101803848.98</v>
      </c>
      <c r="I45" s="154">
        <v>6</v>
      </c>
      <c r="J45" s="153">
        <v>509019.24489999999</v>
      </c>
      <c r="K45" s="153">
        <v>509019.24489999999</v>
      </c>
      <c r="L45" s="153">
        <v>509019.24489999999</v>
      </c>
      <c r="M45" s="153">
        <v>509019.24489999999</v>
      </c>
      <c r="N45" s="153">
        <v>509019.24489999999</v>
      </c>
      <c r="O45" s="153">
        <v>509019.24489999999</v>
      </c>
      <c r="P45" s="153">
        <v>509019.24489999999</v>
      </c>
      <c r="Q45" s="153">
        <v>509019.24489999999</v>
      </c>
      <c r="R45" s="153">
        <v>509019.24489999999</v>
      </c>
      <c r="S45" s="153">
        <v>509019.24489999999</v>
      </c>
      <c r="T45" s="153">
        <v>509019.24489999999</v>
      </c>
      <c r="U45" s="153">
        <v>509019.24489999999</v>
      </c>
      <c r="V45" s="155">
        <v>6108230.9388000006</v>
      </c>
      <c r="W45" s="153">
        <v>95695618.041199997</v>
      </c>
      <c r="X45" s="94">
        <v>6108230.9387999997</v>
      </c>
      <c r="Y45" s="156">
        <v>0</v>
      </c>
      <c r="Z45" s="603">
        <v>0</v>
      </c>
      <c r="AA45" s="604"/>
      <c r="AB45" s="587" t="s">
        <v>254</v>
      </c>
      <c r="AC45" s="588"/>
      <c r="AD45" s="589" t="s">
        <v>210</v>
      </c>
      <c r="AE45" s="589" t="s">
        <v>211</v>
      </c>
      <c r="AF45" s="590" t="s">
        <v>212</v>
      </c>
    </row>
    <row r="46" spans="1:34">
      <c r="A46" s="158">
        <v>3</v>
      </c>
      <c r="B46" s="150">
        <v>3146629.9</v>
      </c>
      <c r="C46" s="150">
        <v>0</v>
      </c>
      <c r="D46" s="151"/>
      <c r="E46" s="152"/>
      <c r="F46" s="150"/>
      <c r="G46" s="153">
        <v>0</v>
      </c>
      <c r="H46" s="153">
        <v>3146629.9</v>
      </c>
      <c r="I46" s="154">
        <v>5</v>
      </c>
      <c r="J46" s="153">
        <v>13110.957916666666</v>
      </c>
      <c r="K46" s="153">
        <v>13110.957916666666</v>
      </c>
      <c r="L46" s="153">
        <v>13110.957916666666</v>
      </c>
      <c r="M46" s="153">
        <v>13110.957916666666</v>
      </c>
      <c r="N46" s="153">
        <v>13110.957916666666</v>
      </c>
      <c r="O46" s="153">
        <v>13110.957916666666</v>
      </c>
      <c r="P46" s="153">
        <v>13110.957916666666</v>
      </c>
      <c r="Q46" s="153">
        <v>13110.957916666666</v>
      </c>
      <c r="R46" s="153">
        <v>13110.957916666666</v>
      </c>
      <c r="S46" s="153">
        <v>13110.957916666666</v>
      </c>
      <c r="T46" s="153">
        <v>13110.957916666666</v>
      </c>
      <c r="U46" s="153">
        <v>13110.957916666666</v>
      </c>
      <c r="V46" s="155">
        <v>157331.495</v>
      </c>
      <c r="W46" s="153">
        <v>2989298.4049999998</v>
      </c>
      <c r="X46" s="94">
        <v>157331.495</v>
      </c>
      <c r="Y46" s="156">
        <v>0</v>
      </c>
      <c r="Z46" s="603">
        <v>0</v>
      </c>
      <c r="AA46" s="604"/>
      <c r="AB46" s="591"/>
      <c r="AF46" s="592"/>
    </row>
    <row r="47" spans="1:34">
      <c r="A47" s="158">
        <v>6</v>
      </c>
      <c r="B47" s="150">
        <v>91863.9</v>
      </c>
      <c r="C47" s="150">
        <v>0</v>
      </c>
      <c r="D47" s="151"/>
      <c r="E47" s="152"/>
      <c r="F47" s="150"/>
      <c r="G47" s="153">
        <v>0</v>
      </c>
      <c r="H47" s="153">
        <v>91863.9</v>
      </c>
      <c r="I47" s="154">
        <v>10</v>
      </c>
      <c r="J47" s="153">
        <v>765.53249999999991</v>
      </c>
      <c r="K47" s="153">
        <v>765.53249999999991</v>
      </c>
      <c r="L47" s="153">
        <v>765.53249999999991</v>
      </c>
      <c r="M47" s="153">
        <v>765.53249999999991</v>
      </c>
      <c r="N47" s="153">
        <v>765.53249999999991</v>
      </c>
      <c r="O47" s="153">
        <v>765.53249999999991</v>
      </c>
      <c r="P47" s="153">
        <v>765.53249999999991</v>
      </c>
      <c r="Q47" s="153">
        <v>765.53249999999991</v>
      </c>
      <c r="R47" s="153">
        <v>765.53249999999991</v>
      </c>
      <c r="S47" s="153">
        <v>765.53249999999991</v>
      </c>
      <c r="T47" s="153">
        <v>765.53249999999991</v>
      </c>
      <c r="U47" s="153">
        <v>765.53249999999991</v>
      </c>
      <c r="V47" s="155">
        <v>9186.39</v>
      </c>
      <c r="W47" s="153">
        <v>82677.509999999995</v>
      </c>
      <c r="X47" s="94">
        <v>9186.39</v>
      </c>
      <c r="Y47" s="156">
        <v>0</v>
      </c>
      <c r="Z47" s="603">
        <v>0</v>
      </c>
      <c r="AA47" s="604"/>
      <c r="AB47" s="594" t="s">
        <v>215</v>
      </c>
      <c r="AF47" s="592"/>
    </row>
    <row r="48" spans="1:34">
      <c r="A48" s="158">
        <v>7</v>
      </c>
      <c r="B48" s="150">
        <v>645406919.66212034</v>
      </c>
      <c r="C48" s="150">
        <v>1087317</v>
      </c>
      <c r="D48" s="151">
        <v>1026072.327332709</v>
      </c>
      <c r="E48" s="152"/>
      <c r="F48" s="150"/>
      <c r="G48" s="153">
        <v>543658.5</v>
      </c>
      <c r="H48" s="153">
        <v>646976650.48945308</v>
      </c>
      <c r="I48" s="154">
        <v>15</v>
      </c>
      <c r="J48" s="153">
        <v>8087208.1311181635</v>
      </c>
      <c r="K48" s="153">
        <v>8087208.1311181635</v>
      </c>
      <c r="L48" s="153">
        <v>8087208.1311181635</v>
      </c>
      <c r="M48" s="153">
        <v>8087208.1311181635</v>
      </c>
      <c r="N48" s="153">
        <v>8087208.1311181635</v>
      </c>
      <c r="O48" s="153">
        <v>8087208.1311181635</v>
      </c>
      <c r="P48" s="153">
        <v>8087208.1311181635</v>
      </c>
      <c r="Q48" s="153">
        <v>8087208.1311181635</v>
      </c>
      <c r="R48" s="153">
        <v>8087208.1311181635</v>
      </c>
      <c r="S48" s="153">
        <v>8087208.1311181635</v>
      </c>
      <c r="T48" s="153">
        <v>8087208.1311181635</v>
      </c>
      <c r="U48" s="153">
        <v>8087208.1311181635</v>
      </c>
      <c r="V48" s="155">
        <v>97046497.573417962</v>
      </c>
      <c r="W48" s="153">
        <v>549447739.08870244</v>
      </c>
      <c r="X48" s="94">
        <v>97046497.573417962</v>
      </c>
      <c r="Y48" s="156">
        <v>0</v>
      </c>
      <c r="Z48" s="603">
        <v>78827.567167982459</v>
      </c>
      <c r="AA48" s="604"/>
      <c r="AB48" s="605" t="s">
        <v>216</v>
      </c>
      <c r="AC48" s="606"/>
      <c r="AD48" s="94">
        <v>871000</v>
      </c>
      <c r="AE48" s="606"/>
      <c r="AF48" s="104">
        <v>871000</v>
      </c>
      <c r="AH48" s="597" t="s">
        <v>255</v>
      </c>
    </row>
    <row r="49" spans="1:32">
      <c r="A49" s="158">
        <v>8</v>
      </c>
      <c r="B49" s="150">
        <v>194245298.72533864</v>
      </c>
      <c r="C49" s="150">
        <v>18891022.258984022</v>
      </c>
      <c r="D49" s="151">
        <v>17711641.626211867</v>
      </c>
      <c r="E49" s="152"/>
      <c r="F49" s="150"/>
      <c r="G49" s="153">
        <v>9445511.1294920109</v>
      </c>
      <c r="H49" s="153">
        <v>221402451.4810425</v>
      </c>
      <c r="I49" s="154">
        <v>20</v>
      </c>
      <c r="J49" s="153">
        <v>3690040.8580173743</v>
      </c>
      <c r="K49" s="153">
        <v>3690040.8580173743</v>
      </c>
      <c r="L49" s="153">
        <v>3690040.8580173743</v>
      </c>
      <c r="M49" s="153">
        <v>3690040.8580173743</v>
      </c>
      <c r="N49" s="153">
        <v>3690040.8580173743</v>
      </c>
      <c r="O49" s="153">
        <v>3690040.8580173743</v>
      </c>
      <c r="P49" s="153">
        <v>3690040.8580173743</v>
      </c>
      <c r="Q49" s="153">
        <v>3690040.8580173743</v>
      </c>
      <c r="R49" s="153">
        <v>3690040.8580173743</v>
      </c>
      <c r="S49" s="153">
        <v>3690040.8580173743</v>
      </c>
      <c r="T49" s="153">
        <v>3690040.8580173743</v>
      </c>
      <c r="U49" s="153">
        <v>3690040.8580173743</v>
      </c>
      <c r="V49" s="155">
        <v>44280490.296208501</v>
      </c>
      <c r="W49" s="153">
        <v>168855830.68811417</v>
      </c>
      <c r="X49" s="94">
        <v>44280490.296208493</v>
      </c>
      <c r="Y49" s="156">
        <v>0</v>
      </c>
      <c r="Z49" s="603">
        <v>3241687.64362517</v>
      </c>
      <c r="AA49" s="604"/>
      <c r="AB49" s="605">
        <v>7</v>
      </c>
      <c r="AC49" s="606"/>
      <c r="AD49" s="94">
        <v>5218000</v>
      </c>
      <c r="AE49" s="94">
        <v>0</v>
      </c>
      <c r="AF49" s="104">
        <v>5218000</v>
      </c>
    </row>
    <row r="50" spans="1:32">
      <c r="A50" s="158">
        <v>10</v>
      </c>
      <c r="B50" s="150">
        <v>15537008.211237649</v>
      </c>
      <c r="C50" s="150">
        <v>7821268</v>
      </c>
      <c r="D50" s="151">
        <v>7821268</v>
      </c>
      <c r="E50" s="152"/>
      <c r="F50" s="150"/>
      <c r="G50" s="153">
        <v>3910634</v>
      </c>
      <c r="H50" s="153">
        <v>27268910.211237647</v>
      </c>
      <c r="I50" s="154">
        <v>30</v>
      </c>
      <c r="J50" s="153">
        <v>681722.75528094114</v>
      </c>
      <c r="K50" s="153">
        <v>681722.75528094114</v>
      </c>
      <c r="L50" s="153">
        <v>681722.75528094114</v>
      </c>
      <c r="M50" s="153">
        <v>681722.75528094114</v>
      </c>
      <c r="N50" s="153">
        <v>681722.75528094114</v>
      </c>
      <c r="O50" s="153">
        <v>681722.75528094114</v>
      </c>
      <c r="P50" s="153">
        <v>681722.75528094114</v>
      </c>
      <c r="Q50" s="153">
        <v>681722.75528094114</v>
      </c>
      <c r="R50" s="153">
        <v>681722.75528094114</v>
      </c>
      <c r="S50" s="153">
        <v>681722.75528094114</v>
      </c>
      <c r="T50" s="153">
        <v>681722.75528094114</v>
      </c>
      <c r="U50" s="153">
        <v>681722.75528094114</v>
      </c>
      <c r="V50" s="155">
        <v>8180673.0633712923</v>
      </c>
      <c r="W50" s="153">
        <v>15177603.147866353</v>
      </c>
      <c r="X50" s="94">
        <v>8180673.0633712932</v>
      </c>
      <c r="Y50" s="156">
        <v>0</v>
      </c>
      <c r="Z50" s="603">
        <v>2343269.7633712916</v>
      </c>
      <c r="AA50" s="604"/>
      <c r="AB50" s="605">
        <v>8</v>
      </c>
      <c r="AC50" s="94"/>
      <c r="AD50" s="94">
        <v>15202495.182019796</v>
      </c>
      <c r="AE50" s="94">
        <v>207432.55899618057</v>
      </c>
      <c r="AF50" s="104">
        <v>15409927.741015976</v>
      </c>
    </row>
    <row r="51" spans="1:32">
      <c r="A51" s="158">
        <v>12</v>
      </c>
      <c r="B51" s="150">
        <v>2266753.0655205487</v>
      </c>
      <c r="C51" s="150">
        <v>6443561</v>
      </c>
      <c r="D51" s="151">
        <v>5801071.5621344987</v>
      </c>
      <c r="E51" s="152"/>
      <c r="F51" s="150"/>
      <c r="G51" s="153">
        <v>321244.71893275063</v>
      </c>
      <c r="H51" s="153">
        <v>8389069.3465877976</v>
      </c>
      <c r="I51" s="154">
        <v>100</v>
      </c>
      <c r="J51" s="153">
        <v>699089.1122156498</v>
      </c>
      <c r="K51" s="153">
        <v>699089.1122156498</v>
      </c>
      <c r="L51" s="153">
        <v>699089.1122156498</v>
      </c>
      <c r="M51" s="153">
        <v>699089.1122156498</v>
      </c>
      <c r="N51" s="153">
        <v>699089.1122156498</v>
      </c>
      <c r="O51" s="153">
        <v>699089.1122156498</v>
      </c>
      <c r="P51" s="153">
        <v>699089.1122156498</v>
      </c>
      <c r="Q51" s="153">
        <v>699089.1122156498</v>
      </c>
      <c r="R51" s="153">
        <v>699089.1122156498</v>
      </c>
      <c r="S51" s="153">
        <v>699089.1122156498</v>
      </c>
      <c r="T51" s="153">
        <v>699089.1122156498</v>
      </c>
      <c r="U51" s="153">
        <v>699089.1122156498</v>
      </c>
      <c r="V51" s="155">
        <v>8389069.3465877958</v>
      </c>
      <c r="W51" s="153">
        <v>321244.71893275343</v>
      </c>
      <c r="X51" s="161">
        <v>8389069.3465877976</v>
      </c>
      <c r="Y51" s="162">
        <v>0</v>
      </c>
      <c r="Z51" s="603">
        <v>2737591.8465877967</v>
      </c>
      <c r="AA51" s="604"/>
      <c r="AB51" s="607">
        <v>14</v>
      </c>
      <c r="AC51" s="164"/>
      <c r="AD51" s="164">
        <v>1835986.7985506116</v>
      </c>
      <c r="AE51" s="164">
        <v>179965.50329481368</v>
      </c>
      <c r="AF51" s="165">
        <v>2015952.3018454253</v>
      </c>
    </row>
    <row r="52" spans="1:32">
      <c r="A52" s="158">
        <v>13</v>
      </c>
      <c r="B52" s="150">
        <v>1369854.5316438354</v>
      </c>
      <c r="C52" s="150">
        <v>0</v>
      </c>
      <c r="D52" s="151"/>
      <c r="E52" s="152"/>
      <c r="F52" s="150"/>
      <c r="G52" s="153">
        <v>0</v>
      </c>
      <c r="H52" s="153">
        <v>1369854.5316438354</v>
      </c>
      <c r="I52" s="154"/>
      <c r="J52" s="153">
        <v>0</v>
      </c>
      <c r="K52" s="153">
        <v>0</v>
      </c>
      <c r="L52" s="153">
        <v>0</v>
      </c>
      <c r="M52" s="153">
        <v>0</v>
      </c>
      <c r="N52" s="153">
        <v>0</v>
      </c>
      <c r="O52" s="153">
        <v>0</v>
      </c>
      <c r="P52" s="153">
        <v>0</v>
      </c>
      <c r="Q52" s="153">
        <v>0</v>
      </c>
      <c r="R52" s="153">
        <v>0</v>
      </c>
      <c r="S52" s="153">
        <v>0</v>
      </c>
      <c r="T52" s="153">
        <v>0</v>
      </c>
      <c r="U52" s="153">
        <v>0</v>
      </c>
      <c r="V52" s="155">
        <v>393913.96120097581</v>
      </c>
      <c r="W52" s="153">
        <v>975940.57044285955</v>
      </c>
      <c r="X52" s="94"/>
      <c r="Y52" s="95">
        <v>393913.96120097581</v>
      </c>
      <c r="Z52" s="603">
        <v>0</v>
      </c>
      <c r="AA52" s="604"/>
      <c r="AB52" s="605">
        <v>49</v>
      </c>
      <c r="AC52" s="94"/>
      <c r="AD52" s="94">
        <v>55506986.326646268</v>
      </c>
      <c r="AE52" s="94">
        <v>2715106.4446698874</v>
      </c>
      <c r="AF52" s="104">
        <v>58222092.771316156</v>
      </c>
    </row>
    <row r="53" spans="1:32">
      <c r="A53" s="158">
        <v>17</v>
      </c>
      <c r="B53" s="150">
        <v>574208.80000000005</v>
      </c>
      <c r="C53" s="150">
        <v>0</v>
      </c>
      <c r="D53" s="151"/>
      <c r="E53" s="152"/>
      <c r="F53" s="150"/>
      <c r="G53" s="153">
        <v>0</v>
      </c>
      <c r="H53" s="153">
        <v>574208.80000000005</v>
      </c>
      <c r="I53" s="154">
        <v>8</v>
      </c>
      <c r="J53" s="153">
        <v>3828.0586666666672</v>
      </c>
      <c r="K53" s="153">
        <v>3828.0586666666672</v>
      </c>
      <c r="L53" s="153">
        <v>3828.0586666666672</v>
      </c>
      <c r="M53" s="153">
        <v>3828.0586666666672</v>
      </c>
      <c r="N53" s="153">
        <v>3828.0586666666672</v>
      </c>
      <c r="O53" s="153">
        <v>3828.0586666666672</v>
      </c>
      <c r="P53" s="153">
        <v>3828.0586666666672</v>
      </c>
      <c r="Q53" s="153">
        <v>3828.0586666666672</v>
      </c>
      <c r="R53" s="153">
        <v>3828.0586666666672</v>
      </c>
      <c r="S53" s="153">
        <v>3828.0586666666672</v>
      </c>
      <c r="T53" s="153">
        <v>3828.0586666666672</v>
      </c>
      <c r="U53" s="153">
        <v>3828.0586666666672</v>
      </c>
      <c r="V53" s="155">
        <v>45936.703999999998</v>
      </c>
      <c r="W53" s="153">
        <v>528272.09600000002</v>
      </c>
      <c r="X53" s="94">
        <v>45936.704000000005</v>
      </c>
      <c r="Y53" s="95">
        <v>0</v>
      </c>
      <c r="Z53" s="603">
        <v>0</v>
      </c>
      <c r="AA53" s="604"/>
      <c r="AB53" s="607">
        <v>51</v>
      </c>
      <c r="AC53" s="164"/>
      <c r="AD53" s="164">
        <v>988608.2761426369</v>
      </c>
      <c r="AE53" s="164">
        <v>1173827.5786972074</v>
      </c>
      <c r="AF53" s="165">
        <v>2162435.8548398442</v>
      </c>
    </row>
    <row r="54" spans="1:32" ht="15.75" thickBot="1">
      <c r="A54" s="158">
        <v>38</v>
      </c>
      <c r="B54" s="150">
        <v>2040093.685364326</v>
      </c>
      <c r="C54" s="150">
        <v>4166088</v>
      </c>
      <c r="D54" s="151">
        <v>4166088</v>
      </c>
      <c r="E54" s="152"/>
      <c r="F54" s="150"/>
      <c r="G54" s="153">
        <v>2083044</v>
      </c>
      <c r="H54" s="153">
        <v>8289225.6853643265</v>
      </c>
      <c r="I54" s="154">
        <v>30</v>
      </c>
      <c r="J54" s="153">
        <v>207230.64213410814</v>
      </c>
      <c r="K54" s="153">
        <v>207230.64213410814</v>
      </c>
      <c r="L54" s="153">
        <v>207230.64213410814</v>
      </c>
      <c r="M54" s="153">
        <v>207230.64213410814</v>
      </c>
      <c r="N54" s="153">
        <v>207230.64213410814</v>
      </c>
      <c r="O54" s="153">
        <v>207230.64213410814</v>
      </c>
      <c r="P54" s="153">
        <v>207230.64213410814</v>
      </c>
      <c r="Q54" s="153">
        <v>207230.64213410814</v>
      </c>
      <c r="R54" s="153">
        <v>207230.64213410814</v>
      </c>
      <c r="S54" s="153">
        <v>207230.64213410814</v>
      </c>
      <c r="T54" s="153">
        <v>207230.64213410814</v>
      </c>
      <c r="U54" s="153">
        <v>207230.64213410814</v>
      </c>
      <c r="V54" s="155">
        <v>2486767.7056092978</v>
      </c>
      <c r="W54" s="153">
        <v>3719413.9797550286</v>
      </c>
      <c r="X54" s="94">
        <v>2486767.7056092978</v>
      </c>
      <c r="Y54" s="95">
        <v>0</v>
      </c>
      <c r="Z54" s="603">
        <v>1175701.9606092977</v>
      </c>
      <c r="AA54" s="604"/>
      <c r="AB54" s="608"/>
      <c r="AC54" s="166"/>
      <c r="AD54" s="166">
        <v>79623076.583359316</v>
      </c>
      <c r="AE54" s="166">
        <v>4276332.0856580893</v>
      </c>
      <c r="AF54" s="167">
        <v>83899408.669017404</v>
      </c>
    </row>
    <row r="55" spans="1:32">
      <c r="A55" s="158">
        <v>41</v>
      </c>
      <c r="B55" s="150">
        <v>6043825.7759382892</v>
      </c>
      <c r="C55" s="150">
        <v>932367</v>
      </c>
      <c r="D55" s="151">
        <v>735494.51874662773</v>
      </c>
      <c r="E55" s="152"/>
      <c r="F55" s="150"/>
      <c r="G55" s="153">
        <v>466183.5</v>
      </c>
      <c r="H55" s="153">
        <v>7245503.7946849167</v>
      </c>
      <c r="I55" s="154">
        <v>25</v>
      </c>
      <c r="J55" s="153">
        <v>150947.99572260244</v>
      </c>
      <c r="K55" s="153">
        <v>150947.99572260244</v>
      </c>
      <c r="L55" s="153">
        <v>150947.99572260244</v>
      </c>
      <c r="M55" s="153">
        <v>150947.99572260244</v>
      </c>
      <c r="N55" s="153">
        <v>150947.99572260244</v>
      </c>
      <c r="O55" s="153">
        <v>150947.99572260244</v>
      </c>
      <c r="P55" s="153">
        <v>150947.99572260244</v>
      </c>
      <c r="Q55" s="153">
        <v>150947.99572260244</v>
      </c>
      <c r="R55" s="153">
        <v>150947.99572260244</v>
      </c>
      <c r="S55" s="153">
        <v>150947.99572260244</v>
      </c>
      <c r="T55" s="153">
        <v>150947.99572260244</v>
      </c>
      <c r="U55" s="153">
        <v>150947.99572260244</v>
      </c>
      <c r="V55" s="155">
        <v>1811375.948671229</v>
      </c>
      <c r="W55" s="153">
        <v>5164816.8272670601</v>
      </c>
      <c r="X55" s="94">
        <v>1811375.9486712292</v>
      </c>
      <c r="Y55" s="95">
        <v>0</v>
      </c>
      <c r="Z55" s="603">
        <v>180989.25808903715</v>
      </c>
      <c r="AA55" s="604"/>
      <c r="AB55" s="586" t="s">
        <v>256</v>
      </c>
    </row>
    <row r="56" spans="1:32">
      <c r="A56" s="158">
        <v>45</v>
      </c>
      <c r="B56" s="150">
        <v>7153.8500000000013</v>
      </c>
      <c r="C56" s="150">
        <v>0</v>
      </c>
      <c r="D56" s="151"/>
      <c r="E56" s="152"/>
      <c r="F56" s="150"/>
      <c r="G56" s="153">
        <v>0</v>
      </c>
      <c r="H56" s="153">
        <v>7153.8500000000013</v>
      </c>
      <c r="I56" s="154">
        <v>45</v>
      </c>
      <c r="J56" s="153">
        <v>268.26937500000003</v>
      </c>
      <c r="K56" s="153">
        <v>268.26937500000003</v>
      </c>
      <c r="L56" s="153">
        <v>268.26937500000003</v>
      </c>
      <c r="M56" s="153">
        <v>268.26937500000003</v>
      </c>
      <c r="N56" s="153">
        <v>268.26937500000003</v>
      </c>
      <c r="O56" s="153">
        <v>268.26937500000003</v>
      </c>
      <c r="P56" s="153">
        <v>268.26937500000003</v>
      </c>
      <c r="Q56" s="153">
        <v>268.26937500000003</v>
      </c>
      <c r="R56" s="153">
        <v>268.26937500000003</v>
      </c>
      <c r="S56" s="153">
        <v>268.26937500000003</v>
      </c>
      <c r="T56" s="153">
        <v>268.26937500000003</v>
      </c>
      <c r="U56" s="153">
        <v>268.26937500000003</v>
      </c>
      <c r="V56" s="155">
        <v>3219.2324999999996</v>
      </c>
      <c r="W56" s="153">
        <v>3934.6175000000017</v>
      </c>
      <c r="X56" s="94">
        <v>3219.2325000000005</v>
      </c>
      <c r="Y56" s="95">
        <v>0</v>
      </c>
      <c r="Z56" s="603">
        <v>0</v>
      </c>
      <c r="AA56" s="604"/>
    </row>
    <row r="57" spans="1:32">
      <c r="A57" s="168">
        <v>49</v>
      </c>
      <c r="B57" s="150">
        <v>675515391.10682094</v>
      </c>
      <c r="C57" s="150">
        <v>38757707.228683844</v>
      </c>
      <c r="D57" s="151">
        <v>35485515.895014361</v>
      </c>
      <c r="E57" s="152"/>
      <c r="F57" s="150"/>
      <c r="G57" s="153">
        <v>19378853.614341922</v>
      </c>
      <c r="H57" s="153">
        <v>730379760.61617732</v>
      </c>
      <c r="I57" s="154">
        <v>8</v>
      </c>
      <c r="J57" s="153">
        <v>4869198.4041078491</v>
      </c>
      <c r="K57" s="153">
        <v>4869198.4041078491</v>
      </c>
      <c r="L57" s="153">
        <v>4869198.4041078491</v>
      </c>
      <c r="M57" s="153">
        <v>4869198.4041078491</v>
      </c>
      <c r="N57" s="153">
        <v>4869198.4041078491</v>
      </c>
      <c r="O57" s="153">
        <v>4869198.4041078491</v>
      </c>
      <c r="P57" s="153">
        <v>4869198.4041078491</v>
      </c>
      <c r="Q57" s="153">
        <v>4869198.4041078491</v>
      </c>
      <c r="R57" s="153">
        <v>4869198.4041078491</v>
      </c>
      <c r="S57" s="153">
        <v>4869198.4041078491</v>
      </c>
      <c r="T57" s="153">
        <v>4869198.4041078491</v>
      </c>
      <c r="U57" s="153">
        <v>4869198.4041078491</v>
      </c>
      <c r="V57" s="155">
        <v>58430380.849294178</v>
      </c>
      <c r="W57" s="153">
        <v>655842717.48621058</v>
      </c>
      <c r="X57" s="94">
        <v>58430380.849294186</v>
      </c>
      <c r="Y57" s="95">
        <v>0</v>
      </c>
      <c r="Z57" s="603">
        <v>2830613.2002695501</v>
      </c>
      <c r="AA57" s="604"/>
      <c r="AB57" s="586" t="s">
        <v>219</v>
      </c>
    </row>
    <row r="58" spans="1:32">
      <c r="A58" s="168">
        <v>50</v>
      </c>
      <c r="B58" s="150">
        <v>17783347.990998454</v>
      </c>
      <c r="C58" s="150">
        <v>28633648</v>
      </c>
      <c r="D58" s="151">
        <v>26453001.237340864</v>
      </c>
      <c r="E58" s="152"/>
      <c r="F58" s="150"/>
      <c r="G58" s="153">
        <v>14316824</v>
      </c>
      <c r="H58" s="153">
        <v>58553173.228339314</v>
      </c>
      <c r="I58" s="154">
        <v>55</v>
      </c>
      <c r="J58" s="153">
        <v>2683687.1062988853</v>
      </c>
      <c r="K58" s="153">
        <v>2683687.1062988853</v>
      </c>
      <c r="L58" s="153">
        <v>2683687.1062988853</v>
      </c>
      <c r="M58" s="153">
        <v>2683687.1062988853</v>
      </c>
      <c r="N58" s="153">
        <v>2683687.1062988853</v>
      </c>
      <c r="O58" s="153">
        <v>2683687.1062988853</v>
      </c>
      <c r="P58" s="153">
        <v>2683687.1062988853</v>
      </c>
      <c r="Q58" s="153">
        <v>2683687.1062988853</v>
      </c>
      <c r="R58" s="153">
        <v>2683687.1062988853</v>
      </c>
      <c r="S58" s="153">
        <v>2683687.1062988853</v>
      </c>
      <c r="T58" s="153">
        <v>2683687.1062988853</v>
      </c>
      <c r="U58" s="153">
        <v>2683687.1062988853</v>
      </c>
      <c r="V58" s="155">
        <v>32204245.275586631</v>
      </c>
      <c r="W58" s="153">
        <v>14212750.715411823</v>
      </c>
      <c r="X58" s="94">
        <v>32204245.275586624</v>
      </c>
      <c r="Y58" s="95">
        <v>0</v>
      </c>
      <c r="Z58" s="603">
        <v>14118373.096211627</v>
      </c>
      <c r="AA58" s="604"/>
      <c r="AB58" s="169" t="s">
        <v>220</v>
      </c>
    </row>
    <row r="59" spans="1:32">
      <c r="A59" s="158">
        <v>51</v>
      </c>
      <c r="B59" s="150">
        <v>1222084154.2519028</v>
      </c>
      <c r="C59" s="150">
        <v>243114681.03254992</v>
      </c>
      <c r="D59" s="151">
        <v>224754738.44719461</v>
      </c>
      <c r="E59" s="152"/>
      <c r="F59" s="150"/>
      <c r="G59" s="153">
        <v>121557340.51627496</v>
      </c>
      <c r="H59" s="153">
        <v>1568396233.2153723</v>
      </c>
      <c r="I59" s="154">
        <v>6</v>
      </c>
      <c r="J59" s="153">
        <v>7841981.1660768623</v>
      </c>
      <c r="K59" s="153">
        <v>7841981.1660768623</v>
      </c>
      <c r="L59" s="153">
        <v>7841981.1660768623</v>
      </c>
      <c r="M59" s="153">
        <v>7841981.1660768623</v>
      </c>
      <c r="N59" s="153">
        <v>7841981.1660768623</v>
      </c>
      <c r="O59" s="153">
        <v>7841981.1660768623</v>
      </c>
      <c r="P59" s="153">
        <v>7841981.1660768623</v>
      </c>
      <c r="Q59" s="153">
        <v>7841981.1660768623</v>
      </c>
      <c r="R59" s="153">
        <v>7841981.1660768623</v>
      </c>
      <c r="S59" s="153">
        <v>7841981.1660768623</v>
      </c>
      <c r="T59" s="153">
        <v>7841981.1660768623</v>
      </c>
      <c r="U59" s="153">
        <v>7841981.1660768623</v>
      </c>
      <c r="V59" s="155">
        <v>94103773.992922366</v>
      </c>
      <c r="W59" s="153">
        <v>1371095061.2915304</v>
      </c>
      <c r="X59" s="94">
        <v>94103773.992922351</v>
      </c>
      <c r="Y59" s="95">
        <v>0</v>
      </c>
      <c r="Z59" s="603">
        <v>13380259.879714385</v>
      </c>
      <c r="AA59" s="604"/>
      <c r="AB59" s="609" t="s">
        <v>42</v>
      </c>
      <c r="AC59" s="610" t="s">
        <v>222</v>
      </c>
      <c r="AD59" s="172" t="s">
        <v>223</v>
      </c>
    </row>
    <row r="60" spans="1:32">
      <c r="A60" s="173" t="s">
        <v>224</v>
      </c>
      <c r="B60" s="150">
        <v>59502829.969043568</v>
      </c>
      <c r="C60" s="150">
        <v>13386691.505160002</v>
      </c>
      <c r="D60" s="151">
        <v>13386691.505160002</v>
      </c>
      <c r="E60" s="152"/>
      <c r="F60" s="150"/>
      <c r="G60" s="153">
        <v>6693345.752580001</v>
      </c>
      <c r="H60" s="153">
        <v>79582867.226783574</v>
      </c>
      <c r="I60" s="154">
        <v>6</v>
      </c>
      <c r="J60" s="153">
        <v>397914.33613391785</v>
      </c>
      <c r="K60" s="153">
        <v>397914.33613391785</v>
      </c>
      <c r="L60" s="153">
        <v>397914.33613391785</v>
      </c>
      <c r="M60" s="153">
        <v>397914.33613391785</v>
      </c>
      <c r="N60" s="153">
        <v>397914.33613391785</v>
      </c>
      <c r="O60" s="153">
        <v>397914.33613391785</v>
      </c>
      <c r="P60" s="153">
        <v>397914.33613391785</v>
      </c>
      <c r="Q60" s="153">
        <v>397914.33613391785</v>
      </c>
      <c r="R60" s="153">
        <v>397914.33613391785</v>
      </c>
      <c r="S60" s="153">
        <v>397914.33613391785</v>
      </c>
      <c r="T60" s="153">
        <v>397914.33613391785</v>
      </c>
      <c r="U60" s="153">
        <v>397914.33613391785</v>
      </c>
      <c r="V60" s="155">
        <v>4774972.0336070145</v>
      </c>
      <c r="W60" s="153">
        <v>68114549.440596551</v>
      </c>
      <c r="X60" s="94">
        <v>4774972.0336070145</v>
      </c>
      <c r="Y60" s="95">
        <v>0</v>
      </c>
      <c r="Z60" s="603"/>
      <c r="AA60" s="604"/>
      <c r="AB60" s="611" t="s">
        <v>216</v>
      </c>
      <c r="AC60" s="612">
        <v>513000</v>
      </c>
      <c r="AD60" s="176">
        <v>0</v>
      </c>
    </row>
    <row r="61" spans="1:32">
      <c r="A61" s="158">
        <v>43.2</v>
      </c>
      <c r="B61" s="150">
        <v>0</v>
      </c>
      <c r="C61" s="150">
        <v>0</v>
      </c>
      <c r="D61" s="151"/>
      <c r="E61" s="152"/>
      <c r="F61" s="150"/>
      <c r="G61" s="153">
        <v>0</v>
      </c>
      <c r="H61" s="153">
        <v>0</v>
      </c>
      <c r="I61" s="154">
        <v>50</v>
      </c>
      <c r="J61" s="153">
        <v>0</v>
      </c>
      <c r="K61" s="153">
        <v>0</v>
      </c>
      <c r="L61" s="153">
        <v>0</v>
      </c>
      <c r="M61" s="153">
        <v>0</v>
      </c>
      <c r="N61" s="153">
        <v>0</v>
      </c>
      <c r="O61" s="153">
        <v>0</v>
      </c>
      <c r="P61" s="153">
        <v>0</v>
      </c>
      <c r="Q61" s="153">
        <v>0</v>
      </c>
      <c r="R61" s="153">
        <v>0</v>
      </c>
      <c r="S61" s="153">
        <v>0</v>
      </c>
      <c r="T61" s="153">
        <v>0</v>
      </c>
      <c r="U61" s="153">
        <v>0</v>
      </c>
      <c r="V61" s="155">
        <v>0</v>
      </c>
      <c r="W61" s="153">
        <v>0</v>
      </c>
      <c r="X61" s="94">
        <v>0</v>
      </c>
      <c r="Y61" s="95">
        <v>0</v>
      </c>
      <c r="Z61" s="603"/>
      <c r="AA61" s="604"/>
      <c r="AB61" s="612">
        <v>7</v>
      </c>
      <c r="AC61" s="612">
        <v>5218000</v>
      </c>
      <c r="AD61" s="176">
        <v>0</v>
      </c>
    </row>
    <row r="62" spans="1:32">
      <c r="A62" s="158" t="s">
        <v>158</v>
      </c>
      <c r="B62" s="150">
        <v>19174115.910930283</v>
      </c>
      <c r="C62" s="150">
        <v>0</v>
      </c>
      <c r="D62" s="151"/>
      <c r="E62" s="152"/>
      <c r="F62" s="150"/>
      <c r="G62" s="153">
        <v>0</v>
      </c>
      <c r="H62" s="153">
        <v>19174115.910930283</v>
      </c>
      <c r="I62" s="154">
        <v>7</v>
      </c>
      <c r="J62" s="153">
        <v>111849.00948042666</v>
      </c>
      <c r="K62" s="153">
        <v>111849.00948042666</v>
      </c>
      <c r="L62" s="153">
        <v>111849.00948042666</v>
      </c>
      <c r="M62" s="153">
        <v>111849.00948042666</v>
      </c>
      <c r="N62" s="153">
        <v>111849.00948042666</v>
      </c>
      <c r="O62" s="153">
        <v>111849.00948042666</v>
      </c>
      <c r="P62" s="153">
        <v>111849.00948042666</v>
      </c>
      <c r="Q62" s="153">
        <v>111849.00948042666</v>
      </c>
      <c r="R62" s="153">
        <v>111849.00948042666</v>
      </c>
      <c r="S62" s="153">
        <v>111849.00948042666</v>
      </c>
      <c r="T62" s="153">
        <v>111849.00948042666</v>
      </c>
      <c r="U62" s="153">
        <v>111849.00948042666</v>
      </c>
      <c r="V62" s="155">
        <v>1342188.1137651196</v>
      </c>
      <c r="W62" s="153">
        <v>17831927.797165163</v>
      </c>
      <c r="X62" s="94">
        <v>1342188.1137651198</v>
      </c>
      <c r="Y62" s="95">
        <v>0</v>
      </c>
      <c r="Z62" s="603">
        <v>0</v>
      </c>
      <c r="AA62" s="604"/>
      <c r="AB62" s="612">
        <v>8</v>
      </c>
      <c r="AC62" s="612">
        <v>853000</v>
      </c>
      <c r="AD62" s="176">
        <v>0</v>
      </c>
    </row>
    <row r="63" spans="1:32">
      <c r="A63" s="177">
        <v>14.1</v>
      </c>
      <c r="B63" s="150">
        <v>5333302.7685811622</v>
      </c>
      <c r="C63" s="178">
        <v>1810408.6981545747</v>
      </c>
      <c r="D63" s="179">
        <v>1759237.066256468</v>
      </c>
      <c r="E63" s="152"/>
      <c r="F63" s="150"/>
      <c r="G63" s="153">
        <v>905204.34907728736</v>
      </c>
      <c r="H63" s="153">
        <v>7997744.1839149175</v>
      </c>
      <c r="I63" s="154">
        <v>5</v>
      </c>
      <c r="J63" s="153">
        <v>33323.934099645492</v>
      </c>
      <c r="K63" s="153">
        <v>33323.934099645492</v>
      </c>
      <c r="L63" s="153">
        <v>33323.934099645492</v>
      </c>
      <c r="M63" s="153">
        <v>33323.934099645492</v>
      </c>
      <c r="N63" s="153">
        <v>33323.934099645492</v>
      </c>
      <c r="O63" s="153">
        <v>33323.934099645492</v>
      </c>
      <c r="P63" s="153">
        <v>33323.934099645492</v>
      </c>
      <c r="Q63" s="153">
        <v>33323.934099645492</v>
      </c>
      <c r="R63" s="153">
        <v>33323.934099645492</v>
      </c>
      <c r="S63" s="153">
        <v>33323.934099645492</v>
      </c>
      <c r="T63" s="153">
        <v>33323.934099645492</v>
      </c>
      <c r="U63" s="153">
        <v>33323.934099645492</v>
      </c>
      <c r="V63" s="155">
        <v>399887.20919574582</v>
      </c>
      <c r="W63" s="153">
        <v>6743824.2575399913</v>
      </c>
      <c r="X63" s="94">
        <v>399887.20919574588</v>
      </c>
      <c r="Y63" s="95">
        <v>0</v>
      </c>
      <c r="Z63" s="603">
        <v>87763.710368593805</v>
      </c>
      <c r="AA63" s="604"/>
      <c r="AB63" s="612">
        <v>14</v>
      </c>
      <c r="AC63" s="612">
        <v>11000</v>
      </c>
      <c r="AD63" s="176">
        <v>0</v>
      </c>
    </row>
    <row r="64" spans="1:32" ht="15.75" thickBot="1">
      <c r="A64" s="180" t="s">
        <v>84</v>
      </c>
      <c r="B64" s="181">
        <v>4121889288.9944634</v>
      </c>
      <c r="C64" s="181">
        <v>372163174.83614254</v>
      </c>
      <c r="D64" s="181">
        <v>346168435.89756316</v>
      </c>
      <c r="E64" s="181">
        <v>0</v>
      </c>
      <c r="F64" s="181">
        <v>0</v>
      </c>
      <c r="G64" s="181">
        <v>183181051.63700405</v>
      </c>
      <c r="H64" s="181">
        <v>4651238776.5290308</v>
      </c>
      <c r="I64" s="181"/>
      <c r="J64" s="181">
        <v>34056926.380332254</v>
      </c>
      <c r="K64" s="181">
        <v>34056926.380332254</v>
      </c>
      <c r="L64" s="181">
        <v>34056926.380332254</v>
      </c>
      <c r="M64" s="181">
        <v>34056926.380332254</v>
      </c>
      <c r="N64" s="181">
        <v>34056926.380332254</v>
      </c>
      <c r="O64" s="181">
        <v>34056926.380332254</v>
      </c>
      <c r="P64" s="181">
        <v>34056926.380332254</v>
      </c>
      <c r="Q64" s="181">
        <v>34056926.380332254</v>
      </c>
      <c r="R64" s="181">
        <v>34056926.380332254</v>
      </c>
      <c r="S64" s="181">
        <v>34056926.380332254</v>
      </c>
      <c r="T64" s="181">
        <v>34056926.380332254</v>
      </c>
      <c r="U64" s="181">
        <v>34056926.380332254</v>
      </c>
      <c r="V64" s="181">
        <v>409077030.52518797</v>
      </c>
      <c r="W64" s="181">
        <v>4084975433.305418</v>
      </c>
      <c r="X64" s="94">
        <v>408683116.56398702</v>
      </c>
      <c r="Y64" s="95">
        <v>393913.96120095253</v>
      </c>
      <c r="Z64" s="603"/>
      <c r="AB64" s="612">
        <v>49</v>
      </c>
      <c r="AC64" s="612">
        <v>451000</v>
      </c>
      <c r="AD64" s="176">
        <v>0</v>
      </c>
    </row>
    <row r="65" spans="1:30" ht="15.75" thickTop="1">
      <c r="B65" s="613" t="s">
        <v>119</v>
      </c>
      <c r="C65" s="614">
        <v>83899408.669017404</v>
      </c>
      <c r="D65" s="614">
        <v>79623076.583359316</v>
      </c>
      <c r="F65" s="615">
        <v>4276332.0856580883</v>
      </c>
      <c r="X65" s="95">
        <v>0</v>
      </c>
      <c r="Y65" s="95"/>
      <c r="Z65" s="164">
        <v>40594712.65513099</v>
      </c>
      <c r="AB65" s="616" t="s">
        <v>84</v>
      </c>
      <c r="AC65" s="612">
        <v>7046000</v>
      </c>
      <c r="AD65" s="176">
        <v>0</v>
      </c>
    </row>
    <row r="66" spans="1:30">
      <c r="B66" s="613"/>
      <c r="C66" s="614">
        <v>456062583.50515997</v>
      </c>
      <c r="D66" s="614">
        <v>425791512.48092246</v>
      </c>
      <c r="F66" s="615">
        <v>30271071.024237514</v>
      </c>
      <c r="G66" s="617" t="s">
        <v>225</v>
      </c>
      <c r="AB66" s="618"/>
      <c r="AC66" s="619"/>
      <c r="AD66" s="619"/>
    </row>
    <row r="67" spans="1:30">
      <c r="B67" s="613" t="s">
        <v>226</v>
      </c>
      <c r="C67" s="614">
        <v>442675892</v>
      </c>
      <c r="D67" s="614">
        <v>412404820.97576249</v>
      </c>
      <c r="G67" s="617"/>
      <c r="AB67" s="169" t="s">
        <v>221</v>
      </c>
      <c r="AC67" s="620"/>
      <c r="AD67" s="621"/>
    </row>
    <row r="68" spans="1:30">
      <c r="B68" s="613"/>
      <c r="C68" s="614"/>
      <c r="D68" s="614"/>
      <c r="G68" s="617"/>
      <c r="AB68" s="169"/>
      <c r="AC68" s="620"/>
      <c r="AD68" s="621"/>
    </row>
    <row r="69" spans="1:30">
      <c r="A69" s="63" t="s">
        <v>189</v>
      </c>
      <c r="B69" s="122"/>
      <c r="C69" s="123">
        <v>0</v>
      </c>
      <c r="D69" s="123">
        <v>0</v>
      </c>
      <c r="E69" s="122"/>
      <c r="F69" s="122"/>
      <c r="G69" s="122"/>
      <c r="H69" s="124" t="s">
        <v>127</v>
      </c>
      <c r="I69" s="122"/>
      <c r="J69" s="125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73"/>
      <c r="Y69" s="384"/>
      <c r="Z69" s="606"/>
      <c r="AB69" s="609" t="s">
        <v>42</v>
      </c>
      <c r="AC69" s="610" t="s">
        <v>222</v>
      </c>
      <c r="AD69" s="172" t="s">
        <v>223</v>
      </c>
    </row>
    <row r="70" spans="1:30">
      <c r="A70" s="63" t="s">
        <v>227</v>
      </c>
      <c r="B70" s="122"/>
      <c r="C70" s="122"/>
      <c r="D70" s="122"/>
      <c r="E70" s="122"/>
      <c r="F70" s="122"/>
      <c r="G70" s="122"/>
      <c r="H70" s="127" t="s">
        <v>131</v>
      </c>
      <c r="I70" s="122"/>
      <c r="J70" s="125"/>
      <c r="K70" s="122"/>
      <c r="L70" s="122"/>
      <c r="M70" s="122"/>
      <c r="N70" s="122"/>
      <c r="O70" s="122"/>
      <c r="P70" s="122"/>
      <c r="Q70" s="122"/>
      <c r="R70" s="122"/>
      <c r="S70" s="122"/>
      <c r="T70" s="125"/>
      <c r="U70" s="122"/>
      <c r="V70" s="122"/>
      <c r="W70" s="122"/>
      <c r="X70" s="73"/>
      <c r="Y70" s="384"/>
      <c r="Z70" s="606"/>
      <c r="AB70" s="622" t="s">
        <v>216</v>
      </c>
      <c r="AC70" s="623">
        <v>358000</v>
      </c>
      <c r="AD70" s="623">
        <v>0</v>
      </c>
    </row>
    <row r="71" spans="1:30">
      <c r="A71" s="63" t="s">
        <v>133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3"/>
      <c r="Q71" s="122"/>
      <c r="R71" s="122"/>
      <c r="S71" s="122"/>
      <c r="T71" s="122"/>
      <c r="U71" s="122"/>
      <c r="V71" s="122"/>
      <c r="W71" s="122"/>
      <c r="X71" s="73"/>
      <c r="Y71" s="384"/>
      <c r="Z71" s="606"/>
      <c r="AB71" s="623">
        <v>8</v>
      </c>
      <c r="AC71" s="623">
        <v>14142062.62302362</v>
      </c>
      <c r="AD71" s="623">
        <v>207432.55899618057</v>
      </c>
    </row>
    <row r="72" spans="1:30">
      <c r="A72" s="128" t="s">
        <v>191</v>
      </c>
      <c r="B72" s="129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73"/>
      <c r="Y72" s="384"/>
      <c r="Z72" s="606"/>
      <c r="AB72" s="623">
        <v>14</v>
      </c>
      <c r="AC72" s="623">
        <v>2824595.0746932486</v>
      </c>
      <c r="AD72" s="623">
        <v>1353793.0819920211</v>
      </c>
    </row>
    <row r="73" spans="1:30">
      <c r="A73" s="130"/>
      <c r="B73" s="131" t="s">
        <v>134</v>
      </c>
      <c r="C73" s="132" t="s">
        <v>135</v>
      </c>
      <c r="D73" s="133" t="s">
        <v>136</v>
      </c>
      <c r="E73" s="130"/>
      <c r="F73" s="132" t="s">
        <v>137</v>
      </c>
      <c r="G73" s="133" t="s">
        <v>138</v>
      </c>
      <c r="H73" s="132" t="s">
        <v>139</v>
      </c>
      <c r="I73" s="130"/>
      <c r="J73" s="133" t="s">
        <v>25</v>
      </c>
      <c r="K73" s="133" t="s">
        <v>25</v>
      </c>
      <c r="L73" s="133" t="s">
        <v>25</v>
      </c>
      <c r="M73" s="133" t="s">
        <v>25</v>
      </c>
      <c r="N73" s="133" t="s">
        <v>25</v>
      </c>
      <c r="O73" s="133" t="s">
        <v>25</v>
      </c>
      <c r="P73" s="133" t="s">
        <v>25</v>
      </c>
      <c r="Q73" s="133" t="s">
        <v>25</v>
      </c>
      <c r="R73" s="133" t="s">
        <v>25</v>
      </c>
      <c r="S73" s="133" t="s">
        <v>25</v>
      </c>
      <c r="T73" s="133" t="s">
        <v>25</v>
      </c>
      <c r="U73" s="134" t="s">
        <v>25</v>
      </c>
      <c r="V73" s="133" t="s">
        <v>25</v>
      </c>
      <c r="W73" s="135" t="s">
        <v>140</v>
      </c>
      <c r="X73" s="73"/>
      <c r="Y73" s="384"/>
      <c r="Z73" s="606"/>
      <c r="AB73" s="623">
        <v>49</v>
      </c>
      <c r="AC73" s="623">
        <v>52340879.881976411</v>
      </c>
      <c r="AD73" s="623">
        <v>2715106.4446698874</v>
      </c>
    </row>
    <row r="74" spans="1:30">
      <c r="A74" s="136" t="s">
        <v>141</v>
      </c>
      <c r="B74" s="137" t="s">
        <v>142</v>
      </c>
      <c r="C74" s="136" t="s">
        <v>5</v>
      </c>
      <c r="D74" s="136" t="s">
        <v>143</v>
      </c>
      <c r="E74" s="138" t="s">
        <v>144</v>
      </c>
      <c r="F74" s="136" t="s">
        <v>145</v>
      </c>
      <c r="G74" s="139" t="s">
        <v>146</v>
      </c>
      <c r="H74" s="136" t="s">
        <v>147</v>
      </c>
      <c r="I74" s="139" t="s">
        <v>16</v>
      </c>
      <c r="J74" s="139" t="s">
        <v>192</v>
      </c>
      <c r="K74" s="139" t="s">
        <v>192</v>
      </c>
      <c r="L74" s="139" t="s">
        <v>192</v>
      </c>
      <c r="M74" s="139" t="s">
        <v>192</v>
      </c>
      <c r="N74" s="139" t="s">
        <v>192</v>
      </c>
      <c r="O74" s="139" t="s">
        <v>192</v>
      </c>
      <c r="P74" s="139" t="s">
        <v>192</v>
      </c>
      <c r="Q74" s="139" t="s">
        <v>192</v>
      </c>
      <c r="R74" s="139" t="s">
        <v>192</v>
      </c>
      <c r="S74" s="139" t="s">
        <v>192</v>
      </c>
      <c r="T74" s="139" t="s">
        <v>192</v>
      </c>
      <c r="U74" s="140" t="s">
        <v>192</v>
      </c>
      <c r="V74" s="136"/>
      <c r="W74" s="141" t="s">
        <v>10</v>
      </c>
      <c r="X74" s="73"/>
      <c r="Y74" s="142"/>
      <c r="Z74" s="606"/>
      <c r="AB74" s="623">
        <v>51</v>
      </c>
      <c r="AC74" s="623">
        <v>0</v>
      </c>
      <c r="AD74" s="623">
        <v>0</v>
      </c>
    </row>
    <row r="75" spans="1:30">
      <c r="A75" s="143" t="s">
        <v>148</v>
      </c>
      <c r="B75" s="144" t="s">
        <v>149</v>
      </c>
      <c r="C75" s="143" t="s">
        <v>84</v>
      </c>
      <c r="D75" s="145" t="s">
        <v>150</v>
      </c>
      <c r="E75" s="146"/>
      <c r="F75" s="143" t="s">
        <v>151</v>
      </c>
      <c r="G75" s="145" t="s">
        <v>152</v>
      </c>
      <c r="H75" s="143" t="s">
        <v>153</v>
      </c>
      <c r="I75" s="145" t="s">
        <v>154</v>
      </c>
      <c r="J75" s="145" t="s">
        <v>194</v>
      </c>
      <c r="K75" s="145" t="s">
        <v>195</v>
      </c>
      <c r="L75" s="145" t="s">
        <v>196</v>
      </c>
      <c r="M75" s="145" t="s">
        <v>197</v>
      </c>
      <c r="N75" s="145" t="s">
        <v>198</v>
      </c>
      <c r="O75" s="145" t="s">
        <v>199</v>
      </c>
      <c r="P75" s="145" t="s">
        <v>200</v>
      </c>
      <c r="Q75" s="145" t="s">
        <v>201</v>
      </c>
      <c r="R75" s="145" t="s">
        <v>202</v>
      </c>
      <c r="S75" s="145" t="s">
        <v>203</v>
      </c>
      <c r="T75" s="145" t="s">
        <v>204</v>
      </c>
      <c r="U75" s="145" t="s">
        <v>205</v>
      </c>
      <c r="V75" s="145" t="s">
        <v>155</v>
      </c>
      <c r="W75" s="141" t="s">
        <v>166</v>
      </c>
      <c r="X75" s="87" t="s">
        <v>167</v>
      </c>
      <c r="Y75" s="142"/>
      <c r="Z75" s="603" t="s">
        <v>253</v>
      </c>
      <c r="AB75" s="624" t="s">
        <v>84</v>
      </c>
      <c r="AC75" s="624">
        <v>69665537.579693288</v>
      </c>
      <c r="AD75" s="624">
        <v>4276332.0856580893</v>
      </c>
    </row>
    <row r="76" spans="1:30">
      <c r="A76" s="139"/>
      <c r="B76" s="148"/>
      <c r="C76" s="138"/>
      <c r="D76" s="138"/>
      <c r="E76" s="138"/>
      <c r="F76" s="138"/>
      <c r="G76" s="138"/>
      <c r="H76" s="138"/>
      <c r="I76" s="139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49"/>
      <c r="W76" s="130"/>
      <c r="X76" s="73"/>
      <c r="Y76" s="142"/>
      <c r="Z76" s="606"/>
      <c r="AB76" s="625"/>
      <c r="AC76" s="625"/>
      <c r="AD76" s="625"/>
    </row>
    <row r="77" spans="1:30">
      <c r="A77" s="140">
        <v>1</v>
      </c>
      <c r="B77" s="150">
        <v>994871053.20959997</v>
      </c>
      <c r="C77" s="150">
        <v>0</v>
      </c>
      <c r="D77" s="150">
        <v>0</v>
      </c>
      <c r="E77" s="138"/>
      <c r="F77" s="138"/>
      <c r="G77" s="153">
        <v>0</v>
      </c>
      <c r="H77" s="153">
        <v>994871053.20959997</v>
      </c>
      <c r="I77" s="154">
        <v>4</v>
      </c>
      <c r="J77" s="153">
        <v>3316236.8440320003</v>
      </c>
      <c r="K77" s="153">
        <v>3316236.8440320003</v>
      </c>
      <c r="L77" s="153">
        <v>3316236.8440320003</v>
      </c>
      <c r="M77" s="153">
        <v>3316236.8440320003</v>
      </c>
      <c r="N77" s="153">
        <v>3316236.8440320003</v>
      </c>
      <c r="O77" s="153">
        <v>3316236.8440320003</v>
      </c>
      <c r="P77" s="153">
        <v>3316236.8440320003</v>
      </c>
      <c r="Q77" s="153">
        <v>3316236.8440320003</v>
      </c>
      <c r="R77" s="153">
        <v>3316236.8440320003</v>
      </c>
      <c r="S77" s="153">
        <v>3316236.8440320003</v>
      </c>
      <c r="T77" s="153">
        <v>3316236.8440320003</v>
      </c>
      <c r="U77" s="153">
        <v>3316236.8440320003</v>
      </c>
      <c r="V77" s="155">
        <v>39794842.128384002</v>
      </c>
      <c r="W77" s="153">
        <v>955076211.08121598</v>
      </c>
      <c r="X77" s="94">
        <v>39794842.128384002</v>
      </c>
      <c r="Y77" s="156">
        <v>0</v>
      </c>
      <c r="Z77" s="603">
        <v>0</v>
      </c>
      <c r="AB77" s="625"/>
      <c r="AC77" s="625"/>
      <c r="AD77" s="625"/>
    </row>
    <row r="78" spans="1:30">
      <c r="A78" s="158" t="s">
        <v>216</v>
      </c>
      <c r="B78" s="150">
        <v>113301159.41658315</v>
      </c>
      <c r="C78" s="150">
        <v>6918032.8198695574</v>
      </c>
      <c r="D78" s="150">
        <v>6139263.8198695574</v>
      </c>
      <c r="E78" s="153"/>
      <c r="F78" s="150"/>
      <c r="G78" s="153">
        <v>3459016.4099347787</v>
      </c>
      <c r="H78" s="153">
        <v>122899439.64638749</v>
      </c>
      <c r="I78" s="154">
        <v>6</v>
      </c>
      <c r="J78" s="153">
        <v>614497.19823193748</v>
      </c>
      <c r="K78" s="153">
        <v>614497.19823193748</v>
      </c>
      <c r="L78" s="153">
        <v>614497.19823193748</v>
      </c>
      <c r="M78" s="153">
        <v>614497.19823193748</v>
      </c>
      <c r="N78" s="153">
        <v>614497.19823193748</v>
      </c>
      <c r="O78" s="153">
        <v>614497.19823193748</v>
      </c>
      <c r="P78" s="153">
        <v>614497.19823193748</v>
      </c>
      <c r="Q78" s="153">
        <v>614497.19823193748</v>
      </c>
      <c r="R78" s="153">
        <v>614497.19823193748</v>
      </c>
      <c r="S78" s="153">
        <v>614497.19823193748</v>
      </c>
      <c r="T78" s="153">
        <v>614497.19823193748</v>
      </c>
      <c r="U78" s="153">
        <v>614497.19823193748</v>
      </c>
      <c r="V78" s="155">
        <v>7373966.3787832493</v>
      </c>
      <c r="W78" s="153">
        <v>112845225.85766946</v>
      </c>
      <c r="X78" s="94">
        <v>7373966.3787832502</v>
      </c>
      <c r="Y78" s="156">
        <v>0</v>
      </c>
      <c r="Z78" s="603">
        <v>338755.5318311844</v>
      </c>
      <c r="AB78" s="625"/>
      <c r="AC78" s="625"/>
      <c r="AD78" s="625"/>
    </row>
    <row r="79" spans="1:30">
      <c r="A79" s="158">
        <v>2</v>
      </c>
      <c r="B79" s="150">
        <v>95695618.041199997</v>
      </c>
      <c r="C79" s="150">
        <v>0</v>
      </c>
      <c r="D79" s="150">
        <v>0</v>
      </c>
      <c r="E79" s="153"/>
      <c r="F79" s="150"/>
      <c r="G79" s="153">
        <v>0</v>
      </c>
      <c r="H79" s="153">
        <v>95695618.041199997</v>
      </c>
      <c r="I79" s="154">
        <v>6</v>
      </c>
      <c r="J79" s="153">
        <v>478478.09020600002</v>
      </c>
      <c r="K79" s="153">
        <v>478478.09020600002</v>
      </c>
      <c r="L79" s="153">
        <v>478478.09020600002</v>
      </c>
      <c r="M79" s="153">
        <v>478478.09020600002</v>
      </c>
      <c r="N79" s="153">
        <v>478478.09020600002</v>
      </c>
      <c r="O79" s="153">
        <v>478478.09020600002</v>
      </c>
      <c r="P79" s="153">
        <v>478478.09020600002</v>
      </c>
      <c r="Q79" s="153">
        <v>478478.09020600002</v>
      </c>
      <c r="R79" s="153">
        <v>478478.09020600002</v>
      </c>
      <c r="S79" s="153">
        <v>478478.09020600002</v>
      </c>
      <c r="T79" s="153">
        <v>478478.09020600002</v>
      </c>
      <c r="U79" s="153">
        <v>478478.09020600002</v>
      </c>
      <c r="V79" s="155">
        <v>5741737.0824720003</v>
      </c>
      <c r="W79" s="153">
        <v>89953880.958728001</v>
      </c>
      <c r="X79" s="94">
        <v>5741737.0824720003</v>
      </c>
      <c r="Y79" s="156">
        <v>0</v>
      </c>
      <c r="Z79" s="603">
        <v>0</v>
      </c>
      <c r="AB79" s="625"/>
      <c r="AC79" s="625"/>
      <c r="AD79" s="625"/>
    </row>
    <row r="80" spans="1:30">
      <c r="A80" s="158">
        <v>3</v>
      </c>
      <c r="B80" s="150">
        <v>2989298.4049999998</v>
      </c>
      <c r="C80" s="150">
        <v>0</v>
      </c>
      <c r="D80" s="150">
        <v>0</v>
      </c>
      <c r="E80" s="153"/>
      <c r="F80" s="150"/>
      <c r="G80" s="153">
        <v>0</v>
      </c>
      <c r="H80" s="153">
        <v>2989298.4049999998</v>
      </c>
      <c r="I80" s="154">
        <v>5</v>
      </c>
      <c r="J80" s="153">
        <v>12455.410020833333</v>
      </c>
      <c r="K80" s="153">
        <v>12455.410020833333</v>
      </c>
      <c r="L80" s="153">
        <v>12455.410020833333</v>
      </c>
      <c r="M80" s="153">
        <v>12455.410020833333</v>
      </c>
      <c r="N80" s="153">
        <v>12455.410020833333</v>
      </c>
      <c r="O80" s="153">
        <v>12455.410020833333</v>
      </c>
      <c r="P80" s="153">
        <v>12455.410020833333</v>
      </c>
      <c r="Q80" s="153">
        <v>12455.410020833333</v>
      </c>
      <c r="R80" s="153">
        <v>12455.410020833333</v>
      </c>
      <c r="S80" s="153">
        <v>12455.410020833333</v>
      </c>
      <c r="T80" s="153">
        <v>12455.410020833333</v>
      </c>
      <c r="U80" s="153">
        <v>12455.410020833333</v>
      </c>
      <c r="V80" s="155">
        <v>149464.92025000002</v>
      </c>
      <c r="W80" s="153">
        <v>2839833.4847499998</v>
      </c>
      <c r="X80" s="94">
        <v>149464.92025</v>
      </c>
      <c r="Y80" s="156">
        <v>0</v>
      </c>
      <c r="Z80" s="603">
        <v>0</v>
      </c>
      <c r="AB80" s="625"/>
      <c r="AC80" s="625"/>
      <c r="AD80" s="625"/>
    </row>
    <row r="81" spans="1:37">
      <c r="A81" s="158">
        <v>6</v>
      </c>
      <c r="B81" s="150">
        <v>82677.509999999995</v>
      </c>
      <c r="C81" s="150">
        <v>0</v>
      </c>
      <c r="D81" s="150">
        <v>0</v>
      </c>
      <c r="E81" s="153"/>
      <c r="F81" s="150"/>
      <c r="G81" s="153">
        <v>0</v>
      </c>
      <c r="H81" s="153">
        <v>82677.509999999995</v>
      </c>
      <c r="I81" s="154">
        <v>10</v>
      </c>
      <c r="J81" s="153">
        <v>688.97924999999998</v>
      </c>
      <c r="K81" s="153">
        <v>688.97924999999998</v>
      </c>
      <c r="L81" s="153">
        <v>688.97924999999998</v>
      </c>
      <c r="M81" s="153">
        <v>688.97924999999998</v>
      </c>
      <c r="N81" s="153">
        <v>688.97924999999998</v>
      </c>
      <c r="O81" s="153">
        <v>688.97924999999998</v>
      </c>
      <c r="P81" s="153">
        <v>688.97924999999998</v>
      </c>
      <c r="Q81" s="153">
        <v>688.97924999999998</v>
      </c>
      <c r="R81" s="153">
        <v>688.97924999999998</v>
      </c>
      <c r="S81" s="153">
        <v>688.97924999999998</v>
      </c>
      <c r="T81" s="153">
        <v>688.97924999999998</v>
      </c>
      <c r="U81" s="153">
        <v>688.97924999999998</v>
      </c>
      <c r="V81" s="155">
        <v>8267.751000000002</v>
      </c>
      <c r="W81" s="153">
        <v>74409.758999999991</v>
      </c>
      <c r="X81" s="94">
        <v>8267.7510000000002</v>
      </c>
      <c r="Y81" s="156">
        <v>0</v>
      </c>
      <c r="Z81" s="603">
        <v>0</v>
      </c>
      <c r="AB81" s="625"/>
      <c r="AC81" s="625"/>
      <c r="AD81" s="625"/>
    </row>
    <row r="82" spans="1:37">
      <c r="A82" s="158">
        <v>7</v>
      </c>
      <c r="B82" s="150">
        <v>549447739.08870244</v>
      </c>
      <c r="C82" s="150">
        <v>3781753</v>
      </c>
      <c r="D82" s="150">
        <v>3781753</v>
      </c>
      <c r="E82" s="153"/>
      <c r="F82" s="150"/>
      <c r="G82" s="153">
        <v>1890876.5</v>
      </c>
      <c r="H82" s="153">
        <v>555120368.58870244</v>
      </c>
      <c r="I82" s="154">
        <v>15</v>
      </c>
      <c r="J82" s="153">
        <v>6939004.6073587807</v>
      </c>
      <c r="K82" s="153">
        <v>6939004.6073587807</v>
      </c>
      <c r="L82" s="153">
        <v>6939004.6073587807</v>
      </c>
      <c r="M82" s="153">
        <v>6939004.6073587807</v>
      </c>
      <c r="N82" s="153">
        <v>6939004.6073587807</v>
      </c>
      <c r="O82" s="153">
        <v>6939004.6073587807</v>
      </c>
      <c r="P82" s="153">
        <v>6939004.6073587807</v>
      </c>
      <c r="Q82" s="153">
        <v>6939004.6073587807</v>
      </c>
      <c r="R82" s="153">
        <v>6939004.6073587807</v>
      </c>
      <c r="S82" s="153">
        <v>6939004.6073587807</v>
      </c>
      <c r="T82" s="153">
        <v>6939004.6073587807</v>
      </c>
      <c r="U82" s="153">
        <v>6939004.6073587807</v>
      </c>
      <c r="V82" s="155">
        <v>83268055.288305387</v>
      </c>
      <c r="W82" s="153">
        <v>469961436.80039704</v>
      </c>
      <c r="X82" s="94">
        <v>83268055.288305372</v>
      </c>
      <c r="Y82" s="156">
        <v>0</v>
      </c>
      <c r="Z82" s="603">
        <v>480355.53299288452</v>
      </c>
      <c r="AB82" s="996" t="s">
        <v>257</v>
      </c>
      <c r="AC82" s="996"/>
      <c r="AD82" s="996"/>
      <c r="AE82" s="996"/>
      <c r="AF82" s="996"/>
      <c r="AG82" s="996"/>
      <c r="AH82" s="996"/>
    </row>
    <row r="83" spans="1:37" s="630" customFormat="1" ht="15.75" thickBot="1">
      <c r="A83" s="626">
        <v>8</v>
      </c>
      <c r="B83" s="404">
        <v>168855830.68811417</v>
      </c>
      <c r="C83" s="404">
        <v>30305811</v>
      </c>
      <c r="D83" s="404">
        <v>29851435</v>
      </c>
      <c r="E83" s="405"/>
      <c r="F83" s="404"/>
      <c r="G83" s="405">
        <v>15152905.5</v>
      </c>
      <c r="H83" s="405">
        <v>213860171.18811417</v>
      </c>
      <c r="I83" s="627">
        <v>20</v>
      </c>
      <c r="J83" s="405">
        <v>3564336.1864685696</v>
      </c>
      <c r="K83" s="405">
        <v>3564336.1864685696</v>
      </c>
      <c r="L83" s="405">
        <v>3564336.1864685696</v>
      </c>
      <c r="M83" s="405">
        <v>3564336.1864685696</v>
      </c>
      <c r="N83" s="405">
        <v>3564336.1864685696</v>
      </c>
      <c r="O83" s="405">
        <v>3564336.1864685696</v>
      </c>
      <c r="P83" s="405">
        <v>3564336.1864685696</v>
      </c>
      <c r="Q83" s="405">
        <v>3564336.1864685696</v>
      </c>
      <c r="R83" s="405">
        <v>3564336.1864685696</v>
      </c>
      <c r="S83" s="405">
        <v>3564336.1864685696</v>
      </c>
      <c r="T83" s="405">
        <v>3564336.1864685696</v>
      </c>
      <c r="U83" s="405">
        <v>3564336.1864685696</v>
      </c>
      <c r="V83" s="628">
        <v>42772034.23762285</v>
      </c>
      <c r="W83" s="405">
        <v>156389607.45049131</v>
      </c>
      <c r="X83" s="161">
        <v>42772034.237622835</v>
      </c>
      <c r="Y83" s="162">
        <v>0</v>
      </c>
      <c r="Z83" s="629">
        <v>5021308.789657779</v>
      </c>
      <c r="AB83" s="996"/>
      <c r="AC83" s="996"/>
      <c r="AD83" s="996"/>
      <c r="AE83" s="996"/>
      <c r="AF83" s="996"/>
      <c r="AG83" s="996"/>
      <c r="AH83" s="996"/>
    </row>
    <row r="84" spans="1:37" ht="12.75" customHeight="1">
      <c r="A84" s="158">
        <v>10</v>
      </c>
      <c r="B84" s="150">
        <v>15177603.147866353</v>
      </c>
      <c r="C84" s="150">
        <v>5467516</v>
      </c>
      <c r="D84" s="150">
        <v>5467516</v>
      </c>
      <c r="E84" s="153"/>
      <c r="F84" s="150"/>
      <c r="G84" s="153">
        <v>2733758</v>
      </c>
      <c r="H84" s="153">
        <v>23378877.147866353</v>
      </c>
      <c r="I84" s="154">
        <v>30</v>
      </c>
      <c r="J84" s="153">
        <v>584471.92869665881</v>
      </c>
      <c r="K84" s="153">
        <v>584471.92869665881</v>
      </c>
      <c r="L84" s="153">
        <v>584471.92869665881</v>
      </c>
      <c r="M84" s="153">
        <v>584471.92869665881</v>
      </c>
      <c r="N84" s="153">
        <v>584471.92869665881</v>
      </c>
      <c r="O84" s="153">
        <v>584471.92869665881</v>
      </c>
      <c r="P84" s="153">
        <v>584471.92869665881</v>
      </c>
      <c r="Q84" s="153">
        <v>584471.92869665881</v>
      </c>
      <c r="R84" s="153">
        <v>584471.92869665881</v>
      </c>
      <c r="S84" s="153">
        <v>584471.92869665881</v>
      </c>
      <c r="T84" s="153">
        <v>584471.92869665881</v>
      </c>
      <c r="U84" s="153">
        <v>584471.92869665881</v>
      </c>
      <c r="V84" s="155">
        <v>7013663.1443599043</v>
      </c>
      <c r="W84" s="153">
        <v>13631456.003506448</v>
      </c>
      <c r="X84" s="94">
        <v>7013663.1443599053</v>
      </c>
      <c r="Y84" s="156">
        <v>0</v>
      </c>
      <c r="Z84" s="603">
        <v>934163.23435990512</v>
      </c>
      <c r="AB84" s="587"/>
      <c r="AC84" s="631"/>
      <c r="AH84" s="632"/>
    </row>
    <row r="85" spans="1:37" s="630" customFormat="1" ht="15.75" thickBot="1">
      <c r="A85" s="626">
        <v>12</v>
      </c>
      <c r="B85" s="404">
        <v>321244.71893275343</v>
      </c>
      <c r="C85" s="404">
        <v>5385309.9979422959</v>
      </c>
      <c r="D85" s="404">
        <v>5385309.9979422959</v>
      </c>
      <c r="E85" s="405"/>
      <c r="F85" s="404"/>
      <c r="G85" s="405">
        <v>0</v>
      </c>
      <c r="H85" s="405">
        <v>5706554.7168750493</v>
      </c>
      <c r="I85" s="627">
        <v>100</v>
      </c>
      <c r="J85" s="405">
        <v>475546.22640625411</v>
      </c>
      <c r="K85" s="405">
        <v>475546.22640625411</v>
      </c>
      <c r="L85" s="405">
        <v>475546.22640625411</v>
      </c>
      <c r="M85" s="405">
        <v>475546.22640625411</v>
      </c>
      <c r="N85" s="405">
        <v>475546.22640625411</v>
      </c>
      <c r="O85" s="405">
        <v>475546.22640625411</v>
      </c>
      <c r="P85" s="405">
        <v>475546.22640625411</v>
      </c>
      <c r="Q85" s="405">
        <v>475546.22640625411</v>
      </c>
      <c r="R85" s="405">
        <v>475546.22640625411</v>
      </c>
      <c r="S85" s="405">
        <v>475546.22640625411</v>
      </c>
      <c r="T85" s="405">
        <v>475546.22640625411</v>
      </c>
      <c r="U85" s="405">
        <v>475546.22640625411</v>
      </c>
      <c r="V85" s="628">
        <v>5706554.7168750474</v>
      </c>
      <c r="W85" s="405">
        <v>0</v>
      </c>
      <c r="X85" s="161">
        <v>5706554.7168750493</v>
      </c>
      <c r="Y85" s="162">
        <v>0</v>
      </c>
      <c r="Z85" s="629">
        <v>-207880.78209610283</v>
      </c>
      <c r="AB85" s="633"/>
      <c r="AC85" s="634"/>
      <c r="AD85" s="635"/>
      <c r="AE85" s="635"/>
      <c r="AF85" s="636"/>
      <c r="AG85" s="636"/>
      <c r="AH85" s="637"/>
      <c r="AI85" s="637"/>
      <c r="AJ85" s="638"/>
      <c r="AK85" s="638"/>
    </row>
    <row r="86" spans="1:37">
      <c r="A86" s="158">
        <v>13</v>
      </c>
      <c r="B86" s="150">
        <v>975940.57044285955</v>
      </c>
      <c r="C86" s="150">
        <v>0</v>
      </c>
      <c r="D86" s="150">
        <v>0</v>
      </c>
      <c r="E86" s="153"/>
      <c r="F86" s="150"/>
      <c r="G86" s="153">
        <v>0</v>
      </c>
      <c r="H86" s="153">
        <v>975940.57044285955</v>
      </c>
      <c r="I86" s="154"/>
      <c r="J86" s="153">
        <v>0</v>
      </c>
      <c r="K86" s="153">
        <v>0</v>
      </c>
      <c r="L86" s="153">
        <v>0</v>
      </c>
      <c r="M86" s="153">
        <v>0</v>
      </c>
      <c r="N86" s="153">
        <v>0</v>
      </c>
      <c r="O86" s="153">
        <v>0</v>
      </c>
      <c r="P86" s="153">
        <v>0</v>
      </c>
      <c r="Q86" s="153">
        <v>0</v>
      </c>
      <c r="R86" s="153">
        <v>0</v>
      </c>
      <c r="S86" s="153">
        <v>0</v>
      </c>
      <c r="T86" s="153">
        <v>0</v>
      </c>
      <c r="U86" s="153">
        <v>0</v>
      </c>
      <c r="V86" s="155">
        <v>301152</v>
      </c>
      <c r="W86" s="153">
        <v>674788.57044285955</v>
      </c>
      <c r="X86" s="94"/>
      <c r="Y86" s="95">
        <v>301152</v>
      </c>
      <c r="Z86" s="603">
        <v>0</v>
      </c>
      <c r="AB86" s="594" t="s">
        <v>215</v>
      </c>
      <c r="AC86" s="639" t="s">
        <v>119</v>
      </c>
      <c r="AD86" s="639" t="s">
        <v>13</v>
      </c>
      <c r="AE86" s="590" t="s">
        <v>84</v>
      </c>
      <c r="AF86" s="597"/>
      <c r="AG86" s="597"/>
      <c r="AH86" s="640"/>
      <c r="AI86" s="597"/>
      <c r="AJ86" s="597"/>
      <c r="AK86" s="597"/>
    </row>
    <row r="87" spans="1:37">
      <c r="A87" s="158">
        <v>17</v>
      </c>
      <c r="B87" s="150">
        <v>528272.09600000002</v>
      </c>
      <c r="C87" s="150">
        <v>0</v>
      </c>
      <c r="D87" s="150">
        <v>0</v>
      </c>
      <c r="E87" s="153"/>
      <c r="F87" s="150"/>
      <c r="G87" s="153">
        <v>0</v>
      </c>
      <c r="H87" s="153">
        <v>528272.09600000002</v>
      </c>
      <c r="I87" s="154">
        <v>8</v>
      </c>
      <c r="J87" s="153">
        <v>3521.8139733333337</v>
      </c>
      <c r="K87" s="153">
        <v>3521.8139733333337</v>
      </c>
      <c r="L87" s="153">
        <v>3521.8139733333337</v>
      </c>
      <c r="M87" s="153">
        <v>3521.8139733333337</v>
      </c>
      <c r="N87" s="153">
        <v>3521.8139733333337</v>
      </c>
      <c r="O87" s="153">
        <v>3521.8139733333337</v>
      </c>
      <c r="P87" s="153">
        <v>3521.8139733333337</v>
      </c>
      <c r="Q87" s="153">
        <v>3521.8139733333337</v>
      </c>
      <c r="R87" s="153">
        <v>3521.8139733333337</v>
      </c>
      <c r="S87" s="153">
        <v>3521.8139733333337</v>
      </c>
      <c r="T87" s="153">
        <v>3521.8139733333337</v>
      </c>
      <c r="U87" s="153">
        <v>3521.8139733333337</v>
      </c>
      <c r="V87" s="155">
        <v>42261.767680000004</v>
      </c>
      <c r="W87" s="153">
        <v>486010.32832000003</v>
      </c>
      <c r="X87" s="94">
        <v>42261.767680000004</v>
      </c>
      <c r="Y87" s="95">
        <v>0</v>
      </c>
      <c r="Z87" s="603">
        <v>0</v>
      </c>
      <c r="AB87" s="594"/>
      <c r="AC87" s="641"/>
      <c r="AD87" s="641"/>
      <c r="AE87" s="642"/>
      <c r="AF87" s="597"/>
      <c r="AG87" s="597"/>
      <c r="AH87" s="640"/>
      <c r="AI87" s="597"/>
      <c r="AJ87" s="597"/>
      <c r="AK87" s="597"/>
    </row>
    <row r="88" spans="1:37">
      <c r="A88" s="158">
        <v>38</v>
      </c>
      <c r="B88" s="150">
        <v>3719413.9797550286</v>
      </c>
      <c r="C88" s="150">
        <v>1051801</v>
      </c>
      <c r="D88" s="150">
        <v>1051801</v>
      </c>
      <c r="E88" s="153"/>
      <c r="F88" s="150"/>
      <c r="G88" s="153">
        <v>525900.5</v>
      </c>
      <c r="H88" s="153">
        <v>5297115.4797550291</v>
      </c>
      <c r="I88" s="154">
        <v>30</v>
      </c>
      <c r="J88" s="153">
        <v>132427.88699387573</v>
      </c>
      <c r="K88" s="153">
        <v>132427.88699387573</v>
      </c>
      <c r="L88" s="153">
        <v>132427.88699387573</v>
      </c>
      <c r="M88" s="153">
        <v>132427.88699387573</v>
      </c>
      <c r="N88" s="153">
        <v>132427.88699387573</v>
      </c>
      <c r="O88" s="153">
        <v>132427.88699387573</v>
      </c>
      <c r="P88" s="153">
        <v>132427.88699387573</v>
      </c>
      <c r="Q88" s="153">
        <v>132427.88699387573</v>
      </c>
      <c r="R88" s="153">
        <v>132427.88699387573</v>
      </c>
      <c r="S88" s="153">
        <v>132427.88699387573</v>
      </c>
      <c r="T88" s="153">
        <v>132427.88699387573</v>
      </c>
      <c r="U88" s="153">
        <v>132427.88699387573</v>
      </c>
      <c r="V88" s="155">
        <v>1589134.6439265087</v>
      </c>
      <c r="W88" s="153">
        <v>3182080.3358285204</v>
      </c>
      <c r="X88" s="94">
        <v>1589134.6439265087</v>
      </c>
      <c r="Y88" s="95">
        <v>0</v>
      </c>
      <c r="Z88" s="603">
        <v>-111294.7275734914</v>
      </c>
      <c r="AB88" s="594">
        <v>1</v>
      </c>
      <c r="AC88" s="643">
        <v>18000</v>
      </c>
      <c r="AD88" s="643"/>
      <c r="AE88" s="644">
        <v>18000</v>
      </c>
      <c r="AF88" s="597"/>
      <c r="AG88" s="597"/>
      <c r="AH88" s="640"/>
      <c r="AI88" s="645"/>
      <c r="AJ88" s="597"/>
      <c r="AK88" s="597"/>
    </row>
    <row r="89" spans="1:37">
      <c r="A89" s="158">
        <v>41</v>
      </c>
      <c r="B89" s="150">
        <v>5164816.8272670601</v>
      </c>
      <c r="C89" s="150">
        <v>9644718</v>
      </c>
      <c r="D89" s="150">
        <v>9644718</v>
      </c>
      <c r="E89" s="153"/>
      <c r="F89" s="150"/>
      <c r="G89" s="153">
        <v>4822359</v>
      </c>
      <c r="H89" s="153">
        <v>19631893.827267058</v>
      </c>
      <c r="I89" s="154">
        <v>25</v>
      </c>
      <c r="J89" s="153">
        <v>408997.78806806373</v>
      </c>
      <c r="K89" s="153">
        <v>408997.78806806373</v>
      </c>
      <c r="L89" s="153">
        <v>408997.78806806373</v>
      </c>
      <c r="M89" s="153">
        <v>408997.78806806373</v>
      </c>
      <c r="N89" s="153">
        <v>408997.78806806373</v>
      </c>
      <c r="O89" s="153">
        <v>408997.78806806373</v>
      </c>
      <c r="P89" s="153">
        <v>408997.78806806373</v>
      </c>
      <c r="Q89" s="153">
        <v>408997.78806806373</v>
      </c>
      <c r="R89" s="153">
        <v>408997.78806806373</v>
      </c>
      <c r="S89" s="153">
        <v>408997.78806806373</v>
      </c>
      <c r="T89" s="153">
        <v>408997.78806806373</v>
      </c>
      <c r="U89" s="153">
        <v>408997.78806806373</v>
      </c>
      <c r="V89" s="155">
        <v>4907973.4568167636</v>
      </c>
      <c r="W89" s="153">
        <v>9901561.3704502955</v>
      </c>
      <c r="X89" s="94">
        <v>4907973.4568167645</v>
      </c>
      <c r="Y89" s="95">
        <v>0</v>
      </c>
      <c r="Z89" s="603">
        <v>2363047.813880119</v>
      </c>
      <c r="AB89" s="594">
        <v>7</v>
      </c>
      <c r="AC89" s="643">
        <v>109000</v>
      </c>
      <c r="AD89" s="643"/>
      <c r="AE89" s="644">
        <v>109000</v>
      </c>
      <c r="AF89" s="597"/>
      <c r="AG89" s="597"/>
      <c r="AH89" s="640"/>
      <c r="AI89" s="645"/>
      <c r="AJ89" s="597"/>
      <c r="AK89" s="597"/>
    </row>
    <row r="90" spans="1:37">
      <c r="A90" s="158">
        <v>45</v>
      </c>
      <c r="B90" s="150">
        <v>3934.6175000000017</v>
      </c>
      <c r="C90" s="150">
        <v>0</v>
      </c>
      <c r="D90" s="150">
        <v>0</v>
      </c>
      <c r="E90" s="153"/>
      <c r="F90" s="150"/>
      <c r="G90" s="153">
        <v>0</v>
      </c>
      <c r="H90" s="153">
        <v>3934.6175000000017</v>
      </c>
      <c r="I90" s="154">
        <v>45</v>
      </c>
      <c r="J90" s="153">
        <v>147.54815625000006</v>
      </c>
      <c r="K90" s="153">
        <v>147.54815625000006</v>
      </c>
      <c r="L90" s="153">
        <v>147.54815625000006</v>
      </c>
      <c r="M90" s="153">
        <v>147.54815625000006</v>
      </c>
      <c r="N90" s="153">
        <v>147.54815625000006</v>
      </c>
      <c r="O90" s="153">
        <v>147.54815625000006</v>
      </c>
      <c r="P90" s="153">
        <v>147.54815625000006</v>
      </c>
      <c r="Q90" s="153">
        <v>147.54815625000006</v>
      </c>
      <c r="R90" s="153">
        <v>147.54815625000006</v>
      </c>
      <c r="S90" s="153">
        <v>147.54815625000006</v>
      </c>
      <c r="T90" s="153">
        <v>147.54815625000006</v>
      </c>
      <c r="U90" s="153">
        <v>147.54815625000006</v>
      </c>
      <c r="V90" s="155">
        <v>1770.5778750000011</v>
      </c>
      <c r="W90" s="153">
        <v>2164.0396250000003</v>
      </c>
      <c r="X90" s="94">
        <v>1770.5778750000006</v>
      </c>
      <c r="Y90" s="95">
        <v>0</v>
      </c>
      <c r="Z90" s="603">
        <v>0</v>
      </c>
      <c r="AB90" s="591">
        <v>8</v>
      </c>
      <c r="AC90" s="643">
        <v>4267400.0000000009</v>
      </c>
      <c r="AD90" s="643"/>
      <c r="AE90" s="644">
        <v>4267400.0000000009</v>
      </c>
      <c r="AF90" s="597"/>
      <c r="AG90" s="597"/>
      <c r="AH90" s="110"/>
      <c r="AI90" s="645"/>
      <c r="AJ90" s="597"/>
      <c r="AK90" s="597"/>
    </row>
    <row r="91" spans="1:37">
      <c r="A91" s="168">
        <v>49</v>
      </c>
      <c r="B91" s="150">
        <v>655842717.48621058</v>
      </c>
      <c r="C91" s="150">
        <v>65828043</v>
      </c>
      <c r="D91" s="150">
        <v>61757163</v>
      </c>
      <c r="E91" s="153"/>
      <c r="F91" s="150"/>
      <c r="G91" s="153">
        <v>32914021.5</v>
      </c>
      <c r="H91" s="153">
        <v>750513901.98621058</v>
      </c>
      <c r="I91" s="154">
        <v>8</v>
      </c>
      <c r="J91" s="153">
        <v>5003426.0132414037</v>
      </c>
      <c r="K91" s="153">
        <v>5003426.0132414037</v>
      </c>
      <c r="L91" s="153">
        <v>5003426.0132414037</v>
      </c>
      <c r="M91" s="153">
        <v>5003426.0132414037</v>
      </c>
      <c r="N91" s="153">
        <v>5003426.0132414037</v>
      </c>
      <c r="O91" s="153">
        <v>5003426.0132414037</v>
      </c>
      <c r="P91" s="153">
        <v>5003426.0132414037</v>
      </c>
      <c r="Q91" s="153">
        <v>5003426.0132414037</v>
      </c>
      <c r="R91" s="153">
        <v>5003426.0132414037</v>
      </c>
      <c r="S91" s="153">
        <v>5003426.0132414037</v>
      </c>
      <c r="T91" s="153">
        <v>5003426.0132414037</v>
      </c>
      <c r="U91" s="153">
        <v>5003426.0132414037</v>
      </c>
      <c r="V91" s="155">
        <v>60041112.158896841</v>
      </c>
      <c r="W91" s="153">
        <v>661629648.32731378</v>
      </c>
      <c r="X91" s="94">
        <v>60041112.158896849</v>
      </c>
      <c r="Y91" s="95">
        <v>0</v>
      </c>
      <c r="Z91" s="603">
        <v>4705895.9126468301</v>
      </c>
      <c r="AB91" s="591">
        <v>12</v>
      </c>
      <c r="AC91" s="643">
        <v>0</v>
      </c>
      <c r="AD91" s="643">
        <v>10815.002057704001</v>
      </c>
      <c r="AE91" s="644">
        <v>10815.002057704001</v>
      </c>
      <c r="AF91" s="597"/>
      <c r="AG91" s="645"/>
      <c r="AH91" s="597"/>
      <c r="AI91" s="645"/>
      <c r="AJ91" s="597"/>
      <c r="AK91" s="597"/>
    </row>
    <row r="92" spans="1:37">
      <c r="A92" s="168">
        <v>50</v>
      </c>
      <c r="B92" s="150">
        <v>14212750.715411823</v>
      </c>
      <c r="C92" s="150">
        <v>6532976.2720827041</v>
      </c>
      <c r="D92" s="150">
        <v>6532976.2720827041</v>
      </c>
      <c r="E92" s="153"/>
      <c r="F92" s="150"/>
      <c r="G92" s="153">
        <v>3266488.1360413521</v>
      </c>
      <c r="H92" s="153">
        <v>24012215.123535879</v>
      </c>
      <c r="I92" s="154">
        <v>55</v>
      </c>
      <c r="J92" s="153">
        <v>1100559.8598287278</v>
      </c>
      <c r="K92" s="153">
        <v>1100559.8598287278</v>
      </c>
      <c r="L92" s="153">
        <v>1100559.8598287278</v>
      </c>
      <c r="M92" s="153">
        <v>1100559.8598287278</v>
      </c>
      <c r="N92" s="153">
        <v>1100559.8598287278</v>
      </c>
      <c r="O92" s="153">
        <v>1100559.8598287278</v>
      </c>
      <c r="P92" s="153">
        <v>1100559.8598287278</v>
      </c>
      <c r="Q92" s="153">
        <v>1100559.8598287278</v>
      </c>
      <c r="R92" s="153">
        <v>1100559.8598287278</v>
      </c>
      <c r="S92" s="153">
        <v>1100559.8598287278</v>
      </c>
      <c r="T92" s="153">
        <v>1100559.8598287278</v>
      </c>
      <c r="U92" s="153">
        <v>1100559.8598287278</v>
      </c>
      <c r="V92" s="155">
        <v>13206718.31794473</v>
      </c>
      <c r="W92" s="153">
        <v>7539008.6695497986</v>
      </c>
      <c r="X92" s="94">
        <v>13206718.317944733</v>
      </c>
      <c r="Y92" s="95">
        <v>0</v>
      </c>
      <c r="Z92" s="603">
        <v>-4602745.8375967573</v>
      </c>
      <c r="AB92" s="596">
        <v>14.1</v>
      </c>
      <c r="AC92" s="643">
        <v>200600</v>
      </c>
      <c r="AD92" s="646"/>
      <c r="AE92" s="644">
        <v>200600</v>
      </c>
      <c r="AF92" s="597"/>
      <c r="AG92" s="645"/>
      <c r="AH92" s="597"/>
      <c r="AI92" s="645"/>
      <c r="AJ92" s="597"/>
      <c r="AK92" s="647"/>
    </row>
    <row r="93" spans="1:37">
      <c r="A93" s="158">
        <v>51</v>
      </c>
      <c r="B93" s="150">
        <v>1371095061.2915304</v>
      </c>
      <c r="C93" s="150">
        <v>224480733.18013045</v>
      </c>
      <c r="D93" s="150">
        <v>223864323.95731652</v>
      </c>
      <c r="E93" s="153"/>
      <c r="F93" s="150"/>
      <c r="G93" s="153">
        <v>112240366.59006523</v>
      </c>
      <c r="H93" s="153">
        <v>1707199751.838912</v>
      </c>
      <c r="I93" s="154">
        <v>6</v>
      </c>
      <c r="J93" s="153">
        <v>8535998.7591945603</v>
      </c>
      <c r="K93" s="153">
        <v>8535998.7591945603</v>
      </c>
      <c r="L93" s="153">
        <v>8535998.7591945603</v>
      </c>
      <c r="M93" s="153">
        <v>8535998.7591945603</v>
      </c>
      <c r="N93" s="153">
        <v>8535998.7591945603</v>
      </c>
      <c r="O93" s="153">
        <v>8535998.7591945603</v>
      </c>
      <c r="P93" s="153">
        <v>8535998.7591945603</v>
      </c>
      <c r="Q93" s="153">
        <v>8535998.7591945603</v>
      </c>
      <c r="R93" s="153">
        <v>8535998.7591945603</v>
      </c>
      <c r="S93" s="153">
        <v>8535998.7591945603</v>
      </c>
      <c r="T93" s="153">
        <v>8535998.7591945603</v>
      </c>
      <c r="U93" s="153">
        <v>8535998.7591945603</v>
      </c>
      <c r="V93" s="155">
        <v>102431985.11033469</v>
      </c>
      <c r="W93" s="153">
        <v>1493143809.3613262</v>
      </c>
      <c r="X93" s="94">
        <v>102431985.11033472</v>
      </c>
      <c r="Y93" s="95">
        <v>0</v>
      </c>
      <c r="Z93" s="603">
        <v>12524019.417538822</v>
      </c>
      <c r="AB93" s="596">
        <v>41</v>
      </c>
      <c r="AC93" s="643">
        <v>16000</v>
      </c>
      <c r="AD93" s="646"/>
      <c r="AE93" s="644">
        <v>16000</v>
      </c>
      <c r="AF93" s="597"/>
      <c r="AG93" s="645"/>
      <c r="AH93" s="597"/>
      <c r="AI93" s="645"/>
      <c r="AJ93" s="597"/>
      <c r="AK93" s="647"/>
    </row>
    <row r="94" spans="1:37">
      <c r="A94" s="173" t="s">
        <v>224</v>
      </c>
      <c r="B94" s="150">
        <v>68114549.440596551</v>
      </c>
      <c r="C94" s="150">
        <v>0</v>
      </c>
      <c r="D94" s="150">
        <v>0</v>
      </c>
      <c r="E94" s="153"/>
      <c r="F94" s="150"/>
      <c r="G94" s="153">
        <v>0</v>
      </c>
      <c r="H94" s="153">
        <v>68114549.440596551</v>
      </c>
      <c r="I94" s="154">
        <v>6</v>
      </c>
      <c r="J94" s="153">
        <v>340572.74720298272</v>
      </c>
      <c r="K94" s="153">
        <v>340572.74720298272</v>
      </c>
      <c r="L94" s="153">
        <v>340572.74720298272</v>
      </c>
      <c r="M94" s="153">
        <v>340572.74720298272</v>
      </c>
      <c r="N94" s="153">
        <v>340572.74720298272</v>
      </c>
      <c r="O94" s="153">
        <v>340572.74720298272</v>
      </c>
      <c r="P94" s="153">
        <v>340572.74720298272</v>
      </c>
      <c r="Q94" s="153">
        <v>340572.74720298272</v>
      </c>
      <c r="R94" s="153">
        <v>340572.74720298272</v>
      </c>
      <c r="S94" s="153">
        <v>340572.74720298272</v>
      </c>
      <c r="T94" s="153">
        <v>340572.74720298272</v>
      </c>
      <c r="U94" s="153">
        <v>340572.74720298272</v>
      </c>
      <c r="V94" s="155">
        <v>4086872.9664357924</v>
      </c>
      <c r="W94" s="153">
        <v>64027676.474160761</v>
      </c>
      <c r="X94" s="94">
        <v>4086872.9664357929</v>
      </c>
      <c r="Y94" s="95">
        <v>0</v>
      </c>
      <c r="Z94" s="603"/>
      <c r="AB94" s="591">
        <v>49</v>
      </c>
      <c r="AC94" s="643">
        <v>8716400</v>
      </c>
      <c r="AD94" s="643"/>
      <c r="AE94" s="644">
        <v>8716400</v>
      </c>
      <c r="AF94" s="597"/>
      <c r="AG94" s="645"/>
      <c r="AH94" s="597"/>
      <c r="AI94" s="645"/>
      <c r="AJ94" s="597"/>
      <c r="AK94" s="597"/>
    </row>
    <row r="95" spans="1:37">
      <c r="A95" s="158">
        <v>43.2</v>
      </c>
      <c r="B95" s="150">
        <v>0</v>
      </c>
      <c r="C95" s="150">
        <v>0</v>
      </c>
      <c r="D95" s="150">
        <v>0</v>
      </c>
      <c r="E95" s="153"/>
      <c r="F95" s="150"/>
      <c r="G95" s="153">
        <v>0</v>
      </c>
      <c r="H95" s="153">
        <v>0</v>
      </c>
      <c r="I95" s="154">
        <v>50</v>
      </c>
      <c r="J95" s="153">
        <v>0</v>
      </c>
      <c r="K95" s="153">
        <v>0</v>
      </c>
      <c r="L95" s="153">
        <v>0</v>
      </c>
      <c r="M95" s="153">
        <v>0</v>
      </c>
      <c r="N95" s="153">
        <v>0</v>
      </c>
      <c r="O95" s="153">
        <v>0</v>
      </c>
      <c r="P95" s="153">
        <v>0</v>
      </c>
      <c r="Q95" s="153">
        <v>0</v>
      </c>
      <c r="R95" s="153">
        <v>0</v>
      </c>
      <c r="S95" s="153">
        <v>0</v>
      </c>
      <c r="T95" s="153">
        <v>0</v>
      </c>
      <c r="U95" s="153">
        <v>0</v>
      </c>
      <c r="V95" s="155">
        <v>0</v>
      </c>
      <c r="W95" s="153">
        <v>0</v>
      </c>
      <c r="X95" s="94">
        <v>0</v>
      </c>
      <c r="Y95" s="95">
        <v>0</v>
      </c>
      <c r="Z95" s="603"/>
      <c r="AB95" s="591">
        <v>50</v>
      </c>
      <c r="AC95" s="643">
        <v>0</v>
      </c>
      <c r="AD95" s="643">
        <v>1148448.7279172961</v>
      </c>
      <c r="AE95" s="644">
        <v>1148448.7279172961</v>
      </c>
      <c r="AF95" s="597"/>
      <c r="AG95" s="645"/>
      <c r="AH95" s="597"/>
      <c r="AI95" s="645"/>
      <c r="AJ95" s="597"/>
      <c r="AK95" s="597"/>
    </row>
    <row r="96" spans="1:37">
      <c r="A96" s="158" t="s">
        <v>158</v>
      </c>
      <c r="B96" s="150">
        <v>17831927.797165163</v>
      </c>
      <c r="C96" s="150">
        <v>0</v>
      </c>
      <c r="D96" s="150">
        <v>0</v>
      </c>
      <c r="E96" s="153"/>
      <c r="F96" s="150"/>
      <c r="G96" s="153">
        <v>0</v>
      </c>
      <c r="H96" s="153">
        <v>17831927.797165163</v>
      </c>
      <c r="I96" s="154">
        <v>7</v>
      </c>
      <c r="J96" s="153">
        <v>104019.57881679678</v>
      </c>
      <c r="K96" s="153">
        <v>104019.57881679678</v>
      </c>
      <c r="L96" s="153">
        <v>104019.57881679678</v>
      </c>
      <c r="M96" s="153">
        <v>104019.57881679678</v>
      </c>
      <c r="N96" s="153">
        <v>104019.57881679678</v>
      </c>
      <c r="O96" s="153">
        <v>104019.57881679678</v>
      </c>
      <c r="P96" s="153">
        <v>104019.57881679678</v>
      </c>
      <c r="Q96" s="153">
        <v>104019.57881679678</v>
      </c>
      <c r="R96" s="153">
        <v>104019.57881679678</v>
      </c>
      <c r="S96" s="153">
        <v>104019.57881679678</v>
      </c>
      <c r="T96" s="153">
        <v>104019.57881679678</v>
      </c>
      <c r="U96" s="153">
        <v>104019.57881679678</v>
      </c>
      <c r="V96" s="155">
        <v>1248234.9458015615</v>
      </c>
      <c r="W96" s="153">
        <v>16583692.851363601</v>
      </c>
      <c r="X96" s="94">
        <v>1248234.9458015615</v>
      </c>
      <c r="Y96" s="95">
        <v>0</v>
      </c>
      <c r="Z96" s="603">
        <v>0</v>
      </c>
      <c r="AB96" s="596">
        <v>51</v>
      </c>
      <c r="AC96" s="643">
        <v>23817200</v>
      </c>
      <c r="AD96" s="646"/>
      <c r="AE96" s="644">
        <v>23817200</v>
      </c>
      <c r="AF96" s="597"/>
      <c r="AG96" s="645"/>
      <c r="AH96" s="597"/>
      <c r="AI96" s="645"/>
      <c r="AJ96" s="597"/>
      <c r="AK96" s="597"/>
    </row>
    <row r="97" spans="1:37">
      <c r="A97" s="648">
        <v>14.1</v>
      </c>
      <c r="B97" s="150">
        <v>6743824.2575399913</v>
      </c>
      <c r="C97" s="150">
        <v>1997395</v>
      </c>
      <c r="D97" s="150">
        <v>1987970.6380897812</v>
      </c>
      <c r="E97" s="153"/>
      <c r="F97" s="150"/>
      <c r="G97" s="153">
        <v>998697.5</v>
      </c>
      <c r="H97" s="153">
        <v>9730492.3956297729</v>
      </c>
      <c r="I97" s="154">
        <v>5</v>
      </c>
      <c r="J97" s="153">
        <v>40543.718315124053</v>
      </c>
      <c r="K97" s="153">
        <v>40543.718315124053</v>
      </c>
      <c r="L97" s="153">
        <v>40543.718315124053</v>
      </c>
      <c r="M97" s="153">
        <v>40543.718315124053</v>
      </c>
      <c r="N97" s="153">
        <v>40543.718315124053</v>
      </c>
      <c r="O97" s="153">
        <v>40543.718315124053</v>
      </c>
      <c r="P97" s="153">
        <v>40543.718315124053</v>
      </c>
      <c r="Q97" s="153">
        <v>40543.718315124053</v>
      </c>
      <c r="R97" s="153">
        <v>40543.718315124053</v>
      </c>
      <c r="S97" s="153">
        <v>40543.718315124053</v>
      </c>
      <c r="T97" s="153">
        <v>40543.718315124053</v>
      </c>
      <c r="U97" s="153">
        <v>40543.718315124053</v>
      </c>
      <c r="V97" s="155">
        <v>486524.61978148861</v>
      </c>
      <c r="W97" s="153">
        <v>8254694.6377585027</v>
      </c>
      <c r="X97" s="94">
        <v>486524.61978148861</v>
      </c>
      <c r="Y97" s="95">
        <v>0</v>
      </c>
      <c r="Z97" s="603">
        <v>94812.203441829653</v>
      </c>
      <c r="AB97" s="591"/>
      <c r="AC97" s="649"/>
      <c r="AD97" s="649"/>
      <c r="AE97" s="644">
        <v>0</v>
      </c>
      <c r="AF97" s="597"/>
      <c r="AG97" s="645"/>
      <c r="AH97" s="597"/>
      <c r="AI97" s="645"/>
      <c r="AJ97" s="597"/>
      <c r="AK97" s="597"/>
    </row>
    <row r="98" spans="1:37" ht="15.75" thickBot="1">
      <c r="A98" s="180" t="s">
        <v>84</v>
      </c>
      <c r="B98" s="181">
        <v>4084975433.305418</v>
      </c>
      <c r="C98" s="181">
        <v>361394089.27002501</v>
      </c>
      <c r="D98" s="181">
        <v>355464230.68530083</v>
      </c>
      <c r="E98" s="181"/>
      <c r="F98" s="181">
        <v>0</v>
      </c>
      <c r="G98" s="181">
        <v>178004389.63604134</v>
      </c>
      <c r="H98" s="181">
        <v>4618444053.6267605</v>
      </c>
      <c r="I98" s="181"/>
      <c r="J98" s="181">
        <v>31655931.184462152</v>
      </c>
      <c r="K98" s="181">
        <v>31655931.184462152</v>
      </c>
      <c r="L98" s="181">
        <v>31655931.184462152</v>
      </c>
      <c r="M98" s="181">
        <v>31655931.184462152</v>
      </c>
      <c r="N98" s="181">
        <v>31655931.184462152</v>
      </c>
      <c r="O98" s="181">
        <v>31655931.184462152</v>
      </c>
      <c r="P98" s="181">
        <v>31655931.184462152</v>
      </c>
      <c r="Q98" s="181">
        <v>31655931.184462152</v>
      </c>
      <c r="R98" s="181">
        <v>31655931.184462152</v>
      </c>
      <c r="S98" s="181">
        <v>31655931.184462152</v>
      </c>
      <c r="T98" s="181">
        <v>31655931.184462152</v>
      </c>
      <c r="U98" s="181">
        <v>31655931.184462152</v>
      </c>
      <c r="V98" s="181">
        <v>380172326.2135458</v>
      </c>
      <c r="W98" s="181">
        <v>4066197196.3618979</v>
      </c>
      <c r="X98" s="94">
        <v>379871174.21354574</v>
      </c>
      <c r="Y98" s="95">
        <v>301152.0000000596</v>
      </c>
      <c r="Z98" s="603"/>
      <c r="AB98" s="608"/>
      <c r="AC98" s="650">
        <v>37144600</v>
      </c>
      <c r="AD98" s="650">
        <v>1159263.729975</v>
      </c>
      <c r="AE98" s="651">
        <v>38303863.729975</v>
      </c>
      <c r="AF98" s="597"/>
      <c r="AI98" s="652"/>
    </row>
    <row r="99" spans="1:37" ht="15.75" thickTop="1">
      <c r="A99" s="653"/>
      <c r="B99" s="654" t="s">
        <v>119</v>
      </c>
      <c r="C99" s="654">
        <v>38303863.729975</v>
      </c>
      <c r="D99" s="654">
        <v>38303863.729975</v>
      </c>
      <c r="E99" s="653"/>
      <c r="F99" s="655">
        <v>0</v>
      </c>
      <c r="G99" s="653"/>
      <c r="H99" s="653"/>
      <c r="I99" s="653"/>
      <c r="J99" s="653"/>
      <c r="K99" s="653"/>
      <c r="L99" s="653"/>
      <c r="M99" s="653"/>
      <c r="N99" s="653"/>
      <c r="O99" s="653"/>
      <c r="P99" s="653"/>
      <c r="Q99" s="653"/>
      <c r="R99" s="653"/>
      <c r="S99" s="653"/>
      <c r="T99" s="653"/>
      <c r="U99" s="653"/>
      <c r="V99" s="653"/>
      <c r="W99" s="653"/>
      <c r="X99" s="95">
        <v>0</v>
      </c>
      <c r="Y99" s="95"/>
      <c r="Z99" s="164">
        <v>21540437.089083001</v>
      </c>
      <c r="AB99" s="625"/>
      <c r="AC99" s="625">
        <v>0</v>
      </c>
      <c r="AD99" s="625">
        <v>0</v>
      </c>
    </row>
    <row r="100" spans="1:37">
      <c r="A100" s="653"/>
      <c r="B100" s="654" t="s">
        <v>84</v>
      </c>
      <c r="C100" s="654">
        <v>399697953</v>
      </c>
      <c r="D100" s="654">
        <v>393768094.41527581</v>
      </c>
      <c r="E100" s="653"/>
      <c r="F100" s="656">
        <v>5929858.5847241879</v>
      </c>
      <c r="G100" s="617" t="s">
        <v>225</v>
      </c>
      <c r="H100" s="653"/>
      <c r="I100" s="653"/>
      <c r="J100" s="653"/>
      <c r="K100" s="653"/>
      <c r="L100" s="653"/>
      <c r="M100" s="653"/>
      <c r="N100" s="653"/>
      <c r="O100" s="653"/>
      <c r="P100" s="653"/>
      <c r="Q100" s="653"/>
      <c r="R100" s="653"/>
      <c r="S100" s="653"/>
      <c r="T100" s="653"/>
      <c r="U100" s="653"/>
      <c r="V100" s="653"/>
      <c r="W100" s="653"/>
      <c r="X100" s="606"/>
      <c r="Y100" s="606"/>
      <c r="Z100" s="606"/>
      <c r="AB100" s="625"/>
      <c r="AC100" s="625"/>
      <c r="AD100" s="625"/>
    </row>
    <row r="101" spans="1:37">
      <c r="A101" s="653"/>
      <c r="B101" s="654" t="s">
        <v>226</v>
      </c>
      <c r="C101" s="654">
        <v>399697953</v>
      </c>
      <c r="D101" s="654">
        <v>393768094.41527581</v>
      </c>
      <c r="E101" s="655">
        <v>0</v>
      </c>
      <c r="F101" s="653"/>
      <c r="G101" s="653"/>
      <c r="H101" s="653"/>
      <c r="I101" s="653"/>
      <c r="J101" s="653"/>
      <c r="K101" s="653"/>
      <c r="L101" s="653"/>
      <c r="M101" s="653"/>
      <c r="N101" s="653"/>
      <c r="O101" s="653"/>
      <c r="P101" s="653"/>
      <c r="Q101" s="653"/>
      <c r="R101" s="653"/>
      <c r="S101" s="653"/>
      <c r="T101" s="653"/>
      <c r="U101" s="653"/>
      <c r="V101" s="653"/>
      <c r="W101" s="653"/>
      <c r="X101" s="606"/>
      <c r="Y101" s="606"/>
      <c r="Z101" s="606"/>
      <c r="AB101" s="625"/>
      <c r="AC101" s="625"/>
      <c r="AD101" s="625"/>
    </row>
    <row r="102" spans="1:37">
      <c r="A102" s="63" t="s">
        <v>189</v>
      </c>
      <c r="B102" s="122"/>
      <c r="C102" s="122"/>
      <c r="D102" s="122"/>
      <c r="E102" s="122"/>
      <c r="F102" s="122"/>
      <c r="G102" s="122"/>
      <c r="H102" s="124" t="s">
        <v>127</v>
      </c>
      <c r="I102" s="122"/>
      <c r="J102" s="125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73"/>
      <c r="Y102" s="384"/>
      <c r="Z102" s="606"/>
      <c r="AB102" s="625"/>
      <c r="AC102" s="625"/>
      <c r="AD102" s="625"/>
    </row>
    <row r="103" spans="1:37">
      <c r="A103" s="63" t="s">
        <v>231</v>
      </c>
      <c r="B103" s="122"/>
      <c r="C103" s="122"/>
      <c r="D103" s="122"/>
      <c r="E103" s="122"/>
      <c r="F103" s="122"/>
      <c r="G103" s="122"/>
      <c r="H103" s="127" t="s">
        <v>131</v>
      </c>
      <c r="I103" s="122"/>
      <c r="J103" s="125"/>
      <c r="K103" s="122"/>
      <c r="L103" s="122"/>
      <c r="M103" s="122"/>
      <c r="N103" s="122"/>
      <c r="O103" s="122"/>
      <c r="P103" s="122"/>
      <c r="Q103" s="122"/>
      <c r="R103" s="122"/>
      <c r="S103" s="122"/>
      <c r="T103" s="125"/>
      <c r="U103" s="122"/>
      <c r="V103" s="122"/>
      <c r="W103" s="122"/>
      <c r="X103" s="73"/>
      <c r="Y103" s="384"/>
      <c r="Z103" s="606"/>
      <c r="AB103" s="625"/>
      <c r="AC103" s="625"/>
      <c r="AD103" s="625"/>
    </row>
    <row r="104" spans="1:37">
      <c r="A104" s="63" t="s">
        <v>133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3"/>
      <c r="Q104" s="122"/>
      <c r="R104" s="122"/>
      <c r="S104" s="122"/>
      <c r="T104" s="122"/>
      <c r="U104" s="122"/>
      <c r="V104" s="122"/>
      <c r="W104" s="122"/>
      <c r="X104" s="73"/>
      <c r="Y104" s="384"/>
      <c r="Z104" s="606"/>
      <c r="AB104" s="625"/>
      <c r="AC104" s="625"/>
      <c r="AD104" s="625"/>
    </row>
    <row r="105" spans="1:37">
      <c r="A105" s="128" t="s">
        <v>191</v>
      </c>
      <c r="B105" s="129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73"/>
      <c r="Y105" s="384"/>
      <c r="Z105" s="606"/>
      <c r="AB105" s="625"/>
      <c r="AC105" s="625"/>
      <c r="AD105" s="625"/>
    </row>
    <row r="106" spans="1:37">
      <c r="A106" s="130"/>
      <c r="B106" s="131" t="s">
        <v>134</v>
      </c>
      <c r="C106" s="132" t="s">
        <v>135</v>
      </c>
      <c r="D106" s="133" t="s">
        <v>136</v>
      </c>
      <c r="E106" s="130"/>
      <c r="F106" s="132" t="s">
        <v>137</v>
      </c>
      <c r="G106" s="133" t="s">
        <v>138</v>
      </c>
      <c r="H106" s="132" t="s">
        <v>139</v>
      </c>
      <c r="I106" s="130"/>
      <c r="J106" s="133" t="s">
        <v>25</v>
      </c>
      <c r="K106" s="133" t="s">
        <v>25</v>
      </c>
      <c r="L106" s="133" t="s">
        <v>25</v>
      </c>
      <c r="M106" s="133" t="s">
        <v>25</v>
      </c>
      <c r="N106" s="133" t="s">
        <v>25</v>
      </c>
      <c r="O106" s="133" t="s">
        <v>25</v>
      </c>
      <c r="P106" s="133" t="s">
        <v>25</v>
      </c>
      <c r="Q106" s="133" t="s">
        <v>25</v>
      </c>
      <c r="R106" s="133" t="s">
        <v>25</v>
      </c>
      <c r="S106" s="133" t="s">
        <v>25</v>
      </c>
      <c r="T106" s="133" t="s">
        <v>25</v>
      </c>
      <c r="U106" s="134" t="s">
        <v>25</v>
      </c>
      <c r="V106" s="133" t="s">
        <v>25</v>
      </c>
      <c r="W106" s="135" t="s">
        <v>140</v>
      </c>
      <c r="X106" s="73"/>
      <c r="Y106" s="384"/>
      <c r="Z106" s="606"/>
      <c r="AB106" s="625"/>
      <c r="AC106" s="625"/>
      <c r="AD106" s="625"/>
    </row>
    <row r="107" spans="1:37">
      <c r="A107" s="136" t="s">
        <v>141</v>
      </c>
      <c r="B107" s="137" t="s">
        <v>142</v>
      </c>
      <c r="C107" s="136" t="s">
        <v>5</v>
      </c>
      <c r="D107" s="136" t="s">
        <v>143</v>
      </c>
      <c r="E107" s="138" t="s">
        <v>144</v>
      </c>
      <c r="F107" s="136" t="s">
        <v>145</v>
      </c>
      <c r="G107" s="139" t="s">
        <v>146</v>
      </c>
      <c r="H107" s="136" t="s">
        <v>147</v>
      </c>
      <c r="I107" s="139" t="s">
        <v>16</v>
      </c>
      <c r="J107" s="139" t="s">
        <v>192</v>
      </c>
      <c r="K107" s="139" t="s">
        <v>192</v>
      </c>
      <c r="L107" s="139" t="s">
        <v>192</v>
      </c>
      <c r="M107" s="139" t="s">
        <v>192</v>
      </c>
      <c r="N107" s="139" t="s">
        <v>192</v>
      </c>
      <c r="O107" s="139" t="s">
        <v>192</v>
      </c>
      <c r="P107" s="139" t="s">
        <v>192</v>
      </c>
      <c r="Q107" s="139" t="s">
        <v>192</v>
      </c>
      <c r="R107" s="139" t="s">
        <v>192</v>
      </c>
      <c r="S107" s="139" t="s">
        <v>192</v>
      </c>
      <c r="T107" s="139" t="s">
        <v>192</v>
      </c>
      <c r="U107" s="140" t="s">
        <v>192</v>
      </c>
      <c r="V107" s="136"/>
      <c r="W107" s="141" t="s">
        <v>10</v>
      </c>
      <c r="X107" s="73"/>
      <c r="Y107" s="142"/>
      <c r="Z107" s="606"/>
      <c r="AB107" s="625"/>
      <c r="AC107" s="625"/>
      <c r="AD107" s="625"/>
    </row>
    <row r="108" spans="1:37">
      <c r="A108" s="143" t="s">
        <v>148</v>
      </c>
      <c r="B108" s="144" t="s">
        <v>149</v>
      </c>
      <c r="C108" s="143" t="s">
        <v>84</v>
      </c>
      <c r="D108" s="145" t="s">
        <v>150</v>
      </c>
      <c r="E108" s="146"/>
      <c r="F108" s="143" t="s">
        <v>151</v>
      </c>
      <c r="G108" s="145" t="s">
        <v>152</v>
      </c>
      <c r="H108" s="143" t="s">
        <v>153</v>
      </c>
      <c r="I108" s="145" t="s">
        <v>154</v>
      </c>
      <c r="J108" s="145" t="s">
        <v>194</v>
      </c>
      <c r="K108" s="145" t="s">
        <v>195</v>
      </c>
      <c r="L108" s="145" t="s">
        <v>196</v>
      </c>
      <c r="M108" s="145" t="s">
        <v>197</v>
      </c>
      <c r="N108" s="145" t="s">
        <v>198</v>
      </c>
      <c r="O108" s="145" t="s">
        <v>199</v>
      </c>
      <c r="P108" s="145" t="s">
        <v>200</v>
      </c>
      <c r="Q108" s="145" t="s">
        <v>201</v>
      </c>
      <c r="R108" s="145" t="s">
        <v>202</v>
      </c>
      <c r="S108" s="145" t="s">
        <v>203</v>
      </c>
      <c r="T108" s="145" t="s">
        <v>204</v>
      </c>
      <c r="U108" s="145" t="s">
        <v>205</v>
      </c>
      <c r="V108" s="145" t="s">
        <v>155</v>
      </c>
      <c r="W108" s="141" t="s">
        <v>174</v>
      </c>
      <c r="X108" s="87" t="s">
        <v>167</v>
      </c>
      <c r="Y108" s="142"/>
      <c r="Z108" s="603" t="s">
        <v>253</v>
      </c>
      <c r="AB108" s="625"/>
      <c r="AC108" s="625"/>
      <c r="AD108" s="625"/>
    </row>
    <row r="109" spans="1:37">
      <c r="A109" s="139"/>
      <c r="B109" s="148"/>
      <c r="C109" s="138"/>
      <c r="D109" s="138"/>
      <c r="E109" s="138"/>
      <c r="F109" s="138"/>
      <c r="G109" s="138"/>
      <c r="H109" s="138"/>
      <c r="I109" s="139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49"/>
      <c r="W109" s="130"/>
      <c r="X109" s="73"/>
      <c r="Y109" s="142"/>
      <c r="Z109" s="606"/>
      <c r="AB109" s="625"/>
      <c r="AC109" s="625"/>
      <c r="AD109" s="625"/>
    </row>
    <row r="110" spans="1:37">
      <c r="A110" s="140">
        <v>1</v>
      </c>
      <c r="B110" s="150">
        <v>955076211.08121598</v>
      </c>
      <c r="C110" s="150">
        <v>0</v>
      </c>
      <c r="D110" s="150">
        <v>0</v>
      </c>
      <c r="E110" s="138"/>
      <c r="F110" s="138"/>
      <c r="G110" s="153">
        <v>0</v>
      </c>
      <c r="H110" s="153">
        <v>955076211.08121598</v>
      </c>
      <c r="I110" s="154">
        <v>4</v>
      </c>
      <c r="J110" s="153">
        <v>3183587.3702707198</v>
      </c>
      <c r="K110" s="153">
        <v>3183587.3702707198</v>
      </c>
      <c r="L110" s="153">
        <v>3183587.3702707198</v>
      </c>
      <c r="M110" s="153">
        <v>3183587.3702707198</v>
      </c>
      <c r="N110" s="153">
        <v>3183587.3702707198</v>
      </c>
      <c r="O110" s="153">
        <v>3183587.3702707198</v>
      </c>
      <c r="P110" s="153">
        <v>3183587.3702707198</v>
      </c>
      <c r="Q110" s="153">
        <v>3183587.3702707198</v>
      </c>
      <c r="R110" s="153">
        <v>3183587.3702707198</v>
      </c>
      <c r="S110" s="153">
        <v>3183587.3702707198</v>
      </c>
      <c r="T110" s="153">
        <v>3183587.3702707198</v>
      </c>
      <c r="U110" s="153">
        <v>3183587.3702707198</v>
      </c>
      <c r="V110" s="155">
        <v>38203048.443248644</v>
      </c>
      <c r="W110" s="153">
        <v>916873162.63796735</v>
      </c>
      <c r="X110" s="94">
        <v>38203048.443248637</v>
      </c>
      <c r="Y110" s="156">
        <v>0</v>
      </c>
      <c r="Z110" s="603">
        <v>0</v>
      </c>
      <c r="AB110" s="625"/>
      <c r="AC110" s="625"/>
      <c r="AD110" s="625"/>
    </row>
    <row r="111" spans="1:37">
      <c r="A111" s="158" t="s">
        <v>157</v>
      </c>
      <c r="B111" s="150">
        <v>112845225.85766946</v>
      </c>
      <c r="C111" s="150">
        <v>44516146.919515818</v>
      </c>
      <c r="D111" s="150">
        <v>43889692.039954871</v>
      </c>
      <c r="E111" s="153"/>
      <c r="F111" s="150"/>
      <c r="G111" s="153">
        <v>22258073.459757909</v>
      </c>
      <c r="H111" s="153">
        <v>178992991.35738224</v>
      </c>
      <c r="I111" s="154">
        <v>6</v>
      </c>
      <c r="J111" s="153">
        <v>894964.95678691112</v>
      </c>
      <c r="K111" s="153">
        <v>894964.95678691112</v>
      </c>
      <c r="L111" s="153">
        <v>894964.95678691112</v>
      </c>
      <c r="M111" s="153">
        <v>894964.95678691112</v>
      </c>
      <c r="N111" s="153">
        <v>894964.95678691112</v>
      </c>
      <c r="O111" s="153">
        <v>894964.95678691112</v>
      </c>
      <c r="P111" s="153">
        <v>894964.95678691112</v>
      </c>
      <c r="Q111" s="153">
        <v>894964.95678691112</v>
      </c>
      <c r="R111" s="153">
        <v>894964.95678691112</v>
      </c>
      <c r="S111" s="153">
        <v>894964.95678691112</v>
      </c>
      <c r="T111" s="153">
        <v>894964.95678691112</v>
      </c>
      <c r="U111" s="153">
        <v>894964.95678691112</v>
      </c>
      <c r="V111" s="155">
        <v>10739579.481442936</v>
      </c>
      <c r="W111" s="153">
        <v>146621793.29574233</v>
      </c>
      <c r="X111" s="94">
        <v>10739579.481442934</v>
      </c>
      <c r="Y111" s="156">
        <v>0</v>
      </c>
      <c r="Z111" s="603">
        <v>2583455.8931264346</v>
      </c>
      <c r="AB111" s="625"/>
      <c r="AC111" s="625"/>
      <c r="AD111" s="625"/>
    </row>
    <row r="112" spans="1:37">
      <c r="A112" s="158">
        <v>2</v>
      </c>
      <c r="B112" s="150">
        <v>89953880.958728001</v>
      </c>
      <c r="C112" s="150">
        <v>0</v>
      </c>
      <c r="D112" s="150">
        <v>0</v>
      </c>
      <c r="E112" s="153"/>
      <c r="F112" s="150"/>
      <c r="G112" s="153">
        <v>0</v>
      </c>
      <c r="H112" s="153">
        <v>89953880.958728001</v>
      </c>
      <c r="I112" s="154">
        <v>6</v>
      </c>
      <c r="J112" s="153">
        <v>449769.40479363996</v>
      </c>
      <c r="K112" s="153">
        <v>449769.40479363996</v>
      </c>
      <c r="L112" s="153">
        <v>449769.40479363996</v>
      </c>
      <c r="M112" s="153">
        <v>449769.40479363996</v>
      </c>
      <c r="N112" s="153">
        <v>449769.40479363996</v>
      </c>
      <c r="O112" s="153">
        <v>449769.40479363996</v>
      </c>
      <c r="P112" s="153">
        <v>449769.40479363996</v>
      </c>
      <c r="Q112" s="153">
        <v>449769.40479363996</v>
      </c>
      <c r="R112" s="153">
        <v>449769.40479363996</v>
      </c>
      <c r="S112" s="153">
        <v>449769.40479363996</v>
      </c>
      <c r="T112" s="153">
        <v>449769.40479363996</v>
      </c>
      <c r="U112" s="153">
        <v>449769.40479363996</v>
      </c>
      <c r="V112" s="155">
        <v>5397232.8575236797</v>
      </c>
      <c r="W112" s="153">
        <v>84556648.101204321</v>
      </c>
      <c r="X112" s="94">
        <v>5397232.8575236797</v>
      </c>
      <c r="Y112" s="156">
        <v>0</v>
      </c>
      <c r="Z112" s="603">
        <v>0</v>
      </c>
      <c r="AB112" s="625"/>
      <c r="AC112" s="625"/>
      <c r="AD112" s="625"/>
    </row>
    <row r="113" spans="1:37">
      <c r="A113" s="158">
        <v>3</v>
      </c>
      <c r="B113" s="150">
        <v>2839833.4847499998</v>
      </c>
      <c r="C113" s="150">
        <v>0</v>
      </c>
      <c r="D113" s="150">
        <v>0</v>
      </c>
      <c r="E113" s="153"/>
      <c r="F113" s="150"/>
      <c r="G113" s="153">
        <v>0</v>
      </c>
      <c r="H113" s="153">
        <v>2839833.4847499998</v>
      </c>
      <c r="I113" s="154">
        <v>5</v>
      </c>
      <c r="J113" s="153">
        <v>11832.639519791664</v>
      </c>
      <c r="K113" s="153">
        <v>11832.639519791664</v>
      </c>
      <c r="L113" s="153">
        <v>11832.639519791664</v>
      </c>
      <c r="M113" s="153">
        <v>11832.639519791664</v>
      </c>
      <c r="N113" s="153">
        <v>11832.639519791664</v>
      </c>
      <c r="O113" s="153">
        <v>11832.639519791664</v>
      </c>
      <c r="P113" s="153">
        <v>11832.639519791664</v>
      </c>
      <c r="Q113" s="153">
        <v>11832.639519791664</v>
      </c>
      <c r="R113" s="153">
        <v>11832.639519791664</v>
      </c>
      <c r="S113" s="153">
        <v>11832.639519791664</v>
      </c>
      <c r="T113" s="153">
        <v>11832.639519791664</v>
      </c>
      <c r="U113" s="153">
        <v>11832.639519791664</v>
      </c>
      <c r="V113" s="155">
        <v>141991.6742375</v>
      </c>
      <c r="W113" s="153">
        <v>2697841.8105124999</v>
      </c>
      <c r="X113" s="94">
        <v>141991.67423749997</v>
      </c>
      <c r="Y113" s="156">
        <v>0</v>
      </c>
      <c r="Z113" s="603">
        <v>0</v>
      </c>
      <c r="AB113" s="657" t="s">
        <v>258</v>
      </c>
      <c r="AC113" s="625"/>
      <c r="AD113" s="625"/>
    </row>
    <row r="114" spans="1:37">
      <c r="A114" s="158">
        <v>6</v>
      </c>
      <c r="B114" s="150">
        <v>74409.758999999991</v>
      </c>
      <c r="C114" s="150">
        <v>0</v>
      </c>
      <c r="D114" s="150">
        <v>0</v>
      </c>
      <c r="E114" s="153"/>
      <c r="F114" s="150"/>
      <c r="G114" s="153">
        <v>0</v>
      </c>
      <c r="H114" s="153">
        <v>74409.758999999991</v>
      </c>
      <c r="I114" s="154">
        <v>10</v>
      </c>
      <c r="J114" s="153">
        <v>620.08132499999988</v>
      </c>
      <c r="K114" s="153">
        <v>620.08132499999988</v>
      </c>
      <c r="L114" s="153">
        <v>620.08132499999988</v>
      </c>
      <c r="M114" s="153">
        <v>620.08132499999988</v>
      </c>
      <c r="N114" s="153">
        <v>620.08132499999988</v>
      </c>
      <c r="O114" s="153">
        <v>620.08132499999988</v>
      </c>
      <c r="P114" s="153">
        <v>620.08132499999988</v>
      </c>
      <c r="Q114" s="153">
        <v>620.08132499999988</v>
      </c>
      <c r="R114" s="153">
        <v>620.08132499999988</v>
      </c>
      <c r="S114" s="153">
        <v>620.08132499999988</v>
      </c>
      <c r="T114" s="153">
        <v>620.08132499999988</v>
      </c>
      <c r="U114" s="153">
        <v>620.08132499999988</v>
      </c>
      <c r="V114" s="155">
        <v>7440.9759000000004</v>
      </c>
      <c r="W114" s="153">
        <v>66968.783099999986</v>
      </c>
      <c r="X114" s="94">
        <v>7440.9758999999985</v>
      </c>
      <c r="Y114" s="156">
        <v>0</v>
      </c>
      <c r="Z114" s="603">
        <v>0</v>
      </c>
      <c r="AB114" s="625"/>
      <c r="AC114" s="625"/>
      <c r="AD114" s="625"/>
    </row>
    <row r="115" spans="1:37" ht="12.75" customHeight="1">
      <c r="A115" s="158">
        <v>7</v>
      </c>
      <c r="B115" s="150">
        <v>469961436.80039704</v>
      </c>
      <c r="C115" s="150">
        <v>8390463</v>
      </c>
      <c r="D115" s="150">
        <v>8328823.2826672904</v>
      </c>
      <c r="E115" s="153"/>
      <c r="F115" s="150"/>
      <c r="G115" s="153">
        <v>4195231.5</v>
      </c>
      <c r="H115" s="153">
        <v>482485491.58306432</v>
      </c>
      <c r="I115" s="154">
        <v>15</v>
      </c>
      <c r="J115" s="153">
        <v>6031068.6447883034</v>
      </c>
      <c r="K115" s="153">
        <v>6031068.6447883034</v>
      </c>
      <c r="L115" s="153">
        <v>6031068.6447883034</v>
      </c>
      <c r="M115" s="153">
        <v>6031068.6447883034</v>
      </c>
      <c r="N115" s="153">
        <v>6031068.6447883034</v>
      </c>
      <c r="O115" s="153">
        <v>6031068.6447883034</v>
      </c>
      <c r="P115" s="153">
        <v>6031068.6447883034</v>
      </c>
      <c r="Q115" s="153">
        <v>6031068.6447883034</v>
      </c>
      <c r="R115" s="153">
        <v>6031068.6447883034</v>
      </c>
      <c r="S115" s="153">
        <v>6031068.6447883034</v>
      </c>
      <c r="T115" s="153">
        <v>6031068.6447883034</v>
      </c>
      <c r="U115" s="153">
        <v>6031068.6447883034</v>
      </c>
      <c r="V115" s="155">
        <v>72372823.737459645</v>
      </c>
      <c r="W115" s="153">
        <v>405979076.06293738</v>
      </c>
      <c r="X115" s="94">
        <v>72372823.737459645</v>
      </c>
      <c r="Y115" s="156">
        <v>0</v>
      </c>
      <c r="Z115" s="603">
        <v>1090362.7454440296</v>
      </c>
      <c r="AB115" s="997" t="s">
        <v>259</v>
      </c>
      <c r="AC115" s="997"/>
      <c r="AD115" s="997"/>
      <c r="AE115" s="658"/>
      <c r="AF115" s="658"/>
      <c r="AG115" s="658"/>
      <c r="AH115" s="658"/>
    </row>
    <row r="116" spans="1:37" s="630" customFormat="1">
      <c r="A116" s="626">
        <v>8</v>
      </c>
      <c r="B116" s="404">
        <v>156389607.45049131</v>
      </c>
      <c r="C116" s="404">
        <v>22656958.315915823</v>
      </c>
      <c r="D116" s="404">
        <v>22656958.315915823</v>
      </c>
      <c r="E116" s="405"/>
      <c r="F116" s="404"/>
      <c r="G116" s="405">
        <v>11328479.157957911</v>
      </c>
      <c r="H116" s="405">
        <v>190375044.92436504</v>
      </c>
      <c r="I116" s="627">
        <v>20</v>
      </c>
      <c r="J116" s="405">
        <v>3172917.4154060842</v>
      </c>
      <c r="K116" s="405">
        <v>3172917.4154060842</v>
      </c>
      <c r="L116" s="405">
        <v>3172917.4154060842</v>
      </c>
      <c r="M116" s="405">
        <v>3172917.4154060842</v>
      </c>
      <c r="N116" s="405">
        <v>3172917.4154060842</v>
      </c>
      <c r="O116" s="405">
        <v>3172917.4154060842</v>
      </c>
      <c r="P116" s="405">
        <v>3172917.4154060842</v>
      </c>
      <c r="Q116" s="405">
        <v>3172917.4154060842</v>
      </c>
      <c r="R116" s="405">
        <v>3172917.4154060842</v>
      </c>
      <c r="S116" s="405">
        <v>3172917.4154060842</v>
      </c>
      <c r="T116" s="405">
        <v>3172917.4154060842</v>
      </c>
      <c r="U116" s="405">
        <v>3172917.4154060842</v>
      </c>
      <c r="V116" s="628">
        <v>38075008.984873019</v>
      </c>
      <c r="W116" s="405">
        <v>140971556.78153411</v>
      </c>
      <c r="X116" s="161">
        <v>38075008.984873012</v>
      </c>
      <c r="Y116" s="162">
        <v>0</v>
      </c>
      <c r="Z116" s="629">
        <v>2578151.6949093938</v>
      </c>
      <c r="AB116" s="659"/>
      <c r="AC116" s="659"/>
      <c r="AD116" s="659"/>
      <c r="AE116" s="659"/>
      <c r="AF116" s="659"/>
      <c r="AG116" s="659"/>
      <c r="AH116" s="659"/>
    </row>
    <row r="117" spans="1:37">
      <c r="A117" s="158">
        <v>10</v>
      </c>
      <c r="B117" s="150">
        <v>13631456.003506448</v>
      </c>
      <c r="C117" s="150">
        <v>4740957</v>
      </c>
      <c r="D117" s="150">
        <v>4740957</v>
      </c>
      <c r="E117" s="153"/>
      <c r="F117" s="150"/>
      <c r="G117" s="153">
        <v>2370478.5</v>
      </c>
      <c r="H117" s="153">
        <v>20742891.503506448</v>
      </c>
      <c r="I117" s="154">
        <v>30</v>
      </c>
      <c r="J117" s="153">
        <v>518572.28758766124</v>
      </c>
      <c r="K117" s="153">
        <v>518572.28758766124</v>
      </c>
      <c r="L117" s="153">
        <v>518572.28758766124</v>
      </c>
      <c r="M117" s="153">
        <v>518572.28758766124</v>
      </c>
      <c r="N117" s="153">
        <v>518572.28758766124</v>
      </c>
      <c r="O117" s="153">
        <v>518572.28758766124</v>
      </c>
      <c r="P117" s="153">
        <v>518572.28758766124</v>
      </c>
      <c r="Q117" s="153">
        <v>518572.28758766124</v>
      </c>
      <c r="R117" s="153">
        <v>518572.28758766124</v>
      </c>
      <c r="S117" s="153">
        <v>518572.28758766124</v>
      </c>
      <c r="T117" s="153">
        <v>518572.28758766124</v>
      </c>
      <c r="U117" s="153">
        <v>518572.28758766124</v>
      </c>
      <c r="V117" s="155">
        <v>6222867.4510519346</v>
      </c>
      <c r="W117" s="153">
        <v>12149545.552454513</v>
      </c>
      <c r="X117" s="94">
        <v>6222867.4510519346</v>
      </c>
      <c r="Y117" s="660">
        <v>0</v>
      </c>
      <c r="Z117" s="661">
        <v>435946.56405193359</v>
      </c>
    </row>
    <row r="118" spans="1:37" s="630" customFormat="1">
      <c r="A118" s="626">
        <v>12</v>
      </c>
      <c r="B118" s="404">
        <v>0</v>
      </c>
      <c r="C118" s="404">
        <v>2599588.7083344986</v>
      </c>
      <c r="D118" s="404">
        <v>0</v>
      </c>
      <c r="E118" s="405"/>
      <c r="F118" s="404"/>
      <c r="G118" s="405">
        <v>1299794.3541672493</v>
      </c>
      <c r="H118" s="405">
        <v>1299794.3541672493</v>
      </c>
      <c r="I118" s="627">
        <v>100</v>
      </c>
      <c r="J118" s="405">
        <v>108316.19618060411</v>
      </c>
      <c r="K118" s="405">
        <v>108316.19618060411</v>
      </c>
      <c r="L118" s="405">
        <v>108316.19618060411</v>
      </c>
      <c r="M118" s="405">
        <v>108316.19618060411</v>
      </c>
      <c r="N118" s="405">
        <v>108316.19618060411</v>
      </c>
      <c r="O118" s="405">
        <v>108316.19618060411</v>
      </c>
      <c r="P118" s="405">
        <v>108316.19618060411</v>
      </c>
      <c r="Q118" s="405">
        <v>108316.19618060411</v>
      </c>
      <c r="R118" s="405">
        <v>108316.19618060411</v>
      </c>
      <c r="S118" s="405">
        <v>108316.19618060411</v>
      </c>
      <c r="T118" s="405">
        <v>108316.19618060411</v>
      </c>
      <c r="U118" s="405">
        <v>108316.19618060411</v>
      </c>
      <c r="V118" s="628">
        <v>1299794.3541672498</v>
      </c>
      <c r="W118" s="405">
        <v>1299794.3541672488</v>
      </c>
      <c r="X118" s="161">
        <v>1299794.3541672493</v>
      </c>
      <c r="Y118" s="162">
        <v>0</v>
      </c>
      <c r="Z118" s="629">
        <v>-2692654.9989711456</v>
      </c>
      <c r="AB118" s="662"/>
    </row>
    <row r="119" spans="1:37" ht="15.75" thickBot="1">
      <c r="A119" s="158">
        <v>13</v>
      </c>
      <c r="B119" s="150">
        <v>674788.57044285955</v>
      </c>
      <c r="C119" s="150">
        <v>0</v>
      </c>
      <c r="D119" s="150">
        <v>0</v>
      </c>
      <c r="E119" s="153"/>
      <c r="F119" s="150"/>
      <c r="G119" s="153">
        <v>0</v>
      </c>
      <c r="H119" s="153">
        <v>674788.57044285955</v>
      </c>
      <c r="I119" s="154"/>
      <c r="J119" s="153">
        <v>0</v>
      </c>
      <c r="K119" s="153">
        <v>0</v>
      </c>
      <c r="L119" s="153">
        <v>0</v>
      </c>
      <c r="M119" s="153">
        <v>0</v>
      </c>
      <c r="N119" s="153">
        <v>0</v>
      </c>
      <c r="O119" s="153">
        <v>0</v>
      </c>
      <c r="P119" s="153">
        <v>0</v>
      </c>
      <c r="Q119" s="153">
        <v>0</v>
      </c>
      <c r="R119" s="153">
        <v>0</v>
      </c>
      <c r="S119" s="153">
        <v>0</v>
      </c>
      <c r="T119" s="153">
        <v>0</v>
      </c>
      <c r="U119" s="153">
        <v>0</v>
      </c>
      <c r="V119" s="155">
        <v>212093</v>
      </c>
      <c r="W119" s="153">
        <v>462695.57044285955</v>
      </c>
      <c r="X119" s="94"/>
      <c r="Y119" s="95">
        <v>212093</v>
      </c>
      <c r="Z119" s="603">
        <v>0</v>
      </c>
      <c r="AB119" s="586" t="s">
        <v>260</v>
      </c>
    </row>
    <row r="120" spans="1:37">
      <c r="A120" s="158">
        <v>17</v>
      </c>
      <c r="B120" s="150">
        <v>486010.32832000003</v>
      </c>
      <c r="C120" s="150">
        <v>0</v>
      </c>
      <c r="D120" s="150">
        <v>0</v>
      </c>
      <c r="E120" s="153"/>
      <c r="F120" s="150"/>
      <c r="G120" s="153">
        <v>0</v>
      </c>
      <c r="H120" s="153">
        <v>486010.32832000003</v>
      </c>
      <c r="I120" s="154">
        <v>8</v>
      </c>
      <c r="J120" s="153">
        <v>3240.0688554666667</v>
      </c>
      <c r="K120" s="153">
        <v>3240.0688554666667</v>
      </c>
      <c r="L120" s="153">
        <v>3240.0688554666667</v>
      </c>
      <c r="M120" s="153">
        <v>3240.0688554666667</v>
      </c>
      <c r="N120" s="153">
        <v>3240.0688554666667</v>
      </c>
      <c r="O120" s="153">
        <v>3240.0688554666667</v>
      </c>
      <c r="P120" s="153">
        <v>3240.0688554666667</v>
      </c>
      <c r="Q120" s="153">
        <v>3240.0688554666667</v>
      </c>
      <c r="R120" s="153">
        <v>3240.0688554666667</v>
      </c>
      <c r="S120" s="153">
        <v>3240.0688554666667</v>
      </c>
      <c r="T120" s="153">
        <v>3240.0688554666667</v>
      </c>
      <c r="U120" s="153">
        <v>3240.0688554666667</v>
      </c>
      <c r="V120" s="155">
        <v>38880.826265600001</v>
      </c>
      <c r="W120" s="153">
        <v>447129.50205440004</v>
      </c>
      <c r="X120" s="94">
        <v>38880.826265600001</v>
      </c>
      <c r="Y120" s="95">
        <v>0</v>
      </c>
      <c r="Z120" s="603">
        <v>0</v>
      </c>
      <c r="AB120" s="663" t="s">
        <v>261</v>
      </c>
      <c r="AC120" s="631"/>
    </row>
    <row r="121" spans="1:37">
      <c r="A121" s="158">
        <v>38</v>
      </c>
      <c r="B121" s="150">
        <v>3182080.3358285204</v>
      </c>
      <c r="C121" s="150">
        <v>0</v>
      </c>
      <c r="D121" s="150">
        <v>0</v>
      </c>
      <c r="E121" s="153"/>
      <c r="F121" s="150"/>
      <c r="G121" s="153">
        <v>0</v>
      </c>
      <c r="H121" s="153">
        <v>3182080.3358285204</v>
      </c>
      <c r="I121" s="154">
        <v>30</v>
      </c>
      <c r="J121" s="153">
        <v>79552.008395713012</v>
      </c>
      <c r="K121" s="153">
        <v>79552.008395713012</v>
      </c>
      <c r="L121" s="153">
        <v>79552.008395713012</v>
      </c>
      <c r="M121" s="153">
        <v>79552.008395713012</v>
      </c>
      <c r="N121" s="153">
        <v>79552.008395713012</v>
      </c>
      <c r="O121" s="153">
        <v>79552.008395713012</v>
      </c>
      <c r="P121" s="153">
        <v>79552.008395713012</v>
      </c>
      <c r="Q121" s="153">
        <v>79552.008395713012</v>
      </c>
      <c r="R121" s="153">
        <v>79552.008395713012</v>
      </c>
      <c r="S121" s="153">
        <v>79552.008395713012</v>
      </c>
      <c r="T121" s="153">
        <v>79552.008395713012</v>
      </c>
      <c r="U121" s="153">
        <v>79552.008395713012</v>
      </c>
      <c r="V121" s="155">
        <v>954624.10074855632</v>
      </c>
      <c r="W121" s="153">
        <v>2227456.2350799642</v>
      </c>
      <c r="X121" s="94">
        <v>954624.10074855608</v>
      </c>
      <c r="Y121" s="95">
        <v>0</v>
      </c>
      <c r="Z121" s="603">
        <v>-393446.60930144356</v>
      </c>
      <c r="AB121" s="591"/>
      <c r="AC121" s="592"/>
      <c r="AG121" s="664"/>
    </row>
    <row r="122" spans="1:37">
      <c r="A122" s="158">
        <v>41</v>
      </c>
      <c r="B122" s="150">
        <v>9901561.3704502955</v>
      </c>
      <c r="C122" s="150">
        <v>18661096</v>
      </c>
      <c r="D122" s="150">
        <v>18661096</v>
      </c>
      <c r="E122" s="153"/>
      <c r="F122" s="150"/>
      <c r="G122" s="153">
        <v>9330548</v>
      </c>
      <c r="H122" s="153">
        <v>37893205.370450296</v>
      </c>
      <c r="I122" s="154">
        <v>25</v>
      </c>
      <c r="J122" s="153">
        <v>789441.77855104778</v>
      </c>
      <c r="K122" s="153">
        <v>789441.77855104778</v>
      </c>
      <c r="L122" s="153">
        <v>789441.77855104778</v>
      </c>
      <c r="M122" s="153">
        <v>789441.77855104778</v>
      </c>
      <c r="N122" s="153">
        <v>789441.77855104778</v>
      </c>
      <c r="O122" s="153">
        <v>789441.77855104778</v>
      </c>
      <c r="P122" s="153">
        <v>789441.77855104778</v>
      </c>
      <c r="Q122" s="153">
        <v>789441.77855104778</v>
      </c>
      <c r="R122" s="153">
        <v>789441.77855104778</v>
      </c>
      <c r="S122" s="153">
        <v>789441.77855104778</v>
      </c>
      <c r="T122" s="153">
        <v>789441.77855104778</v>
      </c>
      <c r="U122" s="153">
        <v>789441.77855104778</v>
      </c>
      <c r="V122" s="155">
        <v>9473301.3426125739</v>
      </c>
      <c r="W122" s="153">
        <v>19089356.027837723</v>
      </c>
      <c r="X122" s="94">
        <v>9473301.3426125739</v>
      </c>
      <c r="Y122" s="95">
        <v>0</v>
      </c>
      <c r="Z122" s="603">
        <v>4026380.3604100905</v>
      </c>
      <c r="AB122" s="594" t="s">
        <v>215</v>
      </c>
      <c r="AC122" s="665" t="s">
        <v>84</v>
      </c>
      <c r="AD122" s="666" t="s">
        <v>262</v>
      </c>
      <c r="AE122" s="666"/>
      <c r="AG122" s="597"/>
    </row>
    <row r="123" spans="1:37">
      <c r="A123" s="158">
        <v>45</v>
      </c>
      <c r="B123" s="150">
        <v>2164.0396250000003</v>
      </c>
      <c r="C123" s="150">
        <v>0</v>
      </c>
      <c r="D123" s="150">
        <v>0</v>
      </c>
      <c r="E123" s="153"/>
      <c r="F123" s="150"/>
      <c r="G123" s="153">
        <v>0</v>
      </c>
      <c r="H123" s="153">
        <v>2164.0396250000003</v>
      </c>
      <c r="I123" s="154">
        <v>45</v>
      </c>
      <c r="J123" s="153">
        <v>81.151485937500013</v>
      </c>
      <c r="K123" s="153">
        <v>81.151485937500013</v>
      </c>
      <c r="L123" s="153">
        <v>81.151485937500013</v>
      </c>
      <c r="M123" s="153">
        <v>81.151485937500013</v>
      </c>
      <c r="N123" s="153">
        <v>81.151485937500013</v>
      </c>
      <c r="O123" s="153">
        <v>81.151485937500013</v>
      </c>
      <c r="P123" s="153">
        <v>81.151485937500013</v>
      </c>
      <c r="Q123" s="153">
        <v>81.151485937500013</v>
      </c>
      <c r="R123" s="153">
        <v>81.151485937500013</v>
      </c>
      <c r="S123" s="153">
        <v>81.151485937500013</v>
      </c>
      <c r="T123" s="153">
        <v>81.151485937500013</v>
      </c>
      <c r="U123" s="153">
        <v>81.151485937500013</v>
      </c>
      <c r="V123" s="155">
        <v>973.81783124999993</v>
      </c>
      <c r="W123" s="153">
        <v>1190.2217937500004</v>
      </c>
      <c r="X123" s="94">
        <v>973.81783125000015</v>
      </c>
      <c r="Y123" s="95">
        <v>0</v>
      </c>
      <c r="Z123" s="603">
        <v>0</v>
      </c>
      <c r="AB123" s="594"/>
      <c r="AC123" s="665"/>
      <c r="AD123" s="666"/>
      <c r="AE123" s="666"/>
      <c r="AG123" s="597"/>
    </row>
    <row r="124" spans="1:37">
      <c r="A124" s="168">
        <v>49</v>
      </c>
      <c r="B124" s="150">
        <v>661629648.32731378</v>
      </c>
      <c r="C124" s="150">
        <v>121775179</v>
      </c>
      <c r="D124" s="150">
        <v>121775179</v>
      </c>
      <c r="E124" s="153"/>
      <c r="F124" s="150"/>
      <c r="G124" s="153">
        <v>60887589.5</v>
      </c>
      <c r="H124" s="153">
        <v>844292416.82731378</v>
      </c>
      <c r="I124" s="154">
        <v>8</v>
      </c>
      <c r="J124" s="153">
        <v>5628616.1121820919</v>
      </c>
      <c r="K124" s="153">
        <v>5628616.1121820919</v>
      </c>
      <c r="L124" s="153">
        <v>5628616.1121820919</v>
      </c>
      <c r="M124" s="153">
        <v>5628616.1121820919</v>
      </c>
      <c r="N124" s="153">
        <v>5628616.1121820919</v>
      </c>
      <c r="O124" s="153">
        <v>5628616.1121820919</v>
      </c>
      <c r="P124" s="153">
        <v>5628616.1121820919</v>
      </c>
      <c r="Q124" s="153">
        <v>5628616.1121820919</v>
      </c>
      <c r="R124" s="153">
        <v>5628616.1121820919</v>
      </c>
      <c r="S124" s="153">
        <v>5628616.1121820919</v>
      </c>
      <c r="T124" s="153">
        <v>5628616.1121820919</v>
      </c>
      <c r="U124" s="153">
        <v>5628616.1121820919</v>
      </c>
      <c r="V124" s="155">
        <v>67543393.346185118</v>
      </c>
      <c r="W124" s="153">
        <v>715861433.98112869</v>
      </c>
      <c r="X124" s="94">
        <v>67543393.346185103</v>
      </c>
      <c r="Y124" s="95">
        <v>0</v>
      </c>
      <c r="Z124" s="603">
        <v>9130865.5196351185</v>
      </c>
      <c r="AB124" s="594" t="s">
        <v>216</v>
      </c>
      <c r="AC124" s="104">
        <v>1035406.5814158245</v>
      </c>
      <c r="AD124" s="94">
        <v>1035406.5814158245</v>
      </c>
      <c r="AE124" s="94"/>
      <c r="AG124" s="597"/>
    </row>
    <row r="125" spans="1:37">
      <c r="A125" s="168">
        <v>50</v>
      </c>
      <c r="B125" s="150">
        <v>7539008.6695497986</v>
      </c>
      <c r="C125" s="150">
        <v>8714216.1811408699</v>
      </c>
      <c r="D125" s="150">
        <v>0</v>
      </c>
      <c r="E125" s="153"/>
      <c r="F125" s="150"/>
      <c r="G125" s="153">
        <v>4357108.0905704349</v>
      </c>
      <c r="H125" s="153">
        <v>11896116.760120234</v>
      </c>
      <c r="I125" s="154">
        <v>55</v>
      </c>
      <c r="J125" s="153">
        <v>545238.68483884411</v>
      </c>
      <c r="K125" s="153">
        <v>545238.68483884411</v>
      </c>
      <c r="L125" s="153">
        <v>545238.68483884411</v>
      </c>
      <c r="M125" s="153">
        <v>545238.68483884411</v>
      </c>
      <c r="N125" s="153">
        <v>545238.68483884411</v>
      </c>
      <c r="O125" s="153">
        <v>545238.68483884411</v>
      </c>
      <c r="P125" s="153">
        <v>545238.68483884411</v>
      </c>
      <c r="Q125" s="153">
        <v>545238.68483884411</v>
      </c>
      <c r="R125" s="153">
        <v>545238.68483884411</v>
      </c>
      <c r="S125" s="153">
        <v>545238.68483884411</v>
      </c>
      <c r="T125" s="153">
        <v>545238.68483884411</v>
      </c>
      <c r="U125" s="153">
        <v>545238.68483884411</v>
      </c>
      <c r="V125" s="155">
        <v>6542864.2180661308</v>
      </c>
      <c r="W125" s="153">
        <v>9710360.6326245368</v>
      </c>
      <c r="X125" s="94">
        <v>6542864.2180661289</v>
      </c>
      <c r="Y125" s="95">
        <v>0</v>
      </c>
      <c r="Z125" s="603">
        <v>-5664372.5765640261</v>
      </c>
      <c r="AB125" s="594">
        <v>8</v>
      </c>
      <c r="AC125" s="104">
        <v>27882.684084175486</v>
      </c>
      <c r="AD125" s="94">
        <v>27882.684084175486</v>
      </c>
      <c r="AE125" s="94"/>
      <c r="AG125" s="597"/>
    </row>
    <row r="126" spans="1:37">
      <c r="A126" s="158">
        <v>51</v>
      </c>
      <c r="B126" s="150">
        <v>1493143809.3613262</v>
      </c>
      <c r="C126" s="150">
        <v>248989440.49906838</v>
      </c>
      <c r="D126" s="150">
        <v>246602846.4759348</v>
      </c>
      <c r="E126" s="153"/>
      <c r="F126" s="150"/>
      <c r="G126" s="153">
        <v>124494720.24953419</v>
      </c>
      <c r="H126" s="153">
        <v>1864241376.0867951</v>
      </c>
      <c r="I126" s="154">
        <v>6</v>
      </c>
      <c r="J126" s="153">
        <v>9321206.8804339748</v>
      </c>
      <c r="K126" s="153">
        <v>9321206.8804339748</v>
      </c>
      <c r="L126" s="153">
        <v>9321206.8804339748</v>
      </c>
      <c r="M126" s="153">
        <v>9321206.8804339748</v>
      </c>
      <c r="N126" s="153">
        <v>9321206.8804339748</v>
      </c>
      <c r="O126" s="153">
        <v>9321206.8804339748</v>
      </c>
      <c r="P126" s="153">
        <v>9321206.8804339748</v>
      </c>
      <c r="Q126" s="153">
        <v>9321206.8804339748</v>
      </c>
      <c r="R126" s="153">
        <v>9321206.8804339748</v>
      </c>
      <c r="S126" s="153">
        <v>9321206.8804339748</v>
      </c>
      <c r="T126" s="153">
        <v>9321206.8804339748</v>
      </c>
      <c r="U126" s="153">
        <v>9321206.8804339748</v>
      </c>
      <c r="V126" s="155">
        <v>111854482.5652077</v>
      </c>
      <c r="W126" s="153">
        <v>1630278767.2951868</v>
      </c>
      <c r="X126" s="94">
        <v>111854482.5652077</v>
      </c>
      <c r="Y126" s="95">
        <v>0</v>
      </c>
      <c r="Z126" s="603">
        <v>13136889.603603601</v>
      </c>
      <c r="AB126" s="667">
        <v>12</v>
      </c>
      <c r="AC126" s="104">
        <v>3982334.2916655014</v>
      </c>
      <c r="AD126" s="94">
        <v>3982334.2916655014</v>
      </c>
      <c r="AE126" s="94"/>
      <c r="AG126" s="597"/>
    </row>
    <row r="127" spans="1:37">
      <c r="A127" s="173" t="s">
        <v>224</v>
      </c>
      <c r="B127" s="150">
        <v>64027676.474160761</v>
      </c>
      <c r="C127" s="150">
        <v>0</v>
      </c>
      <c r="D127" s="150">
        <v>0</v>
      </c>
      <c r="E127" s="153"/>
      <c r="F127" s="150"/>
      <c r="G127" s="153">
        <v>0</v>
      </c>
      <c r="H127" s="153">
        <v>64027676.474160761</v>
      </c>
      <c r="I127" s="154">
        <v>6</v>
      </c>
      <c r="J127" s="153">
        <v>320138.3823708038</v>
      </c>
      <c r="K127" s="153">
        <v>320138.3823708038</v>
      </c>
      <c r="L127" s="153">
        <v>320138.3823708038</v>
      </c>
      <c r="M127" s="153">
        <v>320138.3823708038</v>
      </c>
      <c r="N127" s="153">
        <v>320138.3823708038</v>
      </c>
      <c r="O127" s="153">
        <v>320138.3823708038</v>
      </c>
      <c r="P127" s="153">
        <v>320138.3823708038</v>
      </c>
      <c r="Q127" s="153">
        <v>320138.3823708038</v>
      </c>
      <c r="R127" s="153">
        <v>320138.3823708038</v>
      </c>
      <c r="S127" s="153">
        <v>320138.3823708038</v>
      </c>
      <c r="T127" s="153">
        <v>320138.3823708038</v>
      </c>
      <c r="U127" s="153">
        <v>320138.3823708038</v>
      </c>
      <c r="V127" s="155">
        <v>3841660.5884496463</v>
      </c>
      <c r="W127" s="153">
        <v>60186015.885711111</v>
      </c>
      <c r="X127" s="94">
        <v>3841660.5884496458</v>
      </c>
      <c r="Y127" s="95">
        <v>0</v>
      </c>
      <c r="Z127" s="603">
        <v>-45300.564053460024</v>
      </c>
      <c r="AB127" s="591">
        <v>14.1</v>
      </c>
      <c r="AC127" s="104">
        <v>296400</v>
      </c>
      <c r="AD127" s="94">
        <v>296400</v>
      </c>
      <c r="AE127" s="94"/>
      <c r="AG127" s="645"/>
      <c r="AH127" s="597"/>
      <c r="AK127" s="602">
        <v>0</v>
      </c>
    </row>
    <row r="128" spans="1:37">
      <c r="A128" s="158">
        <v>43.2</v>
      </c>
      <c r="B128" s="150">
        <v>0</v>
      </c>
      <c r="C128" s="150">
        <v>0</v>
      </c>
      <c r="D128" s="150">
        <v>0</v>
      </c>
      <c r="E128" s="153"/>
      <c r="F128" s="150"/>
      <c r="G128" s="153">
        <v>0</v>
      </c>
      <c r="H128" s="153">
        <v>0</v>
      </c>
      <c r="I128" s="154">
        <v>50</v>
      </c>
      <c r="J128" s="153">
        <v>0</v>
      </c>
      <c r="K128" s="153">
        <v>0</v>
      </c>
      <c r="L128" s="153">
        <v>0</v>
      </c>
      <c r="M128" s="153">
        <v>0</v>
      </c>
      <c r="N128" s="153">
        <v>0</v>
      </c>
      <c r="O128" s="153">
        <v>0</v>
      </c>
      <c r="P128" s="153">
        <v>0</v>
      </c>
      <c r="Q128" s="153">
        <v>0</v>
      </c>
      <c r="R128" s="153">
        <v>0</v>
      </c>
      <c r="S128" s="153">
        <v>0</v>
      </c>
      <c r="T128" s="153">
        <v>0</v>
      </c>
      <c r="U128" s="153">
        <v>0</v>
      </c>
      <c r="V128" s="155">
        <v>0</v>
      </c>
      <c r="W128" s="153">
        <v>0</v>
      </c>
      <c r="X128" s="94">
        <v>0</v>
      </c>
      <c r="Y128" s="95">
        <v>0</v>
      </c>
      <c r="Z128" s="603"/>
      <c r="AB128" s="591">
        <v>49</v>
      </c>
      <c r="AC128" s="104">
        <v>16804200</v>
      </c>
      <c r="AD128" s="94">
        <v>16804200</v>
      </c>
      <c r="AE128" s="94"/>
      <c r="AG128" s="597"/>
    </row>
    <row r="129" spans="1:33">
      <c r="A129" s="158" t="s">
        <v>158</v>
      </c>
      <c r="B129" s="150">
        <v>16583692.851363601</v>
      </c>
      <c r="C129" s="150">
        <v>0</v>
      </c>
      <c r="D129" s="150">
        <v>0</v>
      </c>
      <c r="E129" s="153"/>
      <c r="F129" s="150"/>
      <c r="G129" s="153">
        <v>0</v>
      </c>
      <c r="H129" s="153">
        <v>16583692.851363601</v>
      </c>
      <c r="I129" s="154">
        <v>7</v>
      </c>
      <c r="J129" s="153">
        <v>96738.208299621008</v>
      </c>
      <c r="K129" s="153">
        <v>96738.208299621008</v>
      </c>
      <c r="L129" s="153">
        <v>96738.208299621008</v>
      </c>
      <c r="M129" s="153">
        <v>96738.208299621008</v>
      </c>
      <c r="N129" s="153">
        <v>96738.208299621008</v>
      </c>
      <c r="O129" s="153">
        <v>96738.208299621008</v>
      </c>
      <c r="P129" s="153">
        <v>96738.208299621008</v>
      </c>
      <c r="Q129" s="153">
        <v>96738.208299621008</v>
      </c>
      <c r="R129" s="153">
        <v>96738.208299621008</v>
      </c>
      <c r="S129" s="153">
        <v>96738.208299621008</v>
      </c>
      <c r="T129" s="153">
        <v>96738.208299621008</v>
      </c>
      <c r="U129" s="153">
        <v>96738.208299621008</v>
      </c>
      <c r="V129" s="155">
        <v>1160858.4995954521</v>
      </c>
      <c r="W129" s="153">
        <v>15422834.351768149</v>
      </c>
      <c r="X129" s="94">
        <v>1160858.4995954521</v>
      </c>
      <c r="Y129" s="95">
        <v>0</v>
      </c>
      <c r="Z129" s="603">
        <v>0</v>
      </c>
      <c r="AB129" s="591">
        <v>51</v>
      </c>
      <c r="AC129" s="104">
        <v>165884800</v>
      </c>
      <c r="AD129" s="94">
        <v>165884800</v>
      </c>
      <c r="AE129" s="94"/>
      <c r="AG129" s="645"/>
    </row>
    <row r="130" spans="1:33">
      <c r="A130" s="648">
        <v>14.1</v>
      </c>
      <c r="B130" s="150">
        <v>8254694.6377585027</v>
      </c>
      <c r="C130" s="150">
        <v>125820</v>
      </c>
      <c r="D130" s="150">
        <v>27577.72710313939</v>
      </c>
      <c r="E130" s="153"/>
      <c r="F130" s="150"/>
      <c r="G130" s="153">
        <v>62910</v>
      </c>
      <c r="H130" s="153">
        <v>8345182.364861642</v>
      </c>
      <c r="I130" s="154">
        <v>5</v>
      </c>
      <c r="J130" s="153">
        <v>34771.593186923506</v>
      </c>
      <c r="K130" s="153">
        <v>34771.593186923506</v>
      </c>
      <c r="L130" s="153">
        <v>34771.593186923506</v>
      </c>
      <c r="M130" s="153">
        <v>34771.593186923506</v>
      </c>
      <c r="N130" s="153">
        <v>34771.593186923506</v>
      </c>
      <c r="O130" s="153">
        <v>34771.593186923506</v>
      </c>
      <c r="P130" s="153">
        <v>34771.593186923506</v>
      </c>
      <c r="Q130" s="153">
        <v>34771.593186923506</v>
      </c>
      <c r="R130" s="153">
        <v>34771.593186923506</v>
      </c>
      <c r="S130" s="153">
        <v>34771.593186923506</v>
      </c>
      <c r="T130" s="153">
        <v>34771.593186923506</v>
      </c>
      <c r="U130" s="153">
        <v>34771.593186923506</v>
      </c>
      <c r="V130" s="155">
        <v>417259.11824308219</v>
      </c>
      <c r="W130" s="153">
        <v>7963255.5195154203</v>
      </c>
      <c r="X130" s="94">
        <v>417259.11824308208</v>
      </c>
      <c r="Y130" s="95">
        <v>0</v>
      </c>
      <c r="Z130" s="603">
        <v>-7948.0522795938305</v>
      </c>
      <c r="AB130" s="667">
        <v>50</v>
      </c>
      <c r="AC130" s="104">
        <v>35363442.81885913</v>
      </c>
      <c r="AD130" s="94">
        <v>35363442.81885913</v>
      </c>
      <c r="AE130" s="94"/>
    </row>
    <row r="131" spans="1:33" ht="15.75" thickBot="1">
      <c r="A131" s="180" t="s">
        <v>84</v>
      </c>
      <c r="B131" s="181">
        <v>4066197196.3618979</v>
      </c>
      <c r="C131" s="181">
        <v>481169865.6239754</v>
      </c>
      <c r="D131" s="181">
        <v>466683129.84157592</v>
      </c>
      <c r="E131" s="181">
        <v>0</v>
      </c>
      <c r="F131" s="181">
        <v>0</v>
      </c>
      <c r="G131" s="181">
        <v>240584932.8119877</v>
      </c>
      <c r="H131" s="181">
        <v>4773465259.015461</v>
      </c>
      <c r="I131" s="181"/>
      <c r="J131" s="181">
        <v>31190673.865259137</v>
      </c>
      <c r="K131" s="181">
        <v>31190673.865259137</v>
      </c>
      <c r="L131" s="181">
        <v>31190673.865259137</v>
      </c>
      <c r="M131" s="181">
        <v>31190673.865259137</v>
      </c>
      <c r="N131" s="181">
        <v>31190673.865259137</v>
      </c>
      <c r="O131" s="181">
        <v>31190673.865259137</v>
      </c>
      <c r="P131" s="181">
        <v>31190673.865259137</v>
      </c>
      <c r="Q131" s="181">
        <v>31190673.865259137</v>
      </c>
      <c r="R131" s="181">
        <v>31190673.865259137</v>
      </c>
      <c r="S131" s="181">
        <v>31190673.865259137</v>
      </c>
      <c r="T131" s="181">
        <v>31190673.865259137</v>
      </c>
      <c r="U131" s="181">
        <v>31190673.865259137</v>
      </c>
      <c r="V131" s="181">
        <v>374500179.38310975</v>
      </c>
      <c r="W131" s="181">
        <v>4172866882.6027637</v>
      </c>
      <c r="X131" s="94">
        <v>374288086.38310969</v>
      </c>
      <c r="Y131" s="95">
        <v>212093.0000000596</v>
      </c>
      <c r="Z131" s="603"/>
      <c r="AB131" s="608"/>
      <c r="AC131" s="668">
        <v>223394466.37602463</v>
      </c>
      <c r="AD131" s="94"/>
      <c r="AE131" s="94"/>
    </row>
    <row r="132" spans="1:33" ht="15.75" thickTop="1">
      <c r="A132" s="653"/>
      <c r="B132" s="654" t="s">
        <v>237</v>
      </c>
      <c r="C132" s="654">
        <v>223394466.37602463</v>
      </c>
      <c r="D132" s="655">
        <v>223394466.37602463</v>
      </c>
      <c r="E132" s="653"/>
      <c r="F132" s="653"/>
      <c r="G132" s="653"/>
      <c r="H132" s="653"/>
      <c r="I132" s="653"/>
      <c r="J132" s="653"/>
      <c r="K132" s="653"/>
      <c r="L132" s="653"/>
      <c r="M132" s="653"/>
      <c r="N132" s="653"/>
      <c r="O132" s="653"/>
      <c r="P132" s="653"/>
      <c r="Q132" s="653"/>
      <c r="R132" s="653"/>
      <c r="S132" s="653"/>
      <c r="T132" s="653"/>
      <c r="U132" s="653"/>
      <c r="V132" s="653"/>
      <c r="W132" s="653"/>
      <c r="X132" s="95">
        <v>0</v>
      </c>
      <c r="Y132" s="95"/>
      <c r="Z132" s="164">
        <v>24178329.580010932</v>
      </c>
      <c r="AB132" s="586" t="s">
        <v>263</v>
      </c>
    </row>
    <row r="133" spans="1:33">
      <c r="A133" s="653"/>
      <c r="B133" s="654" t="s">
        <v>84</v>
      </c>
      <c r="C133" s="654">
        <v>704564332</v>
      </c>
      <c r="D133" s="654">
        <v>690077596.21760058</v>
      </c>
      <c r="E133" s="653"/>
      <c r="F133" s="655">
        <v>14486735.782399416</v>
      </c>
      <c r="G133" s="617" t="s">
        <v>238</v>
      </c>
      <c r="H133" s="653"/>
      <c r="I133" s="653"/>
      <c r="J133" s="653"/>
      <c r="K133" s="653"/>
      <c r="L133" s="653"/>
      <c r="M133" s="653"/>
      <c r="N133" s="653"/>
      <c r="O133" s="653"/>
      <c r="P133" s="653"/>
      <c r="Q133" s="653"/>
      <c r="R133" s="653"/>
      <c r="S133" s="653"/>
      <c r="T133" s="653"/>
      <c r="U133" s="653"/>
      <c r="V133" s="653"/>
      <c r="W133" s="653"/>
      <c r="X133" s="606"/>
      <c r="Y133" s="606"/>
      <c r="Z133" s="606"/>
      <c r="AB133" s="625"/>
      <c r="AC133" s="625"/>
      <c r="AD133" s="625"/>
    </row>
    <row r="134" spans="1:33">
      <c r="A134" s="653"/>
      <c r="B134" s="653"/>
      <c r="C134" s="655">
        <v>0</v>
      </c>
      <c r="D134" s="655">
        <v>0</v>
      </c>
      <c r="E134" s="653"/>
      <c r="F134" s="653"/>
      <c r="G134" s="653"/>
      <c r="H134" s="653"/>
      <c r="I134" s="653"/>
      <c r="J134" s="653"/>
      <c r="K134" s="653"/>
      <c r="L134" s="653"/>
      <c r="M134" s="653"/>
      <c r="N134" s="653"/>
      <c r="O134" s="653"/>
      <c r="P134" s="653"/>
      <c r="Q134" s="653"/>
      <c r="R134" s="653"/>
      <c r="S134" s="653"/>
      <c r="T134" s="653"/>
      <c r="U134" s="653"/>
      <c r="V134" s="653"/>
      <c r="W134" s="653"/>
      <c r="X134" s="606"/>
      <c r="Y134" s="606"/>
      <c r="Z134" s="606"/>
      <c r="AB134" s="625"/>
      <c r="AC134" s="625">
        <v>0</v>
      </c>
      <c r="AD134" s="625"/>
    </row>
    <row r="135" spans="1:33">
      <c r="A135" s="63"/>
      <c r="B135" s="122"/>
      <c r="C135" s="122"/>
      <c r="D135" s="122"/>
      <c r="E135" s="122"/>
      <c r="F135" s="122"/>
      <c r="G135" s="122"/>
      <c r="H135" s="124"/>
      <c r="I135" s="122"/>
      <c r="J135" s="125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73"/>
      <c r="Y135" s="384"/>
      <c r="Z135" s="606"/>
      <c r="AB135" s="625"/>
      <c r="AC135" s="625"/>
      <c r="AD135" s="625"/>
    </row>
    <row r="136" spans="1:33">
      <c r="A136" s="63"/>
      <c r="B136" s="122"/>
      <c r="C136" s="122"/>
      <c r="D136" s="122"/>
      <c r="E136" s="122"/>
      <c r="F136" s="122"/>
      <c r="G136" s="122"/>
      <c r="H136" s="127"/>
      <c r="I136" s="122"/>
      <c r="J136" s="125"/>
      <c r="K136" s="122"/>
      <c r="L136" s="122"/>
      <c r="M136" s="122"/>
      <c r="N136" s="122"/>
      <c r="O136" s="122"/>
      <c r="P136" s="122"/>
      <c r="Q136" s="122"/>
      <c r="R136" s="122"/>
      <c r="S136" s="122"/>
      <c r="T136" s="125"/>
      <c r="U136" s="122"/>
      <c r="V136" s="122"/>
      <c r="W136" s="122"/>
      <c r="X136" s="73"/>
      <c r="Y136" s="384"/>
      <c r="Z136" s="606"/>
      <c r="AB136" s="625"/>
      <c r="AC136" s="625"/>
      <c r="AD136" s="625"/>
    </row>
    <row r="137" spans="1:33">
      <c r="A137" s="63"/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3"/>
      <c r="Q137" s="122"/>
      <c r="R137" s="122"/>
      <c r="S137" s="122"/>
      <c r="T137" s="122"/>
      <c r="U137" s="122"/>
      <c r="V137" s="122"/>
      <c r="W137" s="122"/>
      <c r="X137" s="73"/>
      <c r="Y137" s="384"/>
      <c r="Z137" s="606"/>
      <c r="AB137" s="625"/>
      <c r="AC137" s="625"/>
      <c r="AD137" s="625"/>
    </row>
    <row r="138" spans="1:33">
      <c r="A138" s="128"/>
      <c r="B138" s="129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73"/>
      <c r="Y138" s="384"/>
      <c r="Z138" s="606"/>
      <c r="AB138" s="625"/>
      <c r="AC138" s="625"/>
      <c r="AD138" s="625"/>
    </row>
    <row r="139" spans="1:33">
      <c r="A139" s="122"/>
      <c r="B139" s="129"/>
      <c r="C139" s="127"/>
      <c r="D139" s="124"/>
      <c r="E139" s="122"/>
      <c r="F139" s="127"/>
      <c r="G139" s="124"/>
      <c r="H139" s="127"/>
      <c r="I139" s="122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7"/>
      <c r="X139" s="73"/>
      <c r="Y139" s="384"/>
      <c r="Z139" s="606"/>
      <c r="AB139" s="625"/>
      <c r="AC139" s="625"/>
      <c r="AD139" s="625"/>
    </row>
    <row r="140" spans="1:33">
      <c r="A140" s="127"/>
      <c r="B140" s="129"/>
      <c r="C140" s="127"/>
      <c r="D140" s="127"/>
      <c r="E140" s="122"/>
      <c r="F140" s="127"/>
      <c r="G140" s="124"/>
      <c r="H140" s="127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7"/>
      <c r="W140" s="127"/>
      <c r="X140" s="73"/>
      <c r="Y140" s="142"/>
      <c r="Z140" s="606"/>
      <c r="AB140" s="625"/>
      <c r="AC140" s="625"/>
      <c r="AD140" s="625"/>
    </row>
    <row r="141" spans="1:33">
      <c r="A141" s="127"/>
      <c r="B141" s="129"/>
      <c r="C141" s="127"/>
      <c r="D141" s="124"/>
      <c r="E141" s="122"/>
      <c r="F141" s="127"/>
      <c r="G141" s="124"/>
      <c r="H141" s="127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7"/>
      <c r="X141" s="87"/>
      <c r="Y141" s="142"/>
      <c r="Z141" s="603"/>
      <c r="AB141" s="625"/>
      <c r="AC141" s="625"/>
      <c r="AD141" s="625"/>
    </row>
    <row r="142" spans="1:33">
      <c r="A142" s="124"/>
      <c r="B142" s="122"/>
      <c r="C142" s="122"/>
      <c r="D142" s="122"/>
      <c r="E142" s="122"/>
      <c r="F142" s="122"/>
      <c r="G142" s="122"/>
      <c r="H142" s="122"/>
      <c r="I142" s="124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73"/>
      <c r="Y142" s="142"/>
      <c r="Z142" s="606"/>
      <c r="AB142" s="625"/>
      <c r="AC142" s="625"/>
      <c r="AD142" s="625"/>
    </row>
    <row r="143" spans="1:33">
      <c r="A143" s="124"/>
      <c r="B143" s="669"/>
      <c r="C143" s="669"/>
      <c r="D143" s="669"/>
      <c r="E143" s="122"/>
      <c r="F143" s="122"/>
      <c r="G143" s="381"/>
      <c r="H143" s="381"/>
      <c r="I143" s="670"/>
      <c r="J143" s="381"/>
      <c r="K143" s="381"/>
      <c r="L143" s="381"/>
      <c r="M143" s="381"/>
      <c r="N143" s="381"/>
      <c r="O143" s="381"/>
      <c r="P143" s="381"/>
      <c r="Q143" s="381"/>
      <c r="R143" s="381"/>
      <c r="S143" s="381"/>
      <c r="T143" s="381"/>
      <c r="U143" s="381"/>
      <c r="V143" s="381"/>
      <c r="W143" s="381"/>
      <c r="X143" s="94"/>
      <c r="Y143" s="671"/>
      <c r="Z143" s="603"/>
      <c r="AB143" s="625"/>
      <c r="AC143" s="625"/>
      <c r="AD143" s="625"/>
    </row>
    <row r="144" spans="1:33">
      <c r="A144" s="672"/>
      <c r="B144" s="669"/>
      <c r="C144" s="669"/>
      <c r="D144" s="669"/>
      <c r="E144" s="381"/>
      <c r="F144" s="669"/>
      <c r="G144" s="381"/>
      <c r="H144" s="381"/>
      <c r="I144" s="670"/>
      <c r="J144" s="381"/>
      <c r="K144" s="381"/>
      <c r="L144" s="381"/>
      <c r="M144" s="381"/>
      <c r="N144" s="381"/>
      <c r="O144" s="381"/>
      <c r="P144" s="381"/>
      <c r="Q144" s="381"/>
      <c r="R144" s="381"/>
      <c r="S144" s="381"/>
      <c r="T144" s="381"/>
      <c r="U144" s="381"/>
      <c r="V144" s="381"/>
      <c r="W144" s="381"/>
      <c r="X144" s="94"/>
      <c r="Y144" s="671"/>
      <c r="Z144" s="603"/>
      <c r="AB144" s="625"/>
      <c r="AC144" s="625"/>
      <c r="AD144" s="625"/>
    </row>
    <row r="145" spans="1:35">
      <c r="A145" s="672"/>
      <c r="B145" s="669"/>
      <c r="C145" s="669"/>
      <c r="D145" s="669"/>
      <c r="E145" s="381"/>
      <c r="F145" s="669"/>
      <c r="G145" s="381"/>
      <c r="H145" s="381"/>
      <c r="I145" s="670"/>
      <c r="J145" s="381"/>
      <c r="K145" s="381"/>
      <c r="L145" s="381"/>
      <c r="M145" s="381"/>
      <c r="N145" s="381"/>
      <c r="O145" s="381"/>
      <c r="P145" s="381"/>
      <c r="Q145" s="381"/>
      <c r="R145" s="381"/>
      <c r="S145" s="381"/>
      <c r="T145" s="381"/>
      <c r="U145" s="381"/>
      <c r="V145" s="381"/>
      <c r="W145" s="381"/>
      <c r="X145" s="94"/>
      <c r="Y145" s="671"/>
      <c r="Z145" s="603"/>
      <c r="AB145" s="625"/>
      <c r="AC145" s="625"/>
      <c r="AD145" s="625"/>
    </row>
    <row r="146" spans="1:35">
      <c r="A146" s="672"/>
      <c r="B146" s="669"/>
      <c r="C146" s="669"/>
      <c r="D146" s="669"/>
      <c r="E146" s="381"/>
      <c r="F146" s="669"/>
      <c r="G146" s="381"/>
      <c r="H146" s="381"/>
      <c r="I146" s="670"/>
      <c r="J146" s="381"/>
      <c r="K146" s="381"/>
      <c r="L146" s="381"/>
      <c r="M146" s="381"/>
      <c r="N146" s="381"/>
      <c r="O146" s="381"/>
      <c r="P146" s="381"/>
      <c r="Q146" s="381"/>
      <c r="R146" s="381"/>
      <c r="S146" s="381"/>
      <c r="T146" s="381"/>
      <c r="U146" s="381"/>
      <c r="V146" s="381"/>
      <c r="W146" s="381"/>
      <c r="X146" s="94"/>
      <c r="Y146" s="671"/>
      <c r="Z146" s="603"/>
      <c r="AB146" s="625"/>
      <c r="AC146" s="625"/>
      <c r="AD146" s="625"/>
    </row>
    <row r="147" spans="1:35">
      <c r="A147" s="672"/>
      <c r="B147" s="669"/>
      <c r="C147" s="669"/>
      <c r="D147" s="669"/>
      <c r="E147" s="381"/>
      <c r="F147" s="669"/>
      <c r="G147" s="381"/>
      <c r="H147" s="381"/>
      <c r="I147" s="670"/>
      <c r="J147" s="381"/>
      <c r="K147" s="381"/>
      <c r="L147" s="381"/>
      <c r="M147" s="381"/>
      <c r="N147" s="381"/>
      <c r="O147" s="381"/>
      <c r="P147" s="381"/>
      <c r="Q147" s="381"/>
      <c r="R147" s="381"/>
      <c r="S147" s="381"/>
      <c r="T147" s="381"/>
      <c r="U147" s="381"/>
      <c r="V147" s="381"/>
      <c r="W147" s="381"/>
      <c r="X147" s="94"/>
      <c r="Y147" s="671"/>
      <c r="Z147" s="603"/>
      <c r="AB147" s="625"/>
      <c r="AC147" s="625"/>
      <c r="AD147" s="625"/>
    </row>
    <row r="148" spans="1:35">
      <c r="A148" s="672"/>
      <c r="B148" s="669"/>
      <c r="C148" s="669"/>
      <c r="D148" s="669"/>
      <c r="E148" s="669"/>
      <c r="F148" s="669"/>
      <c r="G148" s="381"/>
      <c r="H148" s="381"/>
      <c r="I148" s="670"/>
      <c r="J148" s="381"/>
      <c r="K148" s="381"/>
      <c r="L148" s="381"/>
      <c r="M148" s="381"/>
      <c r="N148" s="381"/>
      <c r="O148" s="381"/>
      <c r="P148" s="381"/>
      <c r="Q148" s="381"/>
      <c r="R148" s="381"/>
      <c r="S148" s="381"/>
      <c r="T148" s="381"/>
      <c r="U148" s="381"/>
      <c r="V148" s="381"/>
      <c r="W148" s="381"/>
      <c r="X148" s="94"/>
      <c r="Y148" s="671"/>
      <c r="Z148" s="603"/>
      <c r="AB148" s="996"/>
      <c r="AC148" s="996"/>
      <c r="AD148" s="996"/>
      <c r="AE148" s="996"/>
      <c r="AF148" s="996"/>
      <c r="AG148" s="996"/>
      <c r="AH148" s="996"/>
    </row>
    <row r="149" spans="1:35">
      <c r="A149" s="672"/>
      <c r="B149" s="669"/>
      <c r="C149" s="669"/>
      <c r="D149" s="669"/>
      <c r="E149" s="381"/>
      <c r="F149" s="669"/>
      <c r="G149" s="381"/>
      <c r="H149" s="381"/>
      <c r="I149" s="670"/>
      <c r="J149" s="381"/>
      <c r="K149" s="381"/>
      <c r="L149" s="381"/>
      <c r="M149" s="381"/>
      <c r="N149" s="381"/>
      <c r="O149" s="381"/>
      <c r="P149" s="381"/>
      <c r="Q149" s="381"/>
      <c r="R149" s="381"/>
      <c r="S149" s="381"/>
      <c r="T149" s="381"/>
      <c r="U149" s="381"/>
      <c r="V149" s="381"/>
      <c r="W149" s="381"/>
      <c r="X149" s="94"/>
      <c r="Y149" s="671"/>
      <c r="Z149" s="603"/>
      <c r="AB149" s="996"/>
      <c r="AC149" s="996"/>
      <c r="AD149" s="996"/>
      <c r="AE149" s="996"/>
      <c r="AF149" s="996"/>
      <c r="AG149" s="996"/>
      <c r="AH149" s="996"/>
    </row>
    <row r="150" spans="1:35">
      <c r="A150" s="672"/>
      <c r="B150" s="669"/>
      <c r="C150" s="669"/>
      <c r="D150" s="669"/>
      <c r="E150" s="381"/>
      <c r="F150" s="669"/>
      <c r="G150" s="381"/>
      <c r="H150" s="381"/>
      <c r="I150" s="670"/>
      <c r="J150" s="381"/>
      <c r="K150" s="381"/>
      <c r="L150" s="381"/>
      <c r="M150" s="381"/>
      <c r="N150" s="381"/>
      <c r="O150" s="381"/>
      <c r="P150" s="381"/>
      <c r="Q150" s="381"/>
      <c r="R150" s="381"/>
      <c r="S150" s="381"/>
      <c r="T150" s="381"/>
      <c r="U150" s="381"/>
      <c r="V150" s="381"/>
      <c r="W150" s="381"/>
      <c r="X150" s="94"/>
      <c r="Y150" s="671"/>
      <c r="Z150" s="603"/>
      <c r="AB150" s="625"/>
      <c r="AC150" s="625"/>
      <c r="AD150" s="625"/>
    </row>
    <row r="151" spans="1:35">
      <c r="A151" s="672"/>
      <c r="B151" s="669"/>
      <c r="C151" s="669"/>
      <c r="D151" s="669"/>
      <c r="E151" s="381"/>
      <c r="F151" s="669"/>
      <c r="G151" s="381"/>
      <c r="H151" s="381"/>
      <c r="I151" s="670"/>
      <c r="J151" s="381"/>
      <c r="K151" s="381"/>
      <c r="L151" s="381"/>
      <c r="M151" s="381"/>
      <c r="N151" s="381"/>
      <c r="O151" s="381"/>
      <c r="P151" s="381"/>
      <c r="Q151" s="381"/>
      <c r="R151" s="381"/>
      <c r="S151" s="381"/>
      <c r="T151" s="381"/>
      <c r="U151" s="381"/>
      <c r="V151" s="381"/>
      <c r="W151" s="381"/>
      <c r="X151" s="161"/>
      <c r="Y151" s="673"/>
      <c r="Z151" s="603"/>
      <c r="AB151" s="606"/>
      <c r="AD151" s="625"/>
    </row>
    <row r="152" spans="1:35">
      <c r="A152" s="672"/>
      <c r="B152" s="669"/>
      <c r="C152" s="669"/>
      <c r="D152" s="669"/>
      <c r="E152" s="381"/>
      <c r="F152" s="669"/>
      <c r="G152" s="381"/>
      <c r="H152" s="381"/>
      <c r="I152" s="670"/>
      <c r="J152" s="381"/>
      <c r="K152" s="381"/>
      <c r="L152" s="381"/>
      <c r="M152" s="381"/>
      <c r="N152" s="381"/>
      <c r="O152" s="381"/>
      <c r="P152" s="381"/>
      <c r="Q152" s="381"/>
      <c r="R152" s="381"/>
      <c r="S152" s="381"/>
      <c r="T152" s="381"/>
      <c r="U152" s="381"/>
      <c r="V152" s="381"/>
      <c r="W152" s="381"/>
      <c r="X152" s="94"/>
      <c r="Y152" s="674"/>
      <c r="Z152" s="603"/>
      <c r="AD152" s="625"/>
      <c r="AE152" s="664"/>
    </row>
    <row r="153" spans="1:35">
      <c r="A153" s="672"/>
      <c r="B153" s="669"/>
      <c r="C153" s="669"/>
      <c r="D153" s="669"/>
      <c r="E153" s="381"/>
      <c r="F153" s="669"/>
      <c r="G153" s="381"/>
      <c r="H153" s="381"/>
      <c r="I153" s="670"/>
      <c r="J153" s="381"/>
      <c r="K153" s="381"/>
      <c r="L153" s="381"/>
      <c r="M153" s="381"/>
      <c r="N153" s="381"/>
      <c r="O153" s="381"/>
      <c r="P153" s="381"/>
      <c r="Q153" s="381"/>
      <c r="R153" s="381"/>
      <c r="S153" s="381"/>
      <c r="T153" s="381"/>
      <c r="U153" s="381"/>
      <c r="V153" s="381"/>
      <c r="W153" s="381"/>
      <c r="X153" s="94"/>
      <c r="Y153" s="674"/>
      <c r="Z153" s="603"/>
      <c r="AB153" s="586"/>
      <c r="AC153" s="666"/>
      <c r="AD153" s="625"/>
      <c r="AE153" s="597"/>
    </row>
    <row r="154" spans="1:35">
      <c r="A154" s="672"/>
      <c r="B154" s="669"/>
      <c r="C154" s="669"/>
      <c r="D154" s="669"/>
      <c r="E154" s="381"/>
      <c r="F154" s="669"/>
      <c r="G154" s="381"/>
      <c r="H154" s="381"/>
      <c r="I154" s="670"/>
      <c r="J154" s="381"/>
      <c r="K154" s="381"/>
      <c r="L154" s="381"/>
      <c r="M154" s="381"/>
      <c r="N154" s="381"/>
      <c r="O154" s="381"/>
      <c r="P154" s="381"/>
      <c r="Q154" s="381"/>
      <c r="R154" s="381"/>
      <c r="S154" s="381"/>
      <c r="T154" s="381"/>
      <c r="U154" s="381"/>
      <c r="V154" s="381"/>
      <c r="W154" s="381"/>
      <c r="X154" s="94"/>
      <c r="Y154" s="674"/>
      <c r="Z154" s="603"/>
      <c r="AB154" s="586"/>
      <c r="AC154" s="666"/>
      <c r="AD154" s="625"/>
      <c r="AE154" s="597"/>
    </row>
    <row r="155" spans="1:35">
      <c r="A155" s="672"/>
      <c r="B155" s="669"/>
      <c r="C155" s="669"/>
      <c r="D155" s="669"/>
      <c r="E155" s="669"/>
      <c r="F155" s="669"/>
      <c r="G155" s="381"/>
      <c r="H155" s="381"/>
      <c r="I155" s="670"/>
      <c r="J155" s="381"/>
      <c r="K155" s="381"/>
      <c r="L155" s="381"/>
      <c r="M155" s="381"/>
      <c r="N155" s="381"/>
      <c r="O155" s="381"/>
      <c r="P155" s="381"/>
      <c r="Q155" s="381"/>
      <c r="R155" s="381"/>
      <c r="S155" s="381"/>
      <c r="T155" s="381"/>
      <c r="U155" s="381"/>
      <c r="V155" s="381"/>
      <c r="W155" s="381"/>
      <c r="X155" s="94"/>
      <c r="Y155" s="674"/>
      <c r="Z155" s="603"/>
      <c r="AB155" s="586"/>
      <c r="AC155" s="94"/>
      <c r="AD155" s="625"/>
      <c r="AE155" s="597"/>
    </row>
    <row r="156" spans="1:35">
      <c r="A156" s="672"/>
      <c r="B156" s="669"/>
      <c r="C156" s="669"/>
      <c r="D156" s="669"/>
      <c r="E156" s="669"/>
      <c r="F156" s="669"/>
      <c r="G156" s="381"/>
      <c r="H156" s="381"/>
      <c r="I156" s="670"/>
      <c r="J156" s="381"/>
      <c r="K156" s="381"/>
      <c r="L156" s="381"/>
      <c r="M156" s="381"/>
      <c r="N156" s="381"/>
      <c r="O156" s="381"/>
      <c r="P156" s="381"/>
      <c r="Q156" s="381"/>
      <c r="R156" s="381"/>
      <c r="S156" s="381"/>
      <c r="T156" s="381"/>
      <c r="U156" s="381"/>
      <c r="V156" s="381"/>
      <c r="W156" s="381"/>
      <c r="X156" s="94"/>
      <c r="Y156" s="674"/>
      <c r="Z156" s="603"/>
      <c r="AB156" s="675"/>
      <c r="AC156" s="94"/>
      <c r="AD156" s="625"/>
      <c r="AE156" s="597"/>
    </row>
    <row r="157" spans="1:35">
      <c r="A157" s="676"/>
      <c r="B157" s="669"/>
      <c r="C157" s="669"/>
      <c r="D157" s="669"/>
      <c r="E157" s="381"/>
      <c r="F157" s="669"/>
      <c r="G157" s="381"/>
      <c r="H157" s="381"/>
      <c r="I157" s="670"/>
      <c r="J157" s="381"/>
      <c r="K157" s="381"/>
      <c r="L157" s="381"/>
      <c r="M157" s="381"/>
      <c r="N157" s="381"/>
      <c r="O157" s="381"/>
      <c r="P157" s="381"/>
      <c r="Q157" s="381"/>
      <c r="R157" s="381"/>
      <c r="S157" s="381"/>
      <c r="T157" s="381"/>
      <c r="U157" s="381"/>
      <c r="V157" s="381"/>
      <c r="W157" s="381"/>
      <c r="X157" s="94"/>
      <c r="Y157" s="674"/>
      <c r="Z157" s="603"/>
      <c r="AB157" s="586"/>
      <c r="AC157" s="94"/>
      <c r="AD157" s="625"/>
      <c r="AE157" s="645"/>
      <c r="AF157" s="597"/>
      <c r="AI157" s="602"/>
    </row>
    <row r="158" spans="1:35">
      <c r="A158" s="676"/>
      <c r="B158" s="669"/>
      <c r="C158" s="669"/>
      <c r="D158" s="669"/>
      <c r="E158" s="381"/>
      <c r="F158" s="669"/>
      <c r="G158" s="381"/>
      <c r="H158" s="381"/>
      <c r="I158" s="670"/>
      <c r="J158" s="381"/>
      <c r="K158" s="381"/>
      <c r="L158" s="381"/>
      <c r="M158" s="381"/>
      <c r="N158" s="381"/>
      <c r="O158" s="381"/>
      <c r="P158" s="381"/>
      <c r="Q158" s="381"/>
      <c r="R158" s="381"/>
      <c r="S158" s="381"/>
      <c r="T158" s="381"/>
      <c r="U158" s="381"/>
      <c r="V158" s="381"/>
      <c r="W158" s="381"/>
      <c r="X158" s="94"/>
      <c r="Y158" s="674"/>
      <c r="Z158" s="603"/>
      <c r="AB158" s="586"/>
      <c r="AC158" s="94"/>
      <c r="AD158" s="625"/>
      <c r="AE158" s="597"/>
    </row>
    <row r="159" spans="1:35">
      <c r="A159" s="672"/>
      <c r="B159" s="669"/>
      <c r="C159" s="669"/>
      <c r="D159" s="669"/>
      <c r="E159" s="381"/>
      <c r="F159" s="669"/>
      <c r="G159" s="381"/>
      <c r="H159" s="381"/>
      <c r="I159" s="670"/>
      <c r="J159" s="381"/>
      <c r="K159" s="381"/>
      <c r="L159" s="381"/>
      <c r="M159" s="381"/>
      <c r="N159" s="381"/>
      <c r="O159" s="381"/>
      <c r="P159" s="381"/>
      <c r="Q159" s="381"/>
      <c r="R159" s="381"/>
      <c r="S159" s="381"/>
      <c r="T159" s="381"/>
      <c r="U159" s="381"/>
      <c r="V159" s="381"/>
      <c r="W159" s="381"/>
      <c r="X159" s="94"/>
      <c r="Y159" s="674"/>
      <c r="Z159" s="603"/>
      <c r="AB159" s="586"/>
      <c r="AC159" s="94"/>
      <c r="AD159" s="625"/>
      <c r="AE159" s="645"/>
    </row>
    <row r="160" spans="1:35">
      <c r="A160" s="677"/>
      <c r="B160" s="669"/>
      <c r="C160" s="669"/>
      <c r="D160" s="669"/>
      <c r="E160" s="381"/>
      <c r="F160" s="669"/>
      <c r="G160" s="381"/>
      <c r="H160" s="381"/>
      <c r="I160" s="670"/>
      <c r="J160" s="381"/>
      <c r="K160" s="381"/>
      <c r="L160" s="381"/>
      <c r="M160" s="381"/>
      <c r="N160" s="381"/>
      <c r="O160" s="381"/>
      <c r="P160" s="381"/>
      <c r="Q160" s="381"/>
      <c r="R160" s="381"/>
      <c r="S160" s="381"/>
      <c r="T160" s="381"/>
      <c r="U160" s="381"/>
      <c r="V160" s="381"/>
      <c r="W160" s="381"/>
      <c r="X160" s="94"/>
      <c r="Y160" s="674"/>
      <c r="Z160" s="603"/>
      <c r="AB160" s="586"/>
      <c r="AC160" s="94"/>
      <c r="AD160" s="625"/>
    </row>
    <row r="161" spans="1:30">
      <c r="A161" s="672"/>
      <c r="B161" s="669"/>
      <c r="C161" s="669"/>
      <c r="D161" s="669"/>
      <c r="E161" s="381"/>
      <c r="F161" s="669"/>
      <c r="G161" s="381"/>
      <c r="H161" s="381"/>
      <c r="I161" s="670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94"/>
      <c r="Y161" s="674"/>
      <c r="Z161" s="603"/>
      <c r="AB161" s="675"/>
      <c r="AC161" s="94"/>
      <c r="AD161" s="625"/>
    </row>
    <row r="162" spans="1:30">
      <c r="A162" s="672"/>
      <c r="B162" s="669"/>
      <c r="C162" s="669"/>
      <c r="D162" s="669"/>
      <c r="E162" s="381"/>
      <c r="F162" s="669"/>
      <c r="G162" s="381"/>
      <c r="H162" s="381"/>
      <c r="I162" s="670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94"/>
      <c r="Y162" s="674"/>
      <c r="Z162" s="603"/>
      <c r="AC162" s="94"/>
      <c r="AD162" s="625"/>
    </row>
    <row r="163" spans="1:30">
      <c r="A163" s="672"/>
      <c r="B163" s="669"/>
      <c r="C163" s="669"/>
      <c r="D163" s="669"/>
      <c r="E163" s="381"/>
      <c r="F163" s="669"/>
      <c r="G163" s="381"/>
      <c r="H163" s="381"/>
      <c r="I163" s="670"/>
      <c r="J163" s="381"/>
      <c r="K163" s="381"/>
      <c r="L163" s="381"/>
      <c r="M163" s="381"/>
      <c r="N163" s="381"/>
      <c r="O163" s="381"/>
      <c r="P163" s="381"/>
      <c r="Q163" s="381"/>
      <c r="R163" s="381"/>
      <c r="S163" s="381"/>
      <c r="T163" s="381"/>
      <c r="U163" s="381"/>
      <c r="V163" s="381"/>
      <c r="W163" s="381"/>
      <c r="X163" s="94"/>
      <c r="Y163" s="674"/>
      <c r="Z163" s="603"/>
      <c r="AB163" s="586"/>
      <c r="AD163" s="625"/>
    </row>
    <row r="164" spans="1:30">
      <c r="A164" s="672"/>
      <c r="B164" s="381"/>
      <c r="C164" s="381"/>
      <c r="D164" s="381"/>
      <c r="E164" s="381"/>
      <c r="F164" s="381"/>
      <c r="G164" s="381"/>
      <c r="H164" s="381"/>
      <c r="I164" s="381"/>
      <c r="J164" s="381"/>
      <c r="K164" s="381"/>
      <c r="L164" s="381"/>
      <c r="M164" s="381"/>
      <c r="N164" s="381"/>
      <c r="O164" s="381"/>
      <c r="P164" s="381"/>
      <c r="Q164" s="381"/>
      <c r="R164" s="381"/>
      <c r="S164" s="381"/>
      <c r="T164" s="381"/>
      <c r="U164" s="381"/>
      <c r="V164" s="381"/>
      <c r="W164" s="381"/>
      <c r="X164" s="94"/>
      <c r="Y164" s="674"/>
      <c r="Z164" s="603"/>
      <c r="AB164" s="625"/>
      <c r="AC164" s="625"/>
      <c r="AD164" s="625"/>
    </row>
    <row r="165" spans="1:30">
      <c r="A165" s="653"/>
      <c r="B165" s="654"/>
      <c r="C165" s="654"/>
      <c r="D165" s="653"/>
      <c r="E165" s="653"/>
      <c r="F165" s="653"/>
      <c r="G165" s="653"/>
      <c r="H165" s="653"/>
      <c r="I165" s="653"/>
      <c r="J165" s="653"/>
      <c r="K165" s="653"/>
      <c r="L165" s="653"/>
      <c r="M165" s="653"/>
      <c r="N165" s="653"/>
      <c r="O165" s="653"/>
      <c r="P165" s="653"/>
      <c r="Q165" s="653"/>
      <c r="R165" s="653"/>
      <c r="S165" s="653"/>
      <c r="T165" s="653"/>
      <c r="U165" s="653"/>
      <c r="V165" s="653"/>
      <c r="W165" s="653"/>
      <c r="X165" s="674"/>
      <c r="Y165" s="674"/>
      <c r="Z165" s="164"/>
      <c r="AB165" s="625"/>
      <c r="AC165" s="625"/>
      <c r="AD165" s="625"/>
    </row>
    <row r="166" spans="1:30">
      <c r="A166" s="653"/>
      <c r="B166" s="654"/>
      <c r="C166" s="654"/>
      <c r="D166" s="653"/>
      <c r="E166" s="653"/>
      <c r="F166" s="653"/>
      <c r="G166" s="653"/>
      <c r="H166" s="653"/>
      <c r="I166" s="653"/>
      <c r="J166" s="653"/>
      <c r="K166" s="653"/>
      <c r="L166" s="653"/>
      <c r="M166" s="653"/>
      <c r="N166" s="653"/>
      <c r="O166" s="653"/>
      <c r="P166" s="653"/>
      <c r="Q166" s="653"/>
      <c r="R166" s="653"/>
      <c r="S166" s="653"/>
      <c r="T166" s="653"/>
      <c r="U166" s="653"/>
      <c r="V166" s="653"/>
      <c r="W166" s="653"/>
      <c r="X166" s="606"/>
      <c r="Y166" s="606"/>
      <c r="Z166" s="606"/>
      <c r="AB166" s="625"/>
      <c r="AC166" s="625"/>
      <c r="AD166" s="625"/>
    </row>
    <row r="167" spans="1:30">
      <c r="A167" s="653"/>
      <c r="B167" s="653"/>
      <c r="C167" s="653"/>
      <c r="D167" s="653"/>
      <c r="E167" s="653"/>
      <c r="F167" s="653"/>
      <c r="G167" s="653"/>
      <c r="H167" s="653"/>
      <c r="I167" s="653"/>
      <c r="J167" s="653"/>
      <c r="K167" s="653"/>
      <c r="L167" s="653"/>
      <c r="M167" s="653"/>
      <c r="N167" s="653"/>
      <c r="O167" s="653"/>
      <c r="P167" s="653"/>
      <c r="Q167" s="653"/>
      <c r="R167" s="653"/>
      <c r="S167" s="653"/>
      <c r="T167" s="653"/>
      <c r="U167" s="653"/>
      <c r="V167" s="653"/>
      <c r="W167" s="653"/>
      <c r="X167" s="606"/>
      <c r="Y167" s="606"/>
      <c r="Z167" s="606"/>
      <c r="AB167" s="625"/>
      <c r="AC167" s="625"/>
      <c r="AD167" s="625"/>
    </row>
    <row r="168" spans="1:30">
      <c r="A168" s="63"/>
      <c r="B168" s="122"/>
      <c r="C168" s="122"/>
      <c r="D168" s="122"/>
      <c r="E168" s="122"/>
      <c r="F168" s="122"/>
      <c r="G168" s="122"/>
      <c r="H168" s="124"/>
      <c r="I168" s="122"/>
      <c r="J168" s="125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73"/>
      <c r="Y168" s="384"/>
      <c r="Z168" s="606"/>
      <c r="AB168" s="625"/>
      <c r="AC168" s="625"/>
      <c r="AD168" s="625"/>
    </row>
    <row r="169" spans="1:30">
      <c r="A169" s="63"/>
      <c r="B169" s="122"/>
      <c r="C169" s="122"/>
      <c r="D169" s="122"/>
      <c r="E169" s="122"/>
      <c r="F169" s="122"/>
      <c r="G169" s="122"/>
      <c r="H169" s="127"/>
      <c r="I169" s="122"/>
      <c r="J169" s="125"/>
      <c r="K169" s="122"/>
      <c r="L169" s="122"/>
      <c r="M169" s="122"/>
      <c r="N169" s="122"/>
      <c r="O169" s="122"/>
      <c r="P169" s="122"/>
      <c r="Q169" s="122"/>
      <c r="R169" s="122"/>
      <c r="S169" s="122"/>
      <c r="T169" s="125"/>
      <c r="U169" s="122"/>
      <c r="V169" s="122"/>
      <c r="W169" s="122"/>
      <c r="X169" s="73"/>
      <c r="Y169" s="384"/>
      <c r="Z169" s="606"/>
      <c r="AB169" s="625"/>
      <c r="AC169" s="625"/>
      <c r="AD169" s="625"/>
    </row>
    <row r="170" spans="1:30">
      <c r="A170" s="63"/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3"/>
      <c r="Q170" s="122"/>
      <c r="R170" s="122"/>
      <c r="S170" s="122"/>
      <c r="T170" s="122"/>
      <c r="U170" s="122"/>
      <c r="V170" s="122"/>
      <c r="W170" s="122"/>
      <c r="X170" s="73"/>
      <c r="Y170" s="384"/>
      <c r="Z170" s="606"/>
      <c r="AB170" s="625"/>
      <c r="AC170" s="625"/>
      <c r="AD170" s="625"/>
    </row>
    <row r="171" spans="1:30">
      <c r="A171" s="128"/>
      <c r="B171" s="129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73"/>
      <c r="Y171" s="384"/>
      <c r="Z171" s="606"/>
      <c r="AB171" s="625"/>
      <c r="AC171" s="625"/>
      <c r="AD171" s="625"/>
    </row>
    <row r="172" spans="1:30">
      <c r="A172" s="122"/>
      <c r="B172" s="129"/>
      <c r="C172" s="127"/>
      <c r="D172" s="124"/>
      <c r="E172" s="122"/>
      <c r="F172" s="127"/>
      <c r="G172" s="124"/>
      <c r="H172" s="127"/>
      <c r="I172" s="122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7"/>
      <c r="X172" s="73"/>
      <c r="Y172" s="384"/>
      <c r="Z172" s="606"/>
      <c r="AB172" s="625"/>
      <c r="AC172" s="625"/>
      <c r="AD172" s="625"/>
    </row>
    <row r="173" spans="1:30">
      <c r="A173" s="127"/>
      <c r="B173" s="129"/>
      <c r="C173" s="127"/>
      <c r="D173" s="127"/>
      <c r="E173" s="122"/>
      <c r="F173" s="127"/>
      <c r="G173" s="124"/>
      <c r="H173" s="127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7"/>
      <c r="W173" s="127"/>
      <c r="X173" s="73"/>
      <c r="Y173" s="142"/>
      <c r="Z173" s="606"/>
      <c r="AB173" s="625"/>
      <c r="AC173" s="625"/>
      <c r="AD173" s="625"/>
    </row>
    <row r="174" spans="1:30">
      <c r="A174" s="127"/>
      <c r="B174" s="129"/>
      <c r="C174" s="127"/>
      <c r="D174" s="124"/>
      <c r="E174" s="122"/>
      <c r="F174" s="127"/>
      <c r="G174" s="124"/>
      <c r="H174" s="127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7"/>
      <c r="X174" s="87"/>
      <c r="Y174" s="142"/>
      <c r="Z174" s="603"/>
      <c r="AB174" s="625"/>
      <c r="AC174" s="625"/>
      <c r="AD174" s="625"/>
    </row>
    <row r="175" spans="1:30">
      <c r="A175" s="124"/>
      <c r="B175" s="122"/>
      <c r="C175" s="122"/>
      <c r="D175" s="122"/>
      <c r="E175" s="122"/>
      <c r="F175" s="122"/>
      <c r="G175" s="122"/>
      <c r="H175" s="122"/>
      <c r="I175" s="124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73"/>
      <c r="Y175" s="142"/>
      <c r="Z175" s="606"/>
      <c r="AB175" s="625"/>
      <c r="AC175" s="625"/>
      <c r="AD175" s="625"/>
    </row>
    <row r="176" spans="1:30">
      <c r="A176" s="124"/>
      <c r="B176" s="669"/>
      <c r="C176" s="669"/>
      <c r="D176" s="669"/>
      <c r="E176" s="122"/>
      <c r="F176" s="122"/>
      <c r="G176" s="381"/>
      <c r="H176" s="381"/>
      <c r="I176" s="670"/>
      <c r="J176" s="381"/>
      <c r="K176" s="381"/>
      <c r="L176" s="381"/>
      <c r="M176" s="381"/>
      <c r="N176" s="381"/>
      <c r="O176" s="381"/>
      <c r="P176" s="381"/>
      <c r="Q176" s="381"/>
      <c r="R176" s="381"/>
      <c r="S176" s="381"/>
      <c r="T176" s="381"/>
      <c r="U176" s="381"/>
      <c r="V176" s="381"/>
      <c r="W176" s="381"/>
      <c r="X176" s="94"/>
      <c r="Y176" s="671"/>
      <c r="Z176" s="603"/>
      <c r="AB176" s="625"/>
      <c r="AC176" s="625"/>
      <c r="AD176" s="625"/>
    </row>
    <row r="177" spans="1:30">
      <c r="A177" s="672"/>
      <c r="B177" s="669"/>
      <c r="C177" s="669"/>
      <c r="D177" s="669"/>
      <c r="E177" s="381"/>
      <c r="F177" s="669"/>
      <c r="G177" s="381"/>
      <c r="H177" s="381"/>
      <c r="I177" s="670"/>
      <c r="J177" s="381"/>
      <c r="K177" s="381"/>
      <c r="L177" s="381"/>
      <c r="M177" s="381"/>
      <c r="N177" s="381"/>
      <c r="O177" s="381"/>
      <c r="P177" s="381"/>
      <c r="Q177" s="381"/>
      <c r="R177" s="381"/>
      <c r="S177" s="381"/>
      <c r="T177" s="381"/>
      <c r="U177" s="381"/>
      <c r="V177" s="381"/>
      <c r="W177" s="381"/>
      <c r="X177" s="94"/>
      <c r="Y177" s="671"/>
      <c r="Z177" s="603"/>
      <c r="AB177" s="625"/>
      <c r="AC177" s="625"/>
      <c r="AD177" s="625"/>
    </row>
    <row r="178" spans="1:30">
      <c r="A178" s="672"/>
      <c r="B178" s="669"/>
      <c r="C178" s="669"/>
      <c r="D178" s="669"/>
      <c r="E178" s="381"/>
      <c r="F178" s="669"/>
      <c r="G178" s="381"/>
      <c r="H178" s="381"/>
      <c r="I178" s="670"/>
      <c r="J178" s="381"/>
      <c r="K178" s="381"/>
      <c r="L178" s="381"/>
      <c r="M178" s="381"/>
      <c r="N178" s="381"/>
      <c r="O178" s="381"/>
      <c r="P178" s="381"/>
      <c r="Q178" s="381"/>
      <c r="R178" s="381"/>
      <c r="S178" s="381"/>
      <c r="T178" s="381"/>
      <c r="U178" s="381"/>
      <c r="V178" s="381"/>
      <c r="W178" s="381"/>
      <c r="X178" s="94"/>
      <c r="Y178" s="671"/>
      <c r="Z178" s="603"/>
      <c r="AB178" s="625"/>
      <c r="AC178" s="625"/>
      <c r="AD178" s="625"/>
    </row>
    <row r="179" spans="1:30">
      <c r="A179" s="672"/>
      <c r="B179" s="669"/>
      <c r="C179" s="669"/>
      <c r="D179" s="669"/>
      <c r="E179" s="381"/>
      <c r="F179" s="669"/>
      <c r="G179" s="381"/>
      <c r="H179" s="381"/>
      <c r="I179" s="670"/>
      <c r="J179" s="381"/>
      <c r="K179" s="381"/>
      <c r="L179" s="381"/>
      <c r="M179" s="381"/>
      <c r="N179" s="381"/>
      <c r="O179" s="381"/>
      <c r="P179" s="381"/>
      <c r="Q179" s="381"/>
      <c r="R179" s="381"/>
      <c r="S179" s="381"/>
      <c r="T179" s="381"/>
      <c r="U179" s="381"/>
      <c r="V179" s="381"/>
      <c r="W179" s="381"/>
      <c r="X179" s="94"/>
      <c r="Y179" s="671"/>
      <c r="Z179" s="603"/>
      <c r="AB179" s="625"/>
      <c r="AC179" s="625"/>
      <c r="AD179" s="625"/>
    </row>
    <row r="180" spans="1:30">
      <c r="A180" s="672"/>
      <c r="B180" s="669"/>
      <c r="C180" s="669"/>
      <c r="D180" s="669"/>
      <c r="E180" s="381"/>
      <c r="F180" s="669"/>
      <c r="G180" s="381"/>
      <c r="H180" s="381"/>
      <c r="I180" s="670"/>
      <c r="J180" s="381"/>
      <c r="K180" s="381"/>
      <c r="L180" s="381"/>
      <c r="M180" s="381"/>
      <c r="N180" s="381"/>
      <c r="O180" s="381"/>
      <c r="P180" s="381"/>
      <c r="Q180" s="381"/>
      <c r="R180" s="381"/>
      <c r="S180" s="381"/>
      <c r="T180" s="381"/>
      <c r="U180" s="381"/>
      <c r="V180" s="381"/>
      <c r="W180" s="381"/>
      <c r="X180" s="94"/>
      <c r="Y180" s="671"/>
      <c r="Z180" s="603"/>
      <c r="AB180" s="625"/>
      <c r="AC180" s="625"/>
      <c r="AD180" s="625"/>
    </row>
    <row r="181" spans="1:30">
      <c r="A181" s="672"/>
      <c r="B181" s="669"/>
      <c r="C181" s="669"/>
      <c r="D181" s="669"/>
      <c r="E181" s="669"/>
      <c r="F181" s="669"/>
      <c r="G181" s="381"/>
      <c r="H181" s="381"/>
      <c r="I181" s="670"/>
      <c r="J181" s="381"/>
      <c r="K181" s="381"/>
      <c r="L181" s="381"/>
      <c r="M181" s="381"/>
      <c r="N181" s="381"/>
      <c r="O181" s="381"/>
      <c r="P181" s="381"/>
      <c r="Q181" s="381"/>
      <c r="R181" s="381"/>
      <c r="S181" s="381"/>
      <c r="T181" s="381"/>
      <c r="U181" s="381"/>
      <c r="V181" s="381"/>
      <c r="W181" s="381"/>
      <c r="X181" s="94"/>
      <c r="Y181" s="671"/>
      <c r="Z181" s="603"/>
      <c r="AB181" s="625"/>
      <c r="AC181" s="625"/>
      <c r="AD181" s="625"/>
    </row>
    <row r="182" spans="1:30">
      <c r="A182" s="672"/>
      <c r="B182" s="669"/>
      <c r="C182" s="669"/>
      <c r="D182" s="669"/>
      <c r="E182" s="381"/>
      <c r="F182" s="669"/>
      <c r="G182" s="381"/>
      <c r="H182" s="381"/>
      <c r="I182" s="670"/>
      <c r="J182" s="381"/>
      <c r="K182" s="381"/>
      <c r="L182" s="381"/>
      <c r="M182" s="381"/>
      <c r="N182" s="381"/>
      <c r="O182" s="381"/>
      <c r="P182" s="381"/>
      <c r="Q182" s="381"/>
      <c r="R182" s="381"/>
      <c r="S182" s="381"/>
      <c r="T182" s="381"/>
      <c r="U182" s="381"/>
      <c r="V182" s="381"/>
      <c r="W182" s="381"/>
      <c r="X182" s="94"/>
      <c r="Y182" s="671"/>
      <c r="Z182" s="603"/>
      <c r="AB182" s="657"/>
      <c r="AC182" s="625"/>
      <c r="AD182" s="625"/>
    </row>
    <row r="183" spans="1:30">
      <c r="A183" s="672"/>
      <c r="B183" s="669"/>
      <c r="C183" s="669"/>
      <c r="D183" s="669"/>
      <c r="E183" s="381"/>
      <c r="F183" s="669"/>
      <c r="G183" s="381"/>
      <c r="H183" s="381"/>
      <c r="I183" s="670"/>
      <c r="J183" s="381"/>
      <c r="K183" s="381"/>
      <c r="L183" s="381"/>
      <c r="M183" s="381"/>
      <c r="N183" s="381"/>
      <c r="O183" s="381"/>
      <c r="P183" s="381"/>
      <c r="Q183" s="381"/>
      <c r="R183" s="381"/>
      <c r="S183" s="381"/>
      <c r="T183" s="381"/>
      <c r="U183" s="381"/>
      <c r="V183" s="381"/>
      <c r="W183" s="381"/>
      <c r="X183" s="94"/>
      <c r="Y183" s="671"/>
      <c r="Z183" s="603"/>
      <c r="AB183" s="625"/>
      <c r="AC183" s="625"/>
      <c r="AD183" s="625"/>
    </row>
    <row r="184" spans="1:30">
      <c r="A184" s="672"/>
      <c r="B184" s="669"/>
      <c r="C184" s="669"/>
      <c r="D184" s="669"/>
      <c r="E184" s="381"/>
      <c r="F184" s="669"/>
      <c r="G184" s="381"/>
      <c r="H184" s="381"/>
      <c r="I184" s="670"/>
      <c r="J184" s="381"/>
      <c r="K184" s="381"/>
      <c r="L184" s="381"/>
      <c r="M184" s="381"/>
      <c r="N184" s="381"/>
      <c r="O184" s="381"/>
      <c r="P184" s="381"/>
      <c r="Q184" s="381"/>
      <c r="R184" s="381"/>
      <c r="S184" s="381"/>
      <c r="T184" s="381"/>
      <c r="U184" s="381"/>
      <c r="V184" s="381"/>
      <c r="W184" s="381"/>
      <c r="X184" s="161"/>
      <c r="Y184" s="673"/>
      <c r="Z184" s="603"/>
      <c r="AB184" s="625"/>
      <c r="AC184" s="625"/>
      <c r="AD184" s="625"/>
    </row>
    <row r="185" spans="1:30">
      <c r="A185" s="672"/>
      <c r="B185" s="669"/>
      <c r="C185" s="669"/>
      <c r="D185" s="669"/>
      <c r="E185" s="381"/>
      <c r="F185" s="669"/>
      <c r="G185" s="381"/>
      <c r="H185" s="381"/>
      <c r="I185" s="670"/>
      <c r="J185" s="381"/>
      <c r="K185" s="381"/>
      <c r="L185" s="381"/>
      <c r="M185" s="381"/>
      <c r="N185" s="381"/>
      <c r="O185" s="381"/>
      <c r="P185" s="381"/>
      <c r="Q185" s="381"/>
      <c r="R185" s="381"/>
      <c r="S185" s="381"/>
      <c r="T185" s="381"/>
      <c r="U185" s="381"/>
      <c r="V185" s="381"/>
      <c r="W185" s="381"/>
      <c r="X185" s="94"/>
      <c r="Y185" s="674"/>
      <c r="Z185" s="603"/>
      <c r="AB185" s="606"/>
      <c r="AD185" s="625"/>
    </row>
    <row r="186" spans="1:30">
      <c r="A186" s="672"/>
      <c r="B186" s="669"/>
      <c r="C186" s="669"/>
      <c r="D186" s="669"/>
      <c r="E186" s="381"/>
      <c r="F186" s="669"/>
      <c r="G186" s="381"/>
      <c r="H186" s="381"/>
      <c r="I186" s="670"/>
      <c r="J186" s="381"/>
      <c r="K186" s="381"/>
      <c r="L186" s="381"/>
      <c r="M186" s="381"/>
      <c r="N186" s="381"/>
      <c r="O186" s="381"/>
      <c r="P186" s="381"/>
      <c r="Q186" s="381"/>
      <c r="R186" s="381"/>
      <c r="S186" s="381"/>
      <c r="T186" s="381"/>
      <c r="U186" s="381"/>
      <c r="V186" s="381"/>
      <c r="W186" s="381"/>
      <c r="X186" s="94"/>
      <c r="Y186" s="674"/>
      <c r="Z186" s="603"/>
      <c r="AD186" s="625"/>
    </row>
    <row r="187" spans="1:30">
      <c r="A187" s="672"/>
      <c r="B187" s="669"/>
      <c r="C187" s="669"/>
      <c r="D187" s="669"/>
      <c r="E187" s="381"/>
      <c r="F187" s="669"/>
      <c r="G187" s="381"/>
      <c r="H187" s="381"/>
      <c r="I187" s="670"/>
      <c r="J187" s="381"/>
      <c r="K187" s="381"/>
      <c r="L187" s="381"/>
      <c r="M187" s="381"/>
      <c r="N187" s="381"/>
      <c r="O187" s="381"/>
      <c r="P187" s="381"/>
      <c r="Q187" s="381"/>
      <c r="R187" s="381"/>
      <c r="S187" s="381"/>
      <c r="T187" s="381"/>
      <c r="U187" s="381"/>
      <c r="V187" s="381"/>
      <c r="W187" s="381"/>
      <c r="X187" s="94"/>
      <c r="Y187" s="674"/>
      <c r="Z187" s="603"/>
      <c r="AB187" s="586"/>
      <c r="AC187" s="666"/>
      <c r="AD187" s="625"/>
    </row>
    <row r="188" spans="1:30">
      <c r="A188" s="672"/>
      <c r="B188" s="669"/>
      <c r="C188" s="669"/>
      <c r="D188" s="669"/>
      <c r="E188" s="669"/>
      <c r="F188" s="669"/>
      <c r="G188" s="381"/>
      <c r="H188" s="381"/>
      <c r="I188" s="670"/>
      <c r="J188" s="381"/>
      <c r="K188" s="381"/>
      <c r="L188" s="381"/>
      <c r="M188" s="381"/>
      <c r="N188" s="381"/>
      <c r="O188" s="381"/>
      <c r="P188" s="381"/>
      <c r="Q188" s="381"/>
      <c r="R188" s="381"/>
      <c r="S188" s="381"/>
      <c r="T188" s="381"/>
      <c r="U188" s="381"/>
      <c r="V188" s="381"/>
      <c r="W188" s="381"/>
      <c r="X188" s="94"/>
      <c r="Y188" s="674"/>
      <c r="Z188" s="603"/>
      <c r="AB188" s="586"/>
      <c r="AC188" s="666"/>
      <c r="AD188" s="625"/>
    </row>
    <row r="189" spans="1:30">
      <c r="A189" s="672"/>
      <c r="B189" s="669"/>
      <c r="C189" s="669"/>
      <c r="D189" s="669"/>
      <c r="E189" s="669"/>
      <c r="F189" s="669"/>
      <c r="G189" s="381"/>
      <c r="H189" s="381"/>
      <c r="I189" s="670"/>
      <c r="J189" s="381"/>
      <c r="K189" s="381"/>
      <c r="L189" s="381"/>
      <c r="M189" s="381"/>
      <c r="N189" s="381"/>
      <c r="O189" s="381"/>
      <c r="P189" s="381"/>
      <c r="Q189" s="381"/>
      <c r="R189" s="381"/>
      <c r="S189" s="381"/>
      <c r="T189" s="381"/>
      <c r="U189" s="381"/>
      <c r="V189" s="381"/>
      <c r="W189" s="381"/>
      <c r="X189" s="94"/>
      <c r="Y189" s="674"/>
      <c r="Z189" s="603"/>
      <c r="AB189" s="586"/>
      <c r="AC189" s="94"/>
      <c r="AD189" s="625"/>
    </row>
    <row r="190" spans="1:30">
      <c r="A190" s="676"/>
      <c r="B190" s="669"/>
      <c r="C190" s="669"/>
      <c r="D190" s="669"/>
      <c r="E190" s="381"/>
      <c r="F190" s="669"/>
      <c r="G190" s="381"/>
      <c r="H190" s="381"/>
      <c r="I190" s="670"/>
      <c r="J190" s="381"/>
      <c r="K190" s="381"/>
      <c r="L190" s="381"/>
      <c r="M190" s="381"/>
      <c r="N190" s="381"/>
      <c r="O190" s="381"/>
      <c r="P190" s="381"/>
      <c r="Q190" s="381"/>
      <c r="R190" s="381"/>
      <c r="S190" s="381"/>
      <c r="T190" s="381"/>
      <c r="U190" s="381"/>
      <c r="V190" s="381"/>
      <c r="W190" s="381"/>
      <c r="X190" s="94"/>
      <c r="Y190" s="674"/>
      <c r="Z190" s="603"/>
      <c r="AB190" s="675"/>
      <c r="AC190" s="94"/>
      <c r="AD190" s="625"/>
    </row>
    <row r="191" spans="1:30">
      <c r="A191" s="676"/>
      <c r="B191" s="669"/>
      <c r="C191" s="669"/>
      <c r="D191" s="669"/>
      <c r="E191" s="381"/>
      <c r="F191" s="669"/>
      <c r="G191" s="381"/>
      <c r="H191" s="381"/>
      <c r="I191" s="670"/>
      <c r="J191" s="381"/>
      <c r="K191" s="381"/>
      <c r="L191" s="381"/>
      <c r="M191" s="381"/>
      <c r="N191" s="381"/>
      <c r="O191" s="381"/>
      <c r="P191" s="381"/>
      <c r="Q191" s="381"/>
      <c r="R191" s="381"/>
      <c r="S191" s="381"/>
      <c r="T191" s="381"/>
      <c r="U191" s="381"/>
      <c r="V191" s="381"/>
      <c r="W191" s="381"/>
      <c r="X191" s="94"/>
      <c r="Y191" s="674"/>
      <c r="Z191" s="603"/>
      <c r="AB191" s="675"/>
      <c r="AC191" s="94"/>
      <c r="AD191" s="625"/>
    </row>
    <row r="192" spans="1:30">
      <c r="A192" s="672"/>
      <c r="B192" s="669"/>
      <c r="C192" s="669"/>
      <c r="D192" s="669"/>
      <c r="E192" s="381"/>
      <c r="F192" s="669"/>
      <c r="G192" s="381"/>
      <c r="H192" s="381"/>
      <c r="I192" s="670"/>
      <c r="J192" s="381"/>
      <c r="K192" s="381"/>
      <c r="L192" s="381"/>
      <c r="M192" s="381"/>
      <c r="N192" s="381"/>
      <c r="O192" s="381"/>
      <c r="P192" s="381"/>
      <c r="Q192" s="381"/>
      <c r="R192" s="381"/>
      <c r="S192" s="381"/>
      <c r="T192" s="381"/>
      <c r="U192" s="381"/>
      <c r="V192" s="381"/>
      <c r="W192" s="381"/>
      <c r="X192" s="94"/>
      <c r="Y192" s="674"/>
      <c r="Z192" s="603"/>
      <c r="AB192" s="586"/>
      <c r="AC192" s="94"/>
      <c r="AD192" s="625"/>
    </row>
    <row r="193" spans="1:30">
      <c r="A193" s="677"/>
      <c r="B193" s="669"/>
      <c r="C193" s="669"/>
      <c r="D193" s="669"/>
      <c r="E193" s="381"/>
      <c r="F193" s="669"/>
      <c r="G193" s="381"/>
      <c r="H193" s="381"/>
      <c r="I193" s="670"/>
      <c r="J193" s="381"/>
      <c r="K193" s="381"/>
      <c r="L193" s="381"/>
      <c r="M193" s="381"/>
      <c r="N193" s="381"/>
      <c r="O193" s="381"/>
      <c r="P193" s="381"/>
      <c r="Q193" s="381"/>
      <c r="R193" s="381"/>
      <c r="S193" s="381"/>
      <c r="T193" s="381"/>
      <c r="U193" s="381"/>
      <c r="V193" s="381"/>
      <c r="W193" s="381"/>
      <c r="X193" s="94"/>
      <c r="Y193" s="674"/>
      <c r="Z193" s="603"/>
      <c r="AB193" s="675"/>
      <c r="AC193" s="94"/>
      <c r="AD193" s="625"/>
    </row>
    <row r="194" spans="1:30">
      <c r="A194" s="672"/>
      <c r="B194" s="669"/>
      <c r="C194" s="669"/>
      <c r="D194" s="669"/>
      <c r="E194" s="381"/>
      <c r="F194" s="669"/>
      <c r="G194" s="381"/>
      <c r="H194" s="381"/>
      <c r="I194" s="670"/>
      <c r="J194" s="381"/>
      <c r="K194" s="381"/>
      <c r="L194" s="381"/>
      <c r="M194" s="381"/>
      <c r="N194" s="381"/>
      <c r="O194" s="381"/>
      <c r="P194" s="381"/>
      <c r="Q194" s="381"/>
      <c r="R194" s="381"/>
      <c r="S194" s="381"/>
      <c r="T194" s="381"/>
      <c r="U194" s="381"/>
      <c r="V194" s="381"/>
      <c r="W194" s="381"/>
      <c r="X194" s="94"/>
      <c r="Y194" s="674"/>
      <c r="Z194" s="603"/>
      <c r="AB194" s="675"/>
      <c r="AC194" s="94"/>
      <c r="AD194" s="625"/>
    </row>
    <row r="195" spans="1:30">
      <c r="A195" s="672"/>
      <c r="B195" s="669"/>
      <c r="C195" s="669"/>
      <c r="D195" s="669"/>
      <c r="E195" s="381"/>
      <c r="F195" s="669"/>
      <c r="G195" s="381"/>
      <c r="H195" s="381"/>
      <c r="I195" s="670"/>
      <c r="J195" s="381"/>
      <c r="K195" s="381"/>
      <c r="L195" s="381"/>
      <c r="M195" s="381"/>
      <c r="N195" s="381"/>
      <c r="O195" s="381"/>
      <c r="P195" s="381"/>
      <c r="Q195" s="381"/>
      <c r="R195" s="381"/>
      <c r="S195" s="381"/>
      <c r="T195" s="381"/>
      <c r="U195" s="381"/>
      <c r="V195" s="381"/>
      <c r="W195" s="381"/>
      <c r="X195" s="94"/>
      <c r="Y195" s="674"/>
      <c r="Z195" s="603"/>
      <c r="AC195" s="94"/>
      <c r="AD195" s="625"/>
    </row>
    <row r="196" spans="1:30">
      <c r="A196" s="672"/>
      <c r="B196" s="669"/>
      <c r="C196" s="669"/>
      <c r="D196" s="669"/>
      <c r="E196" s="381"/>
      <c r="F196" s="669"/>
      <c r="G196" s="381"/>
      <c r="H196" s="381"/>
      <c r="I196" s="670"/>
      <c r="J196" s="381"/>
      <c r="K196" s="381"/>
      <c r="L196" s="381"/>
      <c r="M196" s="381"/>
      <c r="N196" s="381"/>
      <c r="O196" s="381"/>
      <c r="P196" s="381"/>
      <c r="Q196" s="381"/>
      <c r="R196" s="381"/>
      <c r="S196" s="381"/>
      <c r="T196" s="381"/>
      <c r="U196" s="381"/>
      <c r="V196" s="381"/>
      <c r="W196" s="381"/>
      <c r="X196" s="94"/>
      <c r="Y196" s="674"/>
      <c r="Z196" s="603"/>
      <c r="AB196" s="586"/>
      <c r="AD196" s="625"/>
    </row>
    <row r="197" spans="1:30">
      <c r="A197" s="672"/>
      <c r="B197" s="381"/>
      <c r="C197" s="381"/>
      <c r="D197" s="381"/>
      <c r="E197" s="381"/>
      <c r="F197" s="381"/>
      <c r="G197" s="381"/>
      <c r="H197" s="381"/>
      <c r="I197" s="381"/>
      <c r="J197" s="381"/>
      <c r="K197" s="381"/>
      <c r="L197" s="381"/>
      <c r="M197" s="381"/>
      <c r="N197" s="381"/>
      <c r="O197" s="381"/>
      <c r="P197" s="381"/>
      <c r="Q197" s="381"/>
      <c r="R197" s="381"/>
      <c r="S197" s="381"/>
      <c r="T197" s="381"/>
      <c r="U197" s="381"/>
      <c r="V197" s="381"/>
      <c r="W197" s="381"/>
      <c r="X197" s="94"/>
      <c r="Y197" s="674"/>
      <c r="Z197" s="603"/>
      <c r="AB197" s="625"/>
      <c r="AC197" s="625"/>
      <c r="AD197" s="625"/>
    </row>
    <row r="198" spans="1:30">
      <c r="A198" s="653"/>
      <c r="B198" s="654"/>
      <c r="C198" s="654"/>
      <c r="D198" s="653"/>
      <c r="E198" s="653"/>
      <c r="F198" s="653"/>
      <c r="G198" s="653"/>
      <c r="H198" s="653"/>
      <c r="I198" s="653"/>
      <c r="J198" s="653"/>
      <c r="K198" s="653"/>
      <c r="L198" s="653"/>
      <c r="M198" s="653"/>
      <c r="N198" s="653"/>
      <c r="O198" s="653"/>
      <c r="P198" s="653"/>
      <c r="Q198" s="653"/>
      <c r="R198" s="653"/>
      <c r="S198" s="653"/>
      <c r="T198" s="653"/>
      <c r="U198" s="653"/>
      <c r="V198" s="653"/>
      <c r="W198" s="653"/>
      <c r="X198" s="674"/>
      <c r="Y198" s="674"/>
      <c r="Z198" s="164"/>
      <c r="AB198" s="625"/>
      <c r="AC198" s="625"/>
      <c r="AD198" s="625"/>
    </row>
    <row r="199" spans="1:30">
      <c r="A199" s="653"/>
      <c r="B199" s="654"/>
      <c r="C199" s="654"/>
      <c r="D199" s="653"/>
      <c r="E199" s="653"/>
      <c r="F199" s="653"/>
      <c r="G199" s="653"/>
      <c r="H199" s="653"/>
      <c r="I199" s="653"/>
      <c r="J199" s="653"/>
      <c r="K199" s="653"/>
      <c r="L199" s="653"/>
      <c r="M199" s="653"/>
      <c r="N199" s="653"/>
      <c r="O199" s="653"/>
      <c r="P199" s="653"/>
      <c r="Q199" s="653"/>
      <c r="R199" s="653"/>
      <c r="S199" s="653"/>
      <c r="T199" s="653"/>
      <c r="U199" s="653"/>
      <c r="V199" s="653"/>
      <c r="W199" s="653"/>
      <c r="X199" s="606"/>
      <c r="Y199" s="606"/>
      <c r="Z199" s="606"/>
      <c r="AB199" s="625"/>
      <c r="AC199" s="625"/>
      <c r="AD199" s="625"/>
    </row>
    <row r="200" spans="1:30">
      <c r="A200" s="653"/>
      <c r="B200" s="653"/>
      <c r="C200" s="653"/>
      <c r="D200" s="653"/>
      <c r="E200" s="653"/>
      <c r="F200" s="653"/>
      <c r="G200" s="653"/>
      <c r="H200" s="653"/>
      <c r="I200" s="653"/>
      <c r="J200" s="653"/>
      <c r="K200" s="653"/>
      <c r="L200" s="653"/>
      <c r="M200" s="653"/>
      <c r="N200" s="653"/>
      <c r="O200" s="653"/>
      <c r="P200" s="653"/>
      <c r="Q200" s="653"/>
      <c r="R200" s="653"/>
      <c r="S200" s="653"/>
      <c r="T200" s="653"/>
      <c r="U200" s="653"/>
      <c r="V200" s="653"/>
      <c r="W200" s="653"/>
      <c r="X200" s="606"/>
      <c r="Y200" s="606"/>
      <c r="Z200" s="606"/>
      <c r="AB200" s="625"/>
      <c r="AC200" s="625"/>
      <c r="AD200" s="625"/>
    </row>
    <row r="201" spans="1:30">
      <c r="A201" s="63"/>
      <c r="B201" s="122"/>
      <c r="C201" s="122"/>
      <c r="D201" s="122"/>
      <c r="E201" s="122"/>
      <c r="F201" s="122"/>
      <c r="G201" s="122"/>
      <c r="H201" s="124"/>
      <c r="I201" s="122"/>
      <c r="J201" s="125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73"/>
      <c r="Y201" s="384"/>
      <c r="Z201" s="606"/>
      <c r="AB201" s="625"/>
      <c r="AC201" s="625"/>
      <c r="AD201" s="625"/>
    </row>
    <row r="202" spans="1:30">
      <c r="A202" s="63"/>
      <c r="B202" s="122"/>
      <c r="C202" s="122"/>
      <c r="D202" s="122"/>
      <c r="E202" s="122"/>
      <c r="F202" s="122"/>
      <c r="G202" s="122"/>
      <c r="H202" s="127"/>
      <c r="I202" s="122"/>
      <c r="J202" s="125"/>
      <c r="K202" s="122"/>
      <c r="L202" s="122"/>
      <c r="M202" s="122"/>
      <c r="N202" s="122"/>
      <c r="O202" s="122"/>
      <c r="P202" s="122"/>
      <c r="Q202" s="122"/>
      <c r="R202" s="122"/>
      <c r="S202" s="122"/>
      <c r="T202" s="125"/>
      <c r="U202" s="122"/>
      <c r="V202" s="122"/>
      <c r="W202" s="122"/>
      <c r="X202" s="73"/>
      <c r="Y202" s="384"/>
      <c r="Z202" s="606"/>
      <c r="AB202" s="625"/>
      <c r="AC202" s="625"/>
      <c r="AD202" s="625"/>
    </row>
    <row r="203" spans="1:30">
      <c r="A203" s="63"/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3"/>
      <c r="Q203" s="122"/>
      <c r="R203" s="122"/>
      <c r="S203" s="122"/>
      <c r="T203" s="122"/>
      <c r="U203" s="122"/>
      <c r="V203" s="122"/>
      <c r="W203" s="122"/>
      <c r="X203" s="73"/>
      <c r="Y203" s="384"/>
      <c r="Z203" s="606"/>
      <c r="AB203" s="625"/>
      <c r="AC203" s="625"/>
      <c r="AD203" s="625"/>
    </row>
    <row r="204" spans="1:30">
      <c r="A204" s="128"/>
      <c r="B204" s="129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73"/>
      <c r="Y204" s="384"/>
      <c r="Z204" s="606"/>
    </row>
    <row r="205" spans="1:30">
      <c r="A205" s="122"/>
      <c r="B205" s="129"/>
      <c r="C205" s="127"/>
      <c r="D205" s="124"/>
      <c r="E205" s="122"/>
      <c r="F205" s="127"/>
      <c r="G205" s="124"/>
      <c r="H205" s="127"/>
      <c r="I205" s="122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7"/>
      <c r="X205" s="73"/>
      <c r="Y205" s="384"/>
      <c r="Z205" s="606"/>
    </row>
    <row r="206" spans="1:30">
      <c r="A206" s="127"/>
      <c r="B206" s="129"/>
      <c r="C206" s="127"/>
      <c r="D206" s="127"/>
      <c r="E206" s="122"/>
      <c r="F206" s="127"/>
      <c r="G206" s="124"/>
      <c r="H206" s="127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7"/>
      <c r="W206" s="127"/>
      <c r="X206" s="73"/>
      <c r="Y206" s="142"/>
      <c r="Z206" s="606"/>
    </row>
    <row r="207" spans="1:30">
      <c r="A207" s="127"/>
      <c r="B207" s="129"/>
      <c r="C207" s="127"/>
      <c r="D207" s="124"/>
      <c r="E207" s="122"/>
      <c r="F207" s="127"/>
      <c r="G207" s="124"/>
      <c r="H207" s="127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7"/>
      <c r="X207" s="87"/>
      <c r="Y207" s="142"/>
      <c r="Z207" s="603"/>
    </row>
    <row r="208" spans="1:30">
      <c r="A208" s="124"/>
      <c r="B208" s="122"/>
      <c r="C208" s="122"/>
      <c r="D208" s="122"/>
      <c r="E208" s="122"/>
      <c r="F208" s="122"/>
      <c r="G208" s="122"/>
      <c r="H208" s="122"/>
      <c r="I208" s="124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73"/>
      <c r="Y208" s="142"/>
      <c r="Z208" s="606"/>
    </row>
    <row r="209" spans="1:29">
      <c r="A209" s="124"/>
      <c r="B209" s="669"/>
      <c r="C209" s="669"/>
      <c r="D209" s="669"/>
      <c r="E209" s="122"/>
      <c r="F209" s="122"/>
      <c r="G209" s="381"/>
      <c r="H209" s="381"/>
      <c r="I209" s="670"/>
      <c r="J209" s="381"/>
      <c r="K209" s="381"/>
      <c r="L209" s="381"/>
      <c r="M209" s="381"/>
      <c r="N209" s="381"/>
      <c r="O209" s="381"/>
      <c r="P209" s="381"/>
      <c r="Q209" s="381"/>
      <c r="R209" s="381"/>
      <c r="S209" s="381"/>
      <c r="T209" s="381"/>
      <c r="U209" s="381"/>
      <c r="V209" s="381"/>
      <c r="W209" s="381"/>
      <c r="X209" s="94"/>
      <c r="Y209" s="671"/>
      <c r="Z209" s="603"/>
    </row>
    <row r="210" spans="1:29">
      <c r="A210" s="672"/>
      <c r="B210" s="669"/>
      <c r="C210" s="669"/>
      <c r="D210" s="669"/>
      <c r="E210" s="381"/>
      <c r="F210" s="669"/>
      <c r="G210" s="381"/>
      <c r="H210" s="381"/>
      <c r="I210" s="670"/>
      <c r="J210" s="381"/>
      <c r="K210" s="381"/>
      <c r="L210" s="381"/>
      <c r="M210" s="381"/>
      <c r="N210" s="381"/>
      <c r="O210" s="381"/>
      <c r="P210" s="381"/>
      <c r="Q210" s="381"/>
      <c r="R210" s="381"/>
      <c r="S210" s="381"/>
      <c r="T210" s="381"/>
      <c r="U210" s="381"/>
      <c r="V210" s="381"/>
      <c r="W210" s="381"/>
      <c r="X210" s="94"/>
      <c r="Y210" s="671"/>
      <c r="Z210" s="603"/>
    </row>
    <row r="211" spans="1:29">
      <c r="A211" s="672"/>
      <c r="B211" s="669"/>
      <c r="C211" s="669"/>
      <c r="D211" s="669"/>
      <c r="E211" s="381"/>
      <c r="F211" s="669"/>
      <c r="G211" s="381"/>
      <c r="H211" s="381"/>
      <c r="I211" s="670"/>
      <c r="J211" s="381"/>
      <c r="K211" s="381"/>
      <c r="L211" s="381"/>
      <c r="M211" s="381"/>
      <c r="N211" s="381"/>
      <c r="O211" s="381"/>
      <c r="P211" s="381"/>
      <c r="Q211" s="381"/>
      <c r="R211" s="381"/>
      <c r="S211" s="381"/>
      <c r="T211" s="381"/>
      <c r="U211" s="381"/>
      <c r="V211" s="381"/>
      <c r="W211" s="381"/>
      <c r="X211" s="94"/>
      <c r="Y211" s="671"/>
      <c r="Z211" s="603"/>
    </row>
    <row r="212" spans="1:29">
      <c r="A212" s="672"/>
      <c r="B212" s="669"/>
      <c r="C212" s="669"/>
      <c r="D212" s="669"/>
      <c r="E212" s="381"/>
      <c r="F212" s="669"/>
      <c r="G212" s="381"/>
      <c r="H212" s="381"/>
      <c r="I212" s="670"/>
      <c r="J212" s="381"/>
      <c r="K212" s="381"/>
      <c r="L212" s="381"/>
      <c r="M212" s="381"/>
      <c r="N212" s="381"/>
      <c r="O212" s="381"/>
      <c r="P212" s="381"/>
      <c r="Q212" s="381"/>
      <c r="R212" s="381"/>
      <c r="S212" s="381"/>
      <c r="T212" s="381"/>
      <c r="U212" s="381"/>
      <c r="V212" s="381"/>
      <c r="W212" s="381"/>
      <c r="X212" s="94"/>
      <c r="Y212" s="671"/>
      <c r="Z212" s="603"/>
    </row>
    <row r="213" spans="1:29">
      <c r="A213" s="672"/>
      <c r="B213" s="669"/>
      <c r="C213" s="669"/>
      <c r="D213" s="669"/>
      <c r="E213" s="381"/>
      <c r="F213" s="669"/>
      <c r="G213" s="381"/>
      <c r="H213" s="381"/>
      <c r="I213" s="670"/>
      <c r="J213" s="381"/>
      <c r="K213" s="381"/>
      <c r="L213" s="381"/>
      <c r="M213" s="381"/>
      <c r="N213" s="381"/>
      <c r="O213" s="381"/>
      <c r="P213" s="381"/>
      <c r="Q213" s="381"/>
      <c r="R213" s="381"/>
      <c r="S213" s="381"/>
      <c r="T213" s="381"/>
      <c r="U213" s="381"/>
      <c r="V213" s="381"/>
      <c r="W213" s="381"/>
      <c r="X213" s="94"/>
      <c r="Y213" s="671"/>
      <c r="Z213" s="603"/>
    </row>
    <row r="214" spans="1:29">
      <c r="A214" s="672"/>
      <c r="B214" s="669"/>
      <c r="C214" s="669"/>
      <c r="D214" s="669"/>
      <c r="E214" s="669"/>
      <c r="F214" s="669"/>
      <c r="G214" s="381"/>
      <c r="H214" s="381"/>
      <c r="I214" s="670"/>
      <c r="J214" s="381"/>
      <c r="K214" s="381"/>
      <c r="L214" s="381"/>
      <c r="M214" s="381"/>
      <c r="N214" s="381"/>
      <c r="O214" s="381"/>
      <c r="P214" s="381"/>
      <c r="Q214" s="381"/>
      <c r="R214" s="381"/>
      <c r="S214" s="381"/>
      <c r="T214" s="381"/>
      <c r="U214" s="381"/>
      <c r="V214" s="381"/>
      <c r="W214" s="381"/>
      <c r="X214" s="94"/>
      <c r="Y214" s="671"/>
      <c r="Z214" s="603"/>
    </row>
    <row r="215" spans="1:29">
      <c r="A215" s="672"/>
      <c r="B215" s="669"/>
      <c r="C215" s="669"/>
      <c r="D215" s="669"/>
      <c r="E215" s="381"/>
      <c r="F215" s="669"/>
      <c r="G215" s="381"/>
      <c r="H215" s="381"/>
      <c r="I215" s="670"/>
      <c r="J215" s="381"/>
      <c r="K215" s="381"/>
      <c r="L215" s="381"/>
      <c r="M215" s="381"/>
      <c r="N215" s="381"/>
      <c r="O215" s="381"/>
      <c r="P215" s="381"/>
      <c r="Q215" s="381"/>
      <c r="R215" s="381"/>
      <c r="S215" s="381"/>
      <c r="T215" s="381"/>
      <c r="U215" s="381"/>
      <c r="V215" s="381"/>
      <c r="W215" s="381"/>
      <c r="X215" s="94"/>
      <c r="Y215" s="671"/>
      <c r="Z215" s="603"/>
    </row>
    <row r="216" spans="1:29">
      <c r="A216" s="672"/>
      <c r="B216" s="669"/>
      <c r="C216" s="669"/>
      <c r="D216" s="669"/>
      <c r="E216" s="381"/>
      <c r="F216" s="669"/>
      <c r="G216" s="381"/>
      <c r="H216" s="381"/>
      <c r="I216" s="670"/>
      <c r="J216" s="381"/>
      <c r="K216" s="381"/>
      <c r="L216" s="381"/>
      <c r="M216" s="381"/>
      <c r="N216" s="381"/>
      <c r="O216" s="381"/>
      <c r="P216" s="381"/>
      <c r="Q216" s="381"/>
      <c r="R216" s="381"/>
      <c r="S216" s="381"/>
      <c r="T216" s="381"/>
      <c r="U216" s="381"/>
      <c r="V216" s="381"/>
      <c r="W216" s="381"/>
      <c r="X216" s="94"/>
      <c r="Y216" s="671"/>
      <c r="Z216" s="603"/>
      <c r="AB216" s="586"/>
    </row>
    <row r="217" spans="1:29">
      <c r="A217" s="672"/>
      <c r="B217" s="669"/>
      <c r="C217" s="669"/>
      <c r="D217" s="669"/>
      <c r="E217" s="381"/>
      <c r="F217" s="669"/>
      <c r="G217" s="381"/>
      <c r="H217" s="381"/>
      <c r="I217" s="670"/>
      <c r="J217" s="381"/>
      <c r="K217" s="381"/>
      <c r="L217" s="381"/>
      <c r="M217" s="381"/>
      <c r="N217" s="381"/>
      <c r="O217" s="381"/>
      <c r="P217" s="381"/>
      <c r="Q217" s="381"/>
      <c r="R217" s="381"/>
      <c r="S217" s="381"/>
      <c r="T217" s="381"/>
      <c r="U217" s="381"/>
      <c r="V217" s="381"/>
      <c r="W217" s="381"/>
      <c r="X217" s="161"/>
      <c r="Y217" s="673"/>
      <c r="Z217" s="603"/>
    </row>
    <row r="218" spans="1:29">
      <c r="A218" s="672"/>
      <c r="B218" s="669"/>
      <c r="C218" s="669"/>
      <c r="D218" s="669"/>
      <c r="E218" s="381"/>
      <c r="F218" s="669"/>
      <c r="G218" s="381"/>
      <c r="H218" s="381"/>
      <c r="I218" s="670"/>
      <c r="J218" s="381"/>
      <c r="K218" s="381"/>
      <c r="L218" s="381"/>
      <c r="M218" s="381"/>
      <c r="N218" s="381"/>
      <c r="O218" s="381"/>
      <c r="P218" s="381"/>
      <c r="Q218" s="381"/>
      <c r="R218" s="381"/>
      <c r="S218" s="381"/>
      <c r="T218" s="381"/>
      <c r="U218" s="381"/>
      <c r="V218" s="381"/>
      <c r="W218" s="381"/>
      <c r="X218" s="94"/>
      <c r="Y218" s="674"/>
      <c r="Z218" s="603"/>
      <c r="AB218" s="586"/>
      <c r="AC218" s="666"/>
    </row>
    <row r="219" spans="1:29">
      <c r="A219" s="672"/>
      <c r="B219" s="669"/>
      <c r="C219" s="669"/>
      <c r="D219" s="669"/>
      <c r="E219" s="381"/>
      <c r="F219" s="669"/>
      <c r="G219" s="381"/>
      <c r="H219" s="381"/>
      <c r="I219" s="670"/>
      <c r="J219" s="381"/>
      <c r="K219" s="381"/>
      <c r="L219" s="381"/>
      <c r="M219" s="381"/>
      <c r="N219" s="381"/>
      <c r="O219" s="381"/>
      <c r="P219" s="381"/>
      <c r="Q219" s="381"/>
      <c r="R219" s="381"/>
      <c r="S219" s="381"/>
      <c r="T219" s="381"/>
      <c r="U219" s="381"/>
      <c r="V219" s="381"/>
      <c r="W219" s="381"/>
      <c r="X219" s="94"/>
      <c r="Y219" s="674"/>
      <c r="Z219" s="603"/>
      <c r="AB219" s="586"/>
      <c r="AC219" s="666"/>
    </row>
    <row r="220" spans="1:29">
      <c r="A220" s="672"/>
      <c r="B220" s="669"/>
      <c r="C220" s="669"/>
      <c r="D220" s="669"/>
      <c r="E220" s="381"/>
      <c r="F220" s="669"/>
      <c r="G220" s="381"/>
      <c r="H220" s="381"/>
      <c r="I220" s="670"/>
      <c r="J220" s="381"/>
      <c r="K220" s="381"/>
      <c r="L220" s="381"/>
      <c r="M220" s="381"/>
      <c r="N220" s="381"/>
      <c r="O220" s="381"/>
      <c r="P220" s="381"/>
      <c r="Q220" s="381"/>
      <c r="R220" s="381"/>
      <c r="S220" s="381"/>
      <c r="T220" s="381"/>
      <c r="U220" s="381"/>
      <c r="V220" s="381"/>
      <c r="W220" s="381"/>
      <c r="X220" s="94"/>
      <c r="Y220" s="674"/>
      <c r="Z220" s="603"/>
      <c r="AB220" s="586"/>
      <c r="AC220" s="94"/>
    </row>
    <row r="221" spans="1:29">
      <c r="A221" s="672"/>
      <c r="B221" s="669"/>
      <c r="C221" s="669"/>
      <c r="D221" s="669"/>
      <c r="E221" s="669"/>
      <c r="F221" s="669"/>
      <c r="G221" s="381"/>
      <c r="H221" s="381"/>
      <c r="I221" s="670"/>
      <c r="J221" s="381"/>
      <c r="K221" s="381"/>
      <c r="L221" s="381"/>
      <c r="M221" s="381"/>
      <c r="N221" s="381"/>
      <c r="O221" s="381"/>
      <c r="P221" s="381"/>
      <c r="Q221" s="381"/>
      <c r="R221" s="381"/>
      <c r="S221" s="381"/>
      <c r="T221" s="381"/>
      <c r="U221" s="381"/>
      <c r="V221" s="381"/>
      <c r="W221" s="381"/>
      <c r="X221" s="94"/>
      <c r="Y221" s="674"/>
      <c r="Z221" s="603"/>
      <c r="AB221" s="586"/>
      <c r="AC221" s="94"/>
    </row>
    <row r="222" spans="1:29">
      <c r="A222" s="672"/>
      <c r="B222" s="669"/>
      <c r="C222" s="669"/>
      <c r="D222" s="669"/>
      <c r="E222" s="669"/>
      <c r="F222" s="669"/>
      <c r="G222" s="381"/>
      <c r="H222" s="381"/>
      <c r="I222" s="670"/>
      <c r="J222" s="381"/>
      <c r="K222" s="381"/>
      <c r="L222" s="381"/>
      <c r="M222" s="381"/>
      <c r="N222" s="381"/>
      <c r="O222" s="381"/>
      <c r="P222" s="381"/>
      <c r="Q222" s="381"/>
      <c r="R222" s="381"/>
      <c r="S222" s="381"/>
      <c r="T222" s="381"/>
      <c r="U222" s="381"/>
      <c r="V222" s="381"/>
      <c r="W222" s="381"/>
      <c r="X222" s="94"/>
      <c r="Y222" s="674"/>
      <c r="Z222" s="603"/>
      <c r="AB222" s="586"/>
      <c r="AC222" s="94"/>
    </row>
    <row r="223" spans="1:29">
      <c r="A223" s="676"/>
      <c r="B223" s="669"/>
      <c r="C223" s="669"/>
      <c r="D223" s="669"/>
      <c r="E223" s="381"/>
      <c r="F223" s="669"/>
      <c r="G223" s="381"/>
      <c r="H223" s="381"/>
      <c r="I223" s="670"/>
      <c r="J223" s="381"/>
      <c r="K223" s="381"/>
      <c r="L223" s="381"/>
      <c r="M223" s="381"/>
      <c r="N223" s="381"/>
      <c r="O223" s="381"/>
      <c r="P223" s="381"/>
      <c r="Q223" s="381"/>
      <c r="R223" s="381"/>
      <c r="S223" s="381"/>
      <c r="T223" s="381"/>
      <c r="U223" s="381"/>
      <c r="V223" s="381"/>
      <c r="W223" s="381"/>
      <c r="X223" s="94"/>
      <c r="Y223" s="674"/>
      <c r="Z223" s="603"/>
      <c r="AB223" s="586"/>
      <c r="AC223" s="94"/>
    </row>
    <row r="224" spans="1:29">
      <c r="A224" s="676"/>
      <c r="B224" s="669"/>
      <c r="C224" s="669"/>
      <c r="D224" s="669"/>
      <c r="E224" s="381"/>
      <c r="F224" s="669"/>
      <c r="G224" s="381"/>
      <c r="H224" s="381"/>
      <c r="I224" s="670"/>
      <c r="J224" s="381"/>
      <c r="K224" s="381"/>
      <c r="L224" s="381"/>
      <c r="M224" s="381"/>
      <c r="N224" s="381"/>
      <c r="O224" s="381"/>
      <c r="P224" s="381"/>
      <c r="Q224" s="381"/>
      <c r="R224" s="381"/>
      <c r="S224" s="381"/>
      <c r="T224" s="381"/>
      <c r="U224" s="381"/>
      <c r="V224" s="381"/>
      <c r="W224" s="381"/>
      <c r="X224" s="94"/>
      <c r="Y224" s="674"/>
      <c r="Z224" s="603"/>
      <c r="AB224" s="586"/>
      <c r="AC224" s="94"/>
    </row>
    <row r="225" spans="1:29">
      <c r="A225" s="672"/>
      <c r="B225" s="669"/>
      <c r="C225" s="669"/>
      <c r="D225" s="669"/>
      <c r="E225" s="381"/>
      <c r="F225" s="669"/>
      <c r="G225" s="381"/>
      <c r="H225" s="381"/>
      <c r="I225" s="670"/>
      <c r="J225" s="381"/>
      <c r="K225" s="381"/>
      <c r="L225" s="381"/>
      <c r="M225" s="381"/>
      <c r="N225" s="381"/>
      <c r="O225" s="381"/>
      <c r="P225" s="381"/>
      <c r="Q225" s="381"/>
      <c r="R225" s="381"/>
      <c r="S225" s="381"/>
      <c r="T225" s="381"/>
      <c r="U225" s="381"/>
      <c r="V225" s="381"/>
      <c r="W225" s="381"/>
      <c r="X225" s="94"/>
      <c r="Y225" s="674"/>
      <c r="Z225" s="603"/>
      <c r="AB225" s="586"/>
      <c r="AC225" s="94"/>
    </row>
    <row r="226" spans="1:29">
      <c r="A226" s="677"/>
      <c r="B226" s="669"/>
      <c r="C226" s="669"/>
      <c r="D226" s="669"/>
      <c r="E226" s="381"/>
      <c r="F226" s="669"/>
      <c r="G226" s="381"/>
      <c r="H226" s="381"/>
      <c r="I226" s="670"/>
      <c r="J226" s="381"/>
      <c r="K226" s="381"/>
      <c r="L226" s="381"/>
      <c r="M226" s="381"/>
      <c r="N226" s="381"/>
      <c r="O226" s="381"/>
      <c r="P226" s="381"/>
      <c r="Q226" s="381"/>
      <c r="R226" s="381"/>
      <c r="S226" s="381"/>
      <c r="T226" s="381"/>
      <c r="U226" s="381"/>
      <c r="V226" s="381"/>
      <c r="W226" s="381"/>
      <c r="X226" s="94"/>
      <c r="Y226" s="674"/>
      <c r="Z226" s="603"/>
      <c r="AC226" s="94"/>
    </row>
    <row r="227" spans="1:29">
      <c r="A227" s="672"/>
      <c r="B227" s="669"/>
      <c r="C227" s="669"/>
      <c r="D227" s="669"/>
      <c r="E227" s="381"/>
      <c r="F227" s="669"/>
      <c r="G227" s="381"/>
      <c r="H227" s="381"/>
      <c r="I227" s="670"/>
      <c r="J227" s="381"/>
      <c r="K227" s="381"/>
      <c r="L227" s="381"/>
      <c r="M227" s="381"/>
      <c r="N227" s="381"/>
      <c r="O227" s="381"/>
      <c r="P227" s="381"/>
      <c r="Q227" s="381"/>
      <c r="R227" s="381"/>
      <c r="S227" s="381"/>
      <c r="T227" s="381"/>
      <c r="U227" s="381"/>
      <c r="V227" s="381"/>
      <c r="W227" s="381"/>
      <c r="X227" s="94"/>
      <c r="Y227" s="674"/>
      <c r="Z227" s="603"/>
      <c r="AB227" s="586"/>
    </row>
    <row r="228" spans="1:29">
      <c r="A228" s="672"/>
      <c r="B228" s="669"/>
      <c r="C228" s="669"/>
      <c r="D228" s="669"/>
      <c r="E228" s="381"/>
      <c r="F228" s="669"/>
      <c r="G228" s="381"/>
      <c r="H228" s="381"/>
      <c r="I228" s="670"/>
      <c r="J228" s="381"/>
      <c r="K228" s="381"/>
      <c r="L228" s="381"/>
      <c r="M228" s="381"/>
      <c r="N228" s="381"/>
      <c r="O228" s="381"/>
      <c r="P228" s="381"/>
      <c r="Q228" s="381"/>
      <c r="R228" s="381"/>
      <c r="S228" s="381"/>
      <c r="T228" s="381"/>
      <c r="U228" s="381"/>
      <c r="V228" s="381"/>
      <c r="W228" s="381"/>
      <c r="X228" s="94"/>
      <c r="Y228" s="674"/>
      <c r="Z228" s="603"/>
    </row>
    <row r="229" spans="1:29">
      <c r="A229" s="672"/>
      <c r="B229" s="669"/>
      <c r="C229" s="669"/>
      <c r="D229" s="669"/>
      <c r="E229" s="381"/>
      <c r="F229" s="669"/>
      <c r="G229" s="381"/>
      <c r="H229" s="381"/>
      <c r="I229" s="670"/>
      <c r="J229" s="381"/>
      <c r="K229" s="381"/>
      <c r="L229" s="381"/>
      <c r="M229" s="381"/>
      <c r="N229" s="381"/>
      <c r="O229" s="381"/>
      <c r="P229" s="381"/>
      <c r="Q229" s="381"/>
      <c r="R229" s="381"/>
      <c r="S229" s="381"/>
      <c r="T229" s="381"/>
      <c r="U229" s="381"/>
      <c r="V229" s="381"/>
      <c r="W229" s="381"/>
      <c r="X229" s="94"/>
      <c r="Y229" s="674"/>
      <c r="Z229" s="603"/>
    </row>
    <row r="230" spans="1:29">
      <c r="A230" s="672"/>
      <c r="B230" s="381"/>
      <c r="C230" s="381"/>
      <c r="D230" s="381"/>
      <c r="E230" s="381"/>
      <c r="F230" s="381"/>
      <c r="G230" s="381"/>
      <c r="H230" s="381"/>
      <c r="I230" s="381"/>
      <c r="J230" s="381"/>
      <c r="K230" s="381"/>
      <c r="L230" s="381"/>
      <c r="M230" s="381"/>
      <c r="N230" s="381"/>
      <c r="O230" s="381"/>
      <c r="P230" s="381"/>
      <c r="Q230" s="381"/>
      <c r="R230" s="381"/>
      <c r="S230" s="381"/>
      <c r="T230" s="381"/>
      <c r="U230" s="381"/>
      <c r="V230" s="381"/>
      <c r="W230" s="381"/>
      <c r="X230" s="94"/>
      <c r="Y230" s="674"/>
      <c r="Z230" s="603"/>
    </row>
    <row r="231" spans="1:29">
      <c r="A231" s="653"/>
      <c r="B231" s="654"/>
      <c r="C231" s="654"/>
      <c r="D231" s="653"/>
      <c r="E231" s="653"/>
      <c r="F231" s="653"/>
      <c r="G231" s="653"/>
      <c r="H231" s="653"/>
      <c r="I231" s="653"/>
      <c r="J231" s="653"/>
      <c r="K231" s="653"/>
      <c r="L231" s="653"/>
      <c r="M231" s="653"/>
      <c r="N231" s="653"/>
      <c r="O231" s="653"/>
      <c r="P231" s="653"/>
      <c r="Q231" s="653"/>
      <c r="R231" s="653"/>
      <c r="S231" s="653"/>
      <c r="T231" s="653"/>
      <c r="U231" s="653"/>
      <c r="V231" s="653"/>
      <c r="W231" s="653"/>
      <c r="X231" s="674"/>
      <c r="Y231" s="674"/>
      <c r="Z231" s="164"/>
    </row>
    <row r="232" spans="1:29">
      <c r="A232" s="653"/>
      <c r="B232" s="654"/>
      <c r="C232" s="654"/>
      <c r="D232" s="653"/>
      <c r="E232" s="653"/>
      <c r="F232" s="653"/>
      <c r="G232" s="653"/>
      <c r="H232" s="653"/>
      <c r="I232" s="653"/>
      <c r="J232" s="653"/>
      <c r="K232" s="653"/>
      <c r="L232" s="653"/>
      <c r="M232" s="653"/>
      <c r="N232" s="653"/>
      <c r="O232" s="653"/>
      <c r="P232" s="653"/>
      <c r="Q232" s="653"/>
      <c r="R232" s="653"/>
      <c r="S232" s="653"/>
      <c r="T232" s="653"/>
      <c r="U232" s="653"/>
      <c r="V232" s="653"/>
      <c r="W232" s="653"/>
      <c r="X232" s="606"/>
      <c r="Y232" s="606"/>
      <c r="Z232" s="606"/>
    </row>
  </sheetData>
  <mergeCells count="5">
    <mergeCell ref="C1:D1"/>
    <mergeCell ref="D2:E2"/>
    <mergeCell ref="AB82:AH83"/>
    <mergeCell ref="AB115:AD115"/>
    <mergeCell ref="AB148:AH149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A95AF-2B30-4DC9-96D5-87EE8066F52D}">
  <sheetPr>
    <tabColor rgb="FF92D050"/>
  </sheetPr>
  <dimension ref="A1:AN232"/>
  <sheetViews>
    <sheetView topLeftCell="A79" workbookViewId="0">
      <selection activeCell="D124" sqref="D124"/>
    </sheetView>
  </sheetViews>
  <sheetFormatPr defaultColWidth="8.5703125" defaultRowHeight="15"/>
  <cols>
    <col min="1" max="1" width="10" style="498" customWidth="1"/>
    <col min="2" max="2" width="13" style="498" customWidth="1"/>
    <col min="3" max="3" width="12.85546875" style="498" customWidth="1"/>
    <col min="4" max="4" width="10.85546875" style="498" customWidth="1"/>
    <col min="5" max="5" width="6.5703125" style="498" customWidth="1"/>
    <col min="6" max="7" width="10.85546875" style="498" customWidth="1"/>
    <col min="8" max="8" width="12.85546875" style="498" customWidth="1"/>
    <col min="9" max="9" width="10.85546875" style="498" customWidth="1"/>
    <col min="10" max="21" width="10.85546875" style="498" hidden="1" customWidth="1"/>
    <col min="22" max="22" width="10.85546875" style="498" customWidth="1"/>
    <col min="23" max="23" width="12.5703125" style="498" bestFit="1" customWidth="1"/>
    <col min="24" max="24" width="12.140625" style="584" customWidth="1"/>
    <col min="25" max="25" width="13.42578125" style="584" bestFit="1" customWidth="1"/>
    <col min="26" max="26" width="7.85546875" style="584" customWidth="1"/>
    <col min="27" max="27" width="10.42578125" style="584" customWidth="1"/>
    <col min="28" max="28" width="12.42578125" style="584" customWidth="1"/>
    <col min="29" max="29" width="12.140625" style="584" bestFit="1" customWidth="1"/>
    <col min="30" max="30" width="13" style="584" customWidth="1"/>
    <col min="31" max="31" width="13.5703125" style="584" customWidth="1"/>
    <col min="32" max="32" width="14.42578125" style="584" bestFit="1" customWidth="1"/>
    <col min="33" max="33" width="17.5703125" style="584" customWidth="1"/>
    <col min="34" max="34" width="13.140625" style="584" customWidth="1"/>
    <col min="35" max="35" width="11.85546875" style="584" bestFit="1" customWidth="1"/>
    <col min="36" max="16384" width="8.5703125" style="584"/>
  </cols>
  <sheetData>
    <row r="1" spans="1:31">
      <c r="A1" s="241"/>
      <c r="B1" s="242"/>
      <c r="C1" s="243" t="s">
        <v>264</v>
      </c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94"/>
      <c r="Y1" s="244"/>
    </row>
    <row r="2" spans="1:31">
      <c r="A2" s="245" t="s">
        <v>242</v>
      </c>
      <c r="B2" s="242"/>
      <c r="C2" s="243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94"/>
      <c r="Y2" s="244"/>
    </row>
    <row r="3" spans="1:31">
      <c r="A3" s="246" t="s">
        <v>191</v>
      </c>
      <c r="B3" s="247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156"/>
      <c r="Y3" s="244"/>
    </row>
    <row r="4" spans="1:31">
      <c r="A4" s="65"/>
      <c r="B4" s="66" t="s">
        <v>134</v>
      </c>
      <c r="C4" s="67" t="s">
        <v>135</v>
      </c>
      <c r="D4" s="68" t="s">
        <v>136</v>
      </c>
      <c r="E4" s="65"/>
      <c r="F4" s="69" t="s">
        <v>137</v>
      </c>
      <c r="G4" s="70" t="s">
        <v>138</v>
      </c>
      <c r="H4" s="69" t="s">
        <v>139</v>
      </c>
      <c r="I4" s="65"/>
      <c r="J4" s="70" t="s">
        <v>25</v>
      </c>
      <c r="K4" s="70" t="s">
        <v>25</v>
      </c>
      <c r="L4" s="70" t="s">
        <v>25</v>
      </c>
      <c r="M4" s="70" t="s">
        <v>25</v>
      </c>
      <c r="N4" s="70" t="s">
        <v>25</v>
      </c>
      <c r="O4" s="70" t="s">
        <v>25</v>
      </c>
      <c r="P4" s="70" t="s">
        <v>25</v>
      </c>
      <c r="Q4" s="70" t="s">
        <v>25</v>
      </c>
      <c r="R4" s="70" t="s">
        <v>25</v>
      </c>
      <c r="S4" s="70" t="s">
        <v>25</v>
      </c>
      <c r="T4" s="70" t="s">
        <v>25</v>
      </c>
      <c r="U4" s="71" t="s">
        <v>25</v>
      </c>
      <c r="V4" s="68" t="s">
        <v>25</v>
      </c>
      <c r="W4" s="72" t="s">
        <v>140</v>
      </c>
      <c r="X4" s="73"/>
      <c r="Y4" s="156"/>
      <c r="Z4" s="244"/>
    </row>
    <row r="5" spans="1:31">
      <c r="A5" s="74" t="s">
        <v>141</v>
      </c>
      <c r="B5" s="75" t="s">
        <v>142</v>
      </c>
      <c r="C5" s="76" t="s">
        <v>5</v>
      </c>
      <c r="D5" s="76" t="s">
        <v>143</v>
      </c>
      <c r="E5" s="77" t="s">
        <v>144</v>
      </c>
      <c r="F5" s="74" t="s">
        <v>145</v>
      </c>
      <c r="G5" s="78" t="s">
        <v>146</v>
      </c>
      <c r="H5" s="74" t="s">
        <v>147</v>
      </c>
      <c r="I5" s="78" t="s">
        <v>16</v>
      </c>
      <c r="J5" s="78" t="s">
        <v>192</v>
      </c>
      <c r="K5" s="78" t="s">
        <v>192</v>
      </c>
      <c r="L5" s="78" t="s">
        <v>192</v>
      </c>
      <c r="M5" s="78" t="s">
        <v>192</v>
      </c>
      <c r="N5" s="78" t="s">
        <v>192</v>
      </c>
      <c r="O5" s="78" t="s">
        <v>192</v>
      </c>
      <c r="P5" s="78" t="s">
        <v>192</v>
      </c>
      <c r="Q5" s="78" t="s">
        <v>192</v>
      </c>
      <c r="R5" s="78" t="s">
        <v>192</v>
      </c>
      <c r="S5" s="78" t="s">
        <v>192</v>
      </c>
      <c r="T5" s="78" t="s">
        <v>192</v>
      </c>
      <c r="U5" s="79" t="s">
        <v>192</v>
      </c>
      <c r="V5" s="76"/>
      <c r="W5" s="80" t="s">
        <v>10</v>
      </c>
      <c r="X5" s="73"/>
      <c r="Y5" s="156"/>
      <c r="Z5" s="244"/>
    </row>
    <row r="6" spans="1:31">
      <c r="A6" s="81" t="s">
        <v>148</v>
      </c>
      <c r="B6" s="82" t="s">
        <v>149</v>
      </c>
      <c r="C6" s="83" t="s">
        <v>84</v>
      </c>
      <c r="D6" s="84" t="s">
        <v>150</v>
      </c>
      <c r="E6" s="85"/>
      <c r="F6" s="81" t="s">
        <v>151</v>
      </c>
      <c r="G6" s="86" t="s">
        <v>152</v>
      </c>
      <c r="H6" s="81" t="s">
        <v>153</v>
      </c>
      <c r="I6" s="86" t="s">
        <v>154</v>
      </c>
      <c r="J6" s="86" t="s">
        <v>194</v>
      </c>
      <c r="K6" s="86" t="s">
        <v>195</v>
      </c>
      <c r="L6" s="86" t="s">
        <v>196</v>
      </c>
      <c r="M6" s="86" t="s">
        <v>197</v>
      </c>
      <c r="N6" s="86" t="s">
        <v>198</v>
      </c>
      <c r="O6" s="86" t="s">
        <v>199</v>
      </c>
      <c r="P6" s="86" t="s">
        <v>200</v>
      </c>
      <c r="Q6" s="86" t="s">
        <v>201</v>
      </c>
      <c r="R6" s="86" t="s">
        <v>202</v>
      </c>
      <c r="S6" s="86" t="s">
        <v>203</v>
      </c>
      <c r="T6" s="86" t="s">
        <v>204</v>
      </c>
      <c r="U6" s="86" t="s">
        <v>205</v>
      </c>
      <c r="V6" s="84" t="s">
        <v>155</v>
      </c>
      <c r="W6" s="80" t="s">
        <v>243</v>
      </c>
      <c r="X6" s="87" t="s">
        <v>167</v>
      </c>
      <c r="Y6" s="156"/>
      <c r="Z6" s="244"/>
    </row>
    <row r="7" spans="1:31">
      <c r="A7" s="78"/>
      <c r="B7" s="88"/>
      <c r="C7" s="77"/>
      <c r="D7" s="77"/>
      <c r="E7" s="77"/>
      <c r="F7" s="77"/>
      <c r="G7" s="77"/>
      <c r="H7" s="77"/>
      <c r="I7" s="78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89"/>
      <c r="W7" s="65"/>
      <c r="X7" s="73"/>
      <c r="Y7" s="156"/>
      <c r="Z7" s="244"/>
    </row>
    <row r="8" spans="1:31">
      <c r="A8" s="96">
        <v>1</v>
      </c>
      <c r="B8" s="90">
        <v>1079504181</v>
      </c>
      <c r="C8" s="90">
        <v>0</v>
      </c>
      <c r="D8" s="90"/>
      <c r="E8" s="91"/>
      <c r="F8" s="90"/>
      <c r="G8" s="91">
        <f>+((C8+F8)*0.5)</f>
        <v>0</v>
      </c>
      <c r="H8" s="91">
        <f t="shared" ref="H8:H29" si="0">+B8+G8</f>
        <v>1079504181</v>
      </c>
      <c r="I8" s="92">
        <v>4</v>
      </c>
      <c r="J8" s="91">
        <f t="shared" ref="J8:J29" si="1">H8*I8/100/12</f>
        <v>3598347.27</v>
      </c>
      <c r="K8" s="91">
        <f>H8*I8/100/12</f>
        <v>3598347.27</v>
      </c>
      <c r="L8" s="91">
        <f>H8*I8/100/12</f>
        <v>3598347.27</v>
      </c>
      <c r="M8" s="91">
        <f>H8*I8/100/12</f>
        <v>3598347.27</v>
      </c>
      <c r="N8" s="91">
        <f>H8*I8/100/12</f>
        <v>3598347.27</v>
      </c>
      <c r="O8" s="91">
        <f>H8*I8/100/12</f>
        <v>3598347.27</v>
      </c>
      <c r="P8" s="91">
        <f>H8*I8/100/12</f>
        <v>3598347.27</v>
      </c>
      <c r="Q8" s="91">
        <f>H8*I8/100/12</f>
        <v>3598347.27</v>
      </c>
      <c r="R8" s="91">
        <f>H8*I8/100/12</f>
        <v>3598347.27</v>
      </c>
      <c r="S8" s="91">
        <f>H8*I8/100/12</f>
        <v>3598347.27</v>
      </c>
      <c r="T8" s="91">
        <f>H8*I8/100/12</f>
        <v>3598347.27</v>
      </c>
      <c r="U8" s="91">
        <f>H8*I8/100/12</f>
        <v>3598347.27</v>
      </c>
      <c r="V8" s="93">
        <f>SUM(J8:U8)</f>
        <v>43180167.24000001</v>
      </c>
      <c r="W8" s="91">
        <f>+B8+C8+F8-V8</f>
        <v>1036324013.76</v>
      </c>
      <c r="X8" s="94">
        <f>+H8*I8/100</f>
        <v>43180167.240000002</v>
      </c>
      <c r="Y8" s="156">
        <f t="shared" ref="Y8:Y29" si="2">V8-X8</f>
        <v>0</v>
      </c>
      <c r="Z8" s="244"/>
    </row>
    <row r="9" spans="1:31">
      <c r="A9" s="96" t="s">
        <v>157</v>
      </c>
      <c r="B9" s="90">
        <v>111527757.69173762</v>
      </c>
      <c r="C9" s="90">
        <v>9150809.7721887007</v>
      </c>
      <c r="D9" s="90"/>
      <c r="E9" s="91"/>
      <c r="F9" s="90"/>
      <c r="G9" s="91">
        <f t="shared" ref="G9:G29" si="3">+((C9+F9)*0.5)</f>
        <v>4575404.8860943504</v>
      </c>
      <c r="H9" s="91">
        <f t="shared" si="0"/>
        <v>116103162.57783197</v>
      </c>
      <c r="I9" s="92">
        <v>6</v>
      </c>
      <c r="J9" s="91">
        <f t="shared" si="1"/>
        <v>580515.81288915977</v>
      </c>
      <c r="K9" s="91">
        <f t="shared" ref="K9:K29" si="4">H9*I9/100/12</f>
        <v>580515.81288915977</v>
      </c>
      <c r="L9" s="91">
        <f t="shared" ref="L9:L29" si="5">H9*I9/100/12</f>
        <v>580515.81288915977</v>
      </c>
      <c r="M9" s="91">
        <f t="shared" ref="M9:M29" si="6">H9*I9/100/12</f>
        <v>580515.81288915977</v>
      </c>
      <c r="N9" s="91">
        <f t="shared" ref="N9:N29" si="7">H9*I9/100/12</f>
        <v>580515.81288915977</v>
      </c>
      <c r="O9" s="91">
        <f t="shared" ref="O9:O29" si="8">H9*I9/100/12</f>
        <v>580515.81288915977</v>
      </c>
      <c r="P9" s="91">
        <f t="shared" ref="P9:P29" si="9">H9*I9/100/12</f>
        <v>580515.81288915977</v>
      </c>
      <c r="Q9" s="91">
        <f t="shared" ref="Q9:Q29" si="10">H9*I9/100/12</f>
        <v>580515.81288915977</v>
      </c>
      <c r="R9" s="91">
        <f t="shared" ref="R9:R29" si="11">H9*I9/100/12</f>
        <v>580515.81288915977</v>
      </c>
      <c r="S9" s="91">
        <f t="shared" ref="S9:S29" si="12">H9*I9/100/12</f>
        <v>580515.81288915977</v>
      </c>
      <c r="T9" s="91">
        <f t="shared" ref="T9:T29" si="13">H9*I9/100/12</f>
        <v>580515.81288915977</v>
      </c>
      <c r="U9" s="91">
        <f t="shared" ref="U9:U29" si="14">H9*I9/100/12</f>
        <v>580515.81288915977</v>
      </c>
      <c r="V9" s="93">
        <f t="shared" ref="V9:V29" si="15">SUM(J9:U9)</f>
        <v>6966189.7546699168</v>
      </c>
      <c r="W9" s="91">
        <f t="shared" ref="W9:W29" si="16">+B9+C9+F9-V9</f>
        <v>113712377.7092564</v>
      </c>
      <c r="X9" s="94">
        <f t="shared" ref="X9:X29" si="17">+H9*I9/100</f>
        <v>6966189.7546699177</v>
      </c>
      <c r="Y9" s="156">
        <f t="shared" si="2"/>
        <v>0</v>
      </c>
      <c r="Z9" s="244"/>
    </row>
    <row r="10" spans="1:31">
      <c r="A10" s="96">
        <v>2</v>
      </c>
      <c r="B10" s="90">
        <v>108301967</v>
      </c>
      <c r="C10" s="90">
        <v>0</v>
      </c>
      <c r="D10" s="90"/>
      <c r="E10" s="91"/>
      <c r="F10" s="90"/>
      <c r="G10" s="91">
        <f t="shared" si="3"/>
        <v>0</v>
      </c>
      <c r="H10" s="91">
        <f t="shared" si="0"/>
        <v>108301967</v>
      </c>
      <c r="I10" s="92">
        <v>6</v>
      </c>
      <c r="J10" s="91">
        <f t="shared" si="1"/>
        <v>541509.83499999996</v>
      </c>
      <c r="K10" s="91">
        <f t="shared" si="4"/>
        <v>541509.83499999996</v>
      </c>
      <c r="L10" s="91">
        <f t="shared" si="5"/>
        <v>541509.83499999996</v>
      </c>
      <c r="M10" s="91">
        <f t="shared" si="6"/>
        <v>541509.83499999996</v>
      </c>
      <c r="N10" s="91">
        <f t="shared" si="7"/>
        <v>541509.83499999996</v>
      </c>
      <c r="O10" s="91">
        <f t="shared" si="8"/>
        <v>541509.83499999996</v>
      </c>
      <c r="P10" s="91">
        <f t="shared" si="9"/>
        <v>541509.83499999996</v>
      </c>
      <c r="Q10" s="91">
        <f t="shared" si="10"/>
        <v>541509.83499999996</v>
      </c>
      <c r="R10" s="91">
        <f t="shared" si="11"/>
        <v>541509.83499999996</v>
      </c>
      <c r="S10" s="91">
        <f t="shared" si="12"/>
        <v>541509.83499999996</v>
      </c>
      <c r="T10" s="91">
        <f t="shared" si="13"/>
        <v>541509.83499999996</v>
      </c>
      <c r="U10" s="91">
        <f t="shared" si="14"/>
        <v>541509.83499999996</v>
      </c>
      <c r="V10" s="93">
        <f t="shared" si="15"/>
        <v>6498118.0199999996</v>
      </c>
      <c r="W10" s="91">
        <f t="shared" si="16"/>
        <v>101803848.98</v>
      </c>
      <c r="X10" s="94">
        <f t="shared" si="17"/>
        <v>6498118.0199999996</v>
      </c>
      <c r="Y10" s="156">
        <f t="shared" si="2"/>
        <v>0</v>
      </c>
      <c r="Z10" s="244"/>
      <c r="AA10" s="586" t="s">
        <v>265</v>
      </c>
    </row>
    <row r="11" spans="1:31" ht="15.75" thickBot="1">
      <c r="A11" s="96">
        <v>3</v>
      </c>
      <c r="B11" s="90">
        <v>3312242</v>
      </c>
      <c r="C11" s="90">
        <v>0</v>
      </c>
      <c r="D11" s="90"/>
      <c r="E11" s="91"/>
      <c r="F11" s="90"/>
      <c r="G11" s="91">
        <f t="shared" si="3"/>
        <v>0</v>
      </c>
      <c r="H11" s="91">
        <f t="shared" si="0"/>
        <v>3312242</v>
      </c>
      <c r="I11" s="92">
        <v>5</v>
      </c>
      <c r="J11" s="91">
        <f t="shared" si="1"/>
        <v>13801.008333333333</v>
      </c>
      <c r="K11" s="91">
        <f t="shared" si="4"/>
        <v>13801.008333333333</v>
      </c>
      <c r="L11" s="91">
        <f t="shared" si="5"/>
        <v>13801.008333333333</v>
      </c>
      <c r="M11" s="91">
        <f t="shared" si="6"/>
        <v>13801.008333333333</v>
      </c>
      <c r="N11" s="91">
        <f t="shared" si="7"/>
        <v>13801.008333333333</v>
      </c>
      <c r="O11" s="91">
        <f t="shared" si="8"/>
        <v>13801.008333333333</v>
      </c>
      <c r="P11" s="91">
        <f t="shared" si="9"/>
        <v>13801.008333333333</v>
      </c>
      <c r="Q11" s="91">
        <f t="shared" si="10"/>
        <v>13801.008333333333</v>
      </c>
      <c r="R11" s="91">
        <f t="shared" si="11"/>
        <v>13801.008333333333</v>
      </c>
      <c r="S11" s="91">
        <f t="shared" si="12"/>
        <v>13801.008333333333</v>
      </c>
      <c r="T11" s="91">
        <f t="shared" si="13"/>
        <v>13801.008333333333</v>
      </c>
      <c r="U11" s="91">
        <f t="shared" si="14"/>
        <v>13801.008333333333</v>
      </c>
      <c r="V11" s="93">
        <f t="shared" si="15"/>
        <v>165612.1</v>
      </c>
      <c r="W11" s="91">
        <f t="shared" si="16"/>
        <v>3146629.9</v>
      </c>
      <c r="X11" s="94">
        <f t="shared" si="17"/>
        <v>165612.1</v>
      </c>
      <c r="Y11" s="156">
        <f t="shared" si="2"/>
        <v>0</v>
      </c>
      <c r="Z11" s="244"/>
    </row>
    <row r="12" spans="1:31">
      <c r="A12" s="96">
        <v>6</v>
      </c>
      <c r="B12" s="90">
        <v>102071</v>
      </c>
      <c r="C12" s="90">
        <v>0</v>
      </c>
      <c r="D12" s="90"/>
      <c r="E12" s="91"/>
      <c r="F12" s="90"/>
      <c r="G12" s="91">
        <f t="shared" si="3"/>
        <v>0</v>
      </c>
      <c r="H12" s="91">
        <f t="shared" si="0"/>
        <v>102071</v>
      </c>
      <c r="I12" s="92">
        <v>10</v>
      </c>
      <c r="J12" s="91">
        <f t="shared" si="1"/>
        <v>850.5916666666667</v>
      </c>
      <c r="K12" s="91">
        <f t="shared" si="4"/>
        <v>850.5916666666667</v>
      </c>
      <c r="L12" s="91">
        <f t="shared" si="5"/>
        <v>850.5916666666667</v>
      </c>
      <c r="M12" s="91">
        <f t="shared" si="6"/>
        <v>850.5916666666667</v>
      </c>
      <c r="N12" s="91">
        <f t="shared" si="7"/>
        <v>850.5916666666667</v>
      </c>
      <c r="O12" s="91">
        <f t="shared" si="8"/>
        <v>850.5916666666667</v>
      </c>
      <c r="P12" s="91">
        <f t="shared" si="9"/>
        <v>850.5916666666667</v>
      </c>
      <c r="Q12" s="91">
        <f t="shared" si="10"/>
        <v>850.5916666666667</v>
      </c>
      <c r="R12" s="91">
        <f t="shared" si="11"/>
        <v>850.5916666666667</v>
      </c>
      <c r="S12" s="91">
        <f t="shared" si="12"/>
        <v>850.5916666666667</v>
      </c>
      <c r="T12" s="91">
        <f t="shared" si="13"/>
        <v>850.5916666666667</v>
      </c>
      <c r="U12" s="91">
        <f t="shared" si="14"/>
        <v>850.5916666666667</v>
      </c>
      <c r="V12" s="93">
        <f t="shared" si="15"/>
        <v>10207.100000000004</v>
      </c>
      <c r="W12" s="91">
        <f t="shared" si="16"/>
        <v>91863.9</v>
      </c>
      <c r="X12" s="94">
        <f t="shared" si="17"/>
        <v>10207.1</v>
      </c>
      <c r="Y12" s="156">
        <f t="shared" si="2"/>
        <v>0</v>
      </c>
      <c r="Z12" s="244"/>
      <c r="AA12" s="587" t="s">
        <v>246</v>
      </c>
      <c r="AB12" s="588"/>
      <c r="AC12" s="589" t="s">
        <v>210</v>
      </c>
      <c r="AD12" s="589" t="s">
        <v>247</v>
      </c>
      <c r="AE12" s="590" t="s">
        <v>212</v>
      </c>
    </row>
    <row r="13" spans="1:31">
      <c r="A13" s="96">
        <v>7</v>
      </c>
      <c r="B13" s="90">
        <v>758782924</v>
      </c>
      <c r="C13" s="90">
        <v>1018367</v>
      </c>
      <c r="D13" s="90"/>
      <c r="E13" s="91"/>
      <c r="F13" s="90"/>
      <c r="G13" s="91">
        <f t="shared" si="3"/>
        <v>509183.5</v>
      </c>
      <c r="H13" s="91">
        <f t="shared" si="0"/>
        <v>759292107.5</v>
      </c>
      <c r="I13" s="92">
        <v>15</v>
      </c>
      <c r="J13" s="91">
        <f t="shared" si="1"/>
        <v>9491151.34375</v>
      </c>
      <c r="K13" s="91">
        <f t="shared" si="4"/>
        <v>9491151.34375</v>
      </c>
      <c r="L13" s="91">
        <f t="shared" si="5"/>
        <v>9491151.34375</v>
      </c>
      <c r="M13" s="91">
        <f t="shared" si="6"/>
        <v>9491151.34375</v>
      </c>
      <c r="N13" s="91">
        <f t="shared" si="7"/>
        <v>9491151.34375</v>
      </c>
      <c r="O13" s="91">
        <f t="shared" si="8"/>
        <v>9491151.34375</v>
      </c>
      <c r="P13" s="91">
        <f t="shared" si="9"/>
        <v>9491151.34375</v>
      </c>
      <c r="Q13" s="91">
        <f t="shared" si="10"/>
        <v>9491151.34375</v>
      </c>
      <c r="R13" s="91">
        <f t="shared" si="11"/>
        <v>9491151.34375</v>
      </c>
      <c r="S13" s="91">
        <f t="shared" si="12"/>
        <v>9491151.34375</v>
      </c>
      <c r="T13" s="91">
        <f t="shared" si="13"/>
        <v>9491151.34375</v>
      </c>
      <c r="U13" s="91">
        <f t="shared" si="14"/>
        <v>9491151.34375</v>
      </c>
      <c r="V13" s="93">
        <f t="shared" si="15"/>
        <v>113893816.125</v>
      </c>
      <c r="W13" s="91">
        <f t="shared" si="16"/>
        <v>645907474.875</v>
      </c>
      <c r="X13" s="94">
        <f t="shared" si="17"/>
        <v>113893816.125</v>
      </c>
      <c r="Y13" s="156">
        <f t="shared" si="2"/>
        <v>0</v>
      </c>
      <c r="Z13" s="244"/>
      <c r="AA13" s="591"/>
      <c r="AE13" s="592"/>
    </row>
    <row r="14" spans="1:31">
      <c r="A14" s="96">
        <v>8</v>
      </c>
      <c r="B14" s="90">
        <v>213831171.79178083</v>
      </c>
      <c r="C14" s="90">
        <v>27426183</v>
      </c>
      <c r="D14" s="90"/>
      <c r="E14" s="91"/>
      <c r="F14" s="90"/>
      <c r="G14" s="91">
        <f t="shared" si="3"/>
        <v>13713091.5</v>
      </c>
      <c r="H14" s="91">
        <f t="shared" si="0"/>
        <v>227544263.29178083</v>
      </c>
      <c r="I14" s="92">
        <v>20</v>
      </c>
      <c r="J14" s="91">
        <f t="shared" si="1"/>
        <v>3792404.3881963473</v>
      </c>
      <c r="K14" s="91">
        <f t="shared" si="4"/>
        <v>3792404.3881963473</v>
      </c>
      <c r="L14" s="91">
        <f t="shared" si="5"/>
        <v>3792404.3881963473</v>
      </c>
      <c r="M14" s="91">
        <f t="shared" si="6"/>
        <v>3792404.3881963473</v>
      </c>
      <c r="N14" s="91">
        <f t="shared" si="7"/>
        <v>3792404.3881963473</v>
      </c>
      <c r="O14" s="91">
        <f t="shared" si="8"/>
        <v>3792404.3881963473</v>
      </c>
      <c r="P14" s="91">
        <f t="shared" si="9"/>
        <v>3792404.3881963473</v>
      </c>
      <c r="Q14" s="91">
        <f t="shared" si="10"/>
        <v>3792404.3881963473</v>
      </c>
      <c r="R14" s="91">
        <f t="shared" si="11"/>
        <v>3792404.3881963473</v>
      </c>
      <c r="S14" s="91">
        <f t="shared" si="12"/>
        <v>3792404.3881963473</v>
      </c>
      <c r="T14" s="91">
        <f t="shared" si="13"/>
        <v>3792404.3881963473</v>
      </c>
      <c r="U14" s="91">
        <f t="shared" si="14"/>
        <v>3792404.3881963473</v>
      </c>
      <c r="V14" s="93">
        <f>SUM(J14:U14)</f>
        <v>45508852.658356182</v>
      </c>
      <c r="W14" s="91">
        <f t="shared" si="16"/>
        <v>195748502.13342464</v>
      </c>
      <c r="X14" s="94">
        <f t="shared" si="17"/>
        <v>45508852.658356167</v>
      </c>
      <c r="Y14" s="95">
        <f t="shared" si="2"/>
        <v>0</v>
      </c>
      <c r="Z14" s="244"/>
      <c r="AA14" s="593" t="s">
        <v>215</v>
      </c>
      <c r="AE14" s="592"/>
    </row>
    <row r="15" spans="1:31" s="679" customFormat="1" ht="12.75">
      <c r="A15" s="248" t="s">
        <v>248</v>
      </c>
      <c r="B15" s="249">
        <v>0</v>
      </c>
      <c r="C15" s="249">
        <v>0</v>
      </c>
      <c r="D15" s="249"/>
      <c r="E15" s="250"/>
      <c r="F15" s="249"/>
      <c r="G15" s="250"/>
      <c r="H15" s="250">
        <v>-9835000</v>
      </c>
      <c r="I15" s="251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2">
        <v>-1967000</v>
      </c>
      <c r="W15" s="250">
        <v>0</v>
      </c>
      <c r="X15" s="164">
        <f t="shared" si="17"/>
        <v>0</v>
      </c>
      <c r="Y15" s="147">
        <f t="shared" si="2"/>
        <v>-1967000</v>
      </c>
      <c r="Z15" s="253"/>
      <c r="AA15" s="678"/>
      <c r="AE15" s="680"/>
    </row>
    <row r="16" spans="1:31">
      <c r="A16" s="96">
        <v>10</v>
      </c>
      <c r="B16" s="90">
        <v>14327742</v>
      </c>
      <c r="C16" s="90">
        <v>6390636</v>
      </c>
      <c r="D16" s="90"/>
      <c r="E16" s="91"/>
      <c r="F16" s="90"/>
      <c r="G16" s="91">
        <f t="shared" si="3"/>
        <v>3195318</v>
      </c>
      <c r="H16" s="91">
        <f t="shared" si="0"/>
        <v>17523060</v>
      </c>
      <c r="I16" s="92">
        <v>30</v>
      </c>
      <c r="J16" s="91">
        <f t="shared" si="1"/>
        <v>438076.5</v>
      </c>
      <c r="K16" s="91">
        <f t="shared" si="4"/>
        <v>438076.5</v>
      </c>
      <c r="L16" s="91">
        <f t="shared" si="5"/>
        <v>438076.5</v>
      </c>
      <c r="M16" s="91">
        <f t="shared" si="6"/>
        <v>438076.5</v>
      </c>
      <c r="N16" s="91">
        <f t="shared" si="7"/>
        <v>438076.5</v>
      </c>
      <c r="O16" s="91">
        <f t="shared" si="8"/>
        <v>438076.5</v>
      </c>
      <c r="P16" s="91">
        <f t="shared" si="9"/>
        <v>438076.5</v>
      </c>
      <c r="Q16" s="91">
        <f t="shared" si="10"/>
        <v>438076.5</v>
      </c>
      <c r="R16" s="91">
        <f t="shared" si="11"/>
        <v>438076.5</v>
      </c>
      <c r="S16" s="91">
        <f t="shared" si="12"/>
        <v>438076.5</v>
      </c>
      <c r="T16" s="91">
        <f t="shared" si="13"/>
        <v>438076.5</v>
      </c>
      <c r="U16" s="91">
        <f t="shared" si="14"/>
        <v>438076.5</v>
      </c>
      <c r="V16" s="93">
        <f t="shared" si="15"/>
        <v>5256918</v>
      </c>
      <c r="W16" s="91">
        <f t="shared" si="16"/>
        <v>15461460</v>
      </c>
      <c r="X16" s="94">
        <f t="shared" si="17"/>
        <v>5256918</v>
      </c>
      <c r="Y16" s="95">
        <f t="shared" si="2"/>
        <v>0</v>
      </c>
      <c r="Z16" s="244"/>
      <c r="AA16" s="594" t="s">
        <v>216</v>
      </c>
      <c r="AC16" s="94">
        <f>1724.33333333333*1000</f>
        <v>1724333.33333333</v>
      </c>
      <c r="AD16" s="94">
        <f>+AE16-AC16</f>
        <v>4406666.6666666698</v>
      </c>
      <c r="AE16" s="104">
        <f>6131*1000</f>
        <v>6131000</v>
      </c>
    </row>
    <row r="17" spans="1:31">
      <c r="A17" s="96">
        <v>12</v>
      </c>
      <c r="B17" s="90">
        <v>1425304</v>
      </c>
      <c r="C17" s="90">
        <v>4859394</v>
      </c>
      <c r="D17" s="90"/>
      <c r="E17" s="91"/>
      <c r="F17" s="90"/>
      <c r="G17" s="91">
        <f t="shared" si="3"/>
        <v>2429697</v>
      </c>
      <c r="H17" s="91">
        <f t="shared" si="0"/>
        <v>3855001</v>
      </c>
      <c r="I17" s="92">
        <v>100</v>
      </c>
      <c r="J17" s="91">
        <f t="shared" si="1"/>
        <v>321250.08333333331</v>
      </c>
      <c r="K17" s="91">
        <f t="shared" si="4"/>
        <v>321250.08333333331</v>
      </c>
      <c r="L17" s="91">
        <f t="shared" si="5"/>
        <v>321250.08333333331</v>
      </c>
      <c r="M17" s="91">
        <f t="shared" si="6"/>
        <v>321250.08333333331</v>
      </c>
      <c r="N17" s="91">
        <f t="shared" si="7"/>
        <v>321250.08333333331</v>
      </c>
      <c r="O17" s="91">
        <f t="shared" si="8"/>
        <v>321250.08333333331</v>
      </c>
      <c r="P17" s="91">
        <f t="shared" si="9"/>
        <v>321250.08333333331</v>
      </c>
      <c r="Q17" s="91">
        <f t="shared" si="10"/>
        <v>321250.08333333331</v>
      </c>
      <c r="R17" s="91">
        <f t="shared" si="11"/>
        <v>321250.08333333331</v>
      </c>
      <c r="S17" s="91">
        <f t="shared" si="12"/>
        <v>321250.08333333331</v>
      </c>
      <c r="T17" s="91">
        <f t="shared" si="13"/>
        <v>321250.08333333331</v>
      </c>
      <c r="U17" s="91">
        <f t="shared" si="14"/>
        <v>321250.08333333331</v>
      </c>
      <c r="V17" s="93">
        <f t="shared" si="15"/>
        <v>3855001.0000000005</v>
      </c>
      <c r="W17" s="91">
        <f t="shared" si="16"/>
        <v>2429696.9999999995</v>
      </c>
      <c r="X17" s="94">
        <f t="shared" si="17"/>
        <v>3855001</v>
      </c>
      <c r="Y17" s="95">
        <f t="shared" si="2"/>
        <v>0</v>
      </c>
      <c r="Z17" s="244"/>
      <c r="AA17" s="591">
        <v>7</v>
      </c>
      <c r="AB17" s="94"/>
      <c r="AC17" s="94">
        <f>4438.33333333333*1000</f>
        <v>4438333.3333333302</v>
      </c>
      <c r="AD17" s="94">
        <f t="shared" ref="AD17:AD24" si="18">+AE17-AC17</f>
        <v>20962666.666666672</v>
      </c>
      <c r="AE17" s="104">
        <f>25401*1000</f>
        <v>25401000</v>
      </c>
    </row>
    <row r="18" spans="1:31">
      <c r="A18" s="96">
        <v>13</v>
      </c>
      <c r="B18" s="90">
        <v>1803458.2504710075</v>
      </c>
      <c r="C18" s="90">
        <v>0</v>
      </c>
      <c r="D18" s="90"/>
      <c r="E18" s="91"/>
      <c r="F18" s="90"/>
      <c r="G18" s="91">
        <f t="shared" si="3"/>
        <v>0</v>
      </c>
      <c r="H18" s="91">
        <f t="shared" si="0"/>
        <v>1803458.2504710075</v>
      </c>
      <c r="I18" s="92">
        <v>0</v>
      </c>
      <c r="J18" s="91">
        <f t="shared" si="1"/>
        <v>0</v>
      </c>
      <c r="K18" s="91">
        <f t="shared" si="4"/>
        <v>0</v>
      </c>
      <c r="L18" s="91">
        <f t="shared" si="5"/>
        <v>0</v>
      </c>
      <c r="M18" s="91">
        <f t="shared" si="6"/>
        <v>0</v>
      </c>
      <c r="N18" s="91">
        <f t="shared" si="7"/>
        <v>0</v>
      </c>
      <c r="O18" s="91">
        <f t="shared" si="8"/>
        <v>0</v>
      </c>
      <c r="P18" s="91">
        <f t="shared" si="9"/>
        <v>0</v>
      </c>
      <c r="Q18" s="91">
        <f t="shared" si="10"/>
        <v>0</v>
      </c>
      <c r="R18" s="91">
        <f t="shared" si="11"/>
        <v>0</v>
      </c>
      <c r="S18" s="91">
        <f t="shared" si="12"/>
        <v>0</v>
      </c>
      <c r="T18" s="91">
        <f t="shared" si="13"/>
        <v>0</v>
      </c>
      <c r="U18" s="91">
        <f t="shared" si="14"/>
        <v>0</v>
      </c>
      <c r="V18" s="93">
        <v>433603.71882717207</v>
      </c>
      <c r="W18" s="91">
        <f t="shared" si="16"/>
        <v>1369854.5316438354</v>
      </c>
      <c r="X18" s="94">
        <f t="shared" si="17"/>
        <v>0</v>
      </c>
      <c r="Y18" s="95">
        <f t="shared" si="2"/>
        <v>433603.71882717207</v>
      </c>
      <c r="Z18" s="244"/>
      <c r="AA18" s="591">
        <v>8</v>
      </c>
      <c r="AB18" s="94"/>
      <c r="AC18" s="94">
        <f>100.022*1000</f>
        <v>100022</v>
      </c>
      <c r="AD18" s="94">
        <f t="shared" si="18"/>
        <v>7581480</v>
      </c>
      <c r="AE18" s="104">
        <f>7681.502*1000</f>
        <v>7681502</v>
      </c>
    </row>
    <row r="19" spans="1:31">
      <c r="A19" s="96">
        <v>17</v>
      </c>
      <c r="B19" s="90">
        <v>624140</v>
      </c>
      <c r="C19" s="90">
        <v>0</v>
      </c>
      <c r="D19" s="90"/>
      <c r="E19" s="91"/>
      <c r="F19" s="90"/>
      <c r="G19" s="91">
        <f t="shared" si="3"/>
        <v>0</v>
      </c>
      <c r="H19" s="91">
        <f t="shared" si="0"/>
        <v>624140</v>
      </c>
      <c r="I19" s="92">
        <v>8</v>
      </c>
      <c r="J19" s="91">
        <f t="shared" si="1"/>
        <v>4160.9333333333334</v>
      </c>
      <c r="K19" s="91">
        <f t="shared" si="4"/>
        <v>4160.9333333333334</v>
      </c>
      <c r="L19" s="91">
        <f t="shared" si="5"/>
        <v>4160.9333333333334</v>
      </c>
      <c r="M19" s="91">
        <f t="shared" si="6"/>
        <v>4160.9333333333334</v>
      </c>
      <c r="N19" s="91">
        <f t="shared" si="7"/>
        <v>4160.9333333333334</v>
      </c>
      <c r="O19" s="91">
        <f t="shared" si="8"/>
        <v>4160.9333333333334</v>
      </c>
      <c r="P19" s="91">
        <f t="shared" si="9"/>
        <v>4160.9333333333334</v>
      </c>
      <c r="Q19" s="91">
        <f t="shared" si="10"/>
        <v>4160.9333333333334</v>
      </c>
      <c r="R19" s="91">
        <f t="shared" si="11"/>
        <v>4160.9333333333334</v>
      </c>
      <c r="S19" s="91">
        <f t="shared" si="12"/>
        <v>4160.9333333333334</v>
      </c>
      <c r="T19" s="91">
        <f t="shared" si="13"/>
        <v>4160.9333333333334</v>
      </c>
      <c r="U19" s="91">
        <f t="shared" si="14"/>
        <v>4160.9333333333334</v>
      </c>
      <c r="V19" s="93">
        <f t="shared" si="15"/>
        <v>49931.200000000004</v>
      </c>
      <c r="W19" s="91">
        <f t="shared" si="16"/>
        <v>574208.80000000005</v>
      </c>
      <c r="X19" s="94">
        <f t="shared" si="17"/>
        <v>49931.199999999997</v>
      </c>
      <c r="Y19" s="95">
        <f t="shared" si="2"/>
        <v>0</v>
      </c>
      <c r="Z19" s="244"/>
      <c r="AA19" s="591">
        <v>14.1</v>
      </c>
      <c r="AB19" s="94"/>
      <c r="AC19" s="94"/>
      <c r="AD19" s="94">
        <f t="shared" si="18"/>
        <v>345000</v>
      </c>
      <c r="AE19" s="104">
        <f>345*1000</f>
        <v>345000</v>
      </c>
    </row>
    <row r="20" spans="1:31">
      <c r="A20" s="96">
        <v>38</v>
      </c>
      <c r="B20" s="90">
        <v>2128778</v>
      </c>
      <c r="C20" s="90">
        <v>937683</v>
      </c>
      <c r="D20" s="90"/>
      <c r="E20" s="91"/>
      <c r="F20" s="90"/>
      <c r="G20" s="91">
        <f t="shared" si="3"/>
        <v>468841.5</v>
      </c>
      <c r="H20" s="91">
        <f t="shared" si="0"/>
        <v>2597619.5</v>
      </c>
      <c r="I20" s="92">
        <v>30</v>
      </c>
      <c r="J20" s="91">
        <f>H20*I20/100/12</f>
        <v>64940.487499999996</v>
      </c>
      <c r="K20" s="91">
        <f t="shared" si="4"/>
        <v>64940.487499999996</v>
      </c>
      <c r="L20" s="91">
        <f t="shared" si="5"/>
        <v>64940.487499999996</v>
      </c>
      <c r="M20" s="91">
        <f t="shared" si="6"/>
        <v>64940.487499999996</v>
      </c>
      <c r="N20" s="91">
        <f t="shared" si="7"/>
        <v>64940.487499999996</v>
      </c>
      <c r="O20" s="91">
        <f t="shared" si="8"/>
        <v>64940.487499999996</v>
      </c>
      <c r="P20" s="91">
        <f t="shared" si="9"/>
        <v>64940.487499999996</v>
      </c>
      <c r="Q20" s="91">
        <f t="shared" si="10"/>
        <v>64940.487499999996</v>
      </c>
      <c r="R20" s="91">
        <f t="shared" si="11"/>
        <v>64940.487499999996</v>
      </c>
      <c r="S20" s="91">
        <f t="shared" si="12"/>
        <v>64940.487499999996</v>
      </c>
      <c r="T20" s="91">
        <f t="shared" si="13"/>
        <v>64940.487499999996</v>
      </c>
      <c r="U20" s="91">
        <f t="shared" si="14"/>
        <v>64940.487499999996</v>
      </c>
      <c r="V20" s="93">
        <f t="shared" si="15"/>
        <v>779285.85000000009</v>
      </c>
      <c r="W20" s="91">
        <f t="shared" si="16"/>
        <v>2287175.15</v>
      </c>
      <c r="X20" s="94">
        <f t="shared" si="17"/>
        <v>779285.85</v>
      </c>
      <c r="Y20" s="95">
        <f t="shared" si="2"/>
        <v>0</v>
      </c>
      <c r="Z20" s="244"/>
      <c r="AA20" s="591">
        <v>41</v>
      </c>
      <c r="AB20" s="94"/>
      <c r="AC20" s="94">
        <f>141*1000</f>
        <v>141000</v>
      </c>
      <c r="AD20" s="94">
        <f t="shared" si="18"/>
        <v>0</v>
      </c>
      <c r="AE20" s="104">
        <f>141*1000</f>
        <v>141000</v>
      </c>
    </row>
    <row r="21" spans="1:31">
      <c r="A21" s="96">
        <v>41</v>
      </c>
      <c r="B21" s="90">
        <v>7558375.0164383557</v>
      </c>
      <c r="C21" s="90">
        <v>441808</v>
      </c>
      <c r="D21" s="90"/>
      <c r="E21" s="91"/>
      <c r="F21" s="90"/>
      <c r="G21" s="91">
        <f t="shared" si="3"/>
        <v>220904</v>
      </c>
      <c r="H21" s="91">
        <f t="shared" si="0"/>
        <v>7779279.0164383557</v>
      </c>
      <c r="I21" s="92">
        <v>25</v>
      </c>
      <c r="J21" s="91">
        <f t="shared" si="1"/>
        <v>162068.31284246573</v>
      </c>
      <c r="K21" s="91">
        <f t="shared" si="4"/>
        <v>162068.31284246573</v>
      </c>
      <c r="L21" s="91">
        <f t="shared" si="5"/>
        <v>162068.31284246573</v>
      </c>
      <c r="M21" s="91">
        <f t="shared" si="6"/>
        <v>162068.31284246573</v>
      </c>
      <c r="N21" s="91">
        <f t="shared" si="7"/>
        <v>162068.31284246573</v>
      </c>
      <c r="O21" s="91">
        <f t="shared" si="8"/>
        <v>162068.31284246573</v>
      </c>
      <c r="P21" s="91">
        <f t="shared" si="9"/>
        <v>162068.31284246573</v>
      </c>
      <c r="Q21" s="91">
        <f t="shared" si="10"/>
        <v>162068.31284246573</v>
      </c>
      <c r="R21" s="91">
        <f t="shared" si="11"/>
        <v>162068.31284246573</v>
      </c>
      <c r="S21" s="91">
        <f t="shared" si="12"/>
        <v>162068.31284246573</v>
      </c>
      <c r="T21" s="91">
        <f t="shared" si="13"/>
        <v>162068.31284246573</v>
      </c>
      <c r="U21" s="91">
        <f t="shared" si="14"/>
        <v>162068.31284246573</v>
      </c>
      <c r="V21" s="93">
        <f t="shared" si="15"/>
        <v>1944819.7541095887</v>
      </c>
      <c r="W21" s="91">
        <f t="shared" si="16"/>
        <v>6055363.2623287672</v>
      </c>
      <c r="X21" s="94">
        <f t="shared" si="17"/>
        <v>1944819.7541095889</v>
      </c>
      <c r="Y21" s="95">
        <f t="shared" si="2"/>
        <v>0</v>
      </c>
      <c r="Z21" s="244"/>
      <c r="AA21" s="594">
        <v>49</v>
      </c>
      <c r="AC21" s="94">
        <f>584.333333333333*1000</f>
        <v>584333.33333333302</v>
      </c>
      <c r="AD21" s="94">
        <f t="shared" si="18"/>
        <v>32356666.666666668</v>
      </c>
      <c r="AE21" s="104">
        <f>32941*1000</f>
        <v>32941000</v>
      </c>
    </row>
    <row r="22" spans="1:31">
      <c r="A22" s="96">
        <v>45</v>
      </c>
      <c r="B22" s="90">
        <v>13007</v>
      </c>
      <c r="C22" s="90">
        <v>0</v>
      </c>
      <c r="D22" s="90"/>
      <c r="E22" s="90"/>
      <c r="F22" s="90"/>
      <c r="G22" s="91">
        <f t="shared" si="3"/>
        <v>0</v>
      </c>
      <c r="H22" s="91">
        <f t="shared" si="0"/>
        <v>13007</v>
      </c>
      <c r="I22" s="92">
        <v>45</v>
      </c>
      <c r="J22" s="91">
        <f t="shared" si="1"/>
        <v>487.76249999999999</v>
      </c>
      <c r="K22" s="91">
        <f t="shared" si="4"/>
        <v>487.76249999999999</v>
      </c>
      <c r="L22" s="91">
        <f t="shared" si="5"/>
        <v>487.76249999999999</v>
      </c>
      <c r="M22" s="91">
        <f t="shared" si="6"/>
        <v>487.76249999999999</v>
      </c>
      <c r="N22" s="91">
        <f t="shared" si="7"/>
        <v>487.76249999999999</v>
      </c>
      <c r="O22" s="91">
        <f t="shared" si="8"/>
        <v>487.76249999999999</v>
      </c>
      <c r="P22" s="91">
        <f t="shared" si="9"/>
        <v>487.76249999999999</v>
      </c>
      <c r="Q22" s="91">
        <f t="shared" si="10"/>
        <v>487.76249999999999</v>
      </c>
      <c r="R22" s="91">
        <f t="shared" si="11"/>
        <v>487.76249999999999</v>
      </c>
      <c r="S22" s="91">
        <f t="shared" si="12"/>
        <v>487.76249999999999</v>
      </c>
      <c r="T22" s="91">
        <f t="shared" si="13"/>
        <v>487.76249999999999</v>
      </c>
      <c r="U22" s="91">
        <f t="shared" si="14"/>
        <v>487.76249999999999</v>
      </c>
      <c r="V22" s="93">
        <f t="shared" si="15"/>
        <v>5853.1499999999987</v>
      </c>
      <c r="W22" s="91">
        <f t="shared" si="16"/>
        <v>7153.8500000000013</v>
      </c>
      <c r="X22" s="94">
        <f t="shared" si="17"/>
        <v>5853.15</v>
      </c>
      <c r="Y22" s="95">
        <f t="shared" si="2"/>
        <v>0</v>
      </c>
      <c r="Z22" s="244"/>
      <c r="AA22" s="594">
        <v>50</v>
      </c>
      <c r="AC22" s="94"/>
      <c r="AD22" s="94">
        <f t="shared" si="18"/>
        <v>1000</v>
      </c>
      <c r="AE22" s="104">
        <f>1*1000</f>
        <v>1000</v>
      </c>
    </row>
    <row r="23" spans="1:31">
      <c r="A23" s="96">
        <v>49</v>
      </c>
      <c r="B23" s="90">
        <v>720794857.12876713</v>
      </c>
      <c r="C23" s="90">
        <v>13007264</v>
      </c>
      <c r="D23" s="90"/>
      <c r="E23" s="90"/>
      <c r="F23" s="90"/>
      <c r="G23" s="91">
        <f t="shared" si="3"/>
        <v>6503632</v>
      </c>
      <c r="H23" s="91">
        <f t="shared" si="0"/>
        <v>727298489.12876713</v>
      </c>
      <c r="I23" s="92">
        <v>8</v>
      </c>
      <c r="J23" s="91">
        <f>H23*I23/100/12</f>
        <v>4848656.5941917812</v>
      </c>
      <c r="K23" s="91">
        <f t="shared" si="4"/>
        <v>4848656.5941917812</v>
      </c>
      <c r="L23" s="91">
        <f t="shared" si="5"/>
        <v>4848656.5941917812</v>
      </c>
      <c r="M23" s="91">
        <f t="shared" si="6"/>
        <v>4848656.5941917812</v>
      </c>
      <c r="N23" s="91">
        <f t="shared" si="7"/>
        <v>4848656.5941917812</v>
      </c>
      <c r="O23" s="91">
        <f t="shared" si="8"/>
        <v>4848656.5941917812</v>
      </c>
      <c r="P23" s="91">
        <f t="shared" si="9"/>
        <v>4848656.5941917812</v>
      </c>
      <c r="Q23" s="91">
        <f t="shared" si="10"/>
        <v>4848656.5941917812</v>
      </c>
      <c r="R23" s="91">
        <f t="shared" si="11"/>
        <v>4848656.5941917812</v>
      </c>
      <c r="S23" s="91">
        <f t="shared" si="12"/>
        <v>4848656.5941917812</v>
      </c>
      <c r="T23" s="91">
        <f t="shared" si="13"/>
        <v>4848656.5941917812</v>
      </c>
      <c r="U23" s="91">
        <f t="shared" si="14"/>
        <v>4848656.5941917812</v>
      </c>
      <c r="V23" s="93">
        <f t="shared" si="15"/>
        <v>58183879.130301379</v>
      </c>
      <c r="W23" s="91">
        <f t="shared" si="16"/>
        <v>675618241.99846578</v>
      </c>
      <c r="X23" s="94">
        <f t="shared" si="17"/>
        <v>58183879.130301371</v>
      </c>
      <c r="Y23" s="95">
        <f t="shared" si="2"/>
        <v>0</v>
      </c>
      <c r="Z23" s="244"/>
      <c r="AA23" s="591">
        <v>51</v>
      </c>
      <c r="AB23" s="94"/>
      <c r="AC23" s="94">
        <f>(1003+75)*1000</f>
        <v>1078000</v>
      </c>
      <c r="AD23" s="94">
        <f t="shared" si="18"/>
        <v>82748000</v>
      </c>
      <c r="AE23" s="104">
        <f>(78023+5803)*1000</f>
        <v>83826000</v>
      </c>
    </row>
    <row r="24" spans="1:31">
      <c r="A24" s="96">
        <v>50</v>
      </c>
      <c r="B24" s="90">
        <v>34475478.416666664</v>
      </c>
      <c r="C24" s="90">
        <v>4210503</v>
      </c>
      <c r="D24" s="90"/>
      <c r="E24" s="91"/>
      <c r="F24" s="90"/>
      <c r="G24" s="91">
        <f t="shared" si="3"/>
        <v>2105251.5</v>
      </c>
      <c r="H24" s="91">
        <f t="shared" si="0"/>
        <v>36580729.916666664</v>
      </c>
      <c r="I24" s="92">
        <v>55</v>
      </c>
      <c r="J24" s="91">
        <f>H24*I24/100/12</f>
        <v>1676616.7878472221</v>
      </c>
      <c r="K24" s="91">
        <f t="shared" si="4"/>
        <v>1676616.7878472221</v>
      </c>
      <c r="L24" s="91">
        <f t="shared" si="5"/>
        <v>1676616.7878472221</v>
      </c>
      <c r="M24" s="91">
        <f t="shared" si="6"/>
        <v>1676616.7878472221</v>
      </c>
      <c r="N24" s="91">
        <f t="shared" si="7"/>
        <v>1676616.7878472221</v>
      </c>
      <c r="O24" s="91">
        <f t="shared" si="8"/>
        <v>1676616.7878472221</v>
      </c>
      <c r="P24" s="91">
        <f t="shared" si="9"/>
        <v>1676616.7878472221</v>
      </c>
      <c r="Q24" s="91">
        <f t="shared" si="10"/>
        <v>1676616.7878472221</v>
      </c>
      <c r="R24" s="91">
        <f t="shared" si="11"/>
        <v>1676616.7878472221</v>
      </c>
      <c r="S24" s="91">
        <f t="shared" si="12"/>
        <v>1676616.7878472221</v>
      </c>
      <c r="T24" s="91">
        <f t="shared" si="13"/>
        <v>1676616.7878472221</v>
      </c>
      <c r="U24" s="91">
        <f t="shared" si="14"/>
        <v>1676616.7878472221</v>
      </c>
      <c r="V24" s="93">
        <f t="shared" si="15"/>
        <v>20119401.454166666</v>
      </c>
      <c r="W24" s="91">
        <f t="shared" si="16"/>
        <v>18566579.962499999</v>
      </c>
      <c r="X24" s="94">
        <f t="shared" si="17"/>
        <v>20119401.454166666</v>
      </c>
      <c r="Y24" s="95">
        <f t="shared" si="2"/>
        <v>0</v>
      </c>
      <c r="Z24" s="244"/>
      <c r="AA24" s="596" t="s">
        <v>249</v>
      </c>
      <c r="AB24" s="597"/>
      <c r="AC24" s="110"/>
      <c r="AD24" s="110">
        <f t="shared" si="18"/>
        <v>2012000</v>
      </c>
      <c r="AE24" s="111">
        <f>2012*1000</f>
        <v>2012000</v>
      </c>
    </row>
    <row r="25" spans="1:31">
      <c r="A25" s="96">
        <v>51</v>
      </c>
      <c r="B25" s="90">
        <v>1105905088.7548378</v>
      </c>
      <c r="C25" s="90">
        <v>189983276.22781098</v>
      </c>
      <c r="D25" s="90"/>
      <c r="E25" s="91"/>
      <c r="F25" s="90"/>
      <c r="G25" s="91">
        <f t="shared" si="3"/>
        <v>94991638.113905489</v>
      </c>
      <c r="H25" s="91">
        <f t="shared" si="0"/>
        <v>1200896726.8687432</v>
      </c>
      <c r="I25" s="92">
        <v>6</v>
      </c>
      <c r="J25" s="91">
        <f t="shared" si="1"/>
        <v>6004483.6343437163</v>
      </c>
      <c r="K25" s="91">
        <f t="shared" si="4"/>
        <v>6004483.6343437163</v>
      </c>
      <c r="L25" s="91">
        <f t="shared" si="5"/>
        <v>6004483.6343437163</v>
      </c>
      <c r="M25" s="91">
        <f t="shared" si="6"/>
        <v>6004483.6343437163</v>
      </c>
      <c r="N25" s="91">
        <f t="shared" si="7"/>
        <v>6004483.6343437163</v>
      </c>
      <c r="O25" s="91">
        <f t="shared" si="8"/>
        <v>6004483.6343437163</v>
      </c>
      <c r="P25" s="91">
        <f t="shared" si="9"/>
        <v>6004483.6343437163</v>
      </c>
      <c r="Q25" s="91">
        <f t="shared" si="10"/>
        <v>6004483.6343437163</v>
      </c>
      <c r="R25" s="91">
        <f t="shared" si="11"/>
        <v>6004483.6343437163</v>
      </c>
      <c r="S25" s="91">
        <f t="shared" si="12"/>
        <v>6004483.6343437163</v>
      </c>
      <c r="T25" s="91">
        <f t="shared" si="13"/>
        <v>6004483.6343437163</v>
      </c>
      <c r="U25" s="91">
        <f t="shared" si="14"/>
        <v>6004483.6343437163</v>
      </c>
      <c r="V25" s="93">
        <f>SUM(J25:U25)</f>
        <v>72053803.612124577</v>
      </c>
      <c r="W25" s="91">
        <f t="shared" si="16"/>
        <v>1223834561.3705242</v>
      </c>
      <c r="X25" s="94">
        <f t="shared" si="17"/>
        <v>72053803.612124592</v>
      </c>
      <c r="Y25" s="95">
        <f t="shared" si="2"/>
        <v>0</v>
      </c>
      <c r="Z25" s="244"/>
      <c r="AA25" s="594"/>
      <c r="AC25" s="94"/>
      <c r="AD25" s="94"/>
      <c r="AE25" s="104"/>
    </row>
    <row r="26" spans="1:31">
      <c r="A26" s="105" t="s">
        <v>224</v>
      </c>
      <c r="B26" s="249">
        <v>50470373.133874834</v>
      </c>
      <c r="C26" s="90">
        <v>12433689.920825999</v>
      </c>
      <c r="D26" s="90"/>
      <c r="E26" s="91"/>
      <c r="F26" s="90"/>
      <c r="G26" s="91">
        <f t="shared" si="3"/>
        <v>6216844.9604129996</v>
      </c>
      <c r="H26" s="91">
        <f t="shared" si="0"/>
        <v>56687218.094287835</v>
      </c>
      <c r="I26" s="92">
        <v>6</v>
      </c>
      <c r="J26" s="91">
        <f t="shared" si="1"/>
        <v>283436.09047143918</v>
      </c>
      <c r="K26" s="91">
        <f t="shared" si="4"/>
        <v>283436.09047143918</v>
      </c>
      <c r="L26" s="91">
        <f t="shared" si="5"/>
        <v>283436.09047143918</v>
      </c>
      <c r="M26" s="91">
        <f t="shared" si="6"/>
        <v>283436.09047143918</v>
      </c>
      <c r="N26" s="91">
        <f t="shared" si="7"/>
        <v>283436.09047143918</v>
      </c>
      <c r="O26" s="91">
        <f t="shared" si="8"/>
        <v>283436.09047143918</v>
      </c>
      <c r="P26" s="91">
        <f t="shared" si="9"/>
        <v>283436.09047143918</v>
      </c>
      <c r="Q26" s="91">
        <f t="shared" si="10"/>
        <v>283436.09047143918</v>
      </c>
      <c r="R26" s="91">
        <f t="shared" si="11"/>
        <v>283436.09047143918</v>
      </c>
      <c r="S26" s="91">
        <f t="shared" si="12"/>
        <v>283436.09047143918</v>
      </c>
      <c r="T26" s="91">
        <f t="shared" si="13"/>
        <v>283436.09047143918</v>
      </c>
      <c r="U26" s="91">
        <f t="shared" si="14"/>
        <v>283436.09047143918</v>
      </c>
      <c r="V26" s="93">
        <f>SUM(J26:U26)</f>
        <v>3401233.0856572692</v>
      </c>
      <c r="W26" s="91">
        <f t="shared" si="16"/>
        <v>59502829.969043568</v>
      </c>
      <c r="X26" s="94">
        <f t="shared" si="17"/>
        <v>3401233.0856572702</v>
      </c>
      <c r="Y26" s="95">
        <f t="shared" si="2"/>
        <v>0</v>
      </c>
      <c r="Z26" s="244"/>
      <c r="AA26" s="594"/>
      <c r="AC26" s="94"/>
      <c r="AD26" s="94"/>
      <c r="AE26" s="104"/>
    </row>
    <row r="27" spans="1:31" ht="15.75" thickBot="1">
      <c r="A27" s="96">
        <v>43.2</v>
      </c>
      <c r="B27" s="90">
        <v>0</v>
      </c>
      <c r="C27" s="90">
        <v>0</v>
      </c>
      <c r="D27" s="90"/>
      <c r="E27" s="91"/>
      <c r="F27" s="90"/>
      <c r="G27" s="91">
        <f t="shared" si="3"/>
        <v>0</v>
      </c>
      <c r="H27" s="91">
        <f t="shared" si="0"/>
        <v>0</v>
      </c>
      <c r="I27" s="92">
        <v>50</v>
      </c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3">
        <v>0</v>
      </c>
      <c r="W27" s="91">
        <v>0</v>
      </c>
      <c r="X27" s="94">
        <f t="shared" si="17"/>
        <v>0</v>
      </c>
      <c r="Y27" s="156">
        <f t="shared" si="2"/>
        <v>0</v>
      </c>
      <c r="Z27" s="244"/>
      <c r="AA27" s="598" t="s">
        <v>212</v>
      </c>
      <c r="AB27" s="599"/>
      <c r="AC27" s="600">
        <f>SUM(AC14:AC24)</f>
        <v>8066021.9999999935</v>
      </c>
      <c r="AD27" s="600">
        <f>SUM(AD14:AD24)</f>
        <v>150413480</v>
      </c>
      <c r="AE27" s="601">
        <f>SUM(AE14:AE24)</f>
        <v>158479502</v>
      </c>
    </row>
    <row r="28" spans="1:31">
      <c r="A28" s="96" t="s">
        <v>158</v>
      </c>
      <c r="B28" s="90">
        <v>20617328.936484177</v>
      </c>
      <c r="C28" s="90">
        <v>0</v>
      </c>
      <c r="D28" s="90"/>
      <c r="E28" s="91"/>
      <c r="F28" s="90"/>
      <c r="G28" s="91">
        <f t="shared" si="3"/>
        <v>0</v>
      </c>
      <c r="H28" s="91">
        <f t="shared" si="0"/>
        <v>20617328.936484177</v>
      </c>
      <c r="I28" s="92">
        <v>7</v>
      </c>
      <c r="J28" s="91">
        <f t="shared" si="1"/>
        <v>120267.75212949103</v>
      </c>
      <c r="K28" s="91">
        <f t="shared" si="4"/>
        <v>120267.75212949103</v>
      </c>
      <c r="L28" s="91">
        <f t="shared" si="5"/>
        <v>120267.75212949103</v>
      </c>
      <c r="M28" s="91">
        <f t="shared" si="6"/>
        <v>120267.75212949103</v>
      </c>
      <c r="N28" s="91">
        <f t="shared" si="7"/>
        <v>120267.75212949103</v>
      </c>
      <c r="O28" s="91">
        <f t="shared" si="8"/>
        <v>120267.75212949103</v>
      </c>
      <c r="P28" s="91">
        <f t="shared" si="9"/>
        <v>120267.75212949103</v>
      </c>
      <c r="Q28" s="91">
        <f t="shared" si="10"/>
        <v>120267.75212949103</v>
      </c>
      <c r="R28" s="91">
        <f t="shared" si="11"/>
        <v>120267.75212949103</v>
      </c>
      <c r="S28" s="91">
        <f t="shared" si="12"/>
        <v>120267.75212949103</v>
      </c>
      <c r="T28" s="91">
        <f t="shared" si="13"/>
        <v>120267.75212949103</v>
      </c>
      <c r="U28" s="91">
        <f t="shared" si="14"/>
        <v>120267.75212949103</v>
      </c>
      <c r="V28" s="93">
        <f t="shared" si="15"/>
        <v>1443213.0255538921</v>
      </c>
      <c r="W28" s="91">
        <f t="shared" si="16"/>
        <v>19174115.910930283</v>
      </c>
      <c r="X28" s="94">
        <f t="shared" si="17"/>
        <v>1443213.0255538924</v>
      </c>
      <c r="Y28" s="156">
        <f t="shared" si="2"/>
        <v>0</v>
      </c>
      <c r="Z28" s="244"/>
      <c r="AA28" s="586"/>
    </row>
    <row r="29" spans="1:31">
      <c r="A29" s="96">
        <v>14.1</v>
      </c>
      <c r="B29" s="90">
        <v>4708769.2657534247</v>
      </c>
      <c r="C29" s="90">
        <v>886087</v>
      </c>
      <c r="D29" s="90"/>
      <c r="E29" s="91"/>
      <c r="F29" s="90"/>
      <c r="G29" s="91">
        <f t="shared" si="3"/>
        <v>443043.5</v>
      </c>
      <c r="H29" s="91">
        <f t="shared" si="0"/>
        <v>5151812.7657534247</v>
      </c>
      <c r="I29" s="92">
        <v>5</v>
      </c>
      <c r="J29" s="91">
        <f t="shared" si="1"/>
        <v>21465.886523972604</v>
      </c>
      <c r="K29" s="91">
        <f t="shared" si="4"/>
        <v>21465.886523972604</v>
      </c>
      <c r="L29" s="91">
        <f t="shared" si="5"/>
        <v>21465.886523972604</v>
      </c>
      <c r="M29" s="91">
        <f t="shared" si="6"/>
        <v>21465.886523972604</v>
      </c>
      <c r="N29" s="91">
        <f t="shared" si="7"/>
        <v>21465.886523972604</v>
      </c>
      <c r="O29" s="91">
        <f t="shared" si="8"/>
        <v>21465.886523972604</v>
      </c>
      <c r="P29" s="91">
        <f t="shared" si="9"/>
        <v>21465.886523972604</v>
      </c>
      <c r="Q29" s="91">
        <f t="shared" si="10"/>
        <v>21465.886523972604</v>
      </c>
      <c r="R29" s="91">
        <f t="shared" si="11"/>
        <v>21465.886523972604</v>
      </c>
      <c r="S29" s="91">
        <f t="shared" si="12"/>
        <v>21465.886523972604</v>
      </c>
      <c r="T29" s="91">
        <f t="shared" si="13"/>
        <v>21465.886523972604</v>
      </c>
      <c r="U29" s="91">
        <f t="shared" si="14"/>
        <v>21465.886523972604</v>
      </c>
      <c r="V29" s="93">
        <f t="shared" si="15"/>
        <v>257590.63828767129</v>
      </c>
      <c r="W29" s="91">
        <f t="shared" si="16"/>
        <v>5337265.6274657538</v>
      </c>
      <c r="X29" s="94">
        <f t="shared" si="17"/>
        <v>257590.63828767126</v>
      </c>
      <c r="Y29" s="156">
        <f t="shared" si="2"/>
        <v>0</v>
      </c>
      <c r="Z29" s="244"/>
      <c r="AA29" s="586" t="s">
        <v>250</v>
      </c>
    </row>
    <row r="30" spans="1:31" ht="15.75" thickBot="1">
      <c r="A30" s="118" t="s">
        <v>84</v>
      </c>
      <c r="B30" s="119">
        <f>SUM(B8:B29)</f>
        <v>4240215014.3868117</v>
      </c>
      <c r="C30" s="119">
        <f>SUM(C8:C29)</f>
        <v>270745700.92082566</v>
      </c>
      <c r="D30" s="119"/>
      <c r="E30" s="119">
        <f>SUM(E8:E29)</f>
        <v>0</v>
      </c>
      <c r="F30" s="119">
        <f>SUM(F8:F29)</f>
        <v>0</v>
      </c>
      <c r="G30" s="119">
        <f>SUM(G8:G29)</f>
        <v>135372850.46041283</v>
      </c>
      <c r="H30" s="119">
        <f>SUM(H8:H29)</f>
        <v>4365752864.8472252</v>
      </c>
      <c r="I30" s="119"/>
      <c r="J30" s="119">
        <f t="shared" ref="J30:U30" si="19">SUM(J8:J28)</f>
        <v>31943025.188328288</v>
      </c>
      <c r="K30" s="119">
        <f t="shared" si="19"/>
        <v>31943025.188328288</v>
      </c>
      <c r="L30" s="119">
        <f t="shared" si="19"/>
        <v>31943025.188328288</v>
      </c>
      <c r="M30" s="119">
        <f t="shared" si="19"/>
        <v>31943025.188328288</v>
      </c>
      <c r="N30" s="119">
        <f t="shared" si="19"/>
        <v>31943025.188328288</v>
      </c>
      <c r="O30" s="119">
        <f t="shared" si="19"/>
        <v>31943025.188328288</v>
      </c>
      <c r="P30" s="119">
        <f t="shared" si="19"/>
        <v>31943025.188328288</v>
      </c>
      <c r="Q30" s="119">
        <f t="shared" si="19"/>
        <v>31943025.188328288</v>
      </c>
      <c r="R30" s="119">
        <f t="shared" si="19"/>
        <v>31943025.188328288</v>
      </c>
      <c r="S30" s="119">
        <f t="shared" si="19"/>
        <v>31943025.188328288</v>
      </c>
      <c r="T30" s="119">
        <f t="shared" si="19"/>
        <v>31943025.188328288</v>
      </c>
      <c r="U30" s="119">
        <f t="shared" si="19"/>
        <v>31943025.188328288</v>
      </c>
      <c r="V30" s="119">
        <f>SUM(V8:V29)</f>
        <v>382040496.61705428</v>
      </c>
      <c r="W30" s="119">
        <f>SUM(W8:W29)</f>
        <v>4126953218.6905832</v>
      </c>
      <c r="X30" s="94"/>
      <c r="Y30" s="681"/>
      <c r="Z30" s="244"/>
    </row>
    <row r="31" spans="1:31" ht="15.75" thickTop="1">
      <c r="A31" s="241"/>
      <c r="B31" s="242" t="s">
        <v>252</v>
      </c>
      <c r="C31" s="258">
        <f>+AE27-AE24</f>
        <v>156467502</v>
      </c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94"/>
      <c r="Y31" s="244"/>
      <c r="AA31" s="586" t="s">
        <v>251</v>
      </c>
    </row>
    <row r="32" spans="1:31">
      <c r="A32" s="241"/>
      <c r="B32" s="242" t="s">
        <v>84</v>
      </c>
      <c r="C32" s="259">
        <f>+C30+C31</f>
        <v>427213202.92082566</v>
      </c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94"/>
      <c r="Y32" s="244"/>
    </row>
    <row r="33" spans="1:40">
      <c r="A33" s="241"/>
      <c r="B33" s="242"/>
      <c r="C33" s="243">
        <v>427213202.92082566</v>
      </c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94"/>
      <c r="Y33" s="244"/>
    </row>
    <row r="35" spans="1:40">
      <c r="A35" s="260" t="s">
        <v>189</v>
      </c>
      <c r="B35" s="261"/>
      <c r="C35" s="261"/>
      <c r="D35" s="261"/>
      <c r="E35" s="261"/>
      <c r="F35" s="261"/>
      <c r="G35" s="261"/>
      <c r="H35" s="262" t="s">
        <v>127</v>
      </c>
      <c r="I35" s="261"/>
      <c r="J35" s="263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73"/>
      <c r="Y35" s="126"/>
    </row>
    <row r="36" spans="1:40">
      <c r="A36" s="260" t="s">
        <v>190</v>
      </c>
      <c r="B36" s="261"/>
      <c r="C36" s="261"/>
      <c r="D36" s="261"/>
      <c r="E36" s="261"/>
      <c r="F36" s="261"/>
      <c r="G36" s="261"/>
      <c r="H36" s="264" t="s">
        <v>131</v>
      </c>
      <c r="I36" s="261"/>
      <c r="J36" s="263"/>
      <c r="K36" s="261"/>
      <c r="L36" s="261"/>
      <c r="M36" s="261"/>
      <c r="N36" s="261"/>
      <c r="O36" s="261"/>
      <c r="P36" s="261"/>
      <c r="Q36" s="261"/>
      <c r="R36" s="261"/>
      <c r="S36" s="261"/>
      <c r="T36" s="263"/>
      <c r="U36" s="261"/>
      <c r="V36" s="261"/>
      <c r="W36" s="261"/>
      <c r="X36" s="73"/>
      <c r="Y36" s="126"/>
    </row>
    <row r="37" spans="1:40">
      <c r="A37" s="260" t="s">
        <v>133</v>
      </c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43"/>
      <c r="Q37" s="261"/>
      <c r="R37" s="261"/>
      <c r="S37" s="261"/>
      <c r="T37" s="261"/>
      <c r="U37" s="261"/>
      <c r="V37" s="261"/>
      <c r="W37" s="261"/>
      <c r="X37" s="73"/>
      <c r="Y37" s="126"/>
    </row>
    <row r="38" spans="1:40">
      <c r="A38" s="245" t="s">
        <v>191</v>
      </c>
      <c r="B38" s="265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73"/>
      <c r="Y38" s="126"/>
    </row>
    <row r="39" spans="1:40">
      <c r="A39" s="266"/>
      <c r="B39" s="267" t="s">
        <v>134</v>
      </c>
      <c r="C39" s="268" t="s">
        <v>135</v>
      </c>
      <c r="D39" s="269" t="s">
        <v>136</v>
      </c>
      <c r="E39" s="266"/>
      <c r="F39" s="268" t="s">
        <v>137</v>
      </c>
      <c r="G39" s="269" t="s">
        <v>138</v>
      </c>
      <c r="H39" s="268" t="s">
        <v>139</v>
      </c>
      <c r="I39" s="266"/>
      <c r="J39" s="269" t="s">
        <v>25</v>
      </c>
      <c r="K39" s="269" t="s">
        <v>25</v>
      </c>
      <c r="L39" s="269" t="s">
        <v>25</v>
      </c>
      <c r="M39" s="269" t="s">
        <v>25</v>
      </c>
      <c r="N39" s="269" t="s">
        <v>25</v>
      </c>
      <c r="O39" s="269" t="s">
        <v>25</v>
      </c>
      <c r="P39" s="269" t="s">
        <v>25</v>
      </c>
      <c r="Q39" s="269" t="s">
        <v>25</v>
      </c>
      <c r="R39" s="269" t="s">
        <v>25</v>
      </c>
      <c r="S39" s="269" t="s">
        <v>25</v>
      </c>
      <c r="T39" s="269" t="s">
        <v>25</v>
      </c>
      <c r="U39" s="270" t="s">
        <v>25</v>
      </c>
      <c r="V39" s="269" t="s">
        <v>25</v>
      </c>
      <c r="W39" s="271" t="s">
        <v>140</v>
      </c>
      <c r="X39" s="73"/>
      <c r="Y39" s="126"/>
    </row>
    <row r="40" spans="1:40">
      <c r="A40" s="272" t="s">
        <v>141</v>
      </c>
      <c r="B40" s="273" t="s">
        <v>142</v>
      </c>
      <c r="C40" s="272" t="s">
        <v>5</v>
      </c>
      <c r="D40" s="272" t="s">
        <v>143</v>
      </c>
      <c r="E40" s="274" t="s">
        <v>144</v>
      </c>
      <c r="F40" s="272" t="s">
        <v>145</v>
      </c>
      <c r="G40" s="275" t="s">
        <v>146</v>
      </c>
      <c r="H40" s="272" t="s">
        <v>147</v>
      </c>
      <c r="I40" s="275" t="s">
        <v>16</v>
      </c>
      <c r="J40" s="275" t="s">
        <v>192</v>
      </c>
      <c r="K40" s="275" t="s">
        <v>192</v>
      </c>
      <c r="L40" s="275" t="s">
        <v>192</v>
      </c>
      <c r="M40" s="275" t="s">
        <v>192</v>
      </c>
      <c r="N40" s="275" t="s">
        <v>192</v>
      </c>
      <c r="O40" s="275" t="s">
        <v>192</v>
      </c>
      <c r="P40" s="275" t="s">
        <v>192</v>
      </c>
      <c r="Q40" s="275" t="s">
        <v>192</v>
      </c>
      <c r="R40" s="275" t="s">
        <v>192</v>
      </c>
      <c r="S40" s="275" t="s">
        <v>192</v>
      </c>
      <c r="T40" s="275" t="s">
        <v>192</v>
      </c>
      <c r="U40" s="276" t="s">
        <v>192</v>
      </c>
      <c r="V40" s="272"/>
      <c r="W40" s="277" t="s">
        <v>10</v>
      </c>
      <c r="X40" s="73"/>
      <c r="Y40" s="142"/>
    </row>
    <row r="41" spans="1:40">
      <c r="A41" s="278" t="s">
        <v>148</v>
      </c>
      <c r="B41" s="279" t="s">
        <v>149</v>
      </c>
      <c r="C41" s="278" t="s">
        <v>84</v>
      </c>
      <c r="D41" s="280" t="s">
        <v>150</v>
      </c>
      <c r="E41" s="281"/>
      <c r="F41" s="278" t="s">
        <v>151</v>
      </c>
      <c r="G41" s="280" t="s">
        <v>152</v>
      </c>
      <c r="H41" s="278" t="s">
        <v>153</v>
      </c>
      <c r="I41" s="280" t="s">
        <v>154</v>
      </c>
      <c r="J41" s="280" t="s">
        <v>194</v>
      </c>
      <c r="K41" s="280" t="s">
        <v>195</v>
      </c>
      <c r="L41" s="280" t="s">
        <v>196</v>
      </c>
      <c r="M41" s="280" t="s">
        <v>197</v>
      </c>
      <c r="N41" s="280" t="s">
        <v>198</v>
      </c>
      <c r="O41" s="280" t="s">
        <v>199</v>
      </c>
      <c r="P41" s="280" t="s">
        <v>200</v>
      </c>
      <c r="Q41" s="280" t="s">
        <v>201</v>
      </c>
      <c r="R41" s="280" t="s">
        <v>202</v>
      </c>
      <c r="S41" s="280" t="s">
        <v>203</v>
      </c>
      <c r="T41" s="280" t="s">
        <v>204</v>
      </c>
      <c r="U41" s="280" t="s">
        <v>205</v>
      </c>
      <c r="V41" s="280" t="s">
        <v>155</v>
      </c>
      <c r="W41" s="277" t="s">
        <v>156</v>
      </c>
      <c r="X41" s="87" t="s">
        <v>167</v>
      </c>
      <c r="Y41" s="142"/>
    </row>
    <row r="42" spans="1:40">
      <c r="A42" s="275"/>
      <c r="B42" s="282"/>
      <c r="C42" s="274"/>
      <c r="D42" s="274"/>
      <c r="E42" s="274"/>
      <c r="F42" s="274"/>
      <c r="G42" s="274"/>
      <c r="H42" s="274"/>
      <c r="I42" s="275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83"/>
      <c r="W42" s="266"/>
      <c r="X42" s="73"/>
      <c r="Y42" s="142"/>
    </row>
    <row r="43" spans="1:40">
      <c r="A43" s="276">
        <v>1</v>
      </c>
      <c r="B43" s="284">
        <f t="shared" ref="B43:B49" si="20">+W8</f>
        <v>1036324013.76</v>
      </c>
      <c r="C43" s="274"/>
      <c r="D43" s="274"/>
      <c r="E43" s="274"/>
      <c r="F43" s="274"/>
      <c r="G43" s="285">
        <f t="shared" ref="G43:G63" si="21">+((C43+F43)*0.5)</f>
        <v>0</v>
      </c>
      <c r="H43" s="285">
        <f>+B43+G43+D43</f>
        <v>1036324013.76</v>
      </c>
      <c r="I43" s="286">
        <v>4</v>
      </c>
      <c r="J43" s="285">
        <f>H43*I43/100/12</f>
        <v>3454413.3791999999</v>
      </c>
      <c r="K43" s="285">
        <f>H43*I43/100/12</f>
        <v>3454413.3791999999</v>
      </c>
      <c r="L43" s="285">
        <f>H43*I43/100/12</f>
        <v>3454413.3791999999</v>
      </c>
      <c r="M43" s="285">
        <f>H43*I43/100/12</f>
        <v>3454413.3791999999</v>
      </c>
      <c r="N43" s="285">
        <f>H43*I43/100/12</f>
        <v>3454413.3791999999</v>
      </c>
      <c r="O43" s="285">
        <f>H43*I43/100/12</f>
        <v>3454413.3791999999</v>
      </c>
      <c r="P43" s="285">
        <f>H43*I43/100/12</f>
        <v>3454413.3791999999</v>
      </c>
      <c r="Q43" s="285">
        <f>H43*I43/100/12</f>
        <v>3454413.3791999999</v>
      </c>
      <c r="R43" s="285">
        <f>H43*I43/100/12</f>
        <v>3454413.3791999999</v>
      </c>
      <c r="S43" s="285">
        <f>H43*I43/100/12</f>
        <v>3454413.3791999999</v>
      </c>
      <c r="T43" s="285">
        <f>H43*I43/100/12</f>
        <v>3454413.3791999999</v>
      </c>
      <c r="U43" s="285">
        <f>H43*I43/100/12</f>
        <v>3454413.3791999999</v>
      </c>
      <c r="V43" s="287">
        <f>SUM(J43:U43)</f>
        <v>41452960.550399989</v>
      </c>
      <c r="W43" s="285">
        <f>+B43+C43+F43-V43</f>
        <v>994871053.20959997</v>
      </c>
      <c r="X43" s="94">
        <f>H43*I43/100</f>
        <v>41452960.550399996</v>
      </c>
      <c r="Y43" s="156">
        <f t="shared" ref="Y43:Y64" si="22">V43-X43</f>
        <v>0</v>
      </c>
      <c r="Z43" s="604"/>
    </row>
    <row r="44" spans="1:40" ht="12.75" customHeight="1">
      <c r="A44" s="288" t="s">
        <v>157</v>
      </c>
      <c r="B44" s="284">
        <f t="shared" si="20"/>
        <v>113712377.7092564</v>
      </c>
      <c r="C44" s="284">
        <v>7118415.1126102498</v>
      </c>
      <c r="D44" s="284"/>
      <c r="E44" s="285"/>
      <c r="F44" s="284"/>
      <c r="G44" s="285">
        <f>+((C44+F44)*0.5)</f>
        <v>3559207.5563051249</v>
      </c>
      <c r="H44" s="285">
        <f t="shared" ref="H44:H63" si="23">+B44+G44+D44</f>
        <v>117271585.26556152</v>
      </c>
      <c r="I44" s="286">
        <v>6</v>
      </c>
      <c r="J44" s="285">
        <f t="shared" ref="J44:J63" si="24">H44*I44/100/12</f>
        <v>586357.9263278076</v>
      </c>
      <c r="K44" s="285">
        <f t="shared" ref="K44:K63" si="25">H44*I44/100/12</f>
        <v>586357.9263278076</v>
      </c>
      <c r="L44" s="285">
        <f t="shared" ref="L44:L63" si="26">H44*I44/100/12</f>
        <v>586357.9263278076</v>
      </c>
      <c r="M44" s="285">
        <f t="shared" ref="M44:M63" si="27">H44*I44/100/12</f>
        <v>586357.9263278076</v>
      </c>
      <c r="N44" s="285">
        <f t="shared" ref="N44:N63" si="28">H44*I44/100/12</f>
        <v>586357.9263278076</v>
      </c>
      <c r="O44" s="285">
        <f t="shared" ref="O44:O63" si="29">H44*I44/100/12</f>
        <v>586357.9263278076</v>
      </c>
      <c r="P44" s="285">
        <f t="shared" ref="P44:P63" si="30">H44*I44/100/12</f>
        <v>586357.9263278076</v>
      </c>
      <c r="Q44" s="285">
        <f t="shared" ref="Q44:Q63" si="31">H44*I44/100/12</f>
        <v>586357.9263278076</v>
      </c>
      <c r="R44" s="285">
        <f t="shared" ref="R44:R63" si="32">H44*I44/100/12</f>
        <v>586357.9263278076</v>
      </c>
      <c r="S44" s="285">
        <f t="shared" ref="S44:S63" si="33">H44*I44/100/12</f>
        <v>586357.9263278076</v>
      </c>
      <c r="T44" s="285">
        <f t="shared" ref="T44:T63" si="34">H44*I44/100/12</f>
        <v>586357.9263278076</v>
      </c>
      <c r="U44" s="285">
        <f t="shared" ref="U44:U63" si="35">H44*I44/100/12</f>
        <v>586357.9263278076</v>
      </c>
      <c r="V44" s="287">
        <f t="shared" ref="V44:V63" si="36">SUM(J44:U44)</f>
        <v>7036295.115933693</v>
      </c>
      <c r="W44" s="285">
        <f>+B44+C44+F44-V44</f>
        <v>113794497.70593296</v>
      </c>
      <c r="X44" s="94">
        <f>H44*I44/100</f>
        <v>7036295.1159336912</v>
      </c>
      <c r="Y44" s="156">
        <f t="shared" si="22"/>
        <v>0</v>
      </c>
      <c r="Z44" s="604"/>
      <c r="AA44" s="586" t="s">
        <v>265</v>
      </c>
      <c r="AG44" s="995" t="s">
        <v>208</v>
      </c>
      <c r="AH44" s="995"/>
      <c r="AI44" s="995"/>
      <c r="AJ44" s="995"/>
      <c r="AK44" s="995"/>
      <c r="AL44" s="995"/>
      <c r="AM44" s="995"/>
      <c r="AN44" s="995"/>
    </row>
    <row r="45" spans="1:40" ht="15.75" thickBot="1">
      <c r="A45" s="288">
        <v>2</v>
      </c>
      <c r="B45" s="284">
        <f t="shared" si="20"/>
        <v>101803848.98</v>
      </c>
      <c r="C45" s="284"/>
      <c r="D45" s="284"/>
      <c r="E45" s="285"/>
      <c r="F45" s="284"/>
      <c r="G45" s="285">
        <f t="shared" si="21"/>
        <v>0</v>
      </c>
      <c r="H45" s="285">
        <f t="shared" si="23"/>
        <v>101803848.98</v>
      </c>
      <c r="I45" s="286">
        <v>6</v>
      </c>
      <c r="J45" s="285">
        <f t="shared" si="24"/>
        <v>509019.24489999999</v>
      </c>
      <c r="K45" s="285">
        <f t="shared" si="25"/>
        <v>509019.24489999999</v>
      </c>
      <c r="L45" s="285">
        <f t="shared" si="26"/>
        <v>509019.24489999999</v>
      </c>
      <c r="M45" s="285">
        <f t="shared" si="27"/>
        <v>509019.24489999999</v>
      </c>
      <c r="N45" s="285">
        <f t="shared" si="28"/>
        <v>509019.24489999999</v>
      </c>
      <c r="O45" s="285">
        <f t="shared" si="29"/>
        <v>509019.24489999999</v>
      </c>
      <c r="P45" s="285">
        <f t="shared" si="30"/>
        <v>509019.24489999999</v>
      </c>
      <c r="Q45" s="285">
        <f t="shared" si="31"/>
        <v>509019.24489999999</v>
      </c>
      <c r="R45" s="285">
        <f t="shared" si="32"/>
        <v>509019.24489999999</v>
      </c>
      <c r="S45" s="285">
        <f t="shared" si="33"/>
        <v>509019.24489999999</v>
      </c>
      <c r="T45" s="285">
        <f t="shared" si="34"/>
        <v>509019.24489999999</v>
      </c>
      <c r="U45" s="285">
        <f t="shared" si="35"/>
        <v>509019.24489999999</v>
      </c>
      <c r="V45" s="287">
        <f t="shared" si="36"/>
        <v>6108230.9388000006</v>
      </c>
      <c r="W45" s="285">
        <f>+B45+C45+F45-V45</f>
        <v>95695618.041199997</v>
      </c>
      <c r="X45" s="94">
        <f t="shared" ref="X45:X63" si="37">H45*I45/100</f>
        <v>6108230.9387999997</v>
      </c>
      <c r="Y45" s="156">
        <f t="shared" si="22"/>
        <v>0</v>
      </c>
      <c r="Z45" s="604"/>
      <c r="AG45" s="995"/>
      <c r="AH45" s="995"/>
      <c r="AI45" s="995"/>
      <c r="AJ45" s="995"/>
      <c r="AK45" s="995"/>
      <c r="AL45" s="995"/>
      <c r="AM45" s="995"/>
      <c r="AN45" s="995"/>
    </row>
    <row r="46" spans="1:40">
      <c r="A46" s="288">
        <v>3</v>
      </c>
      <c r="B46" s="284">
        <f t="shared" si="20"/>
        <v>3146629.9</v>
      </c>
      <c r="C46" s="284"/>
      <c r="D46" s="284"/>
      <c r="E46" s="285"/>
      <c r="F46" s="284"/>
      <c r="G46" s="285">
        <f t="shared" si="21"/>
        <v>0</v>
      </c>
      <c r="H46" s="285">
        <f t="shared" si="23"/>
        <v>3146629.9</v>
      </c>
      <c r="I46" s="286">
        <v>5</v>
      </c>
      <c r="J46" s="285">
        <f t="shared" si="24"/>
        <v>13110.957916666666</v>
      </c>
      <c r="K46" s="285">
        <f t="shared" si="25"/>
        <v>13110.957916666666</v>
      </c>
      <c r="L46" s="285">
        <f t="shared" si="26"/>
        <v>13110.957916666666</v>
      </c>
      <c r="M46" s="285">
        <f t="shared" si="27"/>
        <v>13110.957916666666</v>
      </c>
      <c r="N46" s="285">
        <f t="shared" si="28"/>
        <v>13110.957916666666</v>
      </c>
      <c r="O46" s="285">
        <f t="shared" si="29"/>
        <v>13110.957916666666</v>
      </c>
      <c r="P46" s="285">
        <f t="shared" si="30"/>
        <v>13110.957916666666</v>
      </c>
      <c r="Q46" s="285">
        <f t="shared" si="31"/>
        <v>13110.957916666666</v>
      </c>
      <c r="R46" s="285">
        <f t="shared" si="32"/>
        <v>13110.957916666666</v>
      </c>
      <c r="S46" s="285">
        <f t="shared" si="33"/>
        <v>13110.957916666666</v>
      </c>
      <c r="T46" s="285">
        <f t="shared" si="34"/>
        <v>13110.957916666666</v>
      </c>
      <c r="U46" s="285">
        <f t="shared" si="35"/>
        <v>13110.957916666666</v>
      </c>
      <c r="V46" s="287">
        <f t="shared" si="36"/>
        <v>157331.495</v>
      </c>
      <c r="W46" s="285">
        <f t="shared" ref="W46:W63" si="38">+B46+C46+F46-V46</f>
        <v>2989298.4049999998</v>
      </c>
      <c r="X46" s="94">
        <f t="shared" si="37"/>
        <v>157331.495</v>
      </c>
      <c r="Y46" s="156">
        <f t="shared" si="22"/>
        <v>0</v>
      </c>
      <c r="Z46" s="604"/>
      <c r="AA46" s="682" t="s">
        <v>209</v>
      </c>
      <c r="AB46" s="683"/>
      <c r="AC46" s="589" t="s">
        <v>210</v>
      </c>
      <c r="AD46" s="589" t="s">
        <v>211</v>
      </c>
      <c r="AE46" s="590" t="s">
        <v>212</v>
      </c>
      <c r="AG46" s="995"/>
      <c r="AH46" s="995"/>
      <c r="AI46" s="995"/>
      <c r="AJ46" s="995"/>
      <c r="AK46" s="995"/>
      <c r="AL46" s="995"/>
      <c r="AM46" s="995"/>
      <c r="AN46" s="995"/>
    </row>
    <row r="47" spans="1:40">
      <c r="A47" s="288">
        <v>6</v>
      </c>
      <c r="B47" s="284">
        <f t="shared" si="20"/>
        <v>91863.9</v>
      </c>
      <c r="C47" s="284"/>
      <c r="D47" s="284"/>
      <c r="E47" s="285"/>
      <c r="F47" s="284"/>
      <c r="G47" s="285">
        <f t="shared" si="21"/>
        <v>0</v>
      </c>
      <c r="H47" s="285">
        <f t="shared" si="23"/>
        <v>91863.9</v>
      </c>
      <c r="I47" s="286">
        <v>10</v>
      </c>
      <c r="J47" s="285">
        <f t="shared" si="24"/>
        <v>765.53249999999991</v>
      </c>
      <c r="K47" s="285">
        <f t="shared" si="25"/>
        <v>765.53249999999991</v>
      </c>
      <c r="L47" s="285">
        <f t="shared" si="26"/>
        <v>765.53249999999991</v>
      </c>
      <c r="M47" s="285">
        <f t="shared" si="27"/>
        <v>765.53249999999991</v>
      </c>
      <c r="N47" s="285">
        <f t="shared" si="28"/>
        <v>765.53249999999991</v>
      </c>
      <c r="O47" s="285">
        <f t="shared" si="29"/>
        <v>765.53249999999991</v>
      </c>
      <c r="P47" s="285">
        <f t="shared" si="30"/>
        <v>765.53249999999991</v>
      </c>
      <c r="Q47" s="285">
        <f t="shared" si="31"/>
        <v>765.53249999999991</v>
      </c>
      <c r="R47" s="285">
        <f t="shared" si="32"/>
        <v>765.53249999999991</v>
      </c>
      <c r="S47" s="285">
        <f t="shared" si="33"/>
        <v>765.53249999999991</v>
      </c>
      <c r="T47" s="285">
        <f t="shared" si="34"/>
        <v>765.53249999999991</v>
      </c>
      <c r="U47" s="285">
        <f t="shared" si="35"/>
        <v>765.53249999999991</v>
      </c>
      <c r="V47" s="287">
        <f t="shared" si="36"/>
        <v>9186.39</v>
      </c>
      <c r="W47" s="285">
        <f t="shared" si="38"/>
        <v>82677.509999999995</v>
      </c>
      <c r="X47" s="94">
        <f t="shared" si="37"/>
        <v>9186.39</v>
      </c>
      <c r="Y47" s="156">
        <f t="shared" si="22"/>
        <v>0</v>
      </c>
      <c r="Z47" s="604"/>
      <c r="AA47" s="591"/>
      <c r="AE47" s="592"/>
      <c r="AG47" s="684" t="s">
        <v>213</v>
      </c>
      <c r="AH47" s="685">
        <v>0.35</v>
      </c>
      <c r="AI47" s="686" t="s">
        <v>214</v>
      </c>
      <c r="AJ47" s="687"/>
      <c r="AK47" s="687"/>
    </row>
    <row r="48" spans="1:40">
      <c r="A48" s="288">
        <v>7</v>
      </c>
      <c r="B48" s="284">
        <f t="shared" si="20"/>
        <v>645907474.875</v>
      </c>
      <c r="C48" s="284">
        <v>1087317</v>
      </c>
      <c r="D48" s="284"/>
      <c r="E48" s="284"/>
      <c r="F48" s="284"/>
      <c r="G48" s="285">
        <f t="shared" si="21"/>
        <v>543658.5</v>
      </c>
      <c r="H48" s="285">
        <f t="shared" si="23"/>
        <v>646451133.375</v>
      </c>
      <c r="I48" s="286">
        <v>15</v>
      </c>
      <c r="J48" s="285">
        <f t="shared" si="24"/>
        <v>8080639.1671874998</v>
      </c>
      <c r="K48" s="285">
        <f t="shared" si="25"/>
        <v>8080639.1671874998</v>
      </c>
      <c r="L48" s="285">
        <f>H48*I48/100/12</f>
        <v>8080639.1671874998</v>
      </c>
      <c r="M48" s="285">
        <f t="shared" si="27"/>
        <v>8080639.1671874998</v>
      </c>
      <c r="N48" s="285">
        <f t="shared" si="28"/>
        <v>8080639.1671874998</v>
      </c>
      <c r="O48" s="285">
        <f t="shared" si="29"/>
        <v>8080639.1671874998</v>
      </c>
      <c r="P48" s="285">
        <f t="shared" si="30"/>
        <v>8080639.1671874998</v>
      </c>
      <c r="Q48" s="285">
        <f t="shared" si="31"/>
        <v>8080639.1671874998</v>
      </c>
      <c r="R48" s="285">
        <f t="shared" si="32"/>
        <v>8080639.1671874998</v>
      </c>
      <c r="S48" s="285">
        <f t="shared" si="33"/>
        <v>8080639.1671874998</v>
      </c>
      <c r="T48" s="285">
        <f t="shared" si="34"/>
        <v>8080639.1671874998</v>
      </c>
      <c r="U48" s="285">
        <f t="shared" si="35"/>
        <v>8080639.1671874998</v>
      </c>
      <c r="V48" s="287">
        <f t="shared" si="36"/>
        <v>96967670.006249979</v>
      </c>
      <c r="W48" s="285">
        <f t="shared" si="38"/>
        <v>550027121.86874998</v>
      </c>
      <c r="X48" s="94">
        <f t="shared" si="37"/>
        <v>96967670.006249994</v>
      </c>
      <c r="Y48" s="156">
        <f t="shared" si="22"/>
        <v>0</v>
      </c>
      <c r="Z48" s="604"/>
      <c r="AA48" s="594" t="s">
        <v>215</v>
      </c>
      <c r="AE48" s="592"/>
      <c r="AG48" s="686"/>
      <c r="AH48" s="597"/>
      <c r="AI48" s="597"/>
      <c r="AJ48" s="597"/>
    </row>
    <row r="49" spans="1:36">
      <c r="A49" s="288">
        <v>8</v>
      </c>
      <c r="B49" s="284">
        <f t="shared" si="20"/>
        <v>195748502.13342464</v>
      </c>
      <c r="C49" s="285">
        <v>18891022.258984022</v>
      </c>
      <c r="D49" s="284"/>
      <c r="E49" s="285"/>
      <c r="F49" s="284"/>
      <c r="G49" s="285">
        <f t="shared" si="21"/>
        <v>9445511.1294920109</v>
      </c>
      <c r="H49" s="285">
        <f t="shared" si="23"/>
        <v>205194013.26291665</v>
      </c>
      <c r="I49" s="286">
        <v>20</v>
      </c>
      <c r="J49" s="285">
        <f t="shared" si="24"/>
        <v>3419900.2210486108</v>
      </c>
      <c r="K49" s="285">
        <f t="shared" si="25"/>
        <v>3419900.2210486108</v>
      </c>
      <c r="L49" s="285">
        <f t="shared" si="26"/>
        <v>3419900.2210486108</v>
      </c>
      <c r="M49" s="285">
        <f t="shared" si="27"/>
        <v>3419900.2210486108</v>
      </c>
      <c r="N49" s="285">
        <f t="shared" si="28"/>
        <v>3419900.2210486108</v>
      </c>
      <c r="O49" s="285">
        <f t="shared" si="29"/>
        <v>3419900.2210486108</v>
      </c>
      <c r="P49" s="285">
        <f t="shared" si="30"/>
        <v>3419900.2210486108</v>
      </c>
      <c r="Q49" s="285">
        <f t="shared" si="31"/>
        <v>3419900.2210486108</v>
      </c>
      <c r="R49" s="285">
        <f t="shared" si="32"/>
        <v>3419900.2210486108</v>
      </c>
      <c r="S49" s="285">
        <f t="shared" si="33"/>
        <v>3419900.2210486108</v>
      </c>
      <c r="T49" s="285">
        <f t="shared" si="34"/>
        <v>3419900.2210486108</v>
      </c>
      <c r="U49" s="285">
        <f t="shared" si="35"/>
        <v>3419900.2210486108</v>
      </c>
      <c r="V49" s="287">
        <f t="shared" si="36"/>
        <v>41038802.652583331</v>
      </c>
      <c r="W49" s="285">
        <f t="shared" si="38"/>
        <v>173600721.73982534</v>
      </c>
      <c r="X49" s="94">
        <f t="shared" si="37"/>
        <v>41038802.652583331</v>
      </c>
      <c r="Y49" s="156">
        <f t="shared" si="22"/>
        <v>0</v>
      </c>
      <c r="Z49" s="604"/>
      <c r="AA49" s="605" t="s">
        <v>216</v>
      </c>
      <c r="AB49" s="606"/>
      <c r="AC49" s="94">
        <v>871000</v>
      </c>
      <c r="AD49" s="94"/>
      <c r="AE49" s="104">
        <f>+AC49+AD49</f>
        <v>871000</v>
      </c>
      <c r="AG49" s="686" t="s">
        <v>217</v>
      </c>
      <c r="AH49" s="597"/>
      <c r="AI49" s="686">
        <v>700000</v>
      </c>
      <c r="AJ49" s="597" t="s">
        <v>218</v>
      </c>
    </row>
    <row r="50" spans="1:36">
      <c r="A50" s="288">
        <v>10</v>
      </c>
      <c r="B50" s="284">
        <f>+W16+85917</f>
        <v>15547377</v>
      </c>
      <c r="C50" s="285">
        <v>7821268</v>
      </c>
      <c r="D50" s="284"/>
      <c r="E50" s="285"/>
      <c r="F50" s="284"/>
      <c r="G50" s="285">
        <f>+((C50+F50)*0.5)</f>
        <v>3910634</v>
      </c>
      <c r="H50" s="285">
        <f t="shared" si="23"/>
        <v>19458011</v>
      </c>
      <c r="I50" s="286">
        <v>30</v>
      </c>
      <c r="J50" s="285">
        <f t="shared" si="24"/>
        <v>486450.27499999997</v>
      </c>
      <c r="K50" s="285">
        <f t="shared" si="25"/>
        <v>486450.27499999997</v>
      </c>
      <c r="L50" s="285">
        <f t="shared" si="26"/>
        <v>486450.27499999997</v>
      </c>
      <c r="M50" s="285">
        <f t="shared" si="27"/>
        <v>486450.27499999997</v>
      </c>
      <c r="N50" s="285">
        <f t="shared" si="28"/>
        <v>486450.27499999997</v>
      </c>
      <c r="O50" s="285">
        <f t="shared" si="29"/>
        <v>486450.27499999997</v>
      </c>
      <c r="P50" s="285">
        <f t="shared" si="30"/>
        <v>486450.27499999997</v>
      </c>
      <c r="Q50" s="285">
        <f t="shared" si="31"/>
        <v>486450.27499999997</v>
      </c>
      <c r="R50" s="285">
        <f t="shared" si="32"/>
        <v>486450.27499999997</v>
      </c>
      <c r="S50" s="285">
        <f t="shared" si="33"/>
        <v>486450.27499999997</v>
      </c>
      <c r="T50" s="285">
        <f t="shared" si="34"/>
        <v>486450.27499999997</v>
      </c>
      <c r="U50" s="285">
        <f t="shared" si="35"/>
        <v>486450.27499999997</v>
      </c>
      <c r="V50" s="287">
        <f t="shared" si="36"/>
        <v>5837403.3000000007</v>
      </c>
      <c r="W50" s="285">
        <f t="shared" si="38"/>
        <v>17531241.699999999</v>
      </c>
      <c r="X50" s="94">
        <f t="shared" si="37"/>
        <v>5837403.2999999998</v>
      </c>
      <c r="Y50" s="156">
        <f t="shared" si="22"/>
        <v>0</v>
      </c>
      <c r="Z50" s="604"/>
      <c r="AA50" s="591">
        <v>7</v>
      </c>
      <c r="AC50" s="94">
        <v>5218000</v>
      </c>
      <c r="AD50" s="94"/>
      <c r="AE50" s="104">
        <f t="shared" ref="AE50:AE51" si="39">+AC50+AD50</f>
        <v>5218000</v>
      </c>
      <c r="AG50" s="686"/>
      <c r="AH50" s="597"/>
      <c r="AI50" s="597"/>
      <c r="AJ50" s="597"/>
    </row>
    <row r="51" spans="1:36">
      <c r="A51" s="288">
        <v>12</v>
      </c>
      <c r="B51" s="284">
        <f t="shared" ref="B51:B63" si="40">+W17</f>
        <v>2429696.9999999995</v>
      </c>
      <c r="C51" s="285">
        <v>6443561</v>
      </c>
      <c r="D51" s="284"/>
      <c r="E51" s="285"/>
      <c r="F51" s="284"/>
      <c r="G51" s="285">
        <f>+((C51-D51+F51)*0.5)</f>
        <v>3221780.5</v>
      </c>
      <c r="H51" s="285">
        <f>+B51+G51+D51</f>
        <v>5651477.5</v>
      </c>
      <c r="I51" s="286">
        <v>100</v>
      </c>
      <c r="J51" s="285">
        <f>H51*I51/100/12</f>
        <v>470956.45833333331</v>
      </c>
      <c r="K51" s="285">
        <f t="shared" si="25"/>
        <v>470956.45833333331</v>
      </c>
      <c r="L51" s="285">
        <f t="shared" si="26"/>
        <v>470956.45833333331</v>
      </c>
      <c r="M51" s="285">
        <f t="shared" si="27"/>
        <v>470956.45833333331</v>
      </c>
      <c r="N51" s="285">
        <f t="shared" si="28"/>
        <v>470956.45833333331</v>
      </c>
      <c r="O51" s="285">
        <f t="shared" si="29"/>
        <v>470956.45833333331</v>
      </c>
      <c r="P51" s="285">
        <f t="shared" si="30"/>
        <v>470956.45833333331</v>
      </c>
      <c r="Q51" s="285">
        <f t="shared" si="31"/>
        <v>470956.45833333331</v>
      </c>
      <c r="R51" s="285">
        <f t="shared" si="32"/>
        <v>470956.45833333331</v>
      </c>
      <c r="S51" s="285">
        <f t="shared" si="33"/>
        <v>470956.45833333331</v>
      </c>
      <c r="T51" s="285">
        <f t="shared" si="34"/>
        <v>470956.45833333331</v>
      </c>
      <c r="U51" s="285">
        <f t="shared" si="35"/>
        <v>470956.45833333331</v>
      </c>
      <c r="V51" s="287">
        <f>SUM(J51:U51)</f>
        <v>5651477.4999999991</v>
      </c>
      <c r="W51" s="285">
        <f>+B51+C51+F51-V51</f>
        <v>3221780.5000000009</v>
      </c>
      <c r="X51" s="161">
        <f t="shared" si="37"/>
        <v>5651477.5</v>
      </c>
      <c r="Y51" s="162">
        <f t="shared" si="22"/>
        <v>0</v>
      </c>
      <c r="Z51" s="604"/>
      <c r="AA51" s="605">
        <v>8</v>
      </c>
      <c r="AB51" s="94"/>
      <c r="AC51" s="94">
        <v>15202495.182019796</v>
      </c>
      <c r="AD51" s="94">
        <v>207432.55899618057</v>
      </c>
      <c r="AE51" s="104">
        <f t="shared" si="39"/>
        <v>15409927.741015976</v>
      </c>
      <c r="AG51" s="686"/>
      <c r="AH51" s="686"/>
      <c r="AI51" s="597"/>
      <c r="AJ51" s="597"/>
    </row>
    <row r="52" spans="1:36">
      <c r="A52" s="288">
        <v>13</v>
      </c>
      <c r="B52" s="284">
        <f t="shared" si="40"/>
        <v>1369854.5316438354</v>
      </c>
      <c r="C52" s="285"/>
      <c r="D52" s="284"/>
      <c r="E52" s="285"/>
      <c r="F52" s="284"/>
      <c r="G52" s="285">
        <f t="shared" si="21"/>
        <v>0</v>
      </c>
      <c r="H52" s="285">
        <f t="shared" si="23"/>
        <v>1369854.5316438354</v>
      </c>
      <c r="I52" s="286"/>
      <c r="J52" s="285">
        <f t="shared" si="24"/>
        <v>0</v>
      </c>
      <c r="K52" s="285">
        <f t="shared" si="25"/>
        <v>0</v>
      </c>
      <c r="L52" s="285">
        <f t="shared" si="26"/>
        <v>0</v>
      </c>
      <c r="M52" s="285">
        <f t="shared" si="27"/>
        <v>0</v>
      </c>
      <c r="N52" s="285">
        <f t="shared" si="28"/>
        <v>0</v>
      </c>
      <c r="O52" s="285">
        <f t="shared" si="29"/>
        <v>0</v>
      </c>
      <c r="P52" s="285">
        <f t="shared" si="30"/>
        <v>0</v>
      </c>
      <c r="Q52" s="285">
        <f t="shared" si="31"/>
        <v>0</v>
      </c>
      <c r="R52" s="285">
        <f t="shared" si="32"/>
        <v>0</v>
      </c>
      <c r="S52" s="285">
        <f t="shared" si="33"/>
        <v>0</v>
      </c>
      <c r="T52" s="285">
        <f t="shared" si="34"/>
        <v>0</v>
      </c>
      <c r="U52" s="285">
        <f t="shared" si="35"/>
        <v>0</v>
      </c>
      <c r="V52" s="287">
        <v>393913.96120097581</v>
      </c>
      <c r="W52" s="285">
        <f t="shared" si="38"/>
        <v>975940.57044285955</v>
      </c>
      <c r="X52" s="94"/>
      <c r="Y52" s="95">
        <f>V52-X52</f>
        <v>393913.96120097581</v>
      </c>
      <c r="Z52" s="604"/>
      <c r="AA52" s="591">
        <v>14</v>
      </c>
      <c r="AB52" s="94"/>
      <c r="AC52" s="94">
        <f>+AG52*(1-AH47)</f>
        <v>1835986.7985506116</v>
      </c>
      <c r="AD52" s="94">
        <f>+AH52*(1-AH47)-AI49</f>
        <v>179965.50329481368</v>
      </c>
      <c r="AE52" s="104">
        <f>+AC52+AD52</f>
        <v>2015952.3018454253</v>
      </c>
      <c r="AG52" s="686">
        <f>+AB72</f>
        <v>2824595.0746932486</v>
      </c>
      <c r="AH52" s="686">
        <f>+AC72</f>
        <v>1353793.0819920211</v>
      </c>
      <c r="AI52" s="686">
        <f>+AG52+AH52</f>
        <v>4178388.1566852694</v>
      </c>
      <c r="AJ52" s="686"/>
    </row>
    <row r="53" spans="1:36">
      <c r="A53" s="288">
        <v>17</v>
      </c>
      <c r="B53" s="284">
        <f t="shared" si="40"/>
        <v>574208.80000000005</v>
      </c>
      <c r="C53" s="285"/>
      <c r="D53" s="284"/>
      <c r="E53" s="285"/>
      <c r="F53" s="284"/>
      <c r="G53" s="285">
        <f t="shared" si="21"/>
        <v>0</v>
      </c>
      <c r="H53" s="285">
        <f t="shared" si="23"/>
        <v>574208.80000000005</v>
      </c>
      <c r="I53" s="286">
        <v>8</v>
      </c>
      <c r="J53" s="285">
        <f t="shared" si="24"/>
        <v>3828.0586666666672</v>
      </c>
      <c r="K53" s="285">
        <f t="shared" si="25"/>
        <v>3828.0586666666672</v>
      </c>
      <c r="L53" s="285">
        <f t="shared" si="26"/>
        <v>3828.0586666666672</v>
      </c>
      <c r="M53" s="285">
        <f t="shared" si="27"/>
        <v>3828.0586666666672</v>
      </c>
      <c r="N53" s="285">
        <f t="shared" si="28"/>
        <v>3828.0586666666672</v>
      </c>
      <c r="O53" s="285">
        <f t="shared" si="29"/>
        <v>3828.0586666666672</v>
      </c>
      <c r="P53" s="285">
        <f t="shared" si="30"/>
        <v>3828.0586666666672</v>
      </c>
      <c r="Q53" s="285">
        <f t="shared" si="31"/>
        <v>3828.0586666666672</v>
      </c>
      <c r="R53" s="285">
        <f t="shared" si="32"/>
        <v>3828.0586666666672</v>
      </c>
      <c r="S53" s="285">
        <f t="shared" si="33"/>
        <v>3828.0586666666672</v>
      </c>
      <c r="T53" s="285">
        <f t="shared" si="34"/>
        <v>3828.0586666666672</v>
      </c>
      <c r="U53" s="285">
        <f t="shared" si="35"/>
        <v>3828.0586666666672</v>
      </c>
      <c r="V53" s="287">
        <f t="shared" si="36"/>
        <v>45936.703999999998</v>
      </c>
      <c r="W53" s="285">
        <f t="shared" si="38"/>
        <v>528272.09600000002</v>
      </c>
      <c r="X53" s="94">
        <f t="shared" si="37"/>
        <v>45936.704000000005</v>
      </c>
      <c r="Y53" s="95">
        <f t="shared" si="22"/>
        <v>0</v>
      </c>
      <c r="Z53" s="604"/>
      <c r="AA53" s="605">
        <v>49</v>
      </c>
      <c r="AB53" s="94"/>
      <c r="AC53" s="94">
        <v>55506986.326646268</v>
      </c>
      <c r="AD53" s="94">
        <v>2715106.4446698874</v>
      </c>
      <c r="AE53" s="104">
        <f>+AC53+AD53</f>
        <v>58222092.771316156</v>
      </c>
      <c r="AG53" s="602"/>
      <c r="AH53" s="602"/>
      <c r="AI53" s="602"/>
      <c r="AJ53" s="602"/>
    </row>
    <row r="54" spans="1:36">
      <c r="A54" s="288">
        <v>38</v>
      </c>
      <c r="B54" s="284">
        <f t="shared" si="40"/>
        <v>2287175.15</v>
      </c>
      <c r="C54" s="285">
        <v>4166088</v>
      </c>
      <c r="D54" s="284"/>
      <c r="E54" s="285"/>
      <c r="F54" s="284"/>
      <c r="G54" s="285">
        <f t="shared" si="21"/>
        <v>2083044</v>
      </c>
      <c r="H54" s="285">
        <f t="shared" si="23"/>
        <v>4370219.1500000004</v>
      </c>
      <c r="I54" s="286">
        <v>30</v>
      </c>
      <c r="J54" s="285">
        <f t="shared" si="24"/>
        <v>109255.47875000001</v>
      </c>
      <c r="K54" s="285">
        <f t="shared" si="25"/>
        <v>109255.47875000001</v>
      </c>
      <c r="L54" s="285">
        <f t="shared" si="26"/>
        <v>109255.47875000001</v>
      </c>
      <c r="M54" s="285">
        <f t="shared" si="27"/>
        <v>109255.47875000001</v>
      </c>
      <c r="N54" s="285">
        <f t="shared" si="28"/>
        <v>109255.47875000001</v>
      </c>
      <c r="O54" s="285">
        <f t="shared" si="29"/>
        <v>109255.47875000001</v>
      </c>
      <c r="P54" s="285">
        <f t="shared" si="30"/>
        <v>109255.47875000001</v>
      </c>
      <c r="Q54" s="285">
        <f t="shared" si="31"/>
        <v>109255.47875000001</v>
      </c>
      <c r="R54" s="285">
        <f t="shared" si="32"/>
        <v>109255.47875000001</v>
      </c>
      <c r="S54" s="285">
        <f t="shared" si="33"/>
        <v>109255.47875000001</v>
      </c>
      <c r="T54" s="285">
        <f t="shared" si="34"/>
        <v>109255.47875000001</v>
      </c>
      <c r="U54" s="285">
        <f t="shared" si="35"/>
        <v>109255.47875000001</v>
      </c>
      <c r="V54" s="287">
        <f t="shared" si="36"/>
        <v>1311065.7450000001</v>
      </c>
      <c r="W54" s="285">
        <f t="shared" si="38"/>
        <v>5142197.4050000003</v>
      </c>
      <c r="X54" s="94">
        <f t="shared" si="37"/>
        <v>1311065.7450000001</v>
      </c>
      <c r="Y54" s="95">
        <f t="shared" si="22"/>
        <v>0</v>
      </c>
      <c r="Z54" s="604"/>
      <c r="AA54" s="591">
        <v>51</v>
      </c>
      <c r="AB54" s="94"/>
      <c r="AC54" s="94">
        <f>+AG52*(AH47)</f>
        <v>988608.2761426369</v>
      </c>
      <c r="AD54" s="94">
        <f>+AH52*(AH47)+AI49</f>
        <v>1173827.5786972074</v>
      </c>
      <c r="AE54" s="104">
        <f>+AC54+AD54</f>
        <v>2162435.8548398442</v>
      </c>
      <c r="AG54" s="602"/>
      <c r="AH54" s="602"/>
      <c r="AI54" s="602"/>
      <c r="AJ54" s="602"/>
    </row>
    <row r="55" spans="1:36" ht="15.75" thickBot="1">
      <c r="A55" s="288">
        <v>41</v>
      </c>
      <c r="B55" s="284">
        <f t="shared" si="40"/>
        <v>6055363.2623287672</v>
      </c>
      <c r="C55" s="285">
        <v>932367</v>
      </c>
      <c r="D55" s="284"/>
      <c r="E55" s="284"/>
      <c r="F55" s="284"/>
      <c r="G55" s="285">
        <f t="shared" si="21"/>
        <v>466183.5</v>
      </c>
      <c r="H55" s="285">
        <f t="shared" si="23"/>
        <v>6521546.7623287672</v>
      </c>
      <c r="I55" s="286">
        <v>25</v>
      </c>
      <c r="J55" s="285">
        <f t="shared" si="24"/>
        <v>135865.55754851599</v>
      </c>
      <c r="K55" s="285">
        <f t="shared" si="25"/>
        <v>135865.55754851599</v>
      </c>
      <c r="L55" s="285">
        <f t="shared" si="26"/>
        <v>135865.55754851599</v>
      </c>
      <c r="M55" s="285">
        <f t="shared" si="27"/>
        <v>135865.55754851599</v>
      </c>
      <c r="N55" s="285">
        <f t="shared" si="28"/>
        <v>135865.55754851599</v>
      </c>
      <c r="O55" s="285">
        <f t="shared" si="29"/>
        <v>135865.55754851599</v>
      </c>
      <c r="P55" s="285">
        <f t="shared" si="30"/>
        <v>135865.55754851599</v>
      </c>
      <c r="Q55" s="285">
        <f t="shared" si="31"/>
        <v>135865.55754851599</v>
      </c>
      <c r="R55" s="285">
        <f t="shared" si="32"/>
        <v>135865.55754851599</v>
      </c>
      <c r="S55" s="285">
        <f t="shared" si="33"/>
        <v>135865.55754851599</v>
      </c>
      <c r="T55" s="285">
        <f t="shared" si="34"/>
        <v>135865.55754851599</v>
      </c>
      <c r="U55" s="285">
        <f t="shared" si="35"/>
        <v>135865.55754851599</v>
      </c>
      <c r="V55" s="287">
        <f t="shared" si="36"/>
        <v>1630386.6905821918</v>
      </c>
      <c r="W55" s="285">
        <f t="shared" si="38"/>
        <v>5357343.5717465756</v>
      </c>
      <c r="X55" s="94">
        <f t="shared" si="37"/>
        <v>1630386.690582192</v>
      </c>
      <c r="Y55" s="95">
        <f t="shared" si="22"/>
        <v>0</v>
      </c>
      <c r="Z55" s="604"/>
      <c r="AA55" s="608"/>
      <c r="AB55" s="166"/>
      <c r="AC55" s="166">
        <f>SUM(AC49:AC54)</f>
        <v>79623076.583359316</v>
      </c>
      <c r="AD55" s="166">
        <f>SUM(AD49:AD54)</f>
        <v>4276332.0856580893</v>
      </c>
      <c r="AE55" s="167">
        <f>+SUM(AE49:AE54)</f>
        <v>83899408.669017404</v>
      </c>
      <c r="AG55" s="602"/>
      <c r="AH55" s="602"/>
      <c r="AI55" s="602"/>
      <c r="AJ55" s="602"/>
    </row>
    <row r="56" spans="1:36">
      <c r="A56" s="288">
        <v>45</v>
      </c>
      <c r="B56" s="284">
        <f t="shared" si="40"/>
        <v>7153.8500000000013</v>
      </c>
      <c r="C56" s="285"/>
      <c r="D56" s="284"/>
      <c r="E56" s="284"/>
      <c r="F56" s="284"/>
      <c r="G56" s="285">
        <f t="shared" si="21"/>
        <v>0</v>
      </c>
      <c r="H56" s="285">
        <f t="shared" si="23"/>
        <v>7153.8500000000013</v>
      </c>
      <c r="I56" s="286">
        <v>45</v>
      </c>
      <c r="J56" s="285">
        <f t="shared" si="24"/>
        <v>268.26937500000003</v>
      </c>
      <c r="K56" s="285">
        <f t="shared" si="25"/>
        <v>268.26937500000003</v>
      </c>
      <c r="L56" s="285">
        <f t="shared" si="26"/>
        <v>268.26937500000003</v>
      </c>
      <c r="M56" s="285">
        <f t="shared" si="27"/>
        <v>268.26937500000003</v>
      </c>
      <c r="N56" s="285">
        <f t="shared" si="28"/>
        <v>268.26937500000003</v>
      </c>
      <c r="O56" s="285">
        <f t="shared" si="29"/>
        <v>268.26937500000003</v>
      </c>
      <c r="P56" s="285">
        <f t="shared" si="30"/>
        <v>268.26937500000003</v>
      </c>
      <c r="Q56" s="285">
        <f t="shared" si="31"/>
        <v>268.26937500000003</v>
      </c>
      <c r="R56" s="285">
        <f t="shared" si="32"/>
        <v>268.26937500000003</v>
      </c>
      <c r="S56" s="285">
        <f t="shared" si="33"/>
        <v>268.26937500000003</v>
      </c>
      <c r="T56" s="285">
        <f t="shared" si="34"/>
        <v>268.26937500000003</v>
      </c>
      <c r="U56" s="285">
        <f t="shared" si="35"/>
        <v>268.26937500000003</v>
      </c>
      <c r="V56" s="287">
        <f t="shared" si="36"/>
        <v>3219.2324999999996</v>
      </c>
      <c r="W56" s="285">
        <f t="shared" si="38"/>
        <v>3934.6175000000017</v>
      </c>
      <c r="X56" s="94">
        <f t="shared" si="37"/>
        <v>3219.2325000000005</v>
      </c>
      <c r="Y56" s="95">
        <f t="shared" si="22"/>
        <v>0</v>
      </c>
      <c r="Z56" s="604"/>
      <c r="AA56" s="586" t="s">
        <v>256</v>
      </c>
    </row>
    <row r="57" spans="1:36">
      <c r="A57" s="295">
        <v>49</v>
      </c>
      <c r="B57" s="284">
        <f t="shared" si="40"/>
        <v>675618241.99846578</v>
      </c>
      <c r="C57" s="284">
        <v>38757707.228683844</v>
      </c>
      <c r="D57" s="284"/>
      <c r="E57" s="285"/>
      <c r="F57" s="284"/>
      <c r="G57" s="285">
        <f t="shared" si="21"/>
        <v>19378853.614341922</v>
      </c>
      <c r="H57" s="285">
        <f t="shared" si="23"/>
        <v>694997095.61280775</v>
      </c>
      <c r="I57" s="286">
        <v>8</v>
      </c>
      <c r="J57" s="285">
        <f t="shared" si="24"/>
        <v>4633313.970752052</v>
      </c>
      <c r="K57" s="285">
        <f t="shared" si="25"/>
        <v>4633313.970752052</v>
      </c>
      <c r="L57" s="285">
        <f t="shared" si="26"/>
        <v>4633313.970752052</v>
      </c>
      <c r="M57" s="285">
        <f t="shared" si="27"/>
        <v>4633313.970752052</v>
      </c>
      <c r="N57" s="285">
        <f t="shared" si="28"/>
        <v>4633313.970752052</v>
      </c>
      <c r="O57" s="285">
        <f t="shared" si="29"/>
        <v>4633313.970752052</v>
      </c>
      <c r="P57" s="285">
        <f t="shared" si="30"/>
        <v>4633313.970752052</v>
      </c>
      <c r="Q57" s="285">
        <f t="shared" si="31"/>
        <v>4633313.970752052</v>
      </c>
      <c r="R57" s="285">
        <f t="shared" si="32"/>
        <v>4633313.970752052</v>
      </c>
      <c r="S57" s="285">
        <f t="shared" si="33"/>
        <v>4633313.970752052</v>
      </c>
      <c r="T57" s="285">
        <f t="shared" si="34"/>
        <v>4633313.970752052</v>
      </c>
      <c r="U57" s="285">
        <f t="shared" si="35"/>
        <v>4633313.970752052</v>
      </c>
      <c r="V57" s="287">
        <f t="shared" si="36"/>
        <v>55599767.649024628</v>
      </c>
      <c r="W57" s="285">
        <f t="shared" si="38"/>
        <v>658776181.578125</v>
      </c>
      <c r="X57" s="94">
        <f t="shared" si="37"/>
        <v>55599767.649024621</v>
      </c>
      <c r="Y57" s="95">
        <f t="shared" si="22"/>
        <v>0</v>
      </c>
      <c r="Z57" s="604"/>
      <c r="AA57" s="586" t="s">
        <v>219</v>
      </c>
    </row>
    <row r="58" spans="1:36">
      <c r="A58" s="295">
        <v>50</v>
      </c>
      <c r="B58" s="284">
        <f t="shared" si="40"/>
        <v>18566579.962499999</v>
      </c>
      <c r="C58" s="284">
        <v>28633648</v>
      </c>
      <c r="D58" s="284"/>
      <c r="E58" s="285"/>
      <c r="F58" s="284"/>
      <c r="G58" s="285">
        <f t="shared" si="21"/>
        <v>14316824</v>
      </c>
      <c r="H58" s="285">
        <f t="shared" si="23"/>
        <v>32883403.962499999</v>
      </c>
      <c r="I58" s="286">
        <v>55</v>
      </c>
      <c r="J58" s="285">
        <f t="shared" si="24"/>
        <v>1507156.0149479166</v>
      </c>
      <c r="K58" s="285">
        <f t="shared" si="25"/>
        <v>1507156.0149479166</v>
      </c>
      <c r="L58" s="285">
        <f t="shared" si="26"/>
        <v>1507156.0149479166</v>
      </c>
      <c r="M58" s="285">
        <f t="shared" si="27"/>
        <v>1507156.0149479166</v>
      </c>
      <c r="N58" s="285">
        <f t="shared" si="28"/>
        <v>1507156.0149479166</v>
      </c>
      <c r="O58" s="285">
        <f t="shared" si="29"/>
        <v>1507156.0149479166</v>
      </c>
      <c r="P58" s="285">
        <f t="shared" si="30"/>
        <v>1507156.0149479166</v>
      </c>
      <c r="Q58" s="285">
        <f t="shared" si="31"/>
        <v>1507156.0149479166</v>
      </c>
      <c r="R58" s="285">
        <f t="shared" si="32"/>
        <v>1507156.0149479166</v>
      </c>
      <c r="S58" s="285">
        <f t="shared" si="33"/>
        <v>1507156.0149479166</v>
      </c>
      <c r="T58" s="285">
        <f t="shared" si="34"/>
        <v>1507156.0149479166</v>
      </c>
      <c r="U58" s="285">
        <f t="shared" si="35"/>
        <v>1507156.0149479166</v>
      </c>
      <c r="V58" s="287">
        <f t="shared" si="36"/>
        <v>18085872.179375004</v>
      </c>
      <c r="W58" s="285">
        <f t="shared" si="38"/>
        <v>29114355.783124994</v>
      </c>
      <c r="X58" s="94">
        <f t="shared" si="37"/>
        <v>18085872.179375</v>
      </c>
      <c r="Y58" s="95">
        <f t="shared" si="22"/>
        <v>0</v>
      </c>
      <c r="Z58" s="604"/>
      <c r="AA58" s="169" t="s">
        <v>220</v>
      </c>
    </row>
    <row r="59" spans="1:36">
      <c r="A59" s="296">
        <v>51</v>
      </c>
      <c r="B59" s="297">
        <f t="shared" si="40"/>
        <v>1223834561.3705242</v>
      </c>
      <c r="C59" s="297">
        <v>243114681.03254992</v>
      </c>
      <c r="D59" s="284"/>
      <c r="E59" s="285"/>
      <c r="F59" s="284"/>
      <c r="G59" s="285">
        <f t="shared" si="21"/>
        <v>121557340.51627496</v>
      </c>
      <c r="H59" s="285">
        <f t="shared" si="23"/>
        <v>1345391901.8867991</v>
      </c>
      <c r="I59" s="286">
        <v>6</v>
      </c>
      <c r="J59" s="285">
        <f t="shared" si="24"/>
        <v>6726959.5094339959</v>
      </c>
      <c r="K59" s="285">
        <f t="shared" si="25"/>
        <v>6726959.5094339959</v>
      </c>
      <c r="L59" s="285">
        <f t="shared" si="26"/>
        <v>6726959.5094339959</v>
      </c>
      <c r="M59" s="285">
        <f t="shared" si="27"/>
        <v>6726959.5094339959</v>
      </c>
      <c r="N59" s="285">
        <f t="shared" si="28"/>
        <v>6726959.5094339959</v>
      </c>
      <c r="O59" s="285">
        <f t="shared" si="29"/>
        <v>6726959.5094339959</v>
      </c>
      <c r="P59" s="285">
        <f t="shared" si="30"/>
        <v>6726959.5094339959</v>
      </c>
      <c r="Q59" s="285">
        <f t="shared" si="31"/>
        <v>6726959.5094339959</v>
      </c>
      <c r="R59" s="285">
        <f t="shared" si="32"/>
        <v>6726959.5094339959</v>
      </c>
      <c r="S59" s="285">
        <f t="shared" si="33"/>
        <v>6726959.5094339959</v>
      </c>
      <c r="T59" s="285">
        <f t="shared" si="34"/>
        <v>6726959.5094339959</v>
      </c>
      <c r="U59" s="285">
        <f t="shared" si="35"/>
        <v>6726959.5094339959</v>
      </c>
      <c r="V59" s="287">
        <f t="shared" si="36"/>
        <v>80723514.113207981</v>
      </c>
      <c r="W59" s="285">
        <f t="shared" si="38"/>
        <v>1386225728.289866</v>
      </c>
      <c r="X59" s="94">
        <f t="shared" si="37"/>
        <v>80723514.113207951</v>
      </c>
      <c r="Y59" s="95">
        <f t="shared" si="22"/>
        <v>0</v>
      </c>
      <c r="Z59" s="604"/>
      <c r="AA59" s="609" t="s">
        <v>42</v>
      </c>
      <c r="AB59" s="610" t="s">
        <v>222</v>
      </c>
      <c r="AC59" s="172" t="s">
        <v>223</v>
      </c>
    </row>
    <row r="60" spans="1:36">
      <c r="A60" s="298" t="s">
        <v>224</v>
      </c>
      <c r="B60" s="284">
        <f t="shared" si="40"/>
        <v>59502829.969043568</v>
      </c>
      <c r="C60" s="284">
        <v>13386691.505160002</v>
      </c>
      <c r="D60" s="284"/>
      <c r="E60" s="285"/>
      <c r="F60" s="284"/>
      <c r="G60" s="285">
        <f t="shared" si="21"/>
        <v>6693345.752580001</v>
      </c>
      <c r="H60" s="285">
        <f t="shared" si="23"/>
        <v>66196175.72162357</v>
      </c>
      <c r="I60" s="286">
        <v>6</v>
      </c>
      <c r="J60" s="285">
        <f t="shared" si="24"/>
        <v>330980.87860811787</v>
      </c>
      <c r="K60" s="285">
        <f t="shared" si="25"/>
        <v>330980.87860811787</v>
      </c>
      <c r="L60" s="285">
        <f t="shared" si="26"/>
        <v>330980.87860811787</v>
      </c>
      <c r="M60" s="285">
        <f t="shared" si="27"/>
        <v>330980.87860811787</v>
      </c>
      <c r="N60" s="285">
        <f t="shared" si="28"/>
        <v>330980.87860811787</v>
      </c>
      <c r="O60" s="285">
        <f t="shared" si="29"/>
        <v>330980.87860811787</v>
      </c>
      <c r="P60" s="285">
        <f t="shared" si="30"/>
        <v>330980.87860811787</v>
      </c>
      <c r="Q60" s="285">
        <f t="shared" si="31"/>
        <v>330980.87860811787</v>
      </c>
      <c r="R60" s="285">
        <f t="shared" si="32"/>
        <v>330980.87860811787</v>
      </c>
      <c r="S60" s="285">
        <f t="shared" si="33"/>
        <v>330980.87860811787</v>
      </c>
      <c r="T60" s="285">
        <f t="shared" si="34"/>
        <v>330980.87860811787</v>
      </c>
      <c r="U60" s="285">
        <f t="shared" si="35"/>
        <v>330980.87860811787</v>
      </c>
      <c r="V60" s="287">
        <f t="shared" si="36"/>
        <v>3971770.5432974142</v>
      </c>
      <c r="W60" s="285">
        <f t="shared" si="38"/>
        <v>68917750.930906162</v>
      </c>
      <c r="X60" s="94">
        <f t="shared" si="37"/>
        <v>3971770.5432974142</v>
      </c>
      <c r="Y60" s="95">
        <f t="shared" si="22"/>
        <v>0</v>
      </c>
      <c r="Z60" s="604"/>
      <c r="AA60" s="611" t="s">
        <v>216</v>
      </c>
      <c r="AB60" s="612">
        <v>513000</v>
      </c>
      <c r="AC60" s="172"/>
      <c r="AE60" s="604"/>
      <c r="AG60" s="597"/>
    </row>
    <row r="61" spans="1:36">
      <c r="A61" s="288">
        <v>43.2</v>
      </c>
      <c r="B61" s="284">
        <f t="shared" si="40"/>
        <v>0</v>
      </c>
      <c r="C61" s="284"/>
      <c r="D61" s="284"/>
      <c r="E61" s="285"/>
      <c r="F61" s="284"/>
      <c r="G61" s="285">
        <f t="shared" si="21"/>
        <v>0</v>
      </c>
      <c r="H61" s="285">
        <f t="shared" si="23"/>
        <v>0</v>
      </c>
      <c r="I61" s="286">
        <v>50</v>
      </c>
      <c r="J61" s="285">
        <f t="shared" si="24"/>
        <v>0</v>
      </c>
      <c r="K61" s="285">
        <f t="shared" si="25"/>
        <v>0</v>
      </c>
      <c r="L61" s="285">
        <f t="shared" si="26"/>
        <v>0</v>
      </c>
      <c r="M61" s="285">
        <f t="shared" si="27"/>
        <v>0</v>
      </c>
      <c r="N61" s="285">
        <f t="shared" si="28"/>
        <v>0</v>
      </c>
      <c r="O61" s="285">
        <f t="shared" si="29"/>
        <v>0</v>
      </c>
      <c r="P61" s="285">
        <f t="shared" si="30"/>
        <v>0</v>
      </c>
      <c r="Q61" s="285">
        <f t="shared" si="31"/>
        <v>0</v>
      </c>
      <c r="R61" s="285">
        <f t="shared" si="32"/>
        <v>0</v>
      </c>
      <c r="S61" s="285">
        <f t="shared" si="33"/>
        <v>0</v>
      </c>
      <c r="T61" s="285">
        <f t="shared" si="34"/>
        <v>0</v>
      </c>
      <c r="U61" s="285">
        <f t="shared" si="35"/>
        <v>0</v>
      </c>
      <c r="V61" s="287">
        <f t="shared" si="36"/>
        <v>0</v>
      </c>
      <c r="W61" s="285">
        <f t="shared" si="38"/>
        <v>0</v>
      </c>
      <c r="X61" s="94">
        <f t="shared" si="37"/>
        <v>0</v>
      </c>
      <c r="Y61" s="95">
        <f t="shared" si="22"/>
        <v>0</v>
      </c>
      <c r="Z61" s="604"/>
      <c r="AA61" s="612">
        <v>7</v>
      </c>
      <c r="AB61" s="688">
        <v>5218000</v>
      </c>
      <c r="AC61" s="172"/>
    </row>
    <row r="62" spans="1:36">
      <c r="A62" s="288" t="s">
        <v>158</v>
      </c>
      <c r="B62" s="284">
        <f t="shared" si="40"/>
        <v>19174115.910930283</v>
      </c>
      <c r="C62" s="284"/>
      <c r="D62" s="284"/>
      <c r="E62" s="285"/>
      <c r="F62" s="284"/>
      <c r="G62" s="285">
        <f t="shared" si="21"/>
        <v>0</v>
      </c>
      <c r="H62" s="285">
        <f t="shared" si="23"/>
        <v>19174115.910930283</v>
      </c>
      <c r="I62" s="286">
        <v>7</v>
      </c>
      <c r="J62" s="285">
        <f t="shared" si="24"/>
        <v>111849.00948042666</v>
      </c>
      <c r="K62" s="285">
        <f t="shared" si="25"/>
        <v>111849.00948042666</v>
      </c>
      <c r="L62" s="285">
        <f t="shared" si="26"/>
        <v>111849.00948042666</v>
      </c>
      <c r="M62" s="285">
        <f t="shared" si="27"/>
        <v>111849.00948042666</v>
      </c>
      <c r="N62" s="285">
        <f t="shared" si="28"/>
        <v>111849.00948042666</v>
      </c>
      <c r="O62" s="285">
        <f t="shared" si="29"/>
        <v>111849.00948042666</v>
      </c>
      <c r="P62" s="285">
        <f t="shared" si="30"/>
        <v>111849.00948042666</v>
      </c>
      <c r="Q62" s="285">
        <f t="shared" si="31"/>
        <v>111849.00948042666</v>
      </c>
      <c r="R62" s="285">
        <f t="shared" si="32"/>
        <v>111849.00948042666</v>
      </c>
      <c r="S62" s="285">
        <f t="shared" si="33"/>
        <v>111849.00948042666</v>
      </c>
      <c r="T62" s="285">
        <f t="shared" si="34"/>
        <v>111849.00948042666</v>
      </c>
      <c r="U62" s="285">
        <f t="shared" si="35"/>
        <v>111849.00948042666</v>
      </c>
      <c r="V62" s="287">
        <f t="shared" si="36"/>
        <v>1342188.1137651196</v>
      </c>
      <c r="W62" s="285">
        <f t="shared" si="38"/>
        <v>17831927.797165163</v>
      </c>
      <c r="X62" s="94">
        <f t="shared" si="37"/>
        <v>1342188.1137651198</v>
      </c>
      <c r="Y62" s="95">
        <f t="shared" si="22"/>
        <v>0</v>
      </c>
      <c r="Z62" s="604"/>
      <c r="AA62" s="612">
        <v>8</v>
      </c>
      <c r="AB62" s="688">
        <v>853000</v>
      </c>
      <c r="AC62" s="172"/>
    </row>
    <row r="63" spans="1:36">
      <c r="A63" s="300">
        <v>14.1</v>
      </c>
      <c r="B63" s="297">
        <f t="shared" si="40"/>
        <v>5337265.6274657538</v>
      </c>
      <c r="C63" s="297">
        <v>1810408.6981545747</v>
      </c>
      <c r="D63" s="284"/>
      <c r="E63" s="285"/>
      <c r="F63" s="284"/>
      <c r="G63" s="285">
        <f t="shared" si="21"/>
        <v>905204.34907728736</v>
      </c>
      <c r="H63" s="285">
        <f t="shared" si="23"/>
        <v>6242469.9765430409</v>
      </c>
      <c r="I63" s="286">
        <v>5</v>
      </c>
      <c r="J63" s="285">
        <f t="shared" si="24"/>
        <v>26010.291568929333</v>
      </c>
      <c r="K63" s="285">
        <f t="shared" si="25"/>
        <v>26010.291568929333</v>
      </c>
      <c r="L63" s="285">
        <f t="shared" si="26"/>
        <v>26010.291568929333</v>
      </c>
      <c r="M63" s="285">
        <f t="shared" si="27"/>
        <v>26010.291568929333</v>
      </c>
      <c r="N63" s="285">
        <f t="shared" si="28"/>
        <v>26010.291568929333</v>
      </c>
      <c r="O63" s="285">
        <f t="shared" si="29"/>
        <v>26010.291568929333</v>
      </c>
      <c r="P63" s="285">
        <f t="shared" si="30"/>
        <v>26010.291568929333</v>
      </c>
      <c r="Q63" s="285">
        <f t="shared" si="31"/>
        <v>26010.291568929333</v>
      </c>
      <c r="R63" s="285">
        <f t="shared" si="32"/>
        <v>26010.291568929333</v>
      </c>
      <c r="S63" s="285">
        <f t="shared" si="33"/>
        <v>26010.291568929333</v>
      </c>
      <c r="T63" s="285">
        <f t="shared" si="34"/>
        <v>26010.291568929333</v>
      </c>
      <c r="U63" s="285">
        <f t="shared" si="35"/>
        <v>26010.291568929333</v>
      </c>
      <c r="V63" s="287">
        <f t="shared" si="36"/>
        <v>312123.49882715201</v>
      </c>
      <c r="W63" s="285">
        <f t="shared" si="38"/>
        <v>6835550.8267931771</v>
      </c>
      <c r="X63" s="94">
        <f t="shared" si="37"/>
        <v>312123.49882715201</v>
      </c>
      <c r="Y63" s="95">
        <f t="shared" si="22"/>
        <v>0</v>
      </c>
      <c r="Z63" s="604"/>
      <c r="AA63" s="612">
        <v>14</v>
      </c>
      <c r="AB63" s="688">
        <v>11000</v>
      </c>
      <c r="AC63" s="172"/>
    </row>
    <row r="64" spans="1:36" ht="15.75" thickBot="1">
      <c r="A64" s="301" t="s">
        <v>84</v>
      </c>
      <c r="B64" s="302">
        <f t="shared" ref="B64:T64" si="41">SUM(B43:B63)</f>
        <v>4127039135.6905832</v>
      </c>
      <c r="C64" s="302">
        <f>SUM(C43:C63)</f>
        <v>372163174.83614254</v>
      </c>
      <c r="D64" s="302">
        <f>SUM(D43:D63)</f>
        <v>0</v>
      </c>
      <c r="E64" s="302">
        <f t="shared" si="41"/>
        <v>0</v>
      </c>
      <c r="F64" s="302">
        <f t="shared" si="41"/>
        <v>0</v>
      </c>
      <c r="G64" s="302">
        <f t="shared" si="41"/>
        <v>186081587.41807127</v>
      </c>
      <c r="H64" s="302">
        <f t="shared" si="41"/>
        <v>4313120723.108655</v>
      </c>
      <c r="I64" s="302"/>
      <c r="J64" s="302">
        <f t="shared" si="41"/>
        <v>30607100.201545544</v>
      </c>
      <c r="K64" s="302">
        <f t="shared" si="41"/>
        <v>30607100.201545544</v>
      </c>
      <c r="L64" s="302">
        <f t="shared" si="41"/>
        <v>30607100.201545544</v>
      </c>
      <c r="M64" s="302">
        <f t="shared" si="41"/>
        <v>30607100.201545544</v>
      </c>
      <c r="N64" s="302">
        <f t="shared" si="41"/>
        <v>30607100.201545544</v>
      </c>
      <c r="O64" s="302">
        <f t="shared" si="41"/>
        <v>30607100.201545544</v>
      </c>
      <c r="P64" s="302">
        <f t="shared" si="41"/>
        <v>30607100.201545544</v>
      </c>
      <c r="Q64" s="302">
        <f t="shared" si="41"/>
        <v>30607100.201545544</v>
      </c>
      <c r="R64" s="302">
        <f t="shared" si="41"/>
        <v>30607100.201545544</v>
      </c>
      <c r="S64" s="302">
        <f t="shared" si="41"/>
        <v>30607100.201545544</v>
      </c>
      <c r="T64" s="302">
        <f t="shared" si="41"/>
        <v>30607100.201545544</v>
      </c>
      <c r="U64" s="302">
        <f>SUM(U43:U63)</f>
        <v>30607100.201545544</v>
      </c>
      <c r="V64" s="302">
        <f>SUM(V43:V63)</f>
        <v>367679116.37974751</v>
      </c>
      <c r="W64" s="302">
        <f>SUM(W43:W63)</f>
        <v>4131523194.1469784</v>
      </c>
      <c r="X64" s="94">
        <f>SUM(X43:X63)</f>
        <v>367285202.41854644</v>
      </c>
      <c r="Y64" s="95">
        <f t="shared" si="22"/>
        <v>393913.96120107174</v>
      </c>
      <c r="AA64" s="612">
        <v>49</v>
      </c>
      <c r="AB64" s="688">
        <v>451000</v>
      </c>
      <c r="AC64" s="172"/>
    </row>
    <row r="65" spans="1:37" ht="15.75" thickTop="1">
      <c r="A65" s="241"/>
      <c r="B65" s="242" t="s">
        <v>119</v>
      </c>
      <c r="C65" s="242">
        <f>AE55</f>
        <v>83899408.669017404</v>
      </c>
      <c r="D65" s="242">
        <f>+C65-AE55</f>
        <v>0</v>
      </c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95">
        <f>V64-X64-Y64</f>
        <v>0</v>
      </c>
      <c r="Y65" s="95"/>
      <c r="AA65" s="689" t="s">
        <v>84</v>
      </c>
      <c r="AB65" s="690">
        <f>+SUM(AB60:AB64)</f>
        <v>7046000</v>
      </c>
      <c r="AC65" s="690">
        <f>+SUM(AC60:AC61)</f>
        <v>0</v>
      </c>
    </row>
    <row r="66" spans="1:37">
      <c r="B66" s="242" t="s">
        <v>84</v>
      </c>
      <c r="C66" s="242">
        <f>+C64+C65</f>
        <v>456062583.50515997</v>
      </c>
      <c r="D66" s="691">
        <v>0</v>
      </c>
      <c r="AA66" s="618"/>
      <c r="AB66" s="619"/>
      <c r="AC66" s="619"/>
    </row>
    <row r="67" spans="1:37">
      <c r="B67" s="242" t="s">
        <v>226</v>
      </c>
      <c r="C67" s="242">
        <f>+C66-C60</f>
        <v>442675892</v>
      </c>
      <c r="D67" s="691">
        <v>0</v>
      </c>
      <c r="AA67" s="169" t="s">
        <v>221</v>
      </c>
      <c r="AB67" s="620"/>
      <c r="AC67" s="621"/>
    </row>
    <row r="68" spans="1:37">
      <c r="B68" s="242"/>
      <c r="C68" s="242"/>
      <c r="D68" s="691"/>
      <c r="AA68" s="169"/>
      <c r="AB68" s="620"/>
      <c r="AC68" s="621"/>
    </row>
    <row r="69" spans="1:37">
      <c r="A69" s="260" t="s">
        <v>189</v>
      </c>
      <c r="B69" s="261"/>
      <c r="C69" s="261"/>
      <c r="D69" s="261"/>
      <c r="E69" s="261"/>
      <c r="F69" s="261"/>
      <c r="G69" s="261"/>
      <c r="H69" s="262" t="s">
        <v>127</v>
      </c>
      <c r="I69" s="261"/>
      <c r="J69" s="263"/>
      <c r="K69" s="261"/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73"/>
      <c r="Y69" s="384"/>
      <c r="Z69" s="606"/>
      <c r="AA69" s="609" t="s">
        <v>42</v>
      </c>
      <c r="AB69" s="610" t="s">
        <v>222</v>
      </c>
      <c r="AC69" s="172" t="s">
        <v>223</v>
      </c>
    </row>
    <row r="70" spans="1:37">
      <c r="A70" s="260" t="s">
        <v>228</v>
      </c>
      <c r="B70" s="261"/>
      <c r="C70" s="261"/>
      <c r="D70" s="261"/>
      <c r="E70" s="261"/>
      <c r="F70" s="261"/>
      <c r="G70" s="261"/>
      <c r="H70" s="264" t="s">
        <v>131</v>
      </c>
      <c r="I70" s="261"/>
      <c r="J70" s="263"/>
      <c r="K70" s="261"/>
      <c r="L70" s="261"/>
      <c r="M70" s="261"/>
      <c r="N70" s="261"/>
      <c r="O70" s="261"/>
      <c r="P70" s="261"/>
      <c r="Q70" s="261"/>
      <c r="R70" s="261"/>
      <c r="S70" s="261"/>
      <c r="T70" s="263"/>
      <c r="U70" s="261"/>
      <c r="V70" s="261"/>
      <c r="W70" s="261"/>
      <c r="X70" s="73"/>
      <c r="Y70" s="384"/>
      <c r="Z70" s="606"/>
      <c r="AA70" s="622" t="s">
        <v>216</v>
      </c>
      <c r="AB70" s="688">
        <v>358000</v>
      </c>
      <c r="AC70" s="172">
        <v>0</v>
      </c>
      <c r="AH70" s="597"/>
      <c r="AI70" s="597"/>
      <c r="AJ70" s="597"/>
      <c r="AK70" s="597"/>
    </row>
    <row r="71" spans="1:37">
      <c r="A71" s="260" t="s">
        <v>133</v>
      </c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43"/>
      <c r="Q71" s="261"/>
      <c r="R71" s="261"/>
      <c r="S71" s="261"/>
      <c r="T71" s="261"/>
      <c r="U71" s="261"/>
      <c r="V71" s="261"/>
      <c r="W71" s="261"/>
      <c r="X71" s="73"/>
      <c r="Y71" s="384"/>
      <c r="Z71" s="606"/>
      <c r="AA71" s="692">
        <v>8</v>
      </c>
      <c r="AB71" s="692">
        <f>14349495.1820198-AC71</f>
        <v>14142062.62302362</v>
      </c>
      <c r="AC71" s="316">
        <v>207432.55899618057</v>
      </c>
      <c r="AH71" s="597"/>
      <c r="AI71" s="597"/>
      <c r="AJ71" s="597"/>
      <c r="AK71" s="597"/>
    </row>
    <row r="72" spans="1:37">
      <c r="A72" s="245" t="s">
        <v>191</v>
      </c>
      <c r="B72" s="265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73"/>
      <c r="Y72" s="384"/>
      <c r="Z72" s="606"/>
      <c r="AA72" s="693">
        <v>14</v>
      </c>
      <c r="AB72" s="693">
        <f>4178388.15668527-AC72</f>
        <v>2824595.0746932486</v>
      </c>
      <c r="AC72" s="320">
        <v>1353793.0819920211</v>
      </c>
      <c r="AG72" s="597"/>
      <c r="AH72" s="694"/>
      <c r="AI72" s="597"/>
      <c r="AJ72" s="597"/>
      <c r="AK72" s="597"/>
    </row>
    <row r="73" spans="1:37">
      <c r="A73" s="266"/>
      <c r="B73" s="267" t="s">
        <v>134</v>
      </c>
      <c r="C73" s="268" t="s">
        <v>135</v>
      </c>
      <c r="D73" s="269" t="s">
        <v>136</v>
      </c>
      <c r="E73" s="266"/>
      <c r="F73" s="268" t="s">
        <v>137</v>
      </c>
      <c r="G73" s="269" t="s">
        <v>138</v>
      </c>
      <c r="H73" s="268" t="s">
        <v>139</v>
      </c>
      <c r="I73" s="266"/>
      <c r="J73" s="269" t="s">
        <v>25</v>
      </c>
      <c r="K73" s="269" t="s">
        <v>25</v>
      </c>
      <c r="L73" s="269" t="s">
        <v>25</v>
      </c>
      <c r="M73" s="269" t="s">
        <v>25</v>
      </c>
      <c r="N73" s="269" t="s">
        <v>25</v>
      </c>
      <c r="O73" s="269" t="s">
        <v>25</v>
      </c>
      <c r="P73" s="269" t="s">
        <v>25</v>
      </c>
      <c r="Q73" s="269" t="s">
        <v>25</v>
      </c>
      <c r="R73" s="269" t="s">
        <v>25</v>
      </c>
      <c r="S73" s="269" t="s">
        <v>25</v>
      </c>
      <c r="T73" s="269" t="s">
        <v>25</v>
      </c>
      <c r="U73" s="270" t="s">
        <v>25</v>
      </c>
      <c r="V73" s="269" t="s">
        <v>25</v>
      </c>
      <c r="W73" s="271" t="s">
        <v>140</v>
      </c>
      <c r="X73" s="73"/>
      <c r="Y73" s="384"/>
      <c r="Z73" s="606"/>
      <c r="AA73" s="692">
        <v>49</v>
      </c>
      <c r="AB73" s="692">
        <f>55055986.3266463-AC73</f>
        <v>52340879.881976411</v>
      </c>
      <c r="AC73" s="316">
        <v>2715106.4446698874</v>
      </c>
      <c r="AH73" s="597"/>
      <c r="AI73" s="597"/>
      <c r="AJ73" s="597"/>
      <c r="AK73" s="597"/>
    </row>
    <row r="74" spans="1:37">
      <c r="A74" s="272" t="s">
        <v>141</v>
      </c>
      <c r="B74" s="273" t="s">
        <v>142</v>
      </c>
      <c r="C74" s="272" t="s">
        <v>5</v>
      </c>
      <c r="D74" s="272" t="s">
        <v>143</v>
      </c>
      <c r="E74" s="274" t="s">
        <v>144</v>
      </c>
      <c r="F74" s="272" t="s">
        <v>145</v>
      </c>
      <c r="G74" s="275" t="s">
        <v>146</v>
      </c>
      <c r="H74" s="272" t="s">
        <v>147</v>
      </c>
      <c r="I74" s="275" t="s">
        <v>16</v>
      </c>
      <c r="J74" s="275" t="s">
        <v>192</v>
      </c>
      <c r="K74" s="275" t="s">
        <v>192</v>
      </c>
      <c r="L74" s="275" t="s">
        <v>192</v>
      </c>
      <c r="M74" s="275" t="s">
        <v>192</v>
      </c>
      <c r="N74" s="275" t="s">
        <v>192</v>
      </c>
      <c r="O74" s="275" t="s">
        <v>192</v>
      </c>
      <c r="P74" s="275" t="s">
        <v>192</v>
      </c>
      <c r="Q74" s="275" t="s">
        <v>192</v>
      </c>
      <c r="R74" s="275" t="s">
        <v>192</v>
      </c>
      <c r="S74" s="275" t="s">
        <v>192</v>
      </c>
      <c r="T74" s="275" t="s">
        <v>192</v>
      </c>
      <c r="U74" s="276" t="s">
        <v>192</v>
      </c>
      <c r="V74" s="272"/>
      <c r="W74" s="277" t="s">
        <v>10</v>
      </c>
      <c r="X74" s="73"/>
      <c r="Y74" s="142"/>
      <c r="Z74" s="606"/>
      <c r="AA74" s="693">
        <v>51</v>
      </c>
      <c r="AB74" s="693"/>
      <c r="AC74" s="320"/>
      <c r="AH74" s="597"/>
      <c r="AI74" s="597"/>
      <c r="AJ74" s="597"/>
      <c r="AK74" s="597"/>
    </row>
    <row r="75" spans="1:37">
      <c r="A75" s="278" t="s">
        <v>148</v>
      </c>
      <c r="B75" s="279" t="s">
        <v>149</v>
      </c>
      <c r="C75" s="278" t="s">
        <v>84</v>
      </c>
      <c r="D75" s="280" t="s">
        <v>150</v>
      </c>
      <c r="E75" s="281"/>
      <c r="F75" s="278" t="s">
        <v>151</v>
      </c>
      <c r="G75" s="280" t="s">
        <v>152</v>
      </c>
      <c r="H75" s="278" t="s">
        <v>153</v>
      </c>
      <c r="I75" s="280" t="s">
        <v>154</v>
      </c>
      <c r="J75" s="280" t="s">
        <v>194</v>
      </c>
      <c r="K75" s="280" t="s">
        <v>195</v>
      </c>
      <c r="L75" s="280" t="s">
        <v>196</v>
      </c>
      <c r="M75" s="280" t="s">
        <v>197</v>
      </c>
      <c r="N75" s="280" t="s">
        <v>198</v>
      </c>
      <c r="O75" s="280" t="s">
        <v>199</v>
      </c>
      <c r="P75" s="280" t="s">
        <v>200</v>
      </c>
      <c r="Q75" s="280" t="s">
        <v>201</v>
      </c>
      <c r="R75" s="280" t="s">
        <v>202</v>
      </c>
      <c r="S75" s="280" t="s">
        <v>203</v>
      </c>
      <c r="T75" s="280" t="s">
        <v>204</v>
      </c>
      <c r="U75" s="280" t="s">
        <v>205</v>
      </c>
      <c r="V75" s="280" t="s">
        <v>155</v>
      </c>
      <c r="W75" s="277" t="s">
        <v>166</v>
      </c>
      <c r="X75" s="87" t="s">
        <v>167</v>
      </c>
      <c r="Y75" s="142"/>
      <c r="Z75" s="606"/>
      <c r="AA75" s="689" t="s">
        <v>84</v>
      </c>
      <c r="AB75" s="695">
        <f>SUM(AB70:AB74)</f>
        <v>69665537.579693288</v>
      </c>
      <c r="AC75" s="695">
        <f>SUM(AC71:AC74)</f>
        <v>4276332.0856580893</v>
      </c>
    </row>
    <row r="76" spans="1:37">
      <c r="A76" s="275"/>
      <c r="B76" s="282"/>
      <c r="C76" s="274"/>
      <c r="D76" s="274"/>
      <c r="E76" s="274"/>
      <c r="F76" s="274"/>
      <c r="G76" s="274"/>
      <c r="H76" s="274"/>
      <c r="I76" s="275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83"/>
      <c r="W76" s="266"/>
      <c r="X76" s="73"/>
      <c r="Y76" s="142"/>
      <c r="Z76" s="606"/>
    </row>
    <row r="77" spans="1:37">
      <c r="A77" s="276">
        <v>1</v>
      </c>
      <c r="B77" s="284">
        <f t="shared" ref="B77:B97" si="42">W43</f>
        <v>994871053.20959997</v>
      </c>
      <c r="C77" s="274"/>
      <c r="D77" s="274"/>
      <c r="E77" s="274"/>
      <c r="F77" s="274"/>
      <c r="G77" s="285">
        <f t="shared" ref="G77" si="43">+((C77+F77)*0.5)</f>
        <v>0</v>
      </c>
      <c r="H77" s="285">
        <f>+B77+G77+D77</f>
        <v>994871053.20959997</v>
      </c>
      <c r="I77" s="286">
        <v>4</v>
      </c>
      <c r="J77" s="285">
        <f>H77*I77/100/12</f>
        <v>3316236.8440320003</v>
      </c>
      <c r="K77" s="285">
        <f>H77*I77/100/12</f>
        <v>3316236.8440320003</v>
      </c>
      <c r="L77" s="285">
        <f>H77*I77/100/12</f>
        <v>3316236.8440320003</v>
      </c>
      <c r="M77" s="285">
        <f>H77*I77/100/12</f>
        <v>3316236.8440320003</v>
      </c>
      <c r="N77" s="285">
        <f>H77*I77/100/12</f>
        <v>3316236.8440320003</v>
      </c>
      <c r="O77" s="285">
        <f>H77*I77/100/12</f>
        <v>3316236.8440320003</v>
      </c>
      <c r="P77" s="285">
        <f>H77*I77/100/12</f>
        <v>3316236.8440320003</v>
      </c>
      <c r="Q77" s="285">
        <f>H77*I77/100/12</f>
        <v>3316236.8440320003</v>
      </c>
      <c r="R77" s="285">
        <f>H77*I77/100/12</f>
        <v>3316236.8440320003</v>
      </c>
      <c r="S77" s="285">
        <f>H77*I77/100/12</f>
        <v>3316236.8440320003</v>
      </c>
      <c r="T77" s="285">
        <f>H77*I77/100/12</f>
        <v>3316236.8440320003</v>
      </c>
      <c r="U77" s="285">
        <f>H77*I77/100/12</f>
        <v>3316236.8440320003</v>
      </c>
      <c r="V77" s="287">
        <f>SUM(J77:U77)</f>
        <v>39794842.128384002</v>
      </c>
      <c r="W77" s="285">
        <f>+B77+C77+F77-V77</f>
        <v>955076211.08121598</v>
      </c>
      <c r="X77" s="94">
        <f>H77*I77/100</f>
        <v>39794842.128384002</v>
      </c>
      <c r="Y77" s="156">
        <f t="shared" ref="Y77:Y85" si="44">V77-X77</f>
        <v>0</v>
      </c>
      <c r="Z77" s="606"/>
    </row>
    <row r="78" spans="1:37">
      <c r="A78" s="288" t="s">
        <v>157</v>
      </c>
      <c r="B78" s="284">
        <f t="shared" si="42"/>
        <v>113794497.70593296</v>
      </c>
      <c r="C78" s="284">
        <v>6918032.8198695574</v>
      </c>
      <c r="D78" s="284"/>
      <c r="E78" s="285"/>
      <c r="F78" s="284"/>
      <c r="G78" s="285">
        <f>+((C78+F78)*0.5)</f>
        <v>3459016.4099347787</v>
      </c>
      <c r="H78" s="285">
        <f t="shared" ref="H78:H84" si="45">+B78+G78+D78</f>
        <v>117253514.11586773</v>
      </c>
      <c r="I78" s="286">
        <v>6</v>
      </c>
      <c r="J78" s="285">
        <f t="shared" ref="J78:J84" si="46">H78*I78/100/12</f>
        <v>586267.5705793387</v>
      </c>
      <c r="K78" s="285">
        <f t="shared" ref="K78:K97" si="47">H78*I78/100/12</f>
        <v>586267.5705793387</v>
      </c>
      <c r="L78" s="285">
        <f t="shared" ref="L78:L81" si="48">H78*I78/100/12</f>
        <v>586267.5705793387</v>
      </c>
      <c r="M78" s="285">
        <f t="shared" ref="M78:M97" si="49">H78*I78/100/12</f>
        <v>586267.5705793387</v>
      </c>
      <c r="N78" s="285">
        <f t="shared" ref="N78:N97" si="50">H78*I78/100/12</f>
        <v>586267.5705793387</v>
      </c>
      <c r="O78" s="285">
        <f t="shared" ref="O78:O97" si="51">H78*I78/100/12</f>
        <v>586267.5705793387</v>
      </c>
      <c r="P78" s="285">
        <f t="shared" ref="P78:P97" si="52">H78*I78/100/12</f>
        <v>586267.5705793387</v>
      </c>
      <c r="Q78" s="285">
        <f t="shared" ref="Q78:Q97" si="53">H78*I78/100/12</f>
        <v>586267.5705793387</v>
      </c>
      <c r="R78" s="285">
        <f t="shared" ref="R78:R97" si="54">H78*I78/100/12</f>
        <v>586267.5705793387</v>
      </c>
      <c r="S78" s="285">
        <f t="shared" ref="S78:S97" si="55">H78*I78/100/12</f>
        <v>586267.5705793387</v>
      </c>
      <c r="T78" s="285">
        <f t="shared" ref="T78:T97" si="56">H78*I78/100/12</f>
        <v>586267.5705793387</v>
      </c>
      <c r="U78" s="285">
        <f t="shared" ref="U78:U97" si="57">H78*I78/100/12</f>
        <v>586267.5705793387</v>
      </c>
      <c r="V78" s="287">
        <f t="shared" ref="V78:V84" si="58">SUM(J78:U78)</f>
        <v>7035210.8469520649</v>
      </c>
      <c r="W78" s="285">
        <f>+B78+C78+F78-V78</f>
        <v>113677319.67885046</v>
      </c>
      <c r="X78" s="94">
        <f>H78*I78/100</f>
        <v>7035210.846952064</v>
      </c>
      <c r="Y78" s="156">
        <f t="shared" si="44"/>
        <v>0</v>
      </c>
      <c r="Z78" s="606"/>
    </row>
    <row r="79" spans="1:37">
      <c r="A79" s="288">
        <v>2</v>
      </c>
      <c r="B79" s="284">
        <f t="shared" si="42"/>
        <v>95695618.041199997</v>
      </c>
      <c r="C79" s="284"/>
      <c r="D79" s="284"/>
      <c r="E79" s="285"/>
      <c r="F79" s="284"/>
      <c r="G79" s="285">
        <f t="shared" ref="G79:G83" si="59">+((C79+F79)*0.5)</f>
        <v>0</v>
      </c>
      <c r="H79" s="285">
        <f t="shared" si="45"/>
        <v>95695618.041199997</v>
      </c>
      <c r="I79" s="286">
        <v>6</v>
      </c>
      <c r="J79" s="285">
        <f t="shared" si="46"/>
        <v>478478.09020600002</v>
      </c>
      <c r="K79" s="285">
        <f t="shared" si="47"/>
        <v>478478.09020600002</v>
      </c>
      <c r="L79" s="285">
        <f t="shared" si="48"/>
        <v>478478.09020600002</v>
      </c>
      <c r="M79" s="285">
        <f t="shared" si="49"/>
        <v>478478.09020600002</v>
      </c>
      <c r="N79" s="285">
        <f t="shared" si="50"/>
        <v>478478.09020600002</v>
      </c>
      <c r="O79" s="285">
        <f t="shared" si="51"/>
        <v>478478.09020600002</v>
      </c>
      <c r="P79" s="285">
        <f t="shared" si="52"/>
        <v>478478.09020600002</v>
      </c>
      <c r="Q79" s="285">
        <f t="shared" si="53"/>
        <v>478478.09020600002</v>
      </c>
      <c r="R79" s="285">
        <f t="shared" si="54"/>
        <v>478478.09020600002</v>
      </c>
      <c r="S79" s="285">
        <f t="shared" si="55"/>
        <v>478478.09020600002</v>
      </c>
      <c r="T79" s="285">
        <f t="shared" si="56"/>
        <v>478478.09020600002</v>
      </c>
      <c r="U79" s="285">
        <f t="shared" si="57"/>
        <v>478478.09020600002</v>
      </c>
      <c r="V79" s="287">
        <f t="shared" si="58"/>
        <v>5741737.0824720003</v>
      </c>
      <c r="W79" s="285">
        <f>+B79+C79+F79-V79</f>
        <v>89953880.958728001</v>
      </c>
      <c r="X79" s="94">
        <f t="shared" ref="X79:X85" si="60">H79*I79/100</f>
        <v>5741737.0824720003</v>
      </c>
      <c r="Y79" s="156">
        <f t="shared" si="44"/>
        <v>0</v>
      </c>
      <c r="Z79" s="606"/>
    </row>
    <row r="80" spans="1:37">
      <c r="A80" s="288">
        <v>3</v>
      </c>
      <c r="B80" s="284">
        <f t="shared" si="42"/>
        <v>2989298.4049999998</v>
      </c>
      <c r="C80" s="284"/>
      <c r="D80" s="284"/>
      <c r="E80" s="285"/>
      <c r="F80" s="284"/>
      <c r="G80" s="285">
        <f t="shared" si="59"/>
        <v>0</v>
      </c>
      <c r="H80" s="285">
        <f t="shared" si="45"/>
        <v>2989298.4049999998</v>
      </c>
      <c r="I80" s="286">
        <v>5</v>
      </c>
      <c r="J80" s="285">
        <f t="shared" si="46"/>
        <v>12455.410020833333</v>
      </c>
      <c r="K80" s="285">
        <f t="shared" si="47"/>
        <v>12455.410020833333</v>
      </c>
      <c r="L80" s="285">
        <f t="shared" si="48"/>
        <v>12455.410020833333</v>
      </c>
      <c r="M80" s="285">
        <f t="shared" si="49"/>
        <v>12455.410020833333</v>
      </c>
      <c r="N80" s="285">
        <f t="shared" si="50"/>
        <v>12455.410020833333</v>
      </c>
      <c r="O80" s="285">
        <f t="shared" si="51"/>
        <v>12455.410020833333</v>
      </c>
      <c r="P80" s="285">
        <f t="shared" si="52"/>
        <v>12455.410020833333</v>
      </c>
      <c r="Q80" s="285">
        <f t="shared" si="53"/>
        <v>12455.410020833333</v>
      </c>
      <c r="R80" s="285">
        <f t="shared" si="54"/>
        <v>12455.410020833333</v>
      </c>
      <c r="S80" s="285">
        <f t="shared" si="55"/>
        <v>12455.410020833333</v>
      </c>
      <c r="T80" s="285">
        <f t="shared" si="56"/>
        <v>12455.410020833333</v>
      </c>
      <c r="U80" s="285">
        <f t="shared" si="57"/>
        <v>12455.410020833333</v>
      </c>
      <c r="V80" s="287">
        <f t="shared" si="58"/>
        <v>149464.92025000002</v>
      </c>
      <c r="W80" s="285">
        <f t="shared" ref="W80:W84" si="61">+B80+C80+F80-V80</f>
        <v>2839833.4847499998</v>
      </c>
      <c r="X80" s="94">
        <f t="shared" si="60"/>
        <v>149464.92025</v>
      </c>
      <c r="Y80" s="156">
        <f t="shared" si="44"/>
        <v>0</v>
      </c>
      <c r="Z80" s="606"/>
    </row>
    <row r="81" spans="1:34">
      <c r="A81" s="288">
        <v>6</v>
      </c>
      <c r="B81" s="284">
        <f t="shared" si="42"/>
        <v>82677.509999999995</v>
      </c>
      <c r="C81" s="284"/>
      <c r="D81" s="284"/>
      <c r="E81" s="285"/>
      <c r="F81" s="284"/>
      <c r="G81" s="285">
        <f t="shared" si="59"/>
        <v>0</v>
      </c>
      <c r="H81" s="285">
        <f t="shared" si="45"/>
        <v>82677.509999999995</v>
      </c>
      <c r="I81" s="286">
        <v>10</v>
      </c>
      <c r="J81" s="285">
        <f t="shared" si="46"/>
        <v>688.97924999999998</v>
      </c>
      <c r="K81" s="285">
        <f t="shared" si="47"/>
        <v>688.97924999999998</v>
      </c>
      <c r="L81" s="285">
        <f t="shared" si="48"/>
        <v>688.97924999999998</v>
      </c>
      <c r="M81" s="285">
        <f t="shared" si="49"/>
        <v>688.97924999999998</v>
      </c>
      <c r="N81" s="285">
        <f t="shared" si="50"/>
        <v>688.97924999999998</v>
      </c>
      <c r="O81" s="285">
        <f t="shared" si="51"/>
        <v>688.97924999999998</v>
      </c>
      <c r="P81" s="285">
        <f t="shared" si="52"/>
        <v>688.97924999999998</v>
      </c>
      <c r="Q81" s="285">
        <f t="shared" si="53"/>
        <v>688.97924999999998</v>
      </c>
      <c r="R81" s="285">
        <f t="shared" si="54"/>
        <v>688.97924999999998</v>
      </c>
      <c r="S81" s="285">
        <f t="shared" si="55"/>
        <v>688.97924999999998</v>
      </c>
      <c r="T81" s="285">
        <f t="shared" si="56"/>
        <v>688.97924999999998</v>
      </c>
      <c r="U81" s="285">
        <f t="shared" si="57"/>
        <v>688.97924999999998</v>
      </c>
      <c r="V81" s="287">
        <f t="shared" si="58"/>
        <v>8267.751000000002</v>
      </c>
      <c r="W81" s="285">
        <f t="shared" si="61"/>
        <v>74409.758999999991</v>
      </c>
      <c r="X81" s="94">
        <f t="shared" si="60"/>
        <v>8267.7510000000002</v>
      </c>
      <c r="Y81" s="156">
        <f t="shared" si="44"/>
        <v>0</v>
      </c>
      <c r="Z81" s="606"/>
    </row>
    <row r="82" spans="1:34" ht="12.75" customHeight="1">
      <c r="A82" s="288">
        <v>7</v>
      </c>
      <c r="B82" s="284">
        <f t="shared" si="42"/>
        <v>550027121.86874998</v>
      </c>
      <c r="C82" s="284">
        <v>3781753</v>
      </c>
      <c r="D82" s="284"/>
      <c r="E82" s="284"/>
      <c r="F82" s="284"/>
      <c r="G82" s="285">
        <f t="shared" si="59"/>
        <v>1890876.5</v>
      </c>
      <c r="H82" s="285">
        <f t="shared" si="45"/>
        <v>551917998.36874998</v>
      </c>
      <c r="I82" s="286">
        <v>15</v>
      </c>
      <c r="J82" s="285">
        <f t="shared" si="46"/>
        <v>6898974.9796093749</v>
      </c>
      <c r="K82" s="285">
        <f t="shared" si="47"/>
        <v>6898974.9796093749</v>
      </c>
      <c r="L82" s="285">
        <f>H82*I82/100/12</f>
        <v>6898974.9796093749</v>
      </c>
      <c r="M82" s="285">
        <f t="shared" si="49"/>
        <v>6898974.9796093749</v>
      </c>
      <c r="N82" s="285">
        <f t="shared" si="50"/>
        <v>6898974.9796093749</v>
      </c>
      <c r="O82" s="285">
        <f t="shared" si="51"/>
        <v>6898974.9796093749</v>
      </c>
      <c r="P82" s="285">
        <f t="shared" si="52"/>
        <v>6898974.9796093749</v>
      </c>
      <c r="Q82" s="285">
        <f t="shared" si="53"/>
        <v>6898974.9796093749</v>
      </c>
      <c r="R82" s="285">
        <f t="shared" si="54"/>
        <v>6898974.9796093749</v>
      </c>
      <c r="S82" s="285">
        <f t="shared" si="55"/>
        <v>6898974.9796093749</v>
      </c>
      <c r="T82" s="285">
        <f t="shared" si="56"/>
        <v>6898974.9796093749</v>
      </c>
      <c r="U82" s="285">
        <f t="shared" si="57"/>
        <v>6898974.9796093749</v>
      </c>
      <c r="V82" s="287">
        <f t="shared" si="58"/>
        <v>82787699.755312502</v>
      </c>
      <c r="W82" s="285">
        <f t="shared" si="61"/>
        <v>471021175.11343747</v>
      </c>
      <c r="X82" s="94">
        <f t="shared" si="60"/>
        <v>82787699.755312502</v>
      </c>
      <c r="Y82" s="156">
        <f t="shared" si="44"/>
        <v>0</v>
      </c>
      <c r="Z82" s="606"/>
      <c r="AA82" s="998" t="s">
        <v>266</v>
      </c>
      <c r="AB82" s="996"/>
      <c r="AC82" s="996"/>
      <c r="AD82" s="996"/>
      <c r="AE82" s="996"/>
      <c r="AF82" s="996"/>
      <c r="AG82" s="996"/>
    </row>
    <row r="83" spans="1:34" s="630" customFormat="1" ht="15.75" thickBot="1">
      <c r="A83" s="626">
        <v>8</v>
      </c>
      <c r="B83" s="404">
        <f t="shared" si="42"/>
        <v>173600721.73982534</v>
      </c>
      <c r="C83" s="405">
        <v>30305811</v>
      </c>
      <c r="D83" s="404"/>
      <c r="E83" s="405"/>
      <c r="F83" s="404"/>
      <c r="G83" s="405">
        <f t="shared" si="59"/>
        <v>15152905.5</v>
      </c>
      <c r="H83" s="405">
        <f t="shared" si="45"/>
        <v>188753627.23982534</v>
      </c>
      <c r="I83" s="627">
        <v>20</v>
      </c>
      <c r="J83" s="405">
        <f t="shared" si="46"/>
        <v>3145893.7873304226</v>
      </c>
      <c r="K83" s="405">
        <f t="shared" si="47"/>
        <v>3145893.7873304226</v>
      </c>
      <c r="L83" s="405">
        <f t="shared" ref="L83:L97" si="62">H83*I83/100/12</f>
        <v>3145893.7873304226</v>
      </c>
      <c r="M83" s="405">
        <f t="shared" si="49"/>
        <v>3145893.7873304226</v>
      </c>
      <c r="N83" s="405">
        <f t="shared" si="50"/>
        <v>3145893.7873304226</v>
      </c>
      <c r="O83" s="405">
        <f t="shared" si="51"/>
        <v>3145893.7873304226</v>
      </c>
      <c r="P83" s="405">
        <f t="shared" si="52"/>
        <v>3145893.7873304226</v>
      </c>
      <c r="Q83" s="405">
        <f t="shared" si="53"/>
        <v>3145893.7873304226</v>
      </c>
      <c r="R83" s="405">
        <f t="shared" si="54"/>
        <v>3145893.7873304226</v>
      </c>
      <c r="S83" s="405">
        <f t="shared" si="55"/>
        <v>3145893.7873304226</v>
      </c>
      <c r="T83" s="405">
        <f t="shared" si="56"/>
        <v>3145893.7873304226</v>
      </c>
      <c r="U83" s="405">
        <f t="shared" si="57"/>
        <v>3145893.7873304226</v>
      </c>
      <c r="V83" s="628">
        <f t="shared" si="58"/>
        <v>37750725.447965071</v>
      </c>
      <c r="W83" s="405">
        <f t="shared" si="61"/>
        <v>166155807.29186028</v>
      </c>
      <c r="X83" s="161">
        <f t="shared" si="60"/>
        <v>37750725.447965071</v>
      </c>
      <c r="Y83" s="162">
        <f t="shared" si="44"/>
        <v>0</v>
      </c>
      <c r="Z83" s="696"/>
      <c r="AA83" s="996"/>
      <c r="AB83" s="996"/>
      <c r="AC83" s="996"/>
      <c r="AD83" s="996"/>
      <c r="AE83" s="996"/>
      <c r="AF83" s="996"/>
      <c r="AG83" s="996"/>
    </row>
    <row r="84" spans="1:34" ht="12.75" customHeight="1">
      <c r="A84" s="288">
        <v>10</v>
      </c>
      <c r="B84" s="284">
        <f t="shared" si="42"/>
        <v>17531241.699999999</v>
      </c>
      <c r="C84" s="285">
        <v>5467516</v>
      </c>
      <c r="D84" s="284"/>
      <c r="E84" s="285"/>
      <c r="F84" s="284"/>
      <c r="G84" s="285">
        <f>+((C84+F84)*0.5)</f>
        <v>2733758</v>
      </c>
      <c r="H84" s="285">
        <f t="shared" si="45"/>
        <v>20264999.699999999</v>
      </c>
      <c r="I84" s="286">
        <v>30</v>
      </c>
      <c r="J84" s="285">
        <f t="shared" si="46"/>
        <v>506624.99249999999</v>
      </c>
      <c r="K84" s="285">
        <f t="shared" si="47"/>
        <v>506624.99249999999</v>
      </c>
      <c r="L84" s="285">
        <f t="shared" si="62"/>
        <v>506624.99249999999</v>
      </c>
      <c r="M84" s="285">
        <f t="shared" si="49"/>
        <v>506624.99249999999</v>
      </c>
      <c r="N84" s="285">
        <f t="shared" si="50"/>
        <v>506624.99249999999</v>
      </c>
      <c r="O84" s="285">
        <f t="shared" si="51"/>
        <v>506624.99249999999</v>
      </c>
      <c r="P84" s="285">
        <f t="shared" si="52"/>
        <v>506624.99249999999</v>
      </c>
      <c r="Q84" s="285">
        <f t="shared" si="53"/>
        <v>506624.99249999999</v>
      </c>
      <c r="R84" s="285">
        <f t="shared" si="54"/>
        <v>506624.99249999999</v>
      </c>
      <c r="S84" s="285">
        <f t="shared" si="55"/>
        <v>506624.99249999999</v>
      </c>
      <c r="T84" s="285">
        <f t="shared" si="56"/>
        <v>506624.99249999999</v>
      </c>
      <c r="U84" s="285">
        <f t="shared" si="57"/>
        <v>506624.99249999999</v>
      </c>
      <c r="V84" s="287">
        <f t="shared" si="58"/>
        <v>6079499.9099999992</v>
      </c>
      <c r="W84" s="285">
        <f t="shared" si="61"/>
        <v>16919257.789999999</v>
      </c>
      <c r="X84" s="94">
        <f t="shared" si="60"/>
        <v>6079499.9100000001</v>
      </c>
      <c r="Y84" s="156">
        <f t="shared" si="44"/>
        <v>0</v>
      </c>
      <c r="Z84" s="606"/>
      <c r="AA84" s="587"/>
      <c r="AB84" s="631"/>
      <c r="AF84" s="586"/>
    </row>
    <row r="85" spans="1:34" s="630" customFormat="1" ht="15.75" thickBot="1">
      <c r="A85" s="626">
        <v>12</v>
      </c>
      <c r="B85" s="404">
        <f t="shared" si="42"/>
        <v>3221780.5000000009</v>
      </c>
      <c r="C85" s="405">
        <v>5385309.9979422959</v>
      </c>
      <c r="D85" s="404"/>
      <c r="E85" s="405"/>
      <c r="F85" s="404"/>
      <c r="G85" s="405">
        <f>+((C85-D85+F85)*0.5)</f>
        <v>2692654.9989711479</v>
      </c>
      <c r="H85" s="405">
        <f>+B85+G85+D85</f>
        <v>5914435.4989711493</v>
      </c>
      <c r="I85" s="627">
        <v>100</v>
      </c>
      <c r="J85" s="405">
        <f>H85*I85/100/12</f>
        <v>492869.6249142625</v>
      </c>
      <c r="K85" s="405">
        <f t="shared" si="47"/>
        <v>492869.6249142625</v>
      </c>
      <c r="L85" s="405">
        <f t="shared" si="62"/>
        <v>492869.6249142625</v>
      </c>
      <c r="M85" s="405">
        <f t="shared" si="49"/>
        <v>492869.6249142625</v>
      </c>
      <c r="N85" s="405">
        <f t="shared" si="50"/>
        <v>492869.6249142625</v>
      </c>
      <c r="O85" s="405">
        <f t="shared" si="51"/>
        <v>492869.6249142625</v>
      </c>
      <c r="P85" s="405">
        <f t="shared" si="52"/>
        <v>492869.6249142625</v>
      </c>
      <c r="Q85" s="405">
        <f t="shared" si="53"/>
        <v>492869.6249142625</v>
      </c>
      <c r="R85" s="405">
        <f t="shared" si="54"/>
        <v>492869.6249142625</v>
      </c>
      <c r="S85" s="405">
        <f t="shared" si="55"/>
        <v>492869.6249142625</v>
      </c>
      <c r="T85" s="405">
        <f t="shared" si="56"/>
        <v>492869.6249142625</v>
      </c>
      <c r="U85" s="405">
        <f t="shared" si="57"/>
        <v>492869.6249142625</v>
      </c>
      <c r="V85" s="628">
        <f>SUM(J85:U85)</f>
        <v>5914435.4989711503</v>
      </c>
      <c r="W85" s="405">
        <f>+B85+C85+F85-V85</f>
        <v>2692654.9989711465</v>
      </c>
      <c r="X85" s="161">
        <f t="shared" si="60"/>
        <v>5914435.4989711503</v>
      </c>
      <c r="Y85" s="162">
        <f t="shared" si="44"/>
        <v>0</v>
      </c>
      <c r="Z85" s="696"/>
      <c r="AA85" s="633"/>
      <c r="AB85" s="634"/>
      <c r="AC85" s="635"/>
      <c r="AD85" s="636"/>
      <c r="AE85" s="636"/>
      <c r="AF85" s="636"/>
      <c r="AG85" s="637"/>
      <c r="AH85" s="637"/>
    </row>
    <row r="86" spans="1:34">
      <c r="A86" s="288">
        <v>13</v>
      </c>
      <c r="B86" s="284">
        <f t="shared" si="42"/>
        <v>975940.57044285955</v>
      </c>
      <c r="C86" s="285"/>
      <c r="D86" s="284"/>
      <c r="E86" s="285"/>
      <c r="F86" s="284"/>
      <c r="G86" s="285">
        <f t="shared" ref="G86:G97" si="63">+((C86+F86)*0.5)</f>
        <v>0</v>
      </c>
      <c r="H86" s="285">
        <f t="shared" ref="H86:H97" si="64">+B86+G86+D86</f>
        <v>975940.57044285955</v>
      </c>
      <c r="I86" s="286"/>
      <c r="J86" s="285">
        <f t="shared" ref="J86:J97" si="65">H86*I86/100/12</f>
        <v>0</v>
      </c>
      <c r="K86" s="285">
        <f t="shared" si="47"/>
        <v>0</v>
      </c>
      <c r="L86" s="285">
        <f t="shared" si="62"/>
        <v>0</v>
      </c>
      <c r="M86" s="285">
        <f t="shared" si="49"/>
        <v>0</v>
      </c>
      <c r="N86" s="285">
        <f t="shared" si="50"/>
        <v>0</v>
      </c>
      <c r="O86" s="285">
        <f t="shared" si="51"/>
        <v>0</v>
      </c>
      <c r="P86" s="285">
        <f t="shared" si="52"/>
        <v>0</v>
      </c>
      <c r="Q86" s="285">
        <f t="shared" si="53"/>
        <v>0</v>
      </c>
      <c r="R86" s="285">
        <f t="shared" si="54"/>
        <v>0</v>
      </c>
      <c r="S86" s="285">
        <f t="shared" si="55"/>
        <v>0</v>
      </c>
      <c r="T86" s="285">
        <f t="shared" si="56"/>
        <v>0</v>
      </c>
      <c r="U86" s="285">
        <f t="shared" si="57"/>
        <v>0</v>
      </c>
      <c r="V86" s="287">
        <v>301152</v>
      </c>
      <c r="W86" s="285">
        <f t="shared" ref="W86:W97" si="66">+B86+C86+F86-V86</f>
        <v>674788.57044285955</v>
      </c>
      <c r="X86" s="94"/>
      <c r="Y86" s="95">
        <f>V86-X86</f>
        <v>301152</v>
      </c>
      <c r="Z86" s="606"/>
      <c r="AA86" s="594" t="s">
        <v>215</v>
      </c>
      <c r="AB86" s="639" t="s">
        <v>267</v>
      </c>
      <c r="AC86" s="639" t="s">
        <v>13</v>
      </c>
      <c r="AD86" s="590" t="s">
        <v>84</v>
      </c>
      <c r="AE86" s="597"/>
      <c r="AF86" s="597"/>
      <c r="AG86" s="640"/>
      <c r="AH86" s="597"/>
    </row>
    <row r="87" spans="1:34">
      <c r="A87" s="288">
        <v>17</v>
      </c>
      <c r="B87" s="284">
        <f t="shared" si="42"/>
        <v>528272.09600000002</v>
      </c>
      <c r="C87" s="285"/>
      <c r="D87" s="284"/>
      <c r="E87" s="285"/>
      <c r="F87" s="284"/>
      <c r="G87" s="285">
        <f t="shared" si="63"/>
        <v>0</v>
      </c>
      <c r="H87" s="285">
        <f t="shared" si="64"/>
        <v>528272.09600000002</v>
      </c>
      <c r="I87" s="286">
        <v>8</v>
      </c>
      <c r="J87" s="285">
        <f t="shared" si="65"/>
        <v>3521.8139733333337</v>
      </c>
      <c r="K87" s="285">
        <f t="shared" si="47"/>
        <v>3521.8139733333337</v>
      </c>
      <c r="L87" s="285">
        <f t="shared" si="62"/>
        <v>3521.8139733333337</v>
      </c>
      <c r="M87" s="285">
        <f t="shared" si="49"/>
        <v>3521.8139733333337</v>
      </c>
      <c r="N87" s="285">
        <f t="shared" si="50"/>
        <v>3521.8139733333337</v>
      </c>
      <c r="O87" s="285">
        <f t="shared" si="51"/>
        <v>3521.8139733333337</v>
      </c>
      <c r="P87" s="285">
        <f t="shared" si="52"/>
        <v>3521.8139733333337</v>
      </c>
      <c r="Q87" s="285">
        <f t="shared" si="53"/>
        <v>3521.8139733333337</v>
      </c>
      <c r="R87" s="285">
        <f t="shared" si="54"/>
        <v>3521.8139733333337</v>
      </c>
      <c r="S87" s="285">
        <f t="shared" si="55"/>
        <v>3521.8139733333337</v>
      </c>
      <c r="T87" s="285">
        <f t="shared" si="56"/>
        <v>3521.8139733333337</v>
      </c>
      <c r="U87" s="285">
        <f t="shared" si="57"/>
        <v>3521.8139733333337</v>
      </c>
      <c r="V87" s="287">
        <f t="shared" ref="V87:V97" si="67">SUM(J87:U87)</f>
        <v>42261.767680000004</v>
      </c>
      <c r="W87" s="285">
        <f t="shared" si="66"/>
        <v>486010.32832000003</v>
      </c>
      <c r="X87" s="94">
        <f t="shared" ref="X87:X97" si="68">H87*I87/100</f>
        <v>42261.767680000004</v>
      </c>
      <c r="Y87" s="95">
        <f t="shared" ref="Y87:Y98" si="69">V87-X87</f>
        <v>0</v>
      </c>
      <c r="Z87" s="606"/>
      <c r="AA87" s="594"/>
      <c r="AB87" s="641"/>
      <c r="AC87" s="641"/>
      <c r="AD87" s="642"/>
      <c r="AE87" s="597"/>
      <c r="AF87" s="597"/>
      <c r="AG87" s="640"/>
      <c r="AH87" s="597"/>
    </row>
    <row r="88" spans="1:34">
      <c r="A88" s="288">
        <v>38</v>
      </c>
      <c r="B88" s="284">
        <f t="shared" si="42"/>
        <v>5142197.4050000003</v>
      </c>
      <c r="C88" s="285">
        <v>1051801</v>
      </c>
      <c r="D88" s="284"/>
      <c r="E88" s="285"/>
      <c r="F88" s="284"/>
      <c r="G88" s="285">
        <f t="shared" si="63"/>
        <v>525900.5</v>
      </c>
      <c r="H88" s="285">
        <f t="shared" si="64"/>
        <v>5668097.9050000003</v>
      </c>
      <c r="I88" s="286">
        <v>30</v>
      </c>
      <c r="J88" s="285">
        <f t="shared" si="65"/>
        <v>141702.447625</v>
      </c>
      <c r="K88" s="285">
        <f t="shared" si="47"/>
        <v>141702.447625</v>
      </c>
      <c r="L88" s="285">
        <f t="shared" si="62"/>
        <v>141702.447625</v>
      </c>
      <c r="M88" s="285">
        <f t="shared" si="49"/>
        <v>141702.447625</v>
      </c>
      <c r="N88" s="285">
        <f t="shared" si="50"/>
        <v>141702.447625</v>
      </c>
      <c r="O88" s="285">
        <f t="shared" si="51"/>
        <v>141702.447625</v>
      </c>
      <c r="P88" s="285">
        <f t="shared" si="52"/>
        <v>141702.447625</v>
      </c>
      <c r="Q88" s="285">
        <f t="shared" si="53"/>
        <v>141702.447625</v>
      </c>
      <c r="R88" s="285">
        <f t="shared" si="54"/>
        <v>141702.447625</v>
      </c>
      <c r="S88" s="285">
        <f t="shared" si="55"/>
        <v>141702.447625</v>
      </c>
      <c r="T88" s="285">
        <f t="shared" si="56"/>
        <v>141702.447625</v>
      </c>
      <c r="U88" s="285">
        <f t="shared" si="57"/>
        <v>141702.447625</v>
      </c>
      <c r="V88" s="287">
        <f t="shared" si="67"/>
        <v>1700429.3715000001</v>
      </c>
      <c r="W88" s="285">
        <f t="shared" si="66"/>
        <v>4493569.0334999999</v>
      </c>
      <c r="X88" s="94">
        <f t="shared" si="68"/>
        <v>1700429.3715000001</v>
      </c>
      <c r="Y88" s="95">
        <f t="shared" si="69"/>
        <v>0</v>
      </c>
      <c r="Z88" s="606"/>
      <c r="AA88" s="594">
        <v>1</v>
      </c>
      <c r="AB88" s="643">
        <v>18000</v>
      </c>
      <c r="AC88" s="643"/>
      <c r="AD88" s="644">
        <f>+AB88+AC88</f>
        <v>18000</v>
      </c>
      <c r="AE88" s="597"/>
      <c r="AF88" s="597"/>
      <c r="AG88" s="640"/>
      <c r="AH88" s="645"/>
    </row>
    <row r="89" spans="1:34">
      <c r="A89" s="288">
        <v>41</v>
      </c>
      <c r="B89" s="284">
        <f t="shared" si="42"/>
        <v>5357343.5717465756</v>
      </c>
      <c r="C89" s="285">
        <v>9644718</v>
      </c>
      <c r="D89" s="284"/>
      <c r="E89" s="284"/>
      <c r="F89" s="284"/>
      <c r="G89" s="285">
        <f t="shared" si="63"/>
        <v>4822359</v>
      </c>
      <c r="H89" s="285">
        <f t="shared" si="64"/>
        <v>10179702.571746577</v>
      </c>
      <c r="I89" s="286">
        <v>25</v>
      </c>
      <c r="J89" s="285">
        <f t="shared" si="65"/>
        <v>212077.136911387</v>
      </c>
      <c r="K89" s="285">
        <f t="shared" si="47"/>
        <v>212077.136911387</v>
      </c>
      <c r="L89" s="285">
        <f t="shared" si="62"/>
        <v>212077.136911387</v>
      </c>
      <c r="M89" s="285">
        <f t="shared" si="49"/>
        <v>212077.136911387</v>
      </c>
      <c r="N89" s="285">
        <f t="shared" si="50"/>
        <v>212077.136911387</v>
      </c>
      <c r="O89" s="285">
        <f t="shared" si="51"/>
        <v>212077.136911387</v>
      </c>
      <c r="P89" s="285">
        <f t="shared" si="52"/>
        <v>212077.136911387</v>
      </c>
      <c r="Q89" s="285">
        <f t="shared" si="53"/>
        <v>212077.136911387</v>
      </c>
      <c r="R89" s="285">
        <f t="shared" si="54"/>
        <v>212077.136911387</v>
      </c>
      <c r="S89" s="285">
        <f t="shared" si="55"/>
        <v>212077.136911387</v>
      </c>
      <c r="T89" s="285">
        <f t="shared" si="56"/>
        <v>212077.136911387</v>
      </c>
      <c r="U89" s="285">
        <f t="shared" si="57"/>
        <v>212077.136911387</v>
      </c>
      <c r="V89" s="287">
        <f t="shared" si="67"/>
        <v>2544925.6429366446</v>
      </c>
      <c r="W89" s="285">
        <f t="shared" si="66"/>
        <v>12457135.928809932</v>
      </c>
      <c r="X89" s="94">
        <f t="shared" si="68"/>
        <v>2544925.6429366441</v>
      </c>
      <c r="Y89" s="95">
        <f t="shared" si="69"/>
        <v>0</v>
      </c>
      <c r="Z89" s="606"/>
      <c r="AA89" s="594">
        <v>7</v>
      </c>
      <c r="AB89" s="643">
        <v>109000</v>
      </c>
      <c r="AC89" s="643"/>
      <c r="AD89" s="644">
        <f>+AB89+AC89</f>
        <v>109000</v>
      </c>
      <c r="AE89" s="597"/>
      <c r="AF89" s="597"/>
      <c r="AG89" s="640"/>
      <c r="AH89" s="645"/>
    </row>
    <row r="90" spans="1:34">
      <c r="A90" s="288">
        <v>45</v>
      </c>
      <c r="B90" s="284">
        <f t="shared" si="42"/>
        <v>3934.6175000000017</v>
      </c>
      <c r="C90" s="285"/>
      <c r="D90" s="284"/>
      <c r="E90" s="284"/>
      <c r="F90" s="284"/>
      <c r="G90" s="285">
        <f t="shared" si="63"/>
        <v>0</v>
      </c>
      <c r="H90" s="285">
        <f t="shared" si="64"/>
        <v>3934.6175000000017</v>
      </c>
      <c r="I90" s="286">
        <v>45</v>
      </c>
      <c r="J90" s="285">
        <f t="shared" si="65"/>
        <v>147.54815625000006</v>
      </c>
      <c r="K90" s="285">
        <f t="shared" si="47"/>
        <v>147.54815625000006</v>
      </c>
      <c r="L90" s="285">
        <f t="shared" si="62"/>
        <v>147.54815625000006</v>
      </c>
      <c r="M90" s="285">
        <f t="shared" si="49"/>
        <v>147.54815625000006</v>
      </c>
      <c r="N90" s="285">
        <f t="shared" si="50"/>
        <v>147.54815625000006</v>
      </c>
      <c r="O90" s="285">
        <f t="shared" si="51"/>
        <v>147.54815625000006</v>
      </c>
      <c r="P90" s="285">
        <f t="shared" si="52"/>
        <v>147.54815625000006</v>
      </c>
      <c r="Q90" s="285">
        <f t="shared" si="53"/>
        <v>147.54815625000006</v>
      </c>
      <c r="R90" s="285">
        <f t="shared" si="54"/>
        <v>147.54815625000006</v>
      </c>
      <c r="S90" s="285">
        <f t="shared" si="55"/>
        <v>147.54815625000006</v>
      </c>
      <c r="T90" s="285">
        <f t="shared" si="56"/>
        <v>147.54815625000006</v>
      </c>
      <c r="U90" s="285">
        <f t="shared" si="57"/>
        <v>147.54815625000006</v>
      </c>
      <c r="V90" s="287">
        <f t="shared" si="67"/>
        <v>1770.5778750000011</v>
      </c>
      <c r="W90" s="285">
        <f t="shared" si="66"/>
        <v>2164.0396250000003</v>
      </c>
      <c r="X90" s="94">
        <f t="shared" si="68"/>
        <v>1770.5778750000006</v>
      </c>
      <c r="Y90" s="95">
        <f t="shared" si="69"/>
        <v>0</v>
      </c>
      <c r="Z90" s="606"/>
      <c r="AA90" s="591">
        <v>8</v>
      </c>
      <c r="AB90" s="643">
        <v>4267400.0000000009</v>
      </c>
      <c r="AC90" s="643"/>
      <c r="AD90" s="644">
        <f t="shared" ref="AD90:AD97" si="70">+AB90+AC90</f>
        <v>4267400.0000000009</v>
      </c>
      <c r="AE90" s="597"/>
      <c r="AF90" s="597"/>
      <c r="AG90" s="110"/>
      <c r="AH90" s="645"/>
    </row>
    <row r="91" spans="1:34">
      <c r="A91" s="295">
        <v>49</v>
      </c>
      <c r="B91" s="284">
        <f t="shared" si="42"/>
        <v>658776181.578125</v>
      </c>
      <c r="C91" s="284">
        <v>65828043</v>
      </c>
      <c r="D91" s="284"/>
      <c r="E91" s="285"/>
      <c r="F91" s="284"/>
      <c r="G91" s="285">
        <f t="shared" si="63"/>
        <v>32914021.5</v>
      </c>
      <c r="H91" s="285">
        <f t="shared" si="64"/>
        <v>691690203.078125</v>
      </c>
      <c r="I91" s="286">
        <v>8</v>
      </c>
      <c r="J91" s="285">
        <f t="shared" si="65"/>
        <v>4611268.0205208333</v>
      </c>
      <c r="K91" s="285">
        <f t="shared" si="47"/>
        <v>4611268.0205208333</v>
      </c>
      <c r="L91" s="285">
        <f t="shared" si="62"/>
        <v>4611268.0205208333</v>
      </c>
      <c r="M91" s="285">
        <f t="shared" si="49"/>
        <v>4611268.0205208333</v>
      </c>
      <c r="N91" s="285">
        <f t="shared" si="50"/>
        <v>4611268.0205208333</v>
      </c>
      <c r="O91" s="285">
        <f t="shared" si="51"/>
        <v>4611268.0205208333</v>
      </c>
      <c r="P91" s="285">
        <f t="shared" si="52"/>
        <v>4611268.0205208333</v>
      </c>
      <c r="Q91" s="285">
        <f t="shared" si="53"/>
        <v>4611268.0205208333</v>
      </c>
      <c r="R91" s="285">
        <f t="shared" si="54"/>
        <v>4611268.0205208333</v>
      </c>
      <c r="S91" s="285">
        <f t="shared" si="55"/>
        <v>4611268.0205208333</v>
      </c>
      <c r="T91" s="285">
        <f t="shared" si="56"/>
        <v>4611268.0205208333</v>
      </c>
      <c r="U91" s="285">
        <f t="shared" si="57"/>
        <v>4611268.0205208333</v>
      </c>
      <c r="V91" s="287">
        <f t="shared" si="67"/>
        <v>55335216.246250011</v>
      </c>
      <c r="W91" s="285">
        <f t="shared" si="66"/>
        <v>669269008.33187497</v>
      </c>
      <c r="X91" s="94">
        <f t="shared" si="68"/>
        <v>55335216.246250004</v>
      </c>
      <c r="Y91" s="95">
        <f t="shared" si="69"/>
        <v>0</v>
      </c>
      <c r="Z91" s="606"/>
      <c r="AA91" s="591">
        <v>12</v>
      </c>
      <c r="AB91" s="643"/>
      <c r="AC91" s="643">
        <v>10815.002057704001</v>
      </c>
      <c r="AD91" s="644">
        <f t="shared" si="70"/>
        <v>10815.002057704001</v>
      </c>
      <c r="AE91" s="645"/>
      <c r="AF91" s="645"/>
      <c r="AG91" s="597"/>
      <c r="AH91" s="645"/>
    </row>
    <row r="92" spans="1:34">
      <c r="A92" s="295">
        <v>50</v>
      </c>
      <c r="B92" s="284">
        <f t="shared" si="42"/>
        <v>29114355.783124994</v>
      </c>
      <c r="C92" s="284">
        <v>6532976.2720827041</v>
      </c>
      <c r="D92" s="284"/>
      <c r="E92" s="285"/>
      <c r="F92" s="284"/>
      <c r="G92" s="285">
        <f t="shared" si="63"/>
        <v>3266488.1360413521</v>
      </c>
      <c r="H92" s="285">
        <f t="shared" si="64"/>
        <v>32380843.919166345</v>
      </c>
      <c r="I92" s="286">
        <v>55</v>
      </c>
      <c r="J92" s="285">
        <f t="shared" si="65"/>
        <v>1484122.0129617909</v>
      </c>
      <c r="K92" s="285">
        <f t="shared" si="47"/>
        <v>1484122.0129617909</v>
      </c>
      <c r="L92" s="285">
        <f t="shared" si="62"/>
        <v>1484122.0129617909</v>
      </c>
      <c r="M92" s="285">
        <f t="shared" si="49"/>
        <v>1484122.0129617909</v>
      </c>
      <c r="N92" s="285">
        <f t="shared" si="50"/>
        <v>1484122.0129617909</v>
      </c>
      <c r="O92" s="285">
        <f t="shared" si="51"/>
        <v>1484122.0129617909</v>
      </c>
      <c r="P92" s="285">
        <f t="shared" si="52"/>
        <v>1484122.0129617909</v>
      </c>
      <c r="Q92" s="285">
        <f t="shared" si="53"/>
        <v>1484122.0129617909</v>
      </c>
      <c r="R92" s="285">
        <f t="shared" si="54"/>
        <v>1484122.0129617909</v>
      </c>
      <c r="S92" s="285">
        <f t="shared" si="55"/>
        <v>1484122.0129617909</v>
      </c>
      <c r="T92" s="285">
        <f t="shared" si="56"/>
        <v>1484122.0129617909</v>
      </c>
      <c r="U92" s="285">
        <f t="shared" si="57"/>
        <v>1484122.0129617909</v>
      </c>
      <c r="V92" s="287">
        <f t="shared" si="67"/>
        <v>17809464.155541487</v>
      </c>
      <c r="W92" s="285">
        <f t="shared" si="66"/>
        <v>17837867.899666212</v>
      </c>
      <c r="X92" s="94">
        <f t="shared" si="68"/>
        <v>17809464.155541491</v>
      </c>
      <c r="Y92" s="95">
        <f t="shared" si="69"/>
        <v>0</v>
      </c>
      <c r="Z92" s="606"/>
      <c r="AA92" s="605">
        <v>14.1</v>
      </c>
      <c r="AB92" s="697">
        <v>200600</v>
      </c>
      <c r="AC92" s="646"/>
      <c r="AD92" s="644">
        <f t="shared" si="70"/>
        <v>200600</v>
      </c>
      <c r="AE92" s="645"/>
      <c r="AF92" s="645"/>
      <c r="AG92" s="597"/>
      <c r="AH92" s="645"/>
    </row>
    <row r="93" spans="1:34">
      <c r="A93" s="288">
        <v>51</v>
      </c>
      <c r="B93" s="284">
        <f t="shared" si="42"/>
        <v>1386225728.289866</v>
      </c>
      <c r="C93" s="284">
        <v>224480733.18013045</v>
      </c>
      <c r="D93" s="284"/>
      <c r="E93" s="285"/>
      <c r="F93" s="284"/>
      <c r="G93" s="285">
        <f t="shared" si="63"/>
        <v>112240366.59006523</v>
      </c>
      <c r="H93" s="285">
        <f t="shared" si="64"/>
        <v>1498466094.8799312</v>
      </c>
      <c r="I93" s="286">
        <v>6</v>
      </c>
      <c r="J93" s="285">
        <f t="shared" si="65"/>
        <v>7492330.4743996561</v>
      </c>
      <c r="K93" s="285">
        <f t="shared" si="47"/>
        <v>7492330.4743996561</v>
      </c>
      <c r="L93" s="285">
        <f t="shared" si="62"/>
        <v>7492330.4743996561</v>
      </c>
      <c r="M93" s="285">
        <f t="shared" si="49"/>
        <v>7492330.4743996561</v>
      </c>
      <c r="N93" s="285">
        <f t="shared" si="50"/>
        <v>7492330.4743996561</v>
      </c>
      <c r="O93" s="285">
        <f t="shared" si="51"/>
        <v>7492330.4743996561</v>
      </c>
      <c r="P93" s="285">
        <f t="shared" si="52"/>
        <v>7492330.4743996561</v>
      </c>
      <c r="Q93" s="285">
        <f t="shared" si="53"/>
        <v>7492330.4743996561</v>
      </c>
      <c r="R93" s="285">
        <f t="shared" si="54"/>
        <v>7492330.4743996561</v>
      </c>
      <c r="S93" s="285">
        <f t="shared" si="55"/>
        <v>7492330.4743996561</v>
      </c>
      <c r="T93" s="285">
        <f t="shared" si="56"/>
        <v>7492330.4743996561</v>
      </c>
      <c r="U93" s="285">
        <f t="shared" si="57"/>
        <v>7492330.4743996561</v>
      </c>
      <c r="V93" s="287">
        <f t="shared" si="67"/>
        <v>89907965.692795873</v>
      </c>
      <c r="W93" s="285">
        <f t="shared" si="66"/>
        <v>1520798495.7772007</v>
      </c>
      <c r="X93" s="94">
        <f t="shared" si="68"/>
        <v>89907965.692795873</v>
      </c>
      <c r="Y93" s="95">
        <f t="shared" si="69"/>
        <v>0</v>
      </c>
      <c r="Z93" s="606"/>
      <c r="AA93" s="605">
        <v>41</v>
      </c>
      <c r="AB93" s="697">
        <v>16000</v>
      </c>
      <c r="AC93" s="646"/>
      <c r="AD93" s="644">
        <f t="shared" si="70"/>
        <v>16000</v>
      </c>
      <c r="AE93" s="645"/>
      <c r="AF93" s="645"/>
      <c r="AG93" s="597"/>
      <c r="AH93" s="645"/>
    </row>
    <row r="94" spans="1:34">
      <c r="A94" s="298" t="s">
        <v>224</v>
      </c>
      <c r="B94" s="284">
        <f t="shared" si="42"/>
        <v>68917750.930906162</v>
      </c>
      <c r="C94" s="284">
        <v>0</v>
      </c>
      <c r="D94" s="284"/>
      <c r="E94" s="285"/>
      <c r="F94" s="284"/>
      <c r="G94" s="285">
        <f t="shared" si="63"/>
        <v>0</v>
      </c>
      <c r="H94" s="285">
        <f t="shared" si="64"/>
        <v>68917750.930906162</v>
      </c>
      <c r="I94" s="286">
        <v>6</v>
      </c>
      <c r="J94" s="285">
        <f t="shared" si="65"/>
        <v>344588.75465453079</v>
      </c>
      <c r="K94" s="285">
        <f t="shared" si="47"/>
        <v>344588.75465453079</v>
      </c>
      <c r="L94" s="285">
        <f t="shared" si="62"/>
        <v>344588.75465453079</v>
      </c>
      <c r="M94" s="285">
        <f t="shared" si="49"/>
        <v>344588.75465453079</v>
      </c>
      <c r="N94" s="285">
        <f t="shared" si="50"/>
        <v>344588.75465453079</v>
      </c>
      <c r="O94" s="285">
        <f t="shared" si="51"/>
        <v>344588.75465453079</v>
      </c>
      <c r="P94" s="285">
        <f t="shared" si="52"/>
        <v>344588.75465453079</v>
      </c>
      <c r="Q94" s="285">
        <f t="shared" si="53"/>
        <v>344588.75465453079</v>
      </c>
      <c r="R94" s="285">
        <f t="shared" si="54"/>
        <v>344588.75465453079</v>
      </c>
      <c r="S94" s="285">
        <f t="shared" si="55"/>
        <v>344588.75465453079</v>
      </c>
      <c r="T94" s="285">
        <f t="shared" si="56"/>
        <v>344588.75465453079</v>
      </c>
      <c r="U94" s="285">
        <f t="shared" si="57"/>
        <v>344588.75465453079</v>
      </c>
      <c r="V94" s="287">
        <f t="shared" ref="V94" si="71">SUM(J94:U94)</f>
        <v>4135065.0558543704</v>
      </c>
      <c r="W94" s="285">
        <f t="shared" si="66"/>
        <v>64782685.875051789</v>
      </c>
      <c r="X94" s="94">
        <f t="shared" si="68"/>
        <v>4135065.0558543694</v>
      </c>
      <c r="Y94" s="95">
        <f t="shared" si="69"/>
        <v>0</v>
      </c>
      <c r="Z94" s="606"/>
      <c r="AA94" s="605">
        <v>49</v>
      </c>
      <c r="AB94" s="697">
        <v>8716400</v>
      </c>
      <c r="AC94" s="643"/>
      <c r="AD94" s="644">
        <f t="shared" si="70"/>
        <v>8716400</v>
      </c>
      <c r="AE94" s="645"/>
      <c r="AF94" s="645"/>
      <c r="AG94" s="597"/>
      <c r="AH94" s="645"/>
    </row>
    <row r="95" spans="1:34">
      <c r="A95" s="288">
        <v>43.2</v>
      </c>
      <c r="B95" s="284">
        <f t="shared" si="42"/>
        <v>0</v>
      </c>
      <c r="C95" s="284"/>
      <c r="D95" s="284"/>
      <c r="E95" s="285"/>
      <c r="F95" s="284"/>
      <c r="G95" s="285">
        <f t="shared" si="63"/>
        <v>0</v>
      </c>
      <c r="H95" s="285">
        <f t="shared" si="64"/>
        <v>0</v>
      </c>
      <c r="I95" s="286">
        <v>50</v>
      </c>
      <c r="J95" s="285">
        <f t="shared" si="65"/>
        <v>0</v>
      </c>
      <c r="K95" s="285">
        <f t="shared" si="47"/>
        <v>0</v>
      </c>
      <c r="L95" s="285">
        <f t="shared" si="62"/>
        <v>0</v>
      </c>
      <c r="M95" s="285">
        <f t="shared" si="49"/>
        <v>0</v>
      </c>
      <c r="N95" s="285">
        <f t="shared" si="50"/>
        <v>0</v>
      </c>
      <c r="O95" s="285">
        <f t="shared" si="51"/>
        <v>0</v>
      </c>
      <c r="P95" s="285">
        <f t="shared" si="52"/>
        <v>0</v>
      </c>
      <c r="Q95" s="285">
        <f t="shared" si="53"/>
        <v>0</v>
      </c>
      <c r="R95" s="285">
        <f t="shared" si="54"/>
        <v>0</v>
      </c>
      <c r="S95" s="285">
        <f t="shared" si="55"/>
        <v>0</v>
      </c>
      <c r="T95" s="285">
        <f t="shared" si="56"/>
        <v>0</v>
      </c>
      <c r="U95" s="285">
        <f t="shared" si="57"/>
        <v>0</v>
      </c>
      <c r="V95" s="287">
        <f t="shared" si="67"/>
        <v>0</v>
      </c>
      <c r="W95" s="285">
        <f t="shared" si="66"/>
        <v>0</v>
      </c>
      <c r="X95" s="94">
        <f t="shared" si="68"/>
        <v>0</v>
      </c>
      <c r="Y95" s="95">
        <f t="shared" si="69"/>
        <v>0</v>
      </c>
      <c r="Z95" s="606"/>
      <c r="AA95" s="605">
        <v>50</v>
      </c>
      <c r="AB95" s="697"/>
      <c r="AC95" s="643">
        <v>1148448.7279172961</v>
      </c>
      <c r="AD95" s="644">
        <f t="shared" si="70"/>
        <v>1148448.7279172961</v>
      </c>
      <c r="AE95" s="597"/>
      <c r="AF95" s="645"/>
      <c r="AG95" s="597"/>
      <c r="AH95" s="645"/>
    </row>
    <row r="96" spans="1:34">
      <c r="A96" s="288" t="s">
        <v>158</v>
      </c>
      <c r="B96" s="284">
        <f t="shared" si="42"/>
        <v>17831927.797165163</v>
      </c>
      <c r="C96" s="284"/>
      <c r="D96" s="284"/>
      <c r="E96" s="285"/>
      <c r="F96" s="284"/>
      <c r="G96" s="285">
        <f t="shared" si="63"/>
        <v>0</v>
      </c>
      <c r="H96" s="285">
        <f t="shared" si="64"/>
        <v>17831927.797165163</v>
      </c>
      <c r="I96" s="286">
        <v>7</v>
      </c>
      <c r="J96" s="285">
        <f t="shared" si="65"/>
        <v>104019.57881679678</v>
      </c>
      <c r="K96" s="285">
        <f t="shared" si="47"/>
        <v>104019.57881679678</v>
      </c>
      <c r="L96" s="285">
        <f t="shared" si="62"/>
        <v>104019.57881679678</v>
      </c>
      <c r="M96" s="285">
        <f t="shared" si="49"/>
        <v>104019.57881679678</v>
      </c>
      <c r="N96" s="285">
        <f t="shared" si="50"/>
        <v>104019.57881679678</v>
      </c>
      <c r="O96" s="285">
        <f t="shared" si="51"/>
        <v>104019.57881679678</v>
      </c>
      <c r="P96" s="285">
        <f t="shared" si="52"/>
        <v>104019.57881679678</v>
      </c>
      <c r="Q96" s="285">
        <f t="shared" si="53"/>
        <v>104019.57881679678</v>
      </c>
      <c r="R96" s="285">
        <f t="shared" si="54"/>
        <v>104019.57881679678</v>
      </c>
      <c r="S96" s="285">
        <f t="shared" si="55"/>
        <v>104019.57881679678</v>
      </c>
      <c r="T96" s="285">
        <f t="shared" si="56"/>
        <v>104019.57881679678</v>
      </c>
      <c r="U96" s="285">
        <f t="shared" si="57"/>
        <v>104019.57881679678</v>
      </c>
      <c r="V96" s="287">
        <f t="shared" si="67"/>
        <v>1248234.9458015615</v>
      </c>
      <c r="W96" s="285">
        <f t="shared" si="66"/>
        <v>16583692.851363601</v>
      </c>
      <c r="X96" s="94">
        <f t="shared" si="68"/>
        <v>1248234.9458015615</v>
      </c>
      <c r="Y96" s="95">
        <f t="shared" si="69"/>
        <v>0</v>
      </c>
      <c r="Z96" s="606"/>
      <c r="AA96" s="605">
        <v>51</v>
      </c>
      <c r="AB96" s="697">
        <v>23817200</v>
      </c>
      <c r="AC96" s="646"/>
      <c r="AD96" s="644">
        <f t="shared" si="70"/>
        <v>23817200</v>
      </c>
      <c r="AE96" s="645"/>
      <c r="AF96" s="645"/>
      <c r="AG96" s="597"/>
      <c r="AH96" s="645"/>
    </row>
    <row r="97" spans="1:34">
      <c r="A97" s="378">
        <v>14.1</v>
      </c>
      <c r="B97" s="284">
        <f t="shared" si="42"/>
        <v>6835550.8267931771</v>
      </c>
      <c r="C97" s="284">
        <v>1997395</v>
      </c>
      <c r="D97" s="284"/>
      <c r="E97" s="285"/>
      <c r="F97" s="284"/>
      <c r="G97" s="285">
        <f t="shared" si="63"/>
        <v>998697.5</v>
      </c>
      <c r="H97" s="285">
        <f t="shared" si="64"/>
        <v>7834248.3267931771</v>
      </c>
      <c r="I97" s="286">
        <v>5</v>
      </c>
      <c r="J97" s="285">
        <f t="shared" si="65"/>
        <v>32642.701361638243</v>
      </c>
      <c r="K97" s="285">
        <f t="shared" si="47"/>
        <v>32642.701361638243</v>
      </c>
      <c r="L97" s="285">
        <f t="shared" si="62"/>
        <v>32642.701361638243</v>
      </c>
      <c r="M97" s="285">
        <f t="shared" si="49"/>
        <v>32642.701361638243</v>
      </c>
      <c r="N97" s="285">
        <f t="shared" si="50"/>
        <v>32642.701361638243</v>
      </c>
      <c r="O97" s="285">
        <f t="shared" si="51"/>
        <v>32642.701361638243</v>
      </c>
      <c r="P97" s="285">
        <f t="shared" si="52"/>
        <v>32642.701361638243</v>
      </c>
      <c r="Q97" s="285">
        <f t="shared" si="53"/>
        <v>32642.701361638243</v>
      </c>
      <c r="R97" s="285">
        <f t="shared" si="54"/>
        <v>32642.701361638243</v>
      </c>
      <c r="S97" s="285">
        <f t="shared" si="55"/>
        <v>32642.701361638243</v>
      </c>
      <c r="T97" s="285">
        <f t="shared" si="56"/>
        <v>32642.701361638243</v>
      </c>
      <c r="U97" s="285">
        <f t="shared" si="57"/>
        <v>32642.701361638243</v>
      </c>
      <c r="V97" s="287">
        <f t="shared" si="67"/>
        <v>391712.41633965896</v>
      </c>
      <c r="W97" s="285">
        <f t="shared" si="66"/>
        <v>8441233.4104535189</v>
      </c>
      <c r="X97" s="94">
        <f t="shared" si="68"/>
        <v>391712.4163396589</v>
      </c>
      <c r="Y97" s="95">
        <f t="shared" si="69"/>
        <v>0</v>
      </c>
      <c r="Z97" s="606"/>
      <c r="AA97" s="591"/>
      <c r="AB97" s="649"/>
      <c r="AC97" s="649"/>
      <c r="AD97" s="644">
        <f t="shared" si="70"/>
        <v>0</v>
      </c>
      <c r="AE97" s="645"/>
      <c r="AF97" s="645"/>
      <c r="AG97" s="597"/>
      <c r="AH97" s="597"/>
    </row>
    <row r="98" spans="1:34" ht="15.75" thickBot="1">
      <c r="A98" s="301" t="s">
        <v>84</v>
      </c>
      <c r="B98" s="302">
        <f>SUM(B77:B97)</f>
        <v>4131523194.1469784</v>
      </c>
      <c r="C98" s="302">
        <f>SUM(C77:C97)</f>
        <v>361394089.27002501</v>
      </c>
      <c r="D98" s="302">
        <f>SUM(D77:D97)</f>
        <v>0</v>
      </c>
      <c r="E98" s="302">
        <f t="shared" ref="E98:H98" si="72">SUM(E77:E97)</f>
        <v>0</v>
      </c>
      <c r="F98" s="302">
        <f t="shared" si="72"/>
        <v>0</v>
      </c>
      <c r="G98" s="302">
        <f t="shared" si="72"/>
        <v>180697044.63501251</v>
      </c>
      <c r="H98" s="302">
        <f t="shared" si="72"/>
        <v>4312220238.7819901</v>
      </c>
      <c r="I98" s="302"/>
      <c r="J98" s="302">
        <f t="shared" ref="J98:T98" si="73">SUM(J77:J97)</f>
        <v>29864910.767823447</v>
      </c>
      <c r="K98" s="302">
        <f t="shared" si="73"/>
        <v>29864910.767823447</v>
      </c>
      <c r="L98" s="302">
        <f t="shared" si="73"/>
        <v>29864910.767823447</v>
      </c>
      <c r="M98" s="302">
        <f t="shared" si="73"/>
        <v>29864910.767823447</v>
      </c>
      <c r="N98" s="302">
        <f t="shared" si="73"/>
        <v>29864910.767823447</v>
      </c>
      <c r="O98" s="302">
        <f t="shared" si="73"/>
        <v>29864910.767823447</v>
      </c>
      <c r="P98" s="302">
        <f t="shared" si="73"/>
        <v>29864910.767823447</v>
      </c>
      <c r="Q98" s="302">
        <f t="shared" si="73"/>
        <v>29864910.767823447</v>
      </c>
      <c r="R98" s="302">
        <f t="shared" si="73"/>
        <v>29864910.767823447</v>
      </c>
      <c r="S98" s="302">
        <f t="shared" si="73"/>
        <v>29864910.767823447</v>
      </c>
      <c r="T98" s="302">
        <f t="shared" si="73"/>
        <v>29864910.767823447</v>
      </c>
      <c r="U98" s="302">
        <f>SUM(U77:U97)</f>
        <v>29864910.767823447</v>
      </c>
      <c r="V98" s="302">
        <f>SUM(V77:V97)</f>
        <v>358680081.21388137</v>
      </c>
      <c r="W98" s="302">
        <f>SUM(W77:W97)</f>
        <v>4134237202.2031221</v>
      </c>
      <c r="X98" s="94">
        <f>SUM(X77:X97)</f>
        <v>358378929.21388137</v>
      </c>
      <c r="Y98" s="95">
        <f t="shared" si="69"/>
        <v>301152</v>
      </c>
      <c r="Z98" s="606"/>
      <c r="AA98" s="598" t="s">
        <v>212</v>
      </c>
      <c r="AB98" s="650">
        <f>SUM(AB88:AB97)</f>
        <v>37144600</v>
      </c>
      <c r="AC98" s="650">
        <f>SUM(AC88:AC97)</f>
        <v>1159263.729975</v>
      </c>
      <c r="AD98" s="651">
        <f>+AB98+AC98</f>
        <v>38303863.729975</v>
      </c>
      <c r="AH98" s="652"/>
    </row>
    <row r="99" spans="1:34" ht="15.75" thickTop="1">
      <c r="A99" s="698"/>
      <c r="B99" s="699" t="s">
        <v>119</v>
      </c>
      <c r="C99" s="700">
        <f>+AD98</f>
        <v>38303863.729975</v>
      </c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06"/>
      <c r="Y99" s="606"/>
      <c r="Z99" s="606"/>
      <c r="AA99" s="586"/>
      <c r="AB99" s="652">
        <v>0</v>
      </c>
      <c r="AD99" s="664" t="s">
        <v>160</v>
      </c>
    </row>
    <row r="100" spans="1:34">
      <c r="A100" s="698"/>
      <c r="B100" s="699" t="s">
        <v>84</v>
      </c>
      <c r="C100" s="700">
        <f>+C98+C99</f>
        <v>399697953</v>
      </c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06"/>
      <c r="Y100" s="606"/>
      <c r="Z100" s="606"/>
    </row>
    <row r="101" spans="1:34">
      <c r="A101" s="698"/>
      <c r="B101" s="699" t="s">
        <v>226</v>
      </c>
      <c r="C101" s="700">
        <f>+C100-C94</f>
        <v>399697953</v>
      </c>
      <c r="D101" s="701">
        <v>0</v>
      </c>
      <c r="E101" s="698"/>
      <c r="F101" s="698"/>
      <c r="G101" s="698"/>
      <c r="H101" s="698"/>
      <c r="I101" s="698"/>
      <c r="J101" s="698"/>
      <c r="K101" s="698"/>
      <c r="L101" s="698"/>
      <c r="M101" s="698"/>
      <c r="N101" s="698"/>
      <c r="O101" s="698"/>
      <c r="P101" s="698"/>
      <c r="Q101" s="698"/>
      <c r="R101" s="698"/>
      <c r="S101" s="698"/>
      <c r="T101" s="698"/>
      <c r="U101" s="698"/>
      <c r="V101" s="698"/>
      <c r="W101" s="698"/>
      <c r="X101" s="606"/>
      <c r="Y101" s="606"/>
      <c r="Z101" s="606"/>
    </row>
    <row r="102" spans="1:34">
      <c r="A102" s="260" t="s">
        <v>189</v>
      </c>
      <c r="B102" s="261"/>
      <c r="C102" s="261"/>
      <c r="D102" s="261"/>
      <c r="E102" s="261"/>
      <c r="F102" s="261"/>
      <c r="G102" s="261"/>
      <c r="H102" s="262" t="s">
        <v>127</v>
      </c>
      <c r="I102" s="261"/>
      <c r="J102" s="263"/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  <c r="U102" s="261"/>
      <c r="V102" s="261"/>
      <c r="W102" s="261"/>
      <c r="X102" s="73"/>
      <c r="Y102" s="384"/>
      <c r="Z102" s="606"/>
    </row>
    <row r="103" spans="1:34">
      <c r="A103" s="260" t="s">
        <v>232</v>
      </c>
      <c r="B103" s="261"/>
      <c r="C103" s="261"/>
      <c r="D103" s="261"/>
      <c r="E103" s="261"/>
      <c r="F103" s="261"/>
      <c r="G103" s="261"/>
      <c r="H103" s="264" t="s">
        <v>131</v>
      </c>
      <c r="I103" s="261"/>
      <c r="J103" s="263"/>
      <c r="K103" s="261"/>
      <c r="L103" s="261"/>
      <c r="M103" s="261"/>
      <c r="N103" s="261"/>
      <c r="O103" s="261"/>
      <c r="P103" s="261"/>
      <c r="Q103" s="261"/>
      <c r="R103" s="261"/>
      <c r="S103" s="261"/>
      <c r="T103" s="263"/>
      <c r="U103" s="261"/>
      <c r="V103" s="261"/>
      <c r="W103" s="261"/>
      <c r="X103" s="73"/>
      <c r="Y103" s="384"/>
      <c r="Z103" s="606"/>
      <c r="AD103" s="586"/>
    </row>
    <row r="104" spans="1:34">
      <c r="A104" s="260" t="s">
        <v>133</v>
      </c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43"/>
      <c r="Q104" s="261"/>
      <c r="R104" s="261"/>
      <c r="S104" s="261"/>
      <c r="T104" s="261"/>
      <c r="U104" s="261"/>
      <c r="V104" s="261"/>
      <c r="W104" s="261"/>
      <c r="X104" s="73"/>
      <c r="Y104" s="384"/>
      <c r="Z104" s="606"/>
    </row>
    <row r="105" spans="1:34">
      <c r="A105" s="245" t="s">
        <v>191</v>
      </c>
      <c r="B105" s="265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73"/>
      <c r="Y105" s="384"/>
      <c r="Z105" s="606"/>
    </row>
    <row r="106" spans="1:34">
      <c r="A106" s="266"/>
      <c r="B106" s="267" t="s">
        <v>134</v>
      </c>
      <c r="C106" s="268" t="s">
        <v>135</v>
      </c>
      <c r="D106" s="269" t="s">
        <v>136</v>
      </c>
      <c r="E106" s="266"/>
      <c r="F106" s="268" t="s">
        <v>137</v>
      </c>
      <c r="G106" s="269" t="s">
        <v>138</v>
      </c>
      <c r="H106" s="268" t="s">
        <v>139</v>
      </c>
      <c r="I106" s="266"/>
      <c r="J106" s="269" t="s">
        <v>25</v>
      </c>
      <c r="K106" s="269" t="s">
        <v>25</v>
      </c>
      <c r="L106" s="269" t="s">
        <v>25</v>
      </c>
      <c r="M106" s="269" t="s">
        <v>25</v>
      </c>
      <c r="N106" s="269" t="s">
        <v>25</v>
      </c>
      <c r="O106" s="269" t="s">
        <v>25</v>
      </c>
      <c r="P106" s="269" t="s">
        <v>25</v>
      </c>
      <c r="Q106" s="269" t="s">
        <v>25</v>
      </c>
      <c r="R106" s="269" t="s">
        <v>25</v>
      </c>
      <c r="S106" s="269" t="s">
        <v>25</v>
      </c>
      <c r="T106" s="269" t="s">
        <v>25</v>
      </c>
      <c r="U106" s="270" t="s">
        <v>25</v>
      </c>
      <c r="V106" s="269" t="s">
        <v>25</v>
      </c>
      <c r="W106" s="271" t="s">
        <v>140</v>
      </c>
      <c r="X106" s="73"/>
      <c r="Y106" s="384"/>
      <c r="Z106" s="606"/>
    </row>
    <row r="107" spans="1:34">
      <c r="A107" s="272" t="s">
        <v>141</v>
      </c>
      <c r="B107" s="273" t="s">
        <v>142</v>
      </c>
      <c r="C107" s="272" t="s">
        <v>5</v>
      </c>
      <c r="D107" s="272" t="s">
        <v>143</v>
      </c>
      <c r="E107" s="274" t="s">
        <v>144</v>
      </c>
      <c r="F107" s="272" t="s">
        <v>145</v>
      </c>
      <c r="G107" s="275" t="s">
        <v>146</v>
      </c>
      <c r="H107" s="272" t="s">
        <v>147</v>
      </c>
      <c r="I107" s="275" t="s">
        <v>16</v>
      </c>
      <c r="J107" s="275" t="s">
        <v>192</v>
      </c>
      <c r="K107" s="275" t="s">
        <v>192</v>
      </c>
      <c r="L107" s="275" t="s">
        <v>192</v>
      </c>
      <c r="M107" s="275" t="s">
        <v>192</v>
      </c>
      <c r="N107" s="275" t="s">
        <v>192</v>
      </c>
      <c r="O107" s="275" t="s">
        <v>192</v>
      </c>
      <c r="P107" s="275" t="s">
        <v>192</v>
      </c>
      <c r="Q107" s="275" t="s">
        <v>192</v>
      </c>
      <c r="R107" s="275" t="s">
        <v>192</v>
      </c>
      <c r="S107" s="275" t="s">
        <v>192</v>
      </c>
      <c r="T107" s="275" t="s">
        <v>192</v>
      </c>
      <c r="U107" s="276" t="s">
        <v>192</v>
      </c>
      <c r="V107" s="272"/>
      <c r="W107" s="277" t="s">
        <v>10</v>
      </c>
      <c r="X107" s="73"/>
      <c r="Y107" s="142"/>
      <c r="Z107" s="606"/>
    </row>
    <row r="108" spans="1:34">
      <c r="A108" s="278" t="s">
        <v>148</v>
      </c>
      <c r="B108" s="279" t="s">
        <v>149</v>
      </c>
      <c r="C108" s="278" t="s">
        <v>84</v>
      </c>
      <c r="D108" s="280" t="s">
        <v>150</v>
      </c>
      <c r="E108" s="281"/>
      <c r="F108" s="278" t="s">
        <v>151</v>
      </c>
      <c r="G108" s="280" t="s">
        <v>152</v>
      </c>
      <c r="H108" s="278" t="s">
        <v>153</v>
      </c>
      <c r="I108" s="280" t="s">
        <v>154</v>
      </c>
      <c r="J108" s="280" t="s">
        <v>194</v>
      </c>
      <c r="K108" s="280" t="s">
        <v>195</v>
      </c>
      <c r="L108" s="280" t="s">
        <v>196</v>
      </c>
      <c r="M108" s="280" t="s">
        <v>197</v>
      </c>
      <c r="N108" s="280" t="s">
        <v>198</v>
      </c>
      <c r="O108" s="280" t="s">
        <v>199</v>
      </c>
      <c r="P108" s="280" t="s">
        <v>200</v>
      </c>
      <c r="Q108" s="280" t="s">
        <v>201</v>
      </c>
      <c r="R108" s="280" t="s">
        <v>202</v>
      </c>
      <c r="S108" s="280" t="s">
        <v>203</v>
      </c>
      <c r="T108" s="280" t="s">
        <v>204</v>
      </c>
      <c r="U108" s="280" t="s">
        <v>205</v>
      </c>
      <c r="V108" s="280" t="s">
        <v>155</v>
      </c>
      <c r="W108" s="277" t="s">
        <v>174</v>
      </c>
      <c r="X108" s="87" t="s">
        <v>167</v>
      </c>
      <c r="Y108" s="142"/>
      <c r="Z108" s="606"/>
    </row>
    <row r="109" spans="1:34">
      <c r="A109" s="275"/>
      <c r="B109" s="282"/>
      <c r="C109" s="274"/>
      <c r="D109" s="274"/>
      <c r="E109" s="274"/>
      <c r="F109" s="274"/>
      <c r="G109" s="274"/>
      <c r="H109" s="274"/>
      <c r="I109" s="275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83"/>
      <c r="W109" s="266"/>
      <c r="X109" s="73"/>
      <c r="Y109" s="142"/>
      <c r="Z109" s="606"/>
    </row>
    <row r="110" spans="1:34">
      <c r="A110" s="276">
        <v>1</v>
      </c>
      <c r="B110" s="284">
        <f t="shared" ref="B110:B130" si="74">W77</f>
        <v>955076211.08121598</v>
      </c>
      <c r="C110" s="702">
        <v>0</v>
      </c>
      <c r="D110" s="274"/>
      <c r="E110" s="274"/>
      <c r="F110" s="274"/>
      <c r="G110" s="285">
        <f t="shared" ref="G110" si="75">+((C110+F110)*0.5)</f>
        <v>0</v>
      </c>
      <c r="H110" s="285">
        <f>+B110+G110+D110</f>
        <v>955076211.08121598</v>
      </c>
      <c r="I110" s="286">
        <v>4</v>
      </c>
      <c r="J110" s="285">
        <f>H110*I110/100/12</f>
        <v>3183587.3702707198</v>
      </c>
      <c r="K110" s="285">
        <f>H110*I110/100/12</f>
        <v>3183587.3702707198</v>
      </c>
      <c r="L110" s="285">
        <f>H110*I110/100/12</f>
        <v>3183587.3702707198</v>
      </c>
      <c r="M110" s="285">
        <f>H110*I110/100/12</f>
        <v>3183587.3702707198</v>
      </c>
      <c r="N110" s="285">
        <f>H110*I110/100/12</f>
        <v>3183587.3702707198</v>
      </c>
      <c r="O110" s="285">
        <f>H110*I110/100/12</f>
        <v>3183587.3702707198</v>
      </c>
      <c r="P110" s="285">
        <f>H110*I110/100/12</f>
        <v>3183587.3702707198</v>
      </c>
      <c r="Q110" s="285">
        <f>H110*I110/100/12</f>
        <v>3183587.3702707198</v>
      </c>
      <c r="R110" s="285">
        <f>H110*I110/100/12</f>
        <v>3183587.3702707198</v>
      </c>
      <c r="S110" s="285">
        <f>H110*I110/100/12</f>
        <v>3183587.3702707198</v>
      </c>
      <c r="T110" s="285">
        <f>H110*I110/100/12</f>
        <v>3183587.3702707198</v>
      </c>
      <c r="U110" s="285">
        <f>H110*I110/100/12</f>
        <v>3183587.3702707198</v>
      </c>
      <c r="V110" s="287">
        <f>SUM(J110:U110)</f>
        <v>38203048.443248644</v>
      </c>
      <c r="W110" s="285">
        <f>+B110+C110+F110-V110</f>
        <v>916873162.63796735</v>
      </c>
      <c r="X110" s="94">
        <f>H110*I110/100</f>
        <v>38203048.443248637</v>
      </c>
      <c r="Y110" s="156">
        <f t="shared" ref="Y110:Y118" si="76">V110-X110</f>
        <v>0</v>
      </c>
      <c r="Z110" s="606"/>
    </row>
    <row r="111" spans="1:34">
      <c r="A111" s="288" t="s">
        <v>157</v>
      </c>
      <c r="B111" s="284">
        <f t="shared" si="74"/>
        <v>113677319.67885046</v>
      </c>
      <c r="C111" s="702">
        <v>44516146.919515818</v>
      </c>
      <c r="D111" s="284"/>
      <c r="E111" s="285"/>
      <c r="F111" s="284"/>
      <c r="G111" s="285">
        <f>+((C111+F111)*0.5)</f>
        <v>22258073.459757909</v>
      </c>
      <c r="H111" s="285">
        <f t="shared" ref="H111:H117" si="77">+B111+G111+D111</f>
        <v>135935393.13860837</v>
      </c>
      <c r="I111" s="286">
        <v>6</v>
      </c>
      <c r="J111" s="285">
        <f t="shared" ref="J111:J117" si="78">H111*I111/100/12</f>
        <v>679676.96569304192</v>
      </c>
      <c r="K111" s="285">
        <f t="shared" ref="K111:K130" si="79">H111*I111/100/12</f>
        <v>679676.96569304192</v>
      </c>
      <c r="L111" s="285">
        <f t="shared" ref="L111:L114" si="80">H111*I111/100/12</f>
        <v>679676.96569304192</v>
      </c>
      <c r="M111" s="285">
        <f t="shared" ref="M111:M130" si="81">H111*I111/100/12</f>
        <v>679676.96569304192</v>
      </c>
      <c r="N111" s="285">
        <f t="shared" ref="N111:N130" si="82">H111*I111/100/12</f>
        <v>679676.96569304192</v>
      </c>
      <c r="O111" s="285">
        <f t="shared" ref="O111:O130" si="83">H111*I111/100/12</f>
        <v>679676.96569304192</v>
      </c>
      <c r="P111" s="285">
        <f t="shared" ref="P111:P130" si="84">H111*I111/100/12</f>
        <v>679676.96569304192</v>
      </c>
      <c r="Q111" s="285">
        <f t="shared" ref="Q111:Q130" si="85">H111*I111/100/12</f>
        <v>679676.96569304192</v>
      </c>
      <c r="R111" s="285">
        <f t="shared" ref="R111:R130" si="86">H111*I111/100/12</f>
        <v>679676.96569304192</v>
      </c>
      <c r="S111" s="285">
        <f t="shared" ref="S111:S130" si="87">H111*I111/100/12</f>
        <v>679676.96569304192</v>
      </c>
      <c r="T111" s="285">
        <f t="shared" ref="T111:T130" si="88">H111*I111/100/12</f>
        <v>679676.96569304192</v>
      </c>
      <c r="U111" s="285">
        <f t="shared" ref="U111:U130" si="89">H111*I111/100/12</f>
        <v>679676.96569304192</v>
      </c>
      <c r="V111" s="287">
        <f t="shared" ref="V111:V117" si="90">SUM(J111:U111)</f>
        <v>8156123.5883165011</v>
      </c>
      <c r="W111" s="285">
        <f>+B111+C111+F111-V111</f>
        <v>150037343.01004976</v>
      </c>
      <c r="X111" s="94">
        <f>H111*I111/100</f>
        <v>8156123.588316503</v>
      </c>
      <c r="Y111" s="156">
        <f t="shared" si="76"/>
        <v>0</v>
      </c>
      <c r="Z111" s="606"/>
    </row>
    <row r="112" spans="1:34">
      <c r="A112" s="288">
        <v>2</v>
      </c>
      <c r="B112" s="284">
        <f t="shared" si="74"/>
        <v>89953880.958728001</v>
      </c>
      <c r="C112" s="702">
        <v>0</v>
      </c>
      <c r="D112" s="284"/>
      <c r="E112" s="285"/>
      <c r="F112" s="284"/>
      <c r="G112" s="285">
        <f t="shared" ref="G112:G116" si="91">+((C112+F112)*0.5)</f>
        <v>0</v>
      </c>
      <c r="H112" s="285">
        <f t="shared" si="77"/>
        <v>89953880.958728001</v>
      </c>
      <c r="I112" s="286">
        <v>6</v>
      </c>
      <c r="J112" s="285">
        <f t="shared" si="78"/>
        <v>449769.40479363996</v>
      </c>
      <c r="K112" s="285">
        <f t="shared" si="79"/>
        <v>449769.40479363996</v>
      </c>
      <c r="L112" s="285">
        <f t="shared" si="80"/>
        <v>449769.40479363996</v>
      </c>
      <c r="M112" s="285">
        <f t="shared" si="81"/>
        <v>449769.40479363996</v>
      </c>
      <c r="N112" s="285">
        <f t="shared" si="82"/>
        <v>449769.40479363996</v>
      </c>
      <c r="O112" s="285">
        <f t="shared" si="83"/>
        <v>449769.40479363996</v>
      </c>
      <c r="P112" s="285">
        <f t="shared" si="84"/>
        <v>449769.40479363996</v>
      </c>
      <c r="Q112" s="285">
        <f t="shared" si="85"/>
        <v>449769.40479363996</v>
      </c>
      <c r="R112" s="285">
        <f t="shared" si="86"/>
        <v>449769.40479363996</v>
      </c>
      <c r="S112" s="285">
        <f t="shared" si="87"/>
        <v>449769.40479363996</v>
      </c>
      <c r="T112" s="285">
        <f t="shared" si="88"/>
        <v>449769.40479363996</v>
      </c>
      <c r="U112" s="285">
        <f t="shared" si="89"/>
        <v>449769.40479363996</v>
      </c>
      <c r="V112" s="287">
        <f t="shared" si="90"/>
        <v>5397232.8575236797</v>
      </c>
      <c r="W112" s="285">
        <f>+B112+C112+F112-V112</f>
        <v>84556648.101204321</v>
      </c>
      <c r="X112" s="94">
        <f t="shared" ref="X112:X118" si="92">H112*I112/100</f>
        <v>5397232.8575236797</v>
      </c>
      <c r="Y112" s="156">
        <f t="shared" si="76"/>
        <v>0</v>
      </c>
      <c r="Z112" s="606"/>
    </row>
    <row r="113" spans="1:34">
      <c r="A113" s="288">
        <v>3</v>
      </c>
      <c r="B113" s="284">
        <f t="shared" si="74"/>
        <v>2839833.4847499998</v>
      </c>
      <c r="C113" s="702">
        <v>0</v>
      </c>
      <c r="D113" s="284"/>
      <c r="E113" s="285"/>
      <c r="F113" s="284"/>
      <c r="G113" s="285">
        <f t="shared" si="91"/>
        <v>0</v>
      </c>
      <c r="H113" s="285">
        <f t="shared" si="77"/>
        <v>2839833.4847499998</v>
      </c>
      <c r="I113" s="286">
        <v>5</v>
      </c>
      <c r="J113" s="285">
        <f t="shared" si="78"/>
        <v>11832.639519791664</v>
      </c>
      <c r="K113" s="285">
        <f t="shared" si="79"/>
        <v>11832.639519791664</v>
      </c>
      <c r="L113" s="285">
        <f t="shared" si="80"/>
        <v>11832.639519791664</v>
      </c>
      <c r="M113" s="285">
        <f t="shared" si="81"/>
        <v>11832.639519791664</v>
      </c>
      <c r="N113" s="285">
        <f t="shared" si="82"/>
        <v>11832.639519791664</v>
      </c>
      <c r="O113" s="285">
        <f t="shared" si="83"/>
        <v>11832.639519791664</v>
      </c>
      <c r="P113" s="285">
        <f t="shared" si="84"/>
        <v>11832.639519791664</v>
      </c>
      <c r="Q113" s="285">
        <f t="shared" si="85"/>
        <v>11832.639519791664</v>
      </c>
      <c r="R113" s="285">
        <f t="shared" si="86"/>
        <v>11832.639519791664</v>
      </c>
      <c r="S113" s="285">
        <f t="shared" si="87"/>
        <v>11832.639519791664</v>
      </c>
      <c r="T113" s="285">
        <f t="shared" si="88"/>
        <v>11832.639519791664</v>
      </c>
      <c r="U113" s="285">
        <f t="shared" si="89"/>
        <v>11832.639519791664</v>
      </c>
      <c r="V113" s="287">
        <f t="shared" si="90"/>
        <v>141991.6742375</v>
      </c>
      <c r="W113" s="285">
        <f t="shared" ref="W113:W117" si="93">+B113+C113+F113-V113</f>
        <v>2697841.8105124999</v>
      </c>
      <c r="X113" s="94">
        <f t="shared" si="92"/>
        <v>141991.67423749997</v>
      </c>
      <c r="Y113" s="156">
        <f t="shared" si="76"/>
        <v>0</v>
      </c>
      <c r="Z113" s="606"/>
    </row>
    <row r="114" spans="1:34" ht="12.75" customHeight="1">
      <c r="A114" s="288">
        <v>6</v>
      </c>
      <c r="B114" s="284">
        <f t="shared" si="74"/>
        <v>74409.758999999991</v>
      </c>
      <c r="C114" s="702">
        <v>0</v>
      </c>
      <c r="D114" s="284"/>
      <c r="E114" s="285"/>
      <c r="F114" s="284"/>
      <c r="G114" s="285">
        <f t="shared" si="91"/>
        <v>0</v>
      </c>
      <c r="H114" s="285">
        <f t="shared" si="77"/>
        <v>74409.758999999991</v>
      </c>
      <c r="I114" s="286">
        <v>10</v>
      </c>
      <c r="J114" s="285">
        <f t="shared" si="78"/>
        <v>620.08132499999988</v>
      </c>
      <c r="K114" s="285">
        <f t="shared" si="79"/>
        <v>620.08132499999988</v>
      </c>
      <c r="L114" s="285">
        <f t="shared" si="80"/>
        <v>620.08132499999988</v>
      </c>
      <c r="M114" s="285">
        <f t="shared" si="81"/>
        <v>620.08132499999988</v>
      </c>
      <c r="N114" s="285">
        <f t="shared" si="82"/>
        <v>620.08132499999988</v>
      </c>
      <c r="O114" s="285">
        <f t="shared" si="83"/>
        <v>620.08132499999988</v>
      </c>
      <c r="P114" s="285">
        <f t="shared" si="84"/>
        <v>620.08132499999988</v>
      </c>
      <c r="Q114" s="285">
        <f t="shared" si="85"/>
        <v>620.08132499999988</v>
      </c>
      <c r="R114" s="285">
        <f t="shared" si="86"/>
        <v>620.08132499999988</v>
      </c>
      <c r="S114" s="285">
        <f t="shared" si="87"/>
        <v>620.08132499999988</v>
      </c>
      <c r="T114" s="285">
        <f t="shared" si="88"/>
        <v>620.08132499999988</v>
      </c>
      <c r="U114" s="285">
        <f t="shared" si="89"/>
        <v>620.08132499999988</v>
      </c>
      <c r="V114" s="287">
        <f t="shared" si="90"/>
        <v>7440.9759000000004</v>
      </c>
      <c r="W114" s="285">
        <f t="shared" si="93"/>
        <v>66968.783099999986</v>
      </c>
      <c r="X114" s="94">
        <f t="shared" si="92"/>
        <v>7440.9758999999985</v>
      </c>
      <c r="Y114" s="156">
        <f t="shared" si="76"/>
        <v>0</v>
      </c>
      <c r="Z114" s="606"/>
      <c r="AD114" s="703"/>
      <c r="AE114" s="703"/>
      <c r="AF114" s="703"/>
      <c r="AG114" s="703"/>
    </row>
    <row r="115" spans="1:34">
      <c r="A115" s="288">
        <v>7</v>
      </c>
      <c r="B115" s="284">
        <f t="shared" si="74"/>
        <v>471021175.11343747</v>
      </c>
      <c r="C115" s="702">
        <v>8390463</v>
      </c>
      <c r="D115" s="284"/>
      <c r="E115" s="284"/>
      <c r="F115" s="284"/>
      <c r="G115" s="285">
        <f t="shared" si="91"/>
        <v>4195231.5</v>
      </c>
      <c r="H115" s="285">
        <f t="shared" si="77"/>
        <v>475216406.61343747</v>
      </c>
      <c r="I115" s="286">
        <v>15</v>
      </c>
      <c r="J115" s="285">
        <f t="shared" si="78"/>
        <v>5940205.0826679682</v>
      </c>
      <c r="K115" s="285">
        <f t="shared" si="79"/>
        <v>5940205.0826679682</v>
      </c>
      <c r="L115" s="285">
        <f>H115*I115/100/12</f>
        <v>5940205.0826679682</v>
      </c>
      <c r="M115" s="285">
        <f t="shared" si="81"/>
        <v>5940205.0826679682</v>
      </c>
      <c r="N115" s="285">
        <f t="shared" si="82"/>
        <v>5940205.0826679682</v>
      </c>
      <c r="O115" s="285">
        <f t="shared" si="83"/>
        <v>5940205.0826679682</v>
      </c>
      <c r="P115" s="285">
        <f t="shared" si="84"/>
        <v>5940205.0826679682</v>
      </c>
      <c r="Q115" s="285">
        <f t="shared" si="85"/>
        <v>5940205.0826679682</v>
      </c>
      <c r="R115" s="285">
        <f t="shared" si="86"/>
        <v>5940205.0826679682</v>
      </c>
      <c r="S115" s="285">
        <f t="shared" si="87"/>
        <v>5940205.0826679682</v>
      </c>
      <c r="T115" s="285">
        <f t="shared" si="88"/>
        <v>5940205.0826679682</v>
      </c>
      <c r="U115" s="285">
        <f t="shared" si="89"/>
        <v>5940205.0826679682</v>
      </c>
      <c r="V115" s="287">
        <f t="shared" si="90"/>
        <v>71282460.992015615</v>
      </c>
      <c r="W115" s="285">
        <f t="shared" si="93"/>
        <v>408129177.12142187</v>
      </c>
      <c r="X115" s="94">
        <f t="shared" si="92"/>
        <v>71282460.992015615</v>
      </c>
      <c r="Y115" s="156">
        <f t="shared" si="76"/>
        <v>0</v>
      </c>
      <c r="Z115" s="606"/>
      <c r="AD115" s="703"/>
      <c r="AE115" s="703"/>
      <c r="AF115" s="703"/>
      <c r="AG115" s="703"/>
    </row>
    <row r="116" spans="1:34" s="630" customFormat="1">
      <c r="A116" s="626">
        <v>8</v>
      </c>
      <c r="B116" s="404">
        <f t="shared" si="74"/>
        <v>166155807.29186028</v>
      </c>
      <c r="C116" s="704">
        <v>22656958.315915823</v>
      </c>
      <c r="D116" s="404"/>
      <c r="E116" s="405"/>
      <c r="F116" s="404"/>
      <c r="G116" s="405">
        <f t="shared" si="91"/>
        <v>11328479.157957911</v>
      </c>
      <c r="H116" s="405">
        <f t="shared" si="77"/>
        <v>177484286.44981819</v>
      </c>
      <c r="I116" s="627">
        <v>20</v>
      </c>
      <c r="J116" s="405">
        <f t="shared" si="78"/>
        <v>2958071.4408303029</v>
      </c>
      <c r="K116" s="405">
        <f t="shared" si="79"/>
        <v>2958071.4408303029</v>
      </c>
      <c r="L116" s="405">
        <f t="shared" ref="L116:L130" si="94">H116*I116/100/12</f>
        <v>2958071.4408303029</v>
      </c>
      <c r="M116" s="405">
        <f t="shared" si="81"/>
        <v>2958071.4408303029</v>
      </c>
      <c r="N116" s="405">
        <f t="shared" si="82"/>
        <v>2958071.4408303029</v>
      </c>
      <c r="O116" s="405">
        <f t="shared" si="83"/>
        <v>2958071.4408303029</v>
      </c>
      <c r="P116" s="405">
        <f t="shared" si="84"/>
        <v>2958071.4408303029</v>
      </c>
      <c r="Q116" s="405">
        <f t="shared" si="85"/>
        <v>2958071.4408303029</v>
      </c>
      <c r="R116" s="405">
        <f t="shared" si="86"/>
        <v>2958071.4408303029</v>
      </c>
      <c r="S116" s="405">
        <f t="shared" si="87"/>
        <v>2958071.4408303029</v>
      </c>
      <c r="T116" s="405">
        <f t="shared" si="88"/>
        <v>2958071.4408303029</v>
      </c>
      <c r="U116" s="405">
        <f t="shared" si="89"/>
        <v>2958071.4408303029</v>
      </c>
      <c r="V116" s="628">
        <f t="shared" si="90"/>
        <v>35496857.289963625</v>
      </c>
      <c r="W116" s="405">
        <f t="shared" si="93"/>
        <v>153315908.31781247</v>
      </c>
      <c r="X116" s="161">
        <f t="shared" si="92"/>
        <v>35496857.289963633</v>
      </c>
      <c r="Y116" s="162">
        <f t="shared" si="76"/>
        <v>0</v>
      </c>
      <c r="Z116" s="696"/>
    </row>
    <row r="117" spans="1:34">
      <c r="A117" s="288">
        <v>10</v>
      </c>
      <c r="B117" s="284">
        <f t="shared" si="74"/>
        <v>16919257.789999999</v>
      </c>
      <c r="C117" s="702">
        <v>4740957</v>
      </c>
      <c r="D117" s="284"/>
      <c r="E117" s="285"/>
      <c r="F117" s="284"/>
      <c r="G117" s="285">
        <f>+((C117+F117)*0.5)</f>
        <v>2370478.5</v>
      </c>
      <c r="H117" s="285">
        <f t="shared" si="77"/>
        <v>19289736.289999999</v>
      </c>
      <c r="I117" s="286">
        <v>30</v>
      </c>
      <c r="J117" s="285">
        <f t="shared" si="78"/>
        <v>482243.40724999993</v>
      </c>
      <c r="K117" s="285">
        <f t="shared" si="79"/>
        <v>482243.40724999993</v>
      </c>
      <c r="L117" s="285">
        <f t="shared" si="94"/>
        <v>482243.40724999993</v>
      </c>
      <c r="M117" s="285">
        <f t="shared" si="81"/>
        <v>482243.40724999993</v>
      </c>
      <c r="N117" s="285">
        <f t="shared" si="82"/>
        <v>482243.40724999993</v>
      </c>
      <c r="O117" s="285">
        <f t="shared" si="83"/>
        <v>482243.40724999993</v>
      </c>
      <c r="P117" s="285">
        <f t="shared" si="84"/>
        <v>482243.40724999993</v>
      </c>
      <c r="Q117" s="285">
        <f t="shared" si="85"/>
        <v>482243.40724999993</v>
      </c>
      <c r="R117" s="285">
        <f t="shared" si="86"/>
        <v>482243.40724999993</v>
      </c>
      <c r="S117" s="285">
        <f t="shared" si="87"/>
        <v>482243.40724999993</v>
      </c>
      <c r="T117" s="285">
        <f t="shared" si="88"/>
        <v>482243.40724999993</v>
      </c>
      <c r="U117" s="285">
        <f t="shared" si="89"/>
        <v>482243.40724999993</v>
      </c>
      <c r="V117" s="287">
        <f t="shared" si="90"/>
        <v>5786920.887000001</v>
      </c>
      <c r="W117" s="285">
        <f t="shared" si="93"/>
        <v>15873293.902999997</v>
      </c>
      <c r="X117" s="94">
        <f t="shared" si="92"/>
        <v>5786920.8869999992</v>
      </c>
      <c r="Y117" s="156">
        <f t="shared" si="76"/>
        <v>0</v>
      </c>
      <c r="Z117" s="606"/>
    </row>
    <row r="118" spans="1:34">
      <c r="A118" s="288">
        <v>12</v>
      </c>
      <c r="B118" s="284">
        <f t="shared" si="74"/>
        <v>2692654.9989711465</v>
      </c>
      <c r="C118" s="705">
        <v>2599588.7083344986</v>
      </c>
      <c r="D118" s="284"/>
      <c r="E118" s="285"/>
      <c r="F118" s="284"/>
      <c r="G118" s="285">
        <f>+((C118-D118+F118)*0.5)</f>
        <v>1299794.3541672493</v>
      </c>
      <c r="H118" s="285">
        <f>+B118+G118+D118</f>
        <v>3992449.3531383956</v>
      </c>
      <c r="I118" s="286">
        <v>100</v>
      </c>
      <c r="J118" s="285">
        <f>H118*I118/100/12</f>
        <v>332704.11276153295</v>
      </c>
      <c r="K118" s="285">
        <f t="shared" si="79"/>
        <v>332704.11276153295</v>
      </c>
      <c r="L118" s="285">
        <f t="shared" si="94"/>
        <v>332704.11276153295</v>
      </c>
      <c r="M118" s="285">
        <f t="shared" si="81"/>
        <v>332704.11276153295</v>
      </c>
      <c r="N118" s="285">
        <f t="shared" si="82"/>
        <v>332704.11276153295</v>
      </c>
      <c r="O118" s="285">
        <f t="shared" si="83"/>
        <v>332704.11276153295</v>
      </c>
      <c r="P118" s="285">
        <f t="shared" si="84"/>
        <v>332704.11276153295</v>
      </c>
      <c r="Q118" s="285">
        <f t="shared" si="85"/>
        <v>332704.11276153295</v>
      </c>
      <c r="R118" s="285">
        <f t="shared" si="86"/>
        <v>332704.11276153295</v>
      </c>
      <c r="S118" s="285">
        <f t="shared" si="87"/>
        <v>332704.11276153295</v>
      </c>
      <c r="T118" s="285">
        <f t="shared" si="88"/>
        <v>332704.11276153295</v>
      </c>
      <c r="U118" s="285">
        <f t="shared" si="89"/>
        <v>332704.11276153295</v>
      </c>
      <c r="V118" s="287">
        <f>SUM(J118:U118)</f>
        <v>3992449.3531383951</v>
      </c>
      <c r="W118" s="285">
        <f>+B118+C118+F118-V118</f>
        <v>1299794.3541672505</v>
      </c>
      <c r="X118" s="161">
        <f t="shared" si="92"/>
        <v>3992449.3531383956</v>
      </c>
      <c r="Y118" s="162">
        <f t="shared" si="76"/>
        <v>0</v>
      </c>
      <c r="Z118" s="606"/>
      <c r="AA118" s="597" t="s">
        <v>268</v>
      </c>
      <c r="AB118" s="703"/>
      <c r="AC118" s="703"/>
    </row>
    <row r="119" spans="1:34">
      <c r="A119" s="288">
        <v>13</v>
      </c>
      <c r="B119" s="284">
        <f t="shared" si="74"/>
        <v>674788.57044285955</v>
      </c>
      <c r="C119" s="702">
        <v>0</v>
      </c>
      <c r="D119" s="284"/>
      <c r="E119" s="285"/>
      <c r="F119" s="284"/>
      <c r="G119" s="285">
        <f t="shared" ref="G119:G130" si="95">+((C119+F119)*0.5)</f>
        <v>0</v>
      </c>
      <c r="H119" s="285">
        <f t="shared" ref="H119:H130" si="96">+B119+G119+D119</f>
        <v>674788.57044285955</v>
      </c>
      <c r="I119" s="286"/>
      <c r="J119" s="285">
        <f t="shared" ref="J119:J130" si="97">H119*I119/100/12</f>
        <v>0</v>
      </c>
      <c r="K119" s="285">
        <f t="shared" si="79"/>
        <v>0</v>
      </c>
      <c r="L119" s="285">
        <f t="shared" si="94"/>
        <v>0</v>
      </c>
      <c r="M119" s="285">
        <f t="shared" si="81"/>
        <v>0</v>
      </c>
      <c r="N119" s="285">
        <f t="shared" si="82"/>
        <v>0</v>
      </c>
      <c r="O119" s="285">
        <f t="shared" si="83"/>
        <v>0</v>
      </c>
      <c r="P119" s="285">
        <f t="shared" si="84"/>
        <v>0</v>
      </c>
      <c r="Q119" s="285">
        <f t="shared" si="85"/>
        <v>0</v>
      </c>
      <c r="R119" s="285">
        <f t="shared" si="86"/>
        <v>0</v>
      </c>
      <c r="S119" s="285">
        <f t="shared" si="87"/>
        <v>0</v>
      </c>
      <c r="T119" s="285">
        <f t="shared" si="88"/>
        <v>0</v>
      </c>
      <c r="U119" s="285">
        <f t="shared" si="89"/>
        <v>0</v>
      </c>
      <c r="V119" s="287">
        <v>212093</v>
      </c>
      <c r="W119" s="285">
        <f t="shared" ref="W119:W130" si="98">+B119+C119+F119-V119</f>
        <v>462695.57044285955</v>
      </c>
      <c r="X119" s="94"/>
      <c r="Y119" s="95">
        <f>V119-X119</f>
        <v>212093</v>
      </c>
      <c r="Z119" s="606"/>
      <c r="AA119" s="703"/>
      <c r="AB119" s="706" t="s">
        <v>269</v>
      </c>
      <c r="AC119" s="707"/>
      <c r="AD119" s="706"/>
      <c r="AE119" s="706"/>
      <c r="AF119" s="706"/>
      <c r="AG119" s="706"/>
      <c r="AH119" s="706"/>
    </row>
    <row r="120" spans="1:34">
      <c r="A120" s="288">
        <v>17</v>
      </c>
      <c r="B120" s="284">
        <f t="shared" si="74"/>
        <v>486010.32832000003</v>
      </c>
      <c r="C120" s="702">
        <v>0</v>
      </c>
      <c r="D120" s="284"/>
      <c r="E120" s="285"/>
      <c r="F120" s="284"/>
      <c r="G120" s="285">
        <f t="shared" si="95"/>
        <v>0</v>
      </c>
      <c r="H120" s="285">
        <f t="shared" si="96"/>
        <v>486010.32832000003</v>
      </c>
      <c r="I120" s="286">
        <v>8</v>
      </c>
      <c r="J120" s="285">
        <f t="shared" si="97"/>
        <v>3240.0688554666667</v>
      </c>
      <c r="K120" s="285">
        <f t="shared" si="79"/>
        <v>3240.0688554666667</v>
      </c>
      <c r="L120" s="285">
        <f t="shared" si="94"/>
        <v>3240.0688554666667</v>
      </c>
      <c r="M120" s="285">
        <f t="shared" si="81"/>
        <v>3240.0688554666667</v>
      </c>
      <c r="N120" s="285">
        <f t="shared" si="82"/>
        <v>3240.0688554666667</v>
      </c>
      <c r="O120" s="285">
        <f t="shared" si="83"/>
        <v>3240.0688554666667</v>
      </c>
      <c r="P120" s="285">
        <f t="shared" si="84"/>
        <v>3240.0688554666667</v>
      </c>
      <c r="Q120" s="285">
        <f t="shared" si="85"/>
        <v>3240.0688554666667</v>
      </c>
      <c r="R120" s="285">
        <f t="shared" si="86"/>
        <v>3240.0688554666667</v>
      </c>
      <c r="S120" s="285">
        <f t="shared" si="87"/>
        <v>3240.0688554666667</v>
      </c>
      <c r="T120" s="285">
        <f t="shared" si="88"/>
        <v>3240.0688554666667</v>
      </c>
      <c r="U120" s="285">
        <f t="shared" si="89"/>
        <v>3240.0688554666667</v>
      </c>
      <c r="V120" s="287">
        <f t="shared" ref="V120:V130" si="99">SUM(J120:U120)</f>
        <v>38880.826265600001</v>
      </c>
      <c r="W120" s="285">
        <f t="shared" si="98"/>
        <v>447129.50205440004</v>
      </c>
      <c r="X120" s="94">
        <f t="shared" ref="X120:X130" si="100">H120*I120/100</f>
        <v>38880.826265600001</v>
      </c>
      <c r="Y120" s="95">
        <f t="shared" ref="Y120:Y131" si="101">V120-X120</f>
        <v>0</v>
      </c>
      <c r="Z120" s="606"/>
      <c r="AB120" s="706" t="s">
        <v>270</v>
      </c>
      <c r="AC120" s="706"/>
      <c r="AD120" s="706"/>
      <c r="AE120" s="706"/>
      <c r="AF120" s="706"/>
      <c r="AG120" s="706"/>
      <c r="AH120" s="706"/>
    </row>
    <row r="121" spans="1:34">
      <c r="A121" s="288">
        <v>38</v>
      </c>
      <c r="B121" s="284">
        <f t="shared" si="74"/>
        <v>4493569.0334999999</v>
      </c>
      <c r="C121" s="702">
        <v>0</v>
      </c>
      <c r="D121" s="284"/>
      <c r="E121" s="285"/>
      <c r="F121" s="284"/>
      <c r="G121" s="285">
        <f t="shared" si="95"/>
        <v>0</v>
      </c>
      <c r="H121" s="285">
        <f t="shared" si="96"/>
        <v>4493569.0334999999</v>
      </c>
      <c r="I121" s="286">
        <v>30</v>
      </c>
      <c r="J121" s="285">
        <f t="shared" si="97"/>
        <v>112339.22583749999</v>
      </c>
      <c r="K121" s="285">
        <f t="shared" si="79"/>
        <v>112339.22583749999</v>
      </c>
      <c r="L121" s="285">
        <f t="shared" si="94"/>
        <v>112339.22583749999</v>
      </c>
      <c r="M121" s="285">
        <f t="shared" si="81"/>
        <v>112339.22583749999</v>
      </c>
      <c r="N121" s="285">
        <f t="shared" si="82"/>
        <v>112339.22583749999</v>
      </c>
      <c r="O121" s="285">
        <f t="shared" si="83"/>
        <v>112339.22583749999</v>
      </c>
      <c r="P121" s="285">
        <f t="shared" si="84"/>
        <v>112339.22583749999</v>
      </c>
      <c r="Q121" s="285">
        <f t="shared" si="85"/>
        <v>112339.22583749999</v>
      </c>
      <c r="R121" s="285">
        <f t="shared" si="86"/>
        <v>112339.22583749999</v>
      </c>
      <c r="S121" s="285">
        <f t="shared" si="87"/>
        <v>112339.22583749999</v>
      </c>
      <c r="T121" s="285">
        <f t="shared" si="88"/>
        <v>112339.22583749999</v>
      </c>
      <c r="U121" s="285">
        <f t="shared" si="89"/>
        <v>112339.22583749999</v>
      </c>
      <c r="V121" s="287">
        <f t="shared" si="99"/>
        <v>1348070.7100499999</v>
      </c>
      <c r="W121" s="285">
        <f t="shared" si="98"/>
        <v>3145498.32345</v>
      </c>
      <c r="X121" s="94">
        <f t="shared" si="100"/>
        <v>1348070.7100499999</v>
      </c>
      <c r="Y121" s="95">
        <f t="shared" si="101"/>
        <v>0</v>
      </c>
      <c r="Z121" s="606"/>
      <c r="AA121" s="586" t="s">
        <v>271</v>
      </c>
    </row>
    <row r="122" spans="1:34" ht="15.75" thickBot="1">
      <c r="A122" s="288">
        <v>41</v>
      </c>
      <c r="B122" s="284">
        <f t="shared" si="74"/>
        <v>12457135.928809932</v>
      </c>
      <c r="C122" s="702">
        <v>18661096</v>
      </c>
      <c r="D122" s="284"/>
      <c r="E122" s="284"/>
      <c r="F122" s="284"/>
      <c r="G122" s="285">
        <f t="shared" si="95"/>
        <v>9330548</v>
      </c>
      <c r="H122" s="285">
        <f t="shared" si="96"/>
        <v>21787683.928809933</v>
      </c>
      <c r="I122" s="286">
        <v>25</v>
      </c>
      <c r="J122" s="285">
        <f t="shared" si="97"/>
        <v>453910.08185020695</v>
      </c>
      <c r="K122" s="285">
        <f t="shared" si="79"/>
        <v>453910.08185020695</v>
      </c>
      <c r="L122" s="285">
        <f t="shared" si="94"/>
        <v>453910.08185020695</v>
      </c>
      <c r="M122" s="285">
        <f t="shared" si="81"/>
        <v>453910.08185020695</v>
      </c>
      <c r="N122" s="285">
        <f t="shared" si="82"/>
        <v>453910.08185020695</v>
      </c>
      <c r="O122" s="285">
        <f t="shared" si="83"/>
        <v>453910.08185020695</v>
      </c>
      <c r="P122" s="285">
        <f t="shared" si="84"/>
        <v>453910.08185020695</v>
      </c>
      <c r="Q122" s="285">
        <f t="shared" si="85"/>
        <v>453910.08185020695</v>
      </c>
      <c r="R122" s="285">
        <f t="shared" si="86"/>
        <v>453910.08185020695</v>
      </c>
      <c r="S122" s="285">
        <f t="shared" si="87"/>
        <v>453910.08185020695</v>
      </c>
      <c r="T122" s="285">
        <f t="shared" si="88"/>
        <v>453910.08185020695</v>
      </c>
      <c r="U122" s="285">
        <f t="shared" si="89"/>
        <v>453910.08185020695</v>
      </c>
      <c r="V122" s="287">
        <f t="shared" si="99"/>
        <v>5446920.9822024833</v>
      </c>
      <c r="W122" s="285">
        <f t="shared" si="98"/>
        <v>25671310.946607448</v>
      </c>
      <c r="X122" s="94">
        <f t="shared" si="100"/>
        <v>5446920.9822024833</v>
      </c>
      <c r="Y122" s="95">
        <f t="shared" si="101"/>
        <v>0</v>
      </c>
      <c r="Z122" s="606"/>
    </row>
    <row r="123" spans="1:34">
      <c r="A123" s="288">
        <v>45</v>
      </c>
      <c r="B123" s="284">
        <f t="shared" si="74"/>
        <v>2164.0396250000003</v>
      </c>
      <c r="C123" s="702">
        <v>0</v>
      </c>
      <c r="D123" s="284"/>
      <c r="E123" s="284"/>
      <c r="F123" s="284"/>
      <c r="G123" s="285">
        <f t="shared" si="95"/>
        <v>0</v>
      </c>
      <c r="H123" s="285">
        <f t="shared" si="96"/>
        <v>2164.0396250000003</v>
      </c>
      <c r="I123" s="286">
        <v>45</v>
      </c>
      <c r="J123" s="285">
        <f t="shared" si="97"/>
        <v>81.151485937500013</v>
      </c>
      <c r="K123" s="285">
        <f t="shared" si="79"/>
        <v>81.151485937500013</v>
      </c>
      <c r="L123" s="285">
        <f t="shared" si="94"/>
        <v>81.151485937500013</v>
      </c>
      <c r="M123" s="285">
        <f t="shared" si="81"/>
        <v>81.151485937500013</v>
      </c>
      <c r="N123" s="285">
        <f t="shared" si="82"/>
        <v>81.151485937500013</v>
      </c>
      <c r="O123" s="285">
        <f t="shared" si="83"/>
        <v>81.151485937500013</v>
      </c>
      <c r="P123" s="285">
        <f t="shared" si="84"/>
        <v>81.151485937500013</v>
      </c>
      <c r="Q123" s="285">
        <f t="shared" si="85"/>
        <v>81.151485937500013</v>
      </c>
      <c r="R123" s="285">
        <f t="shared" si="86"/>
        <v>81.151485937500013</v>
      </c>
      <c r="S123" s="285">
        <f t="shared" si="87"/>
        <v>81.151485937500013</v>
      </c>
      <c r="T123" s="285">
        <f t="shared" si="88"/>
        <v>81.151485937500013</v>
      </c>
      <c r="U123" s="285">
        <f t="shared" si="89"/>
        <v>81.151485937500013</v>
      </c>
      <c r="V123" s="287">
        <f t="shared" si="99"/>
        <v>973.81783124999993</v>
      </c>
      <c r="W123" s="285">
        <f t="shared" si="98"/>
        <v>1190.2217937500004</v>
      </c>
      <c r="X123" s="94">
        <f t="shared" si="100"/>
        <v>973.81783125000015</v>
      </c>
      <c r="Y123" s="95">
        <f t="shared" si="101"/>
        <v>0</v>
      </c>
      <c r="Z123" s="606"/>
      <c r="AA123" s="708" t="s">
        <v>261</v>
      </c>
      <c r="AB123" s="631"/>
      <c r="AE123" s="597"/>
      <c r="AF123" s="597"/>
    </row>
    <row r="124" spans="1:34" ht="15.75" thickBot="1">
      <c r="A124" s="295">
        <v>49</v>
      </c>
      <c r="B124" s="284">
        <f t="shared" si="74"/>
        <v>669269008.33187497</v>
      </c>
      <c r="C124" s="702">
        <v>121775179</v>
      </c>
      <c r="D124" s="284"/>
      <c r="E124" s="285"/>
      <c r="F124" s="284"/>
      <c r="G124" s="285">
        <f t="shared" si="95"/>
        <v>60887589.5</v>
      </c>
      <c r="H124" s="285">
        <f t="shared" si="96"/>
        <v>730156597.83187497</v>
      </c>
      <c r="I124" s="286">
        <v>8</v>
      </c>
      <c r="J124" s="285">
        <f t="shared" si="97"/>
        <v>4867710.6522124996</v>
      </c>
      <c r="K124" s="285">
        <f t="shared" si="79"/>
        <v>4867710.6522124996</v>
      </c>
      <c r="L124" s="285">
        <f t="shared" si="94"/>
        <v>4867710.6522124996</v>
      </c>
      <c r="M124" s="285">
        <f t="shared" si="81"/>
        <v>4867710.6522124996</v>
      </c>
      <c r="N124" s="285">
        <f t="shared" si="82"/>
        <v>4867710.6522124996</v>
      </c>
      <c r="O124" s="285">
        <f t="shared" si="83"/>
        <v>4867710.6522124996</v>
      </c>
      <c r="P124" s="285">
        <f t="shared" si="84"/>
        <v>4867710.6522124996</v>
      </c>
      <c r="Q124" s="285">
        <f t="shared" si="85"/>
        <v>4867710.6522124996</v>
      </c>
      <c r="R124" s="285">
        <f t="shared" si="86"/>
        <v>4867710.6522124996</v>
      </c>
      <c r="S124" s="285">
        <f t="shared" si="87"/>
        <v>4867710.6522124996</v>
      </c>
      <c r="T124" s="285">
        <f t="shared" si="88"/>
        <v>4867710.6522124996</v>
      </c>
      <c r="U124" s="285">
        <f t="shared" si="89"/>
        <v>4867710.6522124996</v>
      </c>
      <c r="V124" s="287">
        <f t="shared" si="99"/>
        <v>58412527.826549999</v>
      </c>
      <c r="W124" s="285">
        <f t="shared" si="98"/>
        <v>732631659.50532496</v>
      </c>
      <c r="X124" s="94">
        <f t="shared" si="100"/>
        <v>58412527.826549999</v>
      </c>
      <c r="Y124" s="95">
        <f t="shared" si="101"/>
        <v>0</v>
      </c>
      <c r="Z124" s="606"/>
      <c r="AA124" s="591"/>
      <c r="AB124" s="592"/>
      <c r="AE124" s="709" t="s">
        <v>272</v>
      </c>
      <c r="AF124" s="706" t="s">
        <v>273</v>
      </c>
    </row>
    <row r="125" spans="1:34">
      <c r="A125" s="295">
        <v>50</v>
      </c>
      <c r="B125" s="284">
        <f t="shared" si="74"/>
        <v>17837867.899666212</v>
      </c>
      <c r="C125" s="702">
        <v>8714216.1811408699</v>
      </c>
      <c r="D125" s="284"/>
      <c r="E125" s="285"/>
      <c r="F125" s="284"/>
      <c r="G125" s="285">
        <f t="shared" si="95"/>
        <v>4357108.0905704349</v>
      </c>
      <c r="H125" s="285">
        <f t="shared" si="96"/>
        <v>22194975.990236647</v>
      </c>
      <c r="I125" s="286">
        <v>55</v>
      </c>
      <c r="J125" s="285">
        <f t="shared" si="97"/>
        <v>1017269.7328858463</v>
      </c>
      <c r="K125" s="285">
        <f t="shared" si="79"/>
        <v>1017269.7328858463</v>
      </c>
      <c r="L125" s="285">
        <f t="shared" si="94"/>
        <v>1017269.7328858463</v>
      </c>
      <c r="M125" s="285">
        <f t="shared" si="81"/>
        <v>1017269.7328858463</v>
      </c>
      <c r="N125" s="285">
        <f t="shared" si="82"/>
        <v>1017269.7328858463</v>
      </c>
      <c r="O125" s="285">
        <f t="shared" si="83"/>
        <v>1017269.7328858463</v>
      </c>
      <c r="P125" s="285">
        <f t="shared" si="84"/>
        <v>1017269.7328858463</v>
      </c>
      <c r="Q125" s="285">
        <f t="shared" si="85"/>
        <v>1017269.7328858463</v>
      </c>
      <c r="R125" s="285">
        <f t="shared" si="86"/>
        <v>1017269.7328858463</v>
      </c>
      <c r="S125" s="285">
        <f t="shared" si="87"/>
        <v>1017269.7328858463</v>
      </c>
      <c r="T125" s="285">
        <f t="shared" si="88"/>
        <v>1017269.7328858463</v>
      </c>
      <c r="U125" s="285">
        <f t="shared" si="89"/>
        <v>1017269.7328858463</v>
      </c>
      <c r="V125" s="287">
        <f t="shared" si="99"/>
        <v>12207236.794630157</v>
      </c>
      <c r="W125" s="285">
        <f t="shared" si="98"/>
        <v>14344847.286176926</v>
      </c>
      <c r="X125" s="94">
        <f t="shared" si="100"/>
        <v>12207236.794630155</v>
      </c>
      <c r="Y125" s="95">
        <f t="shared" si="101"/>
        <v>0</v>
      </c>
      <c r="Z125" s="606"/>
      <c r="AA125" s="594" t="s">
        <v>215</v>
      </c>
      <c r="AB125" s="590" t="s">
        <v>119</v>
      </c>
      <c r="AC125" s="710" t="s">
        <v>13</v>
      </c>
      <c r="AD125" s="711" t="s">
        <v>155</v>
      </c>
      <c r="AE125" s="706"/>
      <c r="AF125" s="706"/>
    </row>
    <row r="126" spans="1:34">
      <c r="A126" s="288">
        <v>51</v>
      </c>
      <c r="B126" s="284">
        <f t="shared" si="74"/>
        <v>1520798495.7772007</v>
      </c>
      <c r="C126" s="702">
        <v>248989440.49906838</v>
      </c>
      <c r="D126" s="284"/>
      <c r="E126" s="285"/>
      <c r="F126" s="284"/>
      <c r="G126" s="285">
        <f t="shared" si="95"/>
        <v>124494720.24953419</v>
      </c>
      <c r="H126" s="285">
        <f t="shared" si="96"/>
        <v>1645293216.0267348</v>
      </c>
      <c r="I126" s="286">
        <v>6</v>
      </c>
      <c r="J126" s="285">
        <f t="shared" si="97"/>
        <v>8226466.0801336728</v>
      </c>
      <c r="K126" s="285">
        <f t="shared" si="79"/>
        <v>8226466.0801336728</v>
      </c>
      <c r="L126" s="285">
        <f t="shared" si="94"/>
        <v>8226466.0801336728</v>
      </c>
      <c r="M126" s="285">
        <f t="shared" si="81"/>
        <v>8226466.0801336728</v>
      </c>
      <c r="N126" s="285">
        <f t="shared" si="82"/>
        <v>8226466.0801336728</v>
      </c>
      <c r="O126" s="285">
        <f t="shared" si="83"/>
        <v>8226466.0801336728</v>
      </c>
      <c r="P126" s="285">
        <f t="shared" si="84"/>
        <v>8226466.0801336728</v>
      </c>
      <c r="Q126" s="285">
        <f t="shared" si="85"/>
        <v>8226466.0801336728</v>
      </c>
      <c r="R126" s="285">
        <f t="shared" si="86"/>
        <v>8226466.0801336728</v>
      </c>
      <c r="S126" s="285">
        <f t="shared" si="87"/>
        <v>8226466.0801336728</v>
      </c>
      <c r="T126" s="285">
        <f t="shared" si="88"/>
        <v>8226466.0801336728</v>
      </c>
      <c r="U126" s="285">
        <f t="shared" si="89"/>
        <v>8226466.0801336728</v>
      </c>
      <c r="V126" s="287">
        <f t="shared" si="99"/>
        <v>98717592.961604103</v>
      </c>
      <c r="W126" s="285">
        <f t="shared" si="98"/>
        <v>1671070343.3146648</v>
      </c>
      <c r="X126" s="94">
        <f t="shared" si="100"/>
        <v>98717592.961604074</v>
      </c>
      <c r="Y126" s="95">
        <f t="shared" si="101"/>
        <v>0</v>
      </c>
      <c r="Z126" s="606"/>
      <c r="AA126" s="594"/>
      <c r="AB126" s="665"/>
      <c r="AD126" s="712"/>
      <c r="AE126" s="706"/>
      <c r="AF126" s="713"/>
    </row>
    <row r="127" spans="1:34">
      <c r="A127" s="298" t="s">
        <v>224</v>
      </c>
      <c r="B127" s="284">
        <f t="shared" si="74"/>
        <v>64782685.875051789</v>
      </c>
      <c r="C127" s="702">
        <v>0</v>
      </c>
      <c r="D127" s="284"/>
      <c r="E127" s="285"/>
      <c r="F127" s="284"/>
      <c r="G127" s="285">
        <f t="shared" si="95"/>
        <v>0</v>
      </c>
      <c r="H127" s="285">
        <f t="shared" si="96"/>
        <v>64782685.875051789</v>
      </c>
      <c r="I127" s="286">
        <v>6</v>
      </c>
      <c r="J127" s="285">
        <f t="shared" si="97"/>
        <v>323913.42937525891</v>
      </c>
      <c r="K127" s="285">
        <f t="shared" si="79"/>
        <v>323913.42937525891</v>
      </c>
      <c r="L127" s="285">
        <f t="shared" si="94"/>
        <v>323913.42937525891</v>
      </c>
      <c r="M127" s="285">
        <f t="shared" si="81"/>
        <v>323913.42937525891</v>
      </c>
      <c r="N127" s="285">
        <f t="shared" si="82"/>
        <v>323913.42937525891</v>
      </c>
      <c r="O127" s="285">
        <f t="shared" si="83"/>
        <v>323913.42937525891</v>
      </c>
      <c r="P127" s="285">
        <f t="shared" si="84"/>
        <v>323913.42937525891</v>
      </c>
      <c r="Q127" s="285">
        <f t="shared" si="85"/>
        <v>323913.42937525891</v>
      </c>
      <c r="R127" s="285">
        <f t="shared" si="86"/>
        <v>323913.42937525891</v>
      </c>
      <c r="S127" s="285">
        <f t="shared" si="87"/>
        <v>323913.42937525891</v>
      </c>
      <c r="T127" s="285">
        <f t="shared" si="88"/>
        <v>323913.42937525891</v>
      </c>
      <c r="U127" s="285">
        <f t="shared" si="89"/>
        <v>323913.42937525891</v>
      </c>
      <c r="V127" s="287">
        <f t="shared" ref="V127" si="102">SUM(J127:U127)</f>
        <v>3886961.1525031063</v>
      </c>
      <c r="W127" s="285">
        <f t="shared" si="98"/>
        <v>60895724.722548686</v>
      </c>
      <c r="X127" s="94">
        <f t="shared" si="100"/>
        <v>3886961.1525031072</v>
      </c>
      <c r="Y127" s="95">
        <f t="shared" si="101"/>
        <v>0</v>
      </c>
      <c r="Z127" s="606"/>
      <c r="AA127" s="594" t="s">
        <v>216</v>
      </c>
      <c r="AB127" s="104">
        <v>50400</v>
      </c>
      <c r="AC127" s="602">
        <v>985006.58141582448</v>
      </c>
      <c r="AD127" s="714">
        <f t="shared" ref="AD127:AD134" si="103">+AB127+AC127</f>
        <v>1035406.5814158245</v>
      </c>
      <c r="AE127" s="706"/>
      <c r="AF127" s="713">
        <f>+AD127</f>
        <v>1035406.5814158245</v>
      </c>
    </row>
    <row r="128" spans="1:34">
      <c r="A128" s="288">
        <v>43.2</v>
      </c>
      <c r="B128" s="284">
        <f t="shared" si="74"/>
        <v>0</v>
      </c>
      <c r="C128" s="702">
        <v>0</v>
      </c>
      <c r="D128" s="284"/>
      <c r="E128" s="285"/>
      <c r="F128" s="284"/>
      <c r="G128" s="285">
        <f t="shared" si="95"/>
        <v>0</v>
      </c>
      <c r="H128" s="285">
        <f t="shared" si="96"/>
        <v>0</v>
      </c>
      <c r="I128" s="286">
        <v>50</v>
      </c>
      <c r="J128" s="285">
        <f t="shared" si="97"/>
        <v>0</v>
      </c>
      <c r="K128" s="285">
        <f t="shared" si="79"/>
        <v>0</v>
      </c>
      <c r="L128" s="285">
        <f t="shared" si="94"/>
        <v>0</v>
      </c>
      <c r="M128" s="285">
        <f t="shared" si="81"/>
        <v>0</v>
      </c>
      <c r="N128" s="285">
        <f t="shared" si="82"/>
        <v>0</v>
      </c>
      <c r="O128" s="285">
        <f t="shared" si="83"/>
        <v>0</v>
      </c>
      <c r="P128" s="285">
        <f t="shared" si="84"/>
        <v>0</v>
      </c>
      <c r="Q128" s="285">
        <f t="shared" si="85"/>
        <v>0</v>
      </c>
      <c r="R128" s="285">
        <f t="shared" si="86"/>
        <v>0</v>
      </c>
      <c r="S128" s="285">
        <f t="shared" si="87"/>
        <v>0</v>
      </c>
      <c r="T128" s="285">
        <f t="shared" si="88"/>
        <v>0</v>
      </c>
      <c r="U128" s="285">
        <f t="shared" si="89"/>
        <v>0</v>
      </c>
      <c r="V128" s="287">
        <f t="shared" si="99"/>
        <v>0</v>
      </c>
      <c r="W128" s="285">
        <f t="shared" si="98"/>
        <v>0</v>
      </c>
      <c r="X128" s="94">
        <f t="shared" si="100"/>
        <v>0</v>
      </c>
      <c r="Y128" s="95">
        <f t="shared" si="101"/>
        <v>0</v>
      </c>
      <c r="Z128" s="606"/>
      <c r="AA128" s="594">
        <v>8</v>
      </c>
      <c r="AB128" s="104"/>
      <c r="AC128" s="602">
        <v>27882.684084175486</v>
      </c>
      <c r="AD128" s="714">
        <f t="shared" si="103"/>
        <v>27882.684084175486</v>
      </c>
      <c r="AE128" s="706"/>
      <c r="AF128" s="713">
        <f>+AD128</f>
        <v>27882.684084175486</v>
      </c>
    </row>
    <row r="129" spans="1:35">
      <c r="A129" s="288" t="s">
        <v>158</v>
      </c>
      <c r="B129" s="284">
        <f t="shared" si="74"/>
        <v>16583692.851363601</v>
      </c>
      <c r="C129" s="702">
        <v>0</v>
      </c>
      <c r="D129" s="284"/>
      <c r="E129" s="285"/>
      <c r="F129" s="284"/>
      <c r="G129" s="285">
        <f t="shared" si="95"/>
        <v>0</v>
      </c>
      <c r="H129" s="285">
        <f t="shared" si="96"/>
        <v>16583692.851363601</v>
      </c>
      <c r="I129" s="286">
        <v>7</v>
      </c>
      <c r="J129" s="285">
        <f t="shared" si="97"/>
        <v>96738.208299621008</v>
      </c>
      <c r="K129" s="285">
        <f t="shared" si="79"/>
        <v>96738.208299621008</v>
      </c>
      <c r="L129" s="285">
        <f t="shared" si="94"/>
        <v>96738.208299621008</v>
      </c>
      <c r="M129" s="285">
        <f t="shared" si="81"/>
        <v>96738.208299621008</v>
      </c>
      <c r="N129" s="285">
        <f t="shared" si="82"/>
        <v>96738.208299621008</v>
      </c>
      <c r="O129" s="285">
        <f t="shared" si="83"/>
        <v>96738.208299621008</v>
      </c>
      <c r="P129" s="285">
        <f t="shared" si="84"/>
        <v>96738.208299621008</v>
      </c>
      <c r="Q129" s="285">
        <f t="shared" si="85"/>
        <v>96738.208299621008</v>
      </c>
      <c r="R129" s="285">
        <f t="shared" si="86"/>
        <v>96738.208299621008</v>
      </c>
      <c r="S129" s="285">
        <f t="shared" si="87"/>
        <v>96738.208299621008</v>
      </c>
      <c r="T129" s="285">
        <f t="shared" si="88"/>
        <v>96738.208299621008</v>
      </c>
      <c r="U129" s="285">
        <f t="shared" si="89"/>
        <v>96738.208299621008</v>
      </c>
      <c r="V129" s="287">
        <f t="shared" si="99"/>
        <v>1160858.4995954521</v>
      </c>
      <c r="W129" s="285">
        <f t="shared" si="98"/>
        <v>15422834.351768149</v>
      </c>
      <c r="X129" s="94">
        <f t="shared" si="100"/>
        <v>1160858.4995954521</v>
      </c>
      <c r="Y129" s="95">
        <f t="shared" si="101"/>
        <v>0</v>
      </c>
      <c r="Z129" s="606"/>
      <c r="AA129" s="667">
        <v>12</v>
      </c>
      <c r="AB129" s="715"/>
      <c r="AC129" s="713">
        <v>3982334.2916655014</v>
      </c>
      <c r="AD129" s="714">
        <f t="shared" si="103"/>
        <v>3982334.2916655014</v>
      </c>
      <c r="AE129" s="713"/>
      <c r="AF129" s="713">
        <f>+AD129+AE129</f>
        <v>3982334.2916655014</v>
      </c>
    </row>
    <row r="130" spans="1:35">
      <c r="A130" s="378">
        <v>14.1</v>
      </c>
      <c r="B130" s="284">
        <f t="shared" si="74"/>
        <v>8441233.4104535189</v>
      </c>
      <c r="C130" s="702">
        <v>125820</v>
      </c>
      <c r="D130" s="284"/>
      <c r="E130" s="285"/>
      <c r="F130" s="284"/>
      <c r="G130" s="285">
        <f t="shared" si="95"/>
        <v>62910</v>
      </c>
      <c r="H130" s="285">
        <f t="shared" si="96"/>
        <v>8504143.4104535189</v>
      </c>
      <c r="I130" s="286">
        <v>5</v>
      </c>
      <c r="J130" s="285">
        <f t="shared" si="97"/>
        <v>35433.930876889666</v>
      </c>
      <c r="K130" s="285">
        <f t="shared" si="79"/>
        <v>35433.930876889666</v>
      </c>
      <c r="L130" s="285">
        <f t="shared" si="94"/>
        <v>35433.930876889666</v>
      </c>
      <c r="M130" s="285">
        <f t="shared" si="81"/>
        <v>35433.930876889666</v>
      </c>
      <c r="N130" s="285">
        <f t="shared" si="82"/>
        <v>35433.930876889666</v>
      </c>
      <c r="O130" s="285">
        <f t="shared" si="83"/>
        <v>35433.930876889666</v>
      </c>
      <c r="P130" s="285">
        <f t="shared" si="84"/>
        <v>35433.930876889666</v>
      </c>
      <c r="Q130" s="285">
        <f t="shared" si="85"/>
        <v>35433.930876889666</v>
      </c>
      <c r="R130" s="285">
        <f t="shared" si="86"/>
        <v>35433.930876889666</v>
      </c>
      <c r="S130" s="285">
        <f t="shared" si="87"/>
        <v>35433.930876889666</v>
      </c>
      <c r="T130" s="285">
        <f t="shared" si="88"/>
        <v>35433.930876889666</v>
      </c>
      <c r="U130" s="285">
        <f t="shared" si="89"/>
        <v>35433.930876889666</v>
      </c>
      <c r="V130" s="287">
        <f t="shared" si="99"/>
        <v>425207.17052267602</v>
      </c>
      <c r="W130" s="285">
        <f t="shared" si="98"/>
        <v>8141846.239930843</v>
      </c>
      <c r="X130" s="94">
        <f t="shared" si="100"/>
        <v>425207.17052267597</v>
      </c>
      <c r="Y130" s="95">
        <f t="shared" si="101"/>
        <v>0</v>
      </c>
      <c r="Z130" s="606"/>
      <c r="AA130" s="591">
        <v>14.1</v>
      </c>
      <c r="AB130" s="104">
        <v>2596400</v>
      </c>
      <c r="AD130" s="714">
        <f t="shared" si="103"/>
        <v>2596400</v>
      </c>
      <c r="AE130" s="716">
        <v>-2300000</v>
      </c>
      <c r="AF130" s="713">
        <f>+AD130+AE130</f>
        <v>296400</v>
      </c>
    </row>
    <row r="131" spans="1:35" ht="15.75" thickBot="1">
      <c r="A131" s="301" t="s">
        <v>84</v>
      </c>
      <c r="B131" s="302">
        <f>SUM(B110:B130)</f>
        <v>4134237202.2031221</v>
      </c>
      <c r="C131" s="302">
        <f>SUM(C110:C130)</f>
        <v>481169865.6239754</v>
      </c>
      <c r="D131" s="302">
        <f>SUM(D110:D130)</f>
        <v>0</v>
      </c>
      <c r="E131" s="302">
        <f t="shared" ref="E131:H131" si="104">SUM(E110:E130)</f>
        <v>0</v>
      </c>
      <c r="F131" s="302">
        <f t="shared" si="104"/>
        <v>0</v>
      </c>
      <c r="G131" s="302">
        <f t="shared" si="104"/>
        <v>240584932.8119877</v>
      </c>
      <c r="H131" s="302">
        <f t="shared" si="104"/>
        <v>4374822135.0151091</v>
      </c>
      <c r="I131" s="302"/>
      <c r="J131" s="302">
        <f t="shared" ref="J131:T131" si="105">SUM(J110:J130)</f>
        <v>29175813.066924892</v>
      </c>
      <c r="K131" s="302">
        <f t="shared" si="105"/>
        <v>29175813.066924892</v>
      </c>
      <c r="L131" s="302">
        <f t="shared" si="105"/>
        <v>29175813.066924892</v>
      </c>
      <c r="M131" s="302">
        <f t="shared" si="105"/>
        <v>29175813.066924892</v>
      </c>
      <c r="N131" s="302">
        <f t="shared" si="105"/>
        <v>29175813.066924892</v>
      </c>
      <c r="O131" s="302">
        <f t="shared" si="105"/>
        <v>29175813.066924892</v>
      </c>
      <c r="P131" s="302">
        <f t="shared" si="105"/>
        <v>29175813.066924892</v>
      </c>
      <c r="Q131" s="302">
        <f t="shared" si="105"/>
        <v>29175813.066924892</v>
      </c>
      <c r="R131" s="302">
        <f t="shared" si="105"/>
        <v>29175813.066924892</v>
      </c>
      <c r="S131" s="302">
        <f t="shared" si="105"/>
        <v>29175813.066924892</v>
      </c>
      <c r="T131" s="302">
        <f t="shared" si="105"/>
        <v>29175813.066924892</v>
      </c>
      <c r="U131" s="302">
        <f>SUM(U110:U130)</f>
        <v>29175813.066924892</v>
      </c>
      <c r="V131" s="302">
        <f>SUM(V110:V130)</f>
        <v>350321849.8030988</v>
      </c>
      <c r="W131" s="302">
        <f>SUM(W110:W130)</f>
        <v>4265085218.0239978</v>
      </c>
      <c r="X131" s="94">
        <f>SUM(X110:X130)</f>
        <v>350109756.80309874</v>
      </c>
      <c r="Y131" s="95">
        <f t="shared" si="101"/>
        <v>212093.0000000596</v>
      </c>
      <c r="Z131" s="606"/>
      <c r="AA131" s="591">
        <v>49</v>
      </c>
      <c r="AB131" s="104">
        <v>16804200</v>
      </c>
      <c r="AD131" s="714">
        <f t="shared" si="103"/>
        <v>16804200</v>
      </c>
      <c r="AE131" s="706"/>
      <c r="AF131" s="713">
        <f>+AD131</f>
        <v>16804200</v>
      </c>
    </row>
    <row r="132" spans="1:35" ht="15.75" thickTop="1">
      <c r="A132" s="698"/>
      <c r="B132" s="717" t="s">
        <v>237</v>
      </c>
      <c r="C132" s="700">
        <f>+AB134+AC134</f>
        <v>223394466.37602463</v>
      </c>
      <c r="D132" s="698"/>
      <c r="E132" s="698"/>
      <c r="F132" s="698"/>
      <c r="G132" s="698"/>
      <c r="H132" s="698"/>
      <c r="I132" s="698"/>
      <c r="J132" s="698"/>
      <c r="K132" s="698"/>
      <c r="L132" s="698"/>
      <c r="M132" s="698"/>
      <c r="N132" s="698"/>
      <c r="O132" s="698"/>
      <c r="P132" s="698"/>
      <c r="Q132" s="698"/>
      <c r="R132" s="698"/>
      <c r="S132" s="698"/>
      <c r="T132" s="698"/>
      <c r="U132" s="698"/>
      <c r="V132" s="698"/>
      <c r="W132" s="698"/>
      <c r="X132" s="606"/>
      <c r="Y132" s="606"/>
      <c r="Z132" s="606"/>
      <c r="AA132" s="591">
        <v>51</v>
      </c>
      <c r="AB132" s="104">
        <v>163584800</v>
      </c>
      <c r="AD132" s="714">
        <f t="shared" si="103"/>
        <v>163584800</v>
      </c>
      <c r="AE132" s="716">
        <f>-AE130</f>
        <v>2300000</v>
      </c>
      <c r="AF132" s="713">
        <f>+AD132+AE132</f>
        <v>165884800</v>
      </c>
      <c r="AI132" s="602"/>
    </row>
    <row r="133" spans="1:35">
      <c r="A133" s="698"/>
      <c r="B133" s="699" t="s">
        <v>84</v>
      </c>
      <c r="C133" s="700">
        <f>+C131+C132</f>
        <v>704564332</v>
      </c>
      <c r="D133" s="698"/>
      <c r="E133" s="698"/>
      <c r="F133" s="698"/>
      <c r="G133" s="698"/>
      <c r="H133" s="698"/>
      <c r="I133" s="698"/>
      <c r="J133" s="698"/>
      <c r="K133" s="698"/>
      <c r="L133" s="698"/>
      <c r="M133" s="698"/>
      <c r="N133" s="698"/>
      <c r="O133" s="698"/>
      <c r="P133" s="698"/>
      <c r="Q133" s="698"/>
      <c r="R133" s="698"/>
      <c r="S133" s="698"/>
      <c r="T133" s="698"/>
      <c r="U133" s="698"/>
      <c r="V133" s="698"/>
      <c r="W133" s="698"/>
      <c r="X133" s="606"/>
      <c r="Y133" s="606"/>
      <c r="Z133" s="606"/>
      <c r="AA133" s="667">
        <v>50</v>
      </c>
      <c r="AB133" s="718"/>
      <c r="AC133" s="719">
        <v>35363442.81885913</v>
      </c>
      <c r="AD133" s="720">
        <f t="shared" si="103"/>
        <v>35363442.81885913</v>
      </c>
      <c r="AE133" s="716"/>
      <c r="AF133" s="713">
        <f>+AD133</f>
        <v>35363442.81885913</v>
      </c>
    </row>
    <row r="134" spans="1:35" ht="15.75" thickBot="1">
      <c r="A134" s="698"/>
      <c r="B134" s="698"/>
      <c r="C134" s="721">
        <v>0</v>
      </c>
      <c r="D134" s="698"/>
      <c r="E134" s="698"/>
      <c r="F134" s="698"/>
      <c r="G134" s="698"/>
      <c r="H134" s="698"/>
      <c r="I134" s="698"/>
      <c r="J134" s="698"/>
      <c r="K134" s="698"/>
      <c r="L134" s="698"/>
      <c r="M134" s="698"/>
      <c r="N134" s="698"/>
      <c r="O134" s="698"/>
      <c r="P134" s="698"/>
      <c r="Q134" s="698"/>
      <c r="R134" s="698"/>
      <c r="S134" s="698"/>
      <c r="T134" s="698"/>
      <c r="U134" s="698"/>
      <c r="V134" s="698"/>
      <c r="W134" s="698"/>
      <c r="X134" s="606"/>
      <c r="Y134" s="606"/>
      <c r="Z134" s="606"/>
      <c r="AA134" s="608"/>
      <c r="AB134" s="668">
        <f>SUM(AB127:AB133)</f>
        <v>183035800</v>
      </c>
      <c r="AC134" s="722">
        <f>SUM(AC127:AC133)</f>
        <v>40358666.376024634</v>
      </c>
      <c r="AD134" s="723">
        <f t="shared" si="103"/>
        <v>223394466.37602463</v>
      </c>
      <c r="AE134" s="706"/>
      <c r="AF134" s="713">
        <f>SUM(AF127:AF133)</f>
        <v>223394466.37602463</v>
      </c>
    </row>
    <row r="135" spans="1:35">
      <c r="A135" s="260"/>
      <c r="B135" s="261"/>
      <c r="C135" s="261"/>
      <c r="D135" s="261"/>
      <c r="E135" s="261"/>
      <c r="F135" s="261"/>
      <c r="G135" s="261"/>
      <c r="H135" s="262"/>
      <c r="I135" s="261"/>
      <c r="J135" s="263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73"/>
      <c r="Y135" s="384"/>
      <c r="Z135" s="606"/>
      <c r="AA135" s="586" t="s">
        <v>263</v>
      </c>
      <c r="AE135" s="706"/>
      <c r="AF135" s="713"/>
    </row>
    <row r="136" spans="1:35">
      <c r="A136" s="260"/>
      <c r="B136" s="261"/>
      <c r="C136" s="261"/>
      <c r="D136" s="261"/>
      <c r="E136" s="261"/>
      <c r="F136" s="261"/>
      <c r="G136" s="261"/>
      <c r="H136" s="264"/>
      <c r="I136" s="261"/>
      <c r="J136" s="263"/>
      <c r="K136" s="261"/>
      <c r="L136" s="261"/>
      <c r="M136" s="261"/>
      <c r="N136" s="261"/>
      <c r="O136" s="261"/>
      <c r="P136" s="261"/>
      <c r="Q136" s="261"/>
      <c r="R136" s="261"/>
      <c r="S136" s="261"/>
      <c r="T136" s="263"/>
      <c r="U136" s="261"/>
      <c r="V136" s="261"/>
      <c r="W136" s="261"/>
      <c r="X136" s="73"/>
      <c r="Y136" s="384"/>
      <c r="Z136" s="606"/>
      <c r="AE136" s="706"/>
      <c r="AF136" s="713">
        <f>+AF134-AD134</f>
        <v>0</v>
      </c>
    </row>
    <row r="137" spans="1:35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43"/>
      <c r="Q137" s="261"/>
      <c r="R137" s="261"/>
      <c r="S137" s="261"/>
      <c r="T137" s="261"/>
      <c r="U137" s="261"/>
      <c r="V137" s="261"/>
      <c r="W137" s="261"/>
      <c r="X137" s="73"/>
      <c r="Y137" s="384"/>
      <c r="Z137" s="606"/>
      <c r="AC137" s="724">
        <v>-6930962.5839753598</v>
      </c>
      <c r="AD137" s="706" t="s">
        <v>236</v>
      </c>
      <c r="AE137" s="706"/>
      <c r="AF137" s="706"/>
    </row>
    <row r="138" spans="1:35">
      <c r="A138" s="245"/>
      <c r="B138" s="265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73"/>
      <c r="Y138" s="384"/>
      <c r="Z138" s="606"/>
      <c r="AE138" s="706"/>
      <c r="AF138" s="706"/>
    </row>
    <row r="139" spans="1:35">
      <c r="A139" s="261"/>
      <c r="B139" s="265"/>
      <c r="C139" s="264"/>
      <c r="D139" s="262"/>
      <c r="E139" s="261"/>
      <c r="F139" s="264"/>
      <c r="G139" s="262"/>
      <c r="H139" s="264"/>
      <c r="I139" s="261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4"/>
      <c r="X139" s="73"/>
      <c r="Y139" s="384"/>
      <c r="Z139" s="606"/>
    </row>
    <row r="140" spans="1:35">
      <c r="A140" s="264"/>
      <c r="B140" s="265"/>
      <c r="C140" s="264"/>
      <c r="D140" s="264"/>
      <c r="E140" s="261"/>
      <c r="F140" s="264"/>
      <c r="G140" s="262"/>
      <c r="H140" s="264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4"/>
      <c r="W140" s="264"/>
      <c r="X140" s="73"/>
      <c r="Y140" s="142"/>
      <c r="Z140" s="606"/>
    </row>
    <row r="141" spans="1:35">
      <c r="A141" s="264"/>
      <c r="B141" s="265"/>
      <c r="C141" s="264"/>
      <c r="D141" s="262"/>
      <c r="E141" s="261"/>
      <c r="F141" s="264"/>
      <c r="G141" s="262"/>
      <c r="H141" s="264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4"/>
      <c r="X141" s="87"/>
      <c r="Y141" s="142"/>
      <c r="Z141" s="606"/>
    </row>
    <row r="142" spans="1:35">
      <c r="A142" s="262"/>
      <c r="B142" s="261"/>
      <c r="C142" s="261"/>
      <c r="D142" s="261"/>
      <c r="E142" s="261"/>
      <c r="F142" s="261"/>
      <c r="G142" s="261"/>
      <c r="H142" s="261"/>
      <c r="I142" s="262"/>
      <c r="J142" s="261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  <c r="U142" s="261"/>
      <c r="V142" s="261"/>
      <c r="W142" s="261"/>
      <c r="X142" s="73"/>
      <c r="Y142" s="142"/>
      <c r="Z142" s="606"/>
    </row>
    <row r="143" spans="1:35">
      <c r="A143" s="262"/>
      <c r="B143" s="725"/>
      <c r="C143" s="725"/>
      <c r="D143" s="261"/>
      <c r="E143" s="261"/>
      <c r="F143" s="261"/>
      <c r="G143" s="242"/>
      <c r="H143" s="242"/>
      <c r="I143" s="726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94"/>
      <c r="Y143" s="671"/>
      <c r="Z143" s="606"/>
    </row>
    <row r="144" spans="1:35">
      <c r="A144" s="241"/>
      <c r="B144" s="725"/>
      <c r="C144" s="725"/>
      <c r="D144" s="725"/>
      <c r="E144" s="242"/>
      <c r="F144" s="725"/>
      <c r="G144" s="242"/>
      <c r="H144" s="242"/>
      <c r="I144" s="726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94"/>
      <c r="Y144" s="671"/>
      <c r="Z144" s="606"/>
    </row>
    <row r="145" spans="1:33">
      <c r="A145" s="241"/>
      <c r="B145" s="725"/>
      <c r="C145" s="725"/>
      <c r="D145" s="725"/>
      <c r="E145" s="242"/>
      <c r="F145" s="725"/>
      <c r="G145" s="242"/>
      <c r="H145" s="242"/>
      <c r="I145" s="726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94"/>
      <c r="Y145" s="671"/>
      <c r="Z145" s="606"/>
    </row>
    <row r="146" spans="1:33">
      <c r="A146" s="241"/>
      <c r="B146" s="725"/>
      <c r="C146" s="725"/>
      <c r="D146" s="725"/>
      <c r="E146" s="242"/>
      <c r="F146" s="725"/>
      <c r="G146" s="242"/>
      <c r="H146" s="242"/>
      <c r="I146" s="726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94"/>
      <c r="Y146" s="671"/>
      <c r="Z146" s="606"/>
    </row>
    <row r="147" spans="1:33">
      <c r="A147" s="241"/>
      <c r="B147" s="725"/>
      <c r="C147" s="725"/>
      <c r="D147" s="725"/>
      <c r="E147" s="242"/>
      <c r="F147" s="725"/>
      <c r="G147" s="242"/>
      <c r="H147" s="242"/>
      <c r="I147" s="726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94"/>
      <c r="Y147" s="671"/>
      <c r="Z147" s="606"/>
    </row>
    <row r="148" spans="1:33">
      <c r="A148" s="241"/>
      <c r="B148" s="725"/>
      <c r="C148" s="725"/>
      <c r="D148" s="725"/>
      <c r="E148" s="725"/>
      <c r="F148" s="725"/>
      <c r="G148" s="242"/>
      <c r="H148" s="242"/>
      <c r="I148" s="726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94"/>
      <c r="Y148" s="671"/>
      <c r="Z148" s="606"/>
    </row>
    <row r="149" spans="1:33">
      <c r="A149" s="241"/>
      <c r="B149" s="725"/>
      <c r="C149" s="725"/>
      <c r="D149" s="725"/>
      <c r="E149" s="242"/>
      <c r="F149" s="725"/>
      <c r="G149" s="242"/>
      <c r="H149" s="242"/>
      <c r="I149" s="726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94"/>
      <c r="Y149" s="671"/>
      <c r="Z149" s="606"/>
    </row>
    <row r="150" spans="1:33">
      <c r="A150" s="241"/>
      <c r="B150" s="725"/>
      <c r="C150" s="725"/>
      <c r="D150" s="725"/>
      <c r="E150" s="242"/>
      <c r="F150" s="725"/>
      <c r="G150" s="242"/>
      <c r="H150" s="242"/>
      <c r="I150" s="726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94"/>
      <c r="Y150" s="671"/>
      <c r="Z150" s="606"/>
    </row>
    <row r="151" spans="1:33" ht="12.75" customHeight="1">
      <c r="A151" s="241"/>
      <c r="B151" s="725"/>
      <c r="C151" s="725"/>
      <c r="D151" s="725"/>
      <c r="E151" s="242"/>
      <c r="F151" s="725"/>
      <c r="G151" s="242"/>
      <c r="H151" s="242"/>
      <c r="I151" s="726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161"/>
      <c r="Y151" s="673"/>
      <c r="Z151" s="606"/>
    </row>
    <row r="152" spans="1:33">
      <c r="A152" s="241"/>
      <c r="B152" s="725"/>
      <c r="C152" s="725"/>
      <c r="D152" s="725"/>
      <c r="E152" s="242"/>
      <c r="F152" s="725"/>
      <c r="G152" s="242"/>
      <c r="H152" s="242"/>
      <c r="I152" s="726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94"/>
      <c r="Y152" s="674"/>
      <c r="Z152" s="606"/>
      <c r="AE152" s="367"/>
    </row>
    <row r="153" spans="1:33">
      <c r="A153" s="241"/>
      <c r="B153" s="725"/>
      <c r="C153" s="725"/>
      <c r="D153" s="725"/>
      <c r="E153" s="242"/>
      <c r="F153" s="725"/>
      <c r="G153" s="242"/>
      <c r="H153" s="242"/>
      <c r="I153" s="726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94"/>
      <c r="Y153" s="674"/>
      <c r="Z153" s="606"/>
      <c r="AE153" s="367"/>
    </row>
    <row r="154" spans="1:33">
      <c r="A154" s="241"/>
      <c r="B154" s="725"/>
      <c r="C154" s="725"/>
      <c r="D154" s="725"/>
      <c r="E154" s="242"/>
      <c r="F154" s="725"/>
      <c r="G154" s="242"/>
      <c r="H154" s="242"/>
      <c r="I154" s="726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94"/>
      <c r="Y154" s="674"/>
      <c r="Z154" s="606"/>
      <c r="AE154" s="367"/>
    </row>
    <row r="155" spans="1:33">
      <c r="A155" s="241"/>
      <c r="B155" s="725"/>
      <c r="C155" s="725"/>
      <c r="D155" s="725"/>
      <c r="E155" s="725"/>
      <c r="F155" s="725"/>
      <c r="G155" s="242"/>
      <c r="H155" s="242"/>
      <c r="I155" s="726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94"/>
      <c r="Y155" s="674"/>
      <c r="Z155" s="606"/>
      <c r="AA155" s="703"/>
      <c r="AB155" s="703"/>
      <c r="AC155" s="703"/>
      <c r="AD155" s="703"/>
      <c r="AE155" s="703"/>
      <c r="AF155" s="703"/>
      <c r="AG155" s="703"/>
    </row>
    <row r="156" spans="1:33">
      <c r="A156" s="241"/>
      <c r="B156" s="725"/>
      <c r="C156" s="725"/>
      <c r="D156" s="725"/>
      <c r="E156" s="725"/>
      <c r="F156" s="725"/>
      <c r="G156" s="242"/>
      <c r="H156" s="242"/>
      <c r="I156" s="726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94"/>
      <c r="Y156" s="674"/>
      <c r="Z156" s="606"/>
      <c r="AA156" s="703"/>
      <c r="AB156" s="703"/>
      <c r="AC156" s="703"/>
      <c r="AD156" s="703"/>
      <c r="AE156" s="703"/>
      <c r="AF156" s="703"/>
      <c r="AG156" s="703"/>
    </row>
    <row r="157" spans="1:33">
      <c r="A157" s="727"/>
      <c r="B157" s="725"/>
      <c r="C157" s="725"/>
      <c r="D157" s="725"/>
      <c r="E157" s="242"/>
      <c r="F157" s="725"/>
      <c r="G157" s="242"/>
      <c r="H157" s="242"/>
      <c r="I157" s="726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94"/>
      <c r="Y157" s="674"/>
      <c r="Z157" s="606"/>
      <c r="AE157" s="367"/>
    </row>
    <row r="158" spans="1:33">
      <c r="A158" s="727"/>
      <c r="B158" s="725"/>
      <c r="C158" s="725"/>
      <c r="D158" s="725"/>
      <c r="E158" s="242"/>
      <c r="F158" s="725"/>
      <c r="G158" s="242"/>
      <c r="H158" s="242"/>
      <c r="I158" s="726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94"/>
      <c r="Y158" s="674"/>
      <c r="Z158" s="606"/>
      <c r="AA158" s="586"/>
      <c r="AE158" s="94"/>
    </row>
    <row r="159" spans="1:33">
      <c r="A159" s="241"/>
      <c r="B159" s="725"/>
      <c r="C159" s="725"/>
      <c r="D159" s="725"/>
      <c r="E159" s="242"/>
      <c r="F159" s="725"/>
      <c r="G159" s="242"/>
      <c r="H159" s="242"/>
      <c r="I159" s="726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94"/>
      <c r="Y159" s="674"/>
      <c r="Z159" s="606"/>
      <c r="AE159" s="94"/>
    </row>
    <row r="160" spans="1:33">
      <c r="A160" s="728"/>
      <c r="B160" s="725"/>
      <c r="C160" s="725"/>
      <c r="D160" s="725"/>
      <c r="E160" s="242"/>
      <c r="F160" s="725"/>
      <c r="G160" s="242"/>
      <c r="H160" s="242"/>
      <c r="I160" s="726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94"/>
      <c r="Y160" s="674"/>
      <c r="Z160" s="606"/>
      <c r="AA160" s="62"/>
      <c r="AE160" s="94"/>
    </row>
    <row r="161" spans="1:35">
      <c r="A161" s="241"/>
      <c r="B161" s="725"/>
      <c r="C161" s="725"/>
      <c r="D161" s="725"/>
      <c r="E161" s="242"/>
      <c r="F161" s="725"/>
      <c r="G161" s="242"/>
      <c r="H161" s="242"/>
      <c r="I161" s="726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94"/>
      <c r="Y161" s="674"/>
      <c r="Z161" s="606"/>
      <c r="AE161" s="664"/>
    </row>
    <row r="162" spans="1:35">
      <c r="A162" s="241"/>
      <c r="B162" s="725"/>
      <c r="C162" s="725"/>
      <c r="D162" s="725"/>
      <c r="E162" s="242"/>
      <c r="F162" s="725"/>
      <c r="G162" s="242"/>
      <c r="H162" s="242"/>
      <c r="I162" s="726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94"/>
      <c r="Y162" s="674"/>
      <c r="Z162" s="606"/>
      <c r="AA162" s="586"/>
      <c r="AB162" s="666"/>
      <c r="AC162" s="729"/>
      <c r="AD162" s="729"/>
      <c r="AE162" s="597"/>
    </row>
    <row r="163" spans="1:35">
      <c r="A163" s="241"/>
      <c r="B163" s="725"/>
      <c r="C163" s="725"/>
      <c r="D163" s="725"/>
      <c r="E163" s="242"/>
      <c r="F163" s="725"/>
      <c r="G163" s="242"/>
      <c r="H163" s="242"/>
      <c r="I163" s="726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94"/>
      <c r="Y163" s="674"/>
      <c r="Z163" s="606"/>
      <c r="AA163" s="586"/>
      <c r="AB163" s="94"/>
      <c r="AD163" s="724"/>
      <c r="AE163" s="597"/>
    </row>
    <row r="164" spans="1:35">
      <c r="A164" s="241"/>
      <c r="B164" s="242"/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94"/>
      <c r="Y164" s="674"/>
      <c r="Z164" s="606"/>
      <c r="AA164" s="675"/>
      <c r="AB164" s="730"/>
      <c r="AC164" s="730"/>
      <c r="AD164" s="724"/>
      <c r="AE164" s="597"/>
    </row>
    <row r="165" spans="1:35">
      <c r="A165" s="698"/>
      <c r="B165" s="699"/>
      <c r="C165" s="700"/>
      <c r="D165" s="698"/>
      <c r="E165" s="698"/>
      <c r="F165" s="698"/>
      <c r="G165" s="698"/>
      <c r="H165" s="698"/>
      <c r="I165" s="698"/>
      <c r="J165" s="698"/>
      <c r="K165" s="698"/>
      <c r="L165" s="698"/>
      <c r="M165" s="698"/>
      <c r="N165" s="698"/>
      <c r="O165" s="698"/>
      <c r="P165" s="698"/>
      <c r="Q165" s="698"/>
      <c r="R165" s="698"/>
      <c r="S165" s="698"/>
      <c r="T165" s="698"/>
      <c r="U165" s="698"/>
      <c r="V165" s="698"/>
      <c r="W165" s="698"/>
      <c r="X165" s="606"/>
      <c r="Y165" s="606"/>
      <c r="Z165" s="606"/>
      <c r="AB165" s="94"/>
      <c r="AC165" s="729"/>
      <c r="AD165" s="724"/>
      <c r="AE165" s="597"/>
    </row>
    <row r="166" spans="1:35">
      <c r="A166" s="698"/>
      <c r="B166" s="699"/>
      <c r="C166" s="700"/>
      <c r="D166" s="698"/>
      <c r="E166" s="698"/>
      <c r="F166" s="698"/>
      <c r="G166" s="698"/>
      <c r="H166" s="698"/>
      <c r="I166" s="698"/>
      <c r="J166" s="698"/>
      <c r="K166" s="698"/>
      <c r="L166" s="698"/>
      <c r="M166" s="698"/>
      <c r="N166" s="698"/>
      <c r="O166" s="698"/>
      <c r="P166" s="698"/>
      <c r="Q166" s="698"/>
      <c r="R166" s="698"/>
      <c r="S166" s="698"/>
      <c r="T166" s="698"/>
      <c r="U166" s="698"/>
      <c r="V166" s="698"/>
      <c r="W166" s="698"/>
      <c r="X166" s="606"/>
      <c r="Y166" s="606"/>
      <c r="Z166" s="606"/>
      <c r="AB166" s="94"/>
      <c r="AC166" s="729"/>
      <c r="AD166" s="724"/>
      <c r="AE166" s="645"/>
      <c r="AF166" s="597"/>
    </row>
    <row r="167" spans="1:35">
      <c r="A167" s="698"/>
      <c r="B167" s="698"/>
      <c r="C167" s="721"/>
      <c r="D167" s="698"/>
      <c r="E167" s="698"/>
      <c r="F167" s="698"/>
      <c r="G167" s="698"/>
      <c r="H167" s="698"/>
      <c r="I167" s="698"/>
      <c r="J167" s="698"/>
      <c r="K167" s="698"/>
      <c r="L167" s="698"/>
      <c r="M167" s="698"/>
      <c r="N167" s="698"/>
      <c r="O167" s="698"/>
      <c r="P167" s="698"/>
      <c r="Q167" s="698"/>
      <c r="R167" s="698"/>
      <c r="S167" s="698"/>
      <c r="T167" s="698"/>
      <c r="U167" s="698"/>
      <c r="V167" s="698"/>
      <c r="W167" s="698"/>
      <c r="X167" s="606"/>
      <c r="Y167" s="606"/>
      <c r="Z167" s="606"/>
      <c r="AB167" s="94"/>
      <c r="AC167" s="729"/>
      <c r="AD167" s="724"/>
      <c r="AE167" s="597"/>
    </row>
    <row r="168" spans="1:35">
      <c r="A168" s="260"/>
      <c r="B168" s="261"/>
      <c r="C168" s="243"/>
      <c r="D168" s="261"/>
      <c r="E168" s="261"/>
      <c r="F168" s="261"/>
      <c r="G168" s="261"/>
      <c r="H168" s="262"/>
      <c r="I168" s="261"/>
      <c r="J168" s="263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261"/>
      <c r="V168" s="261"/>
      <c r="W168" s="261"/>
      <c r="X168" s="73"/>
      <c r="Y168" s="384"/>
      <c r="Z168" s="606"/>
      <c r="AB168" s="94"/>
      <c r="AC168" s="729"/>
      <c r="AD168" s="724"/>
      <c r="AE168" s="645"/>
      <c r="AI168" s="602"/>
    </row>
    <row r="169" spans="1:35">
      <c r="A169" s="260"/>
      <c r="B169" s="261"/>
      <c r="C169" s="261"/>
      <c r="D169" s="261"/>
      <c r="E169" s="261"/>
      <c r="F169" s="261"/>
      <c r="G169" s="261"/>
      <c r="H169" s="264"/>
      <c r="I169" s="261"/>
      <c r="J169" s="263"/>
      <c r="K169" s="261"/>
      <c r="L169" s="261"/>
      <c r="M169" s="261"/>
      <c r="N169" s="261"/>
      <c r="O169" s="261"/>
      <c r="P169" s="261"/>
      <c r="Q169" s="261"/>
      <c r="R169" s="261"/>
      <c r="S169" s="261"/>
      <c r="T169" s="263"/>
      <c r="U169" s="261"/>
      <c r="V169" s="261"/>
      <c r="W169" s="261"/>
      <c r="X169" s="73"/>
      <c r="Y169" s="384"/>
      <c r="Z169" s="606"/>
      <c r="AA169" s="675"/>
      <c r="AB169" s="730"/>
      <c r="AC169" s="730"/>
      <c r="AD169" s="724"/>
    </row>
    <row r="170" spans="1:35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43"/>
      <c r="Q170" s="261"/>
      <c r="R170" s="261"/>
      <c r="S170" s="261"/>
      <c r="T170" s="261"/>
      <c r="U170" s="261"/>
      <c r="V170" s="261"/>
      <c r="W170" s="261"/>
      <c r="X170" s="73"/>
      <c r="Y170" s="384"/>
      <c r="Z170" s="606"/>
      <c r="AB170" s="94"/>
      <c r="AC170" s="94"/>
      <c r="AD170" s="724"/>
      <c r="AF170" s="367"/>
    </row>
    <row r="171" spans="1:35">
      <c r="A171" s="245"/>
      <c r="B171" s="265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U171" s="261"/>
      <c r="V171" s="261"/>
      <c r="W171" s="261"/>
      <c r="X171" s="73"/>
      <c r="Y171" s="384"/>
      <c r="Z171" s="606"/>
      <c r="AA171" s="586"/>
      <c r="AE171" s="367"/>
    </row>
    <row r="172" spans="1:35">
      <c r="A172" s="261"/>
      <c r="B172" s="265"/>
      <c r="C172" s="264"/>
      <c r="D172" s="262"/>
      <c r="E172" s="261"/>
      <c r="F172" s="264"/>
      <c r="G172" s="262"/>
      <c r="H172" s="264"/>
      <c r="I172" s="261"/>
      <c r="J172" s="262"/>
      <c r="K172" s="262"/>
      <c r="L172" s="262"/>
      <c r="M172" s="262"/>
      <c r="N172" s="262"/>
      <c r="O172" s="262"/>
      <c r="P172" s="262"/>
      <c r="Q172" s="262"/>
      <c r="R172" s="262"/>
      <c r="S172" s="262"/>
      <c r="T172" s="262"/>
      <c r="U172" s="262"/>
      <c r="V172" s="262"/>
      <c r="W172" s="264"/>
      <c r="X172" s="73"/>
      <c r="Y172" s="384"/>
      <c r="Z172" s="606"/>
      <c r="AA172" s="586"/>
      <c r="AC172" s="724"/>
      <c r="AE172" s="367"/>
    </row>
    <row r="173" spans="1:35">
      <c r="A173" s="264"/>
      <c r="B173" s="265"/>
      <c r="C173" s="264"/>
      <c r="D173" s="264"/>
      <c r="E173" s="261"/>
      <c r="F173" s="264"/>
      <c r="G173" s="262"/>
      <c r="H173" s="264"/>
      <c r="I173" s="262"/>
      <c r="J173" s="262"/>
      <c r="K173" s="262"/>
      <c r="L173" s="262"/>
      <c r="M173" s="262"/>
      <c r="N173" s="262"/>
      <c r="O173" s="262"/>
      <c r="P173" s="262"/>
      <c r="Q173" s="262"/>
      <c r="R173" s="262"/>
      <c r="S173" s="262"/>
      <c r="T173" s="262"/>
      <c r="U173" s="262"/>
      <c r="V173" s="264"/>
      <c r="W173" s="264"/>
      <c r="X173" s="73"/>
      <c r="Y173" s="142"/>
      <c r="Z173" s="606"/>
    </row>
    <row r="174" spans="1:35">
      <c r="A174" s="264"/>
      <c r="B174" s="265"/>
      <c r="C174" s="264"/>
      <c r="D174" s="262"/>
      <c r="E174" s="261"/>
      <c r="F174" s="264"/>
      <c r="G174" s="262"/>
      <c r="H174" s="264"/>
      <c r="I174" s="262"/>
      <c r="J174" s="262"/>
      <c r="K174" s="262"/>
      <c r="L174" s="262"/>
      <c r="M174" s="262"/>
      <c r="N174" s="262"/>
      <c r="O174" s="262"/>
      <c r="P174" s="262"/>
      <c r="Q174" s="262"/>
      <c r="R174" s="262"/>
      <c r="S174" s="262"/>
      <c r="T174" s="262"/>
      <c r="U174" s="262"/>
      <c r="V174" s="262"/>
      <c r="W174" s="264"/>
      <c r="X174" s="87"/>
      <c r="Y174" s="142"/>
      <c r="Z174" s="606"/>
    </row>
    <row r="175" spans="1:35">
      <c r="A175" s="262"/>
      <c r="B175" s="261"/>
      <c r="C175" s="261"/>
      <c r="D175" s="261"/>
      <c r="E175" s="261"/>
      <c r="F175" s="261"/>
      <c r="G175" s="261"/>
      <c r="H175" s="261"/>
      <c r="I175" s="262"/>
      <c r="J175" s="261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U175" s="261"/>
      <c r="V175" s="261"/>
      <c r="W175" s="261"/>
      <c r="X175" s="73"/>
      <c r="Y175" s="142"/>
      <c r="Z175" s="606"/>
      <c r="AE175" s="604"/>
    </row>
    <row r="176" spans="1:35">
      <c r="A176" s="262"/>
      <c r="B176" s="725"/>
      <c r="C176" s="725"/>
      <c r="D176" s="261"/>
      <c r="E176" s="261"/>
      <c r="F176" s="261"/>
      <c r="G176" s="242"/>
      <c r="H176" s="242"/>
      <c r="I176" s="726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94"/>
      <c r="Y176" s="671"/>
      <c r="Z176" s="606"/>
      <c r="AE176" s="604"/>
    </row>
    <row r="177" spans="1:33">
      <c r="A177" s="241"/>
      <c r="B177" s="725"/>
      <c r="C177" s="725"/>
      <c r="D177" s="725"/>
      <c r="E177" s="242"/>
      <c r="F177" s="725"/>
      <c r="G177" s="242"/>
      <c r="H177" s="242"/>
      <c r="I177" s="726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94"/>
      <c r="Y177" s="671"/>
      <c r="Z177" s="606"/>
      <c r="AE177" s="604"/>
    </row>
    <row r="178" spans="1:33">
      <c r="A178" s="241"/>
      <c r="B178" s="725"/>
      <c r="C178" s="725"/>
      <c r="D178" s="725"/>
      <c r="E178" s="242"/>
      <c r="F178" s="725"/>
      <c r="G178" s="242"/>
      <c r="H178" s="242"/>
      <c r="I178" s="726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94"/>
      <c r="Y178" s="671"/>
      <c r="Z178" s="606"/>
    </row>
    <row r="179" spans="1:33">
      <c r="A179" s="241"/>
      <c r="B179" s="725"/>
      <c r="C179" s="725"/>
      <c r="D179" s="725"/>
      <c r="E179" s="242"/>
      <c r="F179" s="725"/>
      <c r="G179" s="242"/>
      <c r="H179" s="242"/>
      <c r="I179" s="726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94"/>
      <c r="Y179" s="671"/>
      <c r="Z179" s="606"/>
    </row>
    <row r="180" spans="1:33">
      <c r="A180" s="241"/>
      <c r="B180" s="725"/>
      <c r="C180" s="725"/>
      <c r="D180" s="725"/>
      <c r="E180" s="242"/>
      <c r="F180" s="725"/>
      <c r="G180" s="242"/>
      <c r="H180" s="242"/>
      <c r="I180" s="726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94"/>
      <c r="Y180" s="671"/>
      <c r="Z180" s="606"/>
    </row>
    <row r="181" spans="1:33">
      <c r="A181" s="241"/>
      <c r="B181" s="725"/>
      <c r="C181" s="725"/>
      <c r="D181" s="725"/>
      <c r="E181" s="725"/>
      <c r="F181" s="725"/>
      <c r="G181" s="242"/>
      <c r="H181" s="242"/>
      <c r="I181" s="726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94"/>
      <c r="Y181" s="671"/>
      <c r="Z181" s="606"/>
    </row>
    <row r="182" spans="1:33">
      <c r="A182" s="241"/>
      <c r="B182" s="725"/>
      <c r="C182" s="725"/>
      <c r="D182" s="725"/>
      <c r="E182" s="242"/>
      <c r="F182" s="725"/>
      <c r="G182" s="242"/>
      <c r="H182" s="242"/>
      <c r="I182" s="726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94"/>
      <c r="Y182" s="671"/>
      <c r="Z182" s="606"/>
    </row>
    <row r="183" spans="1:33">
      <c r="A183" s="241"/>
      <c r="B183" s="725"/>
      <c r="C183" s="725"/>
      <c r="D183" s="725"/>
      <c r="E183" s="242"/>
      <c r="F183" s="725"/>
      <c r="G183" s="242"/>
      <c r="H183" s="242"/>
      <c r="I183" s="726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94"/>
      <c r="Y183" s="671"/>
      <c r="Z183" s="606"/>
    </row>
    <row r="184" spans="1:33">
      <c r="A184" s="241"/>
      <c r="B184" s="725"/>
      <c r="C184" s="725"/>
      <c r="D184" s="725"/>
      <c r="E184" s="242"/>
      <c r="F184" s="725"/>
      <c r="G184" s="242"/>
      <c r="H184" s="242"/>
      <c r="I184" s="726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161"/>
      <c r="Y184" s="673"/>
      <c r="Z184" s="606"/>
    </row>
    <row r="185" spans="1:33">
      <c r="A185" s="241"/>
      <c r="B185" s="725"/>
      <c r="C185" s="725"/>
      <c r="D185" s="725"/>
      <c r="E185" s="242"/>
      <c r="F185" s="725"/>
      <c r="G185" s="242"/>
      <c r="H185" s="242"/>
      <c r="I185" s="726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94"/>
      <c r="Y185" s="674"/>
      <c r="Z185" s="606"/>
    </row>
    <row r="186" spans="1:33">
      <c r="A186" s="241"/>
      <c r="B186" s="725"/>
      <c r="C186" s="725"/>
      <c r="D186" s="725"/>
      <c r="E186" s="242"/>
      <c r="F186" s="725"/>
      <c r="G186" s="242"/>
      <c r="H186" s="242"/>
      <c r="I186" s="726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94"/>
      <c r="Y186" s="674"/>
      <c r="Z186" s="606"/>
    </row>
    <row r="187" spans="1:33">
      <c r="A187" s="241"/>
      <c r="B187" s="725"/>
      <c r="C187" s="725"/>
      <c r="D187" s="725"/>
      <c r="E187" s="242"/>
      <c r="F187" s="725"/>
      <c r="G187" s="242"/>
      <c r="H187" s="242"/>
      <c r="I187" s="726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94"/>
      <c r="Y187" s="674"/>
      <c r="Z187" s="606"/>
      <c r="AA187" s="703"/>
      <c r="AB187" s="703"/>
      <c r="AC187" s="703"/>
      <c r="AD187" s="703"/>
      <c r="AE187" s="703"/>
      <c r="AF187" s="703"/>
      <c r="AG187" s="703"/>
    </row>
    <row r="188" spans="1:33">
      <c r="A188" s="241"/>
      <c r="B188" s="725"/>
      <c r="C188" s="725"/>
      <c r="D188" s="725"/>
      <c r="E188" s="725"/>
      <c r="F188" s="725"/>
      <c r="G188" s="242"/>
      <c r="H188" s="242"/>
      <c r="I188" s="726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94"/>
      <c r="Y188" s="674"/>
      <c r="Z188" s="606"/>
      <c r="AA188" s="703"/>
      <c r="AB188" s="703"/>
      <c r="AC188" s="703"/>
      <c r="AD188" s="703"/>
      <c r="AE188" s="703"/>
      <c r="AF188" s="703"/>
      <c r="AG188" s="703"/>
    </row>
    <row r="189" spans="1:33">
      <c r="A189" s="241"/>
      <c r="B189" s="725"/>
      <c r="C189" s="725"/>
      <c r="D189" s="725"/>
      <c r="E189" s="725"/>
      <c r="F189" s="725"/>
      <c r="G189" s="242"/>
      <c r="H189" s="242"/>
      <c r="I189" s="726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94"/>
      <c r="Y189" s="674"/>
      <c r="Z189" s="606"/>
    </row>
    <row r="190" spans="1:33">
      <c r="A190" s="727"/>
      <c r="B190" s="725"/>
      <c r="C190" s="725"/>
      <c r="D190" s="725"/>
      <c r="E190" s="242"/>
      <c r="F190" s="725"/>
      <c r="G190" s="242"/>
      <c r="H190" s="242"/>
      <c r="I190" s="726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94"/>
      <c r="Y190" s="674"/>
      <c r="Z190" s="606"/>
    </row>
    <row r="191" spans="1:33">
      <c r="A191" s="727"/>
      <c r="B191" s="725"/>
      <c r="C191" s="725"/>
      <c r="D191" s="725"/>
      <c r="E191" s="242"/>
      <c r="F191" s="725"/>
      <c r="G191" s="242"/>
      <c r="H191" s="242"/>
      <c r="I191" s="726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94"/>
      <c r="Y191" s="674"/>
      <c r="Z191" s="606"/>
    </row>
    <row r="192" spans="1:33">
      <c r="A192" s="241"/>
      <c r="B192" s="725"/>
      <c r="C192" s="725"/>
      <c r="D192" s="725"/>
      <c r="E192" s="242"/>
      <c r="F192" s="725"/>
      <c r="G192" s="242"/>
      <c r="H192" s="242"/>
      <c r="I192" s="726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94"/>
      <c r="Y192" s="674"/>
      <c r="Z192" s="606"/>
      <c r="AA192" s="62"/>
      <c r="AB192" s="62"/>
    </row>
    <row r="193" spans="1:35">
      <c r="A193" s="728"/>
      <c r="B193" s="725"/>
      <c r="C193" s="725"/>
      <c r="D193" s="725"/>
      <c r="E193" s="242"/>
      <c r="F193" s="725"/>
      <c r="G193" s="242"/>
      <c r="H193" s="242"/>
      <c r="I193" s="726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94"/>
      <c r="Y193" s="674"/>
      <c r="Z193" s="606"/>
      <c r="AA193" s="62"/>
      <c r="AB193" s="62"/>
    </row>
    <row r="194" spans="1:35">
      <c r="A194" s="241"/>
      <c r="B194" s="725"/>
      <c r="C194" s="725"/>
      <c r="D194" s="725"/>
      <c r="E194" s="242"/>
      <c r="F194" s="725"/>
      <c r="G194" s="242"/>
      <c r="H194" s="242"/>
      <c r="I194" s="726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94"/>
      <c r="Y194" s="674"/>
      <c r="Z194" s="606"/>
      <c r="AA194" s="62"/>
      <c r="AB194" s="62"/>
    </row>
    <row r="195" spans="1:35">
      <c r="A195" s="241"/>
      <c r="B195" s="725"/>
      <c r="C195" s="725"/>
      <c r="D195" s="725"/>
      <c r="E195" s="242"/>
      <c r="F195" s="725"/>
      <c r="G195" s="242"/>
      <c r="H195" s="242"/>
      <c r="I195" s="726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94"/>
      <c r="Y195" s="674"/>
      <c r="Z195" s="606"/>
      <c r="AA195" s="62"/>
      <c r="AB195" s="62"/>
      <c r="AE195" s="664"/>
    </row>
    <row r="196" spans="1:35">
      <c r="A196" s="241"/>
      <c r="B196" s="725"/>
      <c r="C196" s="725"/>
      <c r="D196" s="725"/>
      <c r="E196" s="242"/>
      <c r="F196" s="725"/>
      <c r="G196" s="242"/>
      <c r="H196" s="242"/>
      <c r="I196" s="726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94"/>
      <c r="Y196" s="674"/>
      <c r="Z196" s="606"/>
      <c r="AA196" s="62"/>
      <c r="AB196" s="666"/>
      <c r="AC196" s="729"/>
      <c r="AD196" s="729"/>
      <c r="AE196" s="597"/>
    </row>
    <row r="197" spans="1:35">
      <c r="A197" s="241"/>
      <c r="B197" s="242"/>
      <c r="C197" s="242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94"/>
      <c r="Y197" s="674"/>
      <c r="Z197" s="606"/>
      <c r="AA197" s="62"/>
      <c r="AB197" s="731"/>
      <c r="AE197" s="597"/>
    </row>
    <row r="198" spans="1:35">
      <c r="A198" s="698"/>
      <c r="B198" s="699"/>
      <c r="C198" s="700"/>
      <c r="D198" s="698"/>
      <c r="E198" s="698"/>
      <c r="F198" s="698"/>
      <c r="G198" s="698"/>
      <c r="H198" s="698"/>
      <c r="I198" s="698"/>
      <c r="J198" s="698"/>
      <c r="K198" s="698"/>
      <c r="L198" s="698"/>
      <c r="M198" s="698"/>
      <c r="N198" s="698"/>
      <c r="O198" s="698"/>
      <c r="P198" s="698"/>
      <c r="Q198" s="698"/>
      <c r="R198" s="698"/>
      <c r="S198" s="698"/>
      <c r="T198" s="698"/>
      <c r="U198" s="698"/>
      <c r="V198" s="698"/>
      <c r="W198" s="698"/>
      <c r="X198" s="606"/>
      <c r="Y198" s="606"/>
      <c r="Z198" s="606"/>
      <c r="AA198" s="62"/>
      <c r="AB198" s="94"/>
      <c r="AD198" s="724"/>
      <c r="AE198" s="645"/>
      <c r="AF198" s="597"/>
    </row>
    <row r="199" spans="1:35">
      <c r="A199" s="698"/>
      <c r="B199" s="699"/>
      <c r="C199" s="700"/>
      <c r="D199" s="698"/>
      <c r="E199" s="698"/>
      <c r="F199" s="698"/>
      <c r="G199" s="698"/>
      <c r="H199" s="698"/>
      <c r="I199" s="698"/>
      <c r="J199" s="698"/>
      <c r="K199" s="698"/>
      <c r="L199" s="698"/>
      <c r="M199" s="698"/>
      <c r="N199" s="698"/>
      <c r="O199" s="698"/>
      <c r="P199" s="698"/>
      <c r="Q199" s="698"/>
      <c r="R199" s="698"/>
      <c r="S199" s="698"/>
      <c r="T199" s="698"/>
      <c r="U199" s="698"/>
      <c r="V199" s="698"/>
      <c r="W199" s="698"/>
      <c r="X199" s="606"/>
      <c r="Y199" s="606"/>
      <c r="Z199" s="606"/>
      <c r="AA199" s="732"/>
      <c r="AB199" s="730"/>
      <c r="AC199" s="730"/>
      <c r="AD199" s="724"/>
      <c r="AE199" s="597"/>
    </row>
    <row r="200" spans="1:35">
      <c r="A200" s="698"/>
      <c r="B200" s="698"/>
      <c r="C200" s="701"/>
      <c r="D200" s="698"/>
      <c r="E200" s="698"/>
      <c r="F200" s="698"/>
      <c r="G200" s="698"/>
      <c r="H200" s="698"/>
      <c r="I200" s="698"/>
      <c r="J200" s="698"/>
      <c r="K200" s="698"/>
      <c r="L200" s="698"/>
      <c r="M200" s="698"/>
      <c r="N200" s="698"/>
      <c r="O200" s="698"/>
      <c r="P200" s="698"/>
      <c r="Q200" s="698"/>
      <c r="R200" s="698"/>
      <c r="S200" s="698"/>
      <c r="T200" s="698"/>
      <c r="U200" s="698"/>
      <c r="V200" s="698"/>
      <c r="W200" s="698"/>
      <c r="X200" s="606"/>
      <c r="Y200" s="606"/>
      <c r="Z200" s="606"/>
      <c r="AA200" s="732"/>
      <c r="AB200" s="730"/>
      <c r="AC200" s="730"/>
      <c r="AD200" s="724"/>
      <c r="AE200" s="645"/>
      <c r="AF200" s="597"/>
      <c r="AI200" s="602"/>
    </row>
    <row r="201" spans="1:35">
      <c r="A201" s="260"/>
      <c r="B201" s="261"/>
      <c r="C201" s="261"/>
      <c r="D201" s="261"/>
      <c r="E201" s="261"/>
      <c r="F201" s="261"/>
      <c r="G201" s="261"/>
      <c r="H201" s="262"/>
      <c r="I201" s="261"/>
      <c r="J201" s="263"/>
      <c r="K201" s="261"/>
      <c r="L201" s="261"/>
      <c r="M201" s="261"/>
      <c r="N201" s="261"/>
      <c r="O201" s="261"/>
      <c r="P201" s="261"/>
      <c r="Q201" s="261"/>
      <c r="R201" s="261"/>
      <c r="S201" s="261"/>
      <c r="T201" s="261"/>
      <c r="U201" s="261"/>
      <c r="V201" s="261"/>
      <c r="W201" s="261"/>
      <c r="X201" s="73"/>
      <c r="Y201" s="384"/>
      <c r="Z201" s="606"/>
      <c r="AA201" s="62"/>
      <c r="AB201" s="94"/>
      <c r="AD201" s="724"/>
      <c r="AE201" s="645"/>
    </row>
    <row r="202" spans="1:35">
      <c r="A202" s="260"/>
      <c r="B202" s="261"/>
      <c r="C202" s="261"/>
      <c r="D202" s="261"/>
      <c r="E202" s="261"/>
      <c r="F202" s="261"/>
      <c r="G202" s="261"/>
      <c r="H202" s="264"/>
      <c r="I202" s="261"/>
      <c r="J202" s="263"/>
      <c r="K202" s="261"/>
      <c r="L202" s="261"/>
      <c r="M202" s="261"/>
      <c r="N202" s="261"/>
      <c r="O202" s="261"/>
      <c r="P202" s="261"/>
      <c r="Q202" s="261"/>
      <c r="R202" s="261"/>
      <c r="S202" s="261"/>
      <c r="T202" s="263"/>
      <c r="U202" s="261"/>
      <c r="V202" s="261"/>
      <c r="W202" s="261"/>
      <c r="X202" s="73"/>
      <c r="Y202" s="384"/>
      <c r="Z202" s="606"/>
      <c r="AA202" s="732"/>
      <c r="AB202" s="94"/>
      <c r="AC202" s="730"/>
      <c r="AD202" s="724"/>
      <c r="AE202" s="645"/>
      <c r="AI202" s="602"/>
    </row>
    <row r="203" spans="1:3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43"/>
      <c r="Q203" s="261"/>
      <c r="R203" s="261"/>
      <c r="S203" s="261"/>
      <c r="T203" s="261"/>
      <c r="U203" s="261"/>
      <c r="V203" s="261"/>
      <c r="W203" s="261"/>
      <c r="X203" s="73"/>
      <c r="Y203" s="384"/>
      <c r="Z203" s="606"/>
      <c r="AA203" s="732"/>
      <c r="AB203" s="730"/>
      <c r="AC203" s="730"/>
      <c r="AD203" s="724"/>
    </row>
    <row r="204" spans="1:35">
      <c r="A204" s="245"/>
      <c r="B204" s="265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73"/>
      <c r="Y204" s="384"/>
      <c r="Z204" s="606"/>
      <c r="AA204" s="62"/>
      <c r="AB204" s="94"/>
      <c r="AC204" s="94"/>
      <c r="AD204" s="724"/>
    </row>
    <row r="205" spans="1:35">
      <c r="A205" s="261"/>
      <c r="B205" s="265"/>
      <c r="C205" s="264"/>
      <c r="D205" s="262"/>
      <c r="E205" s="261"/>
      <c r="F205" s="264"/>
      <c r="G205" s="262"/>
      <c r="H205" s="264"/>
      <c r="I205" s="261"/>
      <c r="J205" s="262"/>
      <c r="K205" s="262"/>
      <c r="L205" s="262"/>
      <c r="M205" s="262"/>
      <c r="N205" s="262"/>
      <c r="O205" s="262"/>
      <c r="P205" s="262"/>
      <c r="Q205" s="262"/>
      <c r="R205" s="262"/>
      <c r="S205" s="262"/>
      <c r="T205" s="262"/>
      <c r="U205" s="262"/>
      <c r="V205" s="262"/>
      <c r="W205" s="264"/>
      <c r="X205" s="73"/>
      <c r="Y205" s="384"/>
      <c r="AA205" s="586"/>
    </row>
    <row r="206" spans="1:35">
      <c r="A206" s="264"/>
      <c r="B206" s="265"/>
      <c r="C206" s="264"/>
      <c r="D206" s="264"/>
      <c r="E206" s="261"/>
      <c r="F206" s="264"/>
      <c r="G206" s="262"/>
      <c r="H206" s="264"/>
      <c r="I206" s="262"/>
      <c r="J206" s="262"/>
      <c r="K206" s="262"/>
      <c r="L206" s="262"/>
      <c r="M206" s="262"/>
      <c r="N206" s="262"/>
      <c r="O206" s="262"/>
      <c r="P206" s="262"/>
      <c r="Q206" s="262"/>
      <c r="R206" s="262"/>
      <c r="S206" s="262"/>
      <c r="T206" s="262"/>
      <c r="U206" s="262"/>
      <c r="V206" s="264"/>
      <c r="W206" s="264"/>
      <c r="X206" s="73"/>
      <c r="Y206" s="142"/>
      <c r="AC206" s="724"/>
    </row>
    <row r="207" spans="1:35">
      <c r="A207" s="264"/>
      <c r="B207" s="265"/>
      <c r="C207" s="264"/>
      <c r="D207" s="262"/>
      <c r="E207" s="261"/>
      <c r="F207" s="264"/>
      <c r="G207" s="262"/>
      <c r="H207" s="264"/>
      <c r="I207" s="262"/>
      <c r="J207" s="262"/>
      <c r="K207" s="262"/>
      <c r="L207" s="262"/>
      <c r="M207" s="262"/>
      <c r="N207" s="262"/>
      <c r="O207" s="262"/>
      <c r="P207" s="262"/>
      <c r="Q207" s="262"/>
      <c r="R207" s="262"/>
      <c r="S207" s="262"/>
      <c r="T207" s="262"/>
      <c r="U207" s="262"/>
      <c r="V207" s="262"/>
      <c r="W207" s="264"/>
      <c r="X207" s="87"/>
      <c r="Y207" s="142"/>
    </row>
    <row r="208" spans="1:35">
      <c r="A208" s="262"/>
      <c r="B208" s="261"/>
      <c r="C208" s="261"/>
      <c r="D208" s="261"/>
      <c r="E208" s="261"/>
      <c r="F208" s="261"/>
      <c r="G208" s="261"/>
      <c r="H208" s="261"/>
      <c r="I208" s="262"/>
      <c r="J208" s="261"/>
      <c r="K208" s="261"/>
      <c r="L208" s="261"/>
      <c r="M208" s="261"/>
      <c r="N208" s="261"/>
      <c r="O208" s="261"/>
      <c r="P208" s="261"/>
      <c r="Q208" s="261"/>
      <c r="R208" s="261"/>
      <c r="S208" s="261"/>
      <c r="T208" s="261"/>
      <c r="U208" s="261"/>
      <c r="V208" s="261"/>
      <c r="W208" s="261"/>
      <c r="X208" s="73"/>
      <c r="Y208" s="142"/>
    </row>
    <row r="209" spans="1:28">
      <c r="A209" s="262"/>
      <c r="B209" s="725"/>
      <c r="C209" s="725"/>
      <c r="D209" s="261"/>
      <c r="E209" s="261"/>
      <c r="F209" s="261"/>
      <c r="G209" s="242"/>
      <c r="H209" s="242"/>
      <c r="I209" s="726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2"/>
      <c r="V209" s="242"/>
      <c r="W209" s="242"/>
      <c r="X209" s="94"/>
      <c r="Y209" s="671"/>
    </row>
    <row r="210" spans="1:28">
      <c r="A210" s="241"/>
      <c r="B210" s="725"/>
      <c r="C210" s="725"/>
      <c r="D210" s="725"/>
      <c r="E210" s="242"/>
      <c r="F210" s="725"/>
      <c r="G210" s="242"/>
      <c r="H210" s="242"/>
      <c r="I210" s="726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42"/>
      <c r="W210" s="242"/>
      <c r="X210" s="94"/>
      <c r="Y210" s="671"/>
    </row>
    <row r="211" spans="1:28">
      <c r="A211" s="241"/>
      <c r="B211" s="725"/>
      <c r="C211" s="725"/>
      <c r="D211" s="725"/>
      <c r="E211" s="242"/>
      <c r="F211" s="725"/>
      <c r="G211" s="242"/>
      <c r="H211" s="242"/>
      <c r="I211" s="726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42"/>
      <c r="W211" s="242"/>
      <c r="X211" s="94"/>
      <c r="Y211" s="671"/>
    </row>
    <row r="212" spans="1:28">
      <c r="A212" s="241"/>
      <c r="B212" s="725"/>
      <c r="C212" s="725"/>
      <c r="D212" s="725"/>
      <c r="E212" s="242"/>
      <c r="F212" s="725"/>
      <c r="G212" s="242"/>
      <c r="H212" s="242"/>
      <c r="I212" s="726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2"/>
      <c r="V212" s="242"/>
      <c r="W212" s="242"/>
      <c r="X212" s="94"/>
      <c r="Y212" s="671"/>
    </row>
    <row r="213" spans="1:28">
      <c r="A213" s="241"/>
      <c r="B213" s="725"/>
      <c r="C213" s="725"/>
      <c r="D213" s="725"/>
      <c r="E213" s="242"/>
      <c r="F213" s="725"/>
      <c r="G213" s="242"/>
      <c r="H213" s="242"/>
      <c r="I213" s="726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94"/>
      <c r="Y213" s="671"/>
    </row>
    <row r="214" spans="1:28">
      <c r="A214" s="241"/>
      <c r="B214" s="725"/>
      <c r="C214" s="725"/>
      <c r="D214" s="725"/>
      <c r="E214" s="725"/>
      <c r="F214" s="725"/>
      <c r="G214" s="242"/>
      <c r="H214" s="242"/>
      <c r="I214" s="726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94"/>
      <c r="Y214" s="671"/>
    </row>
    <row r="215" spans="1:28">
      <c r="A215" s="241"/>
      <c r="B215" s="725"/>
      <c r="C215" s="725"/>
      <c r="D215" s="725"/>
      <c r="E215" s="242"/>
      <c r="F215" s="725"/>
      <c r="G215" s="242"/>
      <c r="H215" s="242"/>
      <c r="I215" s="726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42"/>
      <c r="W215" s="242"/>
      <c r="X215" s="94"/>
      <c r="Y215" s="671"/>
      <c r="AA215" s="62"/>
      <c r="AB215" s="62"/>
    </row>
    <row r="216" spans="1:28">
      <c r="A216" s="241"/>
      <c r="B216" s="725"/>
      <c r="C216" s="725"/>
      <c r="D216" s="725"/>
      <c r="E216" s="242"/>
      <c r="F216" s="725"/>
      <c r="G216" s="242"/>
      <c r="H216" s="242"/>
      <c r="I216" s="726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94"/>
      <c r="Y216" s="671"/>
      <c r="AA216" s="62"/>
      <c r="AB216" s="62"/>
    </row>
    <row r="217" spans="1:28">
      <c r="A217" s="241"/>
      <c r="B217" s="725"/>
      <c r="C217" s="725"/>
      <c r="D217" s="725"/>
      <c r="E217" s="242"/>
      <c r="F217" s="725"/>
      <c r="G217" s="242"/>
      <c r="H217" s="242"/>
      <c r="I217" s="726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42"/>
      <c r="W217" s="242"/>
      <c r="X217" s="161"/>
      <c r="Y217" s="673"/>
      <c r="AA217" s="62"/>
      <c r="AB217" s="62"/>
    </row>
    <row r="218" spans="1:28">
      <c r="A218" s="241"/>
      <c r="B218" s="725"/>
      <c r="C218" s="725"/>
      <c r="D218" s="725"/>
      <c r="E218" s="242"/>
      <c r="F218" s="725"/>
      <c r="G218" s="242"/>
      <c r="H218" s="242"/>
      <c r="I218" s="726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42"/>
      <c r="W218" s="242"/>
      <c r="X218" s="94"/>
      <c r="Y218" s="674"/>
      <c r="AA218" s="62"/>
      <c r="AB218" s="62"/>
    </row>
    <row r="219" spans="1:28">
      <c r="A219" s="241"/>
      <c r="B219" s="725"/>
      <c r="C219" s="725"/>
      <c r="D219" s="725"/>
      <c r="E219" s="242"/>
      <c r="F219" s="725"/>
      <c r="G219" s="242"/>
      <c r="H219" s="242"/>
      <c r="I219" s="726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94"/>
      <c r="Y219" s="674"/>
      <c r="AA219" s="62"/>
      <c r="AB219" s="731"/>
    </row>
    <row r="220" spans="1:28">
      <c r="A220" s="241"/>
      <c r="B220" s="725"/>
      <c r="C220" s="725"/>
      <c r="D220" s="725"/>
      <c r="E220" s="242"/>
      <c r="F220" s="725"/>
      <c r="G220" s="242"/>
      <c r="H220" s="242"/>
      <c r="I220" s="726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94"/>
      <c r="Y220" s="674"/>
      <c r="AA220" s="62"/>
      <c r="AB220" s="731"/>
    </row>
    <row r="221" spans="1:28">
      <c r="A221" s="241"/>
      <c r="B221" s="725"/>
      <c r="C221" s="725"/>
      <c r="D221" s="725"/>
      <c r="E221" s="725"/>
      <c r="F221" s="725"/>
      <c r="G221" s="242"/>
      <c r="H221" s="242"/>
      <c r="I221" s="726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94"/>
      <c r="Y221" s="674"/>
      <c r="AA221" s="62"/>
      <c r="AB221" s="94"/>
    </row>
    <row r="222" spans="1:28">
      <c r="A222" s="241"/>
      <c r="B222" s="725"/>
      <c r="C222" s="725"/>
      <c r="D222" s="725"/>
      <c r="E222" s="725"/>
      <c r="F222" s="725"/>
      <c r="G222" s="242"/>
      <c r="H222" s="242"/>
      <c r="I222" s="726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94"/>
      <c r="Y222" s="674"/>
      <c r="AA222" s="62"/>
      <c r="AB222" s="94"/>
    </row>
    <row r="223" spans="1:28">
      <c r="A223" s="727"/>
      <c r="B223" s="725"/>
      <c r="C223" s="725"/>
      <c r="D223" s="725"/>
      <c r="E223" s="242"/>
      <c r="F223" s="725"/>
      <c r="G223" s="242"/>
      <c r="H223" s="242"/>
      <c r="I223" s="726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42"/>
      <c r="W223" s="242"/>
      <c r="X223" s="94"/>
      <c r="Y223" s="674"/>
      <c r="AA223" s="62"/>
      <c r="AB223" s="94"/>
    </row>
    <row r="224" spans="1:28">
      <c r="A224" s="727"/>
      <c r="B224" s="725"/>
      <c r="C224" s="725"/>
      <c r="D224" s="725"/>
      <c r="E224" s="242"/>
      <c r="F224" s="725"/>
      <c r="G224" s="242"/>
      <c r="H224" s="242"/>
      <c r="I224" s="726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94"/>
      <c r="Y224" s="674"/>
      <c r="AA224" s="62"/>
      <c r="AB224" s="94"/>
    </row>
    <row r="225" spans="1:28">
      <c r="A225" s="241"/>
      <c r="B225" s="725"/>
      <c r="C225" s="725"/>
      <c r="D225" s="725"/>
      <c r="E225" s="242"/>
      <c r="F225" s="725"/>
      <c r="G225" s="242"/>
      <c r="H225" s="242"/>
      <c r="I225" s="726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94"/>
      <c r="Y225" s="674"/>
      <c r="AA225" s="62"/>
      <c r="AB225" s="94"/>
    </row>
    <row r="226" spans="1:28">
      <c r="A226" s="728"/>
      <c r="B226" s="725"/>
      <c r="C226" s="725"/>
      <c r="D226" s="725"/>
      <c r="E226" s="242"/>
      <c r="F226" s="725"/>
      <c r="G226" s="242"/>
      <c r="H226" s="242"/>
      <c r="I226" s="726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94"/>
      <c r="Y226" s="674"/>
      <c r="AA226" s="62"/>
      <c r="AB226" s="94"/>
    </row>
    <row r="227" spans="1:28">
      <c r="A227" s="241"/>
      <c r="B227" s="725"/>
      <c r="C227" s="725"/>
      <c r="D227" s="725"/>
      <c r="E227" s="242"/>
      <c r="F227" s="725"/>
      <c r="G227" s="242"/>
      <c r="H227" s="242"/>
      <c r="I227" s="726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42"/>
      <c r="W227" s="242"/>
      <c r="X227" s="94"/>
      <c r="Y227" s="674"/>
      <c r="AA227" s="62"/>
      <c r="AB227" s="94"/>
    </row>
    <row r="228" spans="1:28">
      <c r="A228" s="241"/>
      <c r="B228" s="725"/>
      <c r="C228" s="725"/>
      <c r="D228" s="725"/>
      <c r="E228" s="242"/>
      <c r="F228" s="725"/>
      <c r="G228" s="242"/>
      <c r="H228" s="242"/>
      <c r="I228" s="726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94"/>
      <c r="Y228" s="674"/>
      <c r="AA228" s="586"/>
    </row>
    <row r="229" spans="1:28">
      <c r="A229" s="241"/>
      <c r="B229" s="725"/>
      <c r="C229" s="725"/>
      <c r="D229" s="725"/>
      <c r="E229" s="242"/>
      <c r="F229" s="725"/>
      <c r="G229" s="242"/>
      <c r="H229" s="242"/>
      <c r="I229" s="726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2"/>
      <c r="V229" s="242"/>
      <c r="W229" s="242"/>
      <c r="X229" s="94"/>
      <c r="Y229" s="674"/>
    </row>
    <row r="230" spans="1:28">
      <c r="A230" s="241"/>
      <c r="B230" s="242"/>
      <c r="C230" s="242"/>
      <c r="D230" s="242"/>
      <c r="E230" s="242"/>
      <c r="F230" s="242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42"/>
      <c r="W230" s="242"/>
      <c r="X230" s="94"/>
      <c r="Y230" s="674"/>
    </row>
    <row r="231" spans="1:28">
      <c r="A231" s="698"/>
      <c r="B231" s="699"/>
      <c r="C231" s="700"/>
      <c r="D231" s="698"/>
      <c r="E231" s="698"/>
      <c r="F231" s="698"/>
      <c r="G231" s="698"/>
      <c r="H231" s="698"/>
      <c r="I231" s="698"/>
      <c r="J231" s="698"/>
      <c r="K231" s="698"/>
      <c r="L231" s="698"/>
      <c r="M231" s="698"/>
      <c r="N231" s="698"/>
      <c r="O231" s="698"/>
      <c r="P231" s="698"/>
      <c r="Q231" s="698"/>
      <c r="R231" s="698"/>
      <c r="S231" s="698"/>
      <c r="T231" s="698"/>
      <c r="U231" s="698"/>
      <c r="V231" s="698"/>
      <c r="W231" s="698"/>
      <c r="X231" s="606"/>
      <c r="Y231" s="606"/>
    </row>
    <row r="232" spans="1:28">
      <c r="A232" s="698"/>
      <c r="B232" s="699"/>
      <c r="C232" s="700"/>
      <c r="D232" s="698"/>
      <c r="E232" s="698"/>
      <c r="F232" s="698"/>
      <c r="G232" s="698"/>
      <c r="H232" s="698"/>
      <c r="I232" s="698"/>
      <c r="J232" s="698"/>
      <c r="K232" s="698"/>
      <c r="L232" s="698"/>
      <c r="M232" s="698"/>
      <c r="N232" s="698"/>
      <c r="O232" s="698"/>
      <c r="P232" s="698"/>
      <c r="Q232" s="698"/>
      <c r="R232" s="698"/>
      <c r="S232" s="698"/>
      <c r="T232" s="698"/>
      <c r="U232" s="698"/>
      <c r="V232" s="698"/>
      <c r="W232" s="698"/>
      <c r="X232" s="606"/>
      <c r="Y232" s="606"/>
    </row>
  </sheetData>
  <mergeCells count="2">
    <mergeCell ref="AG44:AN46"/>
    <mergeCell ref="AA82:AG83"/>
  </mergeCells>
  <conditionalFormatting sqref="C77:C97">
    <cfRule type="cellIs" dxfId="10" priority="1" operator="lessThan">
      <formula>0</formula>
    </cfRule>
  </conditionalFormatting>
  <pageMargins left="0.7" right="0.7" top="0.75" bottom="0.75" header="0.3" footer="0.3"/>
  <pageSetup orientation="portrait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8A4D-8930-4040-87BD-7B565A448618}">
  <sheetPr>
    <tabColor rgb="FF92D050"/>
  </sheetPr>
  <dimension ref="A1:AF232"/>
  <sheetViews>
    <sheetView topLeftCell="A82" workbookViewId="0">
      <selection activeCell="D124" sqref="D124"/>
    </sheetView>
  </sheetViews>
  <sheetFormatPr defaultColWidth="8.42578125" defaultRowHeight="15"/>
  <cols>
    <col min="1" max="2" width="13" style="583" customWidth="1"/>
    <col min="3" max="3" width="12.5703125" style="583" bestFit="1" customWidth="1"/>
    <col min="4" max="4" width="12.42578125" style="583" customWidth="1"/>
    <col min="5" max="5" width="14.42578125" style="583" customWidth="1"/>
    <col min="6" max="6" width="13.42578125" style="583" bestFit="1" customWidth="1"/>
    <col min="7" max="7" width="10.85546875" style="583" customWidth="1"/>
    <col min="8" max="8" width="12.85546875" style="583" customWidth="1"/>
    <col min="9" max="9" width="10.85546875" style="583" customWidth="1"/>
    <col min="10" max="21" width="10.85546875" style="583" hidden="1" customWidth="1"/>
    <col min="22" max="22" width="10.85546875" style="583" customWidth="1"/>
    <col min="23" max="23" width="12.85546875" style="583" customWidth="1"/>
    <col min="24" max="24" width="12.140625" style="584" customWidth="1"/>
    <col min="25" max="25" width="10.85546875" style="584" customWidth="1"/>
    <col min="26" max="26" width="13.42578125" style="584" customWidth="1"/>
    <col min="27" max="28" width="8.42578125" style="584"/>
    <col min="29" max="29" width="9.5703125" style="584" customWidth="1"/>
    <col min="30" max="30" width="15" style="584" bestFit="1" customWidth="1"/>
    <col min="31" max="31" width="19.85546875" style="584" bestFit="1" customWidth="1"/>
    <col min="32" max="32" width="11.5703125" style="584" bestFit="1" customWidth="1"/>
    <col min="33" max="16384" width="8.42578125" style="584"/>
  </cols>
  <sheetData>
    <row r="1" spans="1:25">
      <c r="C1" s="993" t="s">
        <v>240</v>
      </c>
      <c r="D1" s="993"/>
    </row>
    <row r="2" spans="1:25">
      <c r="A2" s="63"/>
      <c r="D2" s="994" t="s">
        <v>241</v>
      </c>
      <c r="E2" s="994"/>
    </row>
    <row r="4" spans="1:25">
      <c r="A4" s="585" t="s">
        <v>242</v>
      </c>
    </row>
    <row r="6" spans="1:25">
      <c r="A6" s="65"/>
      <c r="B6" s="66" t="s">
        <v>134</v>
      </c>
      <c r="C6" s="67" t="s">
        <v>135</v>
      </c>
      <c r="D6" s="68" t="s">
        <v>136</v>
      </c>
      <c r="E6" s="65"/>
      <c r="F6" s="69" t="s">
        <v>137</v>
      </c>
      <c r="G6" s="70" t="s">
        <v>138</v>
      </c>
      <c r="H6" s="69" t="s">
        <v>139</v>
      </c>
      <c r="I6" s="65"/>
      <c r="J6" s="70" t="s">
        <v>25</v>
      </c>
      <c r="K6" s="70" t="s">
        <v>25</v>
      </c>
      <c r="L6" s="70" t="s">
        <v>25</v>
      </c>
      <c r="M6" s="70" t="s">
        <v>25</v>
      </c>
      <c r="N6" s="70" t="s">
        <v>25</v>
      </c>
      <c r="O6" s="70" t="s">
        <v>25</v>
      </c>
      <c r="P6" s="70" t="s">
        <v>25</v>
      </c>
      <c r="Q6" s="70" t="s">
        <v>25</v>
      </c>
      <c r="R6" s="70" t="s">
        <v>25</v>
      </c>
      <c r="S6" s="70" t="s">
        <v>25</v>
      </c>
      <c r="T6" s="70" t="s">
        <v>25</v>
      </c>
      <c r="U6" s="71" t="s">
        <v>25</v>
      </c>
      <c r="V6" s="68" t="s">
        <v>25</v>
      </c>
      <c r="W6" s="72" t="s">
        <v>140</v>
      </c>
      <c r="X6" s="73"/>
    </row>
    <row r="7" spans="1:25">
      <c r="A7" s="74" t="s">
        <v>141</v>
      </c>
      <c r="B7" s="75" t="s">
        <v>142</v>
      </c>
      <c r="C7" s="76" t="s">
        <v>5</v>
      </c>
      <c r="D7" s="76" t="s">
        <v>143</v>
      </c>
      <c r="E7" s="77" t="s">
        <v>144</v>
      </c>
      <c r="F7" s="74" t="s">
        <v>145</v>
      </c>
      <c r="G7" s="78" t="s">
        <v>146</v>
      </c>
      <c r="H7" s="74" t="s">
        <v>147</v>
      </c>
      <c r="I7" s="78" t="s">
        <v>16</v>
      </c>
      <c r="J7" s="78" t="s">
        <v>192</v>
      </c>
      <c r="K7" s="78" t="s">
        <v>192</v>
      </c>
      <c r="L7" s="78" t="s">
        <v>192</v>
      </c>
      <c r="M7" s="78" t="s">
        <v>192</v>
      </c>
      <c r="N7" s="78" t="s">
        <v>192</v>
      </c>
      <c r="O7" s="78" t="s">
        <v>192</v>
      </c>
      <c r="P7" s="78" t="s">
        <v>192</v>
      </c>
      <c r="Q7" s="78" t="s">
        <v>192</v>
      </c>
      <c r="R7" s="78" t="s">
        <v>192</v>
      </c>
      <c r="S7" s="78" t="s">
        <v>192</v>
      </c>
      <c r="T7" s="78" t="s">
        <v>192</v>
      </c>
      <c r="U7" s="79" t="s">
        <v>192</v>
      </c>
      <c r="V7" s="76"/>
      <c r="W7" s="80" t="s">
        <v>10</v>
      </c>
      <c r="X7" s="73"/>
    </row>
    <row r="8" spans="1:25">
      <c r="A8" s="81" t="s">
        <v>148</v>
      </c>
      <c r="B8" s="82" t="s">
        <v>149</v>
      </c>
      <c r="C8" s="83" t="s">
        <v>84</v>
      </c>
      <c r="D8" s="84" t="s">
        <v>150</v>
      </c>
      <c r="E8" s="85"/>
      <c r="F8" s="81" t="s">
        <v>151</v>
      </c>
      <c r="G8" s="86" t="s">
        <v>152</v>
      </c>
      <c r="H8" s="81" t="s">
        <v>153</v>
      </c>
      <c r="I8" s="86" t="s">
        <v>154</v>
      </c>
      <c r="J8" s="86" t="s">
        <v>194</v>
      </c>
      <c r="K8" s="86" t="s">
        <v>195</v>
      </c>
      <c r="L8" s="86" t="s">
        <v>196</v>
      </c>
      <c r="M8" s="86" t="s">
        <v>197</v>
      </c>
      <c r="N8" s="86" t="s">
        <v>198</v>
      </c>
      <c r="O8" s="86" t="s">
        <v>199</v>
      </c>
      <c r="P8" s="86" t="s">
        <v>200</v>
      </c>
      <c r="Q8" s="86" t="s">
        <v>201</v>
      </c>
      <c r="R8" s="86" t="s">
        <v>202</v>
      </c>
      <c r="S8" s="86" t="s">
        <v>203</v>
      </c>
      <c r="T8" s="86" t="s">
        <v>204</v>
      </c>
      <c r="U8" s="86" t="s">
        <v>205</v>
      </c>
      <c r="V8" s="84" t="s">
        <v>155</v>
      </c>
      <c r="W8" s="80" t="s">
        <v>243</v>
      </c>
      <c r="X8" s="87" t="s">
        <v>167</v>
      </c>
    </row>
    <row r="9" spans="1:25">
      <c r="A9" s="78"/>
      <c r="B9" s="88"/>
      <c r="C9" s="77"/>
      <c r="D9" s="77"/>
      <c r="E9" s="77"/>
      <c r="F9" s="77"/>
      <c r="G9" s="77"/>
      <c r="H9" s="77"/>
      <c r="I9" s="78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89"/>
      <c r="W9" s="65"/>
      <c r="X9" s="73"/>
    </row>
    <row r="10" spans="1:25">
      <c r="A10" s="79">
        <v>1</v>
      </c>
      <c r="B10" s="90">
        <v>1079504181</v>
      </c>
      <c r="C10" s="90">
        <v>0</v>
      </c>
      <c r="D10" s="77"/>
      <c r="E10" s="77"/>
      <c r="F10" s="77"/>
      <c r="G10" s="91">
        <f t="shared" ref="G10:G31" si="0">+((C10+F10)*0.5)</f>
        <v>0</v>
      </c>
      <c r="H10" s="91">
        <f>+B10+G10+D10</f>
        <v>1079504181</v>
      </c>
      <c r="I10" s="92">
        <v>4</v>
      </c>
      <c r="J10" s="91">
        <f>H10*I10/100/12</f>
        <v>3598347.27</v>
      </c>
      <c r="K10" s="91">
        <f>H10*I10/100/12</f>
        <v>3598347.27</v>
      </c>
      <c r="L10" s="91">
        <f>H10*I10/100/12</f>
        <v>3598347.27</v>
      </c>
      <c r="M10" s="91">
        <f>H10*I10/100/12</f>
        <v>3598347.27</v>
      </c>
      <c r="N10" s="91">
        <f>H10*I10/100/12</f>
        <v>3598347.27</v>
      </c>
      <c r="O10" s="91">
        <f>H10*I10/100/12</f>
        <v>3598347.27</v>
      </c>
      <c r="P10" s="91">
        <f>H10*I10/100/12</f>
        <v>3598347.27</v>
      </c>
      <c r="Q10" s="91">
        <f>H10*I10/100/12</f>
        <v>3598347.27</v>
      </c>
      <c r="R10" s="91">
        <f>H10*I10/100/12</f>
        <v>3598347.27</v>
      </c>
      <c r="S10" s="91">
        <f>H10*I10/100/12</f>
        <v>3598347.27</v>
      </c>
      <c r="T10" s="91">
        <f>H10*I10/100/12</f>
        <v>3598347.27</v>
      </c>
      <c r="U10" s="91">
        <f>H10*I10/100/12</f>
        <v>3598347.27</v>
      </c>
      <c r="V10" s="93">
        <f>SUM(J10:U10)</f>
        <v>43180167.24000001</v>
      </c>
      <c r="W10" s="91">
        <f>+B10+C10+F10-V10</f>
        <v>1036324013.76</v>
      </c>
      <c r="X10" s="94">
        <f>H10*I10/100</f>
        <v>43180167.240000002</v>
      </c>
      <c r="Y10" s="95">
        <f t="shared" ref="Y10:Y31" si="1">V10-X10</f>
        <v>0</v>
      </c>
    </row>
    <row r="11" spans="1:25">
      <c r="A11" s="96" t="s">
        <v>157</v>
      </c>
      <c r="B11" s="90">
        <v>111527757.69173762</v>
      </c>
      <c r="C11" s="90">
        <v>15281809.772188701</v>
      </c>
      <c r="D11" s="90">
        <f>2952726.00389251</f>
        <v>2952726.0038925102</v>
      </c>
      <c r="E11" s="91"/>
      <c r="F11" s="90"/>
      <c r="G11" s="91">
        <f t="shared" si="0"/>
        <v>7640904.8860943504</v>
      </c>
      <c r="H11" s="91">
        <f t="shared" ref="H11:H31" si="2">+B11+G11+D11</f>
        <v>122121388.58172448</v>
      </c>
      <c r="I11" s="92">
        <v>6</v>
      </c>
      <c r="J11" s="91">
        <f t="shared" ref="J11:J31" si="3">H11*I11/100/12</f>
        <v>610606.94290862244</v>
      </c>
      <c r="K11" s="91">
        <f t="shared" ref="K11:K31" si="4">H11*I11/100/12</f>
        <v>610606.94290862244</v>
      </c>
      <c r="L11" s="91">
        <f t="shared" ref="L11:L31" si="5">H11*I11/100/12</f>
        <v>610606.94290862244</v>
      </c>
      <c r="M11" s="91">
        <f t="shared" ref="M11:M31" si="6">H11*I11/100/12</f>
        <v>610606.94290862244</v>
      </c>
      <c r="N11" s="91">
        <f t="shared" ref="N11:N31" si="7">H11*I11/100/12</f>
        <v>610606.94290862244</v>
      </c>
      <c r="O11" s="91">
        <f t="shared" ref="O11:O31" si="8">H11*I11/100/12</f>
        <v>610606.94290862244</v>
      </c>
      <c r="P11" s="91">
        <f t="shared" ref="P11:P31" si="9">H11*I11/100/12</f>
        <v>610606.94290862244</v>
      </c>
      <c r="Q11" s="91">
        <f t="shared" ref="Q11:Q31" si="10">H11*I11/100/12</f>
        <v>610606.94290862244</v>
      </c>
      <c r="R11" s="91">
        <f t="shared" ref="R11:R31" si="11">H11*I11/100/12</f>
        <v>610606.94290862244</v>
      </c>
      <c r="S11" s="91">
        <f t="shared" ref="S11:S31" si="12">H11*I11/100/12</f>
        <v>610606.94290862244</v>
      </c>
      <c r="T11" s="91">
        <f t="shared" ref="T11:T31" si="13">H11*I11/100/12</f>
        <v>610606.94290862244</v>
      </c>
      <c r="U11" s="91">
        <f t="shared" ref="U11:U31" si="14">H11*I11/100/12</f>
        <v>610606.94290862244</v>
      </c>
      <c r="V11" s="93">
        <f t="shared" ref="V11:V31" si="15">SUM(J11:U11)</f>
        <v>7327283.3149034688</v>
      </c>
      <c r="W11" s="91">
        <f>+B11+C11+F11-V11</f>
        <v>119482284.14902285</v>
      </c>
      <c r="X11" s="94">
        <f>H11*I11/100</f>
        <v>7327283.3149034688</v>
      </c>
      <c r="Y11" s="95">
        <f t="shared" si="1"/>
        <v>0</v>
      </c>
    </row>
    <row r="12" spans="1:25">
      <c r="A12" s="96">
        <v>2</v>
      </c>
      <c r="B12" s="90">
        <v>108301967</v>
      </c>
      <c r="C12" s="90">
        <v>0</v>
      </c>
      <c r="D12" s="90"/>
      <c r="E12" s="91"/>
      <c r="F12" s="90"/>
      <c r="G12" s="91">
        <f t="shared" si="0"/>
        <v>0</v>
      </c>
      <c r="H12" s="91">
        <f t="shared" si="2"/>
        <v>108301967</v>
      </c>
      <c r="I12" s="92">
        <v>6</v>
      </c>
      <c r="J12" s="91">
        <f t="shared" si="3"/>
        <v>541509.83499999996</v>
      </c>
      <c r="K12" s="91">
        <f t="shared" si="4"/>
        <v>541509.83499999996</v>
      </c>
      <c r="L12" s="91">
        <f t="shared" si="5"/>
        <v>541509.83499999996</v>
      </c>
      <c r="M12" s="91">
        <f t="shared" si="6"/>
        <v>541509.83499999996</v>
      </c>
      <c r="N12" s="91">
        <f t="shared" si="7"/>
        <v>541509.83499999996</v>
      </c>
      <c r="O12" s="91">
        <f t="shared" si="8"/>
        <v>541509.83499999996</v>
      </c>
      <c r="P12" s="91">
        <f t="shared" si="9"/>
        <v>541509.83499999996</v>
      </c>
      <c r="Q12" s="91">
        <f t="shared" si="10"/>
        <v>541509.83499999996</v>
      </c>
      <c r="R12" s="91">
        <f t="shared" si="11"/>
        <v>541509.83499999996</v>
      </c>
      <c r="S12" s="91">
        <f t="shared" si="12"/>
        <v>541509.83499999996</v>
      </c>
      <c r="T12" s="91">
        <f t="shared" si="13"/>
        <v>541509.83499999996</v>
      </c>
      <c r="U12" s="91">
        <f t="shared" si="14"/>
        <v>541509.83499999996</v>
      </c>
      <c r="V12" s="93">
        <f t="shared" si="15"/>
        <v>6498118.0199999996</v>
      </c>
      <c r="W12" s="91">
        <f>+B12+C12+F12-V12</f>
        <v>101803848.98</v>
      </c>
      <c r="X12" s="94">
        <f t="shared" ref="X12:X31" si="16">H12*I12/100</f>
        <v>6498118.0199999996</v>
      </c>
      <c r="Y12" s="95">
        <f t="shared" si="1"/>
        <v>0</v>
      </c>
    </row>
    <row r="13" spans="1:25">
      <c r="A13" s="96">
        <v>3</v>
      </c>
      <c r="B13" s="90">
        <v>3312242</v>
      </c>
      <c r="C13" s="90">
        <v>0</v>
      </c>
      <c r="D13" s="90"/>
      <c r="E13" s="91"/>
      <c r="F13" s="90"/>
      <c r="G13" s="91">
        <f t="shared" si="0"/>
        <v>0</v>
      </c>
      <c r="H13" s="91">
        <f t="shared" si="2"/>
        <v>3312242</v>
      </c>
      <c r="I13" s="92">
        <v>5</v>
      </c>
      <c r="J13" s="91">
        <f t="shared" si="3"/>
        <v>13801.008333333333</v>
      </c>
      <c r="K13" s="91">
        <f t="shared" si="4"/>
        <v>13801.008333333333</v>
      </c>
      <c r="L13" s="91">
        <f t="shared" si="5"/>
        <v>13801.008333333333</v>
      </c>
      <c r="M13" s="91">
        <f t="shared" si="6"/>
        <v>13801.008333333333</v>
      </c>
      <c r="N13" s="91">
        <f t="shared" si="7"/>
        <v>13801.008333333333</v>
      </c>
      <c r="O13" s="91">
        <f t="shared" si="8"/>
        <v>13801.008333333333</v>
      </c>
      <c r="P13" s="91">
        <f t="shared" si="9"/>
        <v>13801.008333333333</v>
      </c>
      <c r="Q13" s="91">
        <f t="shared" si="10"/>
        <v>13801.008333333333</v>
      </c>
      <c r="R13" s="91">
        <f t="shared" si="11"/>
        <v>13801.008333333333</v>
      </c>
      <c r="S13" s="91">
        <f t="shared" si="12"/>
        <v>13801.008333333333</v>
      </c>
      <c r="T13" s="91">
        <f t="shared" si="13"/>
        <v>13801.008333333333</v>
      </c>
      <c r="U13" s="91">
        <f t="shared" si="14"/>
        <v>13801.008333333333</v>
      </c>
      <c r="V13" s="93">
        <f t="shared" si="15"/>
        <v>165612.1</v>
      </c>
      <c r="W13" s="91">
        <f t="shared" ref="W13:W31" si="17">+B13+C13+F13-V13</f>
        <v>3146629.9</v>
      </c>
      <c r="X13" s="94">
        <f t="shared" si="16"/>
        <v>165612.1</v>
      </c>
      <c r="Y13" s="95">
        <f t="shared" si="1"/>
        <v>0</v>
      </c>
    </row>
    <row r="14" spans="1:25">
      <c r="A14" s="96">
        <v>6</v>
      </c>
      <c r="B14" s="90">
        <v>102071</v>
      </c>
      <c r="C14" s="90">
        <v>0</v>
      </c>
      <c r="D14" s="90"/>
      <c r="E14" s="91"/>
      <c r="F14" s="90"/>
      <c r="G14" s="91">
        <f t="shared" si="0"/>
        <v>0</v>
      </c>
      <c r="H14" s="91">
        <f t="shared" si="2"/>
        <v>102071</v>
      </c>
      <c r="I14" s="92">
        <v>10</v>
      </c>
      <c r="J14" s="91">
        <f t="shared" si="3"/>
        <v>850.5916666666667</v>
      </c>
      <c r="K14" s="91">
        <f t="shared" si="4"/>
        <v>850.5916666666667</v>
      </c>
      <c r="L14" s="91">
        <f t="shared" si="5"/>
        <v>850.5916666666667</v>
      </c>
      <c r="M14" s="91">
        <f t="shared" si="6"/>
        <v>850.5916666666667</v>
      </c>
      <c r="N14" s="91">
        <f t="shared" si="7"/>
        <v>850.5916666666667</v>
      </c>
      <c r="O14" s="91">
        <f t="shared" si="8"/>
        <v>850.5916666666667</v>
      </c>
      <c r="P14" s="91">
        <f t="shared" si="9"/>
        <v>850.5916666666667</v>
      </c>
      <c r="Q14" s="91">
        <f t="shared" si="10"/>
        <v>850.5916666666667</v>
      </c>
      <c r="R14" s="91">
        <f t="shared" si="11"/>
        <v>850.5916666666667</v>
      </c>
      <c r="S14" s="91">
        <f t="shared" si="12"/>
        <v>850.5916666666667</v>
      </c>
      <c r="T14" s="91">
        <f t="shared" si="13"/>
        <v>850.5916666666667</v>
      </c>
      <c r="U14" s="91">
        <f t="shared" si="14"/>
        <v>850.5916666666667</v>
      </c>
      <c r="V14" s="93">
        <f t="shared" si="15"/>
        <v>10207.100000000004</v>
      </c>
      <c r="W14" s="91">
        <f t="shared" si="17"/>
        <v>91863.9</v>
      </c>
      <c r="X14" s="94">
        <f t="shared" si="16"/>
        <v>10207.1</v>
      </c>
      <c r="Y14" s="95">
        <f t="shared" si="1"/>
        <v>0</v>
      </c>
    </row>
    <row r="15" spans="1:25">
      <c r="A15" s="96">
        <v>7</v>
      </c>
      <c r="B15" s="90">
        <v>758782924</v>
      </c>
      <c r="C15" s="90">
        <v>26419367</v>
      </c>
      <c r="D15" s="90">
        <f>7775368.0858644</f>
        <v>7775368.0858643996</v>
      </c>
      <c r="E15" s="90"/>
      <c r="F15" s="90"/>
      <c r="G15" s="91">
        <f t="shared" si="0"/>
        <v>13209683.5</v>
      </c>
      <c r="H15" s="91">
        <f t="shared" si="2"/>
        <v>779767975.58586442</v>
      </c>
      <c r="I15" s="92">
        <v>15</v>
      </c>
      <c r="J15" s="91">
        <f t="shared" si="3"/>
        <v>9747099.6948233042</v>
      </c>
      <c r="K15" s="91">
        <f t="shared" si="4"/>
        <v>9747099.6948233042</v>
      </c>
      <c r="L15" s="91">
        <f>H15*I15/100/12</f>
        <v>9747099.6948233042</v>
      </c>
      <c r="M15" s="91">
        <f t="shared" si="6"/>
        <v>9747099.6948233042</v>
      </c>
      <c r="N15" s="91">
        <f t="shared" si="7"/>
        <v>9747099.6948233042</v>
      </c>
      <c r="O15" s="91">
        <f t="shared" si="8"/>
        <v>9747099.6948233042</v>
      </c>
      <c r="P15" s="91">
        <f t="shared" si="9"/>
        <v>9747099.6948233042</v>
      </c>
      <c r="Q15" s="91">
        <f t="shared" si="10"/>
        <v>9747099.6948233042</v>
      </c>
      <c r="R15" s="91">
        <f t="shared" si="11"/>
        <v>9747099.6948233042</v>
      </c>
      <c r="S15" s="91">
        <f t="shared" si="12"/>
        <v>9747099.6948233042</v>
      </c>
      <c r="T15" s="91">
        <f t="shared" si="13"/>
        <v>9747099.6948233042</v>
      </c>
      <c r="U15" s="91">
        <f t="shared" si="14"/>
        <v>9747099.6948233042</v>
      </c>
      <c r="V15" s="93">
        <f t="shared" si="15"/>
        <v>116965196.33787967</v>
      </c>
      <c r="W15" s="91">
        <f t="shared" si="17"/>
        <v>668237094.66212034</v>
      </c>
      <c r="X15" s="94">
        <f t="shared" si="16"/>
        <v>116965196.33787966</v>
      </c>
      <c r="Y15" s="95">
        <f t="shared" si="1"/>
        <v>0</v>
      </c>
    </row>
    <row r="16" spans="1:25">
      <c r="A16" s="96">
        <v>8</v>
      </c>
      <c r="B16" s="90">
        <v>213831171.79178083</v>
      </c>
      <c r="C16" s="90">
        <v>35107685</v>
      </c>
      <c r="D16" s="90">
        <f>7616039.0404302</f>
        <v>7616039.0404302003</v>
      </c>
      <c r="E16" s="91"/>
      <c r="F16" s="90"/>
      <c r="G16" s="91">
        <f t="shared" si="0"/>
        <v>17553842.5</v>
      </c>
      <c r="H16" s="91">
        <f t="shared" si="2"/>
        <v>239001053.33221102</v>
      </c>
      <c r="I16" s="92">
        <v>20</v>
      </c>
      <c r="J16" s="91">
        <f t="shared" si="3"/>
        <v>3983350.8888701834</v>
      </c>
      <c r="K16" s="91">
        <f t="shared" si="4"/>
        <v>3983350.8888701834</v>
      </c>
      <c r="L16" s="91">
        <f t="shared" si="5"/>
        <v>3983350.8888701834</v>
      </c>
      <c r="M16" s="91">
        <f t="shared" si="6"/>
        <v>3983350.8888701834</v>
      </c>
      <c r="N16" s="91">
        <f t="shared" si="7"/>
        <v>3983350.8888701834</v>
      </c>
      <c r="O16" s="91">
        <f t="shared" si="8"/>
        <v>3983350.8888701834</v>
      </c>
      <c r="P16" s="91">
        <f t="shared" si="9"/>
        <v>3983350.8888701834</v>
      </c>
      <c r="Q16" s="91">
        <f t="shared" si="10"/>
        <v>3983350.8888701834</v>
      </c>
      <c r="R16" s="91">
        <f t="shared" si="11"/>
        <v>3983350.8888701834</v>
      </c>
      <c r="S16" s="91">
        <f t="shared" si="12"/>
        <v>3983350.8888701834</v>
      </c>
      <c r="T16" s="91">
        <f t="shared" si="13"/>
        <v>3983350.8888701834</v>
      </c>
      <c r="U16" s="91">
        <f t="shared" si="14"/>
        <v>3983350.8888701834</v>
      </c>
      <c r="V16" s="93">
        <f>SUM(J16:U16)</f>
        <v>47800210.666442186</v>
      </c>
      <c r="W16" s="91">
        <f t="shared" si="17"/>
        <v>201138646.12533864</v>
      </c>
      <c r="X16" s="94">
        <f t="shared" si="16"/>
        <v>47800210.666442201</v>
      </c>
      <c r="Y16" s="95">
        <f t="shared" si="1"/>
        <v>0</v>
      </c>
    </row>
    <row r="17" spans="1:25">
      <c r="A17" s="105" t="s">
        <v>248</v>
      </c>
      <c r="B17" s="90"/>
      <c r="C17" s="90"/>
      <c r="D17" s="90"/>
      <c r="E17" s="91"/>
      <c r="F17" s="90"/>
      <c r="G17" s="91"/>
      <c r="H17" s="91">
        <v>-9835000</v>
      </c>
      <c r="I17" s="92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3">
        <v>-1967000</v>
      </c>
      <c r="W17" s="91">
        <v>0</v>
      </c>
      <c r="X17" s="94">
        <v>0</v>
      </c>
      <c r="Y17" s="95">
        <f t="shared" si="1"/>
        <v>-1967000</v>
      </c>
    </row>
    <row r="18" spans="1:25">
      <c r="A18" s="96">
        <v>10</v>
      </c>
      <c r="B18" s="90">
        <v>14327742</v>
      </c>
      <c r="C18" s="90">
        <v>6390636</v>
      </c>
      <c r="D18" s="90">
        <v>34562.629207839273</v>
      </c>
      <c r="E18" s="91"/>
      <c r="F18" s="90"/>
      <c r="G18" s="91">
        <f t="shared" si="0"/>
        <v>3195318</v>
      </c>
      <c r="H18" s="91">
        <f t="shared" si="2"/>
        <v>17557622.629207838</v>
      </c>
      <c r="I18" s="92">
        <v>30</v>
      </c>
      <c r="J18" s="91">
        <f t="shared" si="3"/>
        <v>438940.56573019596</v>
      </c>
      <c r="K18" s="91">
        <f t="shared" si="4"/>
        <v>438940.56573019596</v>
      </c>
      <c r="L18" s="91">
        <f t="shared" si="5"/>
        <v>438940.56573019596</v>
      </c>
      <c r="M18" s="91">
        <f t="shared" si="6"/>
        <v>438940.56573019596</v>
      </c>
      <c r="N18" s="91">
        <f t="shared" si="7"/>
        <v>438940.56573019596</v>
      </c>
      <c r="O18" s="91">
        <f t="shared" si="8"/>
        <v>438940.56573019596</v>
      </c>
      <c r="P18" s="91">
        <f t="shared" si="9"/>
        <v>438940.56573019596</v>
      </c>
      <c r="Q18" s="91">
        <f t="shared" si="10"/>
        <v>438940.56573019596</v>
      </c>
      <c r="R18" s="91">
        <f t="shared" si="11"/>
        <v>438940.56573019596</v>
      </c>
      <c r="S18" s="91">
        <f t="shared" si="12"/>
        <v>438940.56573019596</v>
      </c>
      <c r="T18" s="91">
        <f t="shared" si="13"/>
        <v>438940.56573019596</v>
      </c>
      <c r="U18" s="91">
        <f t="shared" si="14"/>
        <v>438940.56573019596</v>
      </c>
      <c r="V18" s="93">
        <f t="shared" si="15"/>
        <v>5267286.7887623515</v>
      </c>
      <c r="W18" s="91">
        <f t="shared" si="17"/>
        <v>15451091.211237649</v>
      </c>
      <c r="X18" s="94">
        <f t="shared" si="16"/>
        <v>5267286.7887623515</v>
      </c>
      <c r="Y18" s="95">
        <f t="shared" si="1"/>
        <v>0</v>
      </c>
    </row>
    <row r="19" spans="1:25">
      <c r="A19" s="96">
        <v>12</v>
      </c>
      <c r="B19" s="90">
        <v>1425304</v>
      </c>
      <c r="C19" s="90">
        <v>4859394</v>
      </c>
      <c r="D19" s="90">
        <v>325887.868958904</v>
      </c>
      <c r="E19" s="91"/>
      <c r="F19" s="90"/>
      <c r="G19" s="91">
        <f>+((C19-D19+F19)*0.5)</f>
        <v>2266753.0655205478</v>
      </c>
      <c r="H19" s="91">
        <f>+B19+G19+D19</f>
        <v>4017944.9344794517</v>
      </c>
      <c r="I19" s="92">
        <v>100</v>
      </c>
      <c r="J19" s="91">
        <f>H19*I19/100/12</f>
        <v>334828.74453995429</v>
      </c>
      <c r="K19" s="91">
        <f t="shared" si="4"/>
        <v>334828.74453995429</v>
      </c>
      <c r="L19" s="91">
        <f t="shared" si="5"/>
        <v>334828.74453995429</v>
      </c>
      <c r="M19" s="91">
        <f t="shared" si="6"/>
        <v>334828.74453995429</v>
      </c>
      <c r="N19" s="91">
        <f t="shared" si="7"/>
        <v>334828.74453995429</v>
      </c>
      <c r="O19" s="91">
        <f t="shared" si="8"/>
        <v>334828.74453995429</v>
      </c>
      <c r="P19" s="91">
        <f t="shared" si="9"/>
        <v>334828.74453995429</v>
      </c>
      <c r="Q19" s="91">
        <f t="shared" si="10"/>
        <v>334828.74453995429</v>
      </c>
      <c r="R19" s="91">
        <f t="shared" si="11"/>
        <v>334828.74453995429</v>
      </c>
      <c r="S19" s="91">
        <f t="shared" si="12"/>
        <v>334828.74453995429</v>
      </c>
      <c r="T19" s="91">
        <f t="shared" si="13"/>
        <v>334828.74453995429</v>
      </c>
      <c r="U19" s="91">
        <f t="shared" si="14"/>
        <v>334828.74453995429</v>
      </c>
      <c r="V19" s="93">
        <f>SUM(J19:U19)</f>
        <v>4017944.9344794513</v>
      </c>
      <c r="W19" s="91">
        <f>+B19+C19+F19-V19</f>
        <v>2266753.0655205487</v>
      </c>
      <c r="X19" s="94">
        <f t="shared" si="16"/>
        <v>4017944.9344794517</v>
      </c>
      <c r="Y19" s="595">
        <f t="shared" si="1"/>
        <v>0</v>
      </c>
    </row>
    <row r="20" spans="1:25">
      <c r="A20" s="96">
        <v>13</v>
      </c>
      <c r="B20" s="90">
        <v>1803458.2504710075</v>
      </c>
      <c r="C20" s="90">
        <v>0</v>
      </c>
      <c r="D20" s="90"/>
      <c r="E20" s="91"/>
      <c r="F20" s="90"/>
      <c r="G20" s="91">
        <f t="shared" si="0"/>
        <v>0</v>
      </c>
      <c r="H20" s="91">
        <f t="shared" si="2"/>
        <v>1803458.2504710075</v>
      </c>
      <c r="I20" s="92"/>
      <c r="J20" s="91">
        <f t="shared" si="3"/>
        <v>0</v>
      </c>
      <c r="K20" s="91">
        <f t="shared" si="4"/>
        <v>0</v>
      </c>
      <c r="L20" s="91">
        <f t="shared" si="5"/>
        <v>0</v>
      </c>
      <c r="M20" s="91">
        <f t="shared" si="6"/>
        <v>0</v>
      </c>
      <c r="N20" s="91">
        <f t="shared" si="7"/>
        <v>0</v>
      </c>
      <c r="O20" s="91">
        <f t="shared" si="8"/>
        <v>0</v>
      </c>
      <c r="P20" s="91">
        <f t="shared" si="9"/>
        <v>0</v>
      </c>
      <c r="Q20" s="91">
        <f t="shared" si="10"/>
        <v>0</v>
      </c>
      <c r="R20" s="91">
        <f t="shared" si="11"/>
        <v>0</v>
      </c>
      <c r="S20" s="91">
        <f t="shared" si="12"/>
        <v>0</v>
      </c>
      <c r="T20" s="91">
        <f t="shared" si="13"/>
        <v>0</v>
      </c>
      <c r="U20" s="91">
        <f t="shared" si="14"/>
        <v>0</v>
      </c>
      <c r="V20" s="106">
        <v>433603.71882717207</v>
      </c>
      <c r="W20" s="91">
        <f t="shared" si="17"/>
        <v>1369854.5316438354</v>
      </c>
      <c r="X20" s="94"/>
      <c r="Y20" s="95">
        <f t="shared" si="1"/>
        <v>433603.71882717207</v>
      </c>
    </row>
    <row r="21" spans="1:25">
      <c r="A21" s="96">
        <v>17</v>
      </c>
      <c r="B21" s="90">
        <v>624140</v>
      </c>
      <c r="C21" s="90">
        <v>0</v>
      </c>
      <c r="D21" s="90"/>
      <c r="E21" s="91"/>
      <c r="F21" s="90"/>
      <c r="G21" s="91">
        <f t="shared" si="0"/>
        <v>0</v>
      </c>
      <c r="H21" s="91">
        <f t="shared" si="2"/>
        <v>624140</v>
      </c>
      <c r="I21" s="92">
        <v>8</v>
      </c>
      <c r="J21" s="91">
        <f t="shared" si="3"/>
        <v>4160.9333333333334</v>
      </c>
      <c r="K21" s="91">
        <f t="shared" si="4"/>
        <v>4160.9333333333334</v>
      </c>
      <c r="L21" s="91">
        <f t="shared" si="5"/>
        <v>4160.9333333333334</v>
      </c>
      <c r="M21" s="91">
        <f t="shared" si="6"/>
        <v>4160.9333333333334</v>
      </c>
      <c r="N21" s="91">
        <f t="shared" si="7"/>
        <v>4160.9333333333334</v>
      </c>
      <c r="O21" s="91">
        <f t="shared" si="8"/>
        <v>4160.9333333333334</v>
      </c>
      <c r="P21" s="91">
        <f t="shared" si="9"/>
        <v>4160.9333333333334</v>
      </c>
      <c r="Q21" s="91">
        <f t="shared" si="10"/>
        <v>4160.9333333333334</v>
      </c>
      <c r="R21" s="91">
        <f t="shared" si="11"/>
        <v>4160.9333333333334</v>
      </c>
      <c r="S21" s="91">
        <f t="shared" si="12"/>
        <v>4160.9333333333334</v>
      </c>
      <c r="T21" s="91">
        <f t="shared" si="13"/>
        <v>4160.9333333333334</v>
      </c>
      <c r="U21" s="91">
        <f t="shared" si="14"/>
        <v>4160.9333333333334</v>
      </c>
      <c r="V21" s="93">
        <f t="shared" si="15"/>
        <v>49931.200000000004</v>
      </c>
      <c r="W21" s="91">
        <f t="shared" si="17"/>
        <v>574208.80000000005</v>
      </c>
      <c r="X21" s="94">
        <f t="shared" si="16"/>
        <v>49931.199999999997</v>
      </c>
      <c r="Y21" s="95">
        <f t="shared" si="1"/>
        <v>0</v>
      </c>
    </row>
    <row r="22" spans="1:25">
      <c r="A22" s="96">
        <v>38</v>
      </c>
      <c r="B22" s="90">
        <v>2128778</v>
      </c>
      <c r="C22" s="90">
        <v>937683</v>
      </c>
      <c r="D22" s="90">
        <v>823604.88211891404</v>
      </c>
      <c r="E22" s="91"/>
      <c r="F22" s="90"/>
      <c r="G22" s="91">
        <f t="shared" si="0"/>
        <v>468841.5</v>
      </c>
      <c r="H22" s="91">
        <f t="shared" si="2"/>
        <v>3421224.3821189143</v>
      </c>
      <c r="I22" s="92">
        <v>30</v>
      </c>
      <c r="J22" s="91">
        <f t="shared" si="3"/>
        <v>85530.609552972863</v>
      </c>
      <c r="K22" s="91">
        <f t="shared" si="4"/>
        <v>85530.609552972863</v>
      </c>
      <c r="L22" s="91">
        <f t="shared" si="5"/>
        <v>85530.609552972863</v>
      </c>
      <c r="M22" s="91">
        <f t="shared" si="6"/>
        <v>85530.609552972863</v>
      </c>
      <c r="N22" s="91">
        <f t="shared" si="7"/>
        <v>85530.609552972863</v>
      </c>
      <c r="O22" s="91">
        <f t="shared" si="8"/>
        <v>85530.609552972863</v>
      </c>
      <c r="P22" s="91">
        <f t="shared" si="9"/>
        <v>85530.609552972863</v>
      </c>
      <c r="Q22" s="91">
        <f t="shared" si="10"/>
        <v>85530.609552972863</v>
      </c>
      <c r="R22" s="91">
        <f t="shared" si="11"/>
        <v>85530.609552972863</v>
      </c>
      <c r="S22" s="91">
        <f t="shared" si="12"/>
        <v>85530.609552972863</v>
      </c>
      <c r="T22" s="91">
        <f t="shared" si="13"/>
        <v>85530.609552972863</v>
      </c>
      <c r="U22" s="91">
        <f t="shared" si="14"/>
        <v>85530.609552972863</v>
      </c>
      <c r="V22" s="93">
        <f t="shared" si="15"/>
        <v>1026367.3146356741</v>
      </c>
      <c r="W22" s="91">
        <f t="shared" si="17"/>
        <v>2040093.685364326</v>
      </c>
      <c r="X22" s="94">
        <f t="shared" si="16"/>
        <v>1026367.3146356744</v>
      </c>
      <c r="Y22" s="95">
        <f t="shared" si="1"/>
        <v>0</v>
      </c>
    </row>
    <row r="23" spans="1:25">
      <c r="A23" s="96">
        <v>41</v>
      </c>
      <c r="B23" s="90">
        <v>7558375.0164383557</v>
      </c>
      <c r="C23" s="90">
        <v>582808</v>
      </c>
      <c r="D23" s="90">
        <f>187149.94556191</f>
        <v>187149.94556190999</v>
      </c>
      <c r="E23" s="90"/>
      <c r="F23" s="90"/>
      <c r="G23" s="91">
        <f t="shared" si="0"/>
        <v>291404</v>
      </c>
      <c r="H23" s="91">
        <f t="shared" si="2"/>
        <v>8036928.9620002657</v>
      </c>
      <c r="I23" s="92">
        <v>25</v>
      </c>
      <c r="J23" s="91">
        <f t="shared" si="3"/>
        <v>167436.02004167219</v>
      </c>
      <c r="K23" s="91">
        <f t="shared" si="4"/>
        <v>167436.02004167219</v>
      </c>
      <c r="L23" s="91">
        <f t="shared" si="5"/>
        <v>167436.02004167219</v>
      </c>
      <c r="M23" s="91">
        <f t="shared" si="6"/>
        <v>167436.02004167219</v>
      </c>
      <c r="N23" s="91">
        <f t="shared" si="7"/>
        <v>167436.02004167219</v>
      </c>
      <c r="O23" s="91">
        <f t="shared" si="8"/>
        <v>167436.02004167219</v>
      </c>
      <c r="P23" s="91">
        <f t="shared" si="9"/>
        <v>167436.02004167219</v>
      </c>
      <c r="Q23" s="91">
        <f t="shared" si="10"/>
        <v>167436.02004167219</v>
      </c>
      <c r="R23" s="91">
        <f t="shared" si="11"/>
        <v>167436.02004167219</v>
      </c>
      <c r="S23" s="91">
        <f t="shared" si="12"/>
        <v>167436.02004167219</v>
      </c>
      <c r="T23" s="91">
        <f t="shared" si="13"/>
        <v>167436.02004167219</v>
      </c>
      <c r="U23" s="91">
        <f t="shared" si="14"/>
        <v>167436.02004167219</v>
      </c>
      <c r="V23" s="93">
        <f t="shared" si="15"/>
        <v>2009232.2405000667</v>
      </c>
      <c r="W23" s="91">
        <f t="shared" si="17"/>
        <v>6131950.7759382892</v>
      </c>
      <c r="X23" s="94">
        <f t="shared" si="16"/>
        <v>2009232.2405000662</v>
      </c>
      <c r="Y23" s="95">
        <f t="shared" si="1"/>
        <v>0</v>
      </c>
    </row>
    <row r="24" spans="1:25">
      <c r="A24" s="96">
        <v>45</v>
      </c>
      <c r="B24" s="90">
        <v>13007</v>
      </c>
      <c r="C24" s="90">
        <v>0</v>
      </c>
      <c r="D24" s="90"/>
      <c r="E24" s="90"/>
      <c r="F24" s="90"/>
      <c r="G24" s="91">
        <f t="shared" si="0"/>
        <v>0</v>
      </c>
      <c r="H24" s="91">
        <f t="shared" si="2"/>
        <v>13007</v>
      </c>
      <c r="I24" s="92">
        <v>45</v>
      </c>
      <c r="J24" s="91">
        <f t="shared" si="3"/>
        <v>487.76249999999999</v>
      </c>
      <c r="K24" s="91">
        <f t="shared" si="4"/>
        <v>487.76249999999999</v>
      </c>
      <c r="L24" s="91">
        <f t="shared" si="5"/>
        <v>487.76249999999999</v>
      </c>
      <c r="M24" s="91">
        <f t="shared" si="6"/>
        <v>487.76249999999999</v>
      </c>
      <c r="N24" s="91">
        <f t="shared" si="7"/>
        <v>487.76249999999999</v>
      </c>
      <c r="O24" s="91">
        <f t="shared" si="8"/>
        <v>487.76249999999999</v>
      </c>
      <c r="P24" s="91">
        <f t="shared" si="9"/>
        <v>487.76249999999999</v>
      </c>
      <c r="Q24" s="91">
        <f t="shared" si="10"/>
        <v>487.76249999999999</v>
      </c>
      <c r="R24" s="91">
        <f t="shared" si="11"/>
        <v>487.76249999999999</v>
      </c>
      <c r="S24" s="91">
        <f t="shared" si="12"/>
        <v>487.76249999999999</v>
      </c>
      <c r="T24" s="91">
        <f t="shared" si="13"/>
        <v>487.76249999999999</v>
      </c>
      <c r="U24" s="91">
        <f t="shared" si="14"/>
        <v>487.76249999999999</v>
      </c>
      <c r="V24" s="93">
        <f t="shared" si="15"/>
        <v>5853.1499999999987</v>
      </c>
      <c r="W24" s="91">
        <f t="shared" si="17"/>
        <v>7153.8500000000013</v>
      </c>
      <c r="X24" s="94">
        <f t="shared" si="16"/>
        <v>5853.15</v>
      </c>
      <c r="Y24" s="95">
        <f t="shared" si="1"/>
        <v>0</v>
      </c>
    </row>
    <row r="25" spans="1:25">
      <c r="A25" s="107">
        <v>49</v>
      </c>
      <c r="B25" s="90">
        <v>720794857.12876713</v>
      </c>
      <c r="C25" s="90">
        <v>45948264</v>
      </c>
      <c r="D25" s="90">
        <f>1869969.47889385</f>
        <v>1869969.47889385</v>
      </c>
      <c r="E25" s="91"/>
      <c r="F25" s="90"/>
      <c r="G25" s="91">
        <f t="shared" si="0"/>
        <v>22974132</v>
      </c>
      <c r="H25" s="91">
        <f t="shared" si="2"/>
        <v>745638958.60766101</v>
      </c>
      <c r="I25" s="92">
        <v>8</v>
      </c>
      <c r="J25" s="91">
        <f t="shared" si="3"/>
        <v>4970926.3907177402</v>
      </c>
      <c r="K25" s="91">
        <f t="shared" si="4"/>
        <v>4970926.3907177402</v>
      </c>
      <c r="L25" s="91">
        <f t="shared" si="5"/>
        <v>4970926.3907177402</v>
      </c>
      <c r="M25" s="91">
        <f t="shared" si="6"/>
        <v>4970926.3907177402</v>
      </c>
      <c r="N25" s="91">
        <f t="shared" si="7"/>
        <v>4970926.3907177402</v>
      </c>
      <c r="O25" s="91">
        <f t="shared" si="8"/>
        <v>4970926.3907177402</v>
      </c>
      <c r="P25" s="91">
        <f t="shared" si="9"/>
        <v>4970926.3907177402</v>
      </c>
      <c r="Q25" s="91">
        <f t="shared" si="10"/>
        <v>4970926.3907177402</v>
      </c>
      <c r="R25" s="91">
        <f t="shared" si="11"/>
        <v>4970926.3907177402</v>
      </c>
      <c r="S25" s="91">
        <f t="shared" si="12"/>
        <v>4970926.3907177402</v>
      </c>
      <c r="T25" s="91">
        <f t="shared" si="13"/>
        <v>4970926.3907177402</v>
      </c>
      <c r="U25" s="91">
        <f t="shared" si="14"/>
        <v>4970926.3907177402</v>
      </c>
      <c r="V25" s="93">
        <f t="shared" si="15"/>
        <v>59651116.688612871</v>
      </c>
      <c r="W25" s="91">
        <f t="shared" si="17"/>
        <v>707092004.44015431</v>
      </c>
      <c r="X25" s="94">
        <f t="shared" si="16"/>
        <v>59651116.688612878</v>
      </c>
      <c r="Y25" s="95">
        <f t="shared" si="1"/>
        <v>0</v>
      </c>
    </row>
    <row r="26" spans="1:25">
      <c r="A26" s="107">
        <v>50</v>
      </c>
      <c r="B26" s="90">
        <v>34475478.416666664</v>
      </c>
      <c r="C26" s="90">
        <v>4211503</v>
      </c>
      <c r="D26" s="90">
        <v>1424058.1300028074</v>
      </c>
      <c r="E26" s="91"/>
      <c r="F26" s="90"/>
      <c r="G26" s="91">
        <f t="shared" si="0"/>
        <v>2105751.5</v>
      </c>
      <c r="H26" s="91">
        <f t="shared" si="2"/>
        <v>38005288.046669468</v>
      </c>
      <c r="I26" s="92">
        <v>55</v>
      </c>
      <c r="J26" s="91">
        <f t="shared" si="3"/>
        <v>1741909.0354723509</v>
      </c>
      <c r="K26" s="91">
        <f t="shared" si="4"/>
        <v>1741909.0354723509</v>
      </c>
      <c r="L26" s="91">
        <f t="shared" si="5"/>
        <v>1741909.0354723509</v>
      </c>
      <c r="M26" s="91">
        <f t="shared" si="6"/>
        <v>1741909.0354723509</v>
      </c>
      <c r="N26" s="91">
        <f t="shared" si="7"/>
        <v>1741909.0354723509</v>
      </c>
      <c r="O26" s="91">
        <f t="shared" si="8"/>
        <v>1741909.0354723509</v>
      </c>
      <c r="P26" s="91">
        <f t="shared" si="9"/>
        <v>1741909.0354723509</v>
      </c>
      <c r="Q26" s="91">
        <f t="shared" si="10"/>
        <v>1741909.0354723509</v>
      </c>
      <c r="R26" s="91">
        <f t="shared" si="11"/>
        <v>1741909.0354723509</v>
      </c>
      <c r="S26" s="91">
        <f t="shared" si="12"/>
        <v>1741909.0354723509</v>
      </c>
      <c r="T26" s="91">
        <f t="shared" si="13"/>
        <v>1741909.0354723509</v>
      </c>
      <c r="U26" s="91">
        <f t="shared" si="14"/>
        <v>1741909.0354723509</v>
      </c>
      <c r="V26" s="93">
        <f t="shared" si="15"/>
        <v>20902908.42566821</v>
      </c>
      <c r="W26" s="91">
        <f t="shared" si="17"/>
        <v>17784072.990998454</v>
      </c>
      <c r="X26" s="94">
        <f t="shared" si="16"/>
        <v>20902908.42566821</v>
      </c>
      <c r="Y26" s="95">
        <f t="shared" si="1"/>
        <v>0</v>
      </c>
    </row>
    <row r="27" spans="1:25">
      <c r="A27" s="96">
        <v>51</v>
      </c>
      <c r="B27" s="90">
        <v>1105905088.7548378</v>
      </c>
      <c r="C27" s="90">
        <v>273809276.22781098</v>
      </c>
      <c r="D27" s="90">
        <f>30251451.9770238</f>
        <v>30251451.977023799</v>
      </c>
      <c r="E27" s="91"/>
      <c r="F27" s="90"/>
      <c r="G27" s="91">
        <f t="shared" si="0"/>
        <v>136904638.11390549</v>
      </c>
      <c r="H27" s="91">
        <f t="shared" si="2"/>
        <v>1273061178.845767</v>
      </c>
      <c r="I27" s="92">
        <v>6</v>
      </c>
      <c r="J27" s="91">
        <f t="shared" si="3"/>
        <v>6365305.8942288347</v>
      </c>
      <c r="K27" s="91">
        <f t="shared" si="4"/>
        <v>6365305.8942288347</v>
      </c>
      <c r="L27" s="91">
        <f t="shared" si="5"/>
        <v>6365305.8942288347</v>
      </c>
      <c r="M27" s="91">
        <f t="shared" si="6"/>
        <v>6365305.8942288347</v>
      </c>
      <c r="N27" s="91">
        <f t="shared" si="7"/>
        <v>6365305.8942288347</v>
      </c>
      <c r="O27" s="91">
        <f t="shared" si="8"/>
        <v>6365305.8942288347</v>
      </c>
      <c r="P27" s="91">
        <f t="shared" si="9"/>
        <v>6365305.8942288347</v>
      </c>
      <c r="Q27" s="91">
        <f t="shared" si="10"/>
        <v>6365305.8942288347</v>
      </c>
      <c r="R27" s="91">
        <f t="shared" si="11"/>
        <v>6365305.8942288347</v>
      </c>
      <c r="S27" s="91">
        <f t="shared" si="12"/>
        <v>6365305.8942288347</v>
      </c>
      <c r="T27" s="91">
        <f t="shared" si="13"/>
        <v>6365305.8942288347</v>
      </c>
      <c r="U27" s="91">
        <f t="shared" si="14"/>
        <v>6365305.8942288347</v>
      </c>
      <c r="V27" s="93">
        <f>SUM(J27:U27)</f>
        <v>76383670.730746001</v>
      </c>
      <c r="W27" s="91">
        <f t="shared" si="17"/>
        <v>1303330694.2519028</v>
      </c>
      <c r="X27" s="94">
        <f t="shared" si="16"/>
        <v>76383670.730746016</v>
      </c>
      <c r="Y27" s="95">
        <f t="shared" si="1"/>
        <v>0</v>
      </c>
    </row>
    <row r="28" spans="1:25">
      <c r="A28" s="105" t="s">
        <v>224</v>
      </c>
      <c r="B28" s="90">
        <v>50470373.133874834</v>
      </c>
      <c r="C28" s="90">
        <v>12433689.920825999</v>
      </c>
      <c r="D28" s="90">
        <v>0</v>
      </c>
      <c r="E28" s="91"/>
      <c r="F28" s="90"/>
      <c r="G28" s="91">
        <f t="shared" si="0"/>
        <v>6216844.9604129996</v>
      </c>
      <c r="H28" s="91">
        <f t="shared" si="2"/>
        <v>56687218.094287835</v>
      </c>
      <c r="I28" s="92">
        <v>6</v>
      </c>
      <c r="J28" s="91">
        <f t="shared" si="3"/>
        <v>283436.09047143918</v>
      </c>
      <c r="K28" s="91">
        <f t="shared" si="4"/>
        <v>283436.09047143918</v>
      </c>
      <c r="L28" s="91">
        <f t="shared" si="5"/>
        <v>283436.09047143918</v>
      </c>
      <c r="M28" s="91">
        <f t="shared" si="6"/>
        <v>283436.09047143918</v>
      </c>
      <c r="N28" s="91">
        <f t="shared" si="7"/>
        <v>283436.09047143918</v>
      </c>
      <c r="O28" s="91">
        <f t="shared" si="8"/>
        <v>283436.09047143918</v>
      </c>
      <c r="P28" s="91">
        <f t="shared" si="9"/>
        <v>283436.09047143918</v>
      </c>
      <c r="Q28" s="91">
        <f t="shared" si="10"/>
        <v>283436.09047143918</v>
      </c>
      <c r="R28" s="91">
        <f t="shared" si="11"/>
        <v>283436.09047143918</v>
      </c>
      <c r="S28" s="91">
        <f t="shared" si="12"/>
        <v>283436.09047143918</v>
      </c>
      <c r="T28" s="91">
        <f t="shared" si="13"/>
        <v>283436.09047143918</v>
      </c>
      <c r="U28" s="91">
        <f t="shared" si="14"/>
        <v>283436.09047143918</v>
      </c>
      <c r="V28" s="93">
        <f>SUM(J28:U28)</f>
        <v>3401233.0856572692</v>
      </c>
      <c r="W28" s="91">
        <f t="shared" si="17"/>
        <v>59502829.969043568</v>
      </c>
      <c r="X28" s="94">
        <f t="shared" si="16"/>
        <v>3401233.0856572702</v>
      </c>
      <c r="Y28" s="95">
        <f t="shared" si="1"/>
        <v>0</v>
      </c>
    </row>
    <row r="29" spans="1:25">
      <c r="A29" s="96">
        <v>43.2</v>
      </c>
      <c r="B29" s="90">
        <v>0</v>
      </c>
      <c r="C29" s="90">
        <v>0</v>
      </c>
      <c r="D29" s="90"/>
      <c r="E29" s="91"/>
      <c r="F29" s="90"/>
      <c r="G29" s="91">
        <f t="shared" si="0"/>
        <v>0</v>
      </c>
      <c r="H29" s="91"/>
      <c r="I29" s="92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3"/>
      <c r="W29" s="91"/>
      <c r="X29" s="94"/>
      <c r="Y29" s="95">
        <f t="shared" si="1"/>
        <v>0</v>
      </c>
    </row>
    <row r="30" spans="1:25">
      <c r="A30" s="96" t="s">
        <v>158</v>
      </c>
      <c r="B30" s="90">
        <v>20617328.936484177</v>
      </c>
      <c r="C30" s="90">
        <v>0</v>
      </c>
      <c r="D30" s="90"/>
      <c r="E30" s="91"/>
      <c r="F30" s="90"/>
      <c r="G30" s="91">
        <f t="shared" si="0"/>
        <v>0</v>
      </c>
      <c r="H30" s="91">
        <f t="shared" si="2"/>
        <v>20617328.936484177</v>
      </c>
      <c r="I30" s="92">
        <v>7</v>
      </c>
      <c r="J30" s="91">
        <f t="shared" si="3"/>
        <v>120267.75212949103</v>
      </c>
      <c r="K30" s="91">
        <f t="shared" si="4"/>
        <v>120267.75212949103</v>
      </c>
      <c r="L30" s="91">
        <f t="shared" si="5"/>
        <v>120267.75212949103</v>
      </c>
      <c r="M30" s="91">
        <f t="shared" si="6"/>
        <v>120267.75212949103</v>
      </c>
      <c r="N30" s="91">
        <f t="shared" si="7"/>
        <v>120267.75212949103</v>
      </c>
      <c r="O30" s="91">
        <f t="shared" si="8"/>
        <v>120267.75212949103</v>
      </c>
      <c r="P30" s="91">
        <f t="shared" si="9"/>
        <v>120267.75212949103</v>
      </c>
      <c r="Q30" s="91">
        <f t="shared" si="10"/>
        <v>120267.75212949103</v>
      </c>
      <c r="R30" s="91">
        <f t="shared" si="11"/>
        <v>120267.75212949103</v>
      </c>
      <c r="S30" s="91">
        <f t="shared" si="12"/>
        <v>120267.75212949103</v>
      </c>
      <c r="T30" s="91">
        <f t="shared" si="13"/>
        <v>120267.75212949103</v>
      </c>
      <c r="U30" s="91">
        <f t="shared" si="14"/>
        <v>120267.75212949103</v>
      </c>
      <c r="V30" s="93">
        <f t="shared" si="15"/>
        <v>1443213.0255538921</v>
      </c>
      <c r="W30" s="91">
        <f t="shared" si="17"/>
        <v>19174115.910930283</v>
      </c>
      <c r="X30" s="94">
        <f t="shared" si="16"/>
        <v>1443213.0255538924</v>
      </c>
      <c r="Y30" s="95">
        <f t="shared" si="1"/>
        <v>0</v>
      </c>
    </row>
    <row r="31" spans="1:25">
      <c r="A31" s="117">
        <v>14.1</v>
      </c>
      <c r="B31" s="90">
        <v>4708769.2657534247</v>
      </c>
      <c r="C31" s="90">
        <v>1231087</v>
      </c>
      <c r="D31" s="90">
        <v>79257.17769182616</v>
      </c>
      <c r="E31" s="91"/>
      <c r="F31" s="90"/>
      <c r="G31" s="91">
        <f t="shared" si="0"/>
        <v>615543.5</v>
      </c>
      <c r="H31" s="91">
        <f t="shared" si="2"/>
        <v>5403569.9434452513</v>
      </c>
      <c r="I31" s="92">
        <v>5</v>
      </c>
      <c r="J31" s="91">
        <f t="shared" si="3"/>
        <v>22514.874764355216</v>
      </c>
      <c r="K31" s="91">
        <f t="shared" si="4"/>
        <v>22514.874764355216</v>
      </c>
      <c r="L31" s="91">
        <f t="shared" si="5"/>
        <v>22514.874764355216</v>
      </c>
      <c r="M31" s="91">
        <f t="shared" si="6"/>
        <v>22514.874764355216</v>
      </c>
      <c r="N31" s="91">
        <f t="shared" si="7"/>
        <v>22514.874764355216</v>
      </c>
      <c r="O31" s="91">
        <f t="shared" si="8"/>
        <v>22514.874764355216</v>
      </c>
      <c r="P31" s="91">
        <f t="shared" si="9"/>
        <v>22514.874764355216</v>
      </c>
      <c r="Q31" s="91">
        <f t="shared" si="10"/>
        <v>22514.874764355216</v>
      </c>
      <c r="R31" s="91">
        <f t="shared" si="11"/>
        <v>22514.874764355216</v>
      </c>
      <c r="S31" s="91">
        <f t="shared" si="12"/>
        <v>22514.874764355216</v>
      </c>
      <c r="T31" s="91">
        <f t="shared" si="13"/>
        <v>22514.874764355216</v>
      </c>
      <c r="U31" s="91">
        <f t="shared" si="14"/>
        <v>22514.874764355216</v>
      </c>
      <c r="V31" s="93">
        <f t="shared" si="15"/>
        <v>270178.49717226258</v>
      </c>
      <c r="W31" s="91">
        <f t="shared" si="17"/>
        <v>5669677.7685811622</v>
      </c>
      <c r="X31" s="94">
        <f t="shared" si="16"/>
        <v>270178.49717226258</v>
      </c>
      <c r="Y31" s="95">
        <f t="shared" si="1"/>
        <v>0</v>
      </c>
    </row>
    <row r="32" spans="1:25" ht="15.75" thickBot="1">
      <c r="A32" s="118" t="s">
        <v>84</v>
      </c>
      <c r="B32" s="119">
        <f>SUM(B10:B31)</f>
        <v>4240215014.3868117</v>
      </c>
      <c r="C32" s="119">
        <f t="shared" ref="C32:T32" si="18">SUM(C10:C31)</f>
        <v>427213202.92082566</v>
      </c>
      <c r="D32" s="119">
        <f>SUM(D10:D31)</f>
        <v>53340075.219646953</v>
      </c>
      <c r="E32" s="119">
        <f t="shared" si="18"/>
        <v>0</v>
      </c>
      <c r="F32" s="119">
        <f t="shared" si="18"/>
        <v>0</v>
      </c>
      <c r="G32" s="119">
        <f>SUM(G10:G31)</f>
        <v>213443657.52593338</v>
      </c>
      <c r="H32" s="119">
        <f t="shared" si="18"/>
        <v>4497163747.1323919</v>
      </c>
      <c r="I32" s="119"/>
      <c r="J32" s="119">
        <f t="shared" si="18"/>
        <v>33031310.90508445</v>
      </c>
      <c r="K32" s="119">
        <f t="shared" si="18"/>
        <v>33031310.90508445</v>
      </c>
      <c r="L32" s="119">
        <f t="shared" si="18"/>
        <v>33031310.90508445</v>
      </c>
      <c r="M32" s="119">
        <f t="shared" si="18"/>
        <v>33031310.90508445</v>
      </c>
      <c r="N32" s="119">
        <f t="shared" si="18"/>
        <v>33031310.90508445</v>
      </c>
      <c r="O32" s="119">
        <f t="shared" si="18"/>
        <v>33031310.90508445</v>
      </c>
      <c r="P32" s="119">
        <f t="shared" si="18"/>
        <v>33031310.90508445</v>
      </c>
      <c r="Q32" s="119">
        <f t="shared" si="18"/>
        <v>33031310.90508445</v>
      </c>
      <c r="R32" s="119">
        <f t="shared" si="18"/>
        <v>33031310.90508445</v>
      </c>
      <c r="S32" s="119">
        <f t="shared" si="18"/>
        <v>33031310.90508445</v>
      </c>
      <c r="T32" s="119">
        <f t="shared" si="18"/>
        <v>33031310.90508445</v>
      </c>
      <c r="U32" s="119">
        <f>SUM(U10:U31)</f>
        <v>33031310.90508445</v>
      </c>
      <c r="V32" s="119">
        <f>SUM(V10:V31)</f>
        <v>394842334.57984054</v>
      </c>
      <c r="W32" s="119">
        <f>SUM(W10:W31)</f>
        <v>4270618882.727797</v>
      </c>
      <c r="X32" s="94"/>
    </row>
    <row r="33" spans="1:31" ht="15.75" thickTop="1">
      <c r="A33" s="120"/>
      <c r="B33" s="380" t="s">
        <v>252</v>
      </c>
      <c r="C33" s="380"/>
      <c r="D33" s="380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</row>
    <row r="34" spans="1:31">
      <c r="A34" s="120"/>
      <c r="B34" s="94" t="s">
        <v>84</v>
      </c>
      <c r="C34" s="121">
        <f>+C32+C33</f>
        <v>427213202.92082566</v>
      </c>
      <c r="D34" s="121">
        <f>+D32+D33</f>
        <v>53340075.219646953</v>
      </c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</row>
    <row r="35" spans="1:31">
      <c r="A35" s="63" t="s">
        <v>189</v>
      </c>
      <c r="B35" s="122"/>
      <c r="C35" s="122"/>
      <c r="D35" s="381"/>
      <c r="E35" s="122"/>
      <c r="F35" s="122"/>
      <c r="G35" s="122"/>
      <c r="H35" s="124" t="s">
        <v>127</v>
      </c>
      <c r="I35" s="122"/>
      <c r="J35" s="125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73"/>
      <c r="Y35" s="126"/>
    </row>
    <row r="36" spans="1:31">
      <c r="A36" s="63" t="s">
        <v>190</v>
      </c>
      <c r="B36" s="122"/>
      <c r="C36" s="122"/>
      <c r="D36" s="122"/>
      <c r="E36" s="122"/>
      <c r="F36" s="122"/>
      <c r="G36" s="122"/>
      <c r="H36" s="127" t="s">
        <v>131</v>
      </c>
      <c r="I36" s="122"/>
      <c r="J36" s="125"/>
      <c r="K36" s="122"/>
      <c r="L36" s="122"/>
      <c r="M36" s="122"/>
      <c r="N36" s="122"/>
      <c r="O36" s="122"/>
      <c r="P36" s="122"/>
      <c r="Q36" s="122"/>
      <c r="R36" s="122"/>
      <c r="S36" s="122"/>
      <c r="T36" s="125"/>
      <c r="U36" s="122"/>
      <c r="V36" s="122"/>
      <c r="W36" s="122"/>
      <c r="X36" s="73"/>
      <c r="Y36" s="126"/>
    </row>
    <row r="37" spans="1:31">
      <c r="A37" s="63" t="s">
        <v>133</v>
      </c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3"/>
      <c r="Q37" s="122"/>
      <c r="R37" s="122"/>
      <c r="S37" s="122"/>
      <c r="T37" s="122"/>
      <c r="U37" s="122"/>
      <c r="V37" s="122"/>
      <c r="W37" s="122"/>
      <c r="X37" s="73"/>
      <c r="Y37" s="126"/>
    </row>
    <row r="38" spans="1:31">
      <c r="A38" s="128" t="s">
        <v>191</v>
      </c>
      <c r="B38" s="129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73"/>
      <c r="Y38" s="126"/>
    </row>
    <row r="39" spans="1:31">
      <c r="A39" s="130"/>
      <c r="B39" s="131" t="s">
        <v>134</v>
      </c>
      <c r="C39" s="132" t="s">
        <v>135</v>
      </c>
      <c r="D39" s="133" t="s">
        <v>136</v>
      </c>
      <c r="E39" s="130"/>
      <c r="F39" s="132" t="s">
        <v>137</v>
      </c>
      <c r="G39" s="133" t="s">
        <v>138</v>
      </c>
      <c r="H39" s="132" t="s">
        <v>139</v>
      </c>
      <c r="I39" s="130"/>
      <c r="J39" s="133" t="s">
        <v>25</v>
      </c>
      <c r="K39" s="133" t="s">
        <v>25</v>
      </c>
      <c r="L39" s="133" t="s">
        <v>25</v>
      </c>
      <c r="M39" s="133" t="s">
        <v>25</v>
      </c>
      <c r="N39" s="133" t="s">
        <v>25</v>
      </c>
      <c r="O39" s="133" t="s">
        <v>25</v>
      </c>
      <c r="P39" s="133" t="s">
        <v>25</v>
      </c>
      <c r="Q39" s="133" t="s">
        <v>25</v>
      </c>
      <c r="R39" s="133" t="s">
        <v>25</v>
      </c>
      <c r="S39" s="133" t="s">
        <v>25</v>
      </c>
      <c r="T39" s="133" t="s">
        <v>25</v>
      </c>
      <c r="U39" s="134" t="s">
        <v>25</v>
      </c>
      <c r="V39" s="133" t="s">
        <v>25</v>
      </c>
      <c r="W39" s="135" t="s">
        <v>140</v>
      </c>
      <c r="X39" s="73"/>
      <c r="Y39" s="126"/>
    </row>
    <row r="40" spans="1:31">
      <c r="A40" s="136" t="s">
        <v>141</v>
      </c>
      <c r="B40" s="137" t="s">
        <v>142</v>
      </c>
      <c r="C40" s="136" t="s">
        <v>5</v>
      </c>
      <c r="D40" s="136" t="s">
        <v>143</v>
      </c>
      <c r="E40" s="138" t="s">
        <v>144</v>
      </c>
      <c r="F40" s="136" t="s">
        <v>145</v>
      </c>
      <c r="G40" s="139" t="s">
        <v>146</v>
      </c>
      <c r="H40" s="136" t="s">
        <v>147</v>
      </c>
      <c r="I40" s="139" t="s">
        <v>16</v>
      </c>
      <c r="J40" s="139" t="s">
        <v>192</v>
      </c>
      <c r="K40" s="139" t="s">
        <v>192</v>
      </c>
      <c r="L40" s="139" t="s">
        <v>192</v>
      </c>
      <c r="M40" s="139" t="s">
        <v>192</v>
      </c>
      <c r="N40" s="139" t="s">
        <v>192</v>
      </c>
      <c r="O40" s="139" t="s">
        <v>192</v>
      </c>
      <c r="P40" s="139" t="s">
        <v>192</v>
      </c>
      <c r="Q40" s="139" t="s">
        <v>192</v>
      </c>
      <c r="R40" s="139" t="s">
        <v>192</v>
      </c>
      <c r="S40" s="139" t="s">
        <v>192</v>
      </c>
      <c r="T40" s="139" t="s">
        <v>192</v>
      </c>
      <c r="U40" s="140" t="s">
        <v>192</v>
      </c>
      <c r="V40" s="136"/>
      <c r="W40" s="141" t="s">
        <v>10</v>
      </c>
      <c r="X40" s="73"/>
      <c r="Y40" s="142"/>
    </row>
    <row r="41" spans="1:31">
      <c r="A41" s="143" t="s">
        <v>148</v>
      </c>
      <c r="B41" s="144" t="s">
        <v>149</v>
      </c>
      <c r="C41" s="143" t="s">
        <v>84</v>
      </c>
      <c r="D41" s="145" t="s">
        <v>150</v>
      </c>
      <c r="E41" s="146"/>
      <c r="F41" s="143" t="s">
        <v>151</v>
      </c>
      <c r="G41" s="145" t="s">
        <v>152</v>
      </c>
      <c r="H41" s="143" t="s">
        <v>153</v>
      </c>
      <c r="I41" s="145" t="s">
        <v>154</v>
      </c>
      <c r="J41" s="145" t="s">
        <v>194</v>
      </c>
      <c r="K41" s="145" t="s">
        <v>195</v>
      </c>
      <c r="L41" s="145" t="s">
        <v>196</v>
      </c>
      <c r="M41" s="145" t="s">
        <v>197</v>
      </c>
      <c r="N41" s="145" t="s">
        <v>198</v>
      </c>
      <c r="O41" s="145" t="s">
        <v>199</v>
      </c>
      <c r="P41" s="145" t="s">
        <v>200</v>
      </c>
      <c r="Q41" s="145" t="s">
        <v>201</v>
      </c>
      <c r="R41" s="145" t="s">
        <v>202</v>
      </c>
      <c r="S41" s="145" t="s">
        <v>203</v>
      </c>
      <c r="T41" s="145" t="s">
        <v>204</v>
      </c>
      <c r="U41" s="145" t="s">
        <v>205</v>
      </c>
      <c r="V41" s="145" t="s">
        <v>155</v>
      </c>
      <c r="W41" s="141" t="s">
        <v>156</v>
      </c>
      <c r="X41" s="87" t="s">
        <v>167</v>
      </c>
      <c r="Y41" s="142"/>
      <c r="Z41" s="603" t="s">
        <v>253</v>
      </c>
    </row>
    <row r="42" spans="1:31">
      <c r="A42" s="139"/>
      <c r="B42" s="148"/>
      <c r="C42" s="138"/>
      <c r="D42" s="138"/>
      <c r="E42" s="138"/>
      <c r="F42" s="138"/>
      <c r="G42" s="138"/>
      <c r="H42" s="138"/>
      <c r="I42" s="139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49"/>
      <c r="W42" s="130"/>
      <c r="X42" s="73"/>
      <c r="Y42" s="142"/>
    </row>
    <row r="43" spans="1:31">
      <c r="A43" s="140">
        <v>1</v>
      </c>
      <c r="B43" s="150">
        <f t="shared" ref="B43:B49" si="19">+W10</f>
        <v>1036324013.76</v>
      </c>
      <c r="C43" s="150">
        <v>0</v>
      </c>
      <c r="D43" s="404"/>
      <c r="E43" s="152"/>
      <c r="F43" s="138"/>
      <c r="G43" s="153">
        <f t="shared" ref="G43:G63" si="20">+((C43+F43)*0.5)</f>
        <v>0</v>
      </c>
      <c r="H43" s="153">
        <f>+B43+G43+D43</f>
        <v>1036324013.76</v>
      </c>
      <c r="I43" s="154">
        <v>4</v>
      </c>
      <c r="J43" s="153">
        <f>H43*I43/100/12</f>
        <v>3454413.3791999999</v>
      </c>
      <c r="K43" s="153">
        <f>H43*I43/100/12</f>
        <v>3454413.3791999999</v>
      </c>
      <c r="L43" s="153">
        <f>H43*I43/100/12</f>
        <v>3454413.3791999999</v>
      </c>
      <c r="M43" s="153">
        <f>H43*I43/100/12</f>
        <v>3454413.3791999999</v>
      </c>
      <c r="N43" s="153">
        <f>H43*I43/100/12</f>
        <v>3454413.3791999999</v>
      </c>
      <c r="O43" s="153">
        <f>H43*I43/100/12</f>
        <v>3454413.3791999999</v>
      </c>
      <c r="P43" s="153">
        <f>H43*I43/100/12</f>
        <v>3454413.3791999999</v>
      </c>
      <c r="Q43" s="153">
        <f>H43*I43/100/12</f>
        <v>3454413.3791999999</v>
      </c>
      <c r="R43" s="153">
        <f>H43*I43/100/12</f>
        <v>3454413.3791999999</v>
      </c>
      <c r="S43" s="153">
        <f>H43*I43/100/12</f>
        <v>3454413.3791999999</v>
      </c>
      <c r="T43" s="153">
        <f>H43*I43/100/12</f>
        <v>3454413.3791999999</v>
      </c>
      <c r="U43" s="153">
        <f>H43*I43/100/12</f>
        <v>3454413.3791999999</v>
      </c>
      <c r="V43" s="155">
        <f>SUM(J43:U43)</f>
        <v>41452960.550399989</v>
      </c>
      <c r="W43" s="153">
        <f>+B43+C43+F43-V43</f>
        <v>994871053.20959997</v>
      </c>
      <c r="X43" s="94">
        <f>H43*I43/100</f>
        <v>41452960.550399996</v>
      </c>
      <c r="Y43" s="156">
        <f t="shared" ref="Y43:Y64" si="21">V43-X43</f>
        <v>0</v>
      </c>
      <c r="Z43" s="603">
        <v>0</v>
      </c>
      <c r="AA43" s="604"/>
    </row>
    <row r="44" spans="1:31">
      <c r="A44" s="158" t="s">
        <v>216</v>
      </c>
      <c r="B44" s="150">
        <f t="shared" si="19"/>
        <v>119482284.14902285</v>
      </c>
      <c r="C44" s="150">
        <v>7989415.1126102498</v>
      </c>
      <c r="D44" s="404">
        <f>VLOOKUP(A44,$AC$45:$AE$59,3,FALSE)</f>
        <v>7938615.7121711932</v>
      </c>
      <c r="E44" s="152"/>
      <c r="F44" s="150"/>
      <c r="G44" s="153">
        <f>+((C44+F44)*0.5)</f>
        <v>3994707.5563051249</v>
      </c>
      <c r="H44" s="153">
        <f t="shared" ref="H44:H63" si="22">+B44+G44+D44</f>
        <v>131415607.41749917</v>
      </c>
      <c r="I44" s="154">
        <v>6</v>
      </c>
      <c r="J44" s="153">
        <f t="shared" ref="J44:J63" si="23">H44*I44/100/12</f>
        <v>657078.03708749579</v>
      </c>
      <c r="K44" s="153">
        <f t="shared" ref="K44:K63" si="24">H44*I44/100/12</f>
        <v>657078.03708749579</v>
      </c>
      <c r="L44" s="153">
        <f t="shared" ref="L44:L63" si="25">H44*I44/100/12</f>
        <v>657078.03708749579</v>
      </c>
      <c r="M44" s="153">
        <f t="shared" ref="M44:M63" si="26">H44*I44/100/12</f>
        <v>657078.03708749579</v>
      </c>
      <c r="N44" s="153">
        <f t="shared" ref="N44:N63" si="27">H44*I44/100/12</f>
        <v>657078.03708749579</v>
      </c>
      <c r="O44" s="153">
        <f t="shared" ref="O44:O63" si="28">H44*I44/100/12</f>
        <v>657078.03708749579</v>
      </c>
      <c r="P44" s="153">
        <f t="shared" ref="P44:P63" si="29">H44*I44/100/12</f>
        <v>657078.03708749579</v>
      </c>
      <c r="Q44" s="153">
        <f t="shared" ref="Q44:Q63" si="30">H44*I44/100/12</f>
        <v>657078.03708749579</v>
      </c>
      <c r="R44" s="153">
        <f t="shared" ref="R44:R63" si="31">H44*I44/100/12</f>
        <v>657078.03708749579</v>
      </c>
      <c r="S44" s="153">
        <f t="shared" ref="S44:S63" si="32">H44*I44/100/12</f>
        <v>657078.03708749579</v>
      </c>
      <c r="T44" s="153">
        <f t="shared" ref="T44:T63" si="33">H44*I44/100/12</f>
        <v>657078.03708749579</v>
      </c>
      <c r="U44" s="153">
        <f t="shared" ref="U44:U63" si="34">H44*I44/100/12</f>
        <v>657078.03708749579</v>
      </c>
      <c r="V44" s="155">
        <f t="shared" ref="V44:V63" si="35">SUM(J44:U44)</f>
        <v>7884936.4450499481</v>
      </c>
      <c r="W44" s="153">
        <f>+B44+C44+F44-V44</f>
        <v>119586762.81658316</v>
      </c>
      <c r="X44" s="94">
        <f>H44*I44/100</f>
        <v>7884936.4450499499</v>
      </c>
      <c r="Y44" s="156">
        <f t="shared" si="21"/>
        <v>0</v>
      </c>
      <c r="Z44" s="603">
        <v>465687.12911625765</v>
      </c>
      <c r="AA44" s="604"/>
    </row>
    <row r="45" spans="1:31">
      <c r="A45" s="158">
        <v>2</v>
      </c>
      <c r="B45" s="150">
        <f t="shared" si="19"/>
        <v>101803848.98</v>
      </c>
      <c r="C45" s="150">
        <v>0</v>
      </c>
      <c r="D45" s="404"/>
      <c r="E45" s="152"/>
      <c r="F45" s="150"/>
      <c r="G45" s="153">
        <f t="shared" si="20"/>
        <v>0</v>
      </c>
      <c r="H45" s="153">
        <f t="shared" si="22"/>
        <v>101803848.98</v>
      </c>
      <c r="I45" s="154">
        <v>6</v>
      </c>
      <c r="J45" s="153">
        <f t="shared" si="23"/>
        <v>509019.24489999999</v>
      </c>
      <c r="K45" s="153">
        <f t="shared" si="24"/>
        <v>509019.24489999999</v>
      </c>
      <c r="L45" s="153">
        <f t="shared" si="25"/>
        <v>509019.24489999999</v>
      </c>
      <c r="M45" s="153">
        <f t="shared" si="26"/>
        <v>509019.24489999999</v>
      </c>
      <c r="N45" s="153">
        <f t="shared" si="27"/>
        <v>509019.24489999999</v>
      </c>
      <c r="O45" s="153">
        <f t="shared" si="28"/>
        <v>509019.24489999999</v>
      </c>
      <c r="P45" s="153">
        <f t="shared" si="29"/>
        <v>509019.24489999999</v>
      </c>
      <c r="Q45" s="153">
        <f t="shared" si="30"/>
        <v>509019.24489999999</v>
      </c>
      <c r="R45" s="153">
        <f t="shared" si="31"/>
        <v>509019.24489999999</v>
      </c>
      <c r="S45" s="153">
        <f t="shared" si="32"/>
        <v>509019.24489999999</v>
      </c>
      <c r="T45" s="153">
        <f t="shared" si="33"/>
        <v>509019.24489999999</v>
      </c>
      <c r="U45" s="153">
        <f t="shared" si="34"/>
        <v>509019.24489999999</v>
      </c>
      <c r="V45" s="155">
        <f t="shared" si="35"/>
        <v>6108230.9388000006</v>
      </c>
      <c r="W45" s="153">
        <f>+B45+C45+F45-V45</f>
        <v>95695618.041199997</v>
      </c>
      <c r="X45" s="94">
        <f t="shared" ref="X45:X63" si="36">H45*I45/100</f>
        <v>6108230.9387999997</v>
      </c>
      <c r="Y45" s="156">
        <f t="shared" si="21"/>
        <v>0</v>
      </c>
      <c r="Z45" s="603">
        <v>0</v>
      </c>
      <c r="AA45" s="604"/>
      <c r="AC45" s="733" t="s">
        <v>274</v>
      </c>
      <c r="AD45" s="733" t="s">
        <v>275</v>
      </c>
      <c r="AE45" s="733" t="s">
        <v>276</v>
      </c>
    </row>
    <row r="46" spans="1:31">
      <c r="A46" s="158">
        <v>3</v>
      </c>
      <c r="B46" s="150">
        <f t="shared" si="19"/>
        <v>3146629.9</v>
      </c>
      <c r="C46" s="150">
        <v>0</v>
      </c>
      <c r="D46" s="404"/>
      <c r="E46" s="152"/>
      <c r="F46" s="150"/>
      <c r="G46" s="153">
        <f t="shared" si="20"/>
        <v>0</v>
      </c>
      <c r="H46" s="153">
        <f t="shared" si="22"/>
        <v>3146629.9</v>
      </c>
      <c r="I46" s="154">
        <v>5</v>
      </c>
      <c r="J46" s="153">
        <f t="shared" si="23"/>
        <v>13110.957916666666</v>
      </c>
      <c r="K46" s="153">
        <f t="shared" si="24"/>
        <v>13110.957916666666</v>
      </c>
      <c r="L46" s="153">
        <f t="shared" si="25"/>
        <v>13110.957916666666</v>
      </c>
      <c r="M46" s="153">
        <f t="shared" si="26"/>
        <v>13110.957916666666</v>
      </c>
      <c r="N46" s="153">
        <f t="shared" si="27"/>
        <v>13110.957916666666</v>
      </c>
      <c r="O46" s="153">
        <f t="shared" si="28"/>
        <v>13110.957916666666</v>
      </c>
      <c r="P46" s="153">
        <f t="shared" si="29"/>
        <v>13110.957916666666</v>
      </c>
      <c r="Q46" s="153">
        <f t="shared" si="30"/>
        <v>13110.957916666666</v>
      </c>
      <c r="R46" s="153">
        <f t="shared" si="31"/>
        <v>13110.957916666666</v>
      </c>
      <c r="S46" s="153">
        <f t="shared" si="32"/>
        <v>13110.957916666666</v>
      </c>
      <c r="T46" s="153">
        <f t="shared" si="33"/>
        <v>13110.957916666666</v>
      </c>
      <c r="U46" s="153">
        <f t="shared" si="34"/>
        <v>13110.957916666666</v>
      </c>
      <c r="V46" s="155">
        <f t="shared" si="35"/>
        <v>157331.495</v>
      </c>
      <c r="W46" s="153">
        <f t="shared" ref="W46:W63" si="37">+B46+C46+F46-V46</f>
        <v>2989298.4049999998</v>
      </c>
      <c r="X46" s="94">
        <f t="shared" si="36"/>
        <v>157331.495</v>
      </c>
      <c r="Y46" s="156">
        <f t="shared" si="21"/>
        <v>0</v>
      </c>
      <c r="Z46" s="603">
        <v>0</v>
      </c>
      <c r="AA46" s="604"/>
      <c r="AC46" s="734" t="s">
        <v>216</v>
      </c>
      <c r="AD46" s="692">
        <v>7989415.1126102498</v>
      </c>
      <c r="AE46" s="692">
        <v>7938615.7121711932</v>
      </c>
    </row>
    <row r="47" spans="1:31">
      <c r="A47" s="158">
        <v>6</v>
      </c>
      <c r="B47" s="150">
        <f t="shared" si="19"/>
        <v>91863.9</v>
      </c>
      <c r="C47" s="150">
        <v>0</v>
      </c>
      <c r="D47" s="404"/>
      <c r="E47" s="152"/>
      <c r="F47" s="150"/>
      <c r="G47" s="153">
        <f t="shared" si="20"/>
        <v>0</v>
      </c>
      <c r="H47" s="153">
        <f t="shared" si="22"/>
        <v>91863.9</v>
      </c>
      <c r="I47" s="154">
        <v>10</v>
      </c>
      <c r="J47" s="153">
        <f t="shared" si="23"/>
        <v>765.53249999999991</v>
      </c>
      <c r="K47" s="153">
        <f t="shared" si="24"/>
        <v>765.53249999999991</v>
      </c>
      <c r="L47" s="153">
        <f t="shared" si="25"/>
        <v>765.53249999999991</v>
      </c>
      <c r="M47" s="153">
        <f t="shared" si="26"/>
        <v>765.53249999999991</v>
      </c>
      <c r="N47" s="153">
        <f t="shared" si="27"/>
        <v>765.53249999999991</v>
      </c>
      <c r="O47" s="153">
        <f t="shared" si="28"/>
        <v>765.53249999999991</v>
      </c>
      <c r="P47" s="153">
        <f t="shared" si="29"/>
        <v>765.53249999999991</v>
      </c>
      <c r="Q47" s="153">
        <f t="shared" si="30"/>
        <v>765.53249999999991</v>
      </c>
      <c r="R47" s="153">
        <f t="shared" si="31"/>
        <v>765.53249999999991</v>
      </c>
      <c r="S47" s="153">
        <f t="shared" si="32"/>
        <v>765.53249999999991</v>
      </c>
      <c r="T47" s="153">
        <f t="shared" si="33"/>
        <v>765.53249999999991</v>
      </c>
      <c r="U47" s="153">
        <f t="shared" si="34"/>
        <v>765.53249999999991</v>
      </c>
      <c r="V47" s="155">
        <f t="shared" si="35"/>
        <v>9186.39</v>
      </c>
      <c r="W47" s="153">
        <f t="shared" si="37"/>
        <v>82677.509999999995</v>
      </c>
      <c r="X47" s="94">
        <f t="shared" si="36"/>
        <v>9186.39</v>
      </c>
      <c r="Y47" s="156">
        <f t="shared" si="21"/>
        <v>0</v>
      </c>
      <c r="Z47" s="603">
        <v>0</v>
      </c>
      <c r="AA47" s="604"/>
      <c r="AC47" s="733">
        <v>7</v>
      </c>
      <c r="AD47" s="692">
        <v>6305317</v>
      </c>
      <c r="AE47" s="692">
        <v>6244072.327332709</v>
      </c>
    </row>
    <row r="48" spans="1:31">
      <c r="A48" s="158">
        <v>7</v>
      </c>
      <c r="B48" s="150">
        <f t="shared" si="19"/>
        <v>668237094.66212034</v>
      </c>
      <c r="C48" s="150">
        <v>6305317</v>
      </c>
      <c r="D48" s="404">
        <f>VLOOKUP(A48,$AC$45:$AE$59,3,FALSE)</f>
        <v>6244072.327332709</v>
      </c>
      <c r="E48" s="152"/>
      <c r="F48" s="150"/>
      <c r="G48" s="153">
        <f t="shared" si="20"/>
        <v>3152658.5</v>
      </c>
      <c r="H48" s="153">
        <f t="shared" si="22"/>
        <v>677633825.48945308</v>
      </c>
      <c r="I48" s="154">
        <v>15</v>
      </c>
      <c r="J48" s="153">
        <f t="shared" si="23"/>
        <v>8470422.8186181635</v>
      </c>
      <c r="K48" s="153">
        <f t="shared" si="24"/>
        <v>8470422.8186181635</v>
      </c>
      <c r="L48" s="153">
        <f>H48*I48/100/12</f>
        <v>8470422.8186181635</v>
      </c>
      <c r="M48" s="153">
        <f t="shared" si="26"/>
        <v>8470422.8186181635</v>
      </c>
      <c r="N48" s="153">
        <f t="shared" si="27"/>
        <v>8470422.8186181635</v>
      </c>
      <c r="O48" s="153">
        <f t="shared" si="28"/>
        <v>8470422.8186181635</v>
      </c>
      <c r="P48" s="153">
        <f t="shared" si="29"/>
        <v>8470422.8186181635</v>
      </c>
      <c r="Q48" s="153">
        <f t="shared" si="30"/>
        <v>8470422.8186181635</v>
      </c>
      <c r="R48" s="153">
        <f t="shared" si="31"/>
        <v>8470422.8186181635</v>
      </c>
      <c r="S48" s="153">
        <f t="shared" si="32"/>
        <v>8470422.8186181635</v>
      </c>
      <c r="T48" s="153">
        <f t="shared" si="33"/>
        <v>8470422.8186181635</v>
      </c>
      <c r="U48" s="153">
        <f t="shared" si="34"/>
        <v>8470422.8186181635</v>
      </c>
      <c r="V48" s="155">
        <f t="shared" si="35"/>
        <v>101645073.82341796</v>
      </c>
      <c r="W48" s="153">
        <f t="shared" si="37"/>
        <v>572897337.83870244</v>
      </c>
      <c r="X48" s="94">
        <f t="shared" si="36"/>
        <v>101645073.82341796</v>
      </c>
      <c r="Y48" s="156">
        <f t="shared" si="21"/>
        <v>0</v>
      </c>
      <c r="Z48" s="603">
        <v>761665.06716798246</v>
      </c>
      <c r="AA48" s="604"/>
      <c r="AC48" s="733">
        <v>8</v>
      </c>
      <c r="AD48" s="692">
        <v>34300950</v>
      </c>
      <c r="AE48" s="692">
        <v>32914136.808231663</v>
      </c>
    </row>
    <row r="49" spans="1:32">
      <c r="A49" s="158">
        <v>8</v>
      </c>
      <c r="B49" s="150">
        <f t="shared" si="19"/>
        <v>201138646.12533864</v>
      </c>
      <c r="C49" s="150">
        <v>34300950</v>
      </c>
      <c r="D49" s="404">
        <f>VLOOKUP(A49,$AC$45:$AE$59,3,FALSE)</f>
        <v>32914136.808231663</v>
      </c>
      <c r="E49" s="152"/>
      <c r="F49" s="150"/>
      <c r="G49" s="153">
        <f t="shared" si="20"/>
        <v>17150475</v>
      </c>
      <c r="H49" s="153">
        <f t="shared" si="22"/>
        <v>251203257.9335703</v>
      </c>
      <c r="I49" s="154">
        <v>20</v>
      </c>
      <c r="J49" s="153">
        <f t="shared" si="23"/>
        <v>4186720.9655595049</v>
      </c>
      <c r="K49" s="153">
        <f t="shared" si="24"/>
        <v>4186720.9655595049</v>
      </c>
      <c r="L49" s="153">
        <f t="shared" si="25"/>
        <v>4186720.9655595049</v>
      </c>
      <c r="M49" s="153">
        <f t="shared" si="26"/>
        <v>4186720.9655595049</v>
      </c>
      <c r="N49" s="153">
        <f t="shared" si="27"/>
        <v>4186720.9655595049</v>
      </c>
      <c r="O49" s="153">
        <f t="shared" si="28"/>
        <v>4186720.9655595049</v>
      </c>
      <c r="P49" s="153">
        <f t="shared" si="29"/>
        <v>4186720.9655595049</v>
      </c>
      <c r="Q49" s="153">
        <f t="shared" si="30"/>
        <v>4186720.9655595049</v>
      </c>
      <c r="R49" s="153">
        <f t="shared" si="31"/>
        <v>4186720.9655595049</v>
      </c>
      <c r="S49" s="153">
        <f t="shared" si="32"/>
        <v>4186720.9655595049</v>
      </c>
      <c r="T49" s="153">
        <f t="shared" si="33"/>
        <v>4186720.9655595049</v>
      </c>
      <c r="U49" s="153">
        <f t="shared" si="34"/>
        <v>4186720.9655595049</v>
      </c>
      <c r="V49" s="155">
        <f t="shared" si="35"/>
        <v>50240651.586714059</v>
      </c>
      <c r="W49" s="153">
        <f t="shared" si="37"/>
        <v>185198944.53862458</v>
      </c>
      <c r="X49" s="94">
        <f t="shared" si="36"/>
        <v>50240651.586714059</v>
      </c>
      <c r="Y49" s="156">
        <f t="shared" si="21"/>
        <v>0</v>
      </c>
      <c r="Z49" s="603">
        <v>6278185.8000291288</v>
      </c>
      <c r="AA49" s="604"/>
      <c r="AC49" s="733">
        <v>10</v>
      </c>
      <c r="AD49" s="692">
        <v>7821268</v>
      </c>
      <c r="AE49" s="692">
        <v>7821268</v>
      </c>
    </row>
    <row r="50" spans="1:32">
      <c r="A50" s="158">
        <v>10</v>
      </c>
      <c r="B50" s="150">
        <f>+W18+85917</f>
        <v>15537008.211237649</v>
      </c>
      <c r="C50" s="150">
        <v>7821268</v>
      </c>
      <c r="D50" s="404">
        <f>VLOOKUP(A50,$AC$45:$AE$59,3,FALSE)</f>
        <v>7821268</v>
      </c>
      <c r="E50" s="152"/>
      <c r="F50" s="150"/>
      <c r="G50" s="153">
        <f>+((C50+F50)*0.5)</f>
        <v>3910634</v>
      </c>
      <c r="H50" s="153">
        <f t="shared" si="22"/>
        <v>27268910.211237647</v>
      </c>
      <c r="I50" s="154">
        <v>30</v>
      </c>
      <c r="J50" s="153">
        <f t="shared" si="23"/>
        <v>681722.75528094114</v>
      </c>
      <c r="K50" s="153">
        <f t="shared" si="24"/>
        <v>681722.75528094114</v>
      </c>
      <c r="L50" s="153">
        <f t="shared" si="25"/>
        <v>681722.75528094114</v>
      </c>
      <c r="M50" s="153">
        <f t="shared" si="26"/>
        <v>681722.75528094114</v>
      </c>
      <c r="N50" s="153">
        <f t="shared" si="27"/>
        <v>681722.75528094114</v>
      </c>
      <c r="O50" s="153">
        <f t="shared" si="28"/>
        <v>681722.75528094114</v>
      </c>
      <c r="P50" s="153">
        <f t="shared" si="29"/>
        <v>681722.75528094114</v>
      </c>
      <c r="Q50" s="153">
        <f t="shared" si="30"/>
        <v>681722.75528094114</v>
      </c>
      <c r="R50" s="153">
        <f t="shared" si="31"/>
        <v>681722.75528094114</v>
      </c>
      <c r="S50" s="153">
        <f t="shared" si="32"/>
        <v>681722.75528094114</v>
      </c>
      <c r="T50" s="153">
        <f t="shared" si="33"/>
        <v>681722.75528094114</v>
      </c>
      <c r="U50" s="153">
        <f t="shared" si="34"/>
        <v>681722.75528094114</v>
      </c>
      <c r="V50" s="155">
        <f t="shared" si="35"/>
        <v>8180673.0633712923</v>
      </c>
      <c r="W50" s="153">
        <f t="shared" si="37"/>
        <v>15177603.147866353</v>
      </c>
      <c r="X50" s="94">
        <f t="shared" si="36"/>
        <v>8180673.0633712932</v>
      </c>
      <c r="Y50" s="156">
        <f t="shared" si="21"/>
        <v>0</v>
      </c>
      <c r="Z50" s="603">
        <v>2343269.7633712916</v>
      </c>
      <c r="AA50" s="604"/>
      <c r="AC50" s="733">
        <v>12</v>
      </c>
      <c r="AD50" s="692">
        <v>6443561</v>
      </c>
      <c r="AE50" s="692">
        <v>5801071.5621344987</v>
      </c>
    </row>
    <row r="51" spans="1:32">
      <c r="A51" s="158">
        <v>12</v>
      </c>
      <c r="B51" s="150">
        <f t="shared" ref="B51:B63" si="38">+W19</f>
        <v>2266753.0655205487</v>
      </c>
      <c r="C51" s="150">
        <v>6443561</v>
      </c>
      <c r="D51" s="404">
        <f>VLOOKUP(A51,$AC$45:$AE$59,3,FALSE)</f>
        <v>5801071.5621344987</v>
      </c>
      <c r="E51" s="152"/>
      <c r="F51" s="150"/>
      <c r="G51" s="153">
        <f>+((C51-D51+F51)*0.5)</f>
        <v>321244.71893275063</v>
      </c>
      <c r="H51" s="153">
        <f>+B51+G51+D51</f>
        <v>8389069.3465877976</v>
      </c>
      <c r="I51" s="154">
        <v>100</v>
      </c>
      <c r="J51" s="153">
        <f>H51*I51/100/12</f>
        <v>699089.1122156498</v>
      </c>
      <c r="K51" s="153">
        <f t="shared" si="24"/>
        <v>699089.1122156498</v>
      </c>
      <c r="L51" s="153">
        <f t="shared" si="25"/>
        <v>699089.1122156498</v>
      </c>
      <c r="M51" s="153">
        <f t="shared" si="26"/>
        <v>699089.1122156498</v>
      </c>
      <c r="N51" s="153">
        <f t="shared" si="27"/>
        <v>699089.1122156498</v>
      </c>
      <c r="O51" s="153">
        <f t="shared" si="28"/>
        <v>699089.1122156498</v>
      </c>
      <c r="P51" s="153">
        <f t="shared" si="29"/>
        <v>699089.1122156498</v>
      </c>
      <c r="Q51" s="153">
        <f t="shared" si="30"/>
        <v>699089.1122156498</v>
      </c>
      <c r="R51" s="153">
        <f t="shared" si="31"/>
        <v>699089.1122156498</v>
      </c>
      <c r="S51" s="153">
        <f t="shared" si="32"/>
        <v>699089.1122156498</v>
      </c>
      <c r="T51" s="153">
        <f t="shared" si="33"/>
        <v>699089.1122156498</v>
      </c>
      <c r="U51" s="153">
        <f t="shared" si="34"/>
        <v>699089.1122156498</v>
      </c>
      <c r="V51" s="155">
        <f>SUM(J51:U51)</f>
        <v>8389069.3465877958</v>
      </c>
      <c r="W51" s="153">
        <f>+B51+C51+F51-V51</f>
        <v>321244.71893275343</v>
      </c>
      <c r="X51" s="161">
        <f t="shared" si="36"/>
        <v>8389069.3465877976</v>
      </c>
      <c r="Y51" s="162">
        <f t="shared" si="21"/>
        <v>0</v>
      </c>
      <c r="Z51" s="603">
        <v>2737591.8465877967</v>
      </c>
      <c r="AA51" s="604"/>
      <c r="AC51" s="733">
        <v>38</v>
      </c>
      <c r="AD51" s="692">
        <v>4166088</v>
      </c>
      <c r="AE51" s="692">
        <v>4166088</v>
      </c>
    </row>
    <row r="52" spans="1:32">
      <c r="A52" s="158">
        <v>13</v>
      </c>
      <c r="B52" s="150">
        <f t="shared" si="38"/>
        <v>1369854.5316438354</v>
      </c>
      <c r="C52" s="150">
        <v>0</v>
      </c>
      <c r="D52" s="404"/>
      <c r="E52" s="152"/>
      <c r="F52" s="150"/>
      <c r="G52" s="153">
        <f t="shared" si="20"/>
        <v>0</v>
      </c>
      <c r="H52" s="153">
        <f t="shared" si="22"/>
        <v>1369854.5316438354</v>
      </c>
      <c r="I52" s="154"/>
      <c r="J52" s="153">
        <f t="shared" si="23"/>
        <v>0</v>
      </c>
      <c r="K52" s="153">
        <f t="shared" si="24"/>
        <v>0</v>
      </c>
      <c r="L52" s="153">
        <f t="shared" si="25"/>
        <v>0</v>
      </c>
      <c r="M52" s="153">
        <f t="shared" si="26"/>
        <v>0</v>
      </c>
      <c r="N52" s="153">
        <f t="shared" si="27"/>
        <v>0</v>
      </c>
      <c r="O52" s="153">
        <f t="shared" si="28"/>
        <v>0</v>
      </c>
      <c r="P52" s="153">
        <f t="shared" si="29"/>
        <v>0</v>
      </c>
      <c r="Q52" s="153">
        <f t="shared" si="30"/>
        <v>0</v>
      </c>
      <c r="R52" s="153">
        <f t="shared" si="31"/>
        <v>0</v>
      </c>
      <c r="S52" s="153">
        <f t="shared" si="32"/>
        <v>0</v>
      </c>
      <c r="T52" s="153">
        <f t="shared" si="33"/>
        <v>0</v>
      </c>
      <c r="U52" s="153">
        <f t="shared" si="34"/>
        <v>0</v>
      </c>
      <c r="V52" s="155">
        <v>394790.44</v>
      </c>
      <c r="W52" s="153">
        <f t="shared" si="37"/>
        <v>975064.09164383542</v>
      </c>
      <c r="X52" s="94"/>
      <c r="Y52" s="95">
        <f>V52-X52</f>
        <v>394790.44</v>
      </c>
      <c r="Z52" s="603">
        <v>0</v>
      </c>
      <c r="AA52" s="604"/>
      <c r="AC52" s="733">
        <v>41</v>
      </c>
      <c r="AD52" s="692">
        <v>932367</v>
      </c>
      <c r="AE52" s="692">
        <v>735494.51874662773</v>
      </c>
    </row>
    <row r="53" spans="1:32">
      <c r="A53" s="158">
        <v>17</v>
      </c>
      <c r="B53" s="150">
        <f t="shared" si="38"/>
        <v>574208.80000000005</v>
      </c>
      <c r="C53" s="150">
        <v>0</v>
      </c>
      <c r="D53" s="404"/>
      <c r="E53" s="152"/>
      <c r="F53" s="150"/>
      <c r="G53" s="153">
        <f t="shared" si="20"/>
        <v>0</v>
      </c>
      <c r="H53" s="153">
        <f t="shared" si="22"/>
        <v>574208.80000000005</v>
      </c>
      <c r="I53" s="154">
        <v>8</v>
      </c>
      <c r="J53" s="153">
        <f t="shared" si="23"/>
        <v>3828.0586666666672</v>
      </c>
      <c r="K53" s="153">
        <f t="shared" si="24"/>
        <v>3828.0586666666672</v>
      </c>
      <c r="L53" s="153">
        <f t="shared" si="25"/>
        <v>3828.0586666666672</v>
      </c>
      <c r="M53" s="153">
        <f t="shared" si="26"/>
        <v>3828.0586666666672</v>
      </c>
      <c r="N53" s="153">
        <f t="shared" si="27"/>
        <v>3828.0586666666672</v>
      </c>
      <c r="O53" s="153">
        <f t="shared" si="28"/>
        <v>3828.0586666666672</v>
      </c>
      <c r="P53" s="153">
        <f t="shared" si="29"/>
        <v>3828.0586666666672</v>
      </c>
      <c r="Q53" s="153">
        <f t="shared" si="30"/>
        <v>3828.0586666666672</v>
      </c>
      <c r="R53" s="153">
        <f t="shared" si="31"/>
        <v>3828.0586666666672</v>
      </c>
      <c r="S53" s="153">
        <f t="shared" si="32"/>
        <v>3828.0586666666672</v>
      </c>
      <c r="T53" s="153">
        <f t="shared" si="33"/>
        <v>3828.0586666666672</v>
      </c>
      <c r="U53" s="153">
        <f t="shared" si="34"/>
        <v>3828.0586666666672</v>
      </c>
      <c r="V53" s="155">
        <f t="shared" si="35"/>
        <v>45936.703999999998</v>
      </c>
      <c r="W53" s="153">
        <f t="shared" si="37"/>
        <v>528272.09600000002</v>
      </c>
      <c r="X53" s="94">
        <f t="shared" si="36"/>
        <v>45936.704000000005</v>
      </c>
      <c r="Y53" s="95">
        <f t="shared" si="21"/>
        <v>0</v>
      </c>
      <c r="Z53" s="603">
        <v>0</v>
      </c>
      <c r="AA53" s="604"/>
      <c r="AC53" s="733">
        <v>49</v>
      </c>
      <c r="AD53" s="692">
        <v>96979800</v>
      </c>
      <c r="AE53" s="692">
        <v>90992502.221660629</v>
      </c>
    </row>
    <row r="54" spans="1:32">
      <c r="A54" s="158">
        <v>38</v>
      </c>
      <c r="B54" s="150">
        <f t="shared" si="38"/>
        <v>2040093.685364326</v>
      </c>
      <c r="C54" s="150">
        <v>4166088</v>
      </c>
      <c r="D54" s="404">
        <f>VLOOKUP(A54,$AC$45:$AE$59,3,FALSE)</f>
        <v>4166088</v>
      </c>
      <c r="E54" s="152"/>
      <c r="F54" s="150"/>
      <c r="G54" s="153">
        <f t="shared" si="20"/>
        <v>2083044</v>
      </c>
      <c r="H54" s="153">
        <f t="shared" si="22"/>
        <v>8289225.6853643265</v>
      </c>
      <c r="I54" s="154">
        <v>30</v>
      </c>
      <c r="J54" s="153">
        <f t="shared" si="23"/>
        <v>207230.64213410814</v>
      </c>
      <c r="K54" s="153">
        <f t="shared" si="24"/>
        <v>207230.64213410814</v>
      </c>
      <c r="L54" s="153">
        <f t="shared" si="25"/>
        <v>207230.64213410814</v>
      </c>
      <c r="M54" s="153">
        <f t="shared" si="26"/>
        <v>207230.64213410814</v>
      </c>
      <c r="N54" s="153">
        <f t="shared" si="27"/>
        <v>207230.64213410814</v>
      </c>
      <c r="O54" s="153">
        <f t="shared" si="28"/>
        <v>207230.64213410814</v>
      </c>
      <c r="P54" s="153">
        <f t="shared" si="29"/>
        <v>207230.64213410814</v>
      </c>
      <c r="Q54" s="153">
        <f t="shared" si="30"/>
        <v>207230.64213410814</v>
      </c>
      <c r="R54" s="153">
        <f t="shared" si="31"/>
        <v>207230.64213410814</v>
      </c>
      <c r="S54" s="153">
        <f t="shared" si="32"/>
        <v>207230.64213410814</v>
      </c>
      <c r="T54" s="153">
        <f t="shared" si="33"/>
        <v>207230.64213410814</v>
      </c>
      <c r="U54" s="153">
        <f t="shared" si="34"/>
        <v>207230.64213410814</v>
      </c>
      <c r="V54" s="155">
        <f t="shared" si="35"/>
        <v>2486767.7056092978</v>
      </c>
      <c r="W54" s="153">
        <f t="shared" si="37"/>
        <v>3719413.9797550286</v>
      </c>
      <c r="X54" s="94">
        <f t="shared" si="36"/>
        <v>2486767.7056092978</v>
      </c>
      <c r="Y54" s="95">
        <f t="shared" si="21"/>
        <v>0</v>
      </c>
      <c r="Z54" s="603">
        <v>1175701.9606092977</v>
      </c>
      <c r="AA54" s="604"/>
      <c r="AC54" s="733">
        <v>50</v>
      </c>
      <c r="AD54" s="692">
        <v>28633648</v>
      </c>
      <c r="AE54" s="692">
        <v>26453001.237340864</v>
      </c>
    </row>
    <row r="55" spans="1:32">
      <c r="A55" s="158">
        <v>41</v>
      </c>
      <c r="B55" s="150">
        <f t="shared" si="38"/>
        <v>6131950.7759382892</v>
      </c>
      <c r="C55" s="150">
        <v>932367</v>
      </c>
      <c r="D55" s="404">
        <f>VLOOKUP(A55,$AC$45:$AE$59,3,FALSE)</f>
        <v>735494.51874662773</v>
      </c>
      <c r="E55" s="152"/>
      <c r="F55" s="150"/>
      <c r="G55" s="153">
        <f t="shared" si="20"/>
        <v>466183.5</v>
      </c>
      <c r="H55" s="153">
        <f t="shared" si="22"/>
        <v>7333628.7946849167</v>
      </c>
      <c r="I55" s="154">
        <v>25</v>
      </c>
      <c r="J55" s="153">
        <f t="shared" si="23"/>
        <v>152783.93322260244</v>
      </c>
      <c r="K55" s="153">
        <f t="shared" si="24"/>
        <v>152783.93322260244</v>
      </c>
      <c r="L55" s="153">
        <f t="shared" si="25"/>
        <v>152783.93322260244</v>
      </c>
      <c r="M55" s="153">
        <f t="shared" si="26"/>
        <v>152783.93322260244</v>
      </c>
      <c r="N55" s="153">
        <f t="shared" si="27"/>
        <v>152783.93322260244</v>
      </c>
      <c r="O55" s="153">
        <f t="shared" si="28"/>
        <v>152783.93322260244</v>
      </c>
      <c r="P55" s="153">
        <f t="shared" si="29"/>
        <v>152783.93322260244</v>
      </c>
      <c r="Q55" s="153">
        <f t="shared" si="30"/>
        <v>152783.93322260244</v>
      </c>
      <c r="R55" s="153">
        <f t="shared" si="31"/>
        <v>152783.93322260244</v>
      </c>
      <c r="S55" s="153">
        <f t="shared" si="32"/>
        <v>152783.93322260244</v>
      </c>
      <c r="T55" s="153">
        <f t="shared" si="33"/>
        <v>152783.93322260244</v>
      </c>
      <c r="U55" s="153">
        <f t="shared" si="34"/>
        <v>152783.93322260244</v>
      </c>
      <c r="V55" s="155">
        <f t="shared" si="35"/>
        <v>1833407.198671229</v>
      </c>
      <c r="W55" s="153">
        <f t="shared" si="37"/>
        <v>5230910.5772670601</v>
      </c>
      <c r="X55" s="94">
        <f t="shared" si="36"/>
        <v>1833407.1986712292</v>
      </c>
      <c r="Y55" s="95">
        <f t="shared" si="21"/>
        <v>0</v>
      </c>
      <c r="Z55" s="603">
        <v>172176.75808903715</v>
      </c>
      <c r="AA55" s="604"/>
      <c r="AC55" s="733">
        <v>51</v>
      </c>
      <c r="AD55" s="692">
        <v>245277116.88738975</v>
      </c>
      <c r="AE55" s="692">
        <v>225743346.72333723</v>
      </c>
      <c r="AF55" s="652"/>
    </row>
    <row r="56" spans="1:32">
      <c r="A56" s="158">
        <v>45</v>
      </c>
      <c r="B56" s="150">
        <f t="shared" si="38"/>
        <v>7153.8500000000013</v>
      </c>
      <c r="C56" s="150">
        <v>0</v>
      </c>
      <c r="D56" s="404"/>
      <c r="E56" s="152"/>
      <c r="F56" s="150"/>
      <c r="G56" s="153">
        <f t="shared" si="20"/>
        <v>0</v>
      </c>
      <c r="H56" s="153">
        <f t="shared" si="22"/>
        <v>7153.8500000000013</v>
      </c>
      <c r="I56" s="154">
        <v>45</v>
      </c>
      <c r="J56" s="153">
        <f t="shared" si="23"/>
        <v>268.26937500000003</v>
      </c>
      <c r="K56" s="153">
        <f t="shared" si="24"/>
        <v>268.26937500000003</v>
      </c>
      <c r="L56" s="153">
        <f t="shared" si="25"/>
        <v>268.26937500000003</v>
      </c>
      <c r="M56" s="153">
        <f t="shared" si="26"/>
        <v>268.26937500000003</v>
      </c>
      <c r="N56" s="153">
        <f t="shared" si="27"/>
        <v>268.26937500000003</v>
      </c>
      <c r="O56" s="153">
        <f t="shared" si="28"/>
        <v>268.26937500000003</v>
      </c>
      <c r="P56" s="153">
        <f t="shared" si="29"/>
        <v>268.26937500000003</v>
      </c>
      <c r="Q56" s="153">
        <f t="shared" si="30"/>
        <v>268.26937500000003</v>
      </c>
      <c r="R56" s="153">
        <f t="shared" si="31"/>
        <v>268.26937500000003</v>
      </c>
      <c r="S56" s="153">
        <f t="shared" si="32"/>
        <v>268.26937500000003</v>
      </c>
      <c r="T56" s="153">
        <f t="shared" si="33"/>
        <v>268.26937500000003</v>
      </c>
      <c r="U56" s="153">
        <f t="shared" si="34"/>
        <v>268.26937500000003</v>
      </c>
      <c r="V56" s="155">
        <f t="shared" si="35"/>
        <v>3219.2324999999996</v>
      </c>
      <c r="W56" s="153">
        <f t="shared" si="37"/>
        <v>3934.6175000000017</v>
      </c>
      <c r="X56" s="94">
        <f t="shared" si="36"/>
        <v>3219.2325000000005</v>
      </c>
      <c r="Y56" s="95">
        <f t="shared" si="21"/>
        <v>0</v>
      </c>
      <c r="Z56" s="603">
        <v>0</v>
      </c>
      <c r="AA56" s="604"/>
      <c r="AC56" s="733" t="s">
        <v>224</v>
      </c>
      <c r="AD56" s="692">
        <v>13386691.505160002</v>
      </c>
      <c r="AE56" s="692">
        <v>13386691.505160002</v>
      </c>
    </row>
    <row r="57" spans="1:32">
      <c r="A57" s="168">
        <v>49</v>
      </c>
      <c r="B57" s="150">
        <f t="shared" si="38"/>
        <v>707092004.44015431</v>
      </c>
      <c r="C57" s="150">
        <v>96979800</v>
      </c>
      <c r="D57" s="404">
        <f>VLOOKUP(A57,$AC$45:$AE$59,3,FALSE)</f>
        <v>90992502.221660629</v>
      </c>
      <c r="E57" s="152"/>
      <c r="F57" s="150"/>
      <c r="G57" s="153">
        <f t="shared" si="20"/>
        <v>48489900</v>
      </c>
      <c r="H57" s="153">
        <f t="shared" si="22"/>
        <v>846574406.66181493</v>
      </c>
      <c r="I57" s="154">
        <v>8</v>
      </c>
      <c r="J57" s="153">
        <f t="shared" si="23"/>
        <v>5643829.3777454337</v>
      </c>
      <c r="K57" s="153">
        <f t="shared" si="24"/>
        <v>5643829.3777454337</v>
      </c>
      <c r="L57" s="153">
        <f t="shared" si="25"/>
        <v>5643829.3777454337</v>
      </c>
      <c r="M57" s="153">
        <f t="shared" si="26"/>
        <v>5643829.3777454337</v>
      </c>
      <c r="N57" s="153">
        <f t="shared" si="27"/>
        <v>5643829.3777454337</v>
      </c>
      <c r="O57" s="153">
        <f t="shared" si="28"/>
        <v>5643829.3777454337</v>
      </c>
      <c r="P57" s="153">
        <f t="shared" si="29"/>
        <v>5643829.3777454337</v>
      </c>
      <c r="Q57" s="153">
        <f t="shared" si="30"/>
        <v>5643829.3777454337</v>
      </c>
      <c r="R57" s="153">
        <f t="shared" si="31"/>
        <v>5643829.3777454337</v>
      </c>
      <c r="S57" s="153">
        <f t="shared" si="32"/>
        <v>5643829.3777454337</v>
      </c>
      <c r="T57" s="153">
        <f t="shared" si="33"/>
        <v>5643829.3777454337</v>
      </c>
      <c r="U57" s="153">
        <f t="shared" si="34"/>
        <v>5643829.3777454337</v>
      </c>
      <c r="V57" s="155">
        <f t="shared" si="35"/>
        <v>67725952.532945201</v>
      </c>
      <c r="W57" s="153">
        <f t="shared" si="37"/>
        <v>736345851.90720916</v>
      </c>
      <c r="X57" s="94">
        <f t="shared" si="36"/>
        <v>67725952.532945201</v>
      </c>
      <c r="Y57" s="95">
        <f t="shared" si="21"/>
        <v>0</v>
      </c>
      <c r="Z57" s="603">
        <v>7267432.3730679378</v>
      </c>
      <c r="AA57" s="604"/>
      <c r="AC57" s="733">
        <v>14.1</v>
      </c>
      <c r="AD57" s="692">
        <v>3826361</v>
      </c>
      <c r="AE57" s="692">
        <v>3595223.8648070795</v>
      </c>
    </row>
    <row r="58" spans="1:32">
      <c r="A58" s="168">
        <v>50</v>
      </c>
      <c r="B58" s="150">
        <f t="shared" si="38"/>
        <v>17784072.990998454</v>
      </c>
      <c r="C58" s="150">
        <v>28633648</v>
      </c>
      <c r="D58" s="404">
        <f>VLOOKUP(A58,$AC$45:$AE$59,3,FALSE)</f>
        <v>26453001.237340864</v>
      </c>
      <c r="E58" s="152"/>
      <c r="F58" s="150"/>
      <c r="G58" s="153">
        <f t="shared" si="20"/>
        <v>14316824</v>
      </c>
      <c r="H58" s="153">
        <f t="shared" si="22"/>
        <v>58553898.228339314</v>
      </c>
      <c r="I58" s="154">
        <v>55</v>
      </c>
      <c r="J58" s="153">
        <f t="shared" si="23"/>
        <v>2683720.3354655518</v>
      </c>
      <c r="K58" s="153">
        <f t="shared" si="24"/>
        <v>2683720.3354655518</v>
      </c>
      <c r="L58" s="153">
        <f t="shared" si="25"/>
        <v>2683720.3354655518</v>
      </c>
      <c r="M58" s="153">
        <f t="shared" si="26"/>
        <v>2683720.3354655518</v>
      </c>
      <c r="N58" s="153">
        <f t="shared" si="27"/>
        <v>2683720.3354655518</v>
      </c>
      <c r="O58" s="153">
        <f t="shared" si="28"/>
        <v>2683720.3354655518</v>
      </c>
      <c r="P58" s="153">
        <f t="shared" si="29"/>
        <v>2683720.3354655518</v>
      </c>
      <c r="Q58" s="153">
        <f t="shared" si="30"/>
        <v>2683720.3354655518</v>
      </c>
      <c r="R58" s="153">
        <f t="shared" si="31"/>
        <v>2683720.3354655518</v>
      </c>
      <c r="S58" s="153">
        <f t="shared" si="32"/>
        <v>2683720.3354655518</v>
      </c>
      <c r="T58" s="153">
        <f t="shared" si="33"/>
        <v>2683720.3354655518</v>
      </c>
      <c r="U58" s="153">
        <f t="shared" si="34"/>
        <v>2683720.3354655518</v>
      </c>
      <c r="V58" s="155">
        <f t="shared" si="35"/>
        <v>32204644.025586616</v>
      </c>
      <c r="W58" s="153">
        <f t="shared" si="37"/>
        <v>14213076.965411838</v>
      </c>
      <c r="X58" s="94">
        <f t="shared" si="36"/>
        <v>32204644.025586624</v>
      </c>
      <c r="Y58" s="95">
        <f t="shared" si="21"/>
        <v>0</v>
      </c>
      <c r="Z58" s="603">
        <v>14118373.096211616</v>
      </c>
      <c r="AA58" s="604"/>
      <c r="AC58" s="733"/>
      <c r="AD58" s="692"/>
      <c r="AE58" s="692"/>
    </row>
    <row r="59" spans="1:32">
      <c r="A59" s="158">
        <v>51</v>
      </c>
      <c r="B59" s="150">
        <f t="shared" si="38"/>
        <v>1303330694.2519028</v>
      </c>
      <c r="C59" s="150">
        <v>245277116.88738975</v>
      </c>
      <c r="D59" s="404">
        <f>VLOOKUP(A59,$AC$45:$AE$59,3,FALSE)</f>
        <v>225743346.72333723</v>
      </c>
      <c r="E59" s="152"/>
      <c r="F59" s="150"/>
      <c r="G59" s="153">
        <f t="shared" si="20"/>
        <v>122638558.44369487</v>
      </c>
      <c r="H59" s="153">
        <f t="shared" si="22"/>
        <v>1651712599.4189348</v>
      </c>
      <c r="I59" s="154">
        <v>6</v>
      </c>
      <c r="J59" s="153">
        <f t="shared" si="23"/>
        <v>8258562.997094675</v>
      </c>
      <c r="K59" s="153">
        <f t="shared" si="24"/>
        <v>8258562.997094675</v>
      </c>
      <c r="L59" s="153">
        <f t="shared" si="25"/>
        <v>8258562.997094675</v>
      </c>
      <c r="M59" s="153">
        <f t="shared" si="26"/>
        <v>8258562.997094675</v>
      </c>
      <c r="N59" s="153">
        <f t="shared" si="27"/>
        <v>8258562.997094675</v>
      </c>
      <c r="O59" s="153">
        <f t="shared" si="28"/>
        <v>8258562.997094675</v>
      </c>
      <c r="P59" s="153">
        <f t="shared" si="29"/>
        <v>8258562.997094675</v>
      </c>
      <c r="Q59" s="153">
        <f t="shared" si="30"/>
        <v>8258562.997094675</v>
      </c>
      <c r="R59" s="153">
        <f t="shared" si="31"/>
        <v>8258562.997094675</v>
      </c>
      <c r="S59" s="153">
        <f t="shared" si="32"/>
        <v>8258562.997094675</v>
      </c>
      <c r="T59" s="153">
        <f t="shared" si="33"/>
        <v>8258562.997094675</v>
      </c>
      <c r="U59" s="153">
        <f t="shared" si="34"/>
        <v>8258562.997094675</v>
      </c>
      <c r="V59" s="155">
        <f t="shared" si="35"/>
        <v>99102755.965136096</v>
      </c>
      <c r="W59" s="153">
        <f t="shared" si="37"/>
        <v>1449505055.1741564</v>
      </c>
      <c r="X59" s="94">
        <f t="shared" si="36"/>
        <v>99102755.965136096</v>
      </c>
      <c r="Y59" s="95">
        <f t="shared" si="21"/>
        <v>0</v>
      </c>
      <c r="Z59" s="603">
        <v>13435695.576282963</v>
      </c>
      <c r="AA59" s="604"/>
      <c r="AC59" s="735" t="s">
        <v>84</v>
      </c>
      <c r="AD59" s="736">
        <f>SUM(AD46:AD58)</f>
        <v>456062583.50515997</v>
      </c>
      <c r="AE59" s="736">
        <f>SUM(AE46:AE58)</f>
        <v>425791512.48092246</v>
      </c>
      <c r="AF59" s="652">
        <f>+AD59-AE59</f>
        <v>30271071.024237514</v>
      </c>
    </row>
    <row r="60" spans="1:32">
      <c r="A60" s="173" t="s">
        <v>224</v>
      </c>
      <c r="B60" s="150">
        <f t="shared" si="38"/>
        <v>59502829.969043568</v>
      </c>
      <c r="C60" s="150">
        <v>13386691.505160002</v>
      </c>
      <c r="D60" s="404">
        <f>C60</f>
        <v>13386691.505160002</v>
      </c>
      <c r="E60" s="152"/>
      <c r="F60" s="150"/>
      <c r="G60" s="153">
        <f t="shared" si="20"/>
        <v>6693345.752580001</v>
      </c>
      <c r="H60" s="153">
        <f t="shared" si="22"/>
        <v>79582867.226783574</v>
      </c>
      <c r="I60" s="154">
        <v>6</v>
      </c>
      <c r="J60" s="153">
        <f t="shared" si="23"/>
        <v>397914.33613391785</v>
      </c>
      <c r="K60" s="153">
        <f t="shared" si="24"/>
        <v>397914.33613391785</v>
      </c>
      <c r="L60" s="153">
        <f t="shared" si="25"/>
        <v>397914.33613391785</v>
      </c>
      <c r="M60" s="153">
        <f t="shared" si="26"/>
        <v>397914.33613391785</v>
      </c>
      <c r="N60" s="153">
        <f t="shared" si="27"/>
        <v>397914.33613391785</v>
      </c>
      <c r="O60" s="153">
        <f t="shared" si="28"/>
        <v>397914.33613391785</v>
      </c>
      <c r="P60" s="153">
        <f t="shared" si="29"/>
        <v>397914.33613391785</v>
      </c>
      <c r="Q60" s="153">
        <f t="shared" si="30"/>
        <v>397914.33613391785</v>
      </c>
      <c r="R60" s="153">
        <f t="shared" si="31"/>
        <v>397914.33613391785</v>
      </c>
      <c r="S60" s="153">
        <f t="shared" si="32"/>
        <v>397914.33613391785</v>
      </c>
      <c r="T60" s="153">
        <f t="shared" si="33"/>
        <v>397914.33613391785</v>
      </c>
      <c r="U60" s="153">
        <f t="shared" si="34"/>
        <v>397914.33613391785</v>
      </c>
      <c r="V60" s="155">
        <f t="shared" si="35"/>
        <v>4774972.0336070145</v>
      </c>
      <c r="W60" s="153">
        <f t="shared" si="37"/>
        <v>68114549.440596551</v>
      </c>
      <c r="X60" s="94">
        <f t="shared" si="36"/>
        <v>4774972.0336070145</v>
      </c>
      <c r="Y60" s="95">
        <f t="shared" si="21"/>
        <v>0</v>
      </c>
      <c r="Z60" s="603"/>
      <c r="AA60" s="604"/>
    </row>
    <row r="61" spans="1:32">
      <c r="A61" s="158">
        <v>43.2</v>
      </c>
      <c r="B61" s="150">
        <f t="shared" si="38"/>
        <v>0</v>
      </c>
      <c r="C61" s="150">
        <v>0</v>
      </c>
      <c r="D61" s="404"/>
      <c r="E61" s="152"/>
      <c r="F61" s="150"/>
      <c r="G61" s="153">
        <f t="shared" si="20"/>
        <v>0</v>
      </c>
      <c r="H61" s="153">
        <f t="shared" si="22"/>
        <v>0</v>
      </c>
      <c r="I61" s="154">
        <v>50</v>
      </c>
      <c r="J61" s="153">
        <f t="shared" si="23"/>
        <v>0</v>
      </c>
      <c r="K61" s="153">
        <f t="shared" si="24"/>
        <v>0</v>
      </c>
      <c r="L61" s="153">
        <f t="shared" si="25"/>
        <v>0</v>
      </c>
      <c r="M61" s="153">
        <f t="shared" si="26"/>
        <v>0</v>
      </c>
      <c r="N61" s="153">
        <f t="shared" si="27"/>
        <v>0</v>
      </c>
      <c r="O61" s="153">
        <f t="shared" si="28"/>
        <v>0</v>
      </c>
      <c r="P61" s="153">
        <f t="shared" si="29"/>
        <v>0</v>
      </c>
      <c r="Q61" s="153">
        <f t="shared" si="30"/>
        <v>0</v>
      </c>
      <c r="R61" s="153">
        <f t="shared" si="31"/>
        <v>0</v>
      </c>
      <c r="S61" s="153">
        <f t="shared" si="32"/>
        <v>0</v>
      </c>
      <c r="T61" s="153">
        <f t="shared" si="33"/>
        <v>0</v>
      </c>
      <c r="U61" s="153">
        <f t="shared" si="34"/>
        <v>0</v>
      </c>
      <c r="V61" s="155">
        <f t="shared" si="35"/>
        <v>0</v>
      </c>
      <c r="W61" s="153">
        <f t="shared" si="37"/>
        <v>0</v>
      </c>
      <c r="X61" s="94">
        <f t="shared" si="36"/>
        <v>0</v>
      </c>
      <c r="Y61" s="95">
        <f t="shared" si="21"/>
        <v>0</v>
      </c>
      <c r="Z61" s="603"/>
      <c r="AA61" s="604"/>
    </row>
    <row r="62" spans="1:32">
      <c r="A62" s="158" t="s">
        <v>158</v>
      </c>
      <c r="B62" s="150">
        <f t="shared" si="38"/>
        <v>19174115.910930283</v>
      </c>
      <c r="C62" s="150">
        <v>0</v>
      </c>
      <c r="D62" s="404"/>
      <c r="E62" s="152"/>
      <c r="F62" s="150"/>
      <c r="G62" s="153">
        <f t="shared" si="20"/>
        <v>0</v>
      </c>
      <c r="H62" s="153">
        <f t="shared" si="22"/>
        <v>19174115.910930283</v>
      </c>
      <c r="I62" s="154">
        <v>7</v>
      </c>
      <c r="J62" s="153">
        <f t="shared" si="23"/>
        <v>111849.00948042666</v>
      </c>
      <c r="K62" s="153">
        <f t="shared" si="24"/>
        <v>111849.00948042666</v>
      </c>
      <c r="L62" s="153">
        <f t="shared" si="25"/>
        <v>111849.00948042666</v>
      </c>
      <c r="M62" s="153">
        <f t="shared" si="26"/>
        <v>111849.00948042666</v>
      </c>
      <c r="N62" s="153">
        <f t="shared" si="27"/>
        <v>111849.00948042666</v>
      </c>
      <c r="O62" s="153">
        <f t="shared" si="28"/>
        <v>111849.00948042666</v>
      </c>
      <c r="P62" s="153">
        <f t="shared" si="29"/>
        <v>111849.00948042666</v>
      </c>
      <c r="Q62" s="153">
        <f t="shared" si="30"/>
        <v>111849.00948042666</v>
      </c>
      <c r="R62" s="153">
        <f t="shared" si="31"/>
        <v>111849.00948042666</v>
      </c>
      <c r="S62" s="153">
        <f t="shared" si="32"/>
        <v>111849.00948042666</v>
      </c>
      <c r="T62" s="153">
        <f t="shared" si="33"/>
        <v>111849.00948042666</v>
      </c>
      <c r="U62" s="153">
        <f t="shared" si="34"/>
        <v>111849.00948042666</v>
      </c>
      <c r="V62" s="155">
        <f t="shared" si="35"/>
        <v>1342188.1137651196</v>
      </c>
      <c r="W62" s="153">
        <f t="shared" si="37"/>
        <v>17831927.797165163</v>
      </c>
      <c r="X62" s="94">
        <f t="shared" si="36"/>
        <v>1342188.1137651198</v>
      </c>
      <c r="Y62" s="95">
        <f t="shared" si="21"/>
        <v>0</v>
      </c>
      <c r="Z62" s="603">
        <v>0</v>
      </c>
      <c r="AA62" s="604"/>
    </row>
    <row r="63" spans="1:32" s="606" customFormat="1">
      <c r="A63" s="177">
        <v>14.1</v>
      </c>
      <c r="B63" s="150">
        <f t="shared" si="38"/>
        <v>5669677.7685811622</v>
      </c>
      <c r="C63" s="150">
        <v>3826361</v>
      </c>
      <c r="D63" s="404">
        <f>VLOOKUP(A63,$AC$45:$AE$59,3,FALSE)</f>
        <v>3595223.8648070795</v>
      </c>
      <c r="E63" s="152"/>
      <c r="F63" s="150"/>
      <c r="G63" s="153">
        <f t="shared" si="20"/>
        <v>1913180.5</v>
      </c>
      <c r="H63" s="153">
        <f t="shared" si="22"/>
        <v>11178082.133388242</v>
      </c>
      <c r="I63" s="154">
        <v>5</v>
      </c>
      <c r="J63" s="153">
        <f t="shared" si="23"/>
        <v>46575.342222451007</v>
      </c>
      <c r="K63" s="153">
        <f t="shared" si="24"/>
        <v>46575.342222451007</v>
      </c>
      <c r="L63" s="153">
        <f t="shared" si="25"/>
        <v>46575.342222451007</v>
      </c>
      <c r="M63" s="153">
        <f t="shared" si="26"/>
        <v>46575.342222451007</v>
      </c>
      <c r="N63" s="153">
        <f t="shared" si="27"/>
        <v>46575.342222451007</v>
      </c>
      <c r="O63" s="153">
        <f t="shared" si="28"/>
        <v>46575.342222451007</v>
      </c>
      <c r="P63" s="153">
        <f t="shared" si="29"/>
        <v>46575.342222451007</v>
      </c>
      <c r="Q63" s="153">
        <f t="shared" si="30"/>
        <v>46575.342222451007</v>
      </c>
      <c r="R63" s="153">
        <f t="shared" si="31"/>
        <v>46575.342222451007</v>
      </c>
      <c r="S63" s="153">
        <f t="shared" si="32"/>
        <v>46575.342222451007</v>
      </c>
      <c r="T63" s="153">
        <f t="shared" si="33"/>
        <v>46575.342222451007</v>
      </c>
      <c r="U63" s="153">
        <f t="shared" si="34"/>
        <v>46575.342222451007</v>
      </c>
      <c r="V63" s="155">
        <f t="shared" si="35"/>
        <v>558904.10666941211</v>
      </c>
      <c r="W63" s="153">
        <f t="shared" si="37"/>
        <v>8937134.6619117502</v>
      </c>
      <c r="X63" s="94">
        <f t="shared" si="36"/>
        <v>558904.10666941211</v>
      </c>
      <c r="Y63" s="95">
        <f t="shared" si="21"/>
        <v>0</v>
      </c>
      <c r="Z63" s="603">
        <v>179563.05029612448</v>
      </c>
      <c r="AA63" s="737"/>
      <c r="AC63" s="584"/>
      <c r="AD63" s="584"/>
      <c r="AE63" s="584"/>
    </row>
    <row r="64" spans="1:32" ht="15.75" thickBot="1">
      <c r="A64" s="180" t="s">
        <v>84</v>
      </c>
      <c r="B64" s="181">
        <f>SUM(B43:B63)</f>
        <v>4270704799.727797</v>
      </c>
      <c r="C64" s="181">
        <f>SUM(C43:C63)</f>
        <v>456062583.50515997</v>
      </c>
      <c r="D64" s="181">
        <f>SUM(D43:D63)</f>
        <v>425791512.48092246</v>
      </c>
      <c r="E64" s="181">
        <f t="shared" ref="E64:T64" si="39">SUM(E43:E63)</f>
        <v>0</v>
      </c>
      <c r="F64" s="181">
        <f t="shared" si="39"/>
        <v>0</v>
      </c>
      <c r="G64" s="181">
        <f t="shared" si="39"/>
        <v>225130755.97151273</v>
      </c>
      <c r="H64" s="181">
        <f t="shared" si="39"/>
        <v>4921627068.180233</v>
      </c>
      <c r="I64" s="181"/>
      <c r="J64" s="181">
        <f t="shared" si="39"/>
        <v>36178905.104819253</v>
      </c>
      <c r="K64" s="181">
        <f t="shared" si="39"/>
        <v>36178905.104819253</v>
      </c>
      <c r="L64" s="181">
        <f t="shared" si="39"/>
        <v>36178905.104819253</v>
      </c>
      <c r="M64" s="181">
        <f t="shared" si="39"/>
        <v>36178905.104819253</v>
      </c>
      <c r="N64" s="181">
        <f t="shared" si="39"/>
        <v>36178905.104819253</v>
      </c>
      <c r="O64" s="181">
        <f t="shared" si="39"/>
        <v>36178905.104819253</v>
      </c>
      <c r="P64" s="181">
        <f t="shared" si="39"/>
        <v>36178905.104819253</v>
      </c>
      <c r="Q64" s="181">
        <f t="shared" si="39"/>
        <v>36178905.104819253</v>
      </c>
      <c r="R64" s="181">
        <f t="shared" si="39"/>
        <v>36178905.104819253</v>
      </c>
      <c r="S64" s="181">
        <f t="shared" si="39"/>
        <v>36178905.104819253</v>
      </c>
      <c r="T64" s="181">
        <f t="shared" si="39"/>
        <v>36178905.104819253</v>
      </c>
      <c r="U64" s="181">
        <f>SUM(U43:U63)</f>
        <v>36178905.104819253</v>
      </c>
      <c r="V64" s="181">
        <f>SUM(V43:V63)</f>
        <v>434541651.69783103</v>
      </c>
      <c r="W64" s="181">
        <f>SUM(W43:W63)</f>
        <v>4292225731.5351262</v>
      </c>
      <c r="X64" s="94">
        <f>SUM(X43:X63)</f>
        <v>434146861.25783104</v>
      </c>
      <c r="Y64" s="95">
        <f t="shared" si="21"/>
        <v>394790.43999999762</v>
      </c>
      <c r="Z64" s="603"/>
      <c r="AC64" s="606"/>
      <c r="AD64" s="606"/>
      <c r="AE64" s="606"/>
    </row>
    <row r="65" spans="1:31" ht="15.75" thickTop="1">
      <c r="B65" s="613"/>
      <c r="C65" s="614"/>
      <c r="D65" s="614"/>
      <c r="X65" s="95"/>
      <c r="Y65" s="95"/>
      <c r="Z65" s="164"/>
    </row>
    <row r="66" spans="1:31">
      <c r="B66" s="613"/>
      <c r="C66" s="614">
        <f>SUM(C64:C65)</f>
        <v>456062583.50515997</v>
      </c>
      <c r="D66" s="614">
        <f>SUM(D64:D65)</f>
        <v>425791512.48092246</v>
      </c>
      <c r="F66" s="615">
        <f>+C66-D66</f>
        <v>30271071.024237514</v>
      </c>
      <c r="G66" s="617" t="s">
        <v>238</v>
      </c>
    </row>
    <row r="67" spans="1:31">
      <c r="B67" s="613" t="s">
        <v>226</v>
      </c>
      <c r="C67" s="614">
        <f>+C66-C60</f>
        <v>442675892</v>
      </c>
      <c r="D67" s="614">
        <f>+D66-D60</f>
        <v>412404820.97576249</v>
      </c>
      <c r="G67" s="617"/>
    </row>
    <row r="68" spans="1:31">
      <c r="B68" s="613"/>
      <c r="C68" s="614"/>
      <c r="D68" s="614"/>
      <c r="G68" s="617"/>
    </row>
    <row r="69" spans="1:31" s="606" customFormat="1">
      <c r="A69" s="63" t="s">
        <v>189</v>
      </c>
      <c r="B69" s="738" t="s">
        <v>160</v>
      </c>
      <c r="C69" s="739">
        <f>+C66-AD59</f>
        <v>0</v>
      </c>
      <c r="D69" s="739">
        <f>+D66-AE59</f>
        <v>0</v>
      </c>
      <c r="E69" s="122"/>
      <c r="F69" s="122"/>
      <c r="G69" s="122"/>
      <c r="H69" s="124" t="s">
        <v>127</v>
      </c>
      <c r="I69" s="122"/>
      <c r="J69" s="125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73"/>
      <c r="Y69" s="384"/>
      <c r="AC69" s="584"/>
      <c r="AD69" s="584"/>
      <c r="AE69" s="584"/>
    </row>
    <row r="70" spans="1:31" s="606" customFormat="1" ht="12.75">
      <c r="A70" s="63" t="s">
        <v>227</v>
      </c>
      <c r="B70" s="122"/>
      <c r="C70" s="122"/>
      <c r="D70" s="122"/>
      <c r="E70" s="122"/>
      <c r="F70" s="122"/>
      <c r="G70" s="122"/>
      <c r="H70" s="127" t="s">
        <v>131</v>
      </c>
      <c r="I70" s="122"/>
      <c r="J70" s="125"/>
      <c r="K70" s="122"/>
      <c r="L70" s="122"/>
      <c r="M70" s="122"/>
      <c r="N70" s="122"/>
      <c r="O70" s="122"/>
      <c r="P70" s="122"/>
      <c r="Q70" s="122"/>
      <c r="R70" s="122"/>
      <c r="S70" s="122"/>
      <c r="T70" s="125"/>
      <c r="U70" s="122"/>
      <c r="V70" s="122"/>
      <c r="W70" s="122"/>
      <c r="X70" s="73"/>
      <c r="Y70" s="384"/>
    </row>
    <row r="71" spans="1:31" s="606" customFormat="1" ht="12.75">
      <c r="A71" s="63" t="s">
        <v>133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3"/>
      <c r="Q71" s="122"/>
      <c r="R71" s="122"/>
      <c r="S71" s="122"/>
      <c r="T71" s="122"/>
      <c r="U71" s="122"/>
      <c r="V71" s="122"/>
      <c r="W71" s="122"/>
      <c r="X71" s="73"/>
      <c r="Y71" s="384"/>
    </row>
    <row r="72" spans="1:31">
      <c r="A72" s="128" t="s">
        <v>191</v>
      </c>
      <c r="B72" s="129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73"/>
      <c r="Y72" s="384"/>
      <c r="Z72" s="606"/>
      <c r="AC72" s="606"/>
      <c r="AD72" s="606"/>
      <c r="AE72" s="606"/>
    </row>
    <row r="73" spans="1:31">
      <c r="A73" s="130"/>
      <c r="B73" s="131" t="s">
        <v>134</v>
      </c>
      <c r="C73" s="132" t="s">
        <v>135</v>
      </c>
      <c r="D73" s="133" t="s">
        <v>136</v>
      </c>
      <c r="E73" s="130"/>
      <c r="F73" s="132" t="s">
        <v>137</v>
      </c>
      <c r="G73" s="133" t="s">
        <v>138</v>
      </c>
      <c r="H73" s="132" t="s">
        <v>139</v>
      </c>
      <c r="I73" s="130"/>
      <c r="J73" s="133" t="s">
        <v>25</v>
      </c>
      <c r="K73" s="133" t="s">
        <v>25</v>
      </c>
      <c r="L73" s="133" t="s">
        <v>25</v>
      </c>
      <c r="M73" s="133" t="s">
        <v>25</v>
      </c>
      <c r="N73" s="133" t="s">
        <v>25</v>
      </c>
      <c r="O73" s="133" t="s">
        <v>25</v>
      </c>
      <c r="P73" s="133" t="s">
        <v>25</v>
      </c>
      <c r="Q73" s="133" t="s">
        <v>25</v>
      </c>
      <c r="R73" s="133" t="s">
        <v>25</v>
      </c>
      <c r="S73" s="133" t="s">
        <v>25</v>
      </c>
      <c r="T73" s="133" t="s">
        <v>25</v>
      </c>
      <c r="U73" s="134" t="s">
        <v>25</v>
      </c>
      <c r="V73" s="133" t="s">
        <v>25</v>
      </c>
      <c r="W73" s="135" t="s">
        <v>140</v>
      </c>
      <c r="X73" s="73"/>
      <c r="Y73" s="384"/>
      <c r="Z73" s="606"/>
    </row>
    <row r="74" spans="1:31">
      <c r="A74" s="136" t="s">
        <v>141</v>
      </c>
      <c r="B74" s="137" t="s">
        <v>142</v>
      </c>
      <c r="C74" s="136" t="s">
        <v>5</v>
      </c>
      <c r="D74" s="136" t="s">
        <v>143</v>
      </c>
      <c r="E74" s="138" t="s">
        <v>144</v>
      </c>
      <c r="F74" s="136" t="s">
        <v>145</v>
      </c>
      <c r="G74" s="139" t="s">
        <v>146</v>
      </c>
      <c r="H74" s="136" t="s">
        <v>147</v>
      </c>
      <c r="I74" s="139" t="s">
        <v>16</v>
      </c>
      <c r="J74" s="139" t="s">
        <v>192</v>
      </c>
      <c r="K74" s="139" t="s">
        <v>192</v>
      </c>
      <c r="L74" s="139" t="s">
        <v>192</v>
      </c>
      <c r="M74" s="139" t="s">
        <v>192</v>
      </c>
      <c r="N74" s="139" t="s">
        <v>192</v>
      </c>
      <c r="O74" s="139" t="s">
        <v>192</v>
      </c>
      <c r="P74" s="139" t="s">
        <v>192</v>
      </c>
      <c r="Q74" s="139" t="s">
        <v>192</v>
      </c>
      <c r="R74" s="139" t="s">
        <v>192</v>
      </c>
      <c r="S74" s="139" t="s">
        <v>192</v>
      </c>
      <c r="T74" s="139" t="s">
        <v>192</v>
      </c>
      <c r="U74" s="140" t="s">
        <v>192</v>
      </c>
      <c r="V74" s="136"/>
      <c r="W74" s="141" t="s">
        <v>10</v>
      </c>
      <c r="X74" s="73"/>
      <c r="Y74" s="142"/>
      <c r="Z74" s="606"/>
    </row>
    <row r="75" spans="1:31">
      <c r="A75" s="143" t="s">
        <v>148</v>
      </c>
      <c r="B75" s="144" t="s">
        <v>149</v>
      </c>
      <c r="C75" s="143" t="s">
        <v>84</v>
      </c>
      <c r="D75" s="145" t="s">
        <v>150</v>
      </c>
      <c r="E75" s="146"/>
      <c r="F75" s="143" t="s">
        <v>151</v>
      </c>
      <c r="G75" s="145" t="s">
        <v>152</v>
      </c>
      <c r="H75" s="143" t="s">
        <v>153</v>
      </c>
      <c r="I75" s="145" t="s">
        <v>154</v>
      </c>
      <c r="J75" s="145" t="s">
        <v>194</v>
      </c>
      <c r="K75" s="145" t="s">
        <v>195</v>
      </c>
      <c r="L75" s="145" t="s">
        <v>196</v>
      </c>
      <c r="M75" s="145" t="s">
        <v>197</v>
      </c>
      <c r="N75" s="145" t="s">
        <v>198</v>
      </c>
      <c r="O75" s="145" t="s">
        <v>199</v>
      </c>
      <c r="P75" s="145" t="s">
        <v>200</v>
      </c>
      <c r="Q75" s="145" t="s">
        <v>201</v>
      </c>
      <c r="R75" s="145" t="s">
        <v>202</v>
      </c>
      <c r="S75" s="145" t="s">
        <v>203</v>
      </c>
      <c r="T75" s="145" t="s">
        <v>204</v>
      </c>
      <c r="U75" s="145" t="s">
        <v>205</v>
      </c>
      <c r="V75" s="145" t="s">
        <v>155</v>
      </c>
      <c r="W75" s="141" t="s">
        <v>166</v>
      </c>
      <c r="X75" s="87" t="s">
        <v>167</v>
      </c>
      <c r="Y75" s="142"/>
      <c r="Z75" s="603" t="s">
        <v>253</v>
      </c>
    </row>
    <row r="76" spans="1:31">
      <c r="A76" s="139"/>
      <c r="B76" s="148"/>
      <c r="C76" s="138"/>
      <c r="D76" s="138"/>
      <c r="E76" s="138"/>
      <c r="F76" s="138"/>
      <c r="G76" s="138"/>
      <c r="H76" s="138"/>
      <c r="I76" s="139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49"/>
      <c r="W76" s="130"/>
      <c r="X76" s="73"/>
      <c r="Y76" s="142"/>
      <c r="Z76" s="606"/>
    </row>
    <row r="77" spans="1:31" ht="15.75" thickBot="1">
      <c r="A77" s="140">
        <v>1</v>
      </c>
      <c r="B77" s="150">
        <f t="shared" ref="B77:B97" si="40">W43</f>
        <v>994871053.20959997</v>
      </c>
      <c r="C77" s="150">
        <v>0</v>
      </c>
      <c r="D77" s="404">
        <f t="shared" ref="D77:D97" si="41">IFERROR(VLOOKUP(A77,$AC$78:$AE$92,3,FALSE),0)</f>
        <v>0</v>
      </c>
      <c r="E77" s="138"/>
      <c r="F77" s="138"/>
      <c r="G77" s="153">
        <f t="shared" ref="G77" si="42">+((C77+F77)*0.5)</f>
        <v>0</v>
      </c>
      <c r="H77" s="153">
        <f>+B77+G77+D77</f>
        <v>994871053.20959997</v>
      </c>
      <c r="I77" s="154">
        <v>4</v>
      </c>
      <c r="J77" s="153">
        <f>H77*I77/100/12</f>
        <v>3316236.8440320003</v>
      </c>
      <c r="K77" s="153">
        <f>H77*I77/100/12</f>
        <v>3316236.8440320003</v>
      </c>
      <c r="L77" s="153">
        <f>H77*I77/100/12</f>
        <v>3316236.8440320003</v>
      </c>
      <c r="M77" s="153">
        <f>H77*I77/100/12</f>
        <v>3316236.8440320003</v>
      </c>
      <c r="N77" s="153">
        <f>H77*I77/100/12</f>
        <v>3316236.8440320003</v>
      </c>
      <c r="O77" s="153">
        <f>H77*I77/100/12</f>
        <v>3316236.8440320003</v>
      </c>
      <c r="P77" s="153">
        <f>H77*I77/100/12</f>
        <v>3316236.8440320003</v>
      </c>
      <c r="Q77" s="153">
        <f>H77*I77/100/12</f>
        <v>3316236.8440320003</v>
      </c>
      <c r="R77" s="153">
        <f>H77*I77/100/12</f>
        <v>3316236.8440320003</v>
      </c>
      <c r="S77" s="153">
        <f>H77*I77/100/12</f>
        <v>3316236.8440320003</v>
      </c>
      <c r="T77" s="153">
        <f>H77*I77/100/12</f>
        <v>3316236.8440320003</v>
      </c>
      <c r="U77" s="153">
        <f>H77*I77/100/12</f>
        <v>3316236.8440320003</v>
      </c>
      <c r="V77" s="155">
        <f>SUM(J77:U77)</f>
        <v>39794842.128384002</v>
      </c>
      <c r="W77" s="153">
        <f>+B77+C77+F77-V77</f>
        <v>955076211.08121598</v>
      </c>
      <c r="X77" s="94">
        <f>H77*I77/100</f>
        <v>39794842.128384002</v>
      </c>
      <c r="Y77" s="156">
        <f t="shared" ref="Y77:Y85" si="43">V77-X77</f>
        <v>0</v>
      </c>
      <c r="Z77" s="603">
        <v>0</v>
      </c>
    </row>
    <row r="78" spans="1:31" ht="15.75" thickBot="1">
      <c r="A78" s="158" t="s">
        <v>216</v>
      </c>
      <c r="B78" s="150">
        <f t="shared" si="40"/>
        <v>119586762.81658316</v>
      </c>
      <c r="C78" s="150">
        <v>6936032.8198695574</v>
      </c>
      <c r="D78" s="404">
        <f t="shared" si="41"/>
        <v>6157263.8198695574</v>
      </c>
      <c r="E78" s="153"/>
      <c r="F78" s="150"/>
      <c r="G78" s="153">
        <f>+((C78+F78)*0.5)</f>
        <v>3468016.4099347787</v>
      </c>
      <c r="H78" s="153">
        <f t="shared" ref="H78:H84" si="44">+B78+G78+D78</f>
        <v>129212043.04638749</v>
      </c>
      <c r="I78" s="154">
        <v>6</v>
      </c>
      <c r="J78" s="153">
        <f t="shared" ref="J78:J84" si="45">H78*I78/100/12</f>
        <v>646060.21523193747</v>
      </c>
      <c r="K78" s="153">
        <f t="shared" ref="K78:K97" si="46">H78*I78/100/12</f>
        <v>646060.21523193747</v>
      </c>
      <c r="L78" s="153">
        <f t="shared" ref="L78:L81" si="47">H78*I78/100/12</f>
        <v>646060.21523193747</v>
      </c>
      <c r="M78" s="153">
        <f t="shared" ref="M78:M97" si="48">H78*I78/100/12</f>
        <v>646060.21523193747</v>
      </c>
      <c r="N78" s="153">
        <f t="shared" ref="N78:N97" si="49">H78*I78/100/12</f>
        <v>646060.21523193747</v>
      </c>
      <c r="O78" s="153">
        <f t="shared" ref="O78:O97" si="50">H78*I78/100/12</f>
        <v>646060.21523193747</v>
      </c>
      <c r="P78" s="153">
        <f t="shared" ref="P78:P97" si="51">H78*I78/100/12</f>
        <v>646060.21523193747</v>
      </c>
      <c r="Q78" s="153">
        <f t="shared" ref="Q78:Q97" si="52">H78*I78/100/12</f>
        <v>646060.21523193747</v>
      </c>
      <c r="R78" s="153">
        <f t="shared" ref="R78:R97" si="53">H78*I78/100/12</f>
        <v>646060.21523193747</v>
      </c>
      <c r="S78" s="153">
        <f t="shared" ref="S78:S97" si="54">H78*I78/100/12</f>
        <v>646060.21523193747</v>
      </c>
      <c r="T78" s="153">
        <f t="shared" ref="T78:T97" si="55">H78*I78/100/12</f>
        <v>646060.21523193747</v>
      </c>
      <c r="U78" s="153">
        <f t="shared" ref="U78:U97" si="56">H78*I78/100/12</f>
        <v>646060.21523193747</v>
      </c>
      <c r="V78" s="155">
        <f t="shared" ref="V78:V84" si="57">SUM(J78:U78)</f>
        <v>7752722.5827832492</v>
      </c>
      <c r="W78" s="153">
        <f>+B78+C78+F78-V78</f>
        <v>118770073.05366947</v>
      </c>
      <c r="X78" s="94">
        <f>H78*I78/100</f>
        <v>7752722.5827832492</v>
      </c>
      <c r="Y78" s="156">
        <f t="shared" si="43"/>
        <v>0</v>
      </c>
      <c r="Z78" s="603">
        <v>330864.78783118539</v>
      </c>
      <c r="AC78" s="740" t="s">
        <v>274</v>
      </c>
      <c r="AD78" s="741" t="s">
        <v>277</v>
      </c>
      <c r="AE78" s="741" t="s">
        <v>276</v>
      </c>
    </row>
    <row r="79" spans="1:31">
      <c r="A79" s="158">
        <v>2</v>
      </c>
      <c r="B79" s="150">
        <f t="shared" si="40"/>
        <v>95695618.041199997</v>
      </c>
      <c r="C79" s="150">
        <v>0</v>
      </c>
      <c r="D79" s="404">
        <f t="shared" si="41"/>
        <v>0</v>
      </c>
      <c r="E79" s="153"/>
      <c r="F79" s="150"/>
      <c r="G79" s="153">
        <f t="shared" ref="G79:G83" si="58">+((C79+F79)*0.5)</f>
        <v>0</v>
      </c>
      <c r="H79" s="153">
        <f t="shared" si="44"/>
        <v>95695618.041199997</v>
      </c>
      <c r="I79" s="154">
        <v>6</v>
      </c>
      <c r="J79" s="153">
        <f t="shared" si="45"/>
        <v>478478.09020600002</v>
      </c>
      <c r="K79" s="153">
        <f t="shared" si="46"/>
        <v>478478.09020600002</v>
      </c>
      <c r="L79" s="153">
        <f t="shared" si="47"/>
        <v>478478.09020600002</v>
      </c>
      <c r="M79" s="153">
        <f t="shared" si="48"/>
        <v>478478.09020600002</v>
      </c>
      <c r="N79" s="153">
        <f t="shared" si="49"/>
        <v>478478.09020600002</v>
      </c>
      <c r="O79" s="153">
        <f t="shared" si="50"/>
        <v>478478.09020600002</v>
      </c>
      <c r="P79" s="153">
        <f t="shared" si="51"/>
        <v>478478.09020600002</v>
      </c>
      <c r="Q79" s="153">
        <f t="shared" si="52"/>
        <v>478478.09020600002</v>
      </c>
      <c r="R79" s="153">
        <f t="shared" si="53"/>
        <v>478478.09020600002</v>
      </c>
      <c r="S79" s="153">
        <f t="shared" si="54"/>
        <v>478478.09020600002</v>
      </c>
      <c r="T79" s="153">
        <f t="shared" si="55"/>
        <v>478478.09020600002</v>
      </c>
      <c r="U79" s="153">
        <f t="shared" si="56"/>
        <v>478478.09020600002</v>
      </c>
      <c r="V79" s="155">
        <f t="shared" si="57"/>
        <v>5741737.0824720003</v>
      </c>
      <c r="W79" s="153">
        <f>+B79+C79+F79-V79</f>
        <v>89953880.958728001</v>
      </c>
      <c r="X79" s="94">
        <f t="shared" ref="X79:X85" si="59">H79*I79/100</f>
        <v>5741737.0824720003</v>
      </c>
      <c r="Y79" s="156">
        <f t="shared" si="43"/>
        <v>0</v>
      </c>
      <c r="Z79" s="603">
        <v>0</v>
      </c>
      <c r="AC79" s="742" t="s">
        <v>216</v>
      </c>
      <c r="AD79" s="743">
        <v>6936032.8198695574</v>
      </c>
      <c r="AE79" s="743">
        <v>6157263.8198695574</v>
      </c>
    </row>
    <row r="80" spans="1:31">
      <c r="A80" s="158">
        <v>3</v>
      </c>
      <c r="B80" s="150">
        <f t="shared" si="40"/>
        <v>2989298.4049999998</v>
      </c>
      <c r="C80" s="150">
        <v>0</v>
      </c>
      <c r="D80" s="404">
        <f t="shared" si="41"/>
        <v>0</v>
      </c>
      <c r="E80" s="153"/>
      <c r="F80" s="150"/>
      <c r="G80" s="153">
        <f t="shared" si="58"/>
        <v>0</v>
      </c>
      <c r="H80" s="153">
        <f t="shared" si="44"/>
        <v>2989298.4049999998</v>
      </c>
      <c r="I80" s="154">
        <v>5</v>
      </c>
      <c r="J80" s="153">
        <f t="shared" si="45"/>
        <v>12455.410020833333</v>
      </c>
      <c r="K80" s="153">
        <f t="shared" si="46"/>
        <v>12455.410020833333</v>
      </c>
      <c r="L80" s="153">
        <f t="shared" si="47"/>
        <v>12455.410020833333</v>
      </c>
      <c r="M80" s="153">
        <f t="shared" si="48"/>
        <v>12455.410020833333</v>
      </c>
      <c r="N80" s="153">
        <f t="shared" si="49"/>
        <v>12455.410020833333</v>
      </c>
      <c r="O80" s="153">
        <f t="shared" si="50"/>
        <v>12455.410020833333</v>
      </c>
      <c r="P80" s="153">
        <f t="shared" si="51"/>
        <v>12455.410020833333</v>
      </c>
      <c r="Q80" s="153">
        <f t="shared" si="52"/>
        <v>12455.410020833333</v>
      </c>
      <c r="R80" s="153">
        <f t="shared" si="53"/>
        <v>12455.410020833333</v>
      </c>
      <c r="S80" s="153">
        <f t="shared" si="54"/>
        <v>12455.410020833333</v>
      </c>
      <c r="T80" s="153">
        <f t="shared" si="55"/>
        <v>12455.410020833333</v>
      </c>
      <c r="U80" s="153">
        <f t="shared" si="56"/>
        <v>12455.410020833333</v>
      </c>
      <c r="V80" s="155">
        <f t="shared" si="57"/>
        <v>149464.92025000002</v>
      </c>
      <c r="W80" s="153">
        <f t="shared" ref="W80:W84" si="60">+B80+C80+F80-V80</f>
        <v>2839833.4847499998</v>
      </c>
      <c r="X80" s="94">
        <f t="shared" si="59"/>
        <v>149464.92025</v>
      </c>
      <c r="Y80" s="156">
        <f t="shared" si="43"/>
        <v>0</v>
      </c>
      <c r="Z80" s="603">
        <v>0</v>
      </c>
      <c r="AC80" s="744">
        <v>7</v>
      </c>
      <c r="AD80" s="743">
        <v>3890753</v>
      </c>
      <c r="AE80" s="743">
        <v>3890753</v>
      </c>
    </row>
    <row r="81" spans="1:32">
      <c r="A81" s="158">
        <v>6</v>
      </c>
      <c r="B81" s="150">
        <f t="shared" si="40"/>
        <v>82677.509999999995</v>
      </c>
      <c r="C81" s="150">
        <v>0</v>
      </c>
      <c r="D81" s="404">
        <f t="shared" si="41"/>
        <v>0</v>
      </c>
      <c r="E81" s="153"/>
      <c r="F81" s="150"/>
      <c r="G81" s="153">
        <f t="shared" si="58"/>
        <v>0</v>
      </c>
      <c r="H81" s="153">
        <f t="shared" si="44"/>
        <v>82677.509999999995</v>
      </c>
      <c r="I81" s="154">
        <v>10</v>
      </c>
      <c r="J81" s="153">
        <f t="shared" si="45"/>
        <v>688.97924999999998</v>
      </c>
      <c r="K81" s="153">
        <f t="shared" si="46"/>
        <v>688.97924999999998</v>
      </c>
      <c r="L81" s="153">
        <f t="shared" si="47"/>
        <v>688.97924999999998</v>
      </c>
      <c r="M81" s="153">
        <f t="shared" si="48"/>
        <v>688.97924999999998</v>
      </c>
      <c r="N81" s="153">
        <f t="shared" si="49"/>
        <v>688.97924999999998</v>
      </c>
      <c r="O81" s="153">
        <f t="shared" si="50"/>
        <v>688.97924999999998</v>
      </c>
      <c r="P81" s="153">
        <f t="shared" si="51"/>
        <v>688.97924999999998</v>
      </c>
      <c r="Q81" s="153">
        <f t="shared" si="52"/>
        <v>688.97924999999998</v>
      </c>
      <c r="R81" s="153">
        <f t="shared" si="53"/>
        <v>688.97924999999998</v>
      </c>
      <c r="S81" s="153">
        <f t="shared" si="54"/>
        <v>688.97924999999998</v>
      </c>
      <c r="T81" s="153">
        <f t="shared" si="55"/>
        <v>688.97924999999998</v>
      </c>
      <c r="U81" s="153">
        <f t="shared" si="56"/>
        <v>688.97924999999998</v>
      </c>
      <c r="V81" s="155">
        <f t="shared" si="57"/>
        <v>8267.751000000002</v>
      </c>
      <c r="W81" s="153">
        <f t="shared" si="60"/>
        <v>74409.758999999991</v>
      </c>
      <c r="X81" s="94">
        <f t="shared" si="59"/>
        <v>8267.7510000000002</v>
      </c>
      <c r="Y81" s="156">
        <f t="shared" si="43"/>
        <v>0</v>
      </c>
      <c r="Z81" s="603">
        <v>0</v>
      </c>
      <c r="AC81" s="744">
        <v>8</v>
      </c>
      <c r="AD81" s="743">
        <v>34573211</v>
      </c>
      <c r="AE81" s="743">
        <v>34118835</v>
      </c>
    </row>
    <row r="82" spans="1:32">
      <c r="A82" s="158">
        <v>7</v>
      </c>
      <c r="B82" s="150">
        <f t="shared" si="40"/>
        <v>572897337.83870244</v>
      </c>
      <c r="C82" s="150">
        <v>3890753</v>
      </c>
      <c r="D82" s="404">
        <f t="shared" si="41"/>
        <v>3890753</v>
      </c>
      <c r="E82" s="153"/>
      <c r="F82" s="150"/>
      <c r="G82" s="153">
        <f t="shared" si="58"/>
        <v>1945376.5</v>
      </c>
      <c r="H82" s="153">
        <f t="shared" si="44"/>
        <v>578733467.33870244</v>
      </c>
      <c r="I82" s="154">
        <v>15</v>
      </c>
      <c r="J82" s="153">
        <f t="shared" si="45"/>
        <v>7234168.3417337798</v>
      </c>
      <c r="K82" s="153">
        <f t="shared" si="46"/>
        <v>7234168.3417337798</v>
      </c>
      <c r="L82" s="153">
        <f>H82*I82/100/12</f>
        <v>7234168.3417337798</v>
      </c>
      <c r="M82" s="153">
        <f t="shared" si="48"/>
        <v>7234168.3417337798</v>
      </c>
      <c r="N82" s="153">
        <f t="shared" si="49"/>
        <v>7234168.3417337798</v>
      </c>
      <c r="O82" s="153">
        <f t="shared" si="50"/>
        <v>7234168.3417337798</v>
      </c>
      <c r="P82" s="153">
        <f t="shared" si="51"/>
        <v>7234168.3417337798</v>
      </c>
      <c r="Q82" s="153">
        <f t="shared" si="52"/>
        <v>7234168.3417337798</v>
      </c>
      <c r="R82" s="153">
        <f t="shared" si="53"/>
        <v>7234168.3417337798</v>
      </c>
      <c r="S82" s="153">
        <f t="shared" si="54"/>
        <v>7234168.3417337798</v>
      </c>
      <c r="T82" s="153">
        <f t="shared" si="55"/>
        <v>7234168.3417337798</v>
      </c>
      <c r="U82" s="153">
        <f t="shared" si="56"/>
        <v>7234168.3417337798</v>
      </c>
      <c r="V82" s="155">
        <f t="shared" si="57"/>
        <v>86810020.100805387</v>
      </c>
      <c r="W82" s="153">
        <f t="shared" si="60"/>
        <v>489978070.73789704</v>
      </c>
      <c r="X82" s="94">
        <f t="shared" si="59"/>
        <v>86810020.100805357</v>
      </c>
      <c r="Y82" s="156">
        <f t="shared" si="43"/>
        <v>0</v>
      </c>
      <c r="Z82" s="603">
        <v>294417.40799288452</v>
      </c>
      <c r="AC82" s="744">
        <v>10</v>
      </c>
      <c r="AD82" s="743">
        <v>5467516</v>
      </c>
      <c r="AE82" s="743">
        <v>5467516</v>
      </c>
    </row>
    <row r="83" spans="1:32">
      <c r="A83" s="158">
        <v>8</v>
      </c>
      <c r="B83" s="150">
        <f t="shared" si="40"/>
        <v>185198944.53862458</v>
      </c>
      <c r="C83" s="150">
        <v>34573211</v>
      </c>
      <c r="D83" s="404">
        <f t="shared" si="41"/>
        <v>34118835</v>
      </c>
      <c r="E83" s="153"/>
      <c r="F83" s="150"/>
      <c r="G83" s="153">
        <f t="shared" si="58"/>
        <v>17286605.5</v>
      </c>
      <c r="H83" s="153">
        <f t="shared" si="44"/>
        <v>236604385.03862458</v>
      </c>
      <c r="I83" s="154">
        <v>20</v>
      </c>
      <c r="J83" s="153">
        <f t="shared" si="45"/>
        <v>3943406.4173104092</v>
      </c>
      <c r="K83" s="153">
        <f t="shared" si="46"/>
        <v>3943406.4173104092</v>
      </c>
      <c r="L83" s="153">
        <f t="shared" ref="L83:L97" si="61">H83*I83/100/12</f>
        <v>3943406.4173104092</v>
      </c>
      <c r="M83" s="153">
        <f t="shared" si="48"/>
        <v>3943406.4173104092</v>
      </c>
      <c r="N83" s="153">
        <f t="shared" si="49"/>
        <v>3943406.4173104092</v>
      </c>
      <c r="O83" s="153">
        <f t="shared" si="50"/>
        <v>3943406.4173104092</v>
      </c>
      <c r="P83" s="153">
        <f t="shared" si="51"/>
        <v>3943406.4173104092</v>
      </c>
      <c r="Q83" s="153">
        <f t="shared" si="52"/>
        <v>3943406.4173104092</v>
      </c>
      <c r="R83" s="153">
        <f t="shared" si="53"/>
        <v>3943406.4173104092</v>
      </c>
      <c r="S83" s="153">
        <f t="shared" si="54"/>
        <v>3943406.4173104092</v>
      </c>
      <c r="T83" s="153">
        <f t="shared" si="55"/>
        <v>3943406.4173104092</v>
      </c>
      <c r="U83" s="153">
        <f t="shared" si="56"/>
        <v>3943406.4173104092</v>
      </c>
      <c r="V83" s="155">
        <f t="shared" si="57"/>
        <v>47320877.007724911</v>
      </c>
      <c r="W83" s="153">
        <f t="shared" si="60"/>
        <v>172451278.53089967</v>
      </c>
      <c r="X83" s="94">
        <f t="shared" si="59"/>
        <v>47320877.007724911</v>
      </c>
      <c r="Y83" s="156">
        <f t="shared" si="43"/>
        <v>0</v>
      </c>
      <c r="Z83" s="603">
        <v>5263488.2783769667</v>
      </c>
      <c r="AC83" s="744">
        <v>12</v>
      </c>
      <c r="AD83" s="743">
        <v>5396125</v>
      </c>
      <c r="AE83" s="743">
        <v>5396125</v>
      </c>
    </row>
    <row r="84" spans="1:32">
      <c r="A84" s="96">
        <v>10</v>
      </c>
      <c r="B84" s="90">
        <f t="shared" si="40"/>
        <v>15177603.147866353</v>
      </c>
      <c r="C84" s="90">
        <v>5467516</v>
      </c>
      <c r="D84" s="90">
        <f t="shared" si="41"/>
        <v>5467516</v>
      </c>
      <c r="E84" s="91"/>
      <c r="F84" s="90"/>
      <c r="G84" s="91">
        <f>+((C84+F84)*0.5)</f>
        <v>2733758</v>
      </c>
      <c r="H84" s="91">
        <f t="shared" si="44"/>
        <v>23378877.147866353</v>
      </c>
      <c r="I84" s="92">
        <v>30</v>
      </c>
      <c r="J84" s="91">
        <f t="shared" si="45"/>
        <v>584471.92869665881</v>
      </c>
      <c r="K84" s="91">
        <f t="shared" si="46"/>
        <v>584471.92869665881</v>
      </c>
      <c r="L84" s="91">
        <f t="shared" si="61"/>
        <v>584471.92869665881</v>
      </c>
      <c r="M84" s="91">
        <f t="shared" si="48"/>
        <v>584471.92869665881</v>
      </c>
      <c r="N84" s="91">
        <f t="shared" si="49"/>
        <v>584471.92869665881</v>
      </c>
      <c r="O84" s="91">
        <f t="shared" si="50"/>
        <v>584471.92869665881</v>
      </c>
      <c r="P84" s="91">
        <f t="shared" si="51"/>
        <v>584471.92869665881</v>
      </c>
      <c r="Q84" s="91">
        <f t="shared" si="52"/>
        <v>584471.92869665881</v>
      </c>
      <c r="R84" s="91">
        <f t="shared" si="53"/>
        <v>584471.92869665881</v>
      </c>
      <c r="S84" s="91">
        <f t="shared" si="54"/>
        <v>584471.92869665881</v>
      </c>
      <c r="T84" s="91">
        <f t="shared" si="55"/>
        <v>584471.92869665881</v>
      </c>
      <c r="U84" s="91">
        <f t="shared" si="56"/>
        <v>584471.92869665881</v>
      </c>
      <c r="V84" s="93">
        <f t="shared" si="57"/>
        <v>7013663.1443599043</v>
      </c>
      <c r="W84" s="91">
        <f t="shared" si="60"/>
        <v>13631456.003506448</v>
      </c>
      <c r="X84" s="94">
        <f t="shared" si="59"/>
        <v>7013663.1443599053</v>
      </c>
      <c r="Y84" s="660">
        <f t="shared" si="43"/>
        <v>0</v>
      </c>
      <c r="Z84" s="661">
        <v>934163.23435990512</v>
      </c>
      <c r="AC84" s="744">
        <v>38</v>
      </c>
      <c r="AD84" s="743">
        <v>1051801</v>
      </c>
      <c r="AE84" s="743">
        <v>1051801</v>
      </c>
    </row>
    <row r="85" spans="1:32" s="630" customFormat="1">
      <c r="A85" s="626">
        <v>12</v>
      </c>
      <c r="B85" s="404">
        <f t="shared" si="40"/>
        <v>321244.71893275343</v>
      </c>
      <c r="C85" s="404">
        <v>5396125</v>
      </c>
      <c r="D85" s="404">
        <f t="shared" si="41"/>
        <v>5396125</v>
      </c>
      <c r="E85" s="405"/>
      <c r="F85" s="404"/>
      <c r="G85" s="405">
        <f>+((C85-D85+F85)*0.5)</f>
        <v>0</v>
      </c>
      <c r="H85" s="405">
        <f>+B85+G85+D85</f>
        <v>5717369.7189327534</v>
      </c>
      <c r="I85" s="627">
        <v>100</v>
      </c>
      <c r="J85" s="405">
        <f>H85*I85/100/12</f>
        <v>476447.47657772945</v>
      </c>
      <c r="K85" s="405">
        <f t="shared" si="46"/>
        <v>476447.47657772945</v>
      </c>
      <c r="L85" s="405">
        <f t="shared" si="61"/>
        <v>476447.47657772945</v>
      </c>
      <c r="M85" s="405">
        <f t="shared" si="48"/>
        <v>476447.47657772945</v>
      </c>
      <c r="N85" s="405">
        <f t="shared" si="49"/>
        <v>476447.47657772945</v>
      </c>
      <c r="O85" s="405">
        <f t="shared" si="50"/>
        <v>476447.47657772945</v>
      </c>
      <c r="P85" s="405">
        <f t="shared" si="51"/>
        <v>476447.47657772945</v>
      </c>
      <c r="Q85" s="405">
        <f t="shared" si="52"/>
        <v>476447.47657772945</v>
      </c>
      <c r="R85" s="405">
        <f t="shared" si="53"/>
        <v>476447.47657772945</v>
      </c>
      <c r="S85" s="405">
        <f t="shared" si="54"/>
        <v>476447.47657772945</v>
      </c>
      <c r="T85" s="405">
        <f t="shared" si="55"/>
        <v>476447.47657772945</v>
      </c>
      <c r="U85" s="405">
        <f t="shared" si="56"/>
        <v>476447.47657772945</v>
      </c>
      <c r="V85" s="628">
        <f>SUM(J85:U85)</f>
        <v>5717369.7189327516</v>
      </c>
      <c r="W85" s="405">
        <f>+B85+C85+F85-V85</f>
        <v>0</v>
      </c>
      <c r="X85" s="161">
        <f t="shared" si="59"/>
        <v>5717369.7189327534</v>
      </c>
      <c r="Y85" s="162">
        <f t="shared" si="43"/>
        <v>0</v>
      </c>
      <c r="Z85" s="629">
        <v>-202473.28106724937</v>
      </c>
      <c r="AC85" s="745">
        <v>41</v>
      </c>
      <c r="AD85" s="746">
        <v>9660718</v>
      </c>
      <c r="AE85" s="746">
        <v>9660718</v>
      </c>
    </row>
    <row r="86" spans="1:32">
      <c r="A86" s="158">
        <v>13</v>
      </c>
      <c r="B86" s="150">
        <f t="shared" si="40"/>
        <v>975064.09164383542</v>
      </c>
      <c r="C86" s="150">
        <v>0</v>
      </c>
      <c r="D86" s="404">
        <f t="shared" si="41"/>
        <v>0</v>
      </c>
      <c r="E86" s="153"/>
      <c r="F86" s="150"/>
      <c r="G86" s="153">
        <f t="shared" ref="G86:G97" si="62">+((C86+F86)*0.5)</f>
        <v>0</v>
      </c>
      <c r="H86" s="153">
        <f t="shared" ref="H86:H97" si="63">+B86+G86+D86</f>
        <v>975064.09164383542</v>
      </c>
      <c r="I86" s="154"/>
      <c r="J86" s="153">
        <f t="shared" ref="J86:J97" si="64">H86*I86/100/12</f>
        <v>0</v>
      </c>
      <c r="K86" s="153">
        <f t="shared" si="46"/>
        <v>0</v>
      </c>
      <c r="L86" s="153">
        <f t="shared" si="61"/>
        <v>0</v>
      </c>
      <c r="M86" s="153">
        <f t="shared" si="48"/>
        <v>0</v>
      </c>
      <c r="N86" s="153">
        <f t="shared" si="49"/>
        <v>0</v>
      </c>
      <c r="O86" s="153">
        <f t="shared" si="50"/>
        <v>0</v>
      </c>
      <c r="P86" s="153">
        <f t="shared" si="51"/>
        <v>0</v>
      </c>
      <c r="Q86" s="153">
        <f t="shared" si="52"/>
        <v>0</v>
      </c>
      <c r="R86" s="153">
        <f t="shared" si="53"/>
        <v>0</v>
      </c>
      <c r="S86" s="153">
        <f t="shared" si="54"/>
        <v>0</v>
      </c>
      <c r="T86" s="153">
        <f t="shared" si="55"/>
        <v>0</v>
      </c>
      <c r="U86" s="153">
        <f t="shared" si="56"/>
        <v>0</v>
      </c>
      <c r="V86" s="155">
        <v>301152</v>
      </c>
      <c r="W86" s="153">
        <f t="shared" ref="W86:W97" si="65">+B86+C86+F86-V86</f>
        <v>673912.09164383542</v>
      </c>
      <c r="X86" s="94"/>
      <c r="Y86" s="95">
        <f>V86-X86</f>
        <v>301152</v>
      </c>
      <c r="Z86" s="603">
        <v>0</v>
      </c>
      <c r="AC86" s="744">
        <v>49</v>
      </c>
      <c r="AD86" s="743">
        <v>74544443</v>
      </c>
      <c r="AE86" s="743">
        <v>70473563</v>
      </c>
    </row>
    <row r="87" spans="1:32">
      <c r="A87" s="158">
        <v>17</v>
      </c>
      <c r="B87" s="150">
        <f t="shared" si="40"/>
        <v>528272.09600000002</v>
      </c>
      <c r="C87" s="150">
        <v>0</v>
      </c>
      <c r="D87" s="404">
        <f t="shared" si="41"/>
        <v>0</v>
      </c>
      <c r="E87" s="153"/>
      <c r="F87" s="150"/>
      <c r="G87" s="153">
        <f t="shared" si="62"/>
        <v>0</v>
      </c>
      <c r="H87" s="153">
        <f t="shared" si="63"/>
        <v>528272.09600000002</v>
      </c>
      <c r="I87" s="154">
        <v>8</v>
      </c>
      <c r="J87" s="153">
        <f t="shared" si="64"/>
        <v>3521.8139733333337</v>
      </c>
      <c r="K87" s="153">
        <f t="shared" si="46"/>
        <v>3521.8139733333337</v>
      </c>
      <c r="L87" s="153">
        <f t="shared" si="61"/>
        <v>3521.8139733333337</v>
      </c>
      <c r="M87" s="153">
        <f t="shared" si="48"/>
        <v>3521.8139733333337</v>
      </c>
      <c r="N87" s="153">
        <f t="shared" si="49"/>
        <v>3521.8139733333337</v>
      </c>
      <c r="O87" s="153">
        <f t="shared" si="50"/>
        <v>3521.8139733333337</v>
      </c>
      <c r="P87" s="153">
        <f t="shared" si="51"/>
        <v>3521.8139733333337</v>
      </c>
      <c r="Q87" s="153">
        <f t="shared" si="52"/>
        <v>3521.8139733333337</v>
      </c>
      <c r="R87" s="153">
        <f t="shared" si="53"/>
        <v>3521.8139733333337</v>
      </c>
      <c r="S87" s="153">
        <f t="shared" si="54"/>
        <v>3521.8139733333337</v>
      </c>
      <c r="T87" s="153">
        <f t="shared" si="55"/>
        <v>3521.8139733333337</v>
      </c>
      <c r="U87" s="153">
        <f t="shared" si="56"/>
        <v>3521.8139733333337</v>
      </c>
      <c r="V87" s="155">
        <f t="shared" ref="V87:V97" si="66">SUM(J87:U87)</f>
        <v>42261.767680000004</v>
      </c>
      <c r="W87" s="153">
        <f t="shared" si="65"/>
        <v>486010.32832000003</v>
      </c>
      <c r="X87" s="94">
        <f t="shared" ref="X87:X97" si="67">H87*I87/100</f>
        <v>42261.767680000004</v>
      </c>
      <c r="Y87" s="95">
        <f t="shared" ref="Y87:Y98" si="68">V87-X87</f>
        <v>0</v>
      </c>
      <c r="Z87" s="603">
        <v>0</v>
      </c>
      <c r="AC87" s="744">
        <v>50</v>
      </c>
      <c r="AD87" s="743">
        <v>7681425</v>
      </c>
      <c r="AE87" s="743">
        <v>7681425</v>
      </c>
    </row>
    <row r="88" spans="1:32">
      <c r="A88" s="158">
        <v>38</v>
      </c>
      <c r="B88" s="150">
        <f t="shared" si="40"/>
        <v>3719413.9797550286</v>
      </c>
      <c r="C88" s="150">
        <v>1051801</v>
      </c>
      <c r="D88" s="404">
        <f t="shared" si="41"/>
        <v>1051801</v>
      </c>
      <c r="E88" s="153"/>
      <c r="F88" s="150"/>
      <c r="G88" s="153">
        <f t="shared" si="62"/>
        <v>525900.5</v>
      </c>
      <c r="H88" s="153">
        <f t="shared" si="63"/>
        <v>5297115.4797550291</v>
      </c>
      <c r="I88" s="154">
        <v>30</v>
      </c>
      <c r="J88" s="153">
        <f t="shared" si="64"/>
        <v>132427.88699387573</v>
      </c>
      <c r="K88" s="153">
        <f t="shared" si="46"/>
        <v>132427.88699387573</v>
      </c>
      <c r="L88" s="153">
        <f t="shared" si="61"/>
        <v>132427.88699387573</v>
      </c>
      <c r="M88" s="153">
        <f t="shared" si="48"/>
        <v>132427.88699387573</v>
      </c>
      <c r="N88" s="153">
        <f t="shared" si="49"/>
        <v>132427.88699387573</v>
      </c>
      <c r="O88" s="153">
        <f t="shared" si="50"/>
        <v>132427.88699387573</v>
      </c>
      <c r="P88" s="153">
        <f t="shared" si="51"/>
        <v>132427.88699387573</v>
      </c>
      <c r="Q88" s="153">
        <f t="shared" si="52"/>
        <v>132427.88699387573</v>
      </c>
      <c r="R88" s="153">
        <f t="shared" si="53"/>
        <v>132427.88699387573</v>
      </c>
      <c r="S88" s="153">
        <f t="shared" si="54"/>
        <v>132427.88699387573</v>
      </c>
      <c r="T88" s="153">
        <f t="shared" si="55"/>
        <v>132427.88699387573</v>
      </c>
      <c r="U88" s="153">
        <f t="shared" si="56"/>
        <v>132427.88699387573</v>
      </c>
      <c r="V88" s="155">
        <f t="shared" si="66"/>
        <v>1589134.6439265087</v>
      </c>
      <c r="W88" s="153">
        <f t="shared" si="65"/>
        <v>3182080.3358285204</v>
      </c>
      <c r="X88" s="94">
        <f t="shared" si="67"/>
        <v>1589134.6439265087</v>
      </c>
      <c r="Y88" s="95">
        <f t="shared" si="68"/>
        <v>0</v>
      </c>
      <c r="Z88" s="603">
        <v>-111294.7275734914</v>
      </c>
      <c r="AC88" s="744">
        <v>51</v>
      </c>
      <c r="AD88" s="743">
        <v>248297933.18013045</v>
      </c>
      <c r="AE88" s="743">
        <v>247681523.95731652</v>
      </c>
      <c r="AF88" s="747"/>
    </row>
    <row r="89" spans="1:32">
      <c r="A89" s="158">
        <v>41</v>
      </c>
      <c r="B89" s="150">
        <f t="shared" si="40"/>
        <v>5230910.5772670601</v>
      </c>
      <c r="C89" s="150">
        <v>9660718</v>
      </c>
      <c r="D89" s="404">
        <f t="shared" si="41"/>
        <v>9660718</v>
      </c>
      <c r="E89" s="153"/>
      <c r="F89" s="150"/>
      <c r="G89" s="153">
        <f t="shared" si="62"/>
        <v>4830359</v>
      </c>
      <c r="H89" s="153">
        <f t="shared" si="63"/>
        <v>19721987.577267058</v>
      </c>
      <c r="I89" s="154">
        <v>25</v>
      </c>
      <c r="J89" s="153">
        <f t="shared" si="64"/>
        <v>410874.74119306373</v>
      </c>
      <c r="K89" s="153">
        <f t="shared" si="46"/>
        <v>410874.74119306373</v>
      </c>
      <c r="L89" s="153">
        <f t="shared" si="61"/>
        <v>410874.74119306373</v>
      </c>
      <c r="M89" s="153">
        <f t="shared" si="48"/>
        <v>410874.74119306373</v>
      </c>
      <c r="N89" s="153">
        <f t="shared" si="49"/>
        <v>410874.74119306373</v>
      </c>
      <c r="O89" s="153">
        <f t="shared" si="50"/>
        <v>410874.74119306373</v>
      </c>
      <c r="P89" s="153">
        <f t="shared" si="51"/>
        <v>410874.74119306373</v>
      </c>
      <c r="Q89" s="153">
        <f t="shared" si="52"/>
        <v>410874.74119306373</v>
      </c>
      <c r="R89" s="153">
        <f t="shared" si="53"/>
        <v>410874.74119306373</v>
      </c>
      <c r="S89" s="153">
        <f t="shared" si="54"/>
        <v>410874.74119306373</v>
      </c>
      <c r="T89" s="153">
        <f t="shared" si="55"/>
        <v>410874.74119306373</v>
      </c>
      <c r="U89" s="153">
        <f t="shared" si="56"/>
        <v>410874.74119306373</v>
      </c>
      <c r="V89" s="155">
        <f t="shared" si="66"/>
        <v>4930496.8943167636</v>
      </c>
      <c r="W89" s="153">
        <f t="shared" si="65"/>
        <v>9961131.6829502955</v>
      </c>
      <c r="X89" s="94">
        <f t="shared" si="67"/>
        <v>4930496.8943167645</v>
      </c>
      <c r="Y89" s="95">
        <f t="shared" si="68"/>
        <v>0</v>
      </c>
      <c r="Z89" s="603">
        <v>2360438.4388801199</v>
      </c>
      <c r="AC89" s="748" t="s">
        <v>224</v>
      </c>
      <c r="AD89" s="743">
        <v>0</v>
      </c>
      <c r="AE89" s="743">
        <v>0</v>
      </c>
    </row>
    <row r="90" spans="1:32">
      <c r="A90" s="158">
        <v>45</v>
      </c>
      <c r="B90" s="150">
        <f t="shared" si="40"/>
        <v>3934.6175000000017</v>
      </c>
      <c r="C90" s="150">
        <v>0</v>
      </c>
      <c r="D90" s="404">
        <f t="shared" si="41"/>
        <v>0</v>
      </c>
      <c r="E90" s="153"/>
      <c r="F90" s="150"/>
      <c r="G90" s="153">
        <f t="shared" si="62"/>
        <v>0</v>
      </c>
      <c r="H90" s="153">
        <f t="shared" si="63"/>
        <v>3934.6175000000017</v>
      </c>
      <c r="I90" s="154">
        <v>45</v>
      </c>
      <c r="J90" s="153">
        <f t="shared" si="64"/>
        <v>147.54815625000006</v>
      </c>
      <c r="K90" s="153">
        <f t="shared" si="46"/>
        <v>147.54815625000006</v>
      </c>
      <c r="L90" s="153">
        <f t="shared" si="61"/>
        <v>147.54815625000006</v>
      </c>
      <c r="M90" s="153">
        <f t="shared" si="48"/>
        <v>147.54815625000006</v>
      </c>
      <c r="N90" s="153">
        <f t="shared" si="49"/>
        <v>147.54815625000006</v>
      </c>
      <c r="O90" s="153">
        <f t="shared" si="50"/>
        <v>147.54815625000006</v>
      </c>
      <c r="P90" s="153">
        <f t="shared" si="51"/>
        <v>147.54815625000006</v>
      </c>
      <c r="Q90" s="153">
        <f t="shared" si="52"/>
        <v>147.54815625000006</v>
      </c>
      <c r="R90" s="153">
        <f t="shared" si="53"/>
        <v>147.54815625000006</v>
      </c>
      <c r="S90" s="153">
        <f t="shared" si="54"/>
        <v>147.54815625000006</v>
      </c>
      <c r="T90" s="153">
        <f t="shared" si="55"/>
        <v>147.54815625000006</v>
      </c>
      <c r="U90" s="153">
        <f t="shared" si="56"/>
        <v>147.54815625000006</v>
      </c>
      <c r="V90" s="155">
        <f t="shared" si="66"/>
        <v>1770.5778750000011</v>
      </c>
      <c r="W90" s="153">
        <f t="shared" si="65"/>
        <v>2164.0396250000003</v>
      </c>
      <c r="X90" s="94">
        <f t="shared" si="67"/>
        <v>1770.5778750000006</v>
      </c>
      <c r="Y90" s="95">
        <f t="shared" si="68"/>
        <v>0</v>
      </c>
      <c r="Z90" s="603">
        <v>0</v>
      </c>
      <c r="AC90" s="744">
        <v>14.1</v>
      </c>
      <c r="AD90" s="743">
        <v>2197995</v>
      </c>
      <c r="AE90" s="743">
        <v>2188570.6380897812</v>
      </c>
    </row>
    <row r="91" spans="1:32" ht="15.75" thickBot="1">
      <c r="A91" s="168">
        <v>49</v>
      </c>
      <c r="B91" s="150">
        <f t="shared" si="40"/>
        <v>736345851.90720916</v>
      </c>
      <c r="C91" s="150">
        <v>74544443</v>
      </c>
      <c r="D91" s="404">
        <f t="shared" si="41"/>
        <v>70473563</v>
      </c>
      <c r="E91" s="153"/>
      <c r="F91" s="150"/>
      <c r="G91" s="153">
        <f t="shared" si="62"/>
        <v>37272221.5</v>
      </c>
      <c r="H91" s="153">
        <f t="shared" si="63"/>
        <v>844091636.40720916</v>
      </c>
      <c r="I91" s="154">
        <v>8</v>
      </c>
      <c r="J91" s="153">
        <f t="shared" si="64"/>
        <v>5627277.5760480613</v>
      </c>
      <c r="K91" s="153">
        <f t="shared" si="46"/>
        <v>5627277.5760480613</v>
      </c>
      <c r="L91" s="153">
        <f t="shared" si="61"/>
        <v>5627277.5760480613</v>
      </c>
      <c r="M91" s="153">
        <f t="shared" si="48"/>
        <v>5627277.5760480613</v>
      </c>
      <c r="N91" s="153">
        <f t="shared" si="49"/>
        <v>5627277.5760480613</v>
      </c>
      <c r="O91" s="153">
        <f t="shared" si="50"/>
        <v>5627277.5760480613</v>
      </c>
      <c r="P91" s="153">
        <f t="shared" si="51"/>
        <v>5627277.5760480613</v>
      </c>
      <c r="Q91" s="153">
        <f t="shared" si="52"/>
        <v>5627277.5760480613</v>
      </c>
      <c r="R91" s="153">
        <f t="shared" si="53"/>
        <v>5627277.5760480613</v>
      </c>
      <c r="S91" s="153">
        <f t="shared" si="54"/>
        <v>5627277.5760480613</v>
      </c>
      <c r="T91" s="153">
        <f t="shared" si="55"/>
        <v>5627277.5760480613</v>
      </c>
      <c r="U91" s="153">
        <f t="shared" si="56"/>
        <v>5627277.5760480613</v>
      </c>
      <c r="V91" s="155">
        <f t="shared" si="66"/>
        <v>67527330.912576735</v>
      </c>
      <c r="W91" s="153">
        <f t="shared" si="65"/>
        <v>743362963.99463248</v>
      </c>
      <c r="X91" s="94">
        <f t="shared" si="67"/>
        <v>67527330.912576735</v>
      </c>
      <c r="Y91" s="95">
        <f t="shared" si="68"/>
        <v>0</v>
      </c>
      <c r="Z91" s="603">
        <v>5044522.6454896405</v>
      </c>
      <c r="AC91" s="749"/>
      <c r="AD91" s="750"/>
      <c r="AE91" s="750"/>
    </row>
    <row r="92" spans="1:32" ht="15.75" thickBot="1">
      <c r="A92" s="168">
        <v>50</v>
      </c>
      <c r="B92" s="150">
        <f t="shared" si="40"/>
        <v>14213076.965411838</v>
      </c>
      <c r="C92" s="150">
        <v>7681425</v>
      </c>
      <c r="D92" s="404">
        <f t="shared" si="41"/>
        <v>7681425</v>
      </c>
      <c r="E92" s="153"/>
      <c r="F92" s="150"/>
      <c r="G92" s="153">
        <f t="shared" si="62"/>
        <v>3840712.5</v>
      </c>
      <c r="H92" s="153">
        <f t="shared" si="63"/>
        <v>25735214.465411838</v>
      </c>
      <c r="I92" s="154">
        <v>55</v>
      </c>
      <c r="J92" s="153">
        <f t="shared" si="64"/>
        <v>1179530.6629980425</v>
      </c>
      <c r="K92" s="153">
        <f t="shared" si="46"/>
        <v>1179530.6629980425</v>
      </c>
      <c r="L92" s="153">
        <f t="shared" si="61"/>
        <v>1179530.6629980425</v>
      </c>
      <c r="M92" s="153">
        <f t="shared" si="48"/>
        <v>1179530.6629980425</v>
      </c>
      <c r="N92" s="153">
        <f t="shared" si="49"/>
        <v>1179530.6629980425</v>
      </c>
      <c r="O92" s="153">
        <f t="shared" si="50"/>
        <v>1179530.6629980425</v>
      </c>
      <c r="P92" s="153">
        <f t="shared" si="51"/>
        <v>1179530.6629980425</v>
      </c>
      <c r="Q92" s="153">
        <f t="shared" si="52"/>
        <v>1179530.6629980425</v>
      </c>
      <c r="R92" s="153">
        <f t="shared" si="53"/>
        <v>1179530.6629980425</v>
      </c>
      <c r="S92" s="153">
        <f t="shared" si="54"/>
        <v>1179530.6629980425</v>
      </c>
      <c r="T92" s="153">
        <f t="shared" si="55"/>
        <v>1179530.6629980425</v>
      </c>
      <c r="U92" s="153">
        <f t="shared" si="56"/>
        <v>1179530.6629980425</v>
      </c>
      <c r="V92" s="155">
        <f t="shared" si="66"/>
        <v>14154367.955976514</v>
      </c>
      <c r="W92" s="153">
        <f t="shared" si="65"/>
        <v>7740134.009435324</v>
      </c>
      <c r="X92" s="94">
        <f t="shared" si="67"/>
        <v>14154367.95597651</v>
      </c>
      <c r="Y92" s="95">
        <f t="shared" si="68"/>
        <v>0</v>
      </c>
      <c r="Z92" s="603">
        <v>-3971099.0372422393</v>
      </c>
      <c r="AC92" s="751" t="s">
        <v>84</v>
      </c>
      <c r="AD92" s="752">
        <f>+SUM(AD79:AD90)</f>
        <v>399697953</v>
      </c>
      <c r="AE92" s="752">
        <f>+SUM(AE79:AE90)</f>
        <v>393768094.41527581</v>
      </c>
      <c r="AF92" s="652">
        <f>+AD92-AE92</f>
        <v>5929858.5847241879</v>
      </c>
    </row>
    <row r="93" spans="1:32">
      <c r="A93" s="158">
        <v>51</v>
      </c>
      <c r="B93" s="150">
        <f t="shared" si="40"/>
        <v>1449505055.1741564</v>
      </c>
      <c r="C93" s="150">
        <v>248297933.18013045</v>
      </c>
      <c r="D93" s="404">
        <f t="shared" si="41"/>
        <v>247681523.95731652</v>
      </c>
      <c r="E93" s="153"/>
      <c r="F93" s="150"/>
      <c r="G93" s="153">
        <f t="shared" si="62"/>
        <v>124148966.59006523</v>
      </c>
      <c r="H93" s="153">
        <f t="shared" si="63"/>
        <v>1821335545.7215381</v>
      </c>
      <c r="I93" s="154">
        <v>6</v>
      </c>
      <c r="J93" s="153">
        <f t="shared" si="64"/>
        <v>9106677.72860769</v>
      </c>
      <c r="K93" s="153">
        <f t="shared" si="46"/>
        <v>9106677.72860769</v>
      </c>
      <c r="L93" s="153">
        <f t="shared" si="61"/>
        <v>9106677.72860769</v>
      </c>
      <c r="M93" s="153">
        <f t="shared" si="48"/>
        <v>9106677.72860769</v>
      </c>
      <c r="N93" s="153">
        <f t="shared" si="49"/>
        <v>9106677.72860769</v>
      </c>
      <c r="O93" s="153">
        <f t="shared" si="50"/>
        <v>9106677.72860769</v>
      </c>
      <c r="P93" s="153">
        <f t="shared" si="51"/>
        <v>9106677.72860769</v>
      </c>
      <c r="Q93" s="153">
        <f t="shared" si="52"/>
        <v>9106677.72860769</v>
      </c>
      <c r="R93" s="153">
        <f t="shared" si="53"/>
        <v>9106677.72860769</v>
      </c>
      <c r="S93" s="153">
        <f t="shared" si="54"/>
        <v>9106677.72860769</v>
      </c>
      <c r="T93" s="153">
        <f t="shared" si="55"/>
        <v>9106677.72860769</v>
      </c>
      <c r="U93" s="153">
        <f t="shared" si="56"/>
        <v>9106677.72860769</v>
      </c>
      <c r="V93" s="155">
        <f t="shared" si="66"/>
        <v>109280132.74329226</v>
      </c>
      <c r="W93" s="153">
        <f t="shared" si="65"/>
        <v>1588522855.6109946</v>
      </c>
      <c r="X93" s="94">
        <f t="shared" si="67"/>
        <v>109280132.74329227</v>
      </c>
      <c r="Y93" s="95">
        <f t="shared" si="68"/>
        <v>0</v>
      </c>
      <c r="Z93" s="603">
        <v>13945844.475744709</v>
      </c>
    </row>
    <row r="94" spans="1:32">
      <c r="A94" s="173" t="s">
        <v>224</v>
      </c>
      <c r="B94" s="150">
        <f t="shared" si="40"/>
        <v>68114549.440596551</v>
      </c>
      <c r="C94" s="150">
        <v>0</v>
      </c>
      <c r="D94" s="404">
        <f t="shared" si="41"/>
        <v>0</v>
      </c>
      <c r="E94" s="153"/>
      <c r="F94" s="150"/>
      <c r="G94" s="153">
        <f t="shared" si="62"/>
        <v>0</v>
      </c>
      <c r="H94" s="153">
        <f t="shared" si="63"/>
        <v>68114549.440596551</v>
      </c>
      <c r="I94" s="154">
        <v>6</v>
      </c>
      <c r="J94" s="153">
        <f t="shared" si="64"/>
        <v>340572.74720298272</v>
      </c>
      <c r="K94" s="153">
        <f t="shared" si="46"/>
        <v>340572.74720298272</v>
      </c>
      <c r="L94" s="153">
        <f t="shared" si="61"/>
        <v>340572.74720298272</v>
      </c>
      <c r="M94" s="153">
        <f t="shared" si="48"/>
        <v>340572.74720298272</v>
      </c>
      <c r="N94" s="153">
        <f t="shared" si="49"/>
        <v>340572.74720298272</v>
      </c>
      <c r="O94" s="153">
        <f t="shared" si="50"/>
        <v>340572.74720298272</v>
      </c>
      <c r="P94" s="153">
        <f t="shared" si="51"/>
        <v>340572.74720298272</v>
      </c>
      <c r="Q94" s="153">
        <f t="shared" si="52"/>
        <v>340572.74720298272</v>
      </c>
      <c r="R94" s="153">
        <f t="shared" si="53"/>
        <v>340572.74720298272</v>
      </c>
      <c r="S94" s="153">
        <f t="shared" si="54"/>
        <v>340572.74720298272</v>
      </c>
      <c r="T94" s="153">
        <f t="shared" si="55"/>
        <v>340572.74720298272</v>
      </c>
      <c r="U94" s="153">
        <f t="shared" si="56"/>
        <v>340572.74720298272</v>
      </c>
      <c r="V94" s="155">
        <f t="shared" ref="V94" si="69">SUM(J94:U94)</f>
        <v>4086872.9664357924</v>
      </c>
      <c r="W94" s="153">
        <f t="shared" si="65"/>
        <v>64027676.474160761</v>
      </c>
      <c r="X94" s="94">
        <f t="shared" si="67"/>
        <v>4086872.9664357929</v>
      </c>
      <c r="Y94" s="95">
        <f t="shared" si="68"/>
        <v>0</v>
      </c>
      <c r="Z94" s="603"/>
      <c r="AC94" s="586"/>
      <c r="AD94" s="747"/>
      <c r="AE94" s="747"/>
    </row>
    <row r="95" spans="1:32">
      <c r="A95" s="158">
        <v>43.2</v>
      </c>
      <c r="B95" s="150">
        <f t="shared" si="40"/>
        <v>0</v>
      </c>
      <c r="C95" s="150">
        <v>0</v>
      </c>
      <c r="D95" s="404">
        <f t="shared" si="41"/>
        <v>0</v>
      </c>
      <c r="E95" s="153"/>
      <c r="F95" s="150"/>
      <c r="G95" s="153">
        <f t="shared" si="62"/>
        <v>0</v>
      </c>
      <c r="H95" s="153">
        <f t="shared" si="63"/>
        <v>0</v>
      </c>
      <c r="I95" s="154">
        <v>50</v>
      </c>
      <c r="J95" s="153">
        <f t="shared" si="64"/>
        <v>0</v>
      </c>
      <c r="K95" s="153">
        <f t="shared" si="46"/>
        <v>0</v>
      </c>
      <c r="L95" s="153">
        <f t="shared" si="61"/>
        <v>0</v>
      </c>
      <c r="M95" s="153">
        <f t="shared" si="48"/>
        <v>0</v>
      </c>
      <c r="N95" s="153">
        <f t="shared" si="49"/>
        <v>0</v>
      </c>
      <c r="O95" s="153">
        <f t="shared" si="50"/>
        <v>0</v>
      </c>
      <c r="P95" s="153">
        <f t="shared" si="51"/>
        <v>0</v>
      </c>
      <c r="Q95" s="153">
        <f t="shared" si="52"/>
        <v>0</v>
      </c>
      <c r="R95" s="153">
        <f t="shared" si="53"/>
        <v>0</v>
      </c>
      <c r="S95" s="153">
        <f t="shared" si="54"/>
        <v>0</v>
      </c>
      <c r="T95" s="153">
        <f t="shared" si="55"/>
        <v>0</v>
      </c>
      <c r="U95" s="153">
        <f t="shared" si="56"/>
        <v>0</v>
      </c>
      <c r="V95" s="155">
        <f t="shared" si="66"/>
        <v>0</v>
      </c>
      <c r="W95" s="153">
        <f t="shared" si="65"/>
        <v>0</v>
      </c>
      <c r="X95" s="94">
        <f t="shared" si="67"/>
        <v>0</v>
      </c>
      <c r="Y95" s="95">
        <f t="shared" si="68"/>
        <v>0</v>
      </c>
      <c r="Z95" s="603"/>
    </row>
    <row r="96" spans="1:32">
      <c r="A96" s="158" t="s">
        <v>158</v>
      </c>
      <c r="B96" s="150">
        <f t="shared" si="40"/>
        <v>17831927.797165163</v>
      </c>
      <c r="C96" s="150">
        <v>0</v>
      </c>
      <c r="D96" s="404">
        <f t="shared" si="41"/>
        <v>0</v>
      </c>
      <c r="E96" s="153"/>
      <c r="F96" s="150"/>
      <c r="G96" s="153">
        <f t="shared" si="62"/>
        <v>0</v>
      </c>
      <c r="H96" s="153">
        <f t="shared" si="63"/>
        <v>17831927.797165163</v>
      </c>
      <c r="I96" s="154">
        <v>7</v>
      </c>
      <c r="J96" s="153">
        <f t="shared" si="64"/>
        <v>104019.57881679678</v>
      </c>
      <c r="K96" s="153">
        <f t="shared" si="46"/>
        <v>104019.57881679678</v>
      </c>
      <c r="L96" s="153">
        <f t="shared" si="61"/>
        <v>104019.57881679678</v>
      </c>
      <c r="M96" s="153">
        <f t="shared" si="48"/>
        <v>104019.57881679678</v>
      </c>
      <c r="N96" s="153">
        <f t="shared" si="49"/>
        <v>104019.57881679678</v>
      </c>
      <c r="O96" s="153">
        <f t="shared" si="50"/>
        <v>104019.57881679678</v>
      </c>
      <c r="P96" s="153">
        <f t="shared" si="51"/>
        <v>104019.57881679678</v>
      </c>
      <c r="Q96" s="153">
        <f t="shared" si="52"/>
        <v>104019.57881679678</v>
      </c>
      <c r="R96" s="153">
        <f t="shared" si="53"/>
        <v>104019.57881679678</v>
      </c>
      <c r="S96" s="153">
        <f t="shared" si="54"/>
        <v>104019.57881679678</v>
      </c>
      <c r="T96" s="153">
        <f t="shared" si="55"/>
        <v>104019.57881679678</v>
      </c>
      <c r="U96" s="153">
        <f t="shared" si="56"/>
        <v>104019.57881679678</v>
      </c>
      <c r="V96" s="155">
        <f t="shared" si="66"/>
        <v>1248234.9458015615</v>
      </c>
      <c r="W96" s="153">
        <f t="shared" si="65"/>
        <v>16583692.851363601</v>
      </c>
      <c r="X96" s="94">
        <f t="shared" si="67"/>
        <v>1248234.9458015615</v>
      </c>
      <c r="Y96" s="95">
        <f t="shared" si="68"/>
        <v>0</v>
      </c>
      <c r="Z96" s="603">
        <v>0</v>
      </c>
    </row>
    <row r="97" spans="1:31">
      <c r="A97" s="648">
        <v>14.1</v>
      </c>
      <c r="B97" s="150">
        <f t="shared" si="40"/>
        <v>8937134.6619117502</v>
      </c>
      <c r="C97" s="150">
        <v>2197995</v>
      </c>
      <c r="D97" s="404">
        <f t="shared" si="41"/>
        <v>2188570.6380897812</v>
      </c>
      <c r="E97" s="153"/>
      <c r="F97" s="150"/>
      <c r="G97" s="153">
        <f t="shared" si="62"/>
        <v>1098997.5</v>
      </c>
      <c r="H97" s="153">
        <f t="shared" si="63"/>
        <v>12224702.800001532</v>
      </c>
      <c r="I97" s="154">
        <v>5</v>
      </c>
      <c r="J97" s="153">
        <f t="shared" si="64"/>
        <v>50936.261666673054</v>
      </c>
      <c r="K97" s="153">
        <f t="shared" si="46"/>
        <v>50936.261666673054</v>
      </c>
      <c r="L97" s="153">
        <f t="shared" si="61"/>
        <v>50936.261666673054</v>
      </c>
      <c r="M97" s="153">
        <f t="shared" si="48"/>
        <v>50936.261666673054</v>
      </c>
      <c r="N97" s="153">
        <f t="shared" si="49"/>
        <v>50936.261666673054</v>
      </c>
      <c r="O97" s="153">
        <f t="shared" si="50"/>
        <v>50936.261666673054</v>
      </c>
      <c r="P97" s="153">
        <f t="shared" si="51"/>
        <v>50936.261666673054</v>
      </c>
      <c r="Q97" s="153">
        <f t="shared" si="52"/>
        <v>50936.261666673054</v>
      </c>
      <c r="R97" s="153">
        <f t="shared" si="53"/>
        <v>50936.261666673054</v>
      </c>
      <c r="S97" s="153">
        <f t="shared" si="54"/>
        <v>50936.261666673054</v>
      </c>
      <c r="T97" s="153">
        <f t="shared" si="55"/>
        <v>50936.261666673054</v>
      </c>
      <c r="U97" s="153">
        <f t="shared" si="56"/>
        <v>50936.261666673054</v>
      </c>
      <c r="V97" s="155">
        <f t="shared" si="66"/>
        <v>611235.14000007662</v>
      </c>
      <c r="W97" s="153">
        <f t="shared" si="65"/>
        <v>10523894.521911673</v>
      </c>
      <c r="X97" s="94">
        <f t="shared" si="67"/>
        <v>611235.14000007662</v>
      </c>
      <c r="Y97" s="95">
        <f t="shared" si="68"/>
        <v>0</v>
      </c>
      <c r="Z97" s="603">
        <v>100252.23644545331</v>
      </c>
    </row>
    <row r="98" spans="1:31" ht="15.75" thickBot="1">
      <c r="A98" s="180" t="s">
        <v>84</v>
      </c>
      <c r="B98" s="181">
        <f>SUM(B77:B97)</f>
        <v>4292225731.5351262</v>
      </c>
      <c r="C98" s="181">
        <f t="shared" ref="C98" si="70">SUM(C77:C97)</f>
        <v>399697953</v>
      </c>
      <c r="D98" s="181">
        <f>SUM(D77:D97)</f>
        <v>393768094.41527581</v>
      </c>
      <c r="E98" s="181"/>
      <c r="F98" s="181">
        <f t="shared" ref="F98:H98" si="71">SUM(F77:F97)</f>
        <v>0</v>
      </c>
      <c r="G98" s="181">
        <f t="shared" si="71"/>
        <v>197150914</v>
      </c>
      <c r="H98" s="181">
        <f t="shared" si="71"/>
        <v>4883144739.9504004</v>
      </c>
      <c r="I98" s="181"/>
      <c r="J98" s="181">
        <f t="shared" ref="J98:T98" si="72">SUM(J77:J97)</f>
        <v>33648400.248716116</v>
      </c>
      <c r="K98" s="181">
        <f t="shared" si="72"/>
        <v>33648400.248716116</v>
      </c>
      <c r="L98" s="181">
        <f t="shared" si="72"/>
        <v>33648400.248716116</v>
      </c>
      <c r="M98" s="181">
        <f t="shared" si="72"/>
        <v>33648400.248716116</v>
      </c>
      <c r="N98" s="181">
        <f t="shared" si="72"/>
        <v>33648400.248716116</v>
      </c>
      <c r="O98" s="181">
        <f t="shared" si="72"/>
        <v>33648400.248716116</v>
      </c>
      <c r="P98" s="181">
        <f t="shared" si="72"/>
        <v>33648400.248716116</v>
      </c>
      <c r="Q98" s="181">
        <f t="shared" si="72"/>
        <v>33648400.248716116</v>
      </c>
      <c r="R98" s="181">
        <f t="shared" si="72"/>
        <v>33648400.248716116</v>
      </c>
      <c r="S98" s="181">
        <f t="shared" si="72"/>
        <v>33648400.248716116</v>
      </c>
      <c r="T98" s="181">
        <f t="shared" si="72"/>
        <v>33648400.248716116</v>
      </c>
      <c r="U98" s="181">
        <f>SUM(U77:U97)</f>
        <v>33648400.248716116</v>
      </c>
      <c r="V98" s="181">
        <f>SUM(V77:V97)</f>
        <v>404081954.98459339</v>
      </c>
      <c r="W98" s="181">
        <f>SUM(W77:W97)</f>
        <v>4287841729.5505323</v>
      </c>
      <c r="X98" s="94">
        <f>SUM(X77:X97)</f>
        <v>403780802.98459339</v>
      </c>
      <c r="Y98" s="95">
        <f t="shared" si="68"/>
        <v>301152</v>
      </c>
      <c r="Z98" s="603"/>
    </row>
    <row r="99" spans="1:31" ht="15.75" thickTop="1">
      <c r="A99" s="653"/>
      <c r="B99" s="654">
        <v>0</v>
      </c>
      <c r="C99" s="654">
        <v>0</v>
      </c>
      <c r="D99" s="654"/>
      <c r="E99" s="653"/>
      <c r="F99" s="653"/>
      <c r="G99" s="653"/>
      <c r="H99" s="653"/>
      <c r="I99" s="653"/>
      <c r="J99" s="653"/>
      <c r="K99" s="653"/>
      <c r="L99" s="653"/>
      <c r="M99" s="653"/>
      <c r="N99" s="653"/>
      <c r="O99" s="653"/>
      <c r="P99" s="653"/>
      <c r="Q99" s="653"/>
      <c r="R99" s="653"/>
      <c r="S99" s="653"/>
      <c r="T99" s="653"/>
      <c r="U99" s="653"/>
      <c r="V99" s="653"/>
      <c r="W99" s="653"/>
      <c r="X99" s="95">
        <f>V98-X98-Y98</f>
        <v>0</v>
      </c>
      <c r="Y99" s="95"/>
      <c r="Z99" s="164">
        <f>SUM(Z78:Z97)</f>
        <v>23989124.459237885</v>
      </c>
    </row>
    <row r="100" spans="1:31">
      <c r="A100" s="653"/>
      <c r="B100" s="654" t="s">
        <v>84</v>
      </c>
      <c r="C100" s="654">
        <f>+C98+C99</f>
        <v>399697953</v>
      </c>
      <c r="D100" s="654">
        <f>+D98+D99</f>
        <v>393768094.41527581</v>
      </c>
      <c r="E100" s="653"/>
      <c r="F100" s="656">
        <f>+C98-D98</f>
        <v>5929858.5847241879</v>
      </c>
      <c r="G100" s="617" t="s">
        <v>238</v>
      </c>
      <c r="H100" s="653"/>
      <c r="I100" s="653"/>
      <c r="J100" s="653"/>
      <c r="K100" s="653"/>
      <c r="L100" s="653"/>
      <c r="M100" s="653"/>
      <c r="N100" s="653"/>
      <c r="O100" s="653"/>
      <c r="P100" s="653"/>
      <c r="Q100" s="653"/>
      <c r="R100" s="653"/>
      <c r="S100" s="653"/>
      <c r="T100" s="653"/>
      <c r="U100" s="653"/>
      <c r="V100" s="653"/>
      <c r="W100" s="653"/>
      <c r="X100" s="606"/>
      <c r="Y100" s="606"/>
      <c r="Z100" s="606"/>
    </row>
    <row r="101" spans="1:31">
      <c r="A101" s="653"/>
      <c r="B101" s="654" t="s">
        <v>226</v>
      </c>
      <c r="C101" s="654">
        <f>+C100-C94</f>
        <v>399697953</v>
      </c>
      <c r="D101" s="654">
        <f>+D100-D94</f>
        <v>393768094.41527581</v>
      </c>
      <c r="E101" s="653"/>
      <c r="F101" s="653"/>
      <c r="G101" s="653"/>
      <c r="H101" s="653"/>
      <c r="I101" s="653"/>
      <c r="J101" s="653"/>
      <c r="K101" s="653"/>
      <c r="L101" s="653"/>
      <c r="M101" s="653"/>
      <c r="N101" s="653"/>
      <c r="O101" s="653"/>
      <c r="P101" s="653"/>
      <c r="Q101" s="653"/>
      <c r="R101" s="653"/>
      <c r="S101" s="653"/>
      <c r="T101" s="653"/>
      <c r="U101" s="653"/>
      <c r="V101" s="653"/>
      <c r="W101" s="653"/>
      <c r="X101" s="606"/>
      <c r="Y101" s="606"/>
      <c r="Z101" s="606"/>
    </row>
    <row r="102" spans="1:31">
      <c r="A102" s="63" t="s">
        <v>189</v>
      </c>
      <c r="B102" s="122"/>
      <c r="C102" s="122"/>
      <c r="D102" s="122"/>
      <c r="E102" s="122"/>
      <c r="F102" s="122"/>
      <c r="G102" s="122"/>
      <c r="H102" s="124" t="s">
        <v>127</v>
      </c>
      <c r="I102" s="122"/>
      <c r="J102" s="125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73"/>
      <c r="Y102" s="384"/>
      <c r="Z102" s="606"/>
    </row>
    <row r="103" spans="1:31">
      <c r="A103" s="63" t="s">
        <v>231</v>
      </c>
      <c r="B103" s="122"/>
      <c r="C103" s="122"/>
      <c r="D103" s="122"/>
      <c r="E103" s="122"/>
      <c r="F103" s="122"/>
      <c r="G103" s="122"/>
      <c r="H103" s="127" t="s">
        <v>131</v>
      </c>
      <c r="I103" s="122"/>
      <c r="J103" s="125"/>
      <c r="K103" s="122"/>
      <c r="L103" s="122"/>
      <c r="M103" s="122"/>
      <c r="N103" s="122"/>
      <c r="O103" s="122"/>
      <c r="P103" s="122"/>
      <c r="Q103" s="122"/>
      <c r="R103" s="122"/>
      <c r="S103" s="122"/>
      <c r="T103" s="125"/>
      <c r="U103" s="122"/>
      <c r="V103" s="122"/>
      <c r="W103" s="122"/>
      <c r="X103" s="73"/>
      <c r="Y103" s="384"/>
      <c r="Z103" s="606"/>
    </row>
    <row r="104" spans="1:31">
      <c r="A104" s="63" t="s">
        <v>133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3"/>
      <c r="Q104" s="122"/>
      <c r="R104" s="122"/>
      <c r="S104" s="122"/>
      <c r="T104" s="122"/>
      <c r="U104" s="122"/>
      <c r="V104" s="122"/>
      <c r="W104" s="122"/>
      <c r="X104" s="73"/>
      <c r="Y104" s="384"/>
      <c r="Z104" s="606"/>
    </row>
    <row r="105" spans="1:31">
      <c r="A105" s="128" t="s">
        <v>191</v>
      </c>
      <c r="B105" s="129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73"/>
      <c r="Y105" s="384"/>
      <c r="Z105" s="606"/>
    </row>
    <row r="106" spans="1:31">
      <c r="A106" s="130"/>
      <c r="B106" s="131" t="s">
        <v>134</v>
      </c>
      <c r="C106" s="132" t="s">
        <v>135</v>
      </c>
      <c r="D106" s="133" t="s">
        <v>136</v>
      </c>
      <c r="E106" s="130"/>
      <c r="F106" s="132" t="s">
        <v>137</v>
      </c>
      <c r="G106" s="133" t="s">
        <v>138</v>
      </c>
      <c r="H106" s="132" t="s">
        <v>139</v>
      </c>
      <c r="I106" s="130"/>
      <c r="J106" s="133" t="s">
        <v>25</v>
      </c>
      <c r="K106" s="133" t="s">
        <v>25</v>
      </c>
      <c r="L106" s="133" t="s">
        <v>25</v>
      </c>
      <c r="M106" s="133" t="s">
        <v>25</v>
      </c>
      <c r="N106" s="133" t="s">
        <v>25</v>
      </c>
      <c r="O106" s="133" t="s">
        <v>25</v>
      </c>
      <c r="P106" s="133" t="s">
        <v>25</v>
      </c>
      <c r="Q106" s="133" t="s">
        <v>25</v>
      </c>
      <c r="R106" s="133" t="s">
        <v>25</v>
      </c>
      <c r="S106" s="133" t="s">
        <v>25</v>
      </c>
      <c r="T106" s="133" t="s">
        <v>25</v>
      </c>
      <c r="U106" s="134" t="s">
        <v>25</v>
      </c>
      <c r="V106" s="133" t="s">
        <v>25</v>
      </c>
      <c r="W106" s="135" t="s">
        <v>140</v>
      </c>
      <c r="X106" s="73"/>
      <c r="Y106" s="384"/>
      <c r="Z106" s="606"/>
    </row>
    <row r="107" spans="1:31">
      <c r="A107" s="136" t="s">
        <v>141</v>
      </c>
      <c r="B107" s="137" t="s">
        <v>142</v>
      </c>
      <c r="C107" s="136" t="s">
        <v>5</v>
      </c>
      <c r="D107" s="136" t="s">
        <v>143</v>
      </c>
      <c r="E107" s="138" t="s">
        <v>144</v>
      </c>
      <c r="F107" s="136" t="s">
        <v>145</v>
      </c>
      <c r="G107" s="139" t="s">
        <v>146</v>
      </c>
      <c r="H107" s="136" t="s">
        <v>147</v>
      </c>
      <c r="I107" s="139" t="s">
        <v>16</v>
      </c>
      <c r="J107" s="139" t="s">
        <v>192</v>
      </c>
      <c r="K107" s="139" t="s">
        <v>192</v>
      </c>
      <c r="L107" s="139" t="s">
        <v>192</v>
      </c>
      <c r="M107" s="139" t="s">
        <v>192</v>
      </c>
      <c r="N107" s="139" t="s">
        <v>192</v>
      </c>
      <c r="O107" s="139" t="s">
        <v>192</v>
      </c>
      <c r="P107" s="139" t="s">
        <v>192</v>
      </c>
      <c r="Q107" s="139" t="s">
        <v>192</v>
      </c>
      <c r="R107" s="139" t="s">
        <v>192</v>
      </c>
      <c r="S107" s="139" t="s">
        <v>192</v>
      </c>
      <c r="T107" s="139" t="s">
        <v>192</v>
      </c>
      <c r="U107" s="140" t="s">
        <v>192</v>
      </c>
      <c r="V107" s="136"/>
      <c r="W107" s="141" t="s">
        <v>10</v>
      </c>
      <c r="X107" s="73"/>
      <c r="Y107" s="142"/>
      <c r="Z107" s="606"/>
    </row>
    <row r="108" spans="1:31">
      <c r="A108" s="143" t="s">
        <v>148</v>
      </c>
      <c r="B108" s="144" t="s">
        <v>149</v>
      </c>
      <c r="C108" s="143" t="s">
        <v>84</v>
      </c>
      <c r="D108" s="145" t="s">
        <v>150</v>
      </c>
      <c r="E108" s="146"/>
      <c r="F108" s="143" t="s">
        <v>151</v>
      </c>
      <c r="G108" s="145" t="s">
        <v>152</v>
      </c>
      <c r="H108" s="143" t="s">
        <v>153</v>
      </c>
      <c r="I108" s="145" t="s">
        <v>154</v>
      </c>
      <c r="J108" s="145" t="s">
        <v>194</v>
      </c>
      <c r="K108" s="145" t="s">
        <v>195</v>
      </c>
      <c r="L108" s="145" t="s">
        <v>196</v>
      </c>
      <c r="M108" s="145" t="s">
        <v>197</v>
      </c>
      <c r="N108" s="145" t="s">
        <v>198</v>
      </c>
      <c r="O108" s="145" t="s">
        <v>199</v>
      </c>
      <c r="P108" s="145" t="s">
        <v>200</v>
      </c>
      <c r="Q108" s="145" t="s">
        <v>201</v>
      </c>
      <c r="R108" s="145" t="s">
        <v>202</v>
      </c>
      <c r="S108" s="145" t="s">
        <v>203</v>
      </c>
      <c r="T108" s="145" t="s">
        <v>204</v>
      </c>
      <c r="U108" s="145" t="s">
        <v>205</v>
      </c>
      <c r="V108" s="145" t="s">
        <v>155</v>
      </c>
      <c r="W108" s="141" t="s">
        <v>174</v>
      </c>
      <c r="X108" s="87" t="s">
        <v>167</v>
      </c>
      <c r="Y108" s="142"/>
      <c r="Z108" s="603" t="s">
        <v>253</v>
      </c>
    </row>
    <row r="109" spans="1:31" ht="15.75" thickBot="1">
      <c r="A109" s="139"/>
      <c r="B109" s="148"/>
      <c r="C109" s="138"/>
      <c r="D109" s="138"/>
      <c r="E109" s="138"/>
      <c r="F109" s="138"/>
      <c r="G109" s="138"/>
      <c r="H109" s="138"/>
      <c r="I109" s="139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49"/>
      <c r="W109" s="130"/>
      <c r="X109" s="73"/>
      <c r="Y109" s="142"/>
      <c r="Z109" s="606"/>
    </row>
    <row r="110" spans="1:31" ht="15.75" thickBot="1">
      <c r="A110" s="140">
        <v>1</v>
      </c>
      <c r="B110" s="150">
        <f t="shared" ref="B110:B130" si="73">W77</f>
        <v>955076211.08121598</v>
      </c>
      <c r="C110" s="150">
        <v>0</v>
      </c>
      <c r="D110" s="150">
        <f>+C110</f>
        <v>0</v>
      </c>
      <c r="E110" s="138"/>
      <c r="F110" s="138"/>
      <c r="G110" s="153">
        <f t="shared" ref="G110" si="74">+((C110+F110)*0.5)</f>
        <v>0</v>
      </c>
      <c r="H110" s="153">
        <f>+B110+G110+D110</f>
        <v>955076211.08121598</v>
      </c>
      <c r="I110" s="154">
        <v>4</v>
      </c>
      <c r="J110" s="153">
        <f>H110*I110/100/12</f>
        <v>3183587.3702707198</v>
      </c>
      <c r="K110" s="153">
        <f>H110*I110/100/12</f>
        <v>3183587.3702707198</v>
      </c>
      <c r="L110" s="153">
        <f>H110*I110/100/12</f>
        <v>3183587.3702707198</v>
      </c>
      <c r="M110" s="153">
        <f>H110*I110/100/12</f>
        <v>3183587.3702707198</v>
      </c>
      <c r="N110" s="153">
        <f>H110*I110/100/12</f>
        <v>3183587.3702707198</v>
      </c>
      <c r="O110" s="153">
        <f>H110*I110/100/12</f>
        <v>3183587.3702707198</v>
      </c>
      <c r="P110" s="153">
        <f>H110*I110/100/12</f>
        <v>3183587.3702707198</v>
      </c>
      <c r="Q110" s="153">
        <f>H110*I110/100/12</f>
        <v>3183587.3702707198</v>
      </c>
      <c r="R110" s="153">
        <f>H110*I110/100/12</f>
        <v>3183587.3702707198</v>
      </c>
      <c r="S110" s="153">
        <f>H110*I110/100/12</f>
        <v>3183587.3702707198</v>
      </c>
      <c r="T110" s="153">
        <f>H110*I110/100/12</f>
        <v>3183587.3702707198</v>
      </c>
      <c r="U110" s="153">
        <f>H110*I110/100/12</f>
        <v>3183587.3702707198</v>
      </c>
      <c r="V110" s="155">
        <f>SUM(J110:U110)</f>
        <v>38203048.443248644</v>
      </c>
      <c r="W110" s="153">
        <f>+B110+C110+F110-V110</f>
        <v>916873162.63796735</v>
      </c>
      <c r="X110" s="94">
        <f>H110*I110/100</f>
        <v>38203048.443248637</v>
      </c>
      <c r="Y110" s="156">
        <f t="shared" ref="Y110:Y118" si="75">V110-X110</f>
        <v>0</v>
      </c>
      <c r="Z110" s="603">
        <v>0</v>
      </c>
      <c r="AC110" s="740" t="s">
        <v>274</v>
      </c>
      <c r="AD110" s="741" t="s">
        <v>278</v>
      </c>
      <c r="AE110" s="753" t="s">
        <v>276</v>
      </c>
    </row>
    <row r="111" spans="1:31">
      <c r="A111" s="158" t="s">
        <v>157</v>
      </c>
      <c r="B111" s="150">
        <f t="shared" si="73"/>
        <v>118770073.05366947</v>
      </c>
      <c r="C111" s="150">
        <v>45551553.500931643</v>
      </c>
      <c r="D111" s="150">
        <f>+AE111</f>
        <v>44925098.621370696</v>
      </c>
      <c r="E111" s="153"/>
      <c r="F111" s="150"/>
      <c r="G111" s="153">
        <f>+((C111+F111)*0.5)</f>
        <v>22775776.750465821</v>
      </c>
      <c r="H111" s="153">
        <f t="shared" ref="H111:H117" si="76">+B111+G111+D111</f>
        <v>186470948.425506</v>
      </c>
      <c r="I111" s="154">
        <v>6</v>
      </c>
      <c r="J111" s="153">
        <f t="shared" ref="J111:J117" si="77">H111*I111/100/12</f>
        <v>932354.74212752993</v>
      </c>
      <c r="K111" s="153">
        <f t="shared" ref="K111:K130" si="78">H111*I111/100/12</f>
        <v>932354.74212752993</v>
      </c>
      <c r="L111" s="153">
        <f t="shared" ref="L111:L114" si="79">H111*I111/100/12</f>
        <v>932354.74212752993</v>
      </c>
      <c r="M111" s="153">
        <f t="shared" ref="M111:M130" si="80">H111*I111/100/12</f>
        <v>932354.74212752993</v>
      </c>
      <c r="N111" s="153">
        <f t="shared" ref="N111:N130" si="81">H111*I111/100/12</f>
        <v>932354.74212752993</v>
      </c>
      <c r="O111" s="153">
        <f t="shared" ref="O111:O130" si="82">H111*I111/100/12</f>
        <v>932354.74212752993</v>
      </c>
      <c r="P111" s="153">
        <f t="shared" ref="P111:P130" si="83">H111*I111/100/12</f>
        <v>932354.74212752993</v>
      </c>
      <c r="Q111" s="153">
        <f t="shared" ref="Q111:Q130" si="84">H111*I111/100/12</f>
        <v>932354.74212752993</v>
      </c>
      <c r="R111" s="153">
        <f t="shared" ref="R111:R130" si="85">H111*I111/100/12</f>
        <v>932354.74212752993</v>
      </c>
      <c r="S111" s="153">
        <f t="shared" ref="S111:S130" si="86">H111*I111/100/12</f>
        <v>932354.74212752993</v>
      </c>
      <c r="T111" s="153">
        <f t="shared" ref="T111:T130" si="87">H111*I111/100/12</f>
        <v>932354.74212752993</v>
      </c>
      <c r="U111" s="153">
        <f t="shared" ref="U111:U130" si="88">H111*I111/100/12</f>
        <v>932354.74212752993</v>
      </c>
      <c r="V111" s="155">
        <f t="shared" ref="V111:V117" si="89">SUM(J111:U111)</f>
        <v>11188256.905530361</v>
      </c>
      <c r="W111" s="153">
        <f>+B111+C111+F111-V111</f>
        <v>153133369.64907074</v>
      </c>
      <c r="X111" s="94">
        <f>H111*I111/100</f>
        <v>11188256.90553036</v>
      </c>
      <c r="Y111" s="156">
        <f t="shared" si="75"/>
        <v>0</v>
      </c>
      <c r="Z111" s="603">
        <v>2637082.9886513855</v>
      </c>
      <c r="AC111" s="742" t="s">
        <v>216</v>
      </c>
      <c r="AD111" s="743">
        <v>45551553.500931643</v>
      </c>
      <c r="AE111" s="754">
        <v>44925098.621370696</v>
      </c>
    </row>
    <row r="112" spans="1:31">
      <c r="A112" s="158">
        <v>2</v>
      </c>
      <c r="B112" s="150">
        <f t="shared" si="73"/>
        <v>89953880.958728001</v>
      </c>
      <c r="C112" s="150">
        <v>0</v>
      </c>
      <c r="D112" s="150">
        <f t="shared" ref="D112:D129" si="90">+C112</f>
        <v>0</v>
      </c>
      <c r="E112" s="153"/>
      <c r="F112" s="150"/>
      <c r="G112" s="153">
        <f t="shared" ref="G112:G116" si="91">+((C112+F112)*0.5)</f>
        <v>0</v>
      </c>
      <c r="H112" s="153">
        <f t="shared" si="76"/>
        <v>89953880.958728001</v>
      </c>
      <c r="I112" s="154">
        <v>6</v>
      </c>
      <c r="J112" s="153">
        <f t="shared" si="77"/>
        <v>449769.40479363996</v>
      </c>
      <c r="K112" s="153">
        <f t="shared" si="78"/>
        <v>449769.40479363996</v>
      </c>
      <c r="L112" s="153">
        <f t="shared" si="79"/>
        <v>449769.40479363996</v>
      </c>
      <c r="M112" s="153">
        <f t="shared" si="80"/>
        <v>449769.40479363996</v>
      </c>
      <c r="N112" s="153">
        <f t="shared" si="81"/>
        <v>449769.40479363996</v>
      </c>
      <c r="O112" s="153">
        <f t="shared" si="82"/>
        <v>449769.40479363996</v>
      </c>
      <c r="P112" s="153">
        <f t="shared" si="83"/>
        <v>449769.40479363996</v>
      </c>
      <c r="Q112" s="153">
        <f t="shared" si="84"/>
        <v>449769.40479363996</v>
      </c>
      <c r="R112" s="153">
        <f t="shared" si="85"/>
        <v>449769.40479363996</v>
      </c>
      <c r="S112" s="153">
        <f t="shared" si="86"/>
        <v>449769.40479363996</v>
      </c>
      <c r="T112" s="153">
        <f t="shared" si="87"/>
        <v>449769.40479363996</v>
      </c>
      <c r="U112" s="153">
        <f t="shared" si="88"/>
        <v>449769.40479363996</v>
      </c>
      <c r="V112" s="155">
        <f t="shared" si="89"/>
        <v>5397232.8575236797</v>
      </c>
      <c r="W112" s="153">
        <f>+B112+C112+F112-V112</f>
        <v>84556648.101204321</v>
      </c>
      <c r="X112" s="94">
        <f t="shared" ref="X112:X118" si="92">H112*I112/100</f>
        <v>5397232.8575236797</v>
      </c>
      <c r="Y112" s="156">
        <f t="shared" si="75"/>
        <v>0</v>
      </c>
      <c r="Z112" s="603">
        <v>0</v>
      </c>
      <c r="AC112" s="744">
        <v>7</v>
      </c>
      <c r="AD112" s="743">
        <v>8390463</v>
      </c>
      <c r="AE112" s="755">
        <v>8328823.2826672904</v>
      </c>
    </row>
    <row r="113" spans="1:32">
      <c r="A113" s="158">
        <v>3</v>
      </c>
      <c r="B113" s="150">
        <f t="shared" si="73"/>
        <v>2839833.4847499998</v>
      </c>
      <c r="C113" s="150">
        <v>0</v>
      </c>
      <c r="D113" s="150">
        <f t="shared" si="90"/>
        <v>0</v>
      </c>
      <c r="E113" s="153"/>
      <c r="F113" s="150"/>
      <c r="G113" s="153">
        <f t="shared" si="91"/>
        <v>0</v>
      </c>
      <c r="H113" s="153">
        <f t="shared" si="76"/>
        <v>2839833.4847499998</v>
      </c>
      <c r="I113" s="154">
        <v>5</v>
      </c>
      <c r="J113" s="153">
        <f t="shared" si="77"/>
        <v>11832.639519791664</v>
      </c>
      <c r="K113" s="153">
        <f t="shared" si="78"/>
        <v>11832.639519791664</v>
      </c>
      <c r="L113" s="153">
        <f t="shared" si="79"/>
        <v>11832.639519791664</v>
      </c>
      <c r="M113" s="153">
        <f t="shared" si="80"/>
        <v>11832.639519791664</v>
      </c>
      <c r="N113" s="153">
        <f t="shared" si="81"/>
        <v>11832.639519791664</v>
      </c>
      <c r="O113" s="153">
        <f t="shared" si="82"/>
        <v>11832.639519791664</v>
      </c>
      <c r="P113" s="153">
        <f t="shared" si="83"/>
        <v>11832.639519791664</v>
      </c>
      <c r="Q113" s="153">
        <f t="shared" si="84"/>
        <v>11832.639519791664</v>
      </c>
      <c r="R113" s="153">
        <f t="shared" si="85"/>
        <v>11832.639519791664</v>
      </c>
      <c r="S113" s="153">
        <f t="shared" si="86"/>
        <v>11832.639519791664</v>
      </c>
      <c r="T113" s="153">
        <f t="shared" si="87"/>
        <v>11832.639519791664</v>
      </c>
      <c r="U113" s="153">
        <f t="shared" si="88"/>
        <v>11832.639519791664</v>
      </c>
      <c r="V113" s="155">
        <f t="shared" si="89"/>
        <v>141991.6742375</v>
      </c>
      <c r="W113" s="153">
        <f t="shared" ref="W113:W117" si="93">+B113+C113+F113-V113</f>
        <v>2697841.8105124999</v>
      </c>
      <c r="X113" s="94">
        <f t="shared" si="92"/>
        <v>141991.67423749997</v>
      </c>
      <c r="Y113" s="156">
        <f t="shared" si="75"/>
        <v>0</v>
      </c>
      <c r="Z113" s="603">
        <v>0</v>
      </c>
      <c r="AC113" s="744">
        <v>8</v>
      </c>
      <c r="AD113" s="743">
        <v>22684841</v>
      </c>
      <c r="AE113" s="755">
        <v>22684841</v>
      </c>
    </row>
    <row r="114" spans="1:32">
      <c r="A114" s="158">
        <v>6</v>
      </c>
      <c r="B114" s="150">
        <f t="shared" si="73"/>
        <v>74409.758999999991</v>
      </c>
      <c r="C114" s="150">
        <v>0</v>
      </c>
      <c r="D114" s="150">
        <f t="shared" si="90"/>
        <v>0</v>
      </c>
      <c r="E114" s="153"/>
      <c r="F114" s="150"/>
      <c r="G114" s="153">
        <f t="shared" si="91"/>
        <v>0</v>
      </c>
      <c r="H114" s="153">
        <f t="shared" si="76"/>
        <v>74409.758999999991</v>
      </c>
      <c r="I114" s="154">
        <v>10</v>
      </c>
      <c r="J114" s="153">
        <f t="shared" si="77"/>
        <v>620.08132499999988</v>
      </c>
      <c r="K114" s="153">
        <f t="shared" si="78"/>
        <v>620.08132499999988</v>
      </c>
      <c r="L114" s="153">
        <f t="shared" si="79"/>
        <v>620.08132499999988</v>
      </c>
      <c r="M114" s="153">
        <f t="shared" si="80"/>
        <v>620.08132499999988</v>
      </c>
      <c r="N114" s="153">
        <f t="shared" si="81"/>
        <v>620.08132499999988</v>
      </c>
      <c r="O114" s="153">
        <f t="shared" si="82"/>
        <v>620.08132499999988</v>
      </c>
      <c r="P114" s="153">
        <f t="shared" si="83"/>
        <v>620.08132499999988</v>
      </c>
      <c r="Q114" s="153">
        <f t="shared" si="84"/>
        <v>620.08132499999988</v>
      </c>
      <c r="R114" s="153">
        <f t="shared" si="85"/>
        <v>620.08132499999988</v>
      </c>
      <c r="S114" s="153">
        <f t="shared" si="86"/>
        <v>620.08132499999988</v>
      </c>
      <c r="T114" s="153">
        <f t="shared" si="87"/>
        <v>620.08132499999988</v>
      </c>
      <c r="U114" s="153">
        <f t="shared" si="88"/>
        <v>620.08132499999988</v>
      </c>
      <c r="V114" s="155">
        <f t="shared" si="89"/>
        <v>7440.9759000000004</v>
      </c>
      <c r="W114" s="153">
        <f t="shared" si="93"/>
        <v>66968.783099999986</v>
      </c>
      <c r="X114" s="94">
        <f t="shared" si="92"/>
        <v>7440.9758999999985</v>
      </c>
      <c r="Y114" s="156">
        <f t="shared" si="75"/>
        <v>0</v>
      </c>
      <c r="Z114" s="603">
        <v>0</v>
      </c>
      <c r="AC114" s="744">
        <v>10</v>
      </c>
      <c r="AD114" s="743">
        <v>4740957</v>
      </c>
      <c r="AE114" s="755">
        <v>4740957</v>
      </c>
    </row>
    <row r="115" spans="1:32">
      <c r="A115" s="158">
        <v>7</v>
      </c>
      <c r="B115" s="150">
        <f t="shared" si="73"/>
        <v>489978070.73789704</v>
      </c>
      <c r="C115" s="150">
        <v>8390463</v>
      </c>
      <c r="D115" s="150">
        <f>+AE112</f>
        <v>8328823.2826672904</v>
      </c>
      <c r="E115" s="150"/>
      <c r="F115" s="150"/>
      <c r="G115" s="153">
        <f t="shared" si="91"/>
        <v>4195231.5</v>
      </c>
      <c r="H115" s="153">
        <f t="shared" si="76"/>
        <v>502502125.52056432</v>
      </c>
      <c r="I115" s="154">
        <v>15</v>
      </c>
      <c r="J115" s="153">
        <f t="shared" si="77"/>
        <v>6281276.569007054</v>
      </c>
      <c r="K115" s="153">
        <f t="shared" si="78"/>
        <v>6281276.569007054</v>
      </c>
      <c r="L115" s="153">
        <f>H115*I115/100/12</f>
        <v>6281276.569007054</v>
      </c>
      <c r="M115" s="153">
        <f t="shared" si="80"/>
        <v>6281276.569007054</v>
      </c>
      <c r="N115" s="153">
        <f t="shared" si="81"/>
        <v>6281276.569007054</v>
      </c>
      <c r="O115" s="153">
        <f t="shared" si="82"/>
        <v>6281276.569007054</v>
      </c>
      <c r="P115" s="153">
        <f t="shared" si="83"/>
        <v>6281276.569007054</v>
      </c>
      <c r="Q115" s="153">
        <f t="shared" si="84"/>
        <v>6281276.569007054</v>
      </c>
      <c r="R115" s="153">
        <f t="shared" si="85"/>
        <v>6281276.569007054</v>
      </c>
      <c r="S115" s="153">
        <f t="shared" si="86"/>
        <v>6281276.569007054</v>
      </c>
      <c r="T115" s="153">
        <f t="shared" si="87"/>
        <v>6281276.569007054</v>
      </c>
      <c r="U115" s="153">
        <f t="shared" si="88"/>
        <v>6281276.569007054</v>
      </c>
      <c r="V115" s="155">
        <f t="shared" si="89"/>
        <v>75375318.828084648</v>
      </c>
      <c r="W115" s="153">
        <f t="shared" si="93"/>
        <v>422993214.90981239</v>
      </c>
      <c r="X115" s="94">
        <f t="shared" si="92"/>
        <v>75375318.828084648</v>
      </c>
      <c r="Y115" s="156">
        <f t="shared" si="75"/>
        <v>0</v>
      </c>
      <c r="Z115" s="603">
        <v>915965.33919401467</v>
      </c>
      <c r="AC115" s="744">
        <v>12</v>
      </c>
      <c r="AD115" s="743">
        <v>6581923</v>
      </c>
      <c r="AE115" s="755">
        <v>3982334.2916655014</v>
      </c>
    </row>
    <row r="116" spans="1:32">
      <c r="A116" s="158">
        <v>8</v>
      </c>
      <c r="B116" s="150">
        <f t="shared" si="73"/>
        <v>172451278.53089967</v>
      </c>
      <c r="C116" s="150">
        <v>22684841</v>
      </c>
      <c r="D116" s="150">
        <f t="shared" ref="D116:D118" si="94">+AE113</f>
        <v>22684841</v>
      </c>
      <c r="E116" s="153"/>
      <c r="F116" s="150"/>
      <c r="G116" s="153">
        <f t="shared" si="91"/>
        <v>11342420.5</v>
      </c>
      <c r="H116" s="153">
        <f t="shared" si="76"/>
        <v>206478540.03089967</v>
      </c>
      <c r="I116" s="154">
        <v>20</v>
      </c>
      <c r="J116" s="153">
        <f t="shared" si="77"/>
        <v>3441309.0005149948</v>
      </c>
      <c r="K116" s="153">
        <f t="shared" si="78"/>
        <v>3441309.0005149948</v>
      </c>
      <c r="L116" s="153">
        <f t="shared" ref="L116:L130" si="95">H116*I116/100/12</f>
        <v>3441309.0005149948</v>
      </c>
      <c r="M116" s="153">
        <f t="shared" si="80"/>
        <v>3441309.0005149948</v>
      </c>
      <c r="N116" s="153">
        <f t="shared" si="81"/>
        <v>3441309.0005149948</v>
      </c>
      <c r="O116" s="153">
        <f t="shared" si="82"/>
        <v>3441309.0005149948</v>
      </c>
      <c r="P116" s="153">
        <f t="shared" si="83"/>
        <v>3441309.0005149948</v>
      </c>
      <c r="Q116" s="153">
        <f t="shared" si="84"/>
        <v>3441309.0005149948</v>
      </c>
      <c r="R116" s="153">
        <f t="shared" si="85"/>
        <v>3441309.0005149948</v>
      </c>
      <c r="S116" s="153">
        <f t="shared" si="86"/>
        <v>3441309.0005149948</v>
      </c>
      <c r="T116" s="153">
        <f t="shared" si="87"/>
        <v>3441309.0005149948</v>
      </c>
      <c r="U116" s="153">
        <f t="shared" si="88"/>
        <v>3441309.0005149948</v>
      </c>
      <c r="V116" s="155">
        <f t="shared" si="89"/>
        <v>41295708.006179929</v>
      </c>
      <c r="W116" s="153">
        <f t="shared" si="93"/>
        <v>153840411.52471974</v>
      </c>
      <c r="X116" s="94">
        <f t="shared" si="92"/>
        <v>41295708.006179936</v>
      </c>
      <c r="Y116" s="156">
        <f t="shared" si="75"/>
        <v>0</v>
      </c>
      <c r="Z116" s="603">
        <v>1923991.8227015734</v>
      </c>
      <c r="AC116" s="744">
        <v>38</v>
      </c>
      <c r="AD116" s="743">
        <v>0</v>
      </c>
      <c r="AE116" s="755">
        <v>0</v>
      </c>
    </row>
    <row r="117" spans="1:32">
      <c r="A117" s="158">
        <v>10</v>
      </c>
      <c r="B117" s="150">
        <f t="shared" si="73"/>
        <v>13631456.003506448</v>
      </c>
      <c r="C117" s="150">
        <v>4740957</v>
      </c>
      <c r="D117" s="150">
        <f t="shared" si="94"/>
        <v>4740957</v>
      </c>
      <c r="E117" s="153"/>
      <c r="F117" s="150"/>
      <c r="G117" s="153">
        <f>+((C117+F117)*0.5)</f>
        <v>2370478.5</v>
      </c>
      <c r="H117" s="153">
        <f t="shared" si="76"/>
        <v>20742891.503506448</v>
      </c>
      <c r="I117" s="154">
        <v>30</v>
      </c>
      <c r="J117" s="153">
        <f t="shared" si="77"/>
        <v>518572.28758766124</v>
      </c>
      <c r="K117" s="153">
        <f t="shared" si="78"/>
        <v>518572.28758766124</v>
      </c>
      <c r="L117" s="153">
        <f t="shared" si="95"/>
        <v>518572.28758766124</v>
      </c>
      <c r="M117" s="153">
        <f t="shared" si="80"/>
        <v>518572.28758766124</v>
      </c>
      <c r="N117" s="153">
        <f t="shared" si="81"/>
        <v>518572.28758766124</v>
      </c>
      <c r="O117" s="153">
        <f t="shared" si="82"/>
        <v>518572.28758766124</v>
      </c>
      <c r="P117" s="153">
        <f t="shared" si="83"/>
        <v>518572.28758766124</v>
      </c>
      <c r="Q117" s="153">
        <f t="shared" si="84"/>
        <v>518572.28758766124</v>
      </c>
      <c r="R117" s="153">
        <f t="shared" si="85"/>
        <v>518572.28758766124</v>
      </c>
      <c r="S117" s="153">
        <f t="shared" si="86"/>
        <v>518572.28758766124</v>
      </c>
      <c r="T117" s="153">
        <f t="shared" si="87"/>
        <v>518572.28758766124</v>
      </c>
      <c r="U117" s="153">
        <f t="shared" si="88"/>
        <v>518572.28758766124</v>
      </c>
      <c r="V117" s="155">
        <f t="shared" si="89"/>
        <v>6222867.4510519346</v>
      </c>
      <c r="W117" s="153">
        <f t="shared" si="93"/>
        <v>12149545.552454513</v>
      </c>
      <c r="X117" s="94">
        <f t="shared" si="92"/>
        <v>6222867.4510519346</v>
      </c>
      <c r="Y117" s="156">
        <f t="shared" si="75"/>
        <v>0</v>
      </c>
      <c r="Z117" s="603">
        <v>435946.56405193359</v>
      </c>
      <c r="AC117" s="744">
        <v>41</v>
      </c>
      <c r="AD117" s="743">
        <v>18661096</v>
      </c>
      <c r="AE117" s="755">
        <v>18661096</v>
      </c>
    </row>
    <row r="118" spans="1:32">
      <c r="A118" s="158">
        <v>12</v>
      </c>
      <c r="B118" s="150">
        <f t="shared" si="73"/>
        <v>0</v>
      </c>
      <c r="C118" s="150">
        <v>6581923</v>
      </c>
      <c r="D118" s="150">
        <f t="shared" si="94"/>
        <v>3982334.2916655014</v>
      </c>
      <c r="E118" s="153"/>
      <c r="F118" s="150"/>
      <c r="G118" s="153">
        <f>+((C118-D118+F118)*0.5)</f>
        <v>1299794.3541672493</v>
      </c>
      <c r="H118" s="153">
        <f>+B118+G118+D118</f>
        <v>5282128.6458327509</v>
      </c>
      <c r="I118" s="154">
        <v>100</v>
      </c>
      <c r="J118" s="153">
        <f>H118*I118/100/12</f>
        <v>440177.38715272926</v>
      </c>
      <c r="K118" s="153">
        <f t="shared" si="78"/>
        <v>440177.38715272926</v>
      </c>
      <c r="L118" s="153">
        <f t="shared" si="95"/>
        <v>440177.38715272926</v>
      </c>
      <c r="M118" s="153">
        <f t="shared" si="80"/>
        <v>440177.38715272926</v>
      </c>
      <c r="N118" s="153">
        <f t="shared" si="81"/>
        <v>440177.38715272926</v>
      </c>
      <c r="O118" s="153">
        <f t="shared" si="82"/>
        <v>440177.38715272926</v>
      </c>
      <c r="P118" s="153">
        <f t="shared" si="83"/>
        <v>440177.38715272926</v>
      </c>
      <c r="Q118" s="153">
        <f t="shared" si="84"/>
        <v>440177.38715272926</v>
      </c>
      <c r="R118" s="153">
        <f t="shared" si="85"/>
        <v>440177.38715272926</v>
      </c>
      <c r="S118" s="153">
        <f t="shared" si="86"/>
        <v>440177.38715272926</v>
      </c>
      <c r="T118" s="153">
        <f t="shared" si="87"/>
        <v>440177.38715272926</v>
      </c>
      <c r="U118" s="153">
        <f t="shared" si="88"/>
        <v>440177.38715272926</v>
      </c>
      <c r="V118" s="155">
        <f>SUM(J118:U118)</f>
        <v>5282128.6458327509</v>
      </c>
      <c r="W118" s="153">
        <f>+B118+C118+F118-V118</f>
        <v>1299794.3541672491</v>
      </c>
      <c r="X118" s="161">
        <f t="shared" si="92"/>
        <v>5282128.6458327509</v>
      </c>
      <c r="Y118" s="162">
        <f t="shared" si="75"/>
        <v>0</v>
      </c>
      <c r="Z118" s="603">
        <v>-706895.35416724626</v>
      </c>
      <c r="AC118" s="744">
        <v>49</v>
      </c>
      <c r="AD118" s="743">
        <v>138579379</v>
      </c>
      <c r="AE118" s="755">
        <v>138579379</v>
      </c>
    </row>
    <row r="119" spans="1:32">
      <c r="A119" s="158">
        <v>13</v>
      </c>
      <c r="B119" s="150">
        <f t="shared" si="73"/>
        <v>673912.09164383542</v>
      </c>
      <c r="C119" s="150">
        <v>0</v>
      </c>
      <c r="D119" s="150">
        <f t="shared" si="90"/>
        <v>0</v>
      </c>
      <c r="E119" s="153"/>
      <c r="F119" s="150"/>
      <c r="G119" s="153">
        <f t="shared" ref="G119:G130" si="96">+((C119+F119)*0.5)</f>
        <v>0</v>
      </c>
      <c r="H119" s="153">
        <f t="shared" ref="H119:H130" si="97">+B119+G119+D119</f>
        <v>673912.09164383542</v>
      </c>
      <c r="I119" s="154"/>
      <c r="J119" s="153">
        <f t="shared" ref="J119:J130" si="98">H119*I119/100/12</f>
        <v>0</v>
      </c>
      <c r="K119" s="153">
        <f t="shared" si="78"/>
        <v>0</v>
      </c>
      <c r="L119" s="153">
        <f t="shared" si="95"/>
        <v>0</v>
      </c>
      <c r="M119" s="153">
        <f t="shared" si="80"/>
        <v>0</v>
      </c>
      <c r="N119" s="153">
        <f t="shared" si="81"/>
        <v>0</v>
      </c>
      <c r="O119" s="153">
        <f t="shared" si="82"/>
        <v>0</v>
      </c>
      <c r="P119" s="153">
        <f t="shared" si="83"/>
        <v>0</v>
      </c>
      <c r="Q119" s="153">
        <f t="shared" si="84"/>
        <v>0</v>
      </c>
      <c r="R119" s="153">
        <f t="shared" si="85"/>
        <v>0</v>
      </c>
      <c r="S119" s="153">
        <f t="shared" si="86"/>
        <v>0</v>
      </c>
      <c r="T119" s="153">
        <f t="shared" si="87"/>
        <v>0</v>
      </c>
      <c r="U119" s="153">
        <f t="shared" si="88"/>
        <v>0</v>
      </c>
      <c r="V119" s="155">
        <v>212093</v>
      </c>
      <c r="W119" s="153">
        <f t="shared" ref="W119:W130" si="99">+B119+C119+F119-V119</f>
        <v>461819.09164383542</v>
      </c>
      <c r="X119" s="94"/>
      <c r="Y119" s="95">
        <f>V119-X119</f>
        <v>212093</v>
      </c>
      <c r="Z119" s="603">
        <v>0</v>
      </c>
      <c r="AC119" s="744">
        <v>50</v>
      </c>
      <c r="AD119" s="743">
        <v>44077659</v>
      </c>
      <c r="AE119" s="755">
        <v>35363442.81885913</v>
      </c>
    </row>
    <row r="120" spans="1:32">
      <c r="A120" s="158">
        <v>17</v>
      </c>
      <c r="B120" s="150">
        <f t="shared" si="73"/>
        <v>486010.32832000003</v>
      </c>
      <c r="C120" s="150">
        <v>0</v>
      </c>
      <c r="D120" s="150">
        <f t="shared" si="90"/>
        <v>0</v>
      </c>
      <c r="E120" s="153"/>
      <c r="F120" s="150"/>
      <c r="G120" s="153">
        <f t="shared" si="96"/>
        <v>0</v>
      </c>
      <c r="H120" s="153">
        <f t="shared" si="97"/>
        <v>486010.32832000003</v>
      </c>
      <c r="I120" s="154">
        <v>8</v>
      </c>
      <c r="J120" s="153">
        <f t="shared" si="98"/>
        <v>3240.0688554666667</v>
      </c>
      <c r="K120" s="153">
        <f t="shared" si="78"/>
        <v>3240.0688554666667</v>
      </c>
      <c r="L120" s="153">
        <f t="shared" si="95"/>
        <v>3240.0688554666667</v>
      </c>
      <c r="M120" s="153">
        <f t="shared" si="80"/>
        <v>3240.0688554666667</v>
      </c>
      <c r="N120" s="153">
        <f t="shared" si="81"/>
        <v>3240.0688554666667</v>
      </c>
      <c r="O120" s="153">
        <f t="shared" si="82"/>
        <v>3240.0688554666667</v>
      </c>
      <c r="P120" s="153">
        <f t="shared" si="83"/>
        <v>3240.0688554666667</v>
      </c>
      <c r="Q120" s="153">
        <f t="shared" si="84"/>
        <v>3240.0688554666667</v>
      </c>
      <c r="R120" s="153">
        <f t="shared" si="85"/>
        <v>3240.0688554666667</v>
      </c>
      <c r="S120" s="153">
        <f t="shared" si="86"/>
        <v>3240.0688554666667</v>
      </c>
      <c r="T120" s="153">
        <f t="shared" si="87"/>
        <v>3240.0688554666667</v>
      </c>
      <c r="U120" s="153">
        <f t="shared" si="88"/>
        <v>3240.0688554666667</v>
      </c>
      <c r="V120" s="155">
        <f t="shared" ref="V120:V130" si="100">SUM(J120:U120)</f>
        <v>38880.826265600001</v>
      </c>
      <c r="W120" s="153">
        <f t="shared" si="99"/>
        <v>447129.50205440004</v>
      </c>
      <c r="X120" s="94">
        <f t="shared" ref="X120:X130" si="101">H120*I120/100</f>
        <v>38880.826265600001</v>
      </c>
      <c r="Y120" s="95">
        <f t="shared" ref="Y120:Y131" si="102">V120-X120</f>
        <v>0</v>
      </c>
      <c r="Z120" s="603">
        <v>0</v>
      </c>
      <c r="AC120" s="744">
        <v>51</v>
      </c>
      <c r="AD120" s="743">
        <v>414874240.49906838</v>
      </c>
      <c r="AE120" s="755">
        <v>412487646.4759348</v>
      </c>
    </row>
    <row r="121" spans="1:32">
      <c r="A121" s="158">
        <v>38</v>
      </c>
      <c r="B121" s="150">
        <f t="shared" si="73"/>
        <v>3182080.3358285204</v>
      </c>
      <c r="C121" s="150">
        <v>0</v>
      </c>
      <c r="D121" s="150">
        <f t="shared" si="90"/>
        <v>0</v>
      </c>
      <c r="E121" s="153"/>
      <c r="F121" s="150"/>
      <c r="G121" s="153">
        <f t="shared" si="96"/>
        <v>0</v>
      </c>
      <c r="H121" s="153">
        <f t="shared" si="97"/>
        <v>3182080.3358285204</v>
      </c>
      <c r="I121" s="154">
        <v>30</v>
      </c>
      <c r="J121" s="153">
        <f t="shared" si="98"/>
        <v>79552.008395713012</v>
      </c>
      <c r="K121" s="153">
        <f t="shared" si="78"/>
        <v>79552.008395713012</v>
      </c>
      <c r="L121" s="153">
        <f t="shared" si="95"/>
        <v>79552.008395713012</v>
      </c>
      <c r="M121" s="153">
        <f t="shared" si="80"/>
        <v>79552.008395713012</v>
      </c>
      <c r="N121" s="153">
        <f t="shared" si="81"/>
        <v>79552.008395713012</v>
      </c>
      <c r="O121" s="153">
        <f t="shared" si="82"/>
        <v>79552.008395713012</v>
      </c>
      <c r="P121" s="153">
        <f t="shared" si="83"/>
        <v>79552.008395713012</v>
      </c>
      <c r="Q121" s="153">
        <f t="shared" si="84"/>
        <v>79552.008395713012</v>
      </c>
      <c r="R121" s="153">
        <f t="shared" si="85"/>
        <v>79552.008395713012</v>
      </c>
      <c r="S121" s="153">
        <f t="shared" si="86"/>
        <v>79552.008395713012</v>
      </c>
      <c r="T121" s="153">
        <f t="shared" si="87"/>
        <v>79552.008395713012</v>
      </c>
      <c r="U121" s="153">
        <f t="shared" si="88"/>
        <v>79552.008395713012</v>
      </c>
      <c r="V121" s="155">
        <f t="shared" si="100"/>
        <v>954624.10074855632</v>
      </c>
      <c r="W121" s="153">
        <f t="shared" si="99"/>
        <v>2227456.2350799642</v>
      </c>
      <c r="X121" s="94">
        <f t="shared" si="101"/>
        <v>954624.10074855608</v>
      </c>
      <c r="Y121" s="95">
        <f t="shared" si="102"/>
        <v>0</v>
      </c>
      <c r="Z121" s="603">
        <v>-393446.60930144356</v>
      </c>
      <c r="AC121" s="748" t="s">
        <v>224</v>
      </c>
      <c r="AD121" s="743">
        <v>0</v>
      </c>
      <c r="AE121" s="755">
        <v>0</v>
      </c>
    </row>
    <row r="122" spans="1:32">
      <c r="A122" s="158">
        <v>41</v>
      </c>
      <c r="B122" s="150">
        <f t="shared" si="73"/>
        <v>9961131.6829502955</v>
      </c>
      <c r="C122" s="150">
        <v>18661096</v>
      </c>
      <c r="D122" s="150">
        <f>+AE117</f>
        <v>18661096</v>
      </c>
      <c r="E122" s="150"/>
      <c r="F122" s="150"/>
      <c r="G122" s="153">
        <f t="shared" si="96"/>
        <v>9330548</v>
      </c>
      <c r="H122" s="153">
        <f t="shared" si="97"/>
        <v>37952775.682950296</v>
      </c>
      <c r="I122" s="154">
        <v>25</v>
      </c>
      <c r="J122" s="153">
        <f t="shared" si="98"/>
        <v>790682.82672813116</v>
      </c>
      <c r="K122" s="153">
        <f t="shared" si="78"/>
        <v>790682.82672813116</v>
      </c>
      <c r="L122" s="153">
        <f t="shared" si="95"/>
        <v>790682.82672813116</v>
      </c>
      <c r="M122" s="153">
        <f t="shared" si="80"/>
        <v>790682.82672813116</v>
      </c>
      <c r="N122" s="153">
        <f t="shared" si="81"/>
        <v>790682.82672813116</v>
      </c>
      <c r="O122" s="153">
        <f t="shared" si="82"/>
        <v>790682.82672813116</v>
      </c>
      <c r="P122" s="153">
        <f t="shared" si="83"/>
        <v>790682.82672813116</v>
      </c>
      <c r="Q122" s="153">
        <f t="shared" si="84"/>
        <v>790682.82672813116</v>
      </c>
      <c r="R122" s="153">
        <f t="shared" si="85"/>
        <v>790682.82672813116</v>
      </c>
      <c r="S122" s="153">
        <f t="shared" si="86"/>
        <v>790682.82672813116</v>
      </c>
      <c r="T122" s="153">
        <f t="shared" si="87"/>
        <v>790682.82672813116</v>
      </c>
      <c r="U122" s="153">
        <f t="shared" si="88"/>
        <v>790682.82672813116</v>
      </c>
      <c r="V122" s="155">
        <f t="shared" si="100"/>
        <v>9488193.9207375757</v>
      </c>
      <c r="W122" s="153">
        <f t="shared" si="99"/>
        <v>19134033.76221272</v>
      </c>
      <c r="X122" s="94">
        <f t="shared" si="101"/>
        <v>9488193.9207375739</v>
      </c>
      <c r="Y122" s="95">
        <f t="shared" si="102"/>
        <v>0</v>
      </c>
      <c r="Z122" s="603">
        <v>4020423.3291600933</v>
      </c>
      <c r="AC122" s="744">
        <v>14.1</v>
      </c>
      <c r="AD122" s="743">
        <v>422220</v>
      </c>
      <c r="AE122" s="755">
        <v>323977.72710313939</v>
      </c>
    </row>
    <row r="123" spans="1:32" ht="15.75" thickBot="1">
      <c r="A123" s="158">
        <v>45</v>
      </c>
      <c r="B123" s="150">
        <f t="shared" si="73"/>
        <v>2164.0396250000003</v>
      </c>
      <c r="C123" s="150">
        <v>0</v>
      </c>
      <c r="D123" s="150">
        <f t="shared" si="90"/>
        <v>0</v>
      </c>
      <c r="E123" s="150"/>
      <c r="F123" s="150"/>
      <c r="G123" s="153">
        <f t="shared" si="96"/>
        <v>0</v>
      </c>
      <c r="H123" s="153">
        <f t="shared" si="97"/>
        <v>2164.0396250000003</v>
      </c>
      <c r="I123" s="154">
        <v>45</v>
      </c>
      <c r="J123" s="153">
        <f t="shared" si="98"/>
        <v>81.151485937500013</v>
      </c>
      <c r="K123" s="153">
        <f t="shared" si="78"/>
        <v>81.151485937500013</v>
      </c>
      <c r="L123" s="153">
        <f t="shared" si="95"/>
        <v>81.151485937500013</v>
      </c>
      <c r="M123" s="153">
        <f t="shared" si="80"/>
        <v>81.151485937500013</v>
      </c>
      <c r="N123" s="153">
        <f t="shared" si="81"/>
        <v>81.151485937500013</v>
      </c>
      <c r="O123" s="153">
        <f t="shared" si="82"/>
        <v>81.151485937500013</v>
      </c>
      <c r="P123" s="153">
        <f t="shared" si="83"/>
        <v>81.151485937500013</v>
      </c>
      <c r="Q123" s="153">
        <f t="shared" si="84"/>
        <v>81.151485937500013</v>
      </c>
      <c r="R123" s="153">
        <f t="shared" si="85"/>
        <v>81.151485937500013</v>
      </c>
      <c r="S123" s="153">
        <f t="shared" si="86"/>
        <v>81.151485937500013</v>
      </c>
      <c r="T123" s="153">
        <f t="shared" si="87"/>
        <v>81.151485937500013</v>
      </c>
      <c r="U123" s="153">
        <f t="shared" si="88"/>
        <v>81.151485937500013</v>
      </c>
      <c r="V123" s="155">
        <f t="shared" si="100"/>
        <v>973.81783124999993</v>
      </c>
      <c r="W123" s="153">
        <f t="shared" si="99"/>
        <v>1190.2217937500004</v>
      </c>
      <c r="X123" s="94">
        <f t="shared" si="101"/>
        <v>973.81783125000015</v>
      </c>
      <c r="Y123" s="95">
        <f t="shared" si="102"/>
        <v>0</v>
      </c>
      <c r="Z123" s="603">
        <v>0</v>
      </c>
      <c r="AC123" s="749"/>
      <c r="AD123" s="750"/>
      <c r="AE123" s="756"/>
    </row>
    <row r="124" spans="1:32" ht="15.75" thickBot="1">
      <c r="A124" s="168">
        <v>49</v>
      </c>
      <c r="B124" s="150">
        <f t="shared" si="73"/>
        <v>743362963.99463248</v>
      </c>
      <c r="C124" s="150">
        <v>138579379</v>
      </c>
      <c r="D124" s="150">
        <f>+AE118</f>
        <v>138579379</v>
      </c>
      <c r="E124" s="153"/>
      <c r="F124" s="150"/>
      <c r="G124" s="153">
        <f t="shared" si="96"/>
        <v>69289689.5</v>
      </c>
      <c r="H124" s="153">
        <f t="shared" si="97"/>
        <v>951232032.49463248</v>
      </c>
      <c r="I124" s="154">
        <v>8</v>
      </c>
      <c r="J124" s="153">
        <f t="shared" si="98"/>
        <v>6341546.8832975505</v>
      </c>
      <c r="K124" s="153">
        <f t="shared" si="78"/>
        <v>6341546.8832975505</v>
      </c>
      <c r="L124" s="153">
        <f t="shared" si="95"/>
        <v>6341546.8832975505</v>
      </c>
      <c r="M124" s="153">
        <f t="shared" si="80"/>
        <v>6341546.8832975505</v>
      </c>
      <c r="N124" s="153">
        <f t="shared" si="81"/>
        <v>6341546.8832975505</v>
      </c>
      <c r="O124" s="153">
        <f t="shared" si="82"/>
        <v>6341546.8832975505</v>
      </c>
      <c r="P124" s="153">
        <f t="shared" si="83"/>
        <v>6341546.8832975505</v>
      </c>
      <c r="Q124" s="153">
        <f t="shared" si="84"/>
        <v>6341546.8832975505</v>
      </c>
      <c r="R124" s="153">
        <f t="shared" si="85"/>
        <v>6341546.8832975505</v>
      </c>
      <c r="S124" s="153">
        <f t="shared" si="86"/>
        <v>6341546.8832975505</v>
      </c>
      <c r="T124" s="153">
        <f t="shared" si="87"/>
        <v>6341546.8832975505</v>
      </c>
      <c r="U124" s="153">
        <f t="shared" si="88"/>
        <v>6341546.8832975505</v>
      </c>
      <c r="V124" s="155">
        <f t="shared" si="100"/>
        <v>76098562.599570587</v>
      </c>
      <c r="W124" s="153">
        <f t="shared" si="99"/>
        <v>805843780.39506185</v>
      </c>
      <c r="X124" s="94">
        <f t="shared" si="101"/>
        <v>76098562.599570602</v>
      </c>
      <c r="Y124" s="95">
        <f t="shared" si="102"/>
        <v>0</v>
      </c>
      <c r="Z124" s="603">
        <v>10089426.113850482</v>
      </c>
      <c r="AC124" s="751" t="s">
        <v>84</v>
      </c>
      <c r="AD124" s="752">
        <f>+SUM(AD111:AD122)</f>
        <v>704564332</v>
      </c>
      <c r="AE124" s="757">
        <f>+SUM(AE111:AE122)</f>
        <v>690077596.21760046</v>
      </c>
      <c r="AF124" s="747">
        <f>+AD124-AE124</f>
        <v>14486735.782399535</v>
      </c>
    </row>
    <row r="125" spans="1:32">
      <c r="A125" s="168">
        <v>50</v>
      </c>
      <c r="B125" s="150">
        <f t="shared" si="73"/>
        <v>7740134.009435324</v>
      </c>
      <c r="C125" s="150">
        <v>44077659</v>
      </c>
      <c r="D125" s="150">
        <f t="shared" ref="D125:D126" si="103">+AE119</f>
        <v>35363442.81885913</v>
      </c>
      <c r="E125" s="153"/>
      <c r="F125" s="150"/>
      <c r="G125" s="153">
        <f t="shared" si="96"/>
        <v>22038829.5</v>
      </c>
      <c r="H125" s="153">
        <f t="shared" si="97"/>
        <v>65142406.328294456</v>
      </c>
      <c r="I125" s="154">
        <v>55</v>
      </c>
      <c r="J125" s="153">
        <f t="shared" si="98"/>
        <v>2985693.6233801623</v>
      </c>
      <c r="K125" s="153">
        <f t="shared" si="78"/>
        <v>2985693.6233801623</v>
      </c>
      <c r="L125" s="153">
        <f t="shared" si="95"/>
        <v>2985693.6233801623</v>
      </c>
      <c r="M125" s="153">
        <f t="shared" si="80"/>
        <v>2985693.6233801623</v>
      </c>
      <c r="N125" s="153">
        <f t="shared" si="81"/>
        <v>2985693.6233801623</v>
      </c>
      <c r="O125" s="153">
        <f t="shared" si="82"/>
        <v>2985693.6233801623</v>
      </c>
      <c r="P125" s="153">
        <f t="shared" si="83"/>
        <v>2985693.6233801623</v>
      </c>
      <c r="Q125" s="153">
        <f t="shared" si="84"/>
        <v>2985693.6233801623</v>
      </c>
      <c r="R125" s="153">
        <f t="shared" si="85"/>
        <v>2985693.6233801623</v>
      </c>
      <c r="S125" s="153">
        <f t="shared" si="86"/>
        <v>2985693.6233801623</v>
      </c>
      <c r="T125" s="153">
        <f t="shared" si="87"/>
        <v>2985693.6233801623</v>
      </c>
      <c r="U125" s="153">
        <f t="shared" si="88"/>
        <v>2985693.6233801623</v>
      </c>
      <c r="V125" s="155">
        <f t="shared" si="100"/>
        <v>35828323.480561949</v>
      </c>
      <c r="W125" s="153">
        <f t="shared" si="99"/>
        <v>15989469.528873377</v>
      </c>
      <c r="X125" s="94">
        <f t="shared" si="101"/>
        <v>35828323.480561949</v>
      </c>
      <c r="Y125" s="95">
        <f t="shared" si="102"/>
        <v>0</v>
      </c>
      <c r="Z125" s="603">
        <v>13438115.23361351</v>
      </c>
    </row>
    <row r="126" spans="1:32">
      <c r="A126" s="158">
        <v>51</v>
      </c>
      <c r="B126" s="150">
        <f t="shared" si="73"/>
        <v>1588522855.6109946</v>
      </c>
      <c r="C126" s="150">
        <v>414874240.49906838</v>
      </c>
      <c r="D126" s="150">
        <f t="shared" si="103"/>
        <v>412487646.4759348</v>
      </c>
      <c r="E126" s="153"/>
      <c r="F126" s="150"/>
      <c r="G126" s="153">
        <f t="shared" si="96"/>
        <v>207437120.24953419</v>
      </c>
      <c r="H126" s="153">
        <f t="shared" si="97"/>
        <v>2208447622.3364635</v>
      </c>
      <c r="I126" s="154">
        <v>6</v>
      </c>
      <c r="J126" s="153">
        <f t="shared" si="98"/>
        <v>11042238.111682316</v>
      </c>
      <c r="K126" s="153">
        <f t="shared" si="78"/>
        <v>11042238.111682316</v>
      </c>
      <c r="L126" s="153">
        <f t="shared" si="95"/>
        <v>11042238.111682316</v>
      </c>
      <c r="M126" s="153">
        <f t="shared" si="80"/>
        <v>11042238.111682316</v>
      </c>
      <c r="N126" s="153">
        <f t="shared" si="81"/>
        <v>11042238.111682316</v>
      </c>
      <c r="O126" s="153">
        <f t="shared" si="82"/>
        <v>11042238.111682316</v>
      </c>
      <c r="P126" s="153">
        <f t="shared" si="83"/>
        <v>11042238.111682316</v>
      </c>
      <c r="Q126" s="153">
        <f t="shared" si="84"/>
        <v>11042238.111682316</v>
      </c>
      <c r="R126" s="153">
        <f t="shared" si="85"/>
        <v>11042238.111682316</v>
      </c>
      <c r="S126" s="153">
        <f t="shared" si="86"/>
        <v>11042238.111682316</v>
      </c>
      <c r="T126" s="153">
        <f t="shared" si="87"/>
        <v>11042238.111682316</v>
      </c>
      <c r="U126" s="153">
        <f t="shared" si="88"/>
        <v>11042238.111682316</v>
      </c>
      <c r="V126" s="155">
        <f t="shared" si="100"/>
        <v>132506857.34018777</v>
      </c>
      <c r="W126" s="153">
        <f t="shared" si="99"/>
        <v>1870890238.7698753</v>
      </c>
      <c r="X126" s="94">
        <f t="shared" si="101"/>
        <v>132506857.3401878</v>
      </c>
      <c r="Y126" s="95">
        <f t="shared" si="102"/>
        <v>0</v>
      </c>
      <c r="Z126" s="603">
        <v>22997461.158317134</v>
      </c>
      <c r="AC126" s="586"/>
      <c r="AD126" s="747"/>
      <c r="AE126" s="747"/>
    </row>
    <row r="127" spans="1:32">
      <c r="A127" s="173" t="s">
        <v>224</v>
      </c>
      <c r="B127" s="150">
        <f t="shared" si="73"/>
        <v>64027676.474160761</v>
      </c>
      <c r="C127" s="150">
        <v>0</v>
      </c>
      <c r="D127" s="150">
        <f t="shared" si="90"/>
        <v>0</v>
      </c>
      <c r="E127" s="153"/>
      <c r="F127" s="150"/>
      <c r="G127" s="153">
        <f t="shared" si="96"/>
        <v>0</v>
      </c>
      <c r="H127" s="153">
        <f t="shared" si="97"/>
        <v>64027676.474160761</v>
      </c>
      <c r="I127" s="154">
        <v>6</v>
      </c>
      <c r="J127" s="153">
        <f t="shared" si="98"/>
        <v>320138.3823708038</v>
      </c>
      <c r="K127" s="153">
        <f t="shared" si="78"/>
        <v>320138.3823708038</v>
      </c>
      <c r="L127" s="153">
        <f t="shared" si="95"/>
        <v>320138.3823708038</v>
      </c>
      <c r="M127" s="153">
        <f t="shared" si="80"/>
        <v>320138.3823708038</v>
      </c>
      <c r="N127" s="153">
        <f t="shared" si="81"/>
        <v>320138.3823708038</v>
      </c>
      <c r="O127" s="153">
        <f t="shared" si="82"/>
        <v>320138.3823708038</v>
      </c>
      <c r="P127" s="153">
        <f t="shared" si="83"/>
        <v>320138.3823708038</v>
      </c>
      <c r="Q127" s="153">
        <f t="shared" si="84"/>
        <v>320138.3823708038</v>
      </c>
      <c r="R127" s="153">
        <f t="shared" si="85"/>
        <v>320138.3823708038</v>
      </c>
      <c r="S127" s="153">
        <f t="shared" si="86"/>
        <v>320138.3823708038</v>
      </c>
      <c r="T127" s="153">
        <f t="shared" si="87"/>
        <v>320138.3823708038</v>
      </c>
      <c r="U127" s="153">
        <f t="shared" si="88"/>
        <v>320138.3823708038</v>
      </c>
      <c r="V127" s="155">
        <f t="shared" ref="V127" si="104">SUM(J127:U127)</f>
        <v>3841660.5884496463</v>
      </c>
      <c r="W127" s="153">
        <f t="shared" si="99"/>
        <v>60186015.885711111</v>
      </c>
      <c r="X127" s="94">
        <f t="shared" si="101"/>
        <v>3841660.5884496458</v>
      </c>
      <c r="Y127" s="95">
        <f t="shared" si="102"/>
        <v>0</v>
      </c>
      <c r="Z127" s="603">
        <v>-45300.564053460024</v>
      </c>
    </row>
    <row r="128" spans="1:32">
      <c r="A128" s="158">
        <v>43.2</v>
      </c>
      <c r="B128" s="150">
        <f t="shared" si="73"/>
        <v>0</v>
      </c>
      <c r="C128" s="150">
        <v>0</v>
      </c>
      <c r="D128" s="150">
        <f t="shared" si="90"/>
        <v>0</v>
      </c>
      <c r="E128" s="153"/>
      <c r="F128" s="150"/>
      <c r="G128" s="153">
        <f t="shared" si="96"/>
        <v>0</v>
      </c>
      <c r="H128" s="153">
        <f t="shared" si="97"/>
        <v>0</v>
      </c>
      <c r="I128" s="154">
        <v>50</v>
      </c>
      <c r="J128" s="153">
        <f t="shared" si="98"/>
        <v>0</v>
      </c>
      <c r="K128" s="153">
        <f t="shared" si="78"/>
        <v>0</v>
      </c>
      <c r="L128" s="153">
        <f t="shared" si="95"/>
        <v>0</v>
      </c>
      <c r="M128" s="153">
        <f t="shared" si="80"/>
        <v>0</v>
      </c>
      <c r="N128" s="153">
        <f t="shared" si="81"/>
        <v>0</v>
      </c>
      <c r="O128" s="153">
        <f t="shared" si="82"/>
        <v>0</v>
      </c>
      <c r="P128" s="153">
        <f t="shared" si="83"/>
        <v>0</v>
      </c>
      <c r="Q128" s="153">
        <f t="shared" si="84"/>
        <v>0</v>
      </c>
      <c r="R128" s="153">
        <f t="shared" si="85"/>
        <v>0</v>
      </c>
      <c r="S128" s="153">
        <f t="shared" si="86"/>
        <v>0</v>
      </c>
      <c r="T128" s="153">
        <f t="shared" si="87"/>
        <v>0</v>
      </c>
      <c r="U128" s="153">
        <f t="shared" si="88"/>
        <v>0</v>
      </c>
      <c r="V128" s="155">
        <f t="shared" si="100"/>
        <v>0</v>
      </c>
      <c r="W128" s="153">
        <f t="shared" si="99"/>
        <v>0</v>
      </c>
      <c r="X128" s="94">
        <f t="shared" si="101"/>
        <v>0</v>
      </c>
      <c r="Y128" s="95">
        <f t="shared" si="102"/>
        <v>0</v>
      </c>
      <c r="Z128" s="603"/>
    </row>
    <row r="129" spans="1:31">
      <c r="A129" s="158" t="s">
        <v>158</v>
      </c>
      <c r="B129" s="150">
        <f t="shared" si="73"/>
        <v>16583692.851363601</v>
      </c>
      <c r="C129" s="150">
        <v>0</v>
      </c>
      <c r="D129" s="150">
        <f t="shared" si="90"/>
        <v>0</v>
      </c>
      <c r="E129" s="153"/>
      <c r="F129" s="150"/>
      <c r="G129" s="153">
        <f t="shared" si="96"/>
        <v>0</v>
      </c>
      <c r="H129" s="153">
        <f t="shared" si="97"/>
        <v>16583692.851363601</v>
      </c>
      <c r="I129" s="154">
        <v>7</v>
      </c>
      <c r="J129" s="153">
        <f t="shared" si="98"/>
        <v>96738.208299621008</v>
      </c>
      <c r="K129" s="153">
        <f t="shared" si="78"/>
        <v>96738.208299621008</v>
      </c>
      <c r="L129" s="153">
        <f t="shared" si="95"/>
        <v>96738.208299621008</v>
      </c>
      <c r="M129" s="153">
        <f t="shared" si="80"/>
        <v>96738.208299621008</v>
      </c>
      <c r="N129" s="153">
        <f t="shared" si="81"/>
        <v>96738.208299621008</v>
      </c>
      <c r="O129" s="153">
        <f t="shared" si="82"/>
        <v>96738.208299621008</v>
      </c>
      <c r="P129" s="153">
        <f t="shared" si="83"/>
        <v>96738.208299621008</v>
      </c>
      <c r="Q129" s="153">
        <f t="shared" si="84"/>
        <v>96738.208299621008</v>
      </c>
      <c r="R129" s="153">
        <f t="shared" si="85"/>
        <v>96738.208299621008</v>
      </c>
      <c r="S129" s="153">
        <f t="shared" si="86"/>
        <v>96738.208299621008</v>
      </c>
      <c r="T129" s="153">
        <f t="shared" si="87"/>
        <v>96738.208299621008</v>
      </c>
      <c r="U129" s="153">
        <f t="shared" si="88"/>
        <v>96738.208299621008</v>
      </c>
      <c r="V129" s="155">
        <f t="shared" si="100"/>
        <v>1160858.4995954521</v>
      </c>
      <c r="W129" s="153">
        <f t="shared" si="99"/>
        <v>15422834.351768149</v>
      </c>
      <c r="X129" s="94">
        <f t="shared" si="101"/>
        <v>1160858.4995954521</v>
      </c>
      <c r="Y129" s="95">
        <f t="shared" si="102"/>
        <v>0</v>
      </c>
      <c r="Z129" s="603">
        <v>0</v>
      </c>
    </row>
    <row r="130" spans="1:31">
      <c r="A130" s="648">
        <v>14.1</v>
      </c>
      <c r="B130" s="150">
        <f t="shared" si="73"/>
        <v>10523894.521911673</v>
      </c>
      <c r="C130" s="150">
        <v>422220</v>
      </c>
      <c r="D130" s="150">
        <f>+AE122</f>
        <v>323977.72710313939</v>
      </c>
      <c r="E130" s="153"/>
      <c r="F130" s="150"/>
      <c r="G130" s="153">
        <f t="shared" si="96"/>
        <v>211110</v>
      </c>
      <c r="H130" s="153">
        <f t="shared" si="97"/>
        <v>11058982.249014813</v>
      </c>
      <c r="I130" s="154">
        <v>5</v>
      </c>
      <c r="J130" s="153">
        <f t="shared" si="98"/>
        <v>46079.092704228387</v>
      </c>
      <c r="K130" s="153">
        <f t="shared" si="78"/>
        <v>46079.092704228387</v>
      </c>
      <c r="L130" s="153">
        <f t="shared" si="95"/>
        <v>46079.092704228387</v>
      </c>
      <c r="M130" s="153">
        <f t="shared" si="80"/>
        <v>46079.092704228387</v>
      </c>
      <c r="N130" s="153">
        <f t="shared" si="81"/>
        <v>46079.092704228387</v>
      </c>
      <c r="O130" s="153">
        <f t="shared" si="82"/>
        <v>46079.092704228387</v>
      </c>
      <c r="P130" s="153">
        <f t="shared" si="83"/>
        <v>46079.092704228387</v>
      </c>
      <c r="Q130" s="153">
        <f t="shared" si="84"/>
        <v>46079.092704228387</v>
      </c>
      <c r="R130" s="153">
        <f t="shared" si="85"/>
        <v>46079.092704228387</v>
      </c>
      <c r="S130" s="153">
        <f t="shared" si="86"/>
        <v>46079.092704228387</v>
      </c>
      <c r="T130" s="153">
        <f t="shared" si="87"/>
        <v>46079.092704228387</v>
      </c>
      <c r="U130" s="153">
        <f t="shared" si="88"/>
        <v>46079.092704228387</v>
      </c>
      <c r="V130" s="155">
        <f t="shared" si="100"/>
        <v>552949.11245074053</v>
      </c>
      <c r="W130" s="153">
        <f t="shared" si="99"/>
        <v>10393165.409460932</v>
      </c>
      <c r="X130" s="94">
        <f t="shared" si="101"/>
        <v>552949.11245074065</v>
      </c>
      <c r="Y130" s="95">
        <f t="shared" si="102"/>
        <v>0</v>
      </c>
      <c r="Z130" s="603">
        <v>2009.9790738483425</v>
      </c>
    </row>
    <row r="131" spans="1:31" ht="15.75" thickBot="1">
      <c r="A131" s="180" t="s">
        <v>84</v>
      </c>
      <c r="B131" s="181">
        <f>SUM(B110:B130)</f>
        <v>4287841729.5505323</v>
      </c>
      <c r="C131" s="181">
        <f t="shared" ref="C131" si="105">SUM(C110:C130)</f>
        <v>704564332</v>
      </c>
      <c r="D131" s="181">
        <f>SUM(D110:D130)</f>
        <v>690077596.21760046</v>
      </c>
      <c r="E131" s="181">
        <f t="shared" ref="E131:H131" si="106">SUM(E110:E130)</f>
        <v>0</v>
      </c>
      <c r="F131" s="181">
        <f t="shared" si="106"/>
        <v>0</v>
      </c>
      <c r="G131" s="181">
        <f t="shared" si="106"/>
        <v>350290998.85416728</v>
      </c>
      <c r="H131" s="181">
        <f t="shared" si="106"/>
        <v>5328210324.6223001</v>
      </c>
      <c r="I131" s="181"/>
      <c r="J131" s="181">
        <f t="shared" ref="J131:T131" si="107">SUM(J110:J130)</f>
        <v>36965489.839499056</v>
      </c>
      <c r="K131" s="181">
        <f t="shared" si="107"/>
        <v>36965489.839499056</v>
      </c>
      <c r="L131" s="181">
        <f t="shared" si="107"/>
        <v>36965489.839499056</v>
      </c>
      <c r="M131" s="181">
        <f t="shared" si="107"/>
        <v>36965489.839499056</v>
      </c>
      <c r="N131" s="181">
        <f t="shared" si="107"/>
        <v>36965489.839499056</v>
      </c>
      <c r="O131" s="181">
        <f t="shared" si="107"/>
        <v>36965489.839499056</v>
      </c>
      <c r="P131" s="181">
        <f t="shared" si="107"/>
        <v>36965489.839499056</v>
      </c>
      <c r="Q131" s="181">
        <f t="shared" si="107"/>
        <v>36965489.839499056</v>
      </c>
      <c r="R131" s="181">
        <f t="shared" si="107"/>
        <v>36965489.839499056</v>
      </c>
      <c r="S131" s="181">
        <f t="shared" si="107"/>
        <v>36965489.839499056</v>
      </c>
      <c r="T131" s="181">
        <f t="shared" si="107"/>
        <v>36965489.839499056</v>
      </c>
      <c r="U131" s="181">
        <f>SUM(U110:U130)</f>
        <v>36965489.839499056</v>
      </c>
      <c r="V131" s="181">
        <f>SUM(V110:V130)</f>
        <v>443797971.07398862</v>
      </c>
      <c r="W131" s="181">
        <f>SUM(W110:W130)</f>
        <v>4548608090.4765444</v>
      </c>
      <c r="X131" s="94">
        <f>SUM(X110:X130)</f>
        <v>443585878.07398862</v>
      </c>
      <c r="Y131" s="95">
        <f t="shared" si="102"/>
        <v>212093</v>
      </c>
      <c r="Z131" s="603"/>
    </row>
    <row r="132" spans="1:31" ht="15.75" thickTop="1">
      <c r="A132" s="653"/>
      <c r="B132" s="654">
        <v>0</v>
      </c>
      <c r="C132" s="654">
        <v>0</v>
      </c>
      <c r="D132" s="653"/>
      <c r="E132" s="653"/>
      <c r="F132" s="653"/>
      <c r="G132" s="653"/>
      <c r="H132" s="653"/>
      <c r="I132" s="653"/>
      <c r="J132" s="653"/>
      <c r="K132" s="653"/>
      <c r="L132" s="653"/>
      <c r="M132" s="653"/>
      <c r="N132" s="653"/>
      <c r="O132" s="653"/>
      <c r="P132" s="653"/>
      <c r="Q132" s="653"/>
      <c r="R132" s="653"/>
      <c r="S132" s="653"/>
      <c r="T132" s="653"/>
      <c r="U132" s="653"/>
      <c r="V132" s="653"/>
      <c r="W132" s="653"/>
      <c r="X132" s="95">
        <f>V131-X131-Y131</f>
        <v>0</v>
      </c>
      <c r="Y132" s="95"/>
      <c r="Z132" s="164">
        <f>SUM(Z111:Z130)</f>
        <v>55314780.001091816</v>
      </c>
    </row>
    <row r="133" spans="1:31">
      <c r="A133" s="653"/>
      <c r="B133" s="654" t="s">
        <v>84</v>
      </c>
      <c r="C133" s="654">
        <f>+C131+C132</f>
        <v>704564332</v>
      </c>
      <c r="D133" s="654">
        <f>+D131+D132</f>
        <v>690077596.21760046</v>
      </c>
      <c r="E133" s="653"/>
      <c r="F133" s="656">
        <f>+C131-D131</f>
        <v>14486735.782399535</v>
      </c>
      <c r="G133" s="617" t="s">
        <v>238</v>
      </c>
      <c r="H133" s="653"/>
      <c r="I133" s="653"/>
      <c r="J133" s="653"/>
      <c r="K133" s="653"/>
      <c r="L133" s="653"/>
      <c r="M133" s="653"/>
      <c r="N133" s="653"/>
      <c r="O133" s="653"/>
      <c r="P133" s="653"/>
      <c r="Q133" s="653"/>
      <c r="R133" s="653"/>
      <c r="S133" s="653"/>
      <c r="T133" s="653"/>
      <c r="U133" s="653"/>
      <c r="V133" s="653"/>
      <c r="W133" s="653"/>
      <c r="X133" s="606"/>
      <c r="Y133" s="606"/>
      <c r="Z133" s="606"/>
    </row>
    <row r="134" spans="1:31">
      <c r="A134" s="653"/>
      <c r="B134" s="653"/>
      <c r="C134" s="653"/>
      <c r="D134" s="653"/>
      <c r="E134" s="653"/>
      <c r="F134" s="653"/>
      <c r="G134" s="653"/>
      <c r="H134" s="653"/>
      <c r="I134" s="653"/>
      <c r="J134" s="653"/>
      <c r="K134" s="653"/>
      <c r="L134" s="653"/>
      <c r="M134" s="653"/>
      <c r="N134" s="653"/>
      <c r="O134" s="653"/>
      <c r="P134" s="653"/>
      <c r="Q134" s="653"/>
      <c r="R134" s="653"/>
      <c r="S134" s="653"/>
      <c r="T134" s="653"/>
      <c r="U134" s="653"/>
      <c r="V134" s="653"/>
      <c r="W134" s="653"/>
      <c r="X134" s="606"/>
      <c r="Y134" s="606"/>
      <c r="Z134" s="606"/>
    </row>
    <row r="135" spans="1:31">
      <c r="A135" s="63"/>
      <c r="B135" s="122"/>
      <c r="C135" s="122"/>
      <c r="D135" s="122"/>
      <c r="E135" s="122"/>
      <c r="F135" s="122"/>
      <c r="G135" s="122"/>
      <c r="H135" s="124"/>
      <c r="I135" s="122"/>
      <c r="J135" s="125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73"/>
      <c r="Y135" s="384"/>
      <c r="Z135" s="606"/>
    </row>
    <row r="136" spans="1:31">
      <c r="A136" s="63"/>
      <c r="B136" s="122"/>
      <c r="C136" s="122"/>
      <c r="D136" s="122"/>
      <c r="E136" s="122"/>
      <c r="F136" s="122"/>
      <c r="G136" s="122"/>
      <c r="H136" s="127"/>
      <c r="I136" s="122"/>
      <c r="J136" s="125"/>
      <c r="K136" s="122"/>
      <c r="L136" s="122"/>
      <c r="M136" s="122"/>
      <c r="N136" s="122"/>
      <c r="O136" s="122"/>
      <c r="P136" s="122"/>
      <c r="Q136" s="122"/>
      <c r="R136" s="122"/>
      <c r="S136" s="122"/>
      <c r="T136" s="125"/>
      <c r="U136" s="122"/>
      <c r="V136" s="122"/>
      <c r="W136" s="122"/>
      <c r="X136" s="73"/>
      <c r="Y136" s="384"/>
      <c r="Z136" s="606"/>
    </row>
    <row r="137" spans="1:31">
      <c r="A137" s="63"/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3"/>
      <c r="Q137" s="122"/>
      <c r="R137" s="122"/>
      <c r="S137" s="122"/>
      <c r="T137" s="122"/>
      <c r="U137" s="122"/>
      <c r="V137" s="122"/>
      <c r="W137" s="122"/>
      <c r="X137" s="73"/>
      <c r="Y137" s="384"/>
      <c r="Z137" s="606"/>
    </row>
    <row r="138" spans="1:31">
      <c r="A138" s="128"/>
      <c r="B138" s="129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73"/>
      <c r="Y138" s="384"/>
      <c r="Z138" s="606"/>
    </row>
    <row r="139" spans="1:31">
      <c r="A139" s="122"/>
      <c r="B139" s="129"/>
      <c r="C139" s="127"/>
      <c r="D139" s="124"/>
      <c r="E139" s="122"/>
      <c r="F139" s="127"/>
      <c r="G139" s="124"/>
      <c r="H139" s="127"/>
      <c r="I139" s="122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7"/>
      <c r="X139" s="73"/>
      <c r="Y139" s="384"/>
      <c r="Z139" s="606"/>
    </row>
    <row r="140" spans="1:31">
      <c r="A140" s="127"/>
      <c r="B140" s="129"/>
      <c r="C140" s="127"/>
      <c r="D140" s="127"/>
      <c r="E140" s="122"/>
      <c r="F140" s="127"/>
      <c r="G140" s="124"/>
      <c r="H140" s="127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7"/>
      <c r="W140" s="127"/>
      <c r="X140" s="73"/>
      <c r="Y140" s="142"/>
      <c r="Z140" s="606"/>
    </row>
    <row r="141" spans="1:31">
      <c r="A141" s="127"/>
      <c r="B141" s="129"/>
      <c r="C141" s="127"/>
      <c r="D141" s="124"/>
      <c r="E141" s="122"/>
      <c r="F141" s="127"/>
      <c r="G141" s="124"/>
      <c r="H141" s="127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7"/>
      <c r="X141" s="87"/>
      <c r="Y141" s="142"/>
      <c r="Z141" s="603"/>
    </row>
    <row r="142" spans="1:31">
      <c r="A142" s="124"/>
      <c r="B142" s="122"/>
      <c r="C142" s="122"/>
      <c r="D142" s="122"/>
      <c r="E142" s="122"/>
      <c r="F142" s="122"/>
      <c r="G142" s="122"/>
      <c r="H142" s="122"/>
      <c r="I142" s="124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73"/>
      <c r="Y142" s="142"/>
      <c r="Z142" s="606"/>
    </row>
    <row r="143" spans="1:31">
      <c r="A143" s="124"/>
      <c r="B143" s="669"/>
      <c r="C143" s="669"/>
      <c r="D143" s="669"/>
      <c r="E143" s="122"/>
      <c r="F143" s="122"/>
      <c r="G143" s="381"/>
      <c r="H143" s="381"/>
      <c r="I143" s="670"/>
      <c r="J143" s="381"/>
      <c r="K143" s="381"/>
      <c r="L143" s="381"/>
      <c r="M143" s="381"/>
      <c r="N143" s="381"/>
      <c r="O143" s="381"/>
      <c r="P143" s="381"/>
      <c r="Q143" s="381"/>
      <c r="R143" s="381"/>
      <c r="S143" s="381"/>
      <c r="T143" s="381"/>
      <c r="U143" s="381"/>
      <c r="V143" s="381"/>
      <c r="W143" s="381"/>
      <c r="X143" s="94"/>
      <c r="Y143" s="671"/>
      <c r="Z143" s="603"/>
      <c r="AC143" s="618"/>
      <c r="AD143" s="758"/>
      <c r="AE143" s="758"/>
    </row>
    <row r="144" spans="1:31">
      <c r="A144" s="672"/>
      <c r="B144" s="669"/>
      <c r="C144" s="669"/>
      <c r="D144" s="669"/>
      <c r="E144" s="381"/>
      <c r="F144" s="669"/>
      <c r="G144" s="381"/>
      <c r="H144" s="381"/>
      <c r="I144" s="670"/>
      <c r="J144" s="381"/>
      <c r="K144" s="381"/>
      <c r="L144" s="381"/>
      <c r="M144" s="381"/>
      <c r="N144" s="381"/>
      <c r="O144" s="381"/>
      <c r="P144" s="381"/>
      <c r="Q144" s="381"/>
      <c r="R144" s="381"/>
      <c r="S144" s="381"/>
      <c r="T144" s="381"/>
      <c r="U144" s="381"/>
      <c r="V144" s="381"/>
      <c r="W144" s="381"/>
      <c r="X144" s="94"/>
      <c r="Y144" s="671"/>
      <c r="Z144" s="603"/>
      <c r="AC144" s="759"/>
      <c r="AD144" s="760"/>
      <c r="AE144" s="760"/>
    </row>
    <row r="145" spans="1:31">
      <c r="A145" s="672"/>
      <c r="B145" s="669"/>
      <c r="C145" s="669"/>
      <c r="D145" s="669"/>
      <c r="E145" s="381"/>
      <c r="F145" s="669"/>
      <c r="G145" s="381"/>
      <c r="H145" s="381"/>
      <c r="I145" s="670"/>
      <c r="J145" s="381"/>
      <c r="K145" s="381"/>
      <c r="L145" s="381"/>
      <c r="M145" s="381"/>
      <c r="N145" s="381"/>
      <c r="O145" s="381"/>
      <c r="P145" s="381"/>
      <c r="Q145" s="381"/>
      <c r="R145" s="381"/>
      <c r="S145" s="381"/>
      <c r="T145" s="381"/>
      <c r="U145" s="381"/>
      <c r="V145" s="381"/>
      <c r="W145" s="381"/>
      <c r="X145" s="94"/>
      <c r="Y145" s="671"/>
      <c r="Z145" s="603"/>
      <c r="AC145" s="759"/>
      <c r="AD145" s="760"/>
      <c r="AE145" s="760"/>
    </row>
    <row r="146" spans="1:31">
      <c r="A146" s="672"/>
      <c r="B146" s="669"/>
      <c r="C146" s="669"/>
      <c r="D146" s="669"/>
      <c r="E146" s="381"/>
      <c r="F146" s="669"/>
      <c r="G146" s="381"/>
      <c r="H146" s="381"/>
      <c r="I146" s="670"/>
      <c r="J146" s="381"/>
      <c r="K146" s="381"/>
      <c r="L146" s="381"/>
      <c r="M146" s="381"/>
      <c r="N146" s="381"/>
      <c r="O146" s="381"/>
      <c r="P146" s="381"/>
      <c r="Q146" s="381"/>
      <c r="R146" s="381"/>
      <c r="S146" s="381"/>
      <c r="T146" s="381"/>
      <c r="U146" s="381"/>
      <c r="V146" s="381"/>
      <c r="W146" s="381"/>
      <c r="X146" s="94"/>
      <c r="Y146" s="671"/>
      <c r="Z146" s="603"/>
      <c r="AC146" s="759"/>
      <c r="AD146" s="760"/>
      <c r="AE146" s="760"/>
    </row>
    <row r="147" spans="1:31">
      <c r="A147" s="672"/>
      <c r="B147" s="669"/>
      <c r="C147" s="669"/>
      <c r="D147" s="669"/>
      <c r="E147" s="381"/>
      <c r="F147" s="669"/>
      <c r="G147" s="381"/>
      <c r="H147" s="381"/>
      <c r="I147" s="670"/>
      <c r="J147" s="381"/>
      <c r="K147" s="381"/>
      <c r="L147" s="381"/>
      <c r="M147" s="381"/>
      <c r="N147" s="381"/>
      <c r="O147" s="381"/>
      <c r="P147" s="381"/>
      <c r="Q147" s="381"/>
      <c r="R147" s="381"/>
      <c r="S147" s="381"/>
      <c r="T147" s="381"/>
      <c r="U147" s="381"/>
      <c r="V147" s="381"/>
      <c r="W147" s="381"/>
      <c r="X147" s="94"/>
      <c r="Y147" s="671"/>
      <c r="Z147" s="603"/>
      <c r="AC147" s="759"/>
      <c r="AD147" s="760"/>
      <c r="AE147" s="760"/>
    </row>
    <row r="148" spans="1:31">
      <c r="A148" s="672"/>
      <c r="B148" s="669"/>
      <c r="C148" s="669"/>
      <c r="D148" s="669"/>
      <c r="E148" s="669"/>
      <c r="F148" s="669"/>
      <c r="G148" s="381"/>
      <c r="H148" s="381"/>
      <c r="I148" s="670"/>
      <c r="J148" s="381"/>
      <c r="K148" s="381"/>
      <c r="L148" s="381"/>
      <c r="M148" s="381"/>
      <c r="N148" s="381"/>
      <c r="O148" s="381"/>
      <c r="P148" s="381"/>
      <c r="Q148" s="381"/>
      <c r="R148" s="381"/>
      <c r="S148" s="381"/>
      <c r="T148" s="381"/>
      <c r="U148" s="381"/>
      <c r="V148" s="381"/>
      <c r="W148" s="381"/>
      <c r="X148" s="94"/>
      <c r="Y148" s="671"/>
      <c r="Z148" s="603"/>
      <c r="AC148" s="759"/>
      <c r="AD148" s="760"/>
      <c r="AE148" s="760"/>
    </row>
    <row r="149" spans="1:31">
      <c r="A149" s="672"/>
      <c r="B149" s="669"/>
      <c r="C149" s="669"/>
      <c r="D149" s="669"/>
      <c r="E149" s="381"/>
      <c r="F149" s="669"/>
      <c r="G149" s="381"/>
      <c r="H149" s="381"/>
      <c r="I149" s="670"/>
      <c r="J149" s="381"/>
      <c r="K149" s="381"/>
      <c r="L149" s="381"/>
      <c r="M149" s="381"/>
      <c r="N149" s="381"/>
      <c r="O149" s="381"/>
      <c r="P149" s="381"/>
      <c r="Q149" s="381"/>
      <c r="R149" s="381"/>
      <c r="S149" s="381"/>
      <c r="T149" s="381"/>
      <c r="U149" s="381"/>
      <c r="V149" s="381"/>
      <c r="W149" s="381"/>
      <c r="X149" s="94"/>
      <c r="Y149" s="671"/>
      <c r="Z149" s="603"/>
      <c r="AC149" s="759"/>
      <c r="AD149" s="760"/>
      <c r="AE149" s="760"/>
    </row>
    <row r="150" spans="1:31">
      <c r="A150" s="672"/>
      <c r="B150" s="669"/>
      <c r="C150" s="669"/>
      <c r="D150" s="669"/>
      <c r="E150" s="381"/>
      <c r="F150" s="669"/>
      <c r="G150" s="381"/>
      <c r="H150" s="381"/>
      <c r="I150" s="670"/>
      <c r="J150" s="381"/>
      <c r="K150" s="381"/>
      <c r="L150" s="381"/>
      <c r="M150" s="381"/>
      <c r="N150" s="381"/>
      <c r="O150" s="381"/>
      <c r="P150" s="381"/>
      <c r="Q150" s="381"/>
      <c r="R150" s="381"/>
      <c r="S150" s="381"/>
      <c r="T150" s="381"/>
      <c r="U150" s="381"/>
      <c r="V150" s="381"/>
      <c r="W150" s="381"/>
      <c r="X150" s="94"/>
      <c r="Y150" s="671"/>
      <c r="Z150" s="603"/>
      <c r="AC150" s="759"/>
      <c r="AD150" s="760"/>
      <c r="AE150" s="760"/>
    </row>
    <row r="151" spans="1:31">
      <c r="A151" s="672"/>
      <c r="B151" s="669"/>
      <c r="C151" s="669"/>
      <c r="D151" s="669"/>
      <c r="E151" s="381"/>
      <c r="F151" s="669"/>
      <c r="G151" s="381"/>
      <c r="H151" s="381"/>
      <c r="I151" s="670"/>
      <c r="J151" s="381"/>
      <c r="K151" s="381"/>
      <c r="L151" s="381"/>
      <c r="M151" s="381"/>
      <c r="N151" s="381"/>
      <c r="O151" s="381"/>
      <c r="P151" s="381"/>
      <c r="Q151" s="381"/>
      <c r="R151" s="381"/>
      <c r="S151" s="381"/>
      <c r="T151" s="381"/>
      <c r="U151" s="381"/>
      <c r="V151" s="381"/>
      <c r="W151" s="381"/>
      <c r="X151" s="161"/>
      <c r="Y151" s="673"/>
      <c r="Z151" s="603"/>
      <c r="AC151" s="759"/>
      <c r="AD151" s="760"/>
      <c r="AE151" s="760"/>
    </row>
    <row r="152" spans="1:31">
      <c r="A152" s="672"/>
      <c r="B152" s="669"/>
      <c r="C152" s="669"/>
      <c r="D152" s="669"/>
      <c r="E152" s="381"/>
      <c r="F152" s="669"/>
      <c r="G152" s="381"/>
      <c r="H152" s="381"/>
      <c r="I152" s="670"/>
      <c r="J152" s="381"/>
      <c r="K152" s="381"/>
      <c r="L152" s="381"/>
      <c r="M152" s="381"/>
      <c r="N152" s="381"/>
      <c r="O152" s="381"/>
      <c r="P152" s="381"/>
      <c r="Q152" s="381"/>
      <c r="R152" s="381"/>
      <c r="S152" s="381"/>
      <c r="T152" s="381"/>
      <c r="U152" s="381"/>
      <c r="V152" s="381"/>
      <c r="W152" s="381"/>
      <c r="X152" s="94"/>
      <c r="Y152" s="674"/>
      <c r="Z152" s="603"/>
      <c r="AC152" s="759"/>
      <c r="AD152" s="760"/>
      <c r="AE152" s="760"/>
    </row>
    <row r="153" spans="1:31">
      <c r="A153" s="672"/>
      <c r="B153" s="669"/>
      <c r="C153" s="669"/>
      <c r="D153" s="669"/>
      <c r="E153" s="381"/>
      <c r="F153" s="669"/>
      <c r="G153" s="381"/>
      <c r="H153" s="381"/>
      <c r="I153" s="670"/>
      <c r="J153" s="381"/>
      <c r="K153" s="381"/>
      <c r="L153" s="381"/>
      <c r="M153" s="381"/>
      <c r="N153" s="381"/>
      <c r="O153" s="381"/>
      <c r="P153" s="381"/>
      <c r="Q153" s="381"/>
      <c r="R153" s="381"/>
      <c r="S153" s="381"/>
      <c r="T153" s="381"/>
      <c r="U153" s="381"/>
      <c r="V153" s="381"/>
      <c r="W153" s="381"/>
      <c r="X153" s="94"/>
      <c r="Y153" s="674"/>
      <c r="Z153" s="603"/>
      <c r="AC153" s="759"/>
      <c r="AD153" s="760"/>
      <c r="AE153" s="760"/>
    </row>
    <row r="154" spans="1:31">
      <c r="A154" s="672"/>
      <c r="B154" s="669"/>
      <c r="C154" s="669"/>
      <c r="D154" s="669"/>
      <c r="E154" s="381"/>
      <c r="F154" s="669"/>
      <c r="G154" s="381"/>
      <c r="H154" s="381"/>
      <c r="I154" s="670"/>
      <c r="J154" s="381"/>
      <c r="K154" s="381"/>
      <c r="L154" s="381"/>
      <c r="M154" s="381"/>
      <c r="N154" s="381"/>
      <c r="O154" s="381"/>
      <c r="P154" s="381"/>
      <c r="Q154" s="381"/>
      <c r="R154" s="381"/>
      <c r="S154" s="381"/>
      <c r="T154" s="381"/>
      <c r="U154" s="381"/>
      <c r="V154" s="381"/>
      <c r="W154" s="381"/>
      <c r="X154" s="94"/>
      <c r="Y154" s="674"/>
      <c r="Z154" s="603"/>
      <c r="AC154" s="761"/>
      <c r="AD154" s="760"/>
      <c r="AE154" s="760"/>
    </row>
    <row r="155" spans="1:31">
      <c r="A155" s="672"/>
      <c r="B155" s="669"/>
      <c r="C155" s="669"/>
      <c r="D155" s="669"/>
      <c r="E155" s="669"/>
      <c r="F155" s="669"/>
      <c r="G155" s="381"/>
      <c r="H155" s="381"/>
      <c r="I155" s="670"/>
      <c r="J155" s="381"/>
      <c r="K155" s="381"/>
      <c r="L155" s="381"/>
      <c r="M155" s="381"/>
      <c r="N155" s="381"/>
      <c r="O155" s="381"/>
      <c r="P155" s="381"/>
      <c r="Q155" s="381"/>
      <c r="R155" s="381"/>
      <c r="S155" s="381"/>
      <c r="T155" s="381"/>
      <c r="U155" s="381"/>
      <c r="V155" s="381"/>
      <c r="W155" s="381"/>
      <c r="X155" s="94"/>
      <c r="Y155" s="674"/>
      <c r="Z155" s="603"/>
      <c r="AC155" s="759"/>
      <c r="AD155" s="760"/>
      <c r="AE155" s="760"/>
    </row>
    <row r="156" spans="1:31">
      <c r="A156" s="672"/>
      <c r="B156" s="669"/>
      <c r="C156" s="669"/>
      <c r="D156" s="669"/>
      <c r="E156" s="669"/>
      <c r="F156" s="669"/>
      <c r="G156" s="381"/>
      <c r="H156" s="381"/>
      <c r="I156" s="670"/>
      <c r="J156" s="381"/>
      <c r="K156" s="381"/>
      <c r="L156" s="381"/>
      <c r="M156" s="381"/>
      <c r="N156" s="381"/>
      <c r="O156" s="381"/>
      <c r="P156" s="381"/>
      <c r="Q156" s="381"/>
      <c r="R156" s="381"/>
      <c r="S156" s="381"/>
      <c r="T156" s="381"/>
      <c r="U156" s="381"/>
      <c r="V156" s="381"/>
      <c r="W156" s="381"/>
      <c r="X156" s="94"/>
      <c r="Y156" s="674"/>
      <c r="Z156" s="603"/>
      <c r="AC156" s="618"/>
      <c r="AD156" s="586"/>
      <c r="AE156" s="586"/>
    </row>
    <row r="157" spans="1:31">
      <c r="A157" s="676"/>
      <c r="B157" s="669"/>
      <c r="C157" s="669"/>
      <c r="D157" s="669"/>
      <c r="E157" s="381"/>
      <c r="F157" s="669"/>
      <c r="G157" s="381"/>
      <c r="H157" s="381"/>
      <c r="I157" s="670"/>
      <c r="J157" s="381"/>
      <c r="K157" s="381"/>
      <c r="L157" s="381"/>
      <c r="M157" s="381"/>
      <c r="N157" s="381"/>
      <c r="O157" s="381"/>
      <c r="P157" s="381"/>
      <c r="Q157" s="381"/>
      <c r="R157" s="381"/>
      <c r="S157" s="381"/>
      <c r="T157" s="381"/>
      <c r="U157" s="381"/>
      <c r="V157" s="381"/>
      <c r="W157" s="381"/>
      <c r="X157" s="94"/>
      <c r="Y157" s="674"/>
      <c r="Z157" s="603"/>
      <c r="AC157" s="618"/>
      <c r="AD157" s="762"/>
      <c r="AE157" s="762"/>
    </row>
    <row r="158" spans="1:31">
      <c r="A158" s="676"/>
      <c r="B158" s="669"/>
      <c r="C158" s="669"/>
      <c r="D158" s="669"/>
      <c r="E158" s="381"/>
      <c r="F158" s="669"/>
      <c r="G158" s="381"/>
      <c r="H158" s="381"/>
      <c r="I158" s="670"/>
      <c r="J158" s="381"/>
      <c r="K158" s="381"/>
      <c r="L158" s="381"/>
      <c r="M158" s="381"/>
      <c r="N158" s="381"/>
      <c r="O158" s="381"/>
      <c r="P158" s="381"/>
      <c r="Q158" s="381"/>
      <c r="R158" s="381"/>
      <c r="S158" s="381"/>
      <c r="T158" s="381"/>
      <c r="U158" s="381"/>
      <c r="V158" s="381"/>
      <c r="W158" s="381"/>
      <c r="X158" s="94"/>
      <c r="Y158" s="674"/>
      <c r="Z158" s="603"/>
    </row>
    <row r="159" spans="1:31">
      <c r="A159" s="672"/>
      <c r="B159" s="669"/>
      <c r="C159" s="669"/>
      <c r="D159" s="669"/>
      <c r="E159" s="381"/>
      <c r="F159" s="669"/>
      <c r="G159" s="381"/>
      <c r="H159" s="381"/>
      <c r="I159" s="670"/>
      <c r="J159" s="381"/>
      <c r="K159" s="381"/>
      <c r="L159" s="381"/>
      <c r="M159" s="381"/>
      <c r="N159" s="381"/>
      <c r="O159" s="381"/>
      <c r="P159" s="381"/>
      <c r="Q159" s="381"/>
      <c r="R159" s="381"/>
      <c r="S159" s="381"/>
      <c r="T159" s="381"/>
      <c r="U159" s="381"/>
      <c r="V159" s="381"/>
      <c r="W159" s="381"/>
      <c r="X159" s="94"/>
      <c r="Y159" s="674"/>
      <c r="Z159" s="603"/>
      <c r="AC159" s="586"/>
      <c r="AD159" s="747"/>
      <c r="AE159" s="747"/>
    </row>
    <row r="160" spans="1:31">
      <c r="A160" s="677"/>
      <c r="B160" s="669"/>
      <c r="C160" s="669"/>
      <c r="D160" s="669"/>
      <c r="E160" s="381"/>
      <c r="F160" s="669"/>
      <c r="G160" s="381"/>
      <c r="H160" s="381"/>
      <c r="I160" s="670"/>
      <c r="J160" s="381"/>
      <c r="K160" s="381"/>
      <c r="L160" s="381"/>
      <c r="M160" s="381"/>
      <c r="N160" s="381"/>
      <c r="O160" s="381"/>
      <c r="P160" s="381"/>
      <c r="Q160" s="381"/>
      <c r="R160" s="381"/>
      <c r="S160" s="381"/>
      <c r="T160" s="381"/>
      <c r="U160" s="381"/>
      <c r="V160" s="381"/>
      <c r="W160" s="381"/>
      <c r="X160" s="94"/>
      <c r="Y160" s="674"/>
      <c r="Z160" s="603"/>
    </row>
    <row r="161" spans="1:31">
      <c r="A161" s="672"/>
      <c r="B161" s="669"/>
      <c r="C161" s="669"/>
      <c r="D161" s="669"/>
      <c r="E161" s="381"/>
      <c r="F161" s="669"/>
      <c r="G161" s="381"/>
      <c r="H161" s="381"/>
      <c r="I161" s="670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94"/>
      <c r="Y161" s="674"/>
      <c r="Z161" s="603"/>
    </row>
    <row r="162" spans="1:31">
      <c r="A162" s="672"/>
      <c r="B162" s="669"/>
      <c r="C162" s="669"/>
      <c r="D162" s="669"/>
      <c r="E162" s="381"/>
      <c r="F162" s="669"/>
      <c r="G162" s="381"/>
      <c r="H162" s="381"/>
      <c r="I162" s="670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94"/>
      <c r="Y162" s="674"/>
      <c r="Z162" s="603"/>
    </row>
    <row r="163" spans="1:31">
      <c r="A163" s="672"/>
      <c r="B163" s="669"/>
      <c r="C163" s="669"/>
      <c r="D163" s="669"/>
      <c r="E163" s="381"/>
      <c r="F163" s="669"/>
      <c r="G163" s="381"/>
      <c r="H163" s="381"/>
      <c r="I163" s="670"/>
      <c r="J163" s="381"/>
      <c r="K163" s="381"/>
      <c r="L163" s="381"/>
      <c r="M163" s="381"/>
      <c r="N163" s="381"/>
      <c r="O163" s="381"/>
      <c r="P163" s="381"/>
      <c r="Q163" s="381"/>
      <c r="R163" s="381"/>
      <c r="S163" s="381"/>
      <c r="T163" s="381"/>
      <c r="U163" s="381"/>
      <c r="V163" s="381"/>
      <c r="W163" s="381"/>
      <c r="X163" s="94"/>
      <c r="Y163" s="674"/>
      <c r="Z163" s="603"/>
    </row>
    <row r="164" spans="1:31">
      <c r="A164" s="672"/>
      <c r="B164" s="381"/>
      <c r="C164" s="381"/>
      <c r="D164" s="381"/>
      <c r="E164" s="381"/>
      <c r="F164" s="381"/>
      <c r="G164" s="381"/>
      <c r="H164" s="381"/>
      <c r="I164" s="381"/>
      <c r="J164" s="381"/>
      <c r="K164" s="381"/>
      <c r="L164" s="381"/>
      <c r="M164" s="381"/>
      <c r="N164" s="381"/>
      <c r="O164" s="381"/>
      <c r="P164" s="381"/>
      <c r="Q164" s="381"/>
      <c r="R164" s="381"/>
      <c r="S164" s="381"/>
      <c r="T164" s="381"/>
      <c r="U164" s="381"/>
      <c r="V164" s="381"/>
      <c r="W164" s="381"/>
      <c r="X164" s="94"/>
      <c r="Y164" s="674"/>
      <c r="Z164" s="603"/>
    </row>
    <row r="165" spans="1:31">
      <c r="A165" s="653"/>
      <c r="B165" s="654"/>
      <c r="C165" s="654"/>
      <c r="D165" s="653"/>
      <c r="E165" s="653"/>
      <c r="F165" s="653"/>
      <c r="G165" s="653"/>
      <c r="H165" s="653"/>
      <c r="I165" s="653"/>
      <c r="J165" s="653"/>
      <c r="K165" s="653"/>
      <c r="L165" s="653"/>
      <c r="M165" s="653"/>
      <c r="N165" s="653"/>
      <c r="O165" s="653"/>
      <c r="P165" s="653"/>
      <c r="Q165" s="653"/>
      <c r="R165" s="653"/>
      <c r="S165" s="653"/>
      <c r="T165" s="653"/>
      <c r="U165" s="653"/>
      <c r="V165" s="653"/>
      <c r="W165" s="653"/>
      <c r="X165" s="674"/>
      <c r="Y165" s="674"/>
      <c r="Z165" s="164"/>
    </row>
    <row r="166" spans="1:31">
      <c r="A166" s="653"/>
      <c r="B166" s="654"/>
      <c r="C166" s="654"/>
      <c r="D166" s="653"/>
      <c r="E166" s="653"/>
      <c r="F166" s="653"/>
      <c r="G166" s="653"/>
      <c r="H166" s="653"/>
      <c r="I166" s="653"/>
      <c r="J166" s="653"/>
      <c r="K166" s="653"/>
      <c r="L166" s="653"/>
      <c r="M166" s="653"/>
      <c r="N166" s="653"/>
      <c r="O166" s="653"/>
      <c r="P166" s="653"/>
      <c r="Q166" s="653"/>
      <c r="R166" s="653"/>
      <c r="S166" s="653"/>
      <c r="T166" s="653"/>
      <c r="U166" s="653"/>
      <c r="V166" s="653"/>
      <c r="W166" s="653"/>
      <c r="X166" s="606"/>
      <c r="Y166" s="606"/>
      <c r="Z166" s="606"/>
    </row>
    <row r="167" spans="1:31">
      <c r="A167" s="653"/>
      <c r="B167" s="653"/>
      <c r="C167" s="653"/>
      <c r="D167" s="653"/>
      <c r="E167" s="653"/>
      <c r="F167" s="653"/>
      <c r="G167" s="653"/>
      <c r="H167" s="653"/>
      <c r="I167" s="653"/>
      <c r="J167" s="653"/>
      <c r="K167" s="653"/>
      <c r="L167" s="653"/>
      <c r="M167" s="653"/>
      <c r="N167" s="653"/>
      <c r="O167" s="653"/>
      <c r="P167" s="653"/>
      <c r="Q167" s="653"/>
      <c r="R167" s="653"/>
      <c r="S167" s="653"/>
      <c r="T167" s="653"/>
      <c r="U167" s="653"/>
      <c r="V167" s="653"/>
      <c r="W167" s="653"/>
      <c r="X167" s="606"/>
      <c r="Y167" s="606"/>
      <c r="Z167" s="606"/>
    </row>
    <row r="168" spans="1:31">
      <c r="A168" s="63"/>
      <c r="B168" s="122"/>
      <c r="C168" s="122"/>
      <c r="D168" s="122"/>
      <c r="E168" s="122"/>
      <c r="F168" s="122"/>
      <c r="G168" s="122"/>
      <c r="H168" s="124"/>
      <c r="I168" s="122"/>
      <c r="J168" s="125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73"/>
      <c r="Y168" s="384"/>
      <c r="Z168" s="606"/>
    </row>
    <row r="169" spans="1:31">
      <c r="A169" s="63"/>
      <c r="B169" s="122"/>
      <c r="C169" s="122"/>
      <c r="D169" s="122"/>
      <c r="E169" s="122"/>
      <c r="F169" s="122"/>
      <c r="G169" s="122"/>
      <c r="H169" s="127"/>
      <c r="I169" s="122"/>
      <c r="J169" s="125"/>
      <c r="K169" s="122"/>
      <c r="L169" s="122"/>
      <c r="M169" s="122"/>
      <c r="N169" s="122"/>
      <c r="O169" s="122"/>
      <c r="P169" s="122"/>
      <c r="Q169" s="122"/>
      <c r="R169" s="122"/>
      <c r="S169" s="122"/>
      <c r="T169" s="125"/>
      <c r="U169" s="122"/>
      <c r="V169" s="122"/>
      <c r="W169" s="122"/>
      <c r="X169" s="73"/>
      <c r="Y169" s="384"/>
      <c r="Z169" s="606"/>
    </row>
    <row r="170" spans="1:31">
      <c r="A170" s="63"/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3"/>
      <c r="Q170" s="122"/>
      <c r="R170" s="122"/>
      <c r="S170" s="122"/>
      <c r="T170" s="122"/>
      <c r="U170" s="122"/>
      <c r="V170" s="122"/>
      <c r="W170" s="122"/>
      <c r="X170" s="73"/>
      <c r="Y170" s="384"/>
      <c r="Z170" s="606"/>
    </row>
    <row r="171" spans="1:31">
      <c r="A171" s="128"/>
      <c r="B171" s="129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73"/>
      <c r="Y171" s="384"/>
      <c r="Z171" s="606"/>
    </row>
    <row r="172" spans="1:31">
      <c r="A172" s="122"/>
      <c r="B172" s="129"/>
      <c r="C172" s="127"/>
      <c r="D172" s="124"/>
      <c r="E172" s="122"/>
      <c r="F172" s="127"/>
      <c r="G172" s="124"/>
      <c r="H172" s="127"/>
      <c r="I172" s="122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7"/>
      <c r="X172" s="73"/>
      <c r="Y172" s="384"/>
      <c r="Z172" s="606"/>
    </row>
    <row r="173" spans="1:31">
      <c r="A173" s="127"/>
      <c r="B173" s="129"/>
      <c r="C173" s="127"/>
      <c r="D173" s="127"/>
      <c r="E173" s="122"/>
      <c r="F173" s="127"/>
      <c r="G173" s="124"/>
      <c r="H173" s="127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7"/>
      <c r="W173" s="127"/>
      <c r="X173" s="73"/>
      <c r="Y173" s="142"/>
      <c r="Z173" s="606"/>
    </row>
    <row r="174" spans="1:31">
      <c r="A174" s="127"/>
      <c r="B174" s="129"/>
      <c r="C174" s="127"/>
      <c r="D174" s="124"/>
      <c r="E174" s="122"/>
      <c r="F174" s="127"/>
      <c r="G174" s="124"/>
      <c r="H174" s="127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7"/>
      <c r="X174" s="87"/>
      <c r="Y174" s="142"/>
      <c r="Z174" s="603"/>
    </row>
    <row r="175" spans="1:31">
      <c r="A175" s="124"/>
      <c r="B175" s="122"/>
      <c r="C175" s="122"/>
      <c r="D175" s="122"/>
      <c r="E175" s="122"/>
      <c r="F175" s="122"/>
      <c r="G175" s="122"/>
      <c r="H175" s="122"/>
      <c r="I175" s="124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73"/>
      <c r="Y175" s="142"/>
      <c r="Z175" s="606"/>
    </row>
    <row r="176" spans="1:31">
      <c r="A176" s="124"/>
      <c r="B176" s="669"/>
      <c r="C176" s="669"/>
      <c r="D176" s="669"/>
      <c r="E176" s="122"/>
      <c r="F176" s="122"/>
      <c r="G176" s="381"/>
      <c r="H176" s="381"/>
      <c r="I176" s="670"/>
      <c r="J176" s="381"/>
      <c r="K176" s="381"/>
      <c r="L176" s="381"/>
      <c r="M176" s="381"/>
      <c r="N176" s="381"/>
      <c r="O176" s="381"/>
      <c r="P176" s="381"/>
      <c r="Q176" s="381"/>
      <c r="R176" s="381"/>
      <c r="S176" s="381"/>
      <c r="T176" s="381"/>
      <c r="U176" s="381"/>
      <c r="V176" s="381"/>
      <c r="W176" s="381"/>
      <c r="X176" s="94"/>
      <c r="Y176" s="671"/>
      <c r="Z176" s="603"/>
      <c r="AC176" s="618"/>
      <c r="AD176" s="758"/>
      <c r="AE176" s="758"/>
    </row>
    <row r="177" spans="1:31">
      <c r="A177" s="672"/>
      <c r="B177" s="669"/>
      <c r="C177" s="669"/>
      <c r="D177" s="669"/>
      <c r="E177" s="381"/>
      <c r="F177" s="669"/>
      <c r="G177" s="381"/>
      <c r="H177" s="381"/>
      <c r="I177" s="670"/>
      <c r="J177" s="381"/>
      <c r="K177" s="381"/>
      <c r="L177" s="381"/>
      <c r="M177" s="381"/>
      <c r="N177" s="381"/>
      <c r="O177" s="381"/>
      <c r="P177" s="381"/>
      <c r="Q177" s="381"/>
      <c r="R177" s="381"/>
      <c r="S177" s="381"/>
      <c r="T177" s="381"/>
      <c r="U177" s="381"/>
      <c r="V177" s="381"/>
      <c r="W177" s="381"/>
      <c r="X177" s="94"/>
      <c r="Y177" s="671"/>
      <c r="Z177" s="603"/>
      <c r="AC177" s="759"/>
      <c r="AD177" s="760"/>
      <c r="AE177" s="760"/>
    </row>
    <row r="178" spans="1:31">
      <c r="A178" s="672"/>
      <c r="B178" s="669"/>
      <c r="C178" s="669"/>
      <c r="D178" s="669"/>
      <c r="E178" s="381"/>
      <c r="F178" s="669"/>
      <c r="G178" s="381"/>
      <c r="H178" s="381"/>
      <c r="I178" s="670"/>
      <c r="J178" s="381"/>
      <c r="K178" s="381"/>
      <c r="L178" s="381"/>
      <c r="M178" s="381"/>
      <c r="N178" s="381"/>
      <c r="O178" s="381"/>
      <c r="P178" s="381"/>
      <c r="Q178" s="381"/>
      <c r="R178" s="381"/>
      <c r="S178" s="381"/>
      <c r="T178" s="381"/>
      <c r="U178" s="381"/>
      <c r="V178" s="381"/>
      <c r="W178" s="381"/>
      <c r="X178" s="94"/>
      <c r="Y178" s="671"/>
      <c r="Z178" s="603"/>
      <c r="AC178" s="759"/>
      <c r="AD178" s="760"/>
      <c r="AE178" s="760"/>
    </row>
    <row r="179" spans="1:31">
      <c r="A179" s="672"/>
      <c r="B179" s="669"/>
      <c r="C179" s="669"/>
      <c r="D179" s="669"/>
      <c r="E179" s="381"/>
      <c r="F179" s="669"/>
      <c r="G179" s="381"/>
      <c r="H179" s="381"/>
      <c r="I179" s="670"/>
      <c r="J179" s="381"/>
      <c r="K179" s="381"/>
      <c r="L179" s="381"/>
      <c r="M179" s="381"/>
      <c r="N179" s="381"/>
      <c r="O179" s="381"/>
      <c r="P179" s="381"/>
      <c r="Q179" s="381"/>
      <c r="R179" s="381"/>
      <c r="S179" s="381"/>
      <c r="T179" s="381"/>
      <c r="U179" s="381"/>
      <c r="V179" s="381"/>
      <c r="W179" s="381"/>
      <c r="X179" s="94"/>
      <c r="Y179" s="671"/>
      <c r="Z179" s="603"/>
      <c r="AC179" s="759"/>
      <c r="AD179" s="760"/>
      <c r="AE179" s="760"/>
    </row>
    <row r="180" spans="1:31">
      <c r="A180" s="672"/>
      <c r="B180" s="669"/>
      <c r="C180" s="669"/>
      <c r="D180" s="669"/>
      <c r="E180" s="381"/>
      <c r="F180" s="669"/>
      <c r="G180" s="381"/>
      <c r="H180" s="381"/>
      <c r="I180" s="670"/>
      <c r="J180" s="381"/>
      <c r="K180" s="381"/>
      <c r="L180" s="381"/>
      <c r="M180" s="381"/>
      <c r="N180" s="381"/>
      <c r="O180" s="381"/>
      <c r="P180" s="381"/>
      <c r="Q180" s="381"/>
      <c r="R180" s="381"/>
      <c r="S180" s="381"/>
      <c r="T180" s="381"/>
      <c r="U180" s="381"/>
      <c r="V180" s="381"/>
      <c r="W180" s="381"/>
      <c r="X180" s="94"/>
      <c r="Y180" s="671"/>
      <c r="Z180" s="603"/>
      <c r="AC180" s="759"/>
      <c r="AD180" s="760"/>
      <c r="AE180" s="760"/>
    </row>
    <row r="181" spans="1:31">
      <c r="A181" s="672"/>
      <c r="B181" s="669"/>
      <c r="C181" s="669"/>
      <c r="D181" s="669"/>
      <c r="E181" s="669"/>
      <c r="F181" s="669"/>
      <c r="G181" s="381"/>
      <c r="H181" s="381"/>
      <c r="I181" s="670"/>
      <c r="J181" s="381"/>
      <c r="K181" s="381"/>
      <c r="L181" s="381"/>
      <c r="M181" s="381"/>
      <c r="N181" s="381"/>
      <c r="O181" s="381"/>
      <c r="P181" s="381"/>
      <c r="Q181" s="381"/>
      <c r="R181" s="381"/>
      <c r="S181" s="381"/>
      <c r="T181" s="381"/>
      <c r="U181" s="381"/>
      <c r="V181" s="381"/>
      <c r="W181" s="381"/>
      <c r="X181" s="94"/>
      <c r="Y181" s="671"/>
      <c r="Z181" s="603"/>
      <c r="AC181" s="759"/>
      <c r="AD181" s="760"/>
      <c r="AE181" s="760"/>
    </row>
    <row r="182" spans="1:31">
      <c r="A182" s="672"/>
      <c r="B182" s="669"/>
      <c r="C182" s="669"/>
      <c r="D182" s="669"/>
      <c r="E182" s="381"/>
      <c r="F182" s="669"/>
      <c r="G182" s="381"/>
      <c r="H182" s="381"/>
      <c r="I182" s="670"/>
      <c r="J182" s="381"/>
      <c r="K182" s="381"/>
      <c r="L182" s="381"/>
      <c r="M182" s="381"/>
      <c r="N182" s="381"/>
      <c r="O182" s="381"/>
      <c r="P182" s="381"/>
      <c r="Q182" s="381"/>
      <c r="R182" s="381"/>
      <c r="S182" s="381"/>
      <c r="T182" s="381"/>
      <c r="U182" s="381"/>
      <c r="V182" s="381"/>
      <c r="W182" s="381"/>
      <c r="X182" s="94"/>
      <c r="Y182" s="671"/>
      <c r="Z182" s="603"/>
      <c r="AC182" s="759"/>
      <c r="AD182" s="760"/>
      <c r="AE182" s="760"/>
    </row>
    <row r="183" spans="1:31">
      <c r="A183" s="672"/>
      <c r="B183" s="669"/>
      <c r="C183" s="669"/>
      <c r="D183" s="669"/>
      <c r="E183" s="381"/>
      <c r="F183" s="669"/>
      <c r="G183" s="381"/>
      <c r="H183" s="381"/>
      <c r="I183" s="670"/>
      <c r="J183" s="381"/>
      <c r="K183" s="381"/>
      <c r="L183" s="381"/>
      <c r="M183" s="381"/>
      <c r="N183" s="381"/>
      <c r="O183" s="381"/>
      <c r="P183" s="381"/>
      <c r="Q183" s="381"/>
      <c r="R183" s="381"/>
      <c r="S183" s="381"/>
      <c r="T183" s="381"/>
      <c r="U183" s="381"/>
      <c r="V183" s="381"/>
      <c r="W183" s="381"/>
      <c r="X183" s="94"/>
      <c r="Y183" s="671"/>
      <c r="Z183" s="603"/>
      <c r="AC183" s="759"/>
      <c r="AD183" s="760"/>
      <c r="AE183" s="760"/>
    </row>
    <row r="184" spans="1:31">
      <c r="A184" s="672"/>
      <c r="B184" s="669"/>
      <c r="C184" s="669"/>
      <c r="D184" s="669"/>
      <c r="E184" s="381"/>
      <c r="F184" s="669"/>
      <c r="G184" s="381"/>
      <c r="H184" s="381"/>
      <c r="I184" s="670"/>
      <c r="J184" s="381"/>
      <c r="K184" s="381"/>
      <c r="L184" s="381"/>
      <c r="M184" s="381"/>
      <c r="N184" s="381"/>
      <c r="O184" s="381"/>
      <c r="P184" s="381"/>
      <c r="Q184" s="381"/>
      <c r="R184" s="381"/>
      <c r="S184" s="381"/>
      <c r="T184" s="381"/>
      <c r="U184" s="381"/>
      <c r="V184" s="381"/>
      <c r="W184" s="381"/>
      <c r="X184" s="161"/>
      <c r="Y184" s="673"/>
      <c r="Z184" s="603"/>
      <c r="AC184" s="759"/>
      <c r="AD184" s="760"/>
      <c r="AE184" s="760"/>
    </row>
    <row r="185" spans="1:31">
      <c r="A185" s="672"/>
      <c r="B185" s="669"/>
      <c r="C185" s="669"/>
      <c r="D185" s="669"/>
      <c r="E185" s="381"/>
      <c r="F185" s="669"/>
      <c r="G185" s="381"/>
      <c r="H185" s="381"/>
      <c r="I185" s="670"/>
      <c r="J185" s="381"/>
      <c r="K185" s="381"/>
      <c r="L185" s="381"/>
      <c r="M185" s="381"/>
      <c r="N185" s="381"/>
      <c r="O185" s="381"/>
      <c r="P185" s="381"/>
      <c r="Q185" s="381"/>
      <c r="R185" s="381"/>
      <c r="S185" s="381"/>
      <c r="T185" s="381"/>
      <c r="U185" s="381"/>
      <c r="V185" s="381"/>
      <c r="W185" s="381"/>
      <c r="X185" s="94"/>
      <c r="Y185" s="674"/>
      <c r="Z185" s="603"/>
      <c r="AC185" s="759"/>
      <c r="AD185" s="760"/>
      <c r="AE185" s="760"/>
    </row>
    <row r="186" spans="1:31">
      <c r="A186" s="672"/>
      <c r="B186" s="669"/>
      <c r="C186" s="669"/>
      <c r="D186" s="669"/>
      <c r="E186" s="381"/>
      <c r="F186" s="669"/>
      <c r="G186" s="381"/>
      <c r="H186" s="381"/>
      <c r="I186" s="670"/>
      <c r="J186" s="381"/>
      <c r="K186" s="381"/>
      <c r="L186" s="381"/>
      <c r="M186" s="381"/>
      <c r="N186" s="381"/>
      <c r="O186" s="381"/>
      <c r="P186" s="381"/>
      <c r="Q186" s="381"/>
      <c r="R186" s="381"/>
      <c r="S186" s="381"/>
      <c r="T186" s="381"/>
      <c r="U186" s="381"/>
      <c r="V186" s="381"/>
      <c r="W186" s="381"/>
      <c r="X186" s="94"/>
      <c r="Y186" s="674"/>
      <c r="Z186" s="603"/>
      <c r="AC186" s="759"/>
      <c r="AD186" s="760"/>
      <c r="AE186" s="760"/>
    </row>
    <row r="187" spans="1:31">
      <c r="A187" s="672"/>
      <c r="B187" s="669"/>
      <c r="C187" s="669"/>
      <c r="D187" s="669"/>
      <c r="E187" s="381"/>
      <c r="F187" s="669"/>
      <c r="G187" s="381"/>
      <c r="H187" s="381"/>
      <c r="I187" s="670"/>
      <c r="J187" s="381"/>
      <c r="K187" s="381"/>
      <c r="L187" s="381"/>
      <c r="M187" s="381"/>
      <c r="N187" s="381"/>
      <c r="O187" s="381"/>
      <c r="P187" s="381"/>
      <c r="Q187" s="381"/>
      <c r="R187" s="381"/>
      <c r="S187" s="381"/>
      <c r="T187" s="381"/>
      <c r="U187" s="381"/>
      <c r="V187" s="381"/>
      <c r="W187" s="381"/>
      <c r="X187" s="94"/>
      <c r="Y187" s="674"/>
      <c r="Z187" s="603"/>
      <c r="AC187" s="761"/>
      <c r="AD187" s="760"/>
      <c r="AE187" s="760"/>
    </row>
    <row r="188" spans="1:31">
      <c r="A188" s="672"/>
      <c r="B188" s="669"/>
      <c r="C188" s="669"/>
      <c r="D188" s="669"/>
      <c r="E188" s="669"/>
      <c r="F188" s="669"/>
      <c r="G188" s="381"/>
      <c r="H188" s="381"/>
      <c r="I188" s="670"/>
      <c r="J188" s="381"/>
      <c r="K188" s="381"/>
      <c r="L188" s="381"/>
      <c r="M188" s="381"/>
      <c r="N188" s="381"/>
      <c r="O188" s="381"/>
      <c r="P188" s="381"/>
      <c r="Q188" s="381"/>
      <c r="R188" s="381"/>
      <c r="S188" s="381"/>
      <c r="T188" s="381"/>
      <c r="U188" s="381"/>
      <c r="V188" s="381"/>
      <c r="W188" s="381"/>
      <c r="X188" s="94"/>
      <c r="Y188" s="674"/>
      <c r="Z188" s="603"/>
      <c r="AC188" s="759"/>
      <c r="AD188" s="760"/>
      <c r="AE188" s="760"/>
    </row>
    <row r="189" spans="1:31">
      <c r="A189" s="672"/>
      <c r="B189" s="669"/>
      <c r="C189" s="669"/>
      <c r="D189" s="669"/>
      <c r="E189" s="669"/>
      <c r="F189" s="669"/>
      <c r="G189" s="381"/>
      <c r="H189" s="381"/>
      <c r="I189" s="670"/>
      <c r="J189" s="381"/>
      <c r="K189" s="381"/>
      <c r="L189" s="381"/>
      <c r="M189" s="381"/>
      <c r="N189" s="381"/>
      <c r="O189" s="381"/>
      <c r="P189" s="381"/>
      <c r="Q189" s="381"/>
      <c r="R189" s="381"/>
      <c r="S189" s="381"/>
      <c r="T189" s="381"/>
      <c r="U189" s="381"/>
      <c r="V189" s="381"/>
      <c r="W189" s="381"/>
      <c r="X189" s="94"/>
      <c r="Y189" s="674"/>
      <c r="Z189" s="603"/>
      <c r="AC189" s="618"/>
      <c r="AD189" s="586"/>
      <c r="AE189" s="586"/>
    </row>
    <row r="190" spans="1:31">
      <c r="A190" s="676"/>
      <c r="B190" s="669"/>
      <c r="C190" s="669"/>
      <c r="D190" s="669"/>
      <c r="E190" s="381"/>
      <c r="F190" s="669"/>
      <c r="G190" s="381"/>
      <c r="H190" s="381"/>
      <c r="I190" s="670"/>
      <c r="J190" s="381"/>
      <c r="K190" s="381"/>
      <c r="L190" s="381"/>
      <c r="M190" s="381"/>
      <c r="N190" s="381"/>
      <c r="O190" s="381"/>
      <c r="P190" s="381"/>
      <c r="Q190" s="381"/>
      <c r="R190" s="381"/>
      <c r="S190" s="381"/>
      <c r="T190" s="381"/>
      <c r="U190" s="381"/>
      <c r="V190" s="381"/>
      <c r="W190" s="381"/>
      <c r="X190" s="94"/>
      <c r="Y190" s="674"/>
      <c r="Z190" s="603"/>
      <c r="AC190" s="618"/>
      <c r="AD190" s="762"/>
      <c r="AE190" s="762"/>
    </row>
    <row r="191" spans="1:31">
      <c r="A191" s="676"/>
      <c r="B191" s="669"/>
      <c r="C191" s="669"/>
      <c r="D191" s="669"/>
      <c r="E191" s="381"/>
      <c r="F191" s="669"/>
      <c r="G191" s="381"/>
      <c r="H191" s="381"/>
      <c r="I191" s="670"/>
      <c r="J191" s="381"/>
      <c r="K191" s="381"/>
      <c r="L191" s="381"/>
      <c r="M191" s="381"/>
      <c r="N191" s="381"/>
      <c r="O191" s="381"/>
      <c r="P191" s="381"/>
      <c r="Q191" s="381"/>
      <c r="R191" s="381"/>
      <c r="S191" s="381"/>
      <c r="T191" s="381"/>
      <c r="U191" s="381"/>
      <c r="V191" s="381"/>
      <c r="W191" s="381"/>
      <c r="X191" s="94"/>
      <c r="Y191" s="674"/>
      <c r="Z191" s="603"/>
    </row>
    <row r="192" spans="1:31">
      <c r="A192" s="672"/>
      <c r="B192" s="669"/>
      <c r="C192" s="669"/>
      <c r="D192" s="669"/>
      <c r="E192" s="381"/>
      <c r="F192" s="669"/>
      <c r="G192" s="381"/>
      <c r="H192" s="381"/>
      <c r="I192" s="670"/>
      <c r="J192" s="381"/>
      <c r="K192" s="381"/>
      <c r="L192" s="381"/>
      <c r="M192" s="381"/>
      <c r="N192" s="381"/>
      <c r="O192" s="381"/>
      <c r="P192" s="381"/>
      <c r="Q192" s="381"/>
      <c r="R192" s="381"/>
      <c r="S192" s="381"/>
      <c r="T192" s="381"/>
      <c r="U192" s="381"/>
      <c r="V192" s="381"/>
      <c r="W192" s="381"/>
      <c r="X192" s="94"/>
      <c r="Y192" s="674"/>
      <c r="Z192" s="603"/>
      <c r="AC192" s="586"/>
      <c r="AD192" s="747"/>
      <c r="AE192" s="747"/>
    </row>
    <row r="193" spans="1:26">
      <c r="A193" s="677"/>
      <c r="B193" s="669"/>
      <c r="C193" s="669"/>
      <c r="D193" s="669"/>
      <c r="E193" s="381"/>
      <c r="F193" s="669"/>
      <c r="G193" s="381"/>
      <c r="H193" s="381"/>
      <c r="I193" s="670"/>
      <c r="J193" s="381"/>
      <c r="K193" s="381"/>
      <c r="L193" s="381"/>
      <c r="M193" s="381"/>
      <c r="N193" s="381"/>
      <c r="O193" s="381"/>
      <c r="P193" s="381"/>
      <c r="Q193" s="381"/>
      <c r="R193" s="381"/>
      <c r="S193" s="381"/>
      <c r="T193" s="381"/>
      <c r="U193" s="381"/>
      <c r="V193" s="381"/>
      <c r="W193" s="381"/>
      <c r="X193" s="94"/>
      <c r="Y193" s="674"/>
      <c r="Z193" s="603"/>
    </row>
    <row r="194" spans="1:26">
      <c r="A194" s="672"/>
      <c r="B194" s="669"/>
      <c r="C194" s="669"/>
      <c r="D194" s="669"/>
      <c r="E194" s="381"/>
      <c r="F194" s="669"/>
      <c r="G194" s="381"/>
      <c r="H194" s="381"/>
      <c r="I194" s="670"/>
      <c r="J194" s="381"/>
      <c r="K194" s="381"/>
      <c r="L194" s="381"/>
      <c r="M194" s="381"/>
      <c r="N194" s="381"/>
      <c r="O194" s="381"/>
      <c r="P194" s="381"/>
      <c r="Q194" s="381"/>
      <c r="R194" s="381"/>
      <c r="S194" s="381"/>
      <c r="T194" s="381"/>
      <c r="U194" s="381"/>
      <c r="V194" s="381"/>
      <c r="W194" s="381"/>
      <c r="X194" s="94"/>
      <c r="Y194" s="674"/>
      <c r="Z194" s="603"/>
    </row>
    <row r="195" spans="1:26">
      <c r="A195" s="672"/>
      <c r="B195" s="669"/>
      <c r="C195" s="669"/>
      <c r="D195" s="669"/>
      <c r="E195" s="381"/>
      <c r="F195" s="669"/>
      <c r="G195" s="381"/>
      <c r="H195" s="381"/>
      <c r="I195" s="670"/>
      <c r="J195" s="381"/>
      <c r="K195" s="381"/>
      <c r="L195" s="381"/>
      <c r="M195" s="381"/>
      <c r="N195" s="381"/>
      <c r="O195" s="381"/>
      <c r="P195" s="381"/>
      <c r="Q195" s="381"/>
      <c r="R195" s="381"/>
      <c r="S195" s="381"/>
      <c r="T195" s="381"/>
      <c r="U195" s="381"/>
      <c r="V195" s="381"/>
      <c r="W195" s="381"/>
      <c r="X195" s="94"/>
      <c r="Y195" s="674"/>
      <c r="Z195" s="603"/>
    </row>
    <row r="196" spans="1:26">
      <c r="A196" s="672"/>
      <c r="B196" s="669"/>
      <c r="C196" s="669"/>
      <c r="D196" s="669"/>
      <c r="E196" s="381"/>
      <c r="F196" s="669"/>
      <c r="G196" s="381"/>
      <c r="H196" s="381"/>
      <c r="I196" s="670"/>
      <c r="J196" s="381"/>
      <c r="K196" s="381"/>
      <c r="L196" s="381"/>
      <c r="M196" s="381"/>
      <c r="N196" s="381"/>
      <c r="O196" s="381"/>
      <c r="P196" s="381"/>
      <c r="Q196" s="381"/>
      <c r="R196" s="381"/>
      <c r="S196" s="381"/>
      <c r="T196" s="381"/>
      <c r="U196" s="381"/>
      <c r="V196" s="381"/>
      <c r="W196" s="381"/>
      <c r="X196" s="94"/>
      <c r="Y196" s="674"/>
      <c r="Z196" s="603"/>
    </row>
    <row r="197" spans="1:26">
      <c r="A197" s="672"/>
      <c r="B197" s="381"/>
      <c r="C197" s="381"/>
      <c r="D197" s="381"/>
      <c r="E197" s="381"/>
      <c r="F197" s="381"/>
      <c r="G197" s="381"/>
      <c r="H197" s="381"/>
      <c r="I197" s="381"/>
      <c r="J197" s="381"/>
      <c r="K197" s="381"/>
      <c r="L197" s="381"/>
      <c r="M197" s="381"/>
      <c r="N197" s="381"/>
      <c r="O197" s="381"/>
      <c r="P197" s="381"/>
      <c r="Q197" s="381"/>
      <c r="R197" s="381"/>
      <c r="S197" s="381"/>
      <c r="T197" s="381"/>
      <c r="U197" s="381"/>
      <c r="V197" s="381"/>
      <c r="W197" s="381"/>
      <c r="X197" s="94"/>
      <c r="Y197" s="674"/>
      <c r="Z197" s="603"/>
    </row>
    <row r="198" spans="1:26">
      <c r="A198" s="653"/>
      <c r="B198" s="654"/>
      <c r="C198" s="654"/>
      <c r="D198" s="653"/>
      <c r="E198" s="653"/>
      <c r="F198" s="653"/>
      <c r="G198" s="653"/>
      <c r="H198" s="653"/>
      <c r="I198" s="653"/>
      <c r="J198" s="653"/>
      <c r="K198" s="653"/>
      <c r="L198" s="653"/>
      <c r="M198" s="653"/>
      <c r="N198" s="653"/>
      <c r="O198" s="653"/>
      <c r="P198" s="653"/>
      <c r="Q198" s="653"/>
      <c r="R198" s="653"/>
      <c r="S198" s="653"/>
      <c r="T198" s="653"/>
      <c r="U198" s="653"/>
      <c r="V198" s="653"/>
      <c r="W198" s="653"/>
      <c r="X198" s="674"/>
      <c r="Y198" s="674"/>
      <c r="Z198" s="164"/>
    </row>
    <row r="199" spans="1:26">
      <c r="A199" s="653"/>
      <c r="B199" s="654"/>
      <c r="C199" s="654"/>
      <c r="D199" s="653"/>
      <c r="E199" s="653"/>
      <c r="F199" s="653"/>
      <c r="G199" s="653"/>
      <c r="H199" s="653"/>
      <c r="I199" s="653"/>
      <c r="J199" s="653"/>
      <c r="K199" s="653"/>
      <c r="L199" s="653"/>
      <c r="M199" s="653"/>
      <c r="N199" s="653"/>
      <c r="O199" s="653"/>
      <c r="P199" s="653"/>
      <c r="Q199" s="653"/>
      <c r="R199" s="653"/>
      <c r="S199" s="653"/>
      <c r="T199" s="653"/>
      <c r="U199" s="653"/>
      <c r="V199" s="653"/>
      <c r="W199" s="653"/>
      <c r="X199" s="606"/>
      <c r="Y199" s="606"/>
      <c r="Z199" s="606"/>
    </row>
    <row r="200" spans="1:26">
      <c r="A200" s="653"/>
      <c r="B200" s="653"/>
      <c r="C200" s="653"/>
      <c r="D200" s="653"/>
      <c r="E200" s="653"/>
      <c r="F200" s="653"/>
      <c r="G200" s="653"/>
      <c r="H200" s="653"/>
      <c r="I200" s="653"/>
      <c r="J200" s="653"/>
      <c r="K200" s="653"/>
      <c r="L200" s="653"/>
      <c r="M200" s="653"/>
      <c r="N200" s="653"/>
      <c r="O200" s="653"/>
      <c r="P200" s="653"/>
      <c r="Q200" s="653"/>
      <c r="R200" s="653"/>
      <c r="S200" s="653"/>
      <c r="T200" s="653"/>
      <c r="U200" s="653"/>
      <c r="V200" s="653"/>
      <c r="W200" s="653"/>
      <c r="X200" s="606"/>
      <c r="Y200" s="606"/>
      <c r="Z200" s="606"/>
    </row>
    <row r="201" spans="1:26">
      <c r="A201" s="63"/>
      <c r="B201" s="122"/>
      <c r="C201" s="122"/>
      <c r="D201" s="122"/>
      <c r="E201" s="122"/>
      <c r="F201" s="122"/>
      <c r="G201" s="122"/>
      <c r="H201" s="124"/>
      <c r="I201" s="122"/>
      <c r="J201" s="125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73"/>
      <c r="Y201" s="384"/>
      <c r="Z201" s="606"/>
    </row>
    <row r="202" spans="1:26">
      <c r="A202" s="63"/>
      <c r="B202" s="122"/>
      <c r="C202" s="122"/>
      <c r="D202" s="122"/>
      <c r="E202" s="122"/>
      <c r="F202" s="122"/>
      <c r="G202" s="122"/>
      <c r="H202" s="127"/>
      <c r="I202" s="122"/>
      <c r="J202" s="125"/>
      <c r="K202" s="122"/>
      <c r="L202" s="122"/>
      <c r="M202" s="122"/>
      <c r="N202" s="122"/>
      <c r="O202" s="122"/>
      <c r="P202" s="122"/>
      <c r="Q202" s="122"/>
      <c r="R202" s="122"/>
      <c r="S202" s="122"/>
      <c r="T202" s="125"/>
      <c r="U202" s="122"/>
      <c r="V202" s="122"/>
      <c r="W202" s="122"/>
      <c r="X202" s="73"/>
      <c r="Y202" s="384"/>
      <c r="Z202" s="606"/>
    </row>
    <row r="203" spans="1:26">
      <c r="A203" s="63"/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3"/>
      <c r="Q203" s="122"/>
      <c r="R203" s="122"/>
      <c r="S203" s="122"/>
      <c r="T203" s="122"/>
      <c r="U203" s="122"/>
      <c r="V203" s="122"/>
      <c r="W203" s="122"/>
      <c r="X203" s="73"/>
      <c r="Y203" s="384"/>
      <c r="Z203" s="606"/>
    </row>
    <row r="204" spans="1:26">
      <c r="A204" s="128"/>
      <c r="B204" s="129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73"/>
      <c r="Y204" s="384"/>
      <c r="Z204" s="606"/>
    </row>
    <row r="205" spans="1:26">
      <c r="A205" s="122"/>
      <c r="B205" s="129"/>
      <c r="C205" s="127"/>
      <c r="D205" s="124"/>
      <c r="E205" s="122"/>
      <c r="F205" s="127"/>
      <c r="G205" s="124"/>
      <c r="H205" s="127"/>
      <c r="I205" s="122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7"/>
      <c r="X205" s="73"/>
      <c r="Y205" s="384"/>
      <c r="Z205" s="606"/>
    </row>
    <row r="206" spans="1:26">
      <c r="A206" s="127"/>
      <c r="B206" s="129"/>
      <c r="C206" s="127"/>
      <c r="D206" s="127"/>
      <c r="E206" s="122"/>
      <c r="F206" s="127"/>
      <c r="G206" s="124"/>
      <c r="H206" s="127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7"/>
      <c r="W206" s="127"/>
      <c r="X206" s="73"/>
      <c r="Y206" s="142"/>
      <c r="Z206" s="606"/>
    </row>
    <row r="207" spans="1:26">
      <c r="A207" s="127"/>
      <c r="B207" s="129"/>
      <c r="C207" s="127"/>
      <c r="D207" s="124"/>
      <c r="E207" s="122"/>
      <c r="F207" s="127"/>
      <c r="G207" s="124"/>
      <c r="H207" s="127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7"/>
      <c r="X207" s="87"/>
      <c r="Y207" s="142"/>
      <c r="Z207" s="603"/>
    </row>
    <row r="208" spans="1:26">
      <c r="A208" s="124"/>
      <c r="B208" s="122"/>
      <c r="C208" s="122"/>
      <c r="D208" s="122"/>
      <c r="E208" s="122"/>
      <c r="F208" s="122"/>
      <c r="G208" s="122"/>
      <c r="H208" s="122"/>
      <c r="I208" s="124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73"/>
      <c r="Y208" s="142"/>
      <c r="Z208" s="606"/>
    </row>
    <row r="209" spans="1:31">
      <c r="A209" s="124"/>
      <c r="B209" s="669"/>
      <c r="C209" s="669"/>
      <c r="D209" s="669"/>
      <c r="E209" s="122"/>
      <c r="F209" s="122"/>
      <c r="G209" s="381"/>
      <c r="H209" s="381"/>
      <c r="I209" s="670"/>
      <c r="J209" s="381"/>
      <c r="K209" s="381"/>
      <c r="L209" s="381"/>
      <c r="M209" s="381"/>
      <c r="N209" s="381"/>
      <c r="O209" s="381"/>
      <c r="P209" s="381"/>
      <c r="Q209" s="381"/>
      <c r="R209" s="381"/>
      <c r="S209" s="381"/>
      <c r="T209" s="381"/>
      <c r="U209" s="381"/>
      <c r="V209" s="381"/>
      <c r="W209" s="381"/>
      <c r="X209" s="94"/>
      <c r="Y209" s="671"/>
      <c r="Z209" s="603"/>
      <c r="AC209" s="618"/>
      <c r="AD209" s="758"/>
      <c r="AE209" s="758"/>
    </row>
    <row r="210" spans="1:31">
      <c r="A210" s="672"/>
      <c r="B210" s="669"/>
      <c r="C210" s="669"/>
      <c r="D210" s="669"/>
      <c r="E210" s="381"/>
      <c r="F210" s="669"/>
      <c r="G210" s="381"/>
      <c r="H210" s="381"/>
      <c r="I210" s="670"/>
      <c r="J210" s="381"/>
      <c r="K210" s="381"/>
      <c r="L210" s="381"/>
      <c r="M210" s="381"/>
      <c r="N210" s="381"/>
      <c r="O210" s="381"/>
      <c r="P210" s="381"/>
      <c r="Q210" s="381"/>
      <c r="R210" s="381"/>
      <c r="S210" s="381"/>
      <c r="T210" s="381"/>
      <c r="U210" s="381"/>
      <c r="V210" s="381"/>
      <c r="W210" s="381"/>
      <c r="X210" s="94"/>
      <c r="Y210" s="671"/>
      <c r="Z210" s="603"/>
      <c r="AC210" s="759"/>
      <c r="AD210" s="760"/>
      <c r="AE210" s="760"/>
    </row>
    <row r="211" spans="1:31">
      <c r="A211" s="672"/>
      <c r="B211" s="669"/>
      <c r="C211" s="669"/>
      <c r="D211" s="669"/>
      <c r="E211" s="381"/>
      <c r="F211" s="669"/>
      <c r="G211" s="381"/>
      <c r="H211" s="381"/>
      <c r="I211" s="670"/>
      <c r="J211" s="381"/>
      <c r="K211" s="381"/>
      <c r="L211" s="381"/>
      <c r="M211" s="381"/>
      <c r="N211" s="381"/>
      <c r="O211" s="381"/>
      <c r="P211" s="381"/>
      <c r="Q211" s="381"/>
      <c r="R211" s="381"/>
      <c r="S211" s="381"/>
      <c r="T211" s="381"/>
      <c r="U211" s="381"/>
      <c r="V211" s="381"/>
      <c r="W211" s="381"/>
      <c r="X211" s="94"/>
      <c r="Y211" s="671"/>
      <c r="Z211" s="603"/>
      <c r="AC211" s="759"/>
      <c r="AD211" s="760"/>
      <c r="AE211" s="760"/>
    </row>
    <row r="212" spans="1:31">
      <c r="A212" s="672"/>
      <c r="B212" s="669"/>
      <c r="C212" s="669"/>
      <c r="D212" s="669"/>
      <c r="E212" s="381"/>
      <c r="F212" s="669"/>
      <c r="G212" s="381"/>
      <c r="H212" s="381"/>
      <c r="I212" s="670"/>
      <c r="J212" s="381"/>
      <c r="K212" s="381"/>
      <c r="L212" s="381"/>
      <c r="M212" s="381"/>
      <c r="N212" s="381"/>
      <c r="O212" s="381"/>
      <c r="P212" s="381"/>
      <c r="Q212" s="381"/>
      <c r="R212" s="381"/>
      <c r="S212" s="381"/>
      <c r="T212" s="381"/>
      <c r="U212" s="381"/>
      <c r="V212" s="381"/>
      <c r="W212" s="381"/>
      <c r="X212" s="94"/>
      <c r="Y212" s="671"/>
      <c r="Z212" s="603"/>
      <c r="AC212" s="759"/>
      <c r="AD212" s="760"/>
      <c r="AE212" s="760"/>
    </row>
    <row r="213" spans="1:31">
      <c r="A213" s="672"/>
      <c r="B213" s="669"/>
      <c r="C213" s="669"/>
      <c r="D213" s="669"/>
      <c r="E213" s="381"/>
      <c r="F213" s="669"/>
      <c r="G213" s="381"/>
      <c r="H213" s="381"/>
      <c r="I213" s="670"/>
      <c r="J213" s="381"/>
      <c r="K213" s="381"/>
      <c r="L213" s="381"/>
      <c r="M213" s="381"/>
      <c r="N213" s="381"/>
      <c r="O213" s="381"/>
      <c r="P213" s="381"/>
      <c r="Q213" s="381"/>
      <c r="R213" s="381"/>
      <c r="S213" s="381"/>
      <c r="T213" s="381"/>
      <c r="U213" s="381"/>
      <c r="V213" s="381"/>
      <c r="W213" s="381"/>
      <c r="X213" s="94"/>
      <c r="Y213" s="671"/>
      <c r="Z213" s="603"/>
      <c r="AC213" s="759"/>
      <c r="AD213" s="760"/>
      <c r="AE213" s="760"/>
    </row>
    <row r="214" spans="1:31">
      <c r="A214" s="672"/>
      <c r="B214" s="669"/>
      <c r="C214" s="669"/>
      <c r="D214" s="669"/>
      <c r="E214" s="669"/>
      <c r="F214" s="669"/>
      <c r="G214" s="381"/>
      <c r="H214" s="381"/>
      <c r="I214" s="670"/>
      <c r="J214" s="381"/>
      <c r="K214" s="381"/>
      <c r="L214" s="381"/>
      <c r="M214" s="381"/>
      <c r="N214" s="381"/>
      <c r="O214" s="381"/>
      <c r="P214" s="381"/>
      <c r="Q214" s="381"/>
      <c r="R214" s="381"/>
      <c r="S214" s="381"/>
      <c r="T214" s="381"/>
      <c r="U214" s="381"/>
      <c r="V214" s="381"/>
      <c r="W214" s="381"/>
      <c r="X214" s="94"/>
      <c r="Y214" s="671"/>
      <c r="Z214" s="603"/>
      <c r="AC214" s="759"/>
      <c r="AD214" s="760"/>
      <c r="AE214" s="760"/>
    </row>
    <row r="215" spans="1:31">
      <c r="A215" s="672"/>
      <c r="B215" s="669"/>
      <c r="C215" s="669"/>
      <c r="D215" s="669"/>
      <c r="E215" s="381"/>
      <c r="F215" s="669"/>
      <c r="G215" s="381"/>
      <c r="H215" s="381"/>
      <c r="I215" s="670"/>
      <c r="J215" s="381"/>
      <c r="K215" s="381"/>
      <c r="L215" s="381"/>
      <c r="M215" s="381"/>
      <c r="N215" s="381"/>
      <c r="O215" s="381"/>
      <c r="P215" s="381"/>
      <c r="Q215" s="381"/>
      <c r="R215" s="381"/>
      <c r="S215" s="381"/>
      <c r="T215" s="381"/>
      <c r="U215" s="381"/>
      <c r="V215" s="381"/>
      <c r="W215" s="381"/>
      <c r="X215" s="94"/>
      <c r="Y215" s="671"/>
      <c r="Z215" s="603"/>
      <c r="AC215" s="759"/>
      <c r="AD215" s="760"/>
      <c r="AE215" s="760"/>
    </row>
    <row r="216" spans="1:31">
      <c r="A216" s="672"/>
      <c r="B216" s="669"/>
      <c r="C216" s="669"/>
      <c r="D216" s="669"/>
      <c r="E216" s="381"/>
      <c r="F216" s="669"/>
      <c r="G216" s="381"/>
      <c r="H216" s="381"/>
      <c r="I216" s="670"/>
      <c r="J216" s="381"/>
      <c r="K216" s="381"/>
      <c r="L216" s="381"/>
      <c r="M216" s="381"/>
      <c r="N216" s="381"/>
      <c r="O216" s="381"/>
      <c r="P216" s="381"/>
      <c r="Q216" s="381"/>
      <c r="R216" s="381"/>
      <c r="S216" s="381"/>
      <c r="T216" s="381"/>
      <c r="U216" s="381"/>
      <c r="V216" s="381"/>
      <c r="W216" s="381"/>
      <c r="X216" s="94"/>
      <c r="Y216" s="671"/>
      <c r="Z216" s="603"/>
      <c r="AC216" s="759"/>
      <c r="AD216" s="760"/>
      <c r="AE216" s="760"/>
    </row>
    <row r="217" spans="1:31">
      <c r="A217" s="672"/>
      <c r="B217" s="669"/>
      <c r="C217" s="669"/>
      <c r="D217" s="669"/>
      <c r="E217" s="381"/>
      <c r="F217" s="669"/>
      <c r="G217" s="381"/>
      <c r="H217" s="381"/>
      <c r="I217" s="670"/>
      <c r="J217" s="381"/>
      <c r="K217" s="381"/>
      <c r="L217" s="381"/>
      <c r="M217" s="381"/>
      <c r="N217" s="381"/>
      <c r="O217" s="381"/>
      <c r="P217" s="381"/>
      <c r="Q217" s="381"/>
      <c r="R217" s="381"/>
      <c r="S217" s="381"/>
      <c r="T217" s="381"/>
      <c r="U217" s="381"/>
      <c r="V217" s="381"/>
      <c r="W217" s="381"/>
      <c r="X217" s="161"/>
      <c r="Y217" s="673"/>
      <c r="Z217" s="603"/>
      <c r="AC217" s="759"/>
      <c r="AD217" s="760"/>
      <c r="AE217" s="760"/>
    </row>
    <row r="218" spans="1:31">
      <c r="A218" s="672"/>
      <c r="B218" s="669"/>
      <c r="C218" s="669"/>
      <c r="D218" s="669"/>
      <c r="E218" s="381"/>
      <c r="F218" s="669"/>
      <c r="G218" s="381"/>
      <c r="H218" s="381"/>
      <c r="I218" s="670"/>
      <c r="J218" s="381"/>
      <c r="K218" s="381"/>
      <c r="L218" s="381"/>
      <c r="M218" s="381"/>
      <c r="N218" s="381"/>
      <c r="O218" s="381"/>
      <c r="P218" s="381"/>
      <c r="Q218" s="381"/>
      <c r="R218" s="381"/>
      <c r="S218" s="381"/>
      <c r="T218" s="381"/>
      <c r="U218" s="381"/>
      <c r="V218" s="381"/>
      <c r="W218" s="381"/>
      <c r="X218" s="94"/>
      <c r="Y218" s="674"/>
      <c r="Z218" s="603"/>
      <c r="AC218" s="759"/>
      <c r="AD218" s="760"/>
      <c r="AE218" s="760"/>
    </row>
    <row r="219" spans="1:31">
      <c r="A219" s="672"/>
      <c r="B219" s="669"/>
      <c r="C219" s="669"/>
      <c r="D219" s="669"/>
      <c r="E219" s="381"/>
      <c r="F219" s="669"/>
      <c r="G219" s="381"/>
      <c r="H219" s="381"/>
      <c r="I219" s="670"/>
      <c r="J219" s="381"/>
      <c r="K219" s="381"/>
      <c r="L219" s="381"/>
      <c r="M219" s="381"/>
      <c r="N219" s="381"/>
      <c r="O219" s="381"/>
      <c r="P219" s="381"/>
      <c r="Q219" s="381"/>
      <c r="R219" s="381"/>
      <c r="S219" s="381"/>
      <c r="T219" s="381"/>
      <c r="U219" s="381"/>
      <c r="V219" s="381"/>
      <c r="W219" s="381"/>
      <c r="X219" s="94"/>
      <c r="Y219" s="674"/>
      <c r="Z219" s="603"/>
      <c r="AC219" s="759"/>
      <c r="AD219" s="760"/>
      <c r="AE219" s="760"/>
    </row>
    <row r="220" spans="1:31">
      <c r="A220" s="672"/>
      <c r="B220" s="669"/>
      <c r="C220" s="669"/>
      <c r="D220" s="669"/>
      <c r="E220" s="381"/>
      <c r="F220" s="669"/>
      <c r="G220" s="381"/>
      <c r="H220" s="381"/>
      <c r="I220" s="670"/>
      <c r="J220" s="381"/>
      <c r="K220" s="381"/>
      <c r="L220" s="381"/>
      <c r="M220" s="381"/>
      <c r="N220" s="381"/>
      <c r="O220" s="381"/>
      <c r="P220" s="381"/>
      <c r="Q220" s="381"/>
      <c r="R220" s="381"/>
      <c r="S220" s="381"/>
      <c r="T220" s="381"/>
      <c r="U220" s="381"/>
      <c r="V220" s="381"/>
      <c r="W220" s="381"/>
      <c r="X220" s="94"/>
      <c r="Y220" s="674"/>
      <c r="Z220" s="603"/>
      <c r="AC220" s="761"/>
      <c r="AD220" s="760"/>
      <c r="AE220" s="760"/>
    </row>
    <row r="221" spans="1:31">
      <c r="A221" s="672"/>
      <c r="B221" s="669"/>
      <c r="C221" s="669"/>
      <c r="D221" s="669"/>
      <c r="E221" s="669"/>
      <c r="F221" s="669"/>
      <c r="G221" s="381"/>
      <c r="H221" s="381"/>
      <c r="I221" s="670"/>
      <c r="J221" s="381"/>
      <c r="K221" s="381"/>
      <c r="L221" s="381"/>
      <c r="M221" s="381"/>
      <c r="N221" s="381"/>
      <c r="O221" s="381"/>
      <c r="P221" s="381"/>
      <c r="Q221" s="381"/>
      <c r="R221" s="381"/>
      <c r="S221" s="381"/>
      <c r="T221" s="381"/>
      <c r="U221" s="381"/>
      <c r="V221" s="381"/>
      <c r="W221" s="381"/>
      <c r="X221" s="94"/>
      <c r="Y221" s="674"/>
      <c r="Z221" s="603"/>
      <c r="AC221" s="759"/>
      <c r="AD221" s="760"/>
      <c r="AE221" s="760"/>
    </row>
    <row r="222" spans="1:31">
      <c r="A222" s="672"/>
      <c r="B222" s="669"/>
      <c r="C222" s="669"/>
      <c r="D222" s="669"/>
      <c r="E222" s="669"/>
      <c r="F222" s="669"/>
      <c r="G222" s="381"/>
      <c r="H222" s="381"/>
      <c r="I222" s="670"/>
      <c r="J222" s="381"/>
      <c r="K222" s="381"/>
      <c r="L222" s="381"/>
      <c r="M222" s="381"/>
      <c r="N222" s="381"/>
      <c r="O222" s="381"/>
      <c r="P222" s="381"/>
      <c r="Q222" s="381"/>
      <c r="R222" s="381"/>
      <c r="S222" s="381"/>
      <c r="T222" s="381"/>
      <c r="U222" s="381"/>
      <c r="V222" s="381"/>
      <c r="W222" s="381"/>
      <c r="X222" s="94"/>
      <c r="Y222" s="674"/>
      <c r="Z222" s="603"/>
      <c r="AC222" s="618"/>
      <c r="AD222" s="586"/>
      <c r="AE222" s="586"/>
    </row>
    <row r="223" spans="1:31">
      <c r="A223" s="676"/>
      <c r="B223" s="669"/>
      <c r="C223" s="669"/>
      <c r="D223" s="669"/>
      <c r="E223" s="381"/>
      <c r="F223" s="669"/>
      <c r="G223" s="381"/>
      <c r="H223" s="381"/>
      <c r="I223" s="670"/>
      <c r="J223" s="381"/>
      <c r="K223" s="381"/>
      <c r="L223" s="381"/>
      <c r="M223" s="381"/>
      <c r="N223" s="381"/>
      <c r="O223" s="381"/>
      <c r="P223" s="381"/>
      <c r="Q223" s="381"/>
      <c r="R223" s="381"/>
      <c r="S223" s="381"/>
      <c r="T223" s="381"/>
      <c r="U223" s="381"/>
      <c r="V223" s="381"/>
      <c r="W223" s="381"/>
      <c r="X223" s="94"/>
      <c r="Y223" s="674"/>
      <c r="Z223" s="603"/>
      <c r="AC223" s="618"/>
      <c r="AD223" s="762"/>
      <c r="AE223" s="762"/>
    </row>
    <row r="224" spans="1:31">
      <c r="A224" s="676"/>
      <c r="B224" s="669"/>
      <c r="C224" s="669"/>
      <c r="D224" s="669"/>
      <c r="E224" s="381"/>
      <c r="F224" s="669"/>
      <c r="G224" s="381"/>
      <c r="H224" s="381"/>
      <c r="I224" s="670"/>
      <c r="J224" s="381"/>
      <c r="K224" s="381"/>
      <c r="L224" s="381"/>
      <c r="M224" s="381"/>
      <c r="N224" s="381"/>
      <c r="O224" s="381"/>
      <c r="P224" s="381"/>
      <c r="Q224" s="381"/>
      <c r="R224" s="381"/>
      <c r="S224" s="381"/>
      <c r="T224" s="381"/>
      <c r="U224" s="381"/>
      <c r="V224" s="381"/>
      <c r="W224" s="381"/>
      <c r="X224" s="94"/>
      <c r="Y224" s="674"/>
      <c r="Z224" s="603"/>
    </row>
    <row r="225" spans="1:31">
      <c r="A225" s="672"/>
      <c r="B225" s="669"/>
      <c r="C225" s="669"/>
      <c r="D225" s="669"/>
      <c r="E225" s="381"/>
      <c r="F225" s="669"/>
      <c r="G225" s="381"/>
      <c r="H225" s="381"/>
      <c r="I225" s="670"/>
      <c r="J225" s="381"/>
      <c r="K225" s="381"/>
      <c r="L225" s="381"/>
      <c r="M225" s="381"/>
      <c r="N225" s="381"/>
      <c r="O225" s="381"/>
      <c r="P225" s="381"/>
      <c r="Q225" s="381"/>
      <c r="R225" s="381"/>
      <c r="S225" s="381"/>
      <c r="T225" s="381"/>
      <c r="U225" s="381"/>
      <c r="V225" s="381"/>
      <c r="W225" s="381"/>
      <c r="X225" s="94"/>
      <c r="Y225" s="674"/>
      <c r="Z225" s="603"/>
      <c r="AC225" s="586"/>
      <c r="AD225" s="747"/>
      <c r="AE225" s="747"/>
    </row>
    <row r="226" spans="1:31">
      <c r="A226" s="677"/>
      <c r="B226" s="669"/>
      <c r="C226" s="669"/>
      <c r="D226" s="669"/>
      <c r="E226" s="381"/>
      <c r="F226" s="669"/>
      <c r="G226" s="381"/>
      <c r="H226" s="381"/>
      <c r="I226" s="670"/>
      <c r="J226" s="381"/>
      <c r="K226" s="381"/>
      <c r="L226" s="381"/>
      <c r="M226" s="381"/>
      <c r="N226" s="381"/>
      <c r="O226" s="381"/>
      <c r="P226" s="381"/>
      <c r="Q226" s="381"/>
      <c r="R226" s="381"/>
      <c r="S226" s="381"/>
      <c r="T226" s="381"/>
      <c r="U226" s="381"/>
      <c r="V226" s="381"/>
      <c r="W226" s="381"/>
      <c r="X226" s="94"/>
      <c r="Y226" s="674"/>
      <c r="Z226" s="603"/>
    </row>
    <row r="227" spans="1:31">
      <c r="A227" s="672"/>
      <c r="B227" s="669"/>
      <c r="C227" s="669"/>
      <c r="D227" s="669"/>
      <c r="E227" s="381"/>
      <c r="F227" s="669"/>
      <c r="G227" s="381"/>
      <c r="H227" s="381"/>
      <c r="I227" s="670"/>
      <c r="J227" s="381"/>
      <c r="K227" s="381"/>
      <c r="L227" s="381"/>
      <c r="M227" s="381"/>
      <c r="N227" s="381"/>
      <c r="O227" s="381"/>
      <c r="P227" s="381"/>
      <c r="Q227" s="381"/>
      <c r="R227" s="381"/>
      <c r="S227" s="381"/>
      <c r="T227" s="381"/>
      <c r="U227" s="381"/>
      <c r="V227" s="381"/>
      <c r="W227" s="381"/>
      <c r="X227" s="94"/>
      <c r="Y227" s="674"/>
      <c r="Z227" s="603"/>
    </row>
    <row r="228" spans="1:31">
      <c r="A228" s="672"/>
      <c r="B228" s="669"/>
      <c r="C228" s="669"/>
      <c r="D228" s="669"/>
      <c r="E228" s="381"/>
      <c r="F228" s="669"/>
      <c r="G228" s="381"/>
      <c r="H228" s="381"/>
      <c r="I228" s="670"/>
      <c r="J228" s="381"/>
      <c r="K228" s="381"/>
      <c r="L228" s="381"/>
      <c r="M228" s="381"/>
      <c r="N228" s="381"/>
      <c r="O228" s="381"/>
      <c r="P228" s="381"/>
      <c r="Q228" s="381"/>
      <c r="R228" s="381"/>
      <c r="S228" s="381"/>
      <c r="T228" s="381"/>
      <c r="U228" s="381"/>
      <c r="V228" s="381"/>
      <c r="W228" s="381"/>
      <c r="X228" s="94"/>
      <c r="Y228" s="674"/>
      <c r="Z228" s="603"/>
    </row>
    <row r="229" spans="1:31">
      <c r="A229" s="672"/>
      <c r="B229" s="669"/>
      <c r="C229" s="669"/>
      <c r="D229" s="669"/>
      <c r="E229" s="381"/>
      <c r="F229" s="669"/>
      <c r="G229" s="381"/>
      <c r="H229" s="381"/>
      <c r="I229" s="670"/>
      <c r="J229" s="381"/>
      <c r="K229" s="381"/>
      <c r="L229" s="381"/>
      <c r="M229" s="381"/>
      <c r="N229" s="381"/>
      <c r="O229" s="381"/>
      <c r="P229" s="381"/>
      <c r="Q229" s="381"/>
      <c r="R229" s="381"/>
      <c r="S229" s="381"/>
      <c r="T229" s="381"/>
      <c r="U229" s="381"/>
      <c r="V229" s="381"/>
      <c r="W229" s="381"/>
      <c r="X229" s="94"/>
      <c r="Y229" s="674"/>
      <c r="Z229" s="603"/>
    </row>
    <row r="230" spans="1:31">
      <c r="A230" s="672"/>
      <c r="B230" s="381"/>
      <c r="C230" s="381"/>
      <c r="D230" s="381"/>
      <c r="E230" s="381"/>
      <c r="F230" s="381"/>
      <c r="G230" s="381"/>
      <c r="H230" s="381"/>
      <c r="I230" s="381"/>
      <c r="J230" s="381"/>
      <c r="K230" s="381"/>
      <c r="L230" s="381"/>
      <c r="M230" s="381"/>
      <c r="N230" s="381"/>
      <c r="O230" s="381"/>
      <c r="P230" s="381"/>
      <c r="Q230" s="381"/>
      <c r="R230" s="381"/>
      <c r="S230" s="381"/>
      <c r="T230" s="381"/>
      <c r="U230" s="381"/>
      <c r="V230" s="381"/>
      <c r="W230" s="381"/>
      <c r="X230" s="94"/>
      <c r="Y230" s="674"/>
      <c r="Z230" s="603"/>
    </row>
    <row r="231" spans="1:31">
      <c r="A231" s="653"/>
      <c r="B231" s="654"/>
      <c r="C231" s="654"/>
      <c r="D231" s="653"/>
      <c r="E231" s="653"/>
      <c r="F231" s="653"/>
      <c r="G231" s="653"/>
      <c r="H231" s="653"/>
      <c r="I231" s="653"/>
      <c r="J231" s="653"/>
      <c r="K231" s="653"/>
      <c r="L231" s="653"/>
      <c r="M231" s="653"/>
      <c r="N231" s="653"/>
      <c r="O231" s="653"/>
      <c r="P231" s="653"/>
      <c r="Q231" s="653"/>
      <c r="R231" s="653"/>
      <c r="S231" s="653"/>
      <c r="T231" s="653"/>
      <c r="U231" s="653"/>
      <c r="V231" s="653"/>
      <c r="W231" s="653"/>
      <c r="X231" s="674"/>
      <c r="Y231" s="674"/>
      <c r="Z231" s="164"/>
    </row>
    <row r="232" spans="1:31">
      <c r="A232" s="653"/>
      <c r="B232" s="654"/>
      <c r="C232" s="654"/>
      <c r="D232" s="653"/>
      <c r="E232" s="653"/>
      <c r="F232" s="653"/>
      <c r="G232" s="653"/>
      <c r="H232" s="653"/>
      <c r="I232" s="653"/>
      <c r="J232" s="653"/>
      <c r="K232" s="653"/>
      <c r="L232" s="653"/>
      <c r="M232" s="653"/>
      <c r="N232" s="653"/>
      <c r="O232" s="653"/>
      <c r="P232" s="653"/>
      <c r="Q232" s="653"/>
      <c r="R232" s="653"/>
      <c r="S232" s="653"/>
      <c r="T232" s="653"/>
      <c r="U232" s="653"/>
      <c r="V232" s="653"/>
      <c r="W232" s="653"/>
      <c r="X232" s="606"/>
      <c r="Y232" s="606"/>
      <c r="Z232" s="606"/>
    </row>
  </sheetData>
  <mergeCells count="2">
    <mergeCell ref="C1:D1"/>
    <mergeCell ref="D2:E2"/>
  </mergeCells>
  <conditionalFormatting sqref="AE78 AE91">
    <cfRule type="cellIs" dxfId="9" priority="5" operator="lessThan">
      <formula>0</formula>
    </cfRule>
  </conditionalFormatting>
  <conditionalFormatting sqref="AE110 AE123">
    <cfRule type="cellIs" dxfId="8" priority="4" operator="lessThan">
      <formula>0</formula>
    </cfRule>
  </conditionalFormatting>
  <conditionalFormatting sqref="AE143 AE156">
    <cfRule type="cellIs" dxfId="7" priority="3" operator="lessThan">
      <formula>0</formula>
    </cfRule>
  </conditionalFormatting>
  <conditionalFormatting sqref="AE176 AE189">
    <cfRule type="cellIs" dxfId="6" priority="2" operator="lessThan">
      <formula>0</formula>
    </cfRule>
  </conditionalFormatting>
  <conditionalFormatting sqref="AE209 AE222">
    <cfRule type="cellIs" dxfId="5" priority="1" operator="lessThan">
      <formula>0</formula>
    </cfRule>
  </conditionalFormatting>
  <pageMargins left="0.7" right="0.7" top="0.75" bottom="0.75" header="0.3" footer="0.3"/>
  <pageSetup orientation="portrait" r:id="rId1"/>
  <customProperties>
    <customPr name="EpmWorksheetKeyString_GU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97B36-B4A6-4F1F-A121-DCD763CE8170}">
  <sheetPr>
    <tabColor rgb="FF92D050"/>
  </sheetPr>
  <dimension ref="A1:AV230"/>
  <sheetViews>
    <sheetView topLeftCell="E75" workbookViewId="0">
      <selection activeCell="D124" sqref="D124"/>
    </sheetView>
  </sheetViews>
  <sheetFormatPr defaultColWidth="8.42578125" defaultRowHeight="15"/>
  <cols>
    <col min="1" max="1" width="10" style="498" customWidth="1"/>
    <col min="2" max="2" width="13" style="498" customWidth="1"/>
    <col min="3" max="3" width="14.42578125" style="498" customWidth="1"/>
    <col min="4" max="4" width="10.85546875" style="498" customWidth="1"/>
    <col min="5" max="5" width="6.5703125" style="498" customWidth="1"/>
    <col min="6" max="7" width="10.85546875" style="498" customWidth="1"/>
    <col min="8" max="8" width="12.85546875" style="498" customWidth="1"/>
    <col min="9" max="9" width="10.85546875" style="498" customWidth="1"/>
    <col min="10" max="21" width="10.85546875" style="498" hidden="1" customWidth="1"/>
    <col min="22" max="22" width="10.85546875" style="498" customWidth="1"/>
    <col min="23" max="23" width="12" style="498" customWidth="1"/>
    <col min="24" max="24" width="12.140625" style="584" customWidth="1"/>
    <col min="25" max="25" width="10.85546875" style="584" customWidth="1"/>
    <col min="26" max="26" width="7.85546875" style="584" customWidth="1"/>
    <col min="27" max="27" width="12.85546875" style="584" customWidth="1"/>
    <col min="28" max="28" width="16.42578125" style="584" customWidth="1"/>
    <col min="29" max="29" width="19.85546875" style="584" bestFit="1" customWidth="1"/>
    <col min="30" max="30" width="8.42578125" style="584"/>
    <col min="31" max="31" width="10.42578125" style="584" bestFit="1" customWidth="1"/>
    <col min="32" max="32" width="11.5703125" style="584" customWidth="1"/>
    <col min="33" max="33" width="11.85546875" style="584" bestFit="1" customWidth="1"/>
    <col min="34" max="44" width="8.42578125" style="584"/>
    <col min="45" max="45" width="12.85546875" style="584" bestFit="1" customWidth="1"/>
    <col min="46" max="46" width="10" style="584" customWidth="1"/>
    <col min="47" max="47" width="12.85546875" style="584" bestFit="1" customWidth="1"/>
    <col min="48" max="16384" width="8.42578125" style="584"/>
  </cols>
  <sheetData>
    <row r="1" spans="1:26">
      <c r="A1" s="241"/>
      <c r="B1" s="242"/>
      <c r="C1" s="243" t="s">
        <v>264</v>
      </c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94"/>
      <c r="Y1" s="244"/>
    </row>
    <row r="2" spans="1:26">
      <c r="A2" s="245" t="s">
        <v>242</v>
      </c>
      <c r="B2" s="242"/>
      <c r="C2" s="243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94"/>
      <c r="Y2" s="244"/>
    </row>
    <row r="3" spans="1:26">
      <c r="A3" s="246" t="s">
        <v>191</v>
      </c>
      <c r="B3" s="247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156"/>
      <c r="Y3" s="244"/>
    </row>
    <row r="4" spans="1:26">
      <c r="A4" s="65"/>
      <c r="B4" s="66" t="s">
        <v>134</v>
      </c>
      <c r="C4" s="67" t="s">
        <v>135</v>
      </c>
      <c r="D4" s="68" t="s">
        <v>136</v>
      </c>
      <c r="E4" s="65"/>
      <c r="F4" s="69" t="s">
        <v>137</v>
      </c>
      <c r="G4" s="70" t="s">
        <v>138</v>
      </c>
      <c r="H4" s="69" t="s">
        <v>139</v>
      </c>
      <c r="I4" s="65"/>
      <c r="J4" s="70" t="s">
        <v>25</v>
      </c>
      <c r="K4" s="70" t="s">
        <v>25</v>
      </c>
      <c r="L4" s="70" t="s">
        <v>25</v>
      </c>
      <c r="M4" s="70" t="s">
        <v>25</v>
      </c>
      <c r="N4" s="70" t="s">
        <v>25</v>
      </c>
      <c r="O4" s="70" t="s">
        <v>25</v>
      </c>
      <c r="P4" s="70" t="s">
        <v>25</v>
      </c>
      <c r="Q4" s="70" t="s">
        <v>25</v>
      </c>
      <c r="R4" s="70" t="s">
        <v>25</v>
      </c>
      <c r="S4" s="70" t="s">
        <v>25</v>
      </c>
      <c r="T4" s="70" t="s">
        <v>25</v>
      </c>
      <c r="U4" s="71" t="s">
        <v>25</v>
      </c>
      <c r="V4" s="68" t="s">
        <v>25</v>
      </c>
      <c r="W4" s="72" t="s">
        <v>140</v>
      </c>
      <c r="X4" s="73"/>
      <c r="Y4" s="156"/>
      <c r="Z4" s="244"/>
    </row>
    <row r="5" spans="1:26">
      <c r="A5" s="74" t="s">
        <v>141</v>
      </c>
      <c r="B5" s="75" t="s">
        <v>142</v>
      </c>
      <c r="C5" s="76" t="s">
        <v>5</v>
      </c>
      <c r="D5" s="76" t="s">
        <v>143</v>
      </c>
      <c r="E5" s="77" t="s">
        <v>144</v>
      </c>
      <c r="F5" s="74" t="s">
        <v>145</v>
      </c>
      <c r="G5" s="78" t="s">
        <v>146</v>
      </c>
      <c r="H5" s="74" t="s">
        <v>147</v>
      </c>
      <c r="I5" s="78" t="s">
        <v>16</v>
      </c>
      <c r="J5" s="78" t="s">
        <v>192</v>
      </c>
      <c r="K5" s="78" t="s">
        <v>192</v>
      </c>
      <c r="L5" s="78" t="s">
        <v>192</v>
      </c>
      <c r="M5" s="78" t="s">
        <v>192</v>
      </c>
      <c r="N5" s="78" t="s">
        <v>192</v>
      </c>
      <c r="O5" s="78" t="s">
        <v>192</v>
      </c>
      <c r="P5" s="78" t="s">
        <v>192</v>
      </c>
      <c r="Q5" s="78" t="s">
        <v>192</v>
      </c>
      <c r="R5" s="78" t="s">
        <v>192</v>
      </c>
      <c r="S5" s="78" t="s">
        <v>192</v>
      </c>
      <c r="T5" s="78" t="s">
        <v>192</v>
      </c>
      <c r="U5" s="79" t="s">
        <v>192</v>
      </c>
      <c r="V5" s="76"/>
      <c r="W5" s="80" t="s">
        <v>10</v>
      </c>
      <c r="X5" s="73"/>
      <c r="Y5" s="156"/>
      <c r="Z5" s="244"/>
    </row>
    <row r="6" spans="1:26">
      <c r="A6" s="81" t="s">
        <v>148</v>
      </c>
      <c r="B6" s="82" t="s">
        <v>149</v>
      </c>
      <c r="C6" s="83" t="s">
        <v>84</v>
      </c>
      <c r="D6" s="84" t="s">
        <v>150</v>
      </c>
      <c r="E6" s="85"/>
      <c r="F6" s="81" t="s">
        <v>151</v>
      </c>
      <c r="G6" s="86" t="s">
        <v>152</v>
      </c>
      <c r="H6" s="81" t="s">
        <v>153</v>
      </c>
      <c r="I6" s="86" t="s">
        <v>154</v>
      </c>
      <c r="J6" s="86" t="s">
        <v>194</v>
      </c>
      <c r="K6" s="86" t="s">
        <v>195</v>
      </c>
      <c r="L6" s="86" t="s">
        <v>196</v>
      </c>
      <c r="M6" s="86" t="s">
        <v>197</v>
      </c>
      <c r="N6" s="86" t="s">
        <v>198</v>
      </c>
      <c r="O6" s="86" t="s">
        <v>199</v>
      </c>
      <c r="P6" s="86" t="s">
        <v>200</v>
      </c>
      <c r="Q6" s="86" t="s">
        <v>201</v>
      </c>
      <c r="R6" s="86" t="s">
        <v>202</v>
      </c>
      <c r="S6" s="86" t="s">
        <v>203</v>
      </c>
      <c r="T6" s="86" t="s">
        <v>204</v>
      </c>
      <c r="U6" s="86" t="s">
        <v>205</v>
      </c>
      <c r="V6" s="84" t="s">
        <v>155</v>
      </c>
      <c r="W6" s="80" t="s">
        <v>243</v>
      </c>
      <c r="X6" s="87" t="s">
        <v>167</v>
      </c>
      <c r="Y6" s="156"/>
      <c r="Z6" s="244"/>
    </row>
    <row r="7" spans="1:26">
      <c r="A7" s="78"/>
      <c r="B7" s="88"/>
      <c r="C7" s="77"/>
      <c r="D7" s="77"/>
      <c r="E7" s="77"/>
      <c r="F7" s="77"/>
      <c r="G7" s="77"/>
      <c r="H7" s="77"/>
      <c r="I7" s="78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89"/>
      <c r="W7" s="65"/>
      <c r="X7" s="73"/>
      <c r="Y7" s="156"/>
      <c r="Z7" s="244"/>
    </row>
    <row r="8" spans="1:26">
      <c r="A8" s="96">
        <v>1</v>
      </c>
      <c r="B8" s="90">
        <v>1079504181</v>
      </c>
      <c r="C8" s="90">
        <v>0</v>
      </c>
      <c r="D8" s="90"/>
      <c r="E8" s="91"/>
      <c r="F8" s="90"/>
      <c r="G8" s="91">
        <f>+((C8+F8)*0.5)</f>
        <v>0</v>
      </c>
      <c r="H8" s="91">
        <f t="shared" ref="H8:H29" si="0">+B8+G8</f>
        <v>1079504181</v>
      </c>
      <c r="I8" s="92">
        <v>4</v>
      </c>
      <c r="J8" s="91">
        <f t="shared" ref="J8:J29" si="1">H8*I8/100/12</f>
        <v>3598347.27</v>
      </c>
      <c r="K8" s="91">
        <f>H8*I8/100/12</f>
        <v>3598347.27</v>
      </c>
      <c r="L8" s="91">
        <f>H8*I8/100/12</f>
        <v>3598347.27</v>
      </c>
      <c r="M8" s="91">
        <f>H8*I8/100/12</f>
        <v>3598347.27</v>
      </c>
      <c r="N8" s="91">
        <f>H8*I8/100/12</f>
        <v>3598347.27</v>
      </c>
      <c r="O8" s="91">
        <f>H8*I8/100/12</f>
        <v>3598347.27</v>
      </c>
      <c r="P8" s="91">
        <f>H8*I8/100/12</f>
        <v>3598347.27</v>
      </c>
      <c r="Q8" s="91">
        <f>H8*I8/100/12</f>
        <v>3598347.27</v>
      </c>
      <c r="R8" s="91">
        <f>H8*I8/100/12</f>
        <v>3598347.27</v>
      </c>
      <c r="S8" s="91">
        <f>H8*I8/100/12</f>
        <v>3598347.27</v>
      </c>
      <c r="T8" s="91">
        <f>H8*I8/100/12</f>
        <v>3598347.27</v>
      </c>
      <c r="U8" s="91">
        <f>H8*I8/100/12</f>
        <v>3598347.27</v>
      </c>
      <c r="V8" s="93">
        <f>SUM(J8:U8)</f>
        <v>43180167.24000001</v>
      </c>
      <c r="W8" s="91">
        <f>+B8+C8+F8-V8</f>
        <v>1036324013.76</v>
      </c>
      <c r="X8" s="94">
        <f>+H8*I8/100</f>
        <v>43180167.240000002</v>
      </c>
      <c r="Y8" s="156">
        <f t="shared" ref="Y8:Y29" si="2">V8-X8</f>
        <v>0</v>
      </c>
      <c r="Z8" s="244"/>
    </row>
    <row r="9" spans="1:26">
      <c r="A9" s="96" t="s">
        <v>157</v>
      </c>
      <c r="B9" s="90">
        <v>111527757.69173762</v>
      </c>
      <c r="C9" s="90">
        <f>15281809.7721887</f>
        <v>15281809.772188701</v>
      </c>
      <c r="D9" s="90"/>
      <c r="E9" s="91"/>
      <c r="F9" s="90"/>
      <c r="G9" s="91">
        <f t="shared" ref="G9:G29" si="3">+((C9+F9)*0.5)</f>
        <v>7640904.8860943504</v>
      </c>
      <c r="H9" s="91">
        <f t="shared" si="0"/>
        <v>119168662.57783197</v>
      </c>
      <c r="I9" s="92">
        <v>6</v>
      </c>
      <c r="J9" s="91">
        <f t="shared" si="1"/>
        <v>595843.31288915977</v>
      </c>
      <c r="K9" s="91">
        <f t="shared" ref="K9:K29" si="4">H9*I9/100/12</f>
        <v>595843.31288915977</v>
      </c>
      <c r="L9" s="91">
        <f t="shared" ref="L9:L29" si="5">H9*I9/100/12</f>
        <v>595843.31288915977</v>
      </c>
      <c r="M9" s="91">
        <f t="shared" ref="M9:M29" si="6">H9*I9/100/12</f>
        <v>595843.31288915977</v>
      </c>
      <c r="N9" s="91">
        <f t="shared" ref="N9:N29" si="7">H9*I9/100/12</f>
        <v>595843.31288915977</v>
      </c>
      <c r="O9" s="91">
        <f t="shared" ref="O9:O29" si="8">H9*I9/100/12</f>
        <v>595843.31288915977</v>
      </c>
      <c r="P9" s="91">
        <f t="shared" ref="P9:P29" si="9">H9*I9/100/12</f>
        <v>595843.31288915977</v>
      </c>
      <c r="Q9" s="91">
        <f t="shared" ref="Q9:Q29" si="10">H9*I9/100/12</f>
        <v>595843.31288915977</v>
      </c>
      <c r="R9" s="91">
        <f t="shared" ref="R9:R29" si="11">H9*I9/100/12</f>
        <v>595843.31288915977</v>
      </c>
      <c r="S9" s="91">
        <f t="shared" ref="S9:S29" si="12">H9*I9/100/12</f>
        <v>595843.31288915977</v>
      </c>
      <c r="T9" s="91">
        <f t="shared" ref="T9:T29" si="13">H9*I9/100/12</f>
        <v>595843.31288915977</v>
      </c>
      <c r="U9" s="91">
        <f t="shared" ref="U9:U29" si="14">H9*I9/100/12</f>
        <v>595843.31288915977</v>
      </c>
      <c r="V9" s="93">
        <f t="shared" ref="V9:V29" si="15">SUM(J9:U9)</f>
        <v>7150119.7546699168</v>
      </c>
      <c r="W9" s="91">
        <f t="shared" ref="W9:W29" si="16">+B9+C9+F9-V9</f>
        <v>119659447.7092564</v>
      </c>
      <c r="X9" s="94">
        <f t="shared" ref="X9:X29" si="17">+H9*I9/100</f>
        <v>7150119.7546699177</v>
      </c>
      <c r="Y9" s="156">
        <f t="shared" si="2"/>
        <v>0</v>
      </c>
      <c r="Z9" s="244"/>
    </row>
    <row r="10" spans="1:26">
      <c r="A10" s="96">
        <v>2</v>
      </c>
      <c r="B10" s="90">
        <v>108301967</v>
      </c>
      <c r="C10" s="90">
        <v>0</v>
      </c>
      <c r="D10" s="90"/>
      <c r="E10" s="91"/>
      <c r="F10" s="90"/>
      <c r="G10" s="91">
        <f t="shared" si="3"/>
        <v>0</v>
      </c>
      <c r="H10" s="91">
        <f t="shared" si="0"/>
        <v>108301967</v>
      </c>
      <c r="I10" s="92">
        <v>6</v>
      </c>
      <c r="J10" s="91">
        <f t="shared" si="1"/>
        <v>541509.83499999996</v>
      </c>
      <c r="K10" s="91">
        <f t="shared" si="4"/>
        <v>541509.83499999996</v>
      </c>
      <c r="L10" s="91">
        <f t="shared" si="5"/>
        <v>541509.83499999996</v>
      </c>
      <c r="M10" s="91">
        <f t="shared" si="6"/>
        <v>541509.83499999996</v>
      </c>
      <c r="N10" s="91">
        <f t="shared" si="7"/>
        <v>541509.83499999996</v>
      </c>
      <c r="O10" s="91">
        <f t="shared" si="8"/>
        <v>541509.83499999996</v>
      </c>
      <c r="P10" s="91">
        <f t="shared" si="9"/>
        <v>541509.83499999996</v>
      </c>
      <c r="Q10" s="91">
        <f t="shared" si="10"/>
        <v>541509.83499999996</v>
      </c>
      <c r="R10" s="91">
        <f t="shared" si="11"/>
        <v>541509.83499999996</v>
      </c>
      <c r="S10" s="91">
        <f t="shared" si="12"/>
        <v>541509.83499999996</v>
      </c>
      <c r="T10" s="91">
        <f t="shared" si="13"/>
        <v>541509.83499999996</v>
      </c>
      <c r="U10" s="91">
        <f t="shared" si="14"/>
        <v>541509.83499999996</v>
      </c>
      <c r="V10" s="93">
        <f t="shared" si="15"/>
        <v>6498118.0199999996</v>
      </c>
      <c r="W10" s="91">
        <f t="shared" si="16"/>
        <v>101803848.98</v>
      </c>
      <c r="X10" s="94">
        <f t="shared" si="17"/>
        <v>6498118.0199999996</v>
      </c>
      <c r="Y10" s="156">
        <f t="shared" si="2"/>
        <v>0</v>
      </c>
      <c r="Z10" s="244"/>
    </row>
    <row r="11" spans="1:26">
      <c r="A11" s="96">
        <v>3</v>
      </c>
      <c r="B11" s="90">
        <v>3312242</v>
      </c>
      <c r="C11" s="90">
        <v>0</v>
      </c>
      <c r="D11" s="90"/>
      <c r="E11" s="91"/>
      <c r="F11" s="90"/>
      <c r="G11" s="91">
        <f t="shared" si="3"/>
        <v>0</v>
      </c>
      <c r="H11" s="91">
        <f t="shared" si="0"/>
        <v>3312242</v>
      </c>
      <c r="I11" s="92">
        <v>5</v>
      </c>
      <c r="J11" s="91">
        <f t="shared" si="1"/>
        <v>13801.008333333333</v>
      </c>
      <c r="K11" s="91">
        <f t="shared" si="4"/>
        <v>13801.008333333333</v>
      </c>
      <c r="L11" s="91">
        <f t="shared" si="5"/>
        <v>13801.008333333333</v>
      </c>
      <c r="M11" s="91">
        <f t="shared" si="6"/>
        <v>13801.008333333333</v>
      </c>
      <c r="N11" s="91">
        <f t="shared" si="7"/>
        <v>13801.008333333333</v>
      </c>
      <c r="O11" s="91">
        <f t="shared" si="8"/>
        <v>13801.008333333333</v>
      </c>
      <c r="P11" s="91">
        <f t="shared" si="9"/>
        <v>13801.008333333333</v>
      </c>
      <c r="Q11" s="91">
        <f t="shared" si="10"/>
        <v>13801.008333333333</v>
      </c>
      <c r="R11" s="91">
        <f t="shared" si="11"/>
        <v>13801.008333333333</v>
      </c>
      <c r="S11" s="91">
        <f t="shared" si="12"/>
        <v>13801.008333333333</v>
      </c>
      <c r="T11" s="91">
        <f t="shared" si="13"/>
        <v>13801.008333333333</v>
      </c>
      <c r="U11" s="91">
        <f t="shared" si="14"/>
        <v>13801.008333333333</v>
      </c>
      <c r="V11" s="93">
        <f t="shared" si="15"/>
        <v>165612.1</v>
      </c>
      <c r="W11" s="91">
        <f t="shared" si="16"/>
        <v>3146629.9</v>
      </c>
      <c r="X11" s="94">
        <f t="shared" si="17"/>
        <v>165612.1</v>
      </c>
      <c r="Y11" s="156">
        <f t="shared" si="2"/>
        <v>0</v>
      </c>
      <c r="Z11" s="244"/>
    </row>
    <row r="12" spans="1:26">
      <c r="A12" s="96">
        <v>6</v>
      </c>
      <c r="B12" s="90">
        <v>102071</v>
      </c>
      <c r="C12" s="90">
        <v>0</v>
      </c>
      <c r="D12" s="90"/>
      <c r="E12" s="91"/>
      <c r="F12" s="90"/>
      <c r="G12" s="91">
        <f t="shared" si="3"/>
        <v>0</v>
      </c>
      <c r="H12" s="91">
        <f t="shared" si="0"/>
        <v>102071</v>
      </c>
      <c r="I12" s="92">
        <v>10</v>
      </c>
      <c r="J12" s="91">
        <f t="shared" si="1"/>
        <v>850.5916666666667</v>
      </c>
      <c r="K12" s="91">
        <f t="shared" si="4"/>
        <v>850.5916666666667</v>
      </c>
      <c r="L12" s="91">
        <f t="shared" si="5"/>
        <v>850.5916666666667</v>
      </c>
      <c r="M12" s="91">
        <f t="shared" si="6"/>
        <v>850.5916666666667</v>
      </c>
      <c r="N12" s="91">
        <f t="shared" si="7"/>
        <v>850.5916666666667</v>
      </c>
      <c r="O12" s="91">
        <f t="shared" si="8"/>
        <v>850.5916666666667</v>
      </c>
      <c r="P12" s="91">
        <f t="shared" si="9"/>
        <v>850.5916666666667</v>
      </c>
      <c r="Q12" s="91">
        <f t="shared" si="10"/>
        <v>850.5916666666667</v>
      </c>
      <c r="R12" s="91">
        <f t="shared" si="11"/>
        <v>850.5916666666667</v>
      </c>
      <c r="S12" s="91">
        <f t="shared" si="12"/>
        <v>850.5916666666667</v>
      </c>
      <c r="T12" s="91">
        <f t="shared" si="13"/>
        <v>850.5916666666667</v>
      </c>
      <c r="U12" s="91">
        <f t="shared" si="14"/>
        <v>850.5916666666667</v>
      </c>
      <c r="V12" s="93">
        <f t="shared" si="15"/>
        <v>10207.100000000004</v>
      </c>
      <c r="W12" s="91">
        <f t="shared" si="16"/>
        <v>91863.9</v>
      </c>
      <c r="X12" s="94">
        <f t="shared" si="17"/>
        <v>10207.1</v>
      </c>
      <c r="Y12" s="156">
        <f t="shared" si="2"/>
        <v>0</v>
      </c>
      <c r="Z12" s="244"/>
    </row>
    <row r="13" spans="1:26">
      <c r="A13" s="96">
        <v>7</v>
      </c>
      <c r="B13" s="90">
        <v>758782924</v>
      </c>
      <c r="C13" s="90">
        <f>26419367</f>
        <v>26419367</v>
      </c>
      <c r="D13" s="90"/>
      <c r="E13" s="91"/>
      <c r="F13" s="90"/>
      <c r="G13" s="91">
        <f t="shared" si="3"/>
        <v>13209683.5</v>
      </c>
      <c r="H13" s="91">
        <f t="shared" si="0"/>
        <v>771992607.5</v>
      </c>
      <c r="I13" s="92">
        <v>15</v>
      </c>
      <c r="J13" s="91">
        <f t="shared" si="1"/>
        <v>9649907.59375</v>
      </c>
      <c r="K13" s="91">
        <f t="shared" si="4"/>
        <v>9649907.59375</v>
      </c>
      <c r="L13" s="91">
        <f t="shared" si="5"/>
        <v>9649907.59375</v>
      </c>
      <c r="M13" s="91">
        <f t="shared" si="6"/>
        <v>9649907.59375</v>
      </c>
      <c r="N13" s="91">
        <f t="shared" si="7"/>
        <v>9649907.59375</v>
      </c>
      <c r="O13" s="91">
        <f t="shared" si="8"/>
        <v>9649907.59375</v>
      </c>
      <c r="P13" s="91">
        <f t="shared" si="9"/>
        <v>9649907.59375</v>
      </c>
      <c r="Q13" s="91">
        <f t="shared" si="10"/>
        <v>9649907.59375</v>
      </c>
      <c r="R13" s="91">
        <f t="shared" si="11"/>
        <v>9649907.59375</v>
      </c>
      <c r="S13" s="91">
        <f t="shared" si="12"/>
        <v>9649907.59375</v>
      </c>
      <c r="T13" s="91">
        <f t="shared" si="13"/>
        <v>9649907.59375</v>
      </c>
      <c r="U13" s="91">
        <f t="shared" si="14"/>
        <v>9649907.59375</v>
      </c>
      <c r="V13" s="93">
        <f t="shared" si="15"/>
        <v>115798891.125</v>
      </c>
      <c r="W13" s="91">
        <f t="shared" si="16"/>
        <v>669403399.875</v>
      </c>
      <c r="X13" s="94">
        <f t="shared" si="17"/>
        <v>115798891.125</v>
      </c>
      <c r="Y13" s="156">
        <f t="shared" si="2"/>
        <v>0</v>
      </c>
      <c r="Z13" s="244"/>
    </row>
    <row r="14" spans="1:26">
      <c r="A14" s="96">
        <v>8</v>
      </c>
      <c r="B14" s="90">
        <v>213831171.79178083</v>
      </c>
      <c r="C14" s="90">
        <f>35107685</f>
        <v>35107685</v>
      </c>
      <c r="D14" s="90"/>
      <c r="E14" s="91"/>
      <c r="F14" s="90"/>
      <c r="G14" s="91">
        <f t="shared" si="3"/>
        <v>17553842.5</v>
      </c>
      <c r="H14" s="91">
        <f t="shared" si="0"/>
        <v>231385014.29178083</v>
      </c>
      <c r="I14" s="92">
        <v>20</v>
      </c>
      <c r="J14" s="91">
        <f t="shared" si="1"/>
        <v>3856416.9048630144</v>
      </c>
      <c r="K14" s="91">
        <f t="shared" si="4"/>
        <v>3856416.9048630144</v>
      </c>
      <c r="L14" s="91">
        <f t="shared" si="5"/>
        <v>3856416.9048630144</v>
      </c>
      <c r="M14" s="91">
        <f t="shared" si="6"/>
        <v>3856416.9048630144</v>
      </c>
      <c r="N14" s="91">
        <f t="shared" si="7"/>
        <v>3856416.9048630144</v>
      </c>
      <c r="O14" s="91">
        <f t="shared" si="8"/>
        <v>3856416.9048630144</v>
      </c>
      <c r="P14" s="91">
        <f t="shared" si="9"/>
        <v>3856416.9048630144</v>
      </c>
      <c r="Q14" s="91">
        <f t="shared" si="10"/>
        <v>3856416.9048630144</v>
      </c>
      <c r="R14" s="91">
        <f t="shared" si="11"/>
        <v>3856416.9048630144</v>
      </c>
      <c r="S14" s="91">
        <f t="shared" si="12"/>
        <v>3856416.9048630144</v>
      </c>
      <c r="T14" s="91">
        <f t="shared" si="13"/>
        <v>3856416.9048630144</v>
      </c>
      <c r="U14" s="91">
        <f t="shared" si="14"/>
        <v>3856416.9048630144</v>
      </c>
      <c r="V14" s="93">
        <f>SUM(J14:U14)</f>
        <v>46277002.85835617</v>
      </c>
      <c r="W14" s="91">
        <f t="shared" si="16"/>
        <v>202661853.93342465</v>
      </c>
      <c r="X14" s="94">
        <f t="shared" si="17"/>
        <v>46277002.85835617</v>
      </c>
      <c r="Y14" s="95">
        <f t="shared" si="2"/>
        <v>0</v>
      </c>
      <c r="Z14" s="244"/>
    </row>
    <row r="15" spans="1:26" s="679" customFormat="1" ht="12.75">
      <c r="A15" s="248" t="s">
        <v>248</v>
      </c>
      <c r="B15" s="249">
        <v>0</v>
      </c>
      <c r="C15" s="249">
        <v>0</v>
      </c>
      <c r="D15" s="249"/>
      <c r="E15" s="250"/>
      <c r="F15" s="249"/>
      <c r="G15" s="250"/>
      <c r="H15" s="250">
        <v>-9835000</v>
      </c>
      <c r="I15" s="251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2">
        <v>-1967000</v>
      </c>
      <c r="W15" s="250">
        <v>0</v>
      </c>
      <c r="X15" s="164">
        <f t="shared" si="17"/>
        <v>0</v>
      </c>
      <c r="Y15" s="147">
        <f t="shared" si="2"/>
        <v>-1967000</v>
      </c>
      <c r="Z15" s="253"/>
    </row>
    <row r="16" spans="1:26">
      <c r="A16" s="96">
        <v>10</v>
      </c>
      <c r="B16" s="90">
        <v>14327742</v>
      </c>
      <c r="C16" s="90">
        <f>6390636</f>
        <v>6390636</v>
      </c>
      <c r="D16" s="90"/>
      <c r="E16" s="91"/>
      <c r="F16" s="90"/>
      <c r="G16" s="91">
        <f t="shared" si="3"/>
        <v>3195318</v>
      </c>
      <c r="H16" s="91">
        <f t="shared" si="0"/>
        <v>17523060</v>
      </c>
      <c r="I16" s="92">
        <v>30</v>
      </c>
      <c r="J16" s="91">
        <f t="shared" si="1"/>
        <v>438076.5</v>
      </c>
      <c r="K16" s="91">
        <f t="shared" si="4"/>
        <v>438076.5</v>
      </c>
      <c r="L16" s="91">
        <f t="shared" si="5"/>
        <v>438076.5</v>
      </c>
      <c r="M16" s="91">
        <f t="shared" si="6"/>
        <v>438076.5</v>
      </c>
      <c r="N16" s="91">
        <f t="shared" si="7"/>
        <v>438076.5</v>
      </c>
      <c r="O16" s="91">
        <f t="shared" si="8"/>
        <v>438076.5</v>
      </c>
      <c r="P16" s="91">
        <f t="shared" si="9"/>
        <v>438076.5</v>
      </c>
      <c r="Q16" s="91">
        <f t="shared" si="10"/>
        <v>438076.5</v>
      </c>
      <c r="R16" s="91">
        <f t="shared" si="11"/>
        <v>438076.5</v>
      </c>
      <c r="S16" s="91">
        <f t="shared" si="12"/>
        <v>438076.5</v>
      </c>
      <c r="T16" s="91">
        <f t="shared" si="13"/>
        <v>438076.5</v>
      </c>
      <c r="U16" s="91">
        <f t="shared" si="14"/>
        <v>438076.5</v>
      </c>
      <c r="V16" s="93">
        <f t="shared" si="15"/>
        <v>5256918</v>
      </c>
      <c r="W16" s="91">
        <f t="shared" si="16"/>
        <v>15461460</v>
      </c>
      <c r="X16" s="94">
        <f t="shared" si="17"/>
        <v>5256918</v>
      </c>
      <c r="Y16" s="95">
        <f t="shared" si="2"/>
        <v>0</v>
      </c>
      <c r="Z16" s="244"/>
    </row>
    <row r="17" spans="1:26">
      <c r="A17" s="96">
        <v>12</v>
      </c>
      <c r="B17" s="90">
        <v>1425304</v>
      </c>
      <c r="C17" s="90">
        <v>4859394</v>
      </c>
      <c r="D17" s="90"/>
      <c r="E17" s="91"/>
      <c r="F17" s="90"/>
      <c r="G17" s="91">
        <f t="shared" si="3"/>
        <v>2429697</v>
      </c>
      <c r="H17" s="91">
        <f t="shared" si="0"/>
        <v>3855001</v>
      </c>
      <c r="I17" s="92">
        <v>100</v>
      </c>
      <c r="J17" s="91">
        <f t="shared" si="1"/>
        <v>321250.08333333331</v>
      </c>
      <c r="K17" s="91">
        <f t="shared" si="4"/>
        <v>321250.08333333331</v>
      </c>
      <c r="L17" s="91">
        <f t="shared" si="5"/>
        <v>321250.08333333331</v>
      </c>
      <c r="M17" s="91">
        <f t="shared" si="6"/>
        <v>321250.08333333331</v>
      </c>
      <c r="N17" s="91">
        <f t="shared" si="7"/>
        <v>321250.08333333331</v>
      </c>
      <c r="O17" s="91">
        <f t="shared" si="8"/>
        <v>321250.08333333331</v>
      </c>
      <c r="P17" s="91">
        <f t="shared" si="9"/>
        <v>321250.08333333331</v>
      </c>
      <c r="Q17" s="91">
        <f t="shared" si="10"/>
        <v>321250.08333333331</v>
      </c>
      <c r="R17" s="91">
        <f t="shared" si="11"/>
        <v>321250.08333333331</v>
      </c>
      <c r="S17" s="91">
        <f t="shared" si="12"/>
        <v>321250.08333333331</v>
      </c>
      <c r="T17" s="91">
        <f t="shared" si="13"/>
        <v>321250.08333333331</v>
      </c>
      <c r="U17" s="91">
        <f t="shared" si="14"/>
        <v>321250.08333333331</v>
      </c>
      <c r="V17" s="93">
        <f t="shared" si="15"/>
        <v>3855001.0000000005</v>
      </c>
      <c r="W17" s="91">
        <f t="shared" si="16"/>
        <v>2429696.9999999995</v>
      </c>
      <c r="X17" s="94">
        <f t="shared" si="17"/>
        <v>3855001</v>
      </c>
      <c r="Y17" s="95">
        <f t="shared" si="2"/>
        <v>0</v>
      </c>
      <c r="Z17" s="244"/>
    </row>
    <row r="18" spans="1:26">
      <c r="A18" s="96">
        <v>13</v>
      </c>
      <c r="B18" s="90">
        <v>1803458.2504710075</v>
      </c>
      <c r="C18" s="90">
        <v>0</v>
      </c>
      <c r="D18" s="90"/>
      <c r="E18" s="91"/>
      <c r="F18" s="90"/>
      <c r="G18" s="91">
        <f t="shared" si="3"/>
        <v>0</v>
      </c>
      <c r="H18" s="91">
        <f t="shared" si="0"/>
        <v>1803458.2504710075</v>
      </c>
      <c r="I18" s="92">
        <v>0</v>
      </c>
      <c r="J18" s="91">
        <f t="shared" si="1"/>
        <v>0</v>
      </c>
      <c r="K18" s="91">
        <f t="shared" si="4"/>
        <v>0</v>
      </c>
      <c r="L18" s="91">
        <f t="shared" si="5"/>
        <v>0</v>
      </c>
      <c r="M18" s="91">
        <f t="shared" si="6"/>
        <v>0</v>
      </c>
      <c r="N18" s="91">
        <f t="shared" si="7"/>
        <v>0</v>
      </c>
      <c r="O18" s="91">
        <f t="shared" si="8"/>
        <v>0</v>
      </c>
      <c r="P18" s="91">
        <f t="shared" si="9"/>
        <v>0</v>
      </c>
      <c r="Q18" s="91">
        <f t="shared" si="10"/>
        <v>0</v>
      </c>
      <c r="R18" s="91">
        <f t="shared" si="11"/>
        <v>0</v>
      </c>
      <c r="S18" s="91">
        <f t="shared" si="12"/>
        <v>0</v>
      </c>
      <c r="T18" s="91">
        <f t="shared" si="13"/>
        <v>0</v>
      </c>
      <c r="U18" s="91">
        <f t="shared" si="14"/>
        <v>0</v>
      </c>
      <c r="V18" s="93">
        <v>433603.71882717207</v>
      </c>
      <c r="W18" s="91">
        <f t="shared" si="16"/>
        <v>1369854.5316438354</v>
      </c>
      <c r="X18" s="94">
        <f t="shared" si="17"/>
        <v>0</v>
      </c>
      <c r="Y18" s="95">
        <f t="shared" si="2"/>
        <v>433603.71882717207</v>
      </c>
      <c r="Z18" s="244"/>
    </row>
    <row r="19" spans="1:26">
      <c r="A19" s="96">
        <v>17</v>
      </c>
      <c r="B19" s="90">
        <v>624140</v>
      </c>
      <c r="C19" s="90">
        <v>0</v>
      </c>
      <c r="D19" s="90"/>
      <c r="E19" s="91"/>
      <c r="F19" s="90"/>
      <c r="G19" s="91">
        <f t="shared" si="3"/>
        <v>0</v>
      </c>
      <c r="H19" s="91">
        <f t="shared" si="0"/>
        <v>624140</v>
      </c>
      <c r="I19" s="92">
        <v>8</v>
      </c>
      <c r="J19" s="91">
        <f t="shared" si="1"/>
        <v>4160.9333333333334</v>
      </c>
      <c r="K19" s="91">
        <f t="shared" si="4"/>
        <v>4160.9333333333334</v>
      </c>
      <c r="L19" s="91">
        <f t="shared" si="5"/>
        <v>4160.9333333333334</v>
      </c>
      <c r="M19" s="91">
        <f t="shared" si="6"/>
        <v>4160.9333333333334</v>
      </c>
      <c r="N19" s="91">
        <f t="shared" si="7"/>
        <v>4160.9333333333334</v>
      </c>
      <c r="O19" s="91">
        <f t="shared" si="8"/>
        <v>4160.9333333333334</v>
      </c>
      <c r="P19" s="91">
        <f t="shared" si="9"/>
        <v>4160.9333333333334</v>
      </c>
      <c r="Q19" s="91">
        <f t="shared" si="10"/>
        <v>4160.9333333333334</v>
      </c>
      <c r="R19" s="91">
        <f t="shared" si="11"/>
        <v>4160.9333333333334</v>
      </c>
      <c r="S19" s="91">
        <f t="shared" si="12"/>
        <v>4160.9333333333334</v>
      </c>
      <c r="T19" s="91">
        <f t="shared" si="13"/>
        <v>4160.9333333333334</v>
      </c>
      <c r="U19" s="91">
        <f t="shared" si="14"/>
        <v>4160.9333333333334</v>
      </c>
      <c r="V19" s="93">
        <f t="shared" si="15"/>
        <v>49931.200000000004</v>
      </c>
      <c r="W19" s="91">
        <f t="shared" si="16"/>
        <v>574208.80000000005</v>
      </c>
      <c r="X19" s="94">
        <f t="shared" si="17"/>
        <v>49931.199999999997</v>
      </c>
      <c r="Y19" s="95">
        <f t="shared" si="2"/>
        <v>0</v>
      </c>
      <c r="Z19" s="244"/>
    </row>
    <row r="20" spans="1:26">
      <c r="A20" s="96">
        <v>38</v>
      </c>
      <c r="B20" s="90">
        <v>2128778</v>
      </c>
      <c r="C20" s="90">
        <v>937683</v>
      </c>
      <c r="D20" s="90"/>
      <c r="E20" s="91"/>
      <c r="F20" s="90"/>
      <c r="G20" s="91">
        <f t="shared" si="3"/>
        <v>468841.5</v>
      </c>
      <c r="H20" s="91">
        <f t="shared" si="0"/>
        <v>2597619.5</v>
      </c>
      <c r="I20" s="92">
        <v>30</v>
      </c>
      <c r="J20" s="91">
        <f>H20*I20/100/12</f>
        <v>64940.487499999996</v>
      </c>
      <c r="K20" s="91">
        <f t="shared" si="4"/>
        <v>64940.487499999996</v>
      </c>
      <c r="L20" s="91">
        <f t="shared" si="5"/>
        <v>64940.487499999996</v>
      </c>
      <c r="M20" s="91">
        <f t="shared" si="6"/>
        <v>64940.487499999996</v>
      </c>
      <c r="N20" s="91">
        <f t="shared" si="7"/>
        <v>64940.487499999996</v>
      </c>
      <c r="O20" s="91">
        <f t="shared" si="8"/>
        <v>64940.487499999996</v>
      </c>
      <c r="P20" s="91">
        <f t="shared" si="9"/>
        <v>64940.487499999996</v>
      </c>
      <c r="Q20" s="91">
        <f t="shared" si="10"/>
        <v>64940.487499999996</v>
      </c>
      <c r="R20" s="91">
        <f t="shared" si="11"/>
        <v>64940.487499999996</v>
      </c>
      <c r="S20" s="91">
        <f t="shared" si="12"/>
        <v>64940.487499999996</v>
      </c>
      <c r="T20" s="91">
        <f t="shared" si="13"/>
        <v>64940.487499999996</v>
      </c>
      <c r="U20" s="91">
        <f t="shared" si="14"/>
        <v>64940.487499999996</v>
      </c>
      <c r="V20" s="93">
        <f t="shared" si="15"/>
        <v>779285.85000000009</v>
      </c>
      <c r="W20" s="91">
        <f t="shared" si="16"/>
        <v>2287175.15</v>
      </c>
      <c r="X20" s="94">
        <f t="shared" si="17"/>
        <v>779285.85</v>
      </c>
      <c r="Y20" s="95">
        <f t="shared" si="2"/>
        <v>0</v>
      </c>
      <c r="Z20" s="244"/>
    </row>
    <row r="21" spans="1:26">
      <c r="A21" s="96">
        <v>41</v>
      </c>
      <c r="B21" s="90">
        <v>7558375.0164383557</v>
      </c>
      <c r="C21" s="90">
        <f>582808</f>
        <v>582808</v>
      </c>
      <c r="D21" s="90"/>
      <c r="E21" s="91"/>
      <c r="F21" s="90"/>
      <c r="G21" s="91">
        <f t="shared" si="3"/>
        <v>291404</v>
      </c>
      <c r="H21" s="91">
        <f t="shared" si="0"/>
        <v>7849779.0164383557</v>
      </c>
      <c r="I21" s="92">
        <v>25</v>
      </c>
      <c r="J21" s="91">
        <f t="shared" si="1"/>
        <v>163537.06284246573</v>
      </c>
      <c r="K21" s="91">
        <f t="shared" si="4"/>
        <v>163537.06284246573</v>
      </c>
      <c r="L21" s="91">
        <f t="shared" si="5"/>
        <v>163537.06284246573</v>
      </c>
      <c r="M21" s="91">
        <f t="shared" si="6"/>
        <v>163537.06284246573</v>
      </c>
      <c r="N21" s="91">
        <f t="shared" si="7"/>
        <v>163537.06284246573</v>
      </c>
      <c r="O21" s="91">
        <f t="shared" si="8"/>
        <v>163537.06284246573</v>
      </c>
      <c r="P21" s="91">
        <f t="shared" si="9"/>
        <v>163537.06284246573</v>
      </c>
      <c r="Q21" s="91">
        <f t="shared" si="10"/>
        <v>163537.06284246573</v>
      </c>
      <c r="R21" s="91">
        <f t="shared" si="11"/>
        <v>163537.06284246573</v>
      </c>
      <c r="S21" s="91">
        <f t="shared" si="12"/>
        <v>163537.06284246573</v>
      </c>
      <c r="T21" s="91">
        <f t="shared" si="13"/>
        <v>163537.06284246573</v>
      </c>
      <c r="U21" s="91">
        <f t="shared" si="14"/>
        <v>163537.06284246573</v>
      </c>
      <c r="V21" s="93">
        <f t="shared" si="15"/>
        <v>1962444.7541095887</v>
      </c>
      <c r="W21" s="91">
        <f t="shared" si="16"/>
        <v>6178738.2623287672</v>
      </c>
      <c r="X21" s="94">
        <f t="shared" si="17"/>
        <v>1962444.7541095889</v>
      </c>
      <c r="Y21" s="95">
        <f t="shared" si="2"/>
        <v>0</v>
      </c>
      <c r="Z21" s="244"/>
    </row>
    <row r="22" spans="1:26">
      <c r="A22" s="96">
        <v>45</v>
      </c>
      <c r="B22" s="90">
        <v>13007</v>
      </c>
      <c r="C22" s="90">
        <v>0</v>
      </c>
      <c r="D22" s="90"/>
      <c r="E22" s="90"/>
      <c r="F22" s="90"/>
      <c r="G22" s="91">
        <f t="shared" si="3"/>
        <v>0</v>
      </c>
      <c r="H22" s="91">
        <f t="shared" si="0"/>
        <v>13007</v>
      </c>
      <c r="I22" s="92">
        <v>45</v>
      </c>
      <c r="J22" s="91">
        <f t="shared" si="1"/>
        <v>487.76249999999999</v>
      </c>
      <c r="K22" s="91">
        <f t="shared" si="4"/>
        <v>487.76249999999999</v>
      </c>
      <c r="L22" s="91">
        <f t="shared" si="5"/>
        <v>487.76249999999999</v>
      </c>
      <c r="M22" s="91">
        <f t="shared" si="6"/>
        <v>487.76249999999999</v>
      </c>
      <c r="N22" s="91">
        <f t="shared" si="7"/>
        <v>487.76249999999999</v>
      </c>
      <c r="O22" s="91">
        <f t="shared" si="8"/>
        <v>487.76249999999999</v>
      </c>
      <c r="P22" s="91">
        <f t="shared" si="9"/>
        <v>487.76249999999999</v>
      </c>
      <c r="Q22" s="91">
        <f t="shared" si="10"/>
        <v>487.76249999999999</v>
      </c>
      <c r="R22" s="91">
        <f t="shared" si="11"/>
        <v>487.76249999999999</v>
      </c>
      <c r="S22" s="91">
        <f t="shared" si="12"/>
        <v>487.76249999999999</v>
      </c>
      <c r="T22" s="91">
        <f t="shared" si="13"/>
        <v>487.76249999999999</v>
      </c>
      <c r="U22" s="91">
        <f t="shared" si="14"/>
        <v>487.76249999999999</v>
      </c>
      <c r="V22" s="93">
        <f t="shared" si="15"/>
        <v>5853.1499999999987</v>
      </c>
      <c r="W22" s="91">
        <f t="shared" si="16"/>
        <v>7153.8500000000013</v>
      </c>
      <c r="X22" s="94">
        <f t="shared" si="17"/>
        <v>5853.15</v>
      </c>
      <c r="Y22" s="95">
        <f t="shared" si="2"/>
        <v>0</v>
      </c>
      <c r="Z22" s="244"/>
    </row>
    <row r="23" spans="1:26">
      <c r="A23" s="96">
        <v>49</v>
      </c>
      <c r="B23" s="90">
        <v>720794857.12876713</v>
      </c>
      <c r="C23" s="90">
        <f>45948264</f>
        <v>45948264</v>
      </c>
      <c r="D23" s="90"/>
      <c r="E23" s="90"/>
      <c r="F23" s="90"/>
      <c r="G23" s="91">
        <f t="shared" si="3"/>
        <v>22974132</v>
      </c>
      <c r="H23" s="91">
        <f t="shared" si="0"/>
        <v>743768989.12876713</v>
      </c>
      <c r="I23" s="92">
        <v>8</v>
      </c>
      <c r="J23" s="91">
        <f>H23*I23/100/12</f>
        <v>4958459.9275251143</v>
      </c>
      <c r="K23" s="91">
        <f t="shared" si="4"/>
        <v>4958459.9275251143</v>
      </c>
      <c r="L23" s="91">
        <f t="shared" si="5"/>
        <v>4958459.9275251143</v>
      </c>
      <c r="M23" s="91">
        <f t="shared" si="6"/>
        <v>4958459.9275251143</v>
      </c>
      <c r="N23" s="91">
        <f t="shared" si="7"/>
        <v>4958459.9275251143</v>
      </c>
      <c r="O23" s="91">
        <f t="shared" si="8"/>
        <v>4958459.9275251143</v>
      </c>
      <c r="P23" s="91">
        <f t="shared" si="9"/>
        <v>4958459.9275251143</v>
      </c>
      <c r="Q23" s="91">
        <f t="shared" si="10"/>
        <v>4958459.9275251143</v>
      </c>
      <c r="R23" s="91">
        <f t="shared" si="11"/>
        <v>4958459.9275251143</v>
      </c>
      <c r="S23" s="91">
        <f t="shared" si="12"/>
        <v>4958459.9275251143</v>
      </c>
      <c r="T23" s="91">
        <f t="shared" si="13"/>
        <v>4958459.9275251143</v>
      </c>
      <c r="U23" s="91">
        <f t="shared" si="14"/>
        <v>4958459.9275251143</v>
      </c>
      <c r="V23" s="93">
        <f t="shared" si="15"/>
        <v>59501519.130301386</v>
      </c>
      <c r="W23" s="91">
        <f t="shared" si="16"/>
        <v>707241601.99846578</v>
      </c>
      <c r="X23" s="94">
        <f t="shared" si="17"/>
        <v>59501519.130301371</v>
      </c>
      <c r="Y23" s="95">
        <f t="shared" si="2"/>
        <v>0</v>
      </c>
      <c r="Z23" s="244"/>
    </row>
    <row r="24" spans="1:26">
      <c r="A24" s="96">
        <v>50</v>
      </c>
      <c r="B24" s="90">
        <v>34475478.416666664</v>
      </c>
      <c r="C24" s="90">
        <f>4211503</f>
        <v>4211503</v>
      </c>
      <c r="D24" s="90"/>
      <c r="E24" s="91"/>
      <c r="F24" s="90"/>
      <c r="G24" s="91">
        <f t="shared" si="3"/>
        <v>2105751.5</v>
      </c>
      <c r="H24" s="91">
        <f t="shared" si="0"/>
        <v>36581229.916666664</v>
      </c>
      <c r="I24" s="92">
        <v>55</v>
      </c>
      <c r="J24" s="91">
        <f>H24*I24/100/12</f>
        <v>1676639.7045138888</v>
      </c>
      <c r="K24" s="91">
        <f t="shared" si="4"/>
        <v>1676639.7045138888</v>
      </c>
      <c r="L24" s="91">
        <f t="shared" si="5"/>
        <v>1676639.7045138888</v>
      </c>
      <c r="M24" s="91">
        <f t="shared" si="6"/>
        <v>1676639.7045138888</v>
      </c>
      <c r="N24" s="91">
        <f t="shared" si="7"/>
        <v>1676639.7045138888</v>
      </c>
      <c r="O24" s="91">
        <f t="shared" si="8"/>
        <v>1676639.7045138888</v>
      </c>
      <c r="P24" s="91">
        <f t="shared" si="9"/>
        <v>1676639.7045138888</v>
      </c>
      <c r="Q24" s="91">
        <f t="shared" si="10"/>
        <v>1676639.7045138888</v>
      </c>
      <c r="R24" s="91">
        <f t="shared" si="11"/>
        <v>1676639.7045138888</v>
      </c>
      <c r="S24" s="91">
        <f t="shared" si="12"/>
        <v>1676639.7045138888</v>
      </c>
      <c r="T24" s="91">
        <f t="shared" si="13"/>
        <v>1676639.7045138888</v>
      </c>
      <c r="U24" s="91">
        <f t="shared" si="14"/>
        <v>1676639.7045138888</v>
      </c>
      <c r="V24" s="93">
        <f t="shared" si="15"/>
        <v>20119676.454166666</v>
      </c>
      <c r="W24" s="91">
        <f t="shared" si="16"/>
        <v>18567304.962499999</v>
      </c>
      <c r="X24" s="94">
        <f t="shared" si="17"/>
        <v>20119676.454166666</v>
      </c>
      <c r="Y24" s="95">
        <f t="shared" si="2"/>
        <v>0</v>
      </c>
      <c r="Z24" s="244"/>
    </row>
    <row r="25" spans="1:26">
      <c r="A25" s="96">
        <v>51</v>
      </c>
      <c r="B25" s="90">
        <v>1105905088.7548378</v>
      </c>
      <c r="C25" s="90">
        <f>273809276.227811</f>
        <v>273809276.22781098</v>
      </c>
      <c r="D25" s="90"/>
      <c r="E25" s="91"/>
      <c r="F25" s="90"/>
      <c r="G25" s="91">
        <f t="shared" si="3"/>
        <v>136904638.11390549</v>
      </c>
      <c r="H25" s="91">
        <f t="shared" si="0"/>
        <v>1242809726.8687432</v>
      </c>
      <c r="I25" s="92">
        <v>6</v>
      </c>
      <c r="J25" s="91">
        <f t="shared" si="1"/>
        <v>6214048.6343437163</v>
      </c>
      <c r="K25" s="91">
        <f t="shared" si="4"/>
        <v>6214048.6343437163</v>
      </c>
      <c r="L25" s="91">
        <f t="shared" si="5"/>
        <v>6214048.6343437163</v>
      </c>
      <c r="M25" s="91">
        <f t="shared" si="6"/>
        <v>6214048.6343437163</v>
      </c>
      <c r="N25" s="91">
        <f t="shared" si="7"/>
        <v>6214048.6343437163</v>
      </c>
      <c r="O25" s="91">
        <f t="shared" si="8"/>
        <v>6214048.6343437163</v>
      </c>
      <c r="P25" s="91">
        <f t="shared" si="9"/>
        <v>6214048.6343437163</v>
      </c>
      <c r="Q25" s="91">
        <f t="shared" si="10"/>
        <v>6214048.6343437163</v>
      </c>
      <c r="R25" s="91">
        <f t="shared" si="11"/>
        <v>6214048.6343437163</v>
      </c>
      <c r="S25" s="91">
        <f t="shared" si="12"/>
        <v>6214048.6343437163</v>
      </c>
      <c r="T25" s="91">
        <f t="shared" si="13"/>
        <v>6214048.6343437163</v>
      </c>
      <c r="U25" s="91">
        <f t="shared" si="14"/>
        <v>6214048.6343437163</v>
      </c>
      <c r="V25" s="93">
        <f>SUM(J25:U25)</f>
        <v>74568583.612124577</v>
      </c>
      <c r="W25" s="91">
        <f t="shared" si="16"/>
        <v>1305145781.3705242</v>
      </c>
      <c r="X25" s="94">
        <f t="shared" si="17"/>
        <v>74568583.612124592</v>
      </c>
      <c r="Y25" s="95">
        <f t="shared" si="2"/>
        <v>0</v>
      </c>
      <c r="Z25" s="244"/>
    </row>
    <row r="26" spans="1:26">
      <c r="A26" s="105" t="s">
        <v>224</v>
      </c>
      <c r="B26" s="249">
        <v>50470373.133874834</v>
      </c>
      <c r="C26" s="90">
        <v>12433689.920825999</v>
      </c>
      <c r="D26" s="90"/>
      <c r="E26" s="91"/>
      <c r="F26" s="90"/>
      <c r="G26" s="91">
        <f t="shared" si="3"/>
        <v>6216844.9604129996</v>
      </c>
      <c r="H26" s="91">
        <f t="shared" si="0"/>
        <v>56687218.094287835</v>
      </c>
      <c r="I26" s="92">
        <v>6</v>
      </c>
      <c r="J26" s="91">
        <f t="shared" si="1"/>
        <v>283436.09047143918</v>
      </c>
      <c r="K26" s="91">
        <f t="shared" si="4"/>
        <v>283436.09047143918</v>
      </c>
      <c r="L26" s="91">
        <f t="shared" si="5"/>
        <v>283436.09047143918</v>
      </c>
      <c r="M26" s="91">
        <f t="shared" si="6"/>
        <v>283436.09047143918</v>
      </c>
      <c r="N26" s="91">
        <f t="shared" si="7"/>
        <v>283436.09047143918</v>
      </c>
      <c r="O26" s="91">
        <f t="shared" si="8"/>
        <v>283436.09047143918</v>
      </c>
      <c r="P26" s="91">
        <f t="shared" si="9"/>
        <v>283436.09047143918</v>
      </c>
      <c r="Q26" s="91">
        <f t="shared" si="10"/>
        <v>283436.09047143918</v>
      </c>
      <c r="R26" s="91">
        <f t="shared" si="11"/>
        <v>283436.09047143918</v>
      </c>
      <c r="S26" s="91">
        <f t="shared" si="12"/>
        <v>283436.09047143918</v>
      </c>
      <c r="T26" s="91">
        <f t="shared" si="13"/>
        <v>283436.09047143918</v>
      </c>
      <c r="U26" s="91">
        <f t="shared" si="14"/>
        <v>283436.09047143918</v>
      </c>
      <c r="V26" s="93">
        <f>SUM(J26:U26)</f>
        <v>3401233.0856572692</v>
      </c>
      <c r="W26" s="91">
        <f t="shared" si="16"/>
        <v>59502829.969043568</v>
      </c>
      <c r="X26" s="94">
        <f t="shared" si="17"/>
        <v>3401233.0856572702</v>
      </c>
      <c r="Y26" s="95">
        <f t="shared" si="2"/>
        <v>0</v>
      </c>
      <c r="Z26" s="244"/>
    </row>
    <row r="27" spans="1:26">
      <c r="A27" s="96">
        <v>43.2</v>
      </c>
      <c r="B27" s="90">
        <v>0</v>
      </c>
      <c r="C27" s="90">
        <v>0</v>
      </c>
      <c r="D27" s="90"/>
      <c r="E27" s="91"/>
      <c r="F27" s="90"/>
      <c r="G27" s="91">
        <f t="shared" si="3"/>
        <v>0</v>
      </c>
      <c r="H27" s="91">
        <f t="shared" si="0"/>
        <v>0</v>
      </c>
      <c r="I27" s="92">
        <v>50</v>
      </c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3">
        <v>0</v>
      </c>
      <c r="W27" s="91">
        <v>0</v>
      </c>
      <c r="X27" s="94">
        <f t="shared" si="17"/>
        <v>0</v>
      </c>
      <c r="Y27" s="156">
        <f t="shared" si="2"/>
        <v>0</v>
      </c>
      <c r="Z27" s="244"/>
    </row>
    <row r="28" spans="1:26">
      <c r="A28" s="96" t="s">
        <v>158</v>
      </c>
      <c r="B28" s="90">
        <v>20617328.936484177</v>
      </c>
      <c r="C28" s="90">
        <v>0</v>
      </c>
      <c r="D28" s="90"/>
      <c r="E28" s="91"/>
      <c r="F28" s="90"/>
      <c r="G28" s="91">
        <f t="shared" si="3"/>
        <v>0</v>
      </c>
      <c r="H28" s="91">
        <f t="shared" si="0"/>
        <v>20617328.936484177</v>
      </c>
      <c r="I28" s="92">
        <v>7</v>
      </c>
      <c r="J28" s="91">
        <f t="shared" si="1"/>
        <v>120267.75212949103</v>
      </c>
      <c r="K28" s="91">
        <f t="shared" si="4"/>
        <v>120267.75212949103</v>
      </c>
      <c r="L28" s="91">
        <f t="shared" si="5"/>
        <v>120267.75212949103</v>
      </c>
      <c r="M28" s="91">
        <f t="shared" si="6"/>
        <v>120267.75212949103</v>
      </c>
      <c r="N28" s="91">
        <f t="shared" si="7"/>
        <v>120267.75212949103</v>
      </c>
      <c r="O28" s="91">
        <f t="shared" si="8"/>
        <v>120267.75212949103</v>
      </c>
      <c r="P28" s="91">
        <f t="shared" si="9"/>
        <v>120267.75212949103</v>
      </c>
      <c r="Q28" s="91">
        <f t="shared" si="10"/>
        <v>120267.75212949103</v>
      </c>
      <c r="R28" s="91">
        <f t="shared" si="11"/>
        <v>120267.75212949103</v>
      </c>
      <c r="S28" s="91">
        <f t="shared" si="12"/>
        <v>120267.75212949103</v>
      </c>
      <c r="T28" s="91">
        <f t="shared" si="13"/>
        <v>120267.75212949103</v>
      </c>
      <c r="U28" s="91">
        <f t="shared" si="14"/>
        <v>120267.75212949103</v>
      </c>
      <c r="V28" s="93">
        <f t="shared" si="15"/>
        <v>1443213.0255538921</v>
      </c>
      <c r="W28" s="91">
        <f t="shared" si="16"/>
        <v>19174115.910930283</v>
      </c>
      <c r="X28" s="94">
        <f t="shared" si="17"/>
        <v>1443213.0255538924</v>
      </c>
      <c r="Y28" s="156">
        <f t="shared" si="2"/>
        <v>0</v>
      </c>
      <c r="Z28" s="244"/>
    </row>
    <row r="29" spans="1:26">
      <c r="A29" s="96">
        <v>14.1</v>
      </c>
      <c r="B29" s="90">
        <v>4708769.2657534247</v>
      </c>
      <c r="C29" s="90">
        <f>1231087</f>
        <v>1231087</v>
      </c>
      <c r="D29" s="90"/>
      <c r="E29" s="91"/>
      <c r="F29" s="90"/>
      <c r="G29" s="91">
        <f t="shared" si="3"/>
        <v>615543.5</v>
      </c>
      <c r="H29" s="91">
        <f t="shared" si="0"/>
        <v>5324312.7657534247</v>
      </c>
      <c r="I29" s="92">
        <v>5</v>
      </c>
      <c r="J29" s="91">
        <f t="shared" si="1"/>
        <v>22184.636523972604</v>
      </c>
      <c r="K29" s="91">
        <f t="shared" si="4"/>
        <v>22184.636523972604</v>
      </c>
      <c r="L29" s="91">
        <f t="shared" si="5"/>
        <v>22184.636523972604</v>
      </c>
      <c r="M29" s="91">
        <f t="shared" si="6"/>
        <v>22184.636523972604</v>
      </c>
      <c r="N29" s="91">
        <f t="shared" si="7"/>
        <v>22184.636523972604</v>
      </c>
      <c r="O29" s="91">
        <f t="shared" si="8"/>
        <v>22184.636523972604</v>
      </c>
      <c r="P29" s="91">
        <f t="shared" si="9"/>
        <v>22184.636523972604</v>
      </c>
      <c r="Q29" s="91">
        <f t="shared" si="10"/>
        <v>22184.636523972604</v>
      </c>
      <c r="R29" s="91">
        <f t="shared" si="11"/>
        <v>22184.636523972604</v>
      </c>
      <c r="S29" s="91">
        <f t="shared" si="12"/>
        <v>22184.636523972604</v>
      </c>
      <c r="T29" s="91">
        <f t="shared" si="13"/>
        <v>22184.636523972604</v>
      </c>
      <c r="U29" s="91">
        <f t="shared" si="14"/>
        <v>22184.636523972604</v>
      </c>
      <c r="V29" s="93">
        <f t="shared" si="15"/>
        <v>266215.63828767132</v>
      </c>
      <c r="W29" s="91">
        <f t="shared" si="16"/>
        <v>5673640.6274657538</v>
      </c>
      <c r="X29" s="94">
        <f t="shared" si="17"/>
        <v>266215.63828767126</v>
      </c>
      <c r="Y29" s="156">
        <f t="shared" si="2"/>
        <v>0</v>
      </c>
      <c r="Z29" s="244"/>
    </row>
    <row r="30" spans="1:26" ht="15.75" thickBot="1">
      <c r="A30" s="118" t="s">
        <v>84</v>
      </c>
      <c r="B30" s="119">
        <f>SUM(B8:B29)</f>
        <v>4240215014.3868117</v>
      </c>
      <c r="C30" s="119">
        <f>SUM(C8:C29)</f>
        <v>427213202.92082566</v>
      </c>
      <c r="D30" s="119"/>
      <c r="E30" s="119">
        <f>SUM(E8:E29)</f>
        <v>0</v>
      </c>
      <c r="F30" s="119">
        <f>SUM(F8:F29)</f>
        <v>0</v>
      </c>
      <c r="G30" s="119">
        <f>SUM(G8:G29)</f>
        <v>213606601.46041283</v>
      </c>
      <c r="H30" s="119">
        <f>SUM(H8:H29)</f>
        <v>4443986615.8472252</v>
      </c>
      <c r="I30" s="119"/>
      <c r="J30" s="119">
        <f t="shared" ref="J30:U30" si="18">SUM(J8:J28)</f>
        <v>32501981.454994958</v>
      </c>
      <c r="K30" s="119">
        <f t="shared" si="18"/>
        <v>32501981.454994958</v>
      </c>
      <c r="L30" s="119">
        <f t="shared" si="18"/>
        <v>32501981.454994958</v>
      </c>
      <c r="M30" s="119">
        <f t="shared" si="18"/>
        <v>32501981.454994958</v>
      </c>
      <c r="N30" s="119">
        <f t="shared" si="18"/>
        <v>32501981.454994958</v>
      </c>
      <c r="O30" s="119">
        <f t="shared" si="18"/>
        <v>32501981.454994958</v>
      </c>
      <c r="P30" s="119">
        <f t="shared" si="18"/>
        <v>32501981.454994958</v>
      </c>
      <c r="Q30" s="119">
        <f t="shared" si="18"/>
        <v>32501981.454994958</v>
      </c>
      <c r="R30" s="119">
        <f t="shared" si="18"/>
        <v>32501981.454994958</v>
      </c>
      <c r="S30" s="119">
        <f t="shared" si="18"/>
        <v>32501981.454994958</v>
      </c>
      <c r="T30" s="119">
        <f t="shared" si="18"/>
        <v>32501981.454994958</v>
      </c>
      <c r="U30" s="119">
        <f t="shared" si="18"/>
        <v>32501981.454994958</v>
      </c>
      <c r="V30" s="119">
        <f>SUM(V8:V29)</f>
        <v>388756596.81705427</v>
      </c>
      <c r="W30" s="119">
        <f>SUM(W8:W29)</f>
        <v>4276704620.4905834</v>
      </c>
      <c r="X30" s="94"/>
      <c r="Y30" s="681"/>
      <c r="Z30" s="244"/>
    </row>
    <row r="31" spans="1:26" ht="15.75" thickTop="1">
      <c r="A31" s="241"/>
      <c r="B31" s="369" t="s">
        <v>252</v>
      </c>
      <c r="C31" s="370" t="e">
        <f>+#REF!-#REF!</f>
        <v>#REF!</v>
      </c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94"/>
      <c r="Y31" s="244"/>
    </row>
    <row r="32" spans="1:26">
      <c r="A32" s="241"/>
      <c r="B32" s="242" t="s">
        <v>84</v>
      </c>
      <c r="C32" s="259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94"/>
      <c r="Y32" s="244"/>
    </row>
    <row r="33" spans="1:29">
      <c r="A33" s="241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</row>
    <row r="35" spans="1:29">
      <c r="A35" s="260" t="s">
        <v>189</v>
      </c>
      <c r="B35" s="261"/>
      <c r="C35" s="261"/>
      <c r="D35" s="261"/>
      <c r="E35" s="261"/>
      <c r="F35" s="261"/>
      <c r="G35" s="261"/>
      <c r="H35" s="262" t="s">
        <v>127</v>
      </c>
      <c r="I35" s="261"/>
      <c r="J35" s="263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73"/>
      <c r="Y35" s="126"/>
    </row>
    <row r="36" spans="1:29">
      <c r="A36" s="260" t="s">
        <v>190</v>
      </c>
      <c r="B36" s="261"/>
      <c r="C36" s="261"/>
      <c r="D36" s="261"/>
      <c r="E36" s="261"/>
      <c r="F36" s="261"/>
      <c r="G36" s="261"/>
      <c r="H36" s="264" t="s">
        <v>131</v>
      </c>
      <c r="I36" s="261"/>
      <c r="J36" s="263"/>
      <c r="K36" s="261"/>
      <c r="L36" s="261"/>
      <c r="M36" s="261"/>
      <c r="N36" s="261"/>
      <c r="O36" s="261"/>
      <c r="P36" s="261"/>
      <c r="Q36" s="261"/>
      <c r="R36" s="261"/>
      <c r="S36" s="261"/>
      <c r="T36" s="263"/>
      <c r="U36" s="261"/>
      <c r="V36" s="261"/>
      <c r="W36" s="261"/>
      <c r="X36" s="73"/>
      <c r="Y36" s="126"/>
    </row>
    <row r="37" spans="1:29">
      <c r="A37" s="260" t="s">
        <v>133</v>
      </c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43"/>
      <c r="Q37" s="261"/>
      <c r="R37" s="261"/>
      <c r="S37" s="261"/>
      <c r="T37" s="261"/>
      <c r="U37" s="261"/>
      <c r="V37" s="261"/>
      <c r="W37" s="261"/>
      <c r="X37" s="73"/>
      <c r="Y37" s="126"/>
    </row>
    <row r="38" spans="1:29" ht="19.5">
      <c r="A38" s="245" t="s">
        <v>191</v>
      </c>
      <c r="B38" s="265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73"/>
      <c r="Y38" s="126"/>
      <c r="AA38" s="763" t="s">
        <v>279</v>
      </c>
    </row>
    <row r="39" spans="1:29">
      <c r="A39" s="266"/>
      <c r="B39" s="267" t="s">
        <v>134</v>
      </c>
      <c r="C39" s="268" t="s">
        <v>135</v>
      </c>
      <c r="D39" s="269" t="s">
        <v>136</v>
      </c>
      <c r="E39" s="266"/>
      <c r="F39" s="268" t="s">
        <v>137</v>
      </c>
      <c r="G39" s="269" t="s">
        <v>138</v>
      </c>
      <c r="H39" s="268" t="s">
        <v>139</v>
      </c>
      <c r="I39" s="266"/>
      <c r="J39" s="269" t="s">
        <v>25</v>
      </c>
      <c r="K39" s="269" t="s">
        <v>25</v>
      </c>
      <c r="L39" s="269" t="s">
        <v>25</v>
      </c>
      <c r="M39" s="269" t="s">
        <v>25</v>
      </c>
      <c r="N39" s="269" t="s">
        <v>25</v>
      </c>
      <c r="O39" s="269" t="s">
        <v>25</v>
      </c>
      <c r="P39" s="269" t="s">
        <v>25</v>
      </c>
      <c r="Q39" s="269" t="s">
        <v>25</v>
      </c>
      <c r="R39" s="269" t="s">
        <v>25</v>
      </c>
      <c r="S39" s="269" t="s">
        <v>25</v>
      </c>
      <c r="T39" s="269" t="s">
        <v>25</v>
      </c>
      <c r="U39" s="270" t="s">
        <v>25</v>
      </c>
      <c r="V39" s="269" t="s">
        <v>25</v>
      </c>
      <c r="W39" s="271" t="s">
        <v>140</v>
      </c>
      <c r="X39" s="73"/>
      <c r="Y39" s="126"/>
      <c r="AA39" s="606"/>
    </row>
    <row r="40" spans="1:29">
      <c r="A40" s="272" t="s">
        <v>141</v>
      </c>
      <c r="B40" s="273" t="s">
        <v>142</v>
      </c>
      <c r="C40" s="272" t="s">
        <v>5</v>
      </c>
      <c r="D40" s="272" t="s">
        <v>143</v>
      </c>
      <c r="E40" s="274" t="s">
        <v>144</v>
      </c>
      <c r="F40" s="272" t="s">
        <v>145</v>
      </c>
      <c r="G40" s="275" t="s">
        <v>146</v>
      </c>
      <c r="H40" s="272" t="s">
        <v>147</v>
      </c>
      <c r="I40" s="275" t="s">
        <v>16</v>
      </c>
      <c r="J40" s="275" t="s">
        <v>192</v>
      </c>
      <c r="K40" s="275" t="s">
        <v>192</v>
      </c>
      <c r="L40" s="275" t="s">
        <v>192</v>
      </c>
      <c r="M40" s="275" t="s">
        <v>192</v>
      </c>
      <c r="N40" s="275" t="s">
        <v>192</v>
      </c>
      <c r="O40" s="275" t="s">
        <v>192</v>
      </c>
      <c r="P40" s="275" t="s">
        <v>192</v>
      </c>
      <c r="Q40" s="275" t="s">
        <v>192</v>
      </c>
      <c r="R40" s="275" t="s">
        <v>192</v>
      </c>
      <c r="S40" s="275" t="s">
        <v>192</v>
      </c>
      <c r="T40" s="275" t="s">
        <v>192</v>
      </c>
      <c r="U40" s="276" t="s">
        <v>192</v>
      </c>
      <c r="V40" s="272"/>
      <c r="W40" s="277" t="s">
        <v>10</v>
      </c>
      <c r="X40" s="73"/>
      <c r="Y40" s="142"/>
      <c r="AA40" s="606" t="s">
        <v>280</v>
      </c>
    </row>
    <row r="41" spans="1:29">
      <c r="A41" s="278" t="s">
        <v>148</v>
      </c>
      <c r="B41" s="279" t="s">
        <v>149</v>
      </c>
      <c r="C41" s="278" t="s">
        <v>84</v>
      </c>
      <c r="D41" s="280" t="s">
        <v>150</v>
      </c>
      <c r="E41" s="281"/>
      <c r="F41" s="278" t="s">
        <v>151</v>
      </c>
      <c r="G41" s="280" t="s">
        <v>152</v>
      </c>
      <c r="H41" s="278" t="s">
        <v>153</v>
      </c>
      <c r="I41" s="280" t="s">
        <v>154</v>
      </c>
      <c r="J41" s="280" t="s">
        <v>194</v>
      </c>
      <c r="K41" s="280" t="s">
        <v>195</v>
      </c>
      <c r="L41" s="280" t="s">
        <v>196</v>
      </c>
      <c r="M41" s="280" t="s">
        <v>197</v>
      </c>
      <c r="N41" s="280" t="s">
        <v>198</v>
      </c>
      <c r="O41" s="280" t="s">
        <v>199</v>
      </c>
      <c r="P41" s="280" t="s">
        <v>200</v>
      </c>
      <c r="Q41" s="280" t="s">
        <v>201</v>
      </c>
      <c r="R41" s="280" t="s">
        <v>202</v>
      </c>
      <c r="S41" s="280" t="s">
        <v>203</v>
      </c>
      <c r="T41" s="280" t="s">
        <v>204</v>
      </c>
      <c r="U41" s="280" t="s">
        <v>205</v>
      </c>
      <c r="V41" s="280" t="s">
        <v>155</v>
      </c>
      <c r="W41" s="277" t="s">
        <v>156</v>
      </c>
      <c r="X41" s="87" t="s">
        <v>167</v>
      </c>
      <c r="Y41" s="142"/>
      <c r="AA41" s="606" t="s">
        <v>281</v>
      </c>
    </row>
    <row r="42" spans="1:29">
      <c r="A42" s="275"/>
      <c r="B42" s="282"/>
      <c r="C42" s="274"/>
      <c r="D42" s="274"/>
      <c r="E42" s="274"/>
      <c r="F42" s="274"/>
      <c r="G42" s="274"/>
      <c r="H42" s="274"/>
      <c r="I42" s="275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83"/>
      <c r="W42" s="266"/>
      <c r="X42" s="73"/>
      <c r="Y42" s="142"/>
      <c r="AA42" s="606" t="s">
        <v>282</v>
      </c>
    </row>
    <row r="43" spans="1:29">
      <c r="A43" s="276">
        <v>1</v>
      </c>
      <c r="B43" s="284">
        <f t="shared" ref="B43:B49" si="19">+W8</f>
        <v>1036324013.76</v>
      </c>
      <c r="C43" s="274"/>
      <c r="D43" s="274"/>
      <c r="E43" s="274"/>
      <c r="F43" s="274"/>
      <c r="G43" s="285">
        <f t="shared" ref="G43:G63" si="20">+((C43+F43)*0.5)</f>
        <v>0</v>
      </c>
      <c r="H43" s="285">
        <f>+B43+G43+D43</f>
        <v>1036324013.76</v>
      </c>
      <c r="I43" s="286">
        <v>4</v>
      </c>
      <c r="J43" s="285">
        <f>H43*I43/100/12</f>
        <v>3454413.3791999999</v>
      </c>
      <c r="K43" s="285">
        <f>H43*I43/100/12</f>
        <v>3454413.3791999999</v>
      </c>
      <c r="L43" s="285">
        <f>H43*I43/100/12</f>
        <v>3454413.3791999999</v>
      </c>
      <c r="M43" s="285">
        <f>H43*I43/100/12</f>
        <v>3454413.3791999999</v>
      </c>
      <c r="N43" s="285">
        <f>H43*I43/100/12</f>
        <v>3454413.3791999999</v>
      </c>
      <c r="O43" s="285">
        <f>H43*I43/100/12</f>
        <v>3454413.3791999999</v>
      </c>
      <c r="P43" s="285">
        <f>H43*I43/100/12</f>
        <v>3454413.3791999999</v>
      </c>
      <c r="Q43" s="285">
        <f>H43*I43/100/12</f>
        <v>3454413.3791999999</v>
      </c>
      <c r="R43" s="285">
        <f>H43*I43/100/12</f>
        <v>3454413.3791999999</v>
      </c>
      <c r="S43" s="285">
        <f>H43*I43/100/12</f>
        <v>3454413.3791999999</v>
      </c>
      <c r="T43" s="285">
        <f>H43*I43/100/12</f>
        <v>3454413.3791999999</v>
      </c>
      <c r="U43" s="285">
        <f>H43*I43/100/12</f>
        <v>3454413.3791999999</v>
      </c>
      <c r="V43" s="287">
        <f>SUM(J43:U43)</f>
        <v>41452960.550399989</v>
      </c>
      <c r="W43" s="285">
        <f>+B43+C43+F43-V43</f>
        <v>994871053.20959997</v>
      </c>
      <c r="X43" s="94">
        <f>H43*I43/100</f>
        <v>41452960.550399996</v>
      </c>
      <c r="Y43" s="156">
        <f t="shared" ref="Y43:Y64" si="21">V43-X43</f>
        <v>0</v>
      </c>
      <c r="Z43" s="604"/>
      <c r="AA43" s="606"/>
    </row>
    <row r="44" spans="1:29" ht="12.75" customHeight="1">
      <c r="A44" s="288" t="s">
        <v>216</v>
      </c>
      <c r="B44" s="284">
        <f t="shared" si="19"/>
        <v>119659447.7092564</v>
      </c>
      <c r="C44" s="284">
        <f>VLOOKUP(A44,$AA$46:$AC$60,2,FALSE)</f>
        <v>7989415.1126102498</v>
      </c>
      <c r="D44" s="284"/>
      <c r="E44" s="285"/>
      <c r="F44" s="284"/>
      <c r="G44" s="285">
        <f>+((C44+F44)*0.5)</f>
        <v>3994707.5563051249</v>
      </c>
      <c r="H44" s="285">
        <f t="shared" ref="H44:H63" si="22">+B44+G44+D44</f>
        <v>123654155.26556152</v>
      </c>
      <c r="I44" s="286">
        <v>6</v>
      </c>
      <c r="J44" s="285">
        <f t="shared" ref="J44:J63" si="23">H44*I44/100/12</f>
        <v>618270.77632780757</v>
      </c>
      <c r="K44" s="285">
        <f t="shared" ref="K44:K63" si="24">H44*I44/100/12</f>
        <v>618270.77632780757</v>
      </c>
      <c r="L44" s="285">
        <f t="shared" ref="L44:L63" si="25">H44*I44/100/12</f>
        <v>618270.77632780757</v>
      </c>
      <c r="M44" s="285">
        <f t="shared" ref="M44:M63" si="26">H44*I44/100/12</f>
        <v>618270.77632780757</v>
      </c>
      <c r="N44" s="285">
        <f t="shared" ref="N44:N63" si="27">H44*I44/100/12</f>
        <v>618270.77632780757</v>
      </c>
      <c r="O44" s="285">
        <f t="shared" ref="O44:O63" si="28">H44*I44/100/12</f>
        <v>618270.77632780757</v>
      </c>
      <c r="P44" s="285">
        <f t="shared" ref="P44:P63" si="29">H44*I44/100/12</f>
        <v>618270.77632780757</v>
      </c>
      <c r="Q44" s="285">
        <f t="shared" ref="Q44:Q63" si="30">H44*I44/100/12</f>
        <v>618270.77632780757</v>
      </c>
      <c r="R44" s="285">
        <f t="shared" ref="R44:R63" si="31">H44*I44/100/12</f>
        <v>618270.77632780757</v>
      </c>
      <c r="S44" s="285">
        <f t="shared" ref="S44:S63" si="32">H44*I44/100/12</f>
        <v>618270.77632780757</v>
      </c>
      <c r="T44" s="285">
        <f t="shared" ref="T44:T63" si="33">H44*I44/100/12</f>
        <v>618270.77632780757</v>
      </c>
      <c r="U44" s="285">
        <f t="shared" ref="U44:U63" si="34">H44*I44/100/12</f>
        <v>618270.77632780757</v>
      </c>
      <c r="V44" s="287">
        <f t="shared" ref="V44:V63" si="35">SUM(J44:U44)</f>
        <v>7419249.3159336904</v>
      </c>
      <c r="W44" s="285">
        <f>+B44+C44+F44-V44</f>
        <v>120229613.50593296</v>
      </c>
      <c r="X44" s="94">
        <f>H44*I44/100</f>
        <v>7419249.3159336913</v>
      </c>
      <c r="Y44" s="156">
        <f t="shared" si="21"/>
        <v>0</v>
      </c>
      <c r="Z44" s="604"/>
    </row>
    <row r="45" spans="1:29">
      <c r="A45" s="288">
        <v>2</v>
      </c>
      <c r="B45" s="284">
        <f t="shared" si="19"/>
        <v>101803848.98</v>
      </c>
      <c r="C45" s="284"/>
      <c r="D45" s="284"/>
      <c r="E45" s="285"/>
      <c r="F45" s="284"/>
      <c r="G45" s="285">
        <f t="shared" si="20"/>
        <v>0</v>
      </c>
      <c r="H45" s="285">
        <f t="shared" si="22"/>
        <v>101803848.98</v>
      </c>
      <c r="I45" s="286">
        <v>6</v>
      </c>
      <c r="J45" s="285">
        <f t="shared" si="23"/>
        <v>509019.24489999999</v>
      </c>
      <c r="K45" s="285">
        <f t="shared" si="24"/>
        <v>509019.24489999999</v>
      </c>
      <c r="L45" s="285">
        <f t="shared" si="25"/>
        <v>509019.24489999999</v>
      </c>
      <c r="M45" s="285">
        <f t="shared" si="26"/>
        <v>509019.24489999999</v>
      </c>
      <c r="N45" s="285">
        <f t="shared" si="27"/>
        <v>509019.24489999999</v>
      </c>
      <c r="O45" s="285">
        <f t="shared" si="28"/>
        <v>509019.24489999999</v>
      </c>
      <c r="P45" s="285">
        <f t="shared" si="29"/>
        <v>509019.24489999999</v>
      </c>
      <c r="Q45" s="285">
        <f t="shared" si="30"/>
        <v>509019.24489999999</v>
      </c>
      <c r="R45" s="285">
        <f t="shared" si="31"/>
        <v>509019.24489999999</v>
      </c>
      <c r="S45" s="285">
        <f t="shared" si="32"/>
        <v>509019.24489999999</v>
      </c>
      <c r="T45" s="285">
        <f t="shared" si="33"/>
        <v>509019.24489999999</v>
      </c>
      <c r="U45" s="285">
        <f t="shared" si="34"/>
        <v>509019.24489999999</v>
      </c>
      <c r="V45" s="287">
        <f t="shared" si="35"/>
        <v>6108230.9388000006</v>
      </c>
      <c r="W45" s="285">
        <f>+B45+C45+F45-V45</f>
        <v>95695618.041199997</v>
      </c>
      <c r="X45" s="94">
        <f t="shared" ref="X45:X63" si="36">H45*I45/100</f>
        <v>6108230.9387999997</v>
      </c>
      <c r="Y45" s="156">
        <f t="shared" si="21"/>
        <v>0</v>
      </c>
      <c r="Z45" s="604"/>
    </row>
    <row r="46" spans="1:29">
      <c r="A46" s="288">
        <v>3</v>
      </c>
      <c r="B46" s="284">
        <f t="shared" si="19"/>
        <v>3146629.9</v>
      </c>
      <c r="C46" s="284"/>
      <c r="D46" s="284"/>
      <c r="E46" s="285"/>
      <c r="F46" s="284"/>
      <c r="G46" s="285">
        <f t="shared" si="20"/>
        <v>0</v>
      </c>
      <c r="H46" s="285">
        <f t="shared" si="22"/>
        <v>3146629.9</v>
      </c>
      <c r="I46" s="286">
        <v>5</v>
      </c>
      <c r="J46" s="285">
        <f t="shared" si="23"/>
        <v>13110.957916666666</v>
      </c>
      <c r="K46" s="285">
        <f t="shared" si="24"/>
        <v>13110.957916666666</v>
      </c>
      <c r="L46" s="285">
        <f t="shared" si="25"/>
        <v>13110.957916666666</v>
      </c>
      <c r="M46" s="285">
        <f t="shared" si="26"/>
        <v>13110.957916666666</v>
      </c>
      <c r="N46" s="285">
        <f t="shared" si="27"/>
        <v>13110.957916666666</v>
      </c>
      <c r="O46" s="285">
        <f t="shared" si="28"/>
        <v>13110.957916666666</v>
      </c>
      <c r="P46" s="285">
        <f t="shared" si="29"/>
        <v>13110.957916666666</v>
      </c>
      <c r="Q46" s="285">
        <f t="shared" si="30"/>
        <v>13110.957916666666</v>
      </c>
      <c r="R46" s="285">
        <f t="shared" si="31"/>
        <v>13110.957916666666</v>
      </c>
      <c r="S46" s="285">
        <f t="shared" si="32"/>
        <v>13110.957916666666</v>
      </c>
      <c r="T46" s="285">
        <f t="shared" si="33"/>
        <v>13110.957916666666</v>
      </c>
      <c r="U46" s="285">
        <f t="shared" si="34"/>
        <v>13110.957916666666</v>
      </c>
      <c r="V46" s="287">
        <f t="shared" si="35"/>
        <v>157331.495</v>
      </c>
      <c r="W46" s="285">
        <f t="shared" ref="W46:W63" si="37">+B46+C46+F46-V46</f>
        <v>2989298.4049999998</v>
      </c>
      <c r="X46" s="94">
        <f t="shared" si="36"/>
        <v>157331.495</v>
      </c>
      <c r="Y46" s="156">
        <f t="shared" si="21"/>
        <v>0</v>
      </c>
      <c r="Z46" s="604"/>
      <c r="AA46" s="733" t="s">
        <v>274</v>
      </c>
      <c r="AB46" s="733" t="s">
        <v>275</v>
      </c>
      <c r="AC46" s="733" t="s">
        <v>276</v>
      </c>
    </row>
    <row r="47" spans="1:29">
      <c r="A47" s="288">
        <v>6</v>
      </c>
      <c r="B47" s="284">
        <f t="shared" si="19"/>
        <v>91863.9</v>
      </c>
      <c r="C47" s="284"/>
      <c r="D47" s="284"/>
      <c r="E47" s="285"/>
      <c r="F47" s="284"/>
      <c r="G47" s="285">
        <f t="shared" si="20"/>
        <v>0</v>
      </c>
      <c r="H47" s="285">
        <f t="shared" si="22"/>
        <v>91863.9</v>
      </c>
      <c r="I47" s="286">
        <v>10</v>
      </c>
      <c r="J47" s="285">
        <f t="shared" si="23"/>
        <v>765.53249999999991</v>
      </c>
      <c r="K47" s="285">
        <f t="shared" si="24"/>
        <v>765.53249999999991</v>
      </c>
      <c r="L47" s="285">
        <f t="shared" si="25"/>
        <v>765.53249999999991</v>
      </c>
      <c r="M47" s="285">
        <f t="shared" si="26"/>
        <v>765.53249999999991</v>
      </c>
      <c r="N47" s="285">
        <f t="shared" si="27"/>
        <v>765.53249999999991</v>
      </c>
      <c r="O47" s="285">
        <f t="shared" si="28"/>
        <v>765.53249999999991</v>
      </c>
      <c r="P47" s="285">
        <f t="shared" si="29"/>
        <v>765.53249999999991</v>
      </c>
      <c r="Q47" s="285">
        <f t="shared" si="30"/>
        <v>765.53249999999991</v>
      </c>
      <c r="R47" s="285">
        <f t="shared" si="31"/>
        <v>765.53249999999991</v>
      </c>
      <c r="S47" s="285">
        <f t="shared" si="32"/>
        <v>765.53249999999991</v>
      </c>
      <c r="T47" s="285">
        <f t="shared" si="33"/>
        <v>765.53249999999991</v>
      </c>
      <c r="U47" s="285">
        <f t="shared" si="34"/>
        <v>765.53249999999991</v>
      </c>
      <c r="V47" s="287">
        <f t="shared" si="35"/>
        <v>9186.39</v>
      </c>
      <c r="W47" s="285">
        <f t="shared" si="37"/>
        <v>82677.509999999995</v>
      </c>
      <c r="X47" s="94">
        <f t="shared" si="36"/>
        <v>9186.39</v>
      </c>
      <c r="Y47" s="156">
        <f t="shared" si="21"/>
        <v>0</v>
      </c>
      <c r="Z47" s="604"/>
      <c r="AA47" s="734" t="s">
        <v>216</v>
      </c>
      <c r="AB47" s="692">
        <v>7989415.1126102498</v>
      </c>
      <c r="AC47" s="692">
        <v>7938615.7121711932</v>
      </c>
    </row>
    <row r="48" spans="1:29">
      <c r="A48" s="288">
        <v>7</v>
      </c>
      <c r="B48" s="284">
        <f t="shared" si="19"/>
        <v>669403399.875</v>
      </c>
      <c r="C48" s="284">
        <f>VLOOKUP(A48,$AA$46:$AC$60,2,FALSE)</f>
        <v>6305317</v>
      </c>
      <c r="D48" s="284"/>
      <c r="E48" s="284"/>
      <c r="F48" s="284"/>
      <c r="G48" s="285">
        <f t="shared" si="20"/>
        <v>3152658.5</v>
      </c>
      <c r="H48" s="285">
        <f t="shared" si="22"/>
        <v>672556058.375</v>
      </c>
      <c r="I48" s="286">
        <v>15</v>
      </c>
      <c r="J48" s="285">
        <f t="shared" si="23"/>
        <v>8406950.7296874989</v>
      </c>
      <c r="K48" s="285">
        <f t="shared" si="24"/>
        <v>8406950.7296874989</v>
      </c>
      <c r="L48" s="285">
        <f>H48*I48/100/12</f>
        <v>8406950.7296874989</v>
      </c>
      <c r="M48" s="285">
        <f t="shared" si="26"/>
        <v>8406950.7296874989</v>
      </c>
      <c r="N48" s="285">
        <f t="shared" si="27"/>
        <v>8406950.7296874989</v>
      </c>
      <c r="O48" s="285">
        <f t="shared" si="28"/>
        <v>8406950.7296874989</v>
      </c>
      <c r="P48" s="285">
        <f t="shared" si="29"/>
        <v>8406950.7296874989</v>
      </c>
      <c r="Q48" s="285">
        <f t="shared" si="30"/>
        <v>8406950.7296874989</v>
      </c>
      <c r="R48" s="285">
        <f t="shared" si="31"/>
        <v>8406950.7296874989</v>
      </c>
      <c r="S48" s="285">
        <f t="shared" si="32"/>
        <v>8406950.7296874989</v>
      </c>
      <c r="T48" s="285">
        <f t="shared" si="33"/>
        <v>8406950.7296874989</v>
      </c>
      <c r="U48" s="285">
        <f t="shared" si="34"/>
        <v>8406950.7296874989</v>
      </c>
      <c r="V48" s="287">
        <f t="shared" si="35"/>
        <v>100883408.75624998</v>
      </c>
      <c r="W48" s="285">
        <f t="shared" si="37"/>
        <v>574825308.11874998</v>
      </c>
      <c r="X48" s="94">
        <f t="shared" si="36"/>
        <v>100883408.75624999</v>
      </c>
      <c r="Y48" s="156">
        <f t="shared" si="21"/>
        <v>0</v>
      </c>
      <c r="Z48" s="604"/>
      <c r="AA48" s="733">
        <v>7</v>
      </c>
      <c r="AB48" s="692">
        <v>6305317</v>
      </c>
      <c r="AC48" s="692">
        <v>6244072.327332709</v>
      </c>
    </row>
    <row r="49" spans="1:31">
      <c r="A49" s="288">
        <v>8</v>
      </c>
      <c r="B49" s="284">
        <f t="shared" si="19"/>
        <v>202661853.93342465</v>
      </c>
      <c r="C49" s="284">
        <f>VLOOKUP(A49,$AA$46:$AC$60,2,FALSE)</f>
        <v>34300950</v>
      </c>
      <c r="D49" s="284"/>
      <c r="E49" s="285"/>
      <c r="F49" s="284"/>
      <c r="G49" s="285">
        <f t="shared" si="20"/>
        <v>17150475</v>
      </c>
      <c r="H49" s="285">
        <f t="shared" si="22"/>
        <v>219812328.93342465</v>
      </c>
      <c r="I49" s="286">
        <v>20</v>
      </c>
      <c r="J49" s="285">
        <f t="shared" si="23"/>
        <v>3663538.8155570775</v>
      </c>
      <c r="K49" s="285">
        <f t="shared" si="24"/>
        <v>3663538.8155570775</v>
      </c>
      <c r="L49" s="285">
        <f t="shared" si="25"/>
        <v>3663538.8155570775</v>
      </c>
      <c r="M49" s="285">
        <f t="shared" si="26"/>
        <v>3663538.8155570775</v>
      </c>
      <c r="N49" s="285">
        <f t="shared" si="27"/>
        <v>3663538.8155570775</v>
      </c>
      <c r="O49" s="285">
        <f t="shared" si="28"/>
        <v>3663538.8155570775</v>
      </c>
      <c r="P49" s="285">
        <f t="shared" si="29"/>
        <v>3663538.8155570775</v>
      </c>
      <c r="Q49" s="285">
        <f t="shared" si="30"/>
        <v>3663538.8155570775</v>
      </c>
      <c r="R49" s="285">
        <f t="shared" si="31"/>
        <v>3663538.8155570775</v>
      </c>
      <c r="S49" s="285">
        <f t="shared" si="32"/>
        <v>3663538.8155570775</v>
      </c>
      <c r="T49" s="285">
        <f t="shared" si="33"/>
        <v>3663538.8155570775</v>
      </c>
      <c r="U49" s="285">
        <f t="shared" si="34"/>
        <v>3663538.8155570775</v>
      </c>
      <c r="V49" s="287">
        <f t="shared" si="35"/>
        <v>43962465.78668493</v>
      </c>
      <c r="W49" s="285">
        <f t="shared" si="37"/>
        <v>193000338.14673972</v>
      </c>
      <c r="X49" s="94">
        <f t="shared" si="36"/>
        <v>43962465.78668493</v>
      </c>
      <c r="Y49" s="156">
        <f t="shared" si="21"/>
        <v>0</v>
      </c>
      <c r="Z49" s="604"/>
      <c r="AA49" s="733">
        <v>8</v>
      </c>
      <c r="AB49" s="692">
        <v>34300950</v>
      </c>
      <c r="AC49" s="692">
        <v>32914136.808231663</v>
      </c>
    </row>
    <row r="50" spans="1:31">
      <c r="A50" s="288">
        <v>10</v>
      </c>
      <c r="B50" s="284">
        <f>+W16+85917</f>
        <v>15547377</v>
      </c>
      <c r="C50" s="284">
        <f>VLOOKUP(A50,$AA$46:$AC$60,2,FALSE)</f>
        <v>7821268</v>
      </c>
      <c r="D50" s="284"/>
      <c r="E50" s="285"/>
      <c r="F50" s="284"/>
      <c r="G50" s="285">
        <f>+((C50+F50)*0.5)</f>
        <v>3910634</v>
      </c>
      <c r="H50" s="285">
        <f t="shared" si="22"/>
        <v>19458011</v>
      </c>
      <c r="I50" s="286">
        <v>30</v>
      </c>
      <c r="J50" s="285">
        <f t="shared" si="23"/>
        <v>486450.27499999997</v>
      </c>
      <c r="K50" s="285">
        <f t="shared" si="24"/>
        <v>486450.27499999997</v>
      </c>
      <c r="L50" s="285">
        <f t="shared" si="25"/>
        <v>486450.27499999997</v>
      </c>
      <c r="M50" s="285">
        <f t="shared" si="26"/>
        <v>486450.27499999997</v>
      </c>
      <c r="N50" s="285">
        <f t="shared" si="27"/>
        <v>486450.27499999997</v>
      </c>
      <c r="O50" s="285">
        <f t="shared" si="28"/>
        <v>486450.27499999997</v>
      </c>
      <c r="P50" s="285">
        <f t="shared" si="29"/>
        <v>486450.27499999997</v>
      </c>
      <c r="Q50" s="285">
        <f t="shared" si="30"/>
        <v>486450.27499999997</v>
      </c>
      <c r="R50" s="285">
        <f t="shared" si="31"/>
        <v>486450.27499999997</v>
      </c>
      <c r="S50" s="285">
        <f t="shared" si="32"/>
        <v>486450.27499999997</v>
      </c>
      <c r="T50" s="285">
        <f t="shared" si="33"/>
        <v>486450.27499999997</v>
      </c>
      <c r="U50" s="285">
        <f t="shared" si="34"/>
        <v>486450.27499999997</v>
      </c>
      <c r="V50" s="287">
        <f t="shared" si="35"/>
        <v>5837403.3000000007</v>
      </c>
      <c r="W50" s="285">
        <f t="shared" si="37"/>
        <v>17531241.699999999</v>
      </c>
      <c r="X50" s="94">
        <f t="shared" si="36"/>
        <v>5837403.2999999998</v>
      </c>
      <c r="Y50" s="156">
        <f t="shared" si="21"/>
        <v>0</v>
      </c>
      <c r="Z50" s="604"/>
      <c r="AA50" s="733">
        <v>10</v>
      </c>
      <c r="AB50" s="692">
        <v>7821268</v>
      </c>
      <c r="AC50" s="692">
        <v>7821268</v>
      </c>
    </row>
    <row r="51" spans="1:31">
      <c r="A51" s="288">
        <v>12</v>
      </c>
      <c r="B51" s="284">
        <f t="shared" ref="B51:B63" si="38">+W17</f>
        <v>2429696.9999999995</v>
      </c>
      <c r="C51" s="284">
        <f>VLOOKUP(A51,$AA$46:$AC$60,2,FALSE)</f>
        <v>6443561</v>
      </c>
      <c r="D51" s="284"/>
      <c r="E51" s="285"/>
      <c r="F51" s="284"/>
      <c r="G51" s="285">
        <f>+((C51-D51+F51)*0.5)</f>
        <v>3221780.5</v>
      </c>
      <c r="H51" s="285">
        <f>+B51+G51+D51</f>
        <v>5651477.5</v>
      </c>
      <c r="I51" s="286">
        <v>100</v>
      </c>
      <c r="J51" s="285">
        <f>H51*I51/100/12</f>
        <v>470956.45833333331</v>
      </c>
      <c r="K51" s="285">
        <f t="shared" si="24"/>
        <v>470956.45833333331</v>
      </c>
      <c r="L51" s="285">
        <f t="shared" si="25"/>
        <v>470956.45833333331</v>
      </c>
      <c r="M51" s="285">
        <f t="shared" si="26"/>
        <v>470956.45833333331</v>
      </c>
      <c r="N51" s="285">
        <f t="shared" si="27"/>
        <v>470956.45833333331</v>
      </c>
      <c r="O51" s="285">
        <f t="shared" si="28"/>
        <v>470956.45833333331</v>
      </c>
      <c r="P51" s="285">
        <f t="shared" si="29"/>
        <v>470956.45833333331</v>
      </c>
      <c r="Q51" s="285">
        <f t="shared" si="30"/>
        <v>470956.45833333331</v>
      </c>
      <c r="R51" s="285">
        <f t="shared" si="31"/>
        <v>470956.45833333331</v>
      </c>
      <c r="S51" s="285">
        <f t="shared" si="32"/>
        <v>470956.45833333331</v>
      </c>
      <c r="T51" s="285">
        <f t="shared" si="33"/>
        <v>470956.45833333331</v>
      </c>
      <c r="U51" s="285">
        <f t="shared" si="34"/>
        <v>470956.45833333331</v>
      </c>
      <c r="V51" s="287">
        <f>SUM(J51:U51)</f>
        <v>5651477.4999999991</v>
      </c>
      <c r="W51" s="285">
        <f>+B51+C51+F51-V51</f>
        <v>3221780.5000000009</v>
      </c>
      <c r="X51" s="161">
        <f t="shared" si="36"/>
        <v>5651477.5</v>
      </c>
      <c r="Y51" s="162">
        <f t="shared" si="21"/>
        <v>0</v>
      </c>
      <c r="Z51" s="604"/>
      <c r="AA51" s="733">
        <v>12</v>
      </c>
      <c r="AB51" s="692">
        <v>6443561</v>
      </c>
      <c r="AC51" s="692">
        <v>5801071.5621344987</v>
      </c>
    </row>
    <row r="52" spans="1:31">
      <c r="A52" s="288">
        <v>13</v>
      </c>
      <c r="B52" s="284">
        <f t="shared" si="38"/>
        <v>1369854.5316438354</v>
      </c>
      <c r="C52" s="285"/>
      <c r="D52" s="284"/>
      <c r="E52" s="285"/>
      <c r="F52" s="284"/>
      <c r="G52" s="285">
        <f t="shared" si="20"/>
        <v>0</v>
      </c>
      <c r="H52" s="285">
        <f t="shared" si="22"/>
        <v>1369854.5316438354</v>
      </c>
      <c r="I52" s="286"/>
      <c r="J52" s="285">
        <f t="shared" si="23"/>
        <v>0</v>
      </c>
      <c r="K52" s="285">
        <f t="shared" si="24"/>
        <v>0</v>
      </c>
      <c r="L52" s="285">
        <f t="shared" si="25"/>
        <v>0</v>
      </c>
      <c r="M52" s="285">
        <f t="shared" si="26"/>
        <v>0</v>
      </c>
      <c r="N52" s="285">
        <f t="shared" si="27"/>
        <v>0</v>
      </c>
      <c r="O52" s="285">
        <f t="shared" si="28"/>
        <v>0</v>
      </c>
      <c r="P52" s="285">
        <f t="shared" si="29"/>
        <v>0</v>
      </c>
      <c r="Q52" s="285">
        <f t="shared" si="30"/>
        <v>0</v>
      </c>
      <c r="R52" s="285">
        <f t="shared" si="31"/>
        <v>0</v>
      </c>
      <c r="S52" s="285">
        <f t="shared" si="32"/>
        <v>0</v>
      </c>
      <c r="T52" s="285">
        <f t="shared" si="33"/>
        <v>0</v>
      </c>
      <c r="U52" s="285">
        <f t="shared" si="34"/>
        <v>0</v>
      </c>
      <c r="V52" s="287">
        <v>394790.44</v>
      </c>
      <c r="W52" s="285">
        <f t="shared" si="37"/>
        <v>975064.09164383542</v>
      </c>
      <c r="X52" s="94"/>
      <c r="Y52" s="95">
        <f>V52-X52</f>
        <v>394790.44</v>
      </c>
      <c r="Z52" s="604"/>
      <c r="AA52" s="733">
        <v>38</v>
      </c>
      <c r="AB52" s="692">
        <v>4166088</v>
      </c>
      <c r="AC52" s="692">
        <v>4166088</v>
      </c>
    </row>
    <row r="53" spans="1:31">
      <c r="A53" s="288">
        <v>17</v>
      </c>
      <c r="B53" s="284">
        <f t="shared" si="38"/>
        <v>574208.80000000005</v>
      </c>
      <c r="C53" s="285"/>
      <c r="D53" s="284"/>
      <c r="E53" s="285"/>
      <c r="F53" s="284"/>
      <c r="G53" s="285">
        <f t="shared" si="20"/>
        <v>0</v>
      </c>
      <c r="H53" s="285">
        <f t="shared" si="22"/>
        <v>574208.80000000005</v>
      </c>
      <c r="I53" s="286">
        <v>8</v>
      </c>
      <c r="J53" s="285">
        <f t="shared" si="23"/>
        <v>3828.0586666666672</v>
      </c>
      <c r="K53" s="285">
        <f t="shared" si="24"/>
        <v>3828.0586666666672</v>
      </c>
      <c r="L53" s="285">
        <f t="shared" si="25"/>
        <v>3828.0586666666672</v>
      </c>
      <c r="M53" s="285">
        <f t="shared" si="26"/>
        <v>3828.0586666666672</v>
      </c>
      <c r="N53" s="285">
        <f t="shared" si="27"/>
        <v>3828.0586666666672</v>
      </c>
      <c r="O53" s="285">
        <f t="shared" si="28"/>
        <v>3828.0586666666672</v>
      </c>
      <c r="P53" s="285">
        <f t="shared" si="29"/>
        <v>3828.0586666666672</v>
      </c>
      <c r="Q53" s="285">
        <f t="shared" si="30"/>
        <v>3828.0586666666672</v>
      </c>
      <c r="R53" s="285">
        <f t="shared" si="31"/>
        <v>3828.0586666666672</v>
      </c>
      <c r="S53" s="285">
        <f t="shared" si="32"/>
        <v>3828.0586666666672</v>
      </c>
      <c r="T53" s="285">
        <f t="shared" si="33"/>
        <v>3828.0586666666672</v>
      </c>
      <c r="U53" s="285">
        <f t="shared" si="34"/>
        <v>3828.0586666666672</v>
      </c>
      <c r="V53" s="287">
        <f t="shared" si="35"/>
        <v>45936.703999999998</v>
      </c>
      <c r="W53" s="285">
        <f t="shared" si="37"/>
        <v>528272.09600000002</v>
      </c>
      <c r="X53" s="94">
        <f t="shared" si="36"/>
        <v>45936.704000000005</v>
      </c>
      <c r="Y53" s="95">
        <f t="shared" si="21"/>
        <v>0</v>
      </c>
      <c r="Z53" s="604"/>
      <c r="AA53" s="733">
        <v>41</v>
      </c>
      <c r="AB53" s="692">
        <v>932367</v>
      </c>
      <c r="AC53" s="692">
        <v>735494.51874662773</v>
      </c>
    </row>
    <row r="54" spans="1:31">
      <c r="A54" s="288">
        <v>38</v>
      </c>
      <c r="B54" s="284">
        <f t="shared" si="38"/>
        <v>2287175.15</v>
      </c>
      <c r="C54" s="284">
        <f>VLOOKUP(A54,$AA$46:$AC$60,2,FALSE)</f>
        <v>4166088</v>
      </c>
      <c r="D54" s="284"/>
      <c r="E54" s="285"/>
      <c r="F54" s="284"/>
      <c r="G54" s="285">
        <f t="shared" si="20"/>
        <v>2083044</v>
      </c>
      <c r="H54" s="285">
        <f t="shared" si="22"/>
        <v>4370219.1500000004</v>
      </c>
      <c r="I54" s="286">
        <v>30</v>
      </c>
      <c r="J54" s="285">
        <f t="shared" si="23"/>
        <v>109255.47875000001</v>
      </c>
      <c r="K54" s="285">
        <f t="shared" si="24"/>
        <v>109255.47875000001</v>
      </c>
      <c r="L54" s="285">
        <f t="shared" si="25"/>
        <v>109255.47875000001</v>
      </c>
      <c r="M54" s="285">
        <f t="shared" si="26"/>
        <v>109255.47875000001</v>
      </c>
      <c r="N54" s="285">
        <f t="shared" si="27"/>
        <v>109255.47875000001</v>
      </c>
      <c r="O54" s="285">
        <f t="shared" si="28"/>
        <v>109255.47875000001</v>
      </c>
      <c r="P54" s="285">
        <f t="shared" si="29"/>
        <v>109255.47875000001</v>
      </c>
      <c r="Q54" s="285">
        <f t="shared" si="30"/>
        <v>109255.47875000001</v>
      </c>
      <c r="R54" s="285">
        <f t="shared" si="31"/>
        <v>109255.47875000001</v>
      </c>
      <c r="S54" s="285">
        <f t="shared" si="32"/>
        <v>109255.47875000001</v>
      </c>
      <c r="T54" s="285">
        <f t="shared" si="33"/>
        <v>109255.47875000001</v>
      </c>
      <c r="U54" s="285">
        <f t="shared" si="34"/>
        <v>109255.47875000001</v>
      </c>
      <c r="V54" s="287">
        <f t="shared" si="35"/>
        <v>1311065.7450000001</v>
      </c>
      <c r="W54" s="285">
        <f t="shared" si="37"/>
        <v>5142197.4050000003</v>
      </c>
      <c r="X54" s="94">
        <f t="shared" si="36"/>
        <v>1311065.7450000001</v>
      </c>
      <c r="Y54" s="95">
        <f t="shared" si="21"/>
        <v>0</v>
      </c>
      <c r="Z54" s="604"/>
      <c r="AA54" s="733">
        <v>49</v>
      </c>
      <c r="AB54" s="692">
        <v>96979800</v>
      </c>
      <c r="AC54" s="692">
        <v>90992502.221660629</v>
      </c>
    </row>
    <row r="55" spans="1:31">
      <c r="A55" s="288">
        <v>41</v>
      </c>
      <c r="B55" s="284">
        <f t="shared" si="38"/>
        <v>6178738.2623287672</v>
      </c>
      <c r="C55" s="284">
        <f>VLOOKUP(A55,$AA$46:$AC$60,2,FALSE)</f>
        <v>932367</v>
      </c>
      <c r="D55" s="284"/>
      <c r="E55" s="284"/>
      <c r="F55" s="284"/>
      <c r="G55" s="285">
        <f t="shared" si="20"/>
        <v>466183.5</v>
      </c>
      <c r="H55" s="285">
        <f t="shared" si="22"/>
        <v>6644921.7623287672</v>
      </c>
      <c r="I55" s="286">
        <v>25</v>
      </c>
      <c r="J55" s="285">
        <f t="shared" si="23"/>
        <v>138435.87004851599</v>
      </c>
      <c r="K55" s="285">
        <f t="shared" si="24"/>
        <v>138435.87004851599</v>
      </c>
      <c r="L55" s="285">
        <f t="shared" si="25"/>
        <v>138435.87004851599</v>
      </c>
      <c r="M55" s="285">
        <f t="shared" si="26"/>
        <v>138435.87004851599</v>
      </c>
      <c r="N55" s="285">
        <f t="shared" si="27"/>
        <v>138435.87004851599</v>
      </c>
      <c r="O55" s="285">
        <f t="shared" si="28"/>
        <v>138435.87004851599</v>
      </c>
      <c r="P55" s="285">
        <f t="shared" si="29"/>
        <v>138435.87004851599</v>
      </c>
      <c r="Q55" s="285">
        <f t="shared" si="30"/>
        <v>138435.87004851599</v>
      </c>
      <c r="R55" s="285">
        <f t="shared" si="31"/>
        <v>138435.87004851599</v>
      </c>
      <c r="S55" s="285">
        <f t="shared" si="32"/>
        <v>138435.87004851599</v>
      </c>
      <c r="T55" s="285">
        <f t="shared" si="33"/>
        <v>138435.87004851599</v>
      </c>
      <c r="U55" s="285">
        <f t="shared" si="34"/>
        <v>138435.87004851599</v>
      </c>
      <c r="V55" s="287">
        <f t="shared" si="35"/>
        <v>1661230.4405821918</v>
      </c>
      <c r="W55" s="285">
        <f t="shared" si="37"/>
        <v>5449874.8217465756</v>
      </c>
      <c r="X55" s="94">
        <f t="shared" si="36"/>
        <v>1661230.440582192</v>
      </c>
      <c r="Y55" s="95">
        <f t="shared" si="21"/>
        <v>0</v>
      </c>
      <c r="Z55" s="604"/>
      <c r="AA55" s="733">
        <v>50</v>
      </c>
      <c r="AB55" s="692">
        <v>28633648</v>
      </c>
      <c r="AC55" s="692">
        <v>26453001.237340864</v>
      </c>
    </row>
    <row r="56" spans="1:31">
      <c r="A56" s="288">
        <v>45</v>
      </c>
      <c r="B56" s="284">
        <f t="shared" si="38"/>
        <v>7153.8500000000013</v>
      </c>
      <c r="C56" s="285"/>
      <c r="D56" s="284"/>
      <c r="E56" s="284"/>
      <c r="F56" s="284"/>
      <c r="G56" s="285">
        <f t="shared" si="20"/>
        <v>0</v>
      </c>
      <c r="H56" s="285">
        <f t="shared" si="22"/>
        <v>7153.8500000000013</v>
      </c>
      <c r="I56" s="286">
        <v>45</v>
      </c>
      <c r="J56" s="285">
        <f t="shared" si="23"/>
        <v>268.26937500000003</v>
      </c>
      <c r="K56" s="285">
        <f t="shared" si="24"/>
        <v>268.26937500000003</v>
      </c>
      <c r="L56" s="285">
        <f t="shared" si="25"/>
        <v>268.26937500000003</v>
      </c>
      <c r="M56" s="285">
        <f t="shared" si="26"/>
        <v>268.26937500000003</v>
      </c>
      <c r="N56" s="285">
        <f t="shared" si="27"/>
        <v>268.26937500000003</v>
      </c>
      <c r="O56" s="285">
        <f t="shared" si="28"/>
        <v>268.26937500000003</v>
      </c>
      <c r="P56" s="285">
        <f t="shared" si="29"/>
        <v>268.26937500000003</v>
      </c>
      <c r="Q56" s="285">
        <f t="shared" si="30"/>
        <v>268.26937500000003</v>
      </c>
      <c r="R56" s="285">
        <f t="shared" si="31"/>
        <v>268.26937500000003</v>
      </c>
      <c r="S56" s="285">
        <f t="shared" si="32"/>
        <v>268.26937500000003</v>
      </c>
      <c r="T56" s="285">
        <f t="shared" si="33"/>
        <v>268.26937500000003</v>
      </c>
      <c r="U56" s="285">
        <f t="shared" si="34"/>
        <v>268.26937500000003</v>
      </c>
      <c r="V56" s="287">
        <f t="shared" si="35"/>
        <v>3219.2324999999996</v>
      </c>
      <c r="W56" s="285">
        <f t="shared" si="37"/>
        <v>3934.6175000000017</v>
      </c>
      <c r="X56" s="94">
        <f t="shared" si="36"/>
        <v>3219.2325000000005</v>
      </c>
      <c r="Y56" s="95">
        <f t="shared" si="21"/>
        <v>0</v>
      </c>
      <c r="Z56" s="604"/>
      <c r="AA56" s="733">
        <v>51</v>
      </c>
      <c r="AB56" s="692">
        <v>245277116.88738975</v>
      </c>
      <c r="AC56" s="692">
        <v>225743346.72333723</v>
      </c>
    </row>
    <row r="57" spans="1:31">
      <c r="A57" s="295">
        <v>49</v>
      </c>
      <c r="B57" s="284">
        <f t="shared" si="38"/>
        <v>707241601.99846578</v>
      </c>
      <c r="C57" s="284">
        <f>VLOOKUP(A57,$AA$46:$AC$60,2,FALSE)</f>
        <v>96979800</v>
      </c>
      <c r="D57" s="284"/>
      <c r="E57" s="285"/>
      <c r="F57" s="284"/>
      <c r="G57" s="285">
        <f t="shared" si="20"/>
        <v>48489900</v>
      </c>
      <c r="H57" s="285">
        <f t="shared" si="22"/>
        <v>755731501.99846578</v>
      </c>
      <c r="I57" s="286">
        <v>8</v>
      </c>
      <c r="J57" s="285">
        <f t="shared" si="23"/>
        <v>5038210.0133231049</v>
      </c>
      <c r="K57" s="285">
        <f t="shared" si="24"/>
        <v>5038210.0133231049</v>
      </c>
      <c r="L57" s="285">
        <f t="shared" si="25"/>
        <v>5038210.0133231049</v>
      </c>
      <c r="M57" s="285">
        <f t="shared" si="26"/>
        <v>5038210.0133231049</v>
      </c>
      <c r="N57" s="285">
        <f t="shared" si="27"/>
        <v>5038210.0133231049</v>
      </c>
      <c r="O57" s="285">
        <f t="shared" si="28"/>
        <v>5038210.0133231049</v>
      </c>
      <c r="P57" s="285">
        <f t="shared" si="29"/>
        <v>5038210.0133231049</v>
      </c>
      <c r="Q57" s="285">
        <f t="shared" si="30"/>
        <v>5038210.0133231049</v>
      </c>
      <c r="R57" s="285">
        <f t="shared" si="31"/>
        <v>5038210.0133231049</v>
      </c>
      <c r="S57" s="285">
        <f t="shared" si="32"/>
        <v>5038210.0133231049</v>
      </c>
      <c r="T57" s="285">
        <f t="shared" si="33"/>
        <v>5038210.0133231049</v>
      </c>
      <c r="U57" s="285">
        <f t="shared" si="34"/>
        <v>5038210.0133231049</v>
      </c>
      <c r="V57" s="287">
        <f t="shared" si="35"/>
        <v>60458520.159877263</v>
      </c>
      <c r="W57" s="285">
        <f t="shared" si="37"/>
        <v>743762881.83858848</v>
      </c>
      <c r="X57" s="94">
        <f t="shared" si="36"/>
        <v>60458520.159877263</v>
      </c>
      <c r="Y57" s="95">
        <f t="shared" si="21"/>
        <v>0</v>
      </c>
      <c r="Z57" s="604"/>
      <c r="AA57" s="764" t="s">
        <v>224</v>
      </c>
      <c r="AB57" s="692">
        <v>13386691.505160002</v>
      </c>
      <c r="AC57" s="692">
        <v>13386691.505160002</v>
      </c>
    </row>
    <row r="58" spans="1:31">
      <c r="A58" s="295">
        <v>50</v>
      </c>
      <c r="B58" s="284">
        <f t="shared" si="38"/>
        <v>18567304.962499999</v>
      </c>
      <c r="C58" s="284">
        <f>VLOOKUP(A58,$AA$46:$AC$60,2,FALSE)</f>
        <v>28633648</v>
      </c>
      <c r="D58" s="284"/>
      <c r="E58" s="285"/>
      <c r="F58" s="284"/>
      <c r="G58" s="285">
        <f t="shared" si="20"/>
        <v>14316824</v>
      </c>
      <c r="H58" s="285">
        <f t="shared" si="22"/>
        <v>32884128.962499999</v>
      </c>
      <c r="I58" s="286">
        <v>55</v>
      </c>
      <c r="J58" s="285">
        <f t="shared" si="23"/>
        <v>1507189.2441145834</v>
      </c>
      <c r="K58" s="285">
        <f t="shared" si="24"/>
        <v>1507189.2441145834</v>
      </c>
      <c r="L58" s="285">
        <f t="shared" si="25"/>
        <v>1507189.2441145834</v>
      </c>
      <c r="M58" s="285">
        <f t="shared" si="26"/>
        <v>1507189.2441145834</v>
      </c>
      <c r="N58" s="285">
        <f t="shared" si="27"/>
        <v>1507189.2441145834</v>
      </c>
      <c r="O58" s="285">
        <f t="shared" si="28"/>
        <v>1507189.2441145834</v>
      </c>
      <c r="P58" s="285">
        <f t="shared" si="29"/>
        <v>1507189.2441145834</v>
      </c>
      <c r="Q58" s="285">
        <f t="shared" si="30"/>
        <v>1507189.2441145834</v>
      </c>
      <c r="R58" s="285">
        <f t="shared" si="31"/>
        <v>1507189.2441145834</v>
      </c>
      <c r="S58" s="285">
        <f t="shared" si="32"/>
        <v>1507189.2441145834</v>
      </c>
      <c r="T58" s="285">
        <f t="shared" si="33"/>
        <v>1507189.2441145834</v>
      </c>
      <c r="U58" s="285">
        <f t="shared" si="34"/>
        <v>1507189.2441145834</v>
      </c>
      <c r="V58" s="287">
        <f t="shared" si="35"/>
        <v>18086270.929375</v>
      </c>
      <c r="W58" s="285">
        <f t="shared" si="37"/>
        <v>29114682.033124998</v>
      </c>
      <c r="X58" s="94">
        <f t="shared" si="36"/>
        <v>18086270.929375</v>
      </c>
      <c r="Y58" s="95">
        <f t="shared" si="21"/>
        <v>0</v>
      </c>
      <c r="Z58" s="604"/>
      <c r="AA58" s="733">
        <v>14.1</v>
      </c>
      <c r="AB58" s="692">
        <v>3826361</v>
      </c>
      <c r="AC58" s="692">
        <v>3595223.8648070795</v>
      </c>
    </row>
    <row r="59" spans="1:31" s="606" customFormat="1">
      <c r="A59" s="288">
        <v>51</v>
      </c>
      <c r="B59" s="284">
        <f t="shared" si="38"/>
        <v>1305145781.3705242</v>
      </c>
      <c r="C59" s="284">
        <f>VLOOKUP(A59,$AA$46:$AC$60,2,FALSE)</f>
        <v>245277116.88738975</v>
      </c>
      <c r="D59" s="284"/>
      <c r="E59" s="285"/>
      <c r="F59" s="284"/>
      <c r="G59" s="285">
        <f t="shared" si="20"/>
        <v>122638558.44369487</v>
      </c>
      <c r="H59" s="285">
        <f t="shared" si="22"/>
        <v>1427784339.814219</v>
      </c>
      <c r="I59" s="286">
        <v>6</v>
      </c>
      <c r="J59" s="285">
        <f t="shared" si="23"/>
        <v>7138921.6990710944</v>
      </c>
      <c r="K59" s="285">
        <f t="shared" si="24"/>
        <v>7138921.6990710944</v>
      </c>
      <c r="L59" s="285">
        <f t="shared" si="25"/>
        <v>7138921.6990710944</v>
      </c>
      <c r="M59" s="285">
        <f t="shared" si="26"/>
        <v>7138921.6990710944</v>
      </c>
      <c r="N59" s="285">
        <f t="shared" si="27"/>
        <v>7138921.6990710944</v>
      </c>
      <c r="O59" s="285">
        <f t="shared" si="28"/>
        <v>7138921.6990710944</v>
      </c>
      <c r="P59" s="285">
        <f t="shared" si="29"/>
        <v>7138921.6990710944</v>
      </c>
      <c r="Q59" s="285">
        <f t="shared" si="30"/>
        <v>7138921.6990710944</v>
      </c>
      <c r="R59" s="285">
        <f t="shared" si="31"/>
        <v>7138921.6990710944</v>
      </c>
      <c r="S59" s="285">
        <f t="shared" si="32"/>
        <v>7138921.6990710944</v>
      </c>
      <c r="T59" s="285">
        <f t="shared" si="33"/>
        <v>7138921.6990710944</v>
      </c>
      <c r="U59" s="285">
        <f t="shared" si="34"/>
        <v>7138921.6990710944</v>
      </c>
      <c r="V59" s="287">
        <f t="shared" si="35"/>
        <v>85667060.388853133</v>
      </c>
      <c r="W59" s="285">
        <f t="shared" si="37"/>
        <v>1464755837.8690608</v>
      </c>
      <c r="X59" s="94">
        <f t="shared" si="36"/>
        <v>85667060.388853133</v>
      </c>
      <c r="Y59" s="95">
        <f t="shared" si="21"/>
        <v>0</v>
      </c>
      <c r="Z59" s="737"/>
      <c r="AA59" s="733"/>
      <c r="AB59" s="692"/>
      <c r="AC59" s="692"/>
    </row>
    <row r="60" spans="1:31" s="606" customFormat="1" ht="12.75">
      <c r="A60" s="298" t="s">
        <v>224</v>
      </c>
      <c r="B60" s="284">
        <f t="shared" si="38"/>
        <v>59502829.969043568</v>
      </c>
      <c r="C60" s="284">
        <f>VLOOKUP(A60,$AA$46:$AC$60,2,FALSE)</f>
        <v>13386691.505160002</v>
      </c>
      <c r="D60" s="284"/>
      <c r="E60" s="285"/>
      <c r="F60" s="284"/>
      <c r="G60" s="285">
        <f>+((C60+F60)*0.5)</f>
        <v>6693345.752580001</v>
      </c>
      <c r="H60" s="285">
        <f t="shared" si="22"/>
        <v>66196175.72162357</v>
      </c>
      <c r="I60" s="286">
        <v>6</v>
      </c>
      <c r="J60" s="285">
        <f t="shared" si="23"/>
        <v>330980.87860811787</v>
      </c>
      <c r="K60" s="285">
        <f t="shared" si="24"/>
        <v>330980.87860811787</v>
      </c>
      <c r="L60" s="285">
        <f t="shared" si="25"/>
        <v>330980.87860811787</v>
      </c>
      <c r="M60" s="285">
        <f t="shared" si="26"/>
        <v>330980.87860811787</v>
      </c>
      <c r="N60" s="285">
        <f t="shared" si="27"/>
        <v>330980.87860811787</v>
      </c>
      <c r="O60" s="285">
        <f t="shared" si="28"/>
        <v>330980.87860811787</v>
      </c>
      <c r="P60" s="285">
        <f t="shared" si="29"/>
        <v>330980.87860811787</v>
      </c>
      <c r="Q60" s="285">
        <f t="shared" si="30"/>
        <v>330980.87860811787</v>
      </c>
      <c r="R60" s="285">
        <f t="shared" si="31"/>
        <v>330980.87860811787</v>
      </c>
      <c r="S60" s="285">
        <f t="shared" si="32"/>
        <v>330980.87860811787</v>
      </c>
      <c r="T60" s="285">
        <f t="shared" si="33"/>
        <v>330980.87860811787</v>
      </c>
      <c r="U60" s="285">
        <f t="shared" si="34"/>
        <v>330980.87860811787</v>
      </c>
      <c r="V60" s="287">
        <f t="shared" si="35"/>
        <v>3971770.5432974142</v>
      </c>
      <c r="W60" s="285">
        <f t="shared" si="37"/>
        <v>68917750.930906162</v>
      </c>
      <c r="X60" s="94">
        <f t="shared" si="36"/>
        <v>3971770.5432974142</v>
      </c>
      <c r="Y60" s="95">
        <f t="shared" si="21"/>
        <v>0</v>
      </c>
      <c r="Z60" s="737"/>
      <c r="AA60" s="735" t="s">
        <v>84</v>
      </c>
      <c r="AB60" s="736">
        <f>SUM(AB47:AB59)</f>
        <v>456062583.50515997</v>
      </c>
      <c r="AC60" s="736">
        <f>SUM(AC47:AC59)</f>
        <v>425791512.48092246</v>
      </c>
      <c r="AE60" s="765">
        <f>+AB60-AC60</f>
        <v>30271071.024237514</v>
      </c>
    </row>
    <row r="61" spans="1:31" s="606" customFormat="1" ht="12.75">
      <c r="A61" s="288">
        <v>43.2</v>
      </c>
      <c r="B61" s="284">
        <f t="shared" si="38"/>
        <v>0</v>
      </c>
      <c r="C61" s="284"/>
      <c r="D61" s="284"/>
      <c r="E61" s="285"/>
      <c r="F61" s="284"/>
      <c r="G61" s="285">
        <f t="shared" si="20"/>
        <v>0</v>
      </c>
      <c r="H61" s="285">
        <f t="shared" si="22"/>
        <v>0</v>
      </c>
      <c r="I61" s="286">
        <v>50</v>
      </c>
      <c r="J61" s="285">
        <f t="shared" si="23"/>
        <v>0</v>
      </c>
      <c r="K61" s="285">
        <f t="shared" si="24"/>
        <v>0</v>
      </c>
      <c r="L61" s="285">
        <f t="shared" si="25"/>
        <v>0</v>
      </c>
      <c r="M61" s="285">
        <f t="shared" si="26"/>
        <v>0</v>
      </c>
      <c r="N61" s="285">
        <f t="shared" si="27"/>
        <v>0</v>
      </c>
      <c r="O61" s="285">
        <f t="shared" si="28"/>
        <v>0</v>
      </c>
      <c r="P61" s="285">
        <f t="shared" si="29"/>
        <v>0</v>
      </c>
      <c r="Q61" s="285">
        <f t="shared" si="30"/>
        <v>0</v>
      </c>
      <c r="R61" s="285">
        <f t="shared" si="31"/>
        <v>0</v>
      </c>
      <c r="S61" s="285">
        <f t="shared" si="32"/>
        <v>0</v>
      </c>
      <c r="T61" s="285">
        <f t="shared" si="33"/>
        <v>0</v>
      </c>
      <c r="U61" s="285">
        <f t="shared" si="34"/>
        <v>0</v>
      </c>
      <c r="V61" s="287">
        <f t="shared" si="35"/>
        <v>0</v>
      </c>
      <c r="W61" s="285">
        <f t="shared" si="37"/>
        <v>0</v>
      </c>
      <c r="X61" s="94">
        <f t="shared" si="36"/>
        <v>0</v>
      </c>
      <c r="Y61" s="95">
        <f t="shared" si="21"/>
        <v>0</v>
      </c>
      <c r="Z61" s="737"/>
    </row>
    <row r="62" spans="1:31" s="606" customFormat="1" ht="12.75">
      <c r="A62" s="288" t="s">
        <v>158</v>
      </c>
      <c r="B62" s="284">
        <f t="shared" si="38"/>
        <v>19174115.910930283</v>
      </c>
      <c r="C62" s="284"/>
      <c r="D62" s="284"/>
      <c r="E62" s="285"/>
      <c r="F62" s="284"/>
      <c r="G62" s="285">
        <f t="shared" si="20"/>
        <v>0</v>
      </c>
      <c r="H62" s="285">
        <f t="shared" si="22"/>
        <v>19174115.910930283</v>
      </c>
      <c r="I62" s="286">
        <v>7</v>
      </c>
      <c r="J62" s="285">
        <f t="shared" si="23"/>
        <v>111849.00948042666</v>
      </c>
      <c r="K62" s="285">
        <f t="shared" si="24"/>
        <v>111849.00948042666</v>
      </c>
      <c r="L62" s="285">
        <f t="shared" si="25"/>
        <v>111849.00948042666</v>
      </c>
      <c r="M62" s="285">
        <f t="shared" si="26"/>
        <v>111849.00948042666</v>
      </c>
      <c r="N62" s="285">
        <f t="shared" si="27"/>
        <v>111849.00948042666</v>
      </c>
      <c r="O62" s="285">
        <f t="shared" si="28"/>
        <v>111849.00948042666</v>
      </c>
      <c r="P62" s="285">
        <f t="shared" si="29"/>
        <v>111849.00948042666</v>
      </c>
      <c r="Q62" s="285">
        <f t="shared" si="30"/>
        <v>111849.00948042666</v>
      </c>
      <c r="R62" s="285">
        <f t="shared" si="31"/>
        <v>111849.00948042666</v>
      </c>
      <c r="S62" s="285">
        <f t="shared" si="32"/>
        <v>111849.00948042666</v>
      </c>
      <c r="T62" s="285">
        <f t="shared" si="33"/>
        <v>111849.00948042666</v>
      </c>
      <c r="U62" s="285">
        <f t="shared" si="34"/>
        <v>111849.00948042666</v>
      </c>
      <c r="V62" s="287">
        <f t="shared" si="35"/>
        <v>1342188.1137651196</v>
      </c>
      <c r="W62" s="285">
        <f t="shared" si="37"/>
        <v>17831927.797165163</v>
      </c>
      <c r="X62" s="94">
        <f t="shared" si="36"/>
        <v>1342188.1137651198</v>
      </c>
      <c r="Y62" s="95">
        <f t="shared" si="21"/>
        <v>0</v>
      </c>
      <c r="Z62" s="737"/>
    </row>
    <row r="63" spans="1:31" s="606" customFormat="1" ht="12.75">
      <c r="A63" s="378">
        <v>14.1</v>
      </c>
      <c r="B63" s="284">
        <f t="shared" si="38"/>
        <v>5673640.6274657538</v>
      </c>
      <c r="C63" s="284">
        <f>VLOOKUP(A63,$AA$46:$AC$60,2,FALSE)</f>
        <v>3826361</v>
      </c>
      <c r="D63" s="284"/>
      <c r="E63" s="285"/>
      <c r="F63" s="284"/>
      <c r="G63" s="285">
        <f t="shared" si="20"/>
        <v>1913180.5</v>
      </c>
      <c r="H63" s="285">
        <f t="shared" si="22"/>
        <v>7586821.1274657538</v>
      </c>
      <c r="I63" s="286">
        <v>5</v>
      </c>
      <c r="J63" s="285">
        <f t="shared" si="23"/>
        <v>31611.754697773973</v>
      </c>
      <c r="K63" s="285">
        <f t="shared" si="24"/>
        <v>31611.754697773973</v>
      </c>
      <c r="L63" s="285">
        <f t="shared" si="25"/>
        <v>31611.754697773973</v>
      </c>
      <c r="M63" s="285">
        <f t="shared" si="26"/>
        <v>31611.754697773973</v>
      </c>
      <c r="N63" s="285">
        <f t="shared" si="27"/>
        <v>31611.754697773973</v>
      </c>
      <c r="O63" s="285">
        <f t="shared" si="28"/>
        <v>31611.754697773973</v>
      </c>
      <c r="P63" s="285">
        <f t="shared" si="29"/>
        <v>31611.754697773973</v>
      </c>
      <c r="Q63" s="285">
        <f t="shared" si="30"/>
        <v>31611.754697773973</v>
      </c>
      <c r="R63" s="285">
        <f t="shared" si="31"/>
        <v>31611.754697773973</v>
      </c>
      <c r="S63" s="285">
        <f t="shared" si="32"/>
        <v>31611.754697773973</v>
      </c>
      <c r="T63" s="285">
        <f t="shared" si="33"/>
        <v>31611.754697773973</v>
      </c>
      <c r="U63" s="285">
        <f t="shared" si="34"/>
        <v>31611.754697773973</v>
      </c>
      <c r="V63" s="287">
        <f t="shared" si="35"/>
        <v>379341.05637328763</v>
      </c>
      <c r="W63" s="285">
        <f t="shared" si="37"/>
        <v>9120660.5710924678</v>
      </c>
      <c r="X63" s="94">
        <f t="shared" si="36"/>
        <v>379341.05637328769</v>
      </c>
      <c r="Y63" s="95">
        <f t="shared" si="21"/>
        <v>0</v>
      </c>
      <c r="Z63" s="737"/>
    </row>
    <row r="64" spans="1:31" ht="15.75" thickBot="1">
      <c r="A64" s="301" t="s">
        <v>84</v>
      </c>
      <c r="B64" s="302">
        <f t="shared" ref="B64:T64" si="39">SUM(B43:B63)</f>
        <v>4276790537.4905834</v>
      </c>
      <c r="C64" s="302">
        <f>SUM(C43:C63)</f>
        <v>456062583.50515997</v>
      </c>
      <c r="D64" s="302">
        <f>SUM(D43:D63)</f>
        <v>0</v>
      </c>
      <c r="E64" s="302">
        <f t="shared" si="39"/>
        <v>0</v>
      </c>
      <c r="F64" s="302">
        <f t="shared" si="39"/>
        <v>0</v>
      </c>
      <c r="G64" s="302">
        <f t="shared" si="39"/>
        <v>228031291.75257999</v>
      </c>
      <c r="H64" s="302">
        <f t="shared" si="39"/>
        <v>4504821829.2431641</v>
      </c>
      <c r="I64" s="302"/>
      <c r="J64" s="302">
        <f t="shared" si="39"/>
        <v>32034026.445557665</v>
      </c>
      <c r="K64" s="302">
        <f t="shared" si="39"/>
        <v>32034026.445557665</v>
      </c>
      <c r="L64" s="302">
        <f t="shared" si="39"/>
        <v>32034026.445557665</v>
      </c>
      <c r="M64" s="302">
        <f t="shared" si="39"/>
        <v>32034026.445557665</v>
      </c>
      <c r="N64" s="302">
        <f t="shared" si="39"/>
        <v>32034026.445557665</v>
      </c>
      <c r="O64" s="302">
        <f t="shared" si="39"/>
        <v>32034026.445557665</v>
      </c>
      <c r="P64" s="302">
        <f t="shared" si="39"/>
        <v>32034026.445557665</v>
      </c>
      <c r="Q64" s="302">
        <f t="shared" si="39"/>
        <v>32034026.445557665</v>
      </c>
      <c r="R64" s="302">
        <f t="shared" si="39"/>
        <v>32034026.445557665</v>
      </c>
      <c r="S64" s="302">
        <f t="shared" si="39"/>
        <v>32034026.445557665</v>
      </c>
      <c r="T64" s="302">
        <f t="shared" si="39"/>
        <v>32034026.445557665</v>
      </c>
      <c r="U64" s="302">
        <f>SUM(U43:U63)</f>
        <v>32034026.445557665</v>
      </c>
      <c r="V64" s="302">
        <f>SUM(V43:V63)</f>
        <v>384803107.78669196</v>
      </c>
      <c r="W64" s="302">
        <f>SUM(W43:W63)</f>
        <v>4348050013.2090511</v>
      </c>
      <c r="X64" s="94">
        <f>SUM(X43:X63)</f>
        <v>384408317.34669203</v>
      </c>
      <c r="Y64" s="95">
        <f t="shared" si="21"/>
        <v>394790.43999993801</v>
      </c>
      <c r="AA64" s="606"/>
      <c r="AB64" s="606"/>
      <c r="AC64" s="606"/>
    </row>
    <row r="65" spans="1:32" ht="15.75" thickTop="1">
      <c r="A65" s="241"/>
      <c r="B65" s="369" t="s">
        <v>119</v>
      </c>
      <c r="C65" s="369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95">
        <f>V64-X64-Y64</f>
        <v>0</v>
      </c>
      <c r="Y65" s="95"/>
    </row>
    <row r="66" spans="1:32">
      <c r="B66" s="242" t="s">
        <v>84</v>
      </c>
      <c r="C66" s="242">
        <f>+C64+C65</f>
        <v>456062583.50515997</v>
      </c>
    </row>
    <row r="67" spans="1:32">
      <c r="B67" s="242" t="s">
        <v>226</v>
      </c>
      <c r="C67" s="242">
        <f>+C66-C60</f>
        <v>442675892</v>
      </c>
      <c r="D67" s="766"/>
    </row>
    <row r="68" spans="1:32">
      <c r="B68" s="242"/>
      <c r="C68" s="242"/>
      <c r="D68" s="766"/>
    </row>
    <row r="69" spans="1:32">
      <c r="A69" s="307" t="s">
        <v>189</v>
      </c>
      <c r="B69" s="242" t="s">
        <v>160</v>
      </c>
      <c r="C69" s="242">
        <f>+C66-AB60</f>
        <v>0</v>
      </c>
      <c r="D69" s="308"/>
      <c r="E69" s="308"/>
      <c r="F69" s="308"/>
      <c r="G69" s="308"/>
      <c r="H69" s="309" t="s">
        <v>127</v>
      </c>
      <c r="I69" s="308"/>
      <c r="J69" s="310"/>
      <c r="K69" s="308"/>
      <c r="L69" s="308"/>
      <c r="M69" s="308"/>
      <c r="N69" s="308"/>
      <c r="O69" s="308"/>
      <c r="P69" s="308"/>
      <c r="Q69" s="308"/>
      <c r="R69" s="308"/>
      <c r="S69" s="308"/>
      <c r="T69" s="308"/>
      <c r="U69" s="308"/>
      <c r="V69" s="308"/>
      <c r="W69" s="308"/>
      <c r="X69" s="311"/>
      <c r="Y69" s="312"/>
    </row>
    <row r="70" spans="1:32">
      <c r="A70" s="260" t="s">
        <v>228</v>
      </c>
      <c r="B70" s="261"/>
      <c r="C70" s="261"/>
      <c r="D70" s="261"/>
      <c r="E70" s="261"/>
      <c r="F70" s="261"/>
      <c r="G70" s="261"/>
      <c r="H70" s="264" t="s">
        <v>131</v>
      </c>
      <c r="I70" s="261"/>
      <c r="J70" s="263"/>
      <c r="K70" s="261"/>
      <c r="L70" s="261"/>
      <c r="M70" s="261"/>
      <c r="N70" s="261"/>
      <c r="O70" s="261"/>
      <c r="P70" s="261"/>
      <c r="Q70" s="261"/>
      <c r="R70" s="261"/>
      <c r="S70" s="261"/>
      <c r="T70" s="263"/>
      <c r="U70" s="261"/>
      <c r="V70" s="261"/>
      <c r="W70" s="261"/>
      <c r="X70" s="73"/>
      <c r="Y70" s="384"/>
    </row>
    <row r="71" spans="1:32">
      <c r="A71" s="260" t="s">
        <v>133</v>
      </c>
      <c r="B71" s="261"/>
      <c r="C71" s="261"/>
      <c r="D71" s="261"/>
      <c r="E71" s="261"/>
      <c r="F71" s="261"/>
      <c r="G71" s="261"/>
      <c r="H71" s="261"/>
      <c r="I71" s="261"/>
      <c r="J71" s="261"/>
      <c r="K71" s="261"/>
      <c r="L71" s="261"/>
      <c r="M71" s="261"/>
      <c r="N71" s="261"/>
      <c r="O71" s="261"/>
      <c r="P71" s="243"/>
      <c r="Q71" s="261"/>
      <c r="R71" s="261"/>
      <c r="S71" s="261"/>
      <c r="T71" s="261"/>
      <c r="U71" s="261"/>
      <c r="V71" s="261"/>
      <c r="W71" s="261"/>
      <c r="X71" s="73"/>
      <c r="Y71" s="384"/>
    </row>
    <row r="72" spans="1:32">
      <c r="A72" s="245" t="s">
        <v>191</v>
      </c>
      <c r="B72" s="265"/>
      <c r="C72" s="261"/>
      <c r="D72" s="261"/>
      <c r="E72" s="261"/>
      <c r="F72" s="261"/>
      <c r="G72" s="261"/>
      <c r="H72" s="261"/>
      <c r="I72" s="261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73"/>
      <c r="Y72" s="384"/>
    </row>
    <row r="73" spans="1:32">
      <c r="A73" s="266"/>
      <c r="B73" s="267" t="s">
        <v>134</v>
      </c>
      <c r="C73" s="268" t="s">
        <v>135</v>
      </c>
      <c r="D73" s="269" t="s">
        <v>136</v>
      </c>
      <c r="E73" s="266"/>
      <c r="F73" s="268" t="s">
        <v>137</v>
      </c>
      <c r="G73" s="269" t="s">
        <v>138</v>
      </c>
      <c r="H73" s="268" t="s">
        <v>139</v>
      </c>
      <c r="I73" s="266"/>
      <c r="J73" s="269" t="s">
        <v>25</v>
      </c>
      <c r="K73" s="269" t="s">
        <v>25</v>
      </c>
      <c r="L73" s="269" t="s">
        <v>25</v>
      </c>
      <c r="M73" s="269" t="s">
        <v>25</v>
      </c>
      <c r="N73" s="269" t="s">
        <v>25</v>
      </c>
      <c r="O73" s="269" t="s">
        <v>25</v>
      </c>
      <c r="P73" s="269" t="s">
        <v>25</v>
      </c>
      <c r="Q73" s="269" t="s">
        <v>25</v>
      </c>
      <c r="R73" s="269" t="s">
        <v>25</v>
      </c>
      <c r="S73" s="269" t="s">
        <v>25</v>
      </c>
      <c r="T73" s="269" t="s">
        <v>25</v>
      </c>
      <c r="U73" s="270" t="s">
        <v>25</v>
      </c>
      <c r="V73" s="269" t="s">
        <v>25</v>
      </c>
      <c r="W73" s="271" t="s">
        <v>140</v>
      </c>
      <c r="X73" s="73"/>
      <c r="Y73" s="384"/>
    </row>
    <row r="74" spans="1:32">
      <c r="A74" s="272" t="s">
        <v>141</v>
      </c>
      <c r="B74" s="273" t="s">
        <v>142</v>
      </c>
      <c r="C74" s="272" t="s">
        <v>5</v>
      </c>
      <c r="D74" s="272" t="s">
        <v>143</v>
      </c>
      <c r="E74" s="274" t="s">
        <v>144</v>
      </c>
      <c r="F74" s="272" t="s">
        <v>145</v>
      </c>
      <c r="G74" s="275" t="s">
        <v>146</v>
      </c>
      <c r="H74" s="272" t="s">
        <v>147</v>
      </c>
      <c r="I74" s="275" t="s">
        <v>16</v>
      </c>
      <c r="J74" s="275" t="s">
        <v>192</v>
      </c>
      <c r="K74" s="275" t="s">
        <v>192</v>
      </c>
      <c r="L74" s="275" t="s">
        <v>192</v>
      </c>
      <c r="M74" s="275" t="s">
        <v>192</v>
      </c>
      <c r="N74" s="275" t="s">
        <v>192</v>
      </c>
      <c r="O74" s="275" t="s">
        <v>192</v>
      </c>
      <c r="P74" s="275" t="s">
        <v>192</v>
      </c>
      <c r="Q74" s="275" t="s">
        <v>192</v>
      </c>
      <c r="R74" s="275" t="s">
        <v>192</v>
      </c>
      <c r="S74" s="275" t="s">
        <v>192</v>
      </c>
      <c r="T74" s="275" t="s">
        <v>192</v>
      </c>
      <c r="U74" s="276" t="s">
        <v>192</v>
      </c>
      <c r="V74" s="272"/>
      <c r="W74" s="277" t="s">
        <v>10</v>
      </c>
      <c r="X74" s="73"/>
      <c r="Y74" s="142"/>
    </row>
    <row r="75" spans="1:32">
      <c r="A75" s="278" t="s">
        <v>148</v>
      </c>
      <c r="B75" s="279" t="s">
        <v>149</v>
      </c>
      <c r="C75" s="278" t="s">
        <v>84</v>
      </c>
      <c r="D75" s="280" t="s">
        <v>150</v>
      </c>
      <c r="E75" s="281"/>
      <c r="F75" s="278" t="s">
        <v>151</v>
      </c>
      <c r="G75" s="280" t="s">
        <v>152</v>
      </c>
      <c r="H75" s="278" t="s">
        <v>153</v>
      </c>
      <c r="I75" s="280" t="s">
        <v>154</v>
      </c>
      <c r="J75" s="280" t="s">
        <v>194</v>
      </c>
      <c r="K75" s="280" t="s">
        <v>195</v>
      </c>
      <c r="L75" s="280" t="s">
        <v>196</v>
      </c>
      <c r="M75" s="280" t="s">
        <v>197</v>
      </c>
      <c r="N75" s="280" t="s">
        <v>198</v>
      </c>
      <c r="O75" s="280" t="s">
        <v>199</v>
      </c>
      <c r="P75" s="280" t="s">
        <v>200</v>
      </c>
      <c r="Q75" s="280" t="s">
        <v>201</v>
      </c>
      <c r="R75" s="280" t="s">
        <v>202</v>
      </c>
      <c r="S75" s="280" t="s">
        <v>203</v>
      </c>
      <c r="T75" s="280" t="s">
        <v>204</v>
      </c>
      <c r="U75" s="280" t="s">
        <v>205</v>
      </c>
      <c r="V75" s="280" t="s">
        <v>155</v>
      </c>
      <c r="W75" s="277" t="s">
        <v>166</v>
      </c>
      <c r="X75" s="87" t="s">
        <v>167</v>
      </c>
      <c r="Y75" s="142"/>
    </row>
    <row r="76" spans="1:32" ht="15.75" thickBot="1">
      <c r="A76" s="275"/>
      <c r="B76" s="282"/>
      <c r="C76" s="274"/>
      <c r="D76" s="274"/>
      <c r="E76" s="274"/>
      <c r="F76" s="274"/>
      <c r="G76" s="274"/>
      <c r="H76" s="274"/>
      <c r="I76" s="275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83"/>
      <c r="W76" s="266"/>
      <c r="X76" s="73"/>
      <c r="Y76" s="142"/>
    </row>
    <row r="77" spans="1:32" ht="20.25" customHeight="1" thickBot="1">
      <c r="A77" s="276">
        <v>1</v>
      </c>
      <c r="B77" s="284">
        <f t="shared" ref="B77:B97" si="40">W43</f>
        <v>994871053.20959997</v>
      </c>
      <c r="C77" s="284">
        <f t="shared" ref="C77:C97" si="41">IFERROR(VLOOKUP(A77,$AA$78:$AC$92,2,FALSE),0)</f>
        <v>0</v>
      </c>
      <c r="D77" s="274"/>
      <c r="E77" s="274"/>
      <c r="F77" s="274"/>
      <c r="G77" s="285">
        <f t="shared" ref="G77" si="42">+((C77+F77)*0.5)</f>
        <v>0</v>
      </c>
      <c r="H77" s="285">
        <f>+B77+G77+D77</f>
        <v>994871053.20959997</v>
      </c>
      <c r="I77" s="286">
        <v>4</v>
      </c>
      <c r="J77" s="285">
        <f>H77*I77/100/12</f>
        <v>3316236.8440320003</v>
      </c>
      <c r="K77" s="285">
        <f>H77*I77/100/12</f>
        <v>3316236.8440320003</v>
      </c>
      <c r="L77" s="285">
        <f>H77*I77/100/12</f>
        <v>3316236.8440320003</v>
      </c>
      <c r="M77" s="285">
        <f>H77*I77/100/12</f>
        <v>3316236.8440320003</v>
      </c>
      <c r="N77" s="285">
        <f>H77*I77/100/12</f>
        <v>3316236.8440320003</v>
      </c>
      <c r="O77" s="285">
        <f>H77*I77/100/12</f>
        <v>3316236.8440320003</v>
      </c>
      <c r="P77" s="285">
        <f>H77*I77/100/12</f>
        <v>3316236.8440320003</v>
      </c>
      <c r="Q77" s="285">
        <f>H77*I77/100/12</f>
        <v>3316236.8440320003</v>
      </c>
      <c r="R77" s="285">
        <f>H77*I77/100/12</f>
        <v>3316236.8440320003</v>
      </c>
      <c r="S77" s="285">
        <f>H77*I77/100/12</f>
        <v>3316236.8440320003</v>
      </c>
      <c r="T77" s="285">
        <f>H77*I77/100/12</f>
        <v>3316236.8440320003</v>
      </c>
      <c r="U77" s="285">
        <f>H77*I77/100/12</f>
        <v>3316236.8440320003</v>
      </c>
      <c r="V77" s="287">
        <f>SUM(J77:U77)</f>
        <v>39794842.128384002</v>
      </c>
      <c r="W77" s="285">
        <f>+B77+C77+F77-V77</f>
        <v>955076211.08121598</v>
      </c>
      <c r="X77" s="94">
        <f>H77*I77/100</f>
        <v>39794842.128384002</v>
      </c>
      <c r="Y77" s="156">
        <f t="shared" ref="Y77:Y85" si="43">V77-X77</f>
        <v>0</v>
      </c>
      <c r="AA77" s="751" t="s">
        <v>274</v>
      </c>
      <c r="AB77" s="767" t="s">
        <v>277</v>
      </c>
      <c r="AC77" s="741" t="s">
        <v>276</v>
      </c>
    </row>
    <row r="78" spans="1:32">
      <c r="A78" s="288" t="s">
        <v>216</v>
      </c>
      <c r="B78" s="284">
        <f t="shared" si="40"/>
        <v>120229613.50593296</v>
      </c>
      <c r="C78" s="284">
        <f t="shared" si="41"/>
        <v>6936032.8198695574</v>
      </c>
      <c r="D78" s="284"/>
      <c r="E78" s="285"/>
      <c r="F78" s="284"/>
      <c r="G78" s="285">
        <f>+((C78+F78)*0.5)</f>
        <v>3468016.4099347787</v>
      </c>
      <c r="H78" s="285">
        <f t="shared" ref="H78:H84" si="44">+B78+G78+D78</f>
        <v>123697629.91586773</v>
      </c>
      <c r="I78" s="286">
        <v>6</v>
      </c>
      <c r="J78" s="285">
        <f t="shared" ref="J78:J84" si="45">H78*I78/100/12</f>
        <v>618488.14957933861</v>
      </c>
      <c r="K78" s="285">
        <f t="shared" ref="K78:K97" si="46">H78*I78/100/12</f>
        <v>618488.14957933861</v>
      </c>
      <c r="L78" s="285">
        <f t="shared" ref="L78:L81" si="47">H78*I78/100/12</f>
        <v>618488.14957933861</v>
      </c>
      <c r="M78" s="285">
        <f t="shared" ref="M78:M97" si="48">H78*I78/100/12</f>
        <v>618488.14957933861</v>
      </c>
      <c r="N78" s="285">
        <f t="shared" ref="N78:N97" si="49">H78*I78/100/12</f>
        <v>618488.14957933861</v>
      </c>
      <c r="O78" s="285">
        <f t="shared" ref="O78:O97" si="50">H78*I78/100/12</f>
        <v>618488.14957933861</v>
      </c>
      <c r="P78" s="285">
        <f t="shared" ref="P78:P97" si="51">H78*I78/100/12</f>
        <v>618488.14957933861</v>
      </c>
      <c r="Q78" s="285">
        <f t="shared" ref="Q78:Q97" si="52">H78*I78/100/12</f>
        <v>618488.14957933861</v>
      </c>
      <c r="R78" s="285">
        <f t="shared" ref="R78:R97" si="53">H78*I78/100/12</f>
        <v>618488.14957933861</v>
      </c>
      <c r="S78" s="285">
        <f t="shared" ref="S78:S97" si="54">H78*I78/100/12</f>
        <v>618488.14957933861</v>
      </c>
      <c r="T78" s="285">
        <f t="shared" ref="T78:T97" si="55">H78*I78/100/12</f>
        <v>618488.14957933861</v>
      </c>
      <c r="U78" s="285">
        <f t="shared" ref="U78:U97" si="56">H78*I78/100/12</f>
        <v>618488.14957933861</v>
      </c>
      <c r="V78" s="287">
        <f t="shared" ref="V78:V84" si="57">SUM(J78:U78)</f>
        <v>7421857.7949520638</v>
      </c>
      <c r="W78" s="285">
        <f>+B78+C78+F78-V78</f>
        <v>119743788.53085046</v>
      </c>
      <c r="X78" s="94">
        <f>H78*I78/100</f>
        <v>7421857.7949520638</v>
      </c>
      <c r="Y78" s="156">
        <f t="shared" si="43"/>
        <v>0</v>
      </c>
      <c r="AA78" s="768" t="s">
        <v>216</v>
      </c>
      <c r="AB78" s="769">
        <v>6936032.8198695574</v>
      </c>
      <c r="AC78" s="770">
        <v>6157263.8198695574</v>
      </c>
      <c r="AF78" s="747"/>
    </row>
    <row r="79" spans="1:32">
      <c r="A79" s="288">
        <v>2</v>
      </c>
      <c r="B79" s="284">
        <f t="shared" si="40"/>
        <v>95695618.041199997</v>
      </c>
      <c r="C79" s="284">
        <f t="shared" si="41"/>
        <v>0</v>
      </c>
      <c r="D79" s="284"/>
      <c r="E79" s="285"/>
      <c r="F79" s="284"/>
      <c r="G79" s="285">
        <f t="shared" ref="G79:G83" si="58">+((C79+F79)*0.5)</f>
        <v>0</v>
      </c>
      <c r="H79" s="285">
        <f t="shared" si="44"/>
        <v>95695618.041199997</v>
      </c>
      <c r="I79" s="286">
        <v>6</v>
      </c>
      <c r="J79" s="285">
        <f t="shared" si="45"/>
        <v>478478.09020600002</v>
      </c>
      <c r="K79" s="285">
        <f t="shared" si="46"/>
        <v>478478.09020600002</v>
      </c>
      <c r="L79" s="285">
        <f t="shared" si="47"/>
        <v>478478.09020600002</v>
      </c>
      <c r="M79" s="285">
        <f t="shared" si="48"/>
        <v>478478.09020600002</v>
      </c>
      <c r="N79" s="285">
        <f t="shared" si="49"/>
        <v>478478.09020600002</v>
      </c>
      <c r="O79" s="285">
        <f t="shared" si="50"/>
        <v>478478.09020600002</v>
      </c>
      <c r="P79" s="285">
        <f t="shared" si="51"/>
        <v>478478.09020600002</v>
      </c>
      <c r="Q79" s="285">
        <f t="shared" si="52"/>
        <v>478478.09020600002</v>
      </c>
      <c r="R79" s="285">
        <f t="shared" si="53"/>
        <v>478478.09020600002</v>
      </c>
      <c r="S79" s="285">
        <f t="shared" si="54"/>
        <v>478478.09020600002</v>
      </c>
      <c r="T79" s="285">
        <f t="shared" si="55"/>
        <v>478478.09020600002</v>
      </c>
      <c r="U79" s="285">
        <f t="shared" si="56"/>
        <v>478478.09020600002</v>
      </c>
      <c r="V79" s="287">
        <f t="shared" si="57"/>
        <v>5741737.0824720003</v>
      </c>
      <c r="W79" s="285">
        <f>+B79+C79+F79-V79</f>
        <v>89953880.958728001</v>
      </c>
      <c r="X79" s="94">
        <f t="shared" ref="X79:X85" si="59">H79*I79/100</f>
        <v>5741737.0824720003</v>
      </c>
      <c r="Y79" s="156">
        <f t="shared" si="43"/>
        <v>0</v>
      </c>
      <c r="AA79" s="771">
        <v>7</v>
      </c>
      <c r="AB79" s="760">
        <v>3890753</v>
      </c>
      <c r="AC79" s="743">
        <v>3890753</v>
      </c>
      <c r="AF79" s="747"/>
    </row>
    <row r="80" spans="1:32">
      <c r="A80" s="288">
        <v>3</v>
      </c>
      <c r="B80" s="284">
        <f t="shared" si="40"/>
        <v>2989298.4049999998</v>
      </c>
      <c r="C80" s="284">
        <f t="shared" si="41"/>
        <v>0</v>
      </c>
      <c r="D80" s="284"/>
      <c r="E80" s="285"/>
      <c r="F80" s="284"/>
      <c r="G80" s="285">
        <f t="shared" si="58"/>
        <v>0</v>
      </c>
      <c r="H80" s="285">
        <f t="shared" si="44"/>
        <v>2989298.4049999998</v>
      </c>
      <c r="I80" s="286">
        <v>5</v>
      </c>
      <c r="J80" s="285">
        <f t="shared" si="45"/>
        <v>12455.410020833333</v>
      </c>
      <c r="K80" s="285">
        <f t="shared" si="46"/>
        <v>12455.410020833333</v>
      </c>
      <c r="L80" s="285">
        <f t="shared" si="47"/>
        <v>12455.410020833333</v>
      </c>
      <c r="M80" s="285">
        <f t="shared" si="48"/>
        <v>12455.410020833333</v>
      </c>
      <c r="N80" s="285">
        <f t="shared" si="49"/>
        <v>12455.410020833333</v>
      </c>
      <c r="O80" s="285">
        <f t="shared" si="50"/>
        <v>12455.410020833333</v>
      </c>
      <c r="P80" s="285">
        <f t="shared" si="51"/>
        <v>12455.410020833333</v>
      </c>
      <c r="Q80" s="285">
        <f t="shared" si="52"/>
        <v>12455.410020833333</v>
      </c>
      <c r="R80" s="285">
        <f t="shared" si="53"/>
        <v>12455.410020833333</v>
      </c>
      <c r="S80" s="285">
        <f t="shared" si="54"/>
        <v>12455.410020833333</v>
      </c>
      <c r="T80" s="285">
        <f t="shared" si="55"/>
        <v>12455.410020833333</v>
      </c>
      <c r="U80" s="285">
        <f t="shared" si="56"/>
        <v>12455.410020833333</v>
      </c>
      <c r="V80" s="287">
        <f t="shared" si="57"/>
        <v>149464.92025000002</v>
      </c>
      <c r="W80" s="285">
        <f t="shared" ref="W80:W84" si="60">+B80+C80+F80-V80</f>
        <v>2839833.4847499998</v>
      </c>
      <c r="X80" s="94">
        <f t="shared" si="59"/>
        <v>149464.92025</v>
      </c>
      <c r="Y80" s="156">
        <f t="shared" si="43"/>
        <v>0</v>
      </c>
      <c r="AA80" s="771">
        <v>8</v>
      </c>
      <c r="AB80" s="760">
        <v>34573211</v>
      </c>
      <c r="AC80" s="743">
        <v>34118835</v>
      </c>
      <c r="AF80" s="747"/>
    </row>
    <row r="81" spans="1:32">
      <c r="A81" s="288">
        <v>6</v>
      </c>
      <c r="B81" s="284">
        <f t="shared" si="40"/>
        <v>82677.509999999995</v>
      </c>
      <c r="C81" s="284">
        <f t="shared" si="41"/>
        <v>0</v>
      </c>
      <c r="D81" s="284"/>
      <c r="E81" s="285"/>
      <c r="F81" s="284"/>
      <c r="G81" s="285">
        <f t="shared" si="58"/>
        <v>0</v>
      </c>
      <c r="H81" s="285">
        <f t="shared" si="44"/>
        <v>82677.509999999995</v>
      </c>
      <c r="I81" s="286">
        <v>10</v>
      </c>
      <c r="J81" s="285">
        <f t="shared" si="45"/>
        <v>688.97924999999998</v>
      </c>
      <c r="K81" s="285">
        <f t="shared" si="46"/>
        <v>688.97924999999998</v>
      </c>
      <c r="L81" s="285">
        <f t="shared" si="47"/>
        <v>688.97924999999998</v>
      </c>
      <c r="M81" s="285">
        <f t="shared" si="48"/>
        <v>688.97924999999998</v>
      </c>
      <c r="N81" s="285">
        <f t="shared" si="49"/>
        <v>688.97924999999998</v>
      </c>
      <c r="O81" s="285">
        <f t="shared" si="50"/>
        <v>688.97924999999998</v>
      </c>
      <c r="P81" s="285">
        <f t="shared" si="51"/>
        <v>688.97924999999998</v>
      </c>
      <c r="Q81" s="285">
        <f t="shared" si="52"/>
        <v>688.97924999999998</v>
      </c>
      <c r="R81" s="285">
        <f t="shared" si="53"/>
        <v>688.97924999999998</v>
      </c>
      <c r="S81" s="285">
        <f t="shared" si="54"/>
        <v>688.97924999999998</v>
      </c>
      <c r="T81" s="285">
        <f t="shared" si="55"/>
        <v>688.97924999999998</v>
      </c>
      <c r="U81" s="285">
        <f t="shared" si="56"/>
        <v>688.97924999999998</v>
      </c>
      <c r="V81" s="287">
        <f t="shared" si="57"/>
        <v>8267.751000000002</v>
      </c>
      <c r="W81" s="285">
        <f t="shared" si="60"/>
        <v>74409.758999999991</v>
      </c>
      <c r="X81" s="94">
        <f t="shared" si="59"/>
        <v>8267.7510000000002</v>
      </c>
      <c r="Y81" s="156">
        <f t="shared" si="43"/>
        <v>0</v>
      </c>
      <c r="AA81" s="771">
        <v>10</v>
      </c>
      <c r="AB81" s="760">
        <v>5467516</v>
      </c>
      <c r="AC81" s="743">
        <v>5467516</v>
      </c>
      <c r="AF81" s="747"/>
    </row>
    <row r="82" spans="1:32">
      <c r="A82" s="288">
        <v>7</v>
      </c>
      <c r="B82" s="284">
        <f t="shared" si="40"/>
        <v>574825308.11874998</v>
      </c>
      <c r="C82" s="284">
        <f t="shared" si="41"/>
        <v>3890753</v>
      </c>
      <c r="D82" s="284"/>
      <c r="E82" s="284"/>
      <c r="F82" s="284"/>
      <c r="G82" s="285">
        <f t="shared" si="58"/>
        <v>1945376.5</v>
      </c>
      <c r="H82" s="285">
        <f t="shared" si="44"/>
        <v>576770684.61874998</v>
      </c>
      <c r="I82" s="286">
        <v>15</v>
      </c>
      <c r="J82" s="285">
        <f t="shared" si="45"/>
        <v>7209633.5577343749</v>
      </c>
      <c r="K82" s="285">
        <f t="shared" si="46"/>
        <v>7209633.5577343749</v>
      </c>
      <c r="L82" s="285">
        <f>H82*I82/100/12</f>
        <v>7209633.5577343749</v>
      </c>
      <c r="M82" s="285">
        <f t="shared" si="48"/>
        <v>7209633.5577343749</v>
      </c>
      <c r="N82" s="285">
        <f t="shared" si="49"/>
        <v>7209633.5577343749</v>
      </c>
      <c r="O82" s="285">
        <f t="shared" si="50"/>
        <v>7209633.5577343749</v>
      </c>
      <c r="P82" s="285">
        <f t="shared" si="51"/>
        <v>7209633.5577343749</v>
      </c>
      <c r="Q82" s="285">
        <f t="shared" si="52"/>
        <v>7209633.5577343749</v>
      </c>
      <c r="R82" s="285">
        <f t="shared" si="53"/>
        <v>7209633.5577343749</v>
      </c>
      <c r="S82" s="285">
        <f t="shared" si="54"/>
        <v>7209633.5577343749</v>
      </c>
      <c r="T82" s="285">
        <f t="shared" si="55"/>
        <v>7209633.5577343749</v>
      </c>
      <c r="U82" s="285">
        <f t="shared" si="56"/>
        <v>7209633.5577343749</v>
      </c>
      <c r="V82" s="287">
        <f t="shared" si="57"/>
        <v>86515602.692812502</v>
      </c>
      <c r="W82" s="285">
        <f t="shared" si="60"/>
        <v>492200458.42593747</v>
      </c>
      <c r="X82" s="94">
        <f t="shared" si="59"/>
        <v>86515602.692812502</v>
      </c>
      <c r="Y82" s="156">
        <f t="shared" si="43"/>
        <v>0</v>
      </c>
      <c r="AA82" s="771">
        <v>12</v>
      </c>
      <c r="AB82" s="760">
        <v>5396125</v>
      </c>
      <c r="AC82" s="743">
        <v>5396125</v>
      </c>
      <c r="AF82" s="747"/>
    </row>
    <row r="83" spans="1:32">
      <c r="A83" s="288">
        <v>8</v>
      </c>
      <c r="B83" s="284">
        <f t="shared" si="40"/>
        <v>193000338.14673972</v>
      </c>
      <c r="C83" s="284">
        <f t="shared" si="41"/>
        <v>34573211</v>
      </c>
      <c r="D83" s="284"/>
      <c r="E83" s="285"/>
      <c r="F83" s="284"/>
      <c r="G83" s="285">
        <f t="shared" si="58"/>
        <v>17286605.5</v>
      </c>
      <c r="H83" s="285">
        <f t="shared" si="44"/>
        <v>210286943.64673972</v>
      </c>
      <c r="I83" s="286">
        <v>20</v>
      </c>
      <c r="J83" s="285">
        <f t="shared" si="45"/>
        <v>3504782.3941123285</v>
      </c>
      <c r="K83" s="285">
        <f t="shared" si="46"/>
        <v>3504782.3941123285</v>
      </c>
      <c r="L83" s="285">
        <f t="shared" ref="L83:L97" si="61">H83*I83/100/12</f>
        <v>3504782.3941123285</v>
      </c>
      <c r="M83" s="285">
        <f t="shared" si="48"/>
        <v>3504782.3941123285</v>
      </c>
      <c r="N83" s="285">
        <f t="shared" si="49"/>
        <v>3504782.3941123285</v>
      </c>
      <c r="O83" s="285">
        <f t="shared" si="50"/>
        <v>3504782.3941123285</v>
      </c>
      <c r="P83" s="285">
        <f t="shared" si="51"/>
        <v>3504782.3941123285</v>
      </c>
      <c r="Q83" s="285">
        <f t="shared" si="52"/>
        <v>3504782.3941123285</v>
      </c>
      <c r="R83" s="285">
        <f t="shared" si="53"/>
        <v>3504782.3941123285</v>
      </c>
      <c r="S83" s="285">
        <f t="shared" si="54"/>
        <v>3504782.3941123285</v>
      </c>
      <c r="T83" s="285">
        <f t="shared" si="55"/>
        <v>3504782.3941123285</v>
      </c>
      <c r="U83" s="285">
        <f t="shared" si="56"/>
        <v>3504782.3941123285</v>
      </c>
      <c r="V83" s="287">
        <f t="shared" si="57"/>
        <v>42057388.729347944</v>
      </c>
      <c r="W83" s="285">
        <f t="shared" si="60"/>
        <v>185516160.41739178</v>
      </c>
      <c r="X83" s="94">
        <f t="shared" si="59"/>
        <v>42057388.729347944</v>
      </c>
      <c r="Y83" s="156">
        <f t="shared" si="43"/>
        <v>0</v>
      </c>
      <c r="AA83" s="771">
        <v>38</v>
      </c>
      <c r="AB83" s="760">
        <v>1051801</v>
      </c>
      <c r="AC83" s="743">
        <v>1051801</v>
      </c>
      <c r="AF83" s="747"/>
    </row>
    <row r="84" spans="1:32">
      <c r="A84" s="288">
        <v>10</v>
      </c>
      <c r="B84" s="284">
        <f t="shared" si="40"/>
        <v>17531241.699999999</v>
      </c>
      <c r="C84" s="284">
        <f t="shared" si="41"/>
        <v>5467516</v>
      </c>
      <c r="D84" s="284"/>
      <c r="E84" s="285"/>
      <c r="F84" s="284"/>
      <c r="G84" s="285">
        <f>+((C84+F84)*0.5)</f>
        <v>2733758</v>
      </c>
      <c r="H84" s="285">
        <f t="shared" si="44"/>
        <v>20264999.699999999</v>
      </c>
      <c r="I84" s="286">
        <v>30</v>
      </c>
      <c r="J84" s="285">
        <f t="shared" si="45"/>
        <v>506624.99249999999</v>
      </c>
      <c r="K84" s="285">
        <f t="shared" si="46"/>
        <v>506624.99249999999</v>
      </c>
      <c r="L84" s="285">
        <f t="shared" si="61"/>
        <v>506624.99249999999</v>
      </c>
      <c r="M84" s="285">
        <f t="shared" si="48"/>
        <v>506624.99249999999</v>
      </c>
      <c r="N84" s="285">
        <f t="shared" si="49"/>
        <v>506624.99249999999</v>
      </c>
      <c r="O84" s="285">
        <f t="shared" si="50"/>
        <v>506624.99249999999</v>
      </c>
      <c r="P84" s="285">
        <f t="shared" si="51"/>
        <v>506624.99249999999</v>
      </c>
      <c r="Q84" s="285">
        <f t="shared" si="52"/>
        <v>506624.99249999999</v>
      </c>
      <c r="R84" s="285">
        <f t="shared" si="53"/>
        <v>506624.99249999999</v>
      </c>
      <c r="S84" s="285">
        <f t="shared" si="54"/>
        <v>506624.99249999999</v>
      </c>
      <c r="T84" s="285">
        <f t="shared" si="55"/>
        <v>506624.99249999999</v>
      </c>
      <c r="U84" s="285">
        <f t="shared" si="56"/>
        <v>506624.99249999999</v>
      </c>
      <c r="V84" s="287">
        <f t="shared" si="57"/>
        <v>6079499.9099999992</v>
      </c>
      <c r="W84" s="285">
        <f t="shared" si="60"/>
        <v>16919257.789999999</v>
      </c>
      <c r="X84" s="94">
        <f t="shared" si="59"/>
        <v>6079499.9100000001</v>
      </c>
      <c r="Y84" s="156">
        <f t="shared" si="43"/>
        <v>0</v>
      </c>
      <c r="AA84" s="771">
        <v>41</v>
      </c>
      <c r="AB84" s="760">
        <v>9660718</v>
      </c>
      <c r="AC84" s="743">
        <v>9660718</v>
      </c>
      <c r="AF84" s="747"/>
    </row>
    <row r="85" spans="1:32" s="630" customFormat="1">
      <c r="A85" s="626">
        <v>12</v>
      </c>
      <c r="B85" s="404">
        <f t="shared" si="40"/>
        <v>3221780.5000000009</v>
      </c>
      <c r="C85" s="404">
        <f t="shared" si="41"/>
        <v>5396125</v>
      </c>
      <c r="D85" s="404"/>
      <c r="E85" s="405"/>
      <c r="F85" s="404"/>
      <c r="G85" s="405">
        <f>+((C85-D85+F85)*0.5)</f>
        <v>2698062.5</v>
      </c>
      <c r="H85" s="405">
        <f>+B85+G85+D85</f>
        <v>5919843.0000000009</v>
      </c>
      <c r="I85" s="627">
        <v>100</v>
      </c>
      <c r="J85" s="405">
        <f>H85*I85/100/12</f>
        <v>493320.25000000006</v>
      </c>
      <c r="K85" s="405">
        <f t="shared" si="46"/>
        <v>493320.25000000006</v>
      </c>
      <c r="L85" s="405">
        <f t="shared" si="61"/>
        <v>493320.25000000006</v>
      </c>
      <c r="M85" s="405">
        <f t="shared" si="48"/>
        <v>493320.25000000006</v>
      </c>
      <c r="N85" s="405">
        <f t="shared" si="49"/>
        <v>493320.25000000006</v>
      </c>
      <c r="O85" s="405">
        <f t="shared" si="50"/>
        <v>493320.25000000006</v>
      </c>
      <c r="P85" s="405">
        <f t="shared" si="51"/>
        <v>493320.25000000006</v>
      </c>
      <c r="Q85" s="405">
        <f t="shared" si="52"/>
        <v>493320.25000000006</v>
      </c>
      <c r="R85" s="405">
        <f t="shared" si="53"/>
        <v>493320.25000000006</v>
      </c>
      <c r="S85" s="405">
        <f t="shared" si="54"/>
        <v>493320.25000000006</v>
      </c>
      <c r="T85" s="405">
        <f t="shared" si="55"/>
        <v>493320.25000000006</v>
      </c>
      <c r="U85" s="405">
        <f t="shared" si="56"/>
        <v>493320.25000000006</v>
      </c>
      <c r="V85" s="628">
        <f>SUM(J85:U85)</f>
        <v>5919843.0000000009</v>
      </c>
      <c r="W85" s="405">
        <f>+B85+C85+F85-V85</f>
        <v>2698062.4999999991</v>
      </c>
      <c r="X85" s="161">
        <f t="shared" si="59"/>
        <v>5919843.0000000009</v>
      </c>
      <c r="Y85" s="162">
        <f t="shared" si="43"/>
        <v>0</v>
      </c>
      <c r="AA85" s="772">
        <v>49</v>
      </c>
      <c r="AB85" s="773">
        <v>74544443</v>
      </c>
      <c r="AC85" s="746">
        <v>70473563</v>
      </c>
      <c r="AF85" s="774"/>
    </row>
    <row r="86" spans="1:32">
      <c r="A86" s="288">
        <v>13</v>
      </c>
      <c r="B86" s="284">
        <f t="shared" si="40"/>
        <v>975064.09164383542</v>
      </c>
      <c r="C86" s="284">
        <f t="shared" si="41"/>
        <v>0</v>
      </c>
      <c r="D86" s="284"/>
      <c r="E86" s="285"/>
      <c r="F86" s="284"/>
      <c r="G86" s="285">
        <f t="shared" ref="G86:G97" si="62">+((C86+F86)*0.5)</f>
        <v>0</v>
      </c>
      <c r="H86" s="285">
        <f t="shared" ref="H86:H97" si="63">+B86+G86+D86</f>
        <v>975064.09164383542</v>
      </c>
      <c r="I86" s="286"/>
      <c r="J86" s="285">
        <f t="shared" ref="J86:J97" si="64">H86*I86/100/12</f>
        <v>0</v>
      </c>
      <c r="K86" s="285">
        <f t="shared" si="46"/>
        <v>0</v>
      </c>
      <c r="L86" s="285">
        <f t="shared" si="61"/>
        <v>0</v>
      </c>
      <c r="M86" s="285">
        <f t="shared" si="48"/>
        <v>0</v>
      </c>
      <c r="N86" s="285">
        <f t="shared" si="49"/>
        <v>0</v>
      </c>
      <c r="O86" s="285">
        <f t="shared" si="50"/>
        <v>0</v>
      </c>
      <c r="P86" s="285">
        <f t="shared" si="51"/>
        <v>0</v>
      </c>
      <c r="Q86" s="285">
        <f t="shared" si="52"/>
        <v>0</v>
      </c>
      <c r="R86" s="285">
        <f t="shared" si="53"/>
        <v>0</v>
      </c>
      <c r="S86" s="285">
        <f t="shared" si="54"/>
        <v>0</v>
      </c>
      <c r="T86" s="285">
        <f t="shared" si="55"/>
        <v>0</v>
      </c>
      <c r="U86" s="285">
        <f t="shared" si="56"/>
        <v>0</v>
      </c>
      <c r="V86" s="287">
        <v>301152</v>
      </c>
      <c r="W86" s="285">
        <f t="shared" ref="W86:W97" si="65">+B86+C86+F86-V86</f>
        <v>673912.09164383542</v>
      </c>
      <c r="X86" s="94"/>
      <c r="Y86" s="95">
        <f>V86-X86</f>
        <v>301152</v>
      </c>
      <c r="AA86" s="771">
        <v>50</v>
      </c>
      <c r="AB86" s="760">
        <v>7681425</v>
      </c>
      <c r="AC86" s="743">
        <v>7681425</v>
      </c>
      <c r="AF86" s="747"/>
    </row>
    <row r="87" spans="1:32">
      <c r="A87" s="288">
        <v>17</v>
      </c>
      <c r="B87" s="284">
        <f t="shared" si="40"/>
        <v>528272.09600000002</v>
      </c>
      <c r="C87" s="284">
        <f t="shared" si="41"/>
        <v>0</v>
      </c>
      <c r="D87" s="284"/>
      <c r="E87" s="285"/>
      <c r="F87" s="284"/>
      <c r="G87" s="285">
        <f t="shared" si="62"/>
        <v>0</v>
      </c>
      <c r="H87" s="285">
        <f t="shared" si="63"/>
        <v>528272.09600000002</v>
      </c>
      <c r="I87" s="286">
        <v>8</v>
      </c>
      <c r="J87" s="285">
        <f t="shared" si="64"/>
        <v>3521.8139733333337</v>
      </c>
      <c r="K87" s="285">
        <f t="shared" si="46"/>
        <v>3521.8139733333337</v>
      </c>
      <c r="L87" s="285">
        <f t="shared" si="61"/>
        <v>3521.8139733333337</v>
      </c>
      <c r="M87" s="285">
        <f t="shared" si="48"/>
        <v>3521.8139733333337</v>
      </c>
      <c r="N87" s="285">
        <f t="shared" si="49"/>
        <v>3521.8139733333337</v>
      </c>
      <c r="O87" s="285">
        <f t="shared" si="50"/>
        <v>3521.8139733333337</v>
      </c>
      <c r="P87" s="285">
        <f t="shared" si="51"/>
        <v>3521.8139733333337</v>
      </c>
      <c r="Q87" s="285">
        <f t="shared" si="52"/>
        <v>3521.8139733333337</v>
      </c>
      <c r="R87" s="285">
        <f t="shared" si="53"/>
        <v>3521.8139733333337</v>
      </c>
      <c r="S87" s="285">
        <f t="shared" si="54"/>
        <v>3521.8139733333337</v>
      </c>
      <c r="T87" s="285">
        <f t="shared" si="55"/>
        <v>3521.8139733333337</v>
      </c>
      <c r="U87" s="285">
        <f t="shared" si="56"/>
        <v>3521.8139733333337</v>
      </c>
      <c r="V87" s="287">
        <f t="shared" ref="V87:V97" si="66">SUM(J87:U87)</f>
        <v>42261.767680000004</v>
      </c>
      <c r="W87" s="285">
        <f t="shared" si="65"/>
        <v>486010.32832000003</v>
      </c>
      <c r="X87" s="94">
        <f t="shared" ref="X87:X97" si="67">H87*I87/100</f>
        <v>42261.767680000004</v>
      </c>
      <c r="Y87" s="95">
        <f t="shared" ref="Y87:Y98" si="68">V87-X87</f>
        <v>0</v>
      </c>
      <c r="AA87" s="771">
        <v>51</v>
      </c>
      <c r="AB87" s="760">
        <v>248297933.18013045</v>
      </c>
      <c r="AC87" s="743">
        <v>247681523.95731652</v>
      </c>
      <c r="AF87" s="747"/>
    </row>
    <row r="88" spans="1:32">
      <c r="A88" s="288">
        <v>38</v>
      </c>
      <c r="B88" s="284">
        <f t="shared" si="40"/>
        <v>5142197.4050000003</v>
      </c>
      <c r="C88" s="284">
        <f t="shared" si="41"/>
        <v>1051801</v>
      </c>
      <c r="D88" s="284"/>
      <c r="E88" s="285"/>
      <c r="F88" s="284"/>
      <c r="G88" s="285">
        <f t="shared" si="62"/>
        <v>525900.5</v>
      </c>
      <c r="H88" s="285">
        <f t="shared" si="63"/>
        <v>5668097.9050000003</v>
      </c>
      <c r="I88" s="286">
        <v>30</v>
      </c>
      <c r="J88" s="285">
        <f t="shared" si="64"/>
        <v>141702.447625</v>
      </c>
      <c r="K88" s="285">
        <f t="shared" si="46"/>
        <v>141702.447625</v>
      </c>
      <c r="L88" s="285">
        <f t="shared" si="61"/>
        <v>141702.447625</v>
      </c>
      <c r="M88" s="285">
        <f t="shared" si="48"/>
        <v>141702.447625</v>
      </c>
      <c r="N88" s="285">
        <f t="shared" si="49"/>
        <v>141702.447625</v>
      </c>
      <c r="O88" s="285">
        <f t="shared" si="50"/>
        <v>141702.447625</v>
      </c>
      <c r="P88" s="285">
        <f t="shared" si="51"/>
        <v>141702.447625</v>
      </c>
      <c r="Q88" s="285">
        <f t="shared" si="52"/>
        <v>141702.447625</v>
      </c>
      <c r="R88" s="285">
        <f t="shared" si="53"/>
        <v>141702.447625</v>
      </c>
      <c r="S88" s="285">
        <f t="shared" si="54"/>
        <v>141702.447625</v>
      </c>
      <c r="T88" s="285">
        <f t="shared" si="55"/>
        <v>141702.447625</v>
      </c>
      <c r="U88" s="285">
        <f t="shared" si="56"/>
        <v>141702.447625</v>
      </c>
      <c r="V88" s="287">
        <f t="shared" si="66"/>
        <v>1700429.3715000001</v>
      </c>
      <c r="W88" s="285">
        <f t="shared" si="65"/>
        <v>4493569.0334999999</v>
      </c>
      <c r="X88" s="94">
        <f t="shared" si="67"/>
        <v>1700429.3715000001</v>
      </c>
      <c r="Y88" s="95">
        <f t="shared" si="68"/>
        <v>0</v>
      </c>
      <c r="AA88" s="775" t="s">
        <v>224</v>
      </c>
      <c r="AB88" s="760"/>
      <c r="AC88" s="743">
        <v>0</v>
      </c>
      <c r="AF88" s="747"/>
    </row>
    <row r="89" spans="1:32">
      <c r="A89" s="288">
        <v>41</v>
      </c>
      <c r="B89" s="284">
        <f t="shared" si="40"/>
        <v>5449874.8217465756</v>
      </c>
      <c r="C89" s="284">
        <f t="shared" si="41"/>
        <v>9660718</v>
      </c>
      <c r="D89" s="284"/>
      <c r="E89" s="284"/>
      <c r="F89" s="284"/>
      <c r="G89" s="285">
        <f t="shared" si="62"/>
        <v>4830359</v>
      </c>
      <c r="H89" s="285">
        <f t="shared" si="63"/>
        <v>10280233.821746577</v>
      </c>
      <c r="I89" s="286">
        <v>25</v>
      </c>
      <c r="J89" s="285">
        <f t="shared" si="64"/>
        <v>214171.53795305369</v>
      </c>
      <c r="K89" s="285">
        <f t="shared" si="46"/>
        <v>214171.53795305369</v>
      </c>
      <c r="L89" s="285">
        <f t="shared" si="61"/>
        <v>214171.53795305369</v>
      </c>
      <c r="M89" s="285">
        <f t="shared" si="48"/>
        <v>214171.53795305369</v>
      </c>
      <c r="N89" s="285">
        <f t="shared" si="49"/>
        <v>214171.53795305369</v>
      </c>
      <c r="O89" s="285">
        <f t="shared" si="50"/>
        <v>214171.53795305369</v>
      </c>
      <c r="P89" s="285">
        <f t="shared" si="51"/>
        <v>214171.53795305369</v>
      </c>
      <c r="Q89" s="285">
        <f t="shared" si="52"/>
        <v>214171.53795305369</v>
      </c>
      <c r="R89" s="285">
        <f t="shared" si="53"/>
        <v>214171.53795305369</v>
      </c>
      <c r="S89" s="285">
        <f t="shared" si="54"/>
        <v>214171.53795305369</v>
      </c>
      <c r="T89" s="285">
        <f t="shared" si="55"/>
        <v>214171.53795305369</v>
      </c>
      <c r="U89" s="285">
        <f t="shared" si="56"/>
        <v>214171.53795305369</v>
      </c>
      <c r="V89" s="287">
        <f t="shared" si="66"/>
        <v>2570058.4554366437</v>
      </c>
      <c r="W89" s="285">
        <f t="shared" si="65"/>
        <v>12540534.366309933</v>
      </c>
      <c r="X89" s="94">
        <f t="shared" si="67"/>
        <v>2570058.4554366441</v>
      </c>
      <c r="Y89" s="95">
        <f t="shared" si="68"/>
        <v>0</v>
      </c>
      <c r="AA89" s="771">
        <v>14.1</v>
      </c>
      <c r="AB89" s="760">
        <v>2197995</v>
      </c>
      <c r="AC89" s="743">
        <v>2188570.6380897812</v>
      </c>
      <c r="AF89" s="747"/>
    </row>
    <row r="90" spans="1:32" ht="15.75" thickBot="1">
      <c r="A90" s="288">
        <v>45</v>
      </c>
      <c r="B90" s="284">
        <f t="shared" si="40"/>
        <v>3934.6175000000017</v>
      </c>
      <c r="C90" s="284">
        <f t="shared" si="41"/>
        <v>0</v>
      </c>
      <c r="D90" s="284"/>
      <c r="E90" s="284"/>
      <c r="F90" s="284"/>
      <c r="G90" s="285">
        <f t="shared" si="62"/>
        <v>0</v>
      </c>
      <c r="H90" s="285">
        <f t="shared" si="63"/>
        <v>3934.6175000000017</v>
      </c>
      <c r="I90" s="286">
        <v>45</v>
      </c>
      <c r="J90" s="285">
        <f t="shared" si="64"/>
        <v>147.54815625000006</v>
      </c>
      <c r="K90" s="285">
        <f t="shared" si="46"/>
        <v>147.54815625000006</v>
      </c>
      <c r="L90" s="285">
        <f t="shared" si="61"/>
        <v>147.54815625000006</v>
      </c>
      <c r="M90" s="285">
        <f t="shared" si="48"/>
        <v>147.54815625000006</v>
      </c>
      <c r="N90" s="285">
        <f t="shared" si="49"/>
        <v>147.54815625000006</v>
      </c>
      <c r="O90" s="285">
        <f t="shared" si="50"/>
        <v>147.54815625000006</v>
      </c>
      <c r="P90" s="285">
        <f t="shared" si="51"/>
        <v>147.54815625000006</v>
      </c>
      <c r="Q90" s="285">
        <f t="shared" si="52"/>
        <v>147.54815625000006</v>
      </c>
      <c r="R90" s="285">
        <f t="shared" si="53"/>
        <v>147.54815625000006</v>
      </c>
      <c r="S90" s="285">
        <f t="shared" si="54"/>
        <v>147.54815625000006</v>
      </c>
      <c r="T90" s="285">
        <f t="shared" si="55"/>
        <v>147.54815625000006</v>
      </c>
      <c r="U90" s="285">
        <f t="shared" si="56"/>
        <v>147.54815625000006</v>
      </c>
      <c r="V90" s="287">
        <f t="shared" si="66"/>
        <v>1770.5778750000011</v>
      </c>
      <c r="W90" s="285">
        <f t="shared" si="65"/>
        <v>2164.0396250000003</v>
      </c>
      <c r="X90" s="94">
        <f t="shared" si="67"/>
        <v>1770.5778750000006</v>
      </c>
      <c r="Y90" s="95">
        <f t="shared" si="68"/>
        <v>0</v>
      </c>
      <c r="AA90" s="776"/>
      <c r="AB90" s="586"/>
      <c r="AC90" s="777"/>
      <c r="AF90" s="747"/>
    </row>
    <row r="91" spans="1:32" ht="15.75" thickBot="1">
      <c r="A91" s="295">
        <v>49</v>
      </c>
      <c r="B91" s="284">
        <f t="shared" si="40"/>
        <v>743762881.83858848</v>
      </c>
      <c r="C91" s="284">
        <f t="shared" si="41"/>
        <v>74544443</v>
      </c>
      <c r="D91" s="284"/>
      <c r="E91" s="285"/>
      <c r="F91" s="284"/>
      <c r="G91" s="285">
        <f t="shared" si="62"/>
        <v>37272221.5</v>
      </c>
      <c r="H91" s="285">
        <f t="shared" si="63"/>
        <v>781035103.33858848</v>
      </c>
      <c r="I91" s="286">
        <v>8</v>
      </c>
      <c r="J91" s="285">
        <f t="shared" si="64"/>
        <v>5206900.6889239233</v>
      </c>
      <c r="K91" s="285">
        <f t="shared" si="46"/>
        <v>5206900.6889239233</v>
      </c>
      <c r="L91" s="285">
        <f t="shared" si="61"/>
        <v>5206900.6889239233</v>
      </c>
      <c r="M91" s="285">
        <f t="shared" si="48"/>
        <v>5206900.6889239233</v>
      </c>
      <c r="N91" s="285">
        <f t="shared" si="49"/>
        <v>5206900.6889239233</v>
      </c>
      <c r="O91" s="285">
        <f t="shared" si="50"/>
        <v>5206900.6889239233</v>
      </c>
      <c r="P91" s="285">
        <f t="shared" si="51"/>
        <v>5206900.6889239233</v>
      </c>
      <c r="Q91" s="285">
        <f t="shared" si="52"/>
        <v>5206900.6889239233</v>
      </c>
      <c r="R91" s="285">
        <f t="shared" si="53"/>
        <v>5206900.6889239233</v>
      </c>
      <c r="S91" s="285">
        <f t="shared" si="54"/>
        <v>5206900.6889239233</v>
      </c>
      <c r="T91" s="285">
        <f t="shared" si="55"/>
        <v>5206900.6889239233</v>
      </c>
      <c r="U91" s="285">
        <f t="shared" si="56"/>
        <v>5206900.6889239233</v>
      </c>
      <c r="V91" s="287">
        <f t="shared" si="66"/>
        <v>62482808.267087094</v>
      </c>
      <c r="W91" s="285">
        <f t="shared" si="65"/>
        <v>755824516.57150137</v>
      </c>
      <c r="X91" s="94">
        <f t="shared" si="67"/>
        <v>62482808.26708708</v>
      </c>
      <c r="Y91" s="95">
        <f t="shared" si="68"/>
        <v>0</v>
      </c>
      <c r="AA91" s="751" t="s">
        <v>84</v>
      </c>
      <c r="AB91" s="752">
        <f>+SUM(AB78:AB89)</f>
        <v>399697953</v>
      </c>
      <c r="AC91" s="752">
        <f>+SUM(AC78:AC89)</f>
        <v>393768094.41527581</v>
      </c>
      <c r="AF91" s="747"/>
    </row>
    <row r="92" spans="1:32">
      <c r="A92" s="295">
        <v>50</v>
      </c>
      <c r="B92" s="284">
        <f t="shared" si="40"/>
        <v>29114682.033124998</v>
      </c>
      <c r="C92" s="284">
        <f t="shared" si="41"/>
        <v>7681425</v>
      </c>
      <c r="D92" s="284"/>
      <c r="E92" s="285"/>
      <c r="F92" s="284"/>
      <c r="G92" s="285">
        <f t="shared" si="62"/>
        <v>3840712.5</v>
      </c>
      <c r="H92" s="285">
        <f t="shared" si="63"/>
        <v>32955394.533124998</v>
      </c>
      <c r="I92" s="286">
        <v>55</v>
      </c>
      <c r="J92" s="285">
        <f t="shared" si="64"/>
        <v>1510455.5827682291</v>
      </c>
      <c r="K92" s="285">
        <f t="shared" si="46"/>
        <v>1510455.5827682291</v>
      </c>
      <c r="L92" s="285">
        <f t="shared" si="61"/>
        <v>1510455.5827682291</v>
      </c>
      <c r="M92" s="285">
        <f t="shared" si="48"/>
        <v>1510455.5827682291</v>
      </c>
      <c r="N92" s="285">
        <f t="shared" si="49"/>
        <v>1510455.5827682291</v>
      </c>
      <c r="O92" s="285">
        <f t="shared" si="50"/>
        <v>1510455.5827682291</v>
      </c>
      <c r="P92" s="285">
        <f t="shared" si="51"/>
        <v>1510455.5827682291</v>
      </c>
      <c r="Q92" s="285">
        <f t="shared" si="52"/>
        <v>1510455.5827682291</v>
      </c>
      <c r="R92" s="285">
        <f t="shared" si="53"/>
        <v>1510455.5827682291</v>
      </c>
      <c r="S92" s="285">
        <f t="shared" si="54"/>
        <v>1510455.5827682291</v>
      </c>
      <c r="T92" s="285">
        <f t="shared" si="55"/>
        <v>1510455.5827682291</v>
      </c>
      <c r="U92" s="285">
        <f t="shared" si="56"/>
        <v>1510455.5827682291</v>
      </c>
      <c r="V92" s="287">
        <f t="shared" si="66"/>
        <v>18125466.993218753</v>
      </c>
      <c r="W92" s="285">
        <f t="shared" si="65"/>
        <v>18670640.039906245</v>
      </c>
      <c r="X92" s="94">
        <f t="shared" si="67"/>
        <v>18125466.99321875</v>
      </c>
      <c r="Y92" s="95">
        <f t="shared" si="68"/>
        <v>0</v>
      </c>
      <c r="AF92" s="747"/>
    </row>
    <row r="93" spans="1:32">
      <c r="A93" s="288">
        <v>51</v>
      </c>
      <c r="B93" s="284">
        <f t="shared" si="40"/>
        <v>1464755837.8690608</v>
      </c>
      <c r="C93" s="284">
        <f t="shared" si="41"/>
        <v>248297933.18013045</v>
      </c>
      <c r="D93" s="284"/>
      <c r="E93" s="285"/>
      <c r="F93" s="284"/>
      <c r="G93" s="285">
        <f t="shared" si="62"/>
        <v>124148966.59006523</v>
      </c>
      <c r="H93" s="285">
        <f t="shared" si="63"/>
        <v>1588904804.459126</v>
      </c>
      <c r="I93" s="286">
        <v>6</v>
      </c>
      <c r="J93" s="285">
        <f t="shared" si="64"/>
        <v>7944524.0222956305</v>
      </c>
      <c r="K93" s="285">
        <f t="shared" si="46"/>
        <v>7944524.0222956305</v>
      </c>
      <c r="L93" s="285">
        <f t="shared" si="61"/>
        <v>7944524.0222956305</v>
      </c>
      <c r="M93" s="285">
        <f t="shared" si="48"/>
        <v>7944524.0222956305</v>
      </c>
      <c r="N93" s="285">
        <f t="shared" si="49"/>
        <v>7944524.0222956305</v>
      </c>
      <c r="O93" s="285">
        <f t="shared" si="50"/>
        <v>7944524.0222956305</v>
      </c>
      <c r="P93" s="285">
        <f t="shared" si="51"/>
        <v>7944524.0222956305</v>
      </c>
      <c r="Q93" s="285">
        <f t="shared" si="52"/>
        <v>7944524.0222956305</v>
      </c>
      <c r="R93" s="285">
        <f t="shared" si="53"/>
        <v>7944524.0222956305</v>
      </c>
      <c r="S93" s="285">
        <f t="shared" si="54"/>
        <v>7944524.0222956305</v>
      </c>
      <c r="T93" s="285">
        <f t="shared" si="55"/>
        <v>7944524.0222956305</v>
      </c>
      <c r="U93" s="285">
        <f t="shared" si="56"/>
        <v>7944524.0222956305</v>
      </c>
      <c r="V93" s="287">
        <f t="shared" si="66"/>
        <v>95334288.267547548</v>
      </c>
      <c r="W93" s="285">
        <f t="shared" si="65"/>
        <v>1617719482.7816436</v>
      </c>
      <c r="X93" s="94">
        <f t="shared" si="67"/>
        <v>95334288.267547563</v>
      </c>
      <c r="Y93" s="95">
        <f t="shared" si="68"/>
        <v>0</v>
      </c>
      <c r="AA93" s="586"/>
      <c r="AB93" s="747"/>
      <c r="AC93" s="747"/>
    </row>
    <row r="94" spans="1:32">
      <c r="A94" s="298" t="s">
        <v>224</v>
      </c>
      <c r="B94" s="284">
        <f t="shared" si="40"/>
        <v>68917750.930906162</v>
      </c>
      <c r="C94" s="284">
        <f t="shared" si="41"/>
        <v>0</v>
      </c>
      <c r="D94" s="284"/>
      <c r="E94" s="285"/>
      <c r="F94" s="284"/>
      <c r="G94" s="285">
        <f t="shared" si="62"/>
        <v>0</v>
      </c>
      <c r="H94" s="285">
        <f t="shared" si="63"/>
        <v>68917750.930906162</v>
      </c>
      <c r="I94" s="286">
        <v>6</v>
      </c>
      <c r="J94" s="285">
        <f t="shared" si="64"/>
        <v>344588.75465453079</v>
      </c>
      <c r="K94" s="285">
        <f t="shared" si="46"/>
        <v>344588.75465453079</v>
      </c>
      <c r="L94" s="285">
        <f t="shared" si="61"/>
        <v>344588.75465453079</v>
      </c>
      <c r="M94" s="285">
        <f t="shared" si="48"/>
        <v>344588.75465453079</v>
      </c>
      <c r="N94" s="285">
        <f t="shared" si="49"/>
        <v>344588.75465453079</v>
      </c>
      <c r="O94" s="285">
        <f t="shared" si="50"/>
        <v>344588.75465453079</v>
      </c>
      <c r="P94" s="285">
        <f t="shared" si="51"/>
        <v>344588.75465453079</v>
      </c>
      <c r="Q94" s="285">
        <f t="shared" si="52"/>
        <v>344588.75465453079</v>
      </c>
      <c r="R94" s="285">
        <f t="shared" si="53"/>
        <v>344588.75465453079</v>
      </c>
      <c r="S94" s="285">
        <f t="shared" si="54"/>
        <v>344588.75465453079</v>
      </c>
      <c r="T94" s="285">
        <f t="shared" si="55"/>
        <v>344588.75465453079</v>
      </c>
      <c r="U94" s="285">
        <f t="shared" si="56"/>
        <v>344588.75465453079</v>
      </c>
      <c r="V94" s="287">
        <f t="shared" ref="V94" si="69">SUM(J94:U94)</f>
        <v>4135065.0558543704</v>
      </c>
      <c r="W94" s="285">
        <f t="shared" si="65"/>
        <v>64782685.875051789</v>
      </c>
      <c r="X94" s="94">
        <f t="shared" si="67"/>
        <v>4135065.0558543694</v>
      </c>
      <c r="Y94" s="95">
        <f t="shared" si="68"/>
        <v>0</v>
      </c>
    </row>
    <row r="95" spans="1:32">
      <c r="A95" s="288">
        <v>43.2</v>
      </c>
      <c r="B95" s="284">
        <f t="shared" si="40"/>
        <v>0</v>
      </c>
      <c r="C95" s="284">
        <f t="shared" si="41"/>
        <v>0</v>
      </c>
      <c r="D95" s="284"/>
      <c r="E95" s="285"/>
      <c r="F95" s="284"/>
      <c r="G95" s="285">
        <f t="shared" si="62"/>
        <v>0</v>
      </c>
      <c r="H95" s="285">
        <f t="shared" si="63"/>
        <v>0</v>
      </c>
      <c r="I95" s="286">
        <v>50</v>
      </c>
      <c r="J95" s="285">
        <f t="shared" si="64"/>
        <v>0</v>
      </c>
      <c r="K95" s="285">
        <f t="shared" si="46"/>
        <v>0</v>
      </c>
      <c r="L95" s="285">
        <f t="shared" si="61"/>
        <v>0</v>
      </c>
      <c r="M95" s="285">
        <f t="shared" si="48"/>
        <v>0</v>
      </c>
      <c r="N95" s="285">
        <f t="shared" si="49"/>
        <v>0</v>
      </c>
      <c r="O95" s="285">
        <f t="shared" si="50"/>
        <v>0</v>
      </c>
      <c r="P95" s="285">
        <f t="shared" si="51"/>
        <v>0</v>
      </c>
      <c r="Q95" s="285">
        <f t="shared" si="52"/>
        <v>0</v>
      </c>
      <c r="R95" s="285">
        <f t="shared" si="53"/>
        <v>0</v>
      </c>
      <c r="S95" s="285">
        <f t="shared" si="54"/>
        <v>0</v>
      </c>
      <c r="T95" s="285">
        <f t="shared" si="55"/>
        <v>0</v>
      </c>
      <c r="U95" s="285">
        <f t="shared" si="56"/>
        <v>0</v>
      </c>
      <c r="V95" s="287">
        <f t="shared" si="66"/>
        <v>0</v>
      </c>
      <c r="W95" s="285">
        <f t="shared" si="65"/>
        <v>0</v>
      </c>
      <c r="X95" s="94">
        <f t="shared" si="67"/>
        <v>0</v>
      </c>
      <c r="Y95" s="95">
        <f t="shared" si="68"/>
        <v>0</v>
      </c>
      <c r="AB95" s="747"/>
    </row>
    <row r="96" spans="1:32">
      <c r="A96" s="288" t="s">
        <v>158</v>
      </c>
      <c r="B96" s="284">
        <f t="shared" si="40"/>
        <v>17831927.797165163</v>
      </c>
      <c r="C96" s="284">
        <f t="shared" si="41"/>
        <v>0</v>
      </c>
      <c r="D96" s="284"/>
      <c r="E96" s="285"/>
      <c r="F96" s="284"/>
      <c r="G96" s="285">
        <f t="shared" si="62"/>
        <v>0</v>
      </c>
      <c r="H96" s="285">
        <f t="shared" si="63"/>
        <v>17831927.797165163</v>
      </c>
      <c r="I96" s="286">
        <v>7</v>
      </c>
      <c r="J96" s="285">
        <f t="shared" si="64"/>
        <v>104019.57881679678</v>
      </c>
      <c r="K96" s="285">
        <f t="shared" si="46"/>
        <v>104019.57881679678</v>
      </c>
      <c r="L96" s="285">
        <f t="shared" si="61"/>
        <v>104019.57881679678</v>
      </c>
      <c r="M96" s="285">
        <f t="shared" si="48"/>
        <v>104019.57881679678</v>
      </c>
      <c r="N96" s="285">
        <f t="shared" si="49"/>
        <v>104019.57881679678</v>
      </c>
      <c r="O96" s="285">
        <f t="shared" si="50"/>
        <v>104019.57881679678</v>
      </c>
      <c r="P96" s="285">
        <f t="shared" si="51"/>
        <v>104019.57881679678</v>
      </c>
      <c r="Q96" s="285">
        <f t="shared" si="52"/>
        <v>104019.57881679678</v>
      </c>
      <c r="R96" s="285">
        <f t="shared" si="53"/>
        <v>104019.57881679678</v>
      </c>
      <c r="S96" s="285">
        <f t="shared" si="54"/>
        <v>104019.57881679678</v>
      </c>
      <c r="T96" s="285">
        <f t="shared" si="55"/>
        <v>104019.57881679678</v>
      </c>
      <c r="U96" s="285">
        <f t="shared" si="56"/>
        <v>104019.57881679678</v>
      </c>
      <c r="V96" s="287">
        <f t="shared" si="66"/>
        <v>1248234.9458015615</v>
      </c>
      <c r="W96" s="285">
        <f t="shared" si="65"/>
        <v>16583692.851363601</v>
      </c>
      <c r="X96" s="94">
        <f t="shared" si="67"/>
        <v>1248234.9458015615</v>
      </c>
      <c r="Y96" s="95">
        <f t="shared" si="68"/>
        <v>0</v>
      </c>
    </row>
    <row r="97" spans="1:48">
      <c r="A97" s="378">
        <v>14.1</v>
      </c>
      <c r="B97" s="284">
        <f t="shared" si="40"/>
        <v>9120660.5710924678</v>
      </c>
      <c r="C97" s="284">
        <f t="shared" si="41"/>
        <v>2197995</v>
      </c>
      <c r="D97" s="284"/>
      <c r="E97" s="285"/>
      <c r="F97" s="284"/>
      <c r="G97" s="285">
        <f t="shared" si="62"/>
        <v>1098997.5</v>
      </c>
      <c r="H97" s="285">
        <f t="shared" si="63"/>
        <v>10219658.071092468</v>
      </c>
      <c r="I97" s="286">
        <v>5</v>
      </c>
      <c r="J97" s="285">
        <f t="shared" si="64"/>
        <v>42581.908629551952</v>
      </c>
      <c r="K97" s="285">
        <f t="shared" si="46"/>
        <v>42581.908629551952</v>
      </c>
      <c r="L97" s="285">
        <f t="shared" si="61"/>
        <v>42581.908629551952</v>
      </c>
      <c r="M97" s="285">
        <f t="shared" si="48"/>
        <v>42581.908629551952</v>
      </c>
      <c r="N97" s="285">
        <f t="shared" si="49"/>
        <v>42581.908629551952</v>
      </c>
      <c r="O97" s="285">
        <f t="shared" si="50"/>
        <v>42581.908629551952</v>
      </c>
      <c r="P97" s="285">
        <f t="shared" si="51"/>
        <v>42581.908629551952</v>
      </c>
      <c r="Q97" s="285">
        <f t="shared" si="52"/>
        <v>42581.908629551952</v>
      </c>
      <c r="R97" s="285">
        <f t="shared" si="53"/>
        <v>42581.908629551952</v>
      </c>
      <c r="S97" s="285">
        <f t="shared" si="54"/>
        <v>42581.908629551952</v>
      </c>
      <c r="T97" s="285">
        <f t="shared" si="55"/>
        <v>42581.908629551952</v>
      </c>
      <c r="U97" s="285">
        <f t="shared" si="56"/>
        <v>42581.908629551952</v>
      </c>
      <c r="V97" s="287">
        <f t="shared" si="66"/>
        <v>510982.90355462331</v>
      </c>
      <c r="W97" s="285">
        <f t="shared" si="65"/>
        <v>10807672.667537844</v>
      </c>
      <c r="X97" s="94">
        <f t="shared" si="67"/>
        <v>510982.90355462342</v>
      </c>
      <c r="Y97" s="95">
        <f t="shared" si="68"/>
        <v>0</v>
      </c>
    </row>
    <row r="98" spans="1:48" ht="15.75" thickBot="1">
      <c r="A98" s="301" t="s">
        <v>84</v>
      </c>
      <c r="B98" s="302">
        <f>SUM(B77:B97)</f>
        <v>4348050013.2090511</v>
      </c>
      <c r="C98" s="302">
        <f>SUM(C77:C97)</f>
        <v>399697953</v>
      </c>
      <c r="D98" s="302">
        <f>SUM(D77:D97)</f>
        <v>0</v>
      </c>
      <c r="E98" s="302">
        <f t="shared" ref="E98:H98" si="70">SUM(E77:E97)</f>
        <v>0</v>
      </c>
      <c r="F98" s="302">
        <f t="shared" si="70"/>
        <v>0</v>
      </c>
      <c r="G98" s="302">
        <f t="shared" si="70"/>
        <v>199848976.5</v>
      </c>
      <c r="H98" s="302">
        <f t="shared" si="70"/>
        <v>4547898989.7090511</v>
      </c>
      <c r="I98" s="302"/>
      <c r="J98" s="302">
        <f t="shared" ref="J98:T98" si="71">SUM(J77:J97)</f>
        <v>31653322.551231172</v>
      </c>
      <c r="K98" s="302">
        <f t="shared" si="71"/>
        <v>31653322.551231172</v>
      </c>
      <c r="L98" s="302">
        <f t="shared" si="71"/>
        <v>31653322.551231172</v>
      </c>
      <c r="M98" s="302">
        <f t="shared" si="71"/>
        <v>31653322.551231172</v>
      </c>
      <c r="N98" s="302">
        <f t="shared" si="71"/>
        <v>31653322.551231172</v>
      </c>
      <c r="O98" s="302">
        <f t="shared" si="71"/>
        <v>31653322.551231172</v>
      </c>
      <c r="P98" s="302">
        <f t="shared" si="71"/>
        <v>31653322.551231172</v>
      </c>
      <c r="Q98" s="302">
        <f t="shared" si="71"/>
        <v>31653322.551231172</v>
      </c>
      <c r="R98" s="302">
        <f t="shared" si="71"/>
        <v>31653322.551231172</v>
      </c>
      <c r="S98" s="302">
        <f t="shared" si="71"/>
        <v>31653322.551231172</v>
      </c>
      <c r="T98" s="302">
        <f t="shared" si="71"/>
        <v>31653322.551231172</v>
      </c>
      <c r="U98" s="302">
        <f>SUM(U77:U97)</f>
        <v>31653322.551231172</v>
      </c>
      <c r="V98" s="302">
        <f>SUM(V77:V97)</f>
        <v>380141022.61477411</v>
      </c>
      <c r="W98" s="302">
        <f>SUM(W77:W97)</f>
        <v>4367606943.5942755</v>
      </c>
      <c r="X98" s="94">
        <f>SUM(X77:X97)</f>
        <v>379839870.61477405</v>
      </c>
      <c r="Y98" s="95">
        <f t="shared" si="68"/>
        <v>301152.0000000596</v>
      </c>
    </row>
    <row r="99" spans="1:48" ht="15.75" thickTop="1">
      <c r="A99" s="698"/>
      <c r="B99" s="699"/>
      <c r="C99" s="700"/>
      <c r="D99" s="698"/>
      <c r="E99" s="698"/>
      <c r="F99" s="698"/>
      <c r="G99" s="698"/>
      <c r="H99" s="698"/>
      <c r="I99" s="698"/>
      <c r="J99" s="698"/>
      <c r="K99" s="698"/>
      <c r="L99" s="698"/>
      <c r="M99" s="698"/>
      <c r="N99" s="698"/>
      <c r="O99" s="698"/>
      <c r="P99" s="698"/>
      <c r="Q99" s="698"/>
      <c r="R99" s="698"/>
      <c r="S99" s="698"/>
      <c r="T99" s="698"/>
      <c r="U99" s="698"/>
      <c r="V99" s="698"/>
      <c r="W99" s="698"/>
      <c r="X99" s="606"/>
      <c r="Y99" s="606"/>
    </row>
    <row r="100" spans="1:48">
      <c r="A100" s="698"/>
      <c r="B100" s="699" t="s">
        <v>84</v>
      </c>
      <c r="C100" s="700">
        <f>+C98+C99</f>
        <v>399697953</v>
      </c>
      <c r="D100" s="698"/>
      <c r="E100" s="698"/>
      <c r="F100" s="698"/>
      <c r="G100" s="698"/>
      <c r="H100" s="698"/>
      <c r="I100" s="698"/>
      <c r="J100" s="698"/>
      <c r="K100" s="698"/>
      <c r="L100" s="698"/>
      <c r="M100" s="698"/>
      <c r="N100" s="698"/>
      <c r="O100" s="698"/>
      <c r="P100" s="698"/>
      <c r="Q100" s="698"/>
      <c r="R100" s="698"/>
      <c r="S100" s="698"/>
      <c r="T100" s="698"/>
      <c r="U100" s="698"/>
      <c r="V100" s="698"/>
      <c r="W100" s="698"/>
      <c r="X100" s="606"/>
      <c r="Y100" s="606"/>
    </row>
    <row r="101" spans="1:48">
      <c r="A101" s="698"/>
      <c r="B101" s="699" t="s">
        <v>226</v>
      </c>
      <c r="C101" s="700">
        <f>+C100-C94</f>
        <v>399697953</v>
      </c>
      <c r="D101" s="698"/>
      <c r="E101" s="698"/>
      <c r="F101" s="698"/>
      <c r="G101" s="698"/>
      <c r="H101" s="698"/>
      <c r="I101" s="698"/>
      <c r="J101" s="698"/>
      <c r="K101" s="698"/>
      <c r="L101" s="698"/>
      <c r="M101" s="698"/>
      <c r="N101" s="698"/>
      <c r="O101" s="698"/>
      <c r="P101" s="698"/>
      <c r="Q101" s="698"/>
      <c r="R101" s="698"/>
      <c r="S101" s="698"/>
      <c r="T101" s="698"/>
      <c r="U101" s="698"/>
      <c r="V101" s="698"/>
      <c r="W101" s="698"/>
      <c r="X101" s="606"/>
      <c r="Y101" s="606"/>
      <c r="AE101" s="586"/>
    </row>
    <row r="102" spans="1:48">
      <c r="A102" s="260" t="s">
        <v>189</v>
      </c>
      <c r="B102" s="261"/>
      <c r="C102" s="261"/>
      <c r="D102" s="261"/>
      <c r="E102" s="261"/>
      <c r="F102" s="261"/>
      <c r="G102" s="261"/>
      <c r="H102" s="262" t="s">
        <v>127</v>
      </c>
      <c r="I102" s="261"/>
      <c r="J102" s="263"/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  <c r="U102" s="261"/>
      <c r="V102" s="261"/>
      <c r="W102" s="261"/>
      <c r="X102" s="73"/>
      <c r="Y102" s="384"/>
      <c r="AE102" s="586"/>
    </row>
    <row r="103" spans="1:48">
      <c r="A103" s="260" t="s">
        <v>232</v>
      </c>
      <c r="B103" s="261"/>
      <c r="C103" s="261"/>
      <c r="D103" s="261"/>
      <c r="E103" s="261"/>
      <c r="F103" s="261"/>
      <c r="G103" s="261"/>
      <c r="H103" s="264" t="s">
        <v>131</v>
      </c>
      <c r="I103" s="261"/>
      <c r="J103" s="263"/>
      <c r="K103" s="261"/>
      <c r="L103" s="261"/>
      <c r="M103" s="261"/>
      <c r="N103" s="261"/>
      <c r="O103" s="261"/>
      <c r="P103" s="261"/>
      <c r="Q103" s="261"/>
      <c r="R103" s="261"/>
      <c r="S103" s="261"/>
      <c r="T103" s="263"/>
      <c r="U103" s="261"/>
      <c r="V103" s="261"/>
      <c r="W103" s="261"/>
      <c r="X103" s="73"/>
      <c r="Y103" s="384"/>
    </row>
    <row r="104" spans="1:48">
      <c r="A104" s="260" t="s">
        <v>133</v>
      </c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43"/>
      <c r="Q104" s="261"/>
      <c r="R104" s="261"/>
      <c r="S104" s="261"/>
      <c r="T104" s="261"/>
      <c r="U104" s="261"/>
      <c r="V104" s="261"/>
      <c r="W104" s="261"/>
      <c r="X104" s="73"/>
      <c r="Y104" s="384"/>
    </row>
    <row r="105" spans="1:48">
      <c r="A105" s="245" t="s">
        <v>191</v>
      </c>
      <c r="B105" s="265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73"/>
      <c r="Y105" s="384"/>
    </row>
    <row r="106" spans="1:48">
      <c r="A106" s="266"/>
      <c r="B106" s="267" t="s">
        <v>134</v>
      </c>
      <c r="C106" s="268" t="s">
        <v>135</v>
      </c>
      <c r="D106" s="269" t="s">
        <v>136</v>
      </c>
      <c r="E106" s="266"/>
      <c r="F106" s="268" t="s">
        <v>137</v>
      </c>
      <c r="G106" s="269" t="s">
        <v>138</v>
      </c>
      <c r="H106" s="268" t="s">
        <v>139</v>
      </c>
      <c r="I106" s="266"/>
      <c r="J106" s="269" t="s">
        <v>25</v>
      </c>
      <c r="K106" s="269" t="s">
        <v>25</v>
      </c>
      <c r="L106" s="269" t="s">
        <v>25</v>
      </c>
      <c r="M106" s="269" t="s">
        <v>25</v>
      </c>
      <c r="N106" s="269" t="s">
        <v>25</v>
      </c>
      <c r="O106" s="269" t="s">
        <v>25</v>
      </c>
      <c r="P106" s="269" t="s">
        <v>25</v>
      </c>
      <c r="Q106" s="269" t="s">
        <v>25</v>
      </c>
      <c r="R106" s="269" t="s">
        <v>25</v>
      </c>
      <c r="S106" s="269" t="s">
        <v>25</v>
      </c>
      <c r="T106" s="269" t="s">
        <v>25</v>
      </c>
      <c r="U106" s="270" t="s">
        <v>25</v>
      </c>
      <c r="V106" s="269" t="s">
        <v>25</v>
      </c>
      <c r="W106" s="271" t="s">
        <v>140</v>
      </c>
      <c r="X106" s="73"/>
      <c r="Y106" s="384"/>
      <c r="AS106" s="778"/>
      <c r="AT106" s="679"/>
      <c r="AU106" s="779"/>
      <c r="AV106" s="679"/>
    </row>
    <row r="107" spans="1:48">
      <c r="A107" s="272" t="s">
        <v>141</v>
      </c>
      <c r="B107" s="273" t="s">
        <v>142</v>
      </c>
      <c r="C107" s="272" t="s">
        <v>5</v>
      </c>
      <c r="D107" s="272" t="s">
        <v>143</v>
      </c>
      <c r="E107" s="274" t="s">
        <v>144</v>
      </c>
      <c r="F107" s="272" t="s">
        <v>145</v>
      </c>
      <c r="G107" s="275" t="s">
        <v>146</v>
      </c>
      <c r="H107" s="272" t="s">
        <v>147</v>
      </c>
      <c r="I107" s="275" t="s">
        <v>16</v>
      </c>
      <c r="J107" s="275" t="s">
        <v>192</v>
      </c>
      <c r="K107" s="275" t="s">
        <v>192</v>
      </c>
      <c r="L107" s="275" t="s">
        <v>192</v>
      </c>
      <c r="M107" s="275" t="s">
        <v>192</v>
      </c>
      <c r="N107" s="275" t="s">
        <v>192</v>
      </c>
      <c r="O107" s="275" t="s">
        <v>192</v>
      </c>
      <c r="P107" s="275" t="s">
        <v>192</v>
      </c>
      <c r="Q107" s="275" t="s">
        <v>192</v>
      </c>
      <c r="R107" s="275" t="s">
        <v>192</v>
      </c>
      <c r="S107" s="275" t="s">
        <v>192</v>
      </c>
      <c r="T107" s="275" t="s">
        <v>192</v>
      </c>
      <c r="U107" s="276" t="s">
        <v>192</v>
      </c>
      <c r="V107" s="272"/>
      <c r="W107" s="277" t="s">
        <v>10</v>
      </c>
      <c r="X107" s="73"/>
      <c r="Y107" s="142"/>
      <c r="AS107" s="778"/>
      <c r="AT107" s="679"/>
      <c r="AU107" s="779"/>
    </row>
    <row r="108" spans="1:48">
      <c r="A108" s="278" t="s">
        <v>148</v>
      </c>
      <c r="B108" s="279" t="s">
        <v>149</v>
      </c>
      <c r="C108" s="278" t="s">
        <v>84</v>
      </c>
      <c r="D108" s="280" t="s">
        <v>150</v>
      </c>
      <c r="E108" s="281"/>
      <c r="F108" s="278" t="s">
        <v>151</v>
      </c>
      <c r="G108" s="280" t="s">
        <v>152</v>
      </c>
      <c r="H108" s="278" t="s">
        <v>153</v>
      </c>
      <c r="I108" s="280" t="s">
        <v>154</v>
      </c>
      <c r="J108" s="280" t="s">
        <v>194</v>
      </c>
      <c r="K108" s="280" t="s">
        <v>195</v>
      </c>
      <c r="L108" s="280" t="s">
        <v>196</v>
      </c>
      <c r="M108" s="280" t="s">
        <v>197</v>
      </c>
      <c r="N108" s="280" t="s">
        <v>198</v>
      </c>
      <c r="O108" s="280" t="s">
        <v>199</v>
      </c>
      <c r="P108" s="280" t="s">
        <v>200</v>
      </c>
      <c r="Q108" s="280" t="s">
        <v>201</v>
      </c>
      <c r="R108" s="280" t="s">
        <v>202</v>
      </c>
      <c r="S108" s="280" t="s">
        <v>203</v>
      </c>
      <c r="T108" s="280" t="s">
        <v>204</v>
      </c>
      <c r="U108" s="280" t="s">
        <v>205</v>
      </c>
      <c r="V108" s="280" t="s">
        <v>155</v>
      </c>
      <c r="W108" s="277" t="s">
        <v>174</v>
      </c>
      <c r="X108" s="87" t="s">
        <v>167</v>
      </c>
      <c r="Y108" s="142"/>
      <c r="AS108" s="778"/>
      <c r="AT108" s="679"/>
      <c r="AU108" s="779"/>
    </row>
    <row r="109" spans="1:48" ht="15.75" thickBot="1">
      <c r="A109" s="275"/>
      <c r="B109" s="282"/>
      <c r="C109" s="274"/>
      <c r="D109" s="274"/>
      <c r="E109" s="274"/>
      <c r="F109" s="274"/>
      <c r="G109" s="274"/>
      <c r="H109" s="274"/>
      <c r="I109" s="275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83"/>
      <c r="W109" s="266"/>
      <c r="X109" s="73"/>
      <c r="Y109" s="142"/>
      <c r="AS109" s="778"/>
      <c r="AT109" s="679"/>
      <c r="AU109" s="779"/>
    </row>
    <row r="110" spans="1:48" ht="15.75" thickBot="1">
      <c r="A110" s="276">
        <v>1</v>
      </c>
      <c r="B110" s="284">
        <f t="shared" ref="B110:B130" si="72">W77</f>
        <v>955076211.08121598</v>
      </c>
      <c r="C110" s="284">
        <f t="shared" ref="C110:C130" si="73">IFERROR(VLOOKUP(A110,$AA$110:$AC$124,2,FALSE),0)</f>
        <v>0</v>
      </c>
      <c r="D110" s="274"/>
      <c r="E110" s="274"/>
      <c r="F110" s="274"/>
      <c r="G110" s="285">
        <f t="shared" ref="G110" si="74">+((C110+F110)*0.5)</f>
        <v>0</v>
      </c>
      <c r="H110" s="285">
        <f>+B110+G110+D110</f>
        <v>955076211.08121598</v>
      </c>
      <c r="I110" s="286">
        <v>4</v>
      </c>
      <c r="J110" s="285">
        <f>H110*I110/100/12</f>
        <v>3183587.3702707198</v>
      </c>
      <c r="K110" s="285">
        <f>H110*I110/100/12</f>
        <v>3183587.3702707198</v>
      </c>
      <c r="L110" s="285">
        <f>H110*I110/100/12</f>
        <v>3183587.3702707198</v>
      </c>
      <c r="M110" s="285">
        <f>H110*I110/100/12</f>
        <v>3183587.3702707198</v>
      </c>
      <c r="N110" s="285">
        <f>H110*I110/100/12</f>
        <v>3183587.3702707198</v>
      </c>
      <c r="O110" s="285">
        <f>H110*I110/100/12</f>
        <v>3183587.3702707198</v>
      </c>
      <c r="P110" s="285">
        <f>H110*I110/100/12</f>
        <v>3183587.3702707198</v>
      </c>
      <c r="Q110" s="285">
        <f>H110*I110/100/12</f>
        <v>3183587.3702707198</v>
      </c>
      <c r="R110" s="285">
        <f>H110*I110/100/12</f>
        <v>3183587.3702707198</v>
      </c>
      <c r="S110" s="285">
        <f>H110*I110/100/12</f>
        <v>3183587.3702707198</v>
      </c>
      <c r="T110" s="285">
        <f>H110*I110/100/12</f>
        <v>3183587.3702707198</v>
      </c>
      <c r="U110" s="285">
        <f>H110*I110/100/12</f>
        <v>3183587.3702707198</v>
      </c>
      <c r="V110" s="287">
        <f>SUM(J110:U110)</f>
        <v>38203048.443248644</v>
      </c>
      <c r="W110" s="285">
        <f>+B110+C110+F110-V110</f>
        <v>916873162.63796735</v>
      </c>
      <c r="X110" s="94">
        <f>H110*I110/100</f>
        <v>38203048.443248637</v>
      </c>
      <c r="Y110" s="156">
        <f t="shared" ref="Y110:Y118" si="75">V110-X110</f>
        <v>0</v>
      </c>
      <c r="AA110" s="751" t="s">
        <v>274</v>
      </c>
      <c r="AB110" s="767" t="s">
        <v>278</v>
      </c>
      <c r="AC110" s="741" t="s">
        <v>276</v>
      </c>
      <c r="AS110" s="778"/>
      <c r="AT110" s="679"/>
      <c r="AU110" s="779"/>
    </row>
    <row r="111" spans="1:48">
      <c r="A111" s="288" t="s">
        <v>216</v>
      </c>
      <c r="B111" s="284">
        <f t="shared" si="72"/>
        <v>119743788.53085046</v>
      </c>
      <c r="C111" s="284">
        <f t="shared" si="73"/>
        <v>45551553.500931643</v>
      </c>
      <c r="D111" s="284"/>
      <c r="E111" s="285"/>
      <c r="F111" s="284"/>
      <c r="G111" s="285">
        <f>+((C111+F111)*0.5)</f>
        <v>22775776.750465821</v>
      </c>
      <c r="H111" s="285">
        <f t="shared" ref="H111:H117" si="76">+B111+G111+D111</f>
        <v>142519565.28131628</v>
      </c>
      <c r="I111" s="286">
        <v>6</v>
      </c>
      <c r="J111" s="285">
        <f t="shared" ref="J111:J117" si="77">H111*I111/100/12</f>
        <v>712597.82640658133</v>
      </c>
      <c r="K111" s="285">
        <f t="shared" ref="K111:K130" si="78">H111*I111/100/12</f>
        <v>712597.82640658133</v>
      </c>
      <c r="L111" s="285">
        <f t="shared" ref="L111:L114" si="79">H111*I111/100/12</f>
        <v>712597.82640658133</v>
      </c>
      <c r="M111" s="285">
        <f t="shared" ref="M111:M130" si="80">H111*I111/100/12</f>
        <v>712597.82640658133</v>
      </c>
      <c r="N111" s="285">
        <f t="shared" ref="N111:N130" si="81">H111*I111/100/12</f>
        <v>712597.82640658133</v>
      </c>
      <c r="O111" s="285">
        <f t="shared" ref="O111:O130" si="82">H111*I111/100/12</f>
        <v>712597.82640658133</v>
      </c>
      <c r="P111" s="285">
        <f t="shared" ref="P111:P130" si="83">H111*I111/100/12</f>
        <v>712597.82640658133</v>
      </c>
      <c r="Q111" s="285">
        <f t="shared" ref="Q111:Q130" si="84">H111*I111/100/12</f>
        <v>712597.82640658133</v>
      </c>
      <c r="R111" s="285">
        <f t="shared" ref="R111:R130" si="85">H111*I111/100/12</f>
        <v>712597.82640658133</v>
      </c>
      <c r="S111" s="285">
        <f t="shared" ref="S111:S130" si="86">H111*I111/100/12</f>
        <v>712597.82640658133</v>
      </c>
      <c r="T111" s="285">
        <f t="shared" ref="T111:T130" si="87">H111*I111/100/12</f>
        <v>712597.82640658133</v>
      </c>
      <c r="U111" s="285">
        <f t="shared" ref="U111:U130" si="88">H111*I111/100/12</f>
        <v>712597.82640658133</v>
      </c>
      <c r="V111" s="287">
        <f t="shared" ref="V111:V117" si="89">SUM(J111:U111)</f>
        <v>8551173.9168789759</v>
      </c>
      <c r="W111" s="285">
        <f>+B111+C111+F111-V111</f>
        <v>156744168.11490312</v>
      </c>
      <c r="X111" s="94">
        <f>H111*I111/100</f>
        <v>8551173.9168789759</v>
      </c>
      <c r="Y111" s="156">
        <f t="shared" si="75"/>
        <v>0</v>
      </c>
      <c r="AA111" s="768" t="s">
        <v>216</v>
      </c>
      <c r="AB111" s="769">
        <v>45551553.500931643</v>
      </c>
      <c r="AC111" s="770">
        <v>44925098.621370696</v>
      </c>
      <c r="AS111" s="778"/>
      <c r="AT111" s="679"/>
      <c r="AU111" s="779"/>
    </row>
    <row r="112" spans="1:48">
      <c r="A112" s="288">
        <v>2</v>
      </c>
      <c r="B112" s="284">
        <f t="shared" si="72"/>
        <v>89953880.958728001</v>
      </c>
      <c r="C112" s="284">
        <f t="shared" si="73"/>
        <v>0</v>
      </c>
      <c r="D112" s="284"/>
      <c r="E112" s="285"/>
      <c r="F112" s="284"/>
      <c r="G112" s="285">
        <f t="shared" ref="G112:G116" si="90">+((C112+F112)*0.5)</f>
        <v>0</v>
      </c>
      <c r="H112" s="285">
        <f t="shared" si="76"/>
        <v>89953880.958728001</v>
      </c>
      <c r="I112" s="286">
        <v>6</v>
      </c>
      <c r="J112" s="285">
        <f t="shared" si="77"/>
        <v>449769.40479363996</v>
      </c>
      <c r="K112" s="285">
        <f t="shared" si="78"/>
        <v>449769.40479363996</v>
      </c>
      <c r="L112" s="285">
        <f t="shared" si="79"/>
        <v>449769.40479363996</v>
      </c>
      <c r="M112" s="285">
        <f t="shared" si="80"/>
        <v>449769.40479363996</v>
      </c>
      <c r="N112" s="285">
        <f t="shared" si="81"/>
        <v>449769.40479363996</v>
      </c>
      <c r="O112" s="285">
        <f t="shared" si="82"/>
        <v>449769.40479363996</v>
      </c>
      <c r="P112" s="285">
        <f t="shared" si="83"/>
        <v>449769.40479363996</v>
      </c>
      <c r="Q112" s="285">
        <f t="shared" si="84"/>
        <v>449769.40479363996</v>
      </c>
      <c r="R112" s="285">
        <f t="shared" si="85"/>
        <v>449769.40479363996</v>
      </c>
      <c r="S112" s="285">
        <f t="shared" si="86"/>
        <v>449769.40479363996</v>
      </c>
      <c r="T112" s="285">
        <f t="shared" si="87"/>
        <v>449769.40479363996</v>
      </c>
      <c r="U112" s="285">
        <f t="shared" si="88"/>
        <v>449769.40479363996</v>
      </c>
      <c r="V112" s="287">
        <f t="shared" si="89"/>
        <v>5397232.8575236797</v>
      </c>
      <c r="W112" s="285">
        <f>+B112+C112+F112-V112</f>
        <v>84556648.101204321</v>
      </c>
      <c r="X112" s="94">
        <f t="shared" ref="X112:X118" si="91">H112*I112/100</f>
        <v>5397232.8575236797</v>
      </c>
      <c r="Y112" s="156">
        <f t="shared" si="75"/>
        <v>0</v>
      </c>
      <c r="AA112" s="771">
        <v>7</v>
      </c>
      <c r="AB112" s="760">
        <v>8390463</v>
      </c>
      <c r="AC112" s="743">
        <v>8328823.2826672904</v>
      </c>
      <c r="AS112" s="778"/>
      <c r="AT112" s="679"/>
      <c r="AU112" s="779"/>
    </row>
    <row r="113" spans="1:47">
      <c r="A113" s="288">
        <v>3</v>
      </c>
      <c r="B113" s="284">
        <f t="shared" si="72"/>
        <v>2839833.4847499998</v>
      </c>
      <c r="C113" s="284">
        <f t="shared" si="73"/>
        <v>0</v>
      </c>
      <c r="D113" s="284"/>
      <c r="E113" s="285"/>
      <c r="F113" s="284"/>
      <c r="G113" s="285">
        <f t="shared" si="90"/>
        <v>0</v>
      </c>
      <c r="H113" s="285">
        <f t="shared" si="76"/>
        <v>2839833.4847499998</v>
      </c>
      <c r="I113" s="286">
        <v>5</v>
      </c>
      <c r="J113" s="285">
        <f t="shared" si="77"/>
        <v>11832.639519791664</v>
      </c>
      <c r="K113" s="285">
        <f t="shared" si="78"/>
        <v>11832.639519791664</v>
      </c>
      <c r="L113" s="285">
        <f t="shared" si="79"/>
        <v>11832.639519791664</v>
      </c>
      <c r="M113" s="285">
        <f t="shared" si="80"/>
        <v>11832.639519791664</v>
      </c>
      <c r="N113" s="285">
        <f t="shared" si="81"/>
        <v>11832.639519791664</v>
      </c>
      <c r="O113" s="285">
        <f t="shared" si="82"/>
        <v>11832.639519791664</v>
      </c>
      <c r="P113" s="285">
        <f t="shared" si="83"/>
        <v>11832.639519791664</v>
      </c>
      <c r="Q113" s="285">
        <f t="shared" si="84"/>
        <v>11832.639519791664</v>
      </c>
      <c r="R113" s="285">
        <f t="shared" si="85"/>
        <v>11832.639519791664</v>
      </c>
      <c r="S113" s="285">
        <f t="shared" si="86"/>
        <v>11832.639519791664</v>
      </c>
      <c r="T113" s="285">
        <f t="shared" si="87"/>
        <v>11832.639519791664</v>
      </c>
      <c r="U113" s="285">
        <f t="shared" si="88"/>
        <v>11832.639519791664</v>
      </c>
      <c r="V113" s="287">
        <f t="shared" si="89"/>
        <v>141991.6742375</v>
      </c>
      <c r="W113" s="285">
        <f t="shared" ref="W113:W117" si="92">+B113+C113+F113-V113</f>
        <v>2697841.8105124999</v>
      </c>
      <c r="X113" s="94">
        <f t="shared" si="91"/>
        <v>141991.67423749997</v>
      </c>
      <c r="Y113" s="156">
        <f t="shared" si="75"/>
        <v>0</v>
      </c>
      <c r="AA113" s="771">
        <v>8</v>
      </c>
      <c r="AB113" s="760">
        <v>22684841</v>
      </c>
      <c r="AC113" s="743">
        <v>22684841</v>
      </c>
      <c r="AD113" s="780"/>
      <c r="AE113" s="780"/>
      <c r="AF113" s="780"/>
      <c r="AG113" s="780"/>
      <c r="AS113" s="778"/>
      <c r="AT113" s="679"/>
      <c r="AU113" s="779"/>
    </row>
    <row r="114" spans="1:47">
      <c r="A114" s="288">
        <v>6</v>
      </c>
      <c r="B114" s="284">
        <f t="shared" si="72"/>
        <v>74409.758999999991</v>
      </c>
      <c r="C114" s="284">
        <f t="shared" si="73"/>
        <v>0</v>
      </c>
      <c r="D114" s="284"/>
      <c r="E114" s="285"/>
      <c r="F114" s="284"/>
      <c r="G114" s="285">
        <f t="shared" si="90"/>
        <v>0</v>
      </c>
      <c r="H114" s="285">
        <f t="shared" si="76"/>
        <v>74409.758999999991</v>
      </c>
      <c r="I114" s="286">
        <v>10</v>
      </c>
      <c r="J114" s="285">
        <f t="shared" si="77"/>
        <v>620.08132499999988</v>
      </c>
      <c r="K114" s="285">
        <f t="shared" si="78"/>
        <v>620.08132499999988</v>
      </c>
      <c r="L114" s="285">
        <f t="shared" si="79"/>
        <v>620.08132499999988</v>
      </c>
      <c r="M114" s="285">
        <f t="shared" si="80"/>
        <v>620.08132499999988</v>
      </c>
      <c r="N114" s="285">
        <f t="shared" si="81"/>
        <v>620.08132499999988</v>
      </c>
      <c r="O114" s="285">
        <f t="shared" si="82"/>
        <v>620.08132499999988</v>
      </c>
      <c r="P114" s="285">
        <f t="shared" si="83"/>
        <v>620.08132499999988</v>
      </c>
      <c r="Q114" s="285">
        <f t="shared" si="84"/>
        <v>620.08132499999988</v>
      </c>
      <c r="R114" s="285">
        <f t="shared" si="85"/>
        <v>620.08132499999988</v>
      </c>
      <c r="S114" s="285">
        <f t="shared" si="86"/>
        <v>620.08132499999988</v>
      </c>
      <c r="T114" s="285">
        <f t="shared" si="87"/>
        <v>620.08132499999988</v>
      </c>
      <c r="U114" s="285">
        <f t="shared" si="88"/>
        <v>620.08132499999988</v>
      </c>
      <c r="V114" s="287">
        <f t="shared" si="89"/>
        <v>7440.9759000000004</v>
      </c>
      <c r="W114" s="285">
        <f t="shared" si="92"/>
        <v>66968.783099999986</v>
      </c>
      <c r="X114" s="94">
        <f t="shared" si="91"/>
        <v>7440.9758999999985</v>
      </c>
      <c r="Y114" s="156">
        <f t="shared" si="75"/>
        <v>0</v>
      </c>
      <c r="AA114" s="771">
        <v>10</v>
      </c>
      <c r="AB114" s="760">
        <v>4740957</v>
      </c>
      <c r="AC114" s="743">
        <v>4740957</v>
      </c>
      <c r="AD114" s="780"/>
      <c r="AE114" s="780" t="s">
        <v>283</v>
      </c>
      <c r="AF114" s="780" t="s">
        <v>284</v>
      </c>
      <c r="AG114" s="780" t="s">
        <v>94</v>
      </c>
      <c r="AS114" s="778"/>
      <c r="AT114" s="679"/>
      <c r="AU114" s="779"/>
    </row>
    <row r="115" spans="1:47">
      <c r="A115" s="288">
        <v>7</v>
      </c>
      <c r="B115" s="284">
        <f t="shared" si="72"/>
        <v>492200458.42593747</v>
      </c>
      <c r="C115" s="284">
        <f t="shared" si="73"/>
        <v>8390463</v>
      </c>
      <c r="D115" s="284"/>
      <c r="E115" s="284"/>
      <c r="F115" s="284"/>
      <c r="G115" s="285">
        <f t="shared" si="90"/>
        <v>4195231.5</v>
      </c>
      <c r="H115" s="285">
        <f t="shared" si="76"/>
        <v>496395689.92593747</v>
      </c>
      <c r="I115" s="286">
        <v>15</v>
      </c>
      <c r="J115" s="285">
        <f t="shared" si="77"/>
        <v>6204946.1240742179</v>
      </c>
      <c r="K115" s="285">
        <f t="shared" si="78"/>
        <v>6204946.1240742179</v>
      </c>
      <c r="L115" s="285">
        <f>H115*I115/100/12</f>
        <v>6204946.1240742179</v>
      </c>
      <c r="M115" s="285">
        <f t="shared" si="80"/>
        <v>6204946.1240742179</v>
      </c>
      <c r="N115" s="285">
        <f t="shared" si="81"/>
        <v>6204946.1240742179</v>
      </c>
      <c r="O115" s="285">
        <f t="shared" si="82"/>
        <v>6204946.1240742179</v>
      </c>
      <c r="P115" s="285">
        <f t="shared" si="83"/>
        <v>6204946.1240742179</v>
      </c>
      <c r="Q115" s="285">
        <f t="shared" si="84"/>
        <v>6204946.1240742179</v>
      </c>
      <c r="R115" s="285">
        <f t="shared" si="85"/>
        <v>6204946.1240742179</v>
      </c>
      <c r="S115" s="285">
        <f t="shared" si="86"/>
        <v>6204946.1240742179</v>
      </c>
      <c r="T115" s="285">
        <f t="shared" si="87"/>
        <v>6204946.1240742179</v>
      </c>
      <c r="U115" s="285">
        <f t="shared" si="88"/>
        <v>6204946.1240742179</v>
      </c>
      <c r="V115" s="287">
        <f t="shared" si="89"/>
        <v>74459353.488890633</v>
      </c>
      <c r="W115" s="285">
        <f t="shared" si="92"/>
        <v>426131567.93704683</v>
      </c>
      <c r="X115" s="94">
        <f t="shared" si="91"/>
        <v>74459353.488890618</v>
      </c>
      <c r="Y115" s="156">
        <f t="shared" si="75"/>
        <v>0</v>
      </c>
      <c r="AA115" s="771">
        <v>12</v>
      </c>
      <c r="AB115" s="760">
        <v>6581923</v>
      </c>
      <c r="AC115" s="743">
        <v>3982334.2916655014</v>
      </c>
      <c r="AD115" s="780" t="s">
        <v>285</v>
      </c>
      <c r="AE115" s="781">
        <f>+AB115</f>
        <v>6581923</v>
      </c>
      <c r="AF115" s="782">
        <v>7034136</v>
      </c>
      <c r="AG115" s="783">
        <f>+AE115-AF115</f>
        <v>-452213</v>
      </c>
      <c r="AS115" s="778"/>
      <c r="AT115" s="679"/>
      <c r="AU115" s="779"/>
    </row>
    <row r="116" spans="1:47">
      <c r="A116" s="288">
        <v>8</v>
      </c>
      <c r="B116" s="284">
        <f t="shared" si="72"/>
        <v>185516160.41739178</v>
      </c>
      <c r="C116" s="284">
        <f t="shared" si="73"/>
        <v>22684841</v>
      </c>
      <c r="D116" s="284"/>
      <c r="E116" s="285"/>
      <c r="F116" s="284"/>
      <c r="G116" s="285">
        <f t="shared" si="90"/>
        <v>11342420.5</v>
      </c>
      <c r="H116" s="285">
        <f t="shared" si="76"/>
        <v>196858580.91739178</v>
      </c>
      <c r="I116" s="286">
        <v>20</v>
      </c>
      <c r="J116" s="285">
        <f t="shared" si="77"/>
        <v>3280976.3486231961</v>
      </c>
      <c r="K116" s="285">
        <f t="shared" si="78"/>
        <v>3280976.3486231961</v>
      </c>
      <c r="L116" s="285">
        <f t="shared" ref="L116:L130" si="93">H116*I116/100/12</f>
        <v>3280976.3486231961</v>
      </c>
      <c r="M116" s="285">
        <f t="shared" si="80"/>
        <v>3280976.3486231961</v>
      </c>
      <c r="N116" s="285">
        <f t="shared" si="81"/>
        <v>3280976.3486231961</v>
      </c>
      <c r="O116" s="285">
        <f t="shared" si="82"/>
        <v>3280976.3486231961</v>
      </c>
      <c r="P116" s="285">
        <f t="shared" si="83"/>
        <v>3280976.3486231961</v>
      </c>
      <c r="Q116" s="285">
        <f t="shared" si="84"/>
        <v>3280976.3486231961</v>
      </c>
      <c r="R116" s="285">
        <f t="shared" si="85"/>
        <v>3280976.3486231961</v>
      </c>
      <c r="S116" s="285">
        <f t="shared" si="86"/>
        <v>3280976.3486231961</v>
      </c>
      <c r="T116" s="285">
        <f t="shared" si="87"/>
        <v>3280976.3486231961</v>
      </c>
      <c r="U116" s="285">
        <f t="shared" si="88"/>
        <v>3280976.3486231961</v>
      </c>
      <c r="V116" s="287">
        <f t="shared" si="89"/>
        <v>39371716.183478355</v>
      </c>
      <c r="W116" s="285">
        <f t="shared" si="92"/>
        <v>168829285.23391342</v>
      </c>
      <c r="X116" s="94">
        <f t="shared" si="91"/>
        <v>39371716.183478355</v>
      </c>
      <c r="Y116" s="156">
        <f t="shared" si="75"/>
        <v>0</v>
      </c>
      <c r="AA116" s="771">
        <v>38</v>
      </c>
      <c r="AB116" s="760">
        <v>0</v>
      </c>
      <c r="AC116" s="743">
        <f t="shared" ref="AC116:AC121" si="94">+AB116</f>
        <v>0</v>
      </c>
      <c r="AD116" s="780"/>
      <c r="AE116" s="780"/>
      <c r="AF116" s="782"/>
      <c r="AG116" s="780"/>
    </row>
    <row r="117" spans="1:47">
      <c r="A117" s="288">
        <v>10</v>
      </c>
      <c r="B117" s="284">
        <f t="shared" si="72"/>
        <v>16919257.789999999</v>
      </c>
      <c r="C117" s="284">
        <f t="shared" si="73"/>
        <v>4740957</v>
      </c>
      <c r="D117" s="284"/>
      <c r="E117" s="285"/>
      <c r="F117" s="284"/>
      <c r="G117" s="285">
        <f>+((C117+F117)*0.5)</f>
        <v>2370478.5</v>
      </c>
      <c r="H117" s="285">
        <f t="shared" si="76"/>
        <v>19289736.289999999</v>
      </c>
      <c r="I117" s="286">
        <v>30</v>
      </c>
      <c r="J117" s="285">
        <f t="shared" si="77"/>
        <v>482243.40724999993</v>
      </c>
      <c r="K117" s="285">
        <f t="shared" si="78"/>
        <v>482243.40724999993</v>
      </c>
      <c r="L117" s="285">
        <f t="shared" si="93"/>
        <v>482243.40724999993</v>
      </c>
      <c r="M117" s="285">
        <f t="shared" si="80"/>
        <v>482243.40724999993</v>
      </c>
      <c r="N117" s="285">
        <f t="shared" si="81"/>
        <v>482243.40724999993</v>
      </c>
      <c r="O117" s="285">
        <f t="shared" si="82"/>
        <v>482243.40724999993</v>
      </c>
      <c r="P117" s="285">
        <f t="shared" si="83"/>
        <v>482243.40724999993</v>
      </c>
      <c r="Q117" s="285">
        <f t="shared" si="84"/>
        <v>482243.40724999993</v>
      </c>
      <c r="R117" s="285">
        <f t="shared" si="85"/>
        <v>482243.40724999993</v>
      </c>
      <c r="S117" s="285">
        <f t="shared" si="86"/>
        <v>482243.40724999993</v>
      </c>
      <c r="T117" s="285">
        <f t="shared" si="87"/>
        <v>482243.40724999993</v>
      </c>
      <c r="U117" s="285">
        <f t="shared" si="88"/>
        <v>482243.40724999993</v>
      </c>
      <c r="V117" s="287">
        <f t="shared" si="89"/>
        <v>5786920.887000001</v>
      </c>
      <c r="W117" s="285">
        <f t="shared" si="92"/>
        <v>15873293.902999997</v>
      </c>
      <c r="X117" s="94">
        <f t="shared" si="91"/>
        <v>5786920.8869999992</v>
      </c>
      <c r="Y117" s="156">
        <f t="shared" si="75"/>
        <v>0</v>
      </c>
      <c r="AA117" s="771">
        <v>41</v>
      </c>
      <c r="AB117" s="760">
        <v>18661096</v>
      </c>
      <c r="AC117" s="743">
        <v>18661096</v>
      </c>
      <c r="AD117" s="780"/>
      <c r="AE117" s="780"/>
      <c r="AF117" s="782"/>
      <c r="AG117" s="780"/>
    </row>
    <row r="118" spans="1:47">
      <c r="A118" s="288">
        <v>12</v>
      </c>
      <c r="B118" s="284">
        <f t="shared" si="72"/>
        <v>2698062.4999999991</v>
      </c>
      <c r="C118" s="284">
        <f t="shared" si="73"/>
        <v>6581923</v>
      </c>
      <c r="D118" s="284"/>
      <c r="E118" s="285"/>
      <c r="F118" s="284"/>
      <c r="G118" s="285">
        <f>+((C118-D118+F118)*0.5)</f>
        <v>3290961.5</v>
      </c>
      <c r="H118" s="285">
        <f>+B118+G118+D118</f>
        <v>5989023.9999999991</v>
      </c>
      <c r="I118" s="286">
        <v>100</v>
      </c>
      <c r="J118" s="285">
        <f>H118*I118/100/12</f>
        <v>499085.33333333326</v>
      </c>
      <c r="K118" s="285">
        <f t="shared" si="78"/>
        <v>499085.33333333326</v>
      </c>
      <c r="L118" s="285">
        <f t="shared" si="93"/>
        <v>499085.33333333326</v>
      </c>
      <c r="M118" s="285">
        <f t="shared" si="80"/>
        <v>499085.33333333326</v>
      </c>
      <c r="N118" s="285">
        <f t="shared" si="81"/>
        <v>499085.33333333326</v>
      </c>
      <c r="O118" s="285">
        <f t="shared" si="82"/>
        <v>499085.33333333326</v>
      </c>
      <c r="P118" s="285">
        <f t="shared" si="83"/>
        <v>499085.33333333326</v>
      </c>
      <c r="Q118" s="285">
        <f t="shared" si="84"/>
        <v>499085.33333333326</v>
      </c>
      <c r="R118" s="285">
        <f t="shared" si="85"/>
        <v>499085.33333333326</v>
      </c>
      <c r="S118" s="285">
        <f t="shared" si="86"/>
        <v>499085.33333333326</v>
      </c>
      <c r="T118" s="285">
        <f t="shared" si="87"/>
        <v>499085.33333333326</v>
      </c>
      <c r="U118" s="285">
        <f t="shared" si="88"/>
        <v>499085.33333333326</v>
      </c>
      <c r="V118" s="287">
        <f>SUM(J118:U118)</f>
        <v>5989023.9999999972</v>
      </c>
      <c r="W118" s="285">
        <f>+B118+C118+F118-V118</f>
        <v>3290961.5000000028</v>
      </c>
      <c r="X118" s="161">
        <f t="shared" si="91"/>
        <v>5989023.9999999991</v>
      </c>
      <c r="Y118" s="162">
        <f t="shared" si="75"/>
        <v>0</v>
      </c>
      <c r="AA118" s="771">
        <v>49</v>
      </c>
      <c r="AB118" s="760">
        <v>138579379</v>
      </c>
      <c r="AC118" s="743">
        <v>138579379</v>
      </c>
      <c r="AD118" s="780"/>
      <c r="AE118" s="780"/>
      <c r="AF118" s="782"/>
      <c r="AG118" s="780"/>
    </row>
    <row r="119" spans="1:47">
      <c r="A119" s="288">
        <v>13</v>
      </c>
      <c r="B119" s="284">
        <f t="shared" si="72"/>
        <v>673912.09164383542</v>
      </c>
      <c r="C119" s="284">
        <f t="shared" si="73"/>
        <v>0</v>
      </c>
      <c r="D119" s="284"/>
      <c r="E119" s="285"/>
      <c r="F119" s="284"/>
      <c r="G119" s="285">
        <f t="shared" ref="G119:G130" si="95">+((C119+F119)*0.5)</f>
        <v>0</v>
      </c>
      <c r="H119" s="285">
        <f t="shared" ref="H119:H130" si="96">+B119+G119+D119</f>
        <v>673912.09164383542</v>
      </c>
      <c r="I119" s="286"/>
      <c r="J119" s="285">
        <f t="shared" ref="J119:J130" si="97">H119*I119/100/12</f>
        <v>0</v>
      </c>
      <c r="K119" s="285">
        <f t="shared" si="78"/>
        <v>0</v>
      </c>
      <c r="L119" s="285">
        <f t="shared" si="93"/>
        <v>0</v>
      </c>
      <c r="M119" s="285">
        <f t="shared" si="80"/>
        <v>0</v>
      </c>
      <c r="N119" s="285">
        <f t="shared" si="81"/>
        <v>0</v>
      </c>
      <c r="O119" s="285">
        <f t="shared" si="82"/>
        <v>0</v>
      </c>
      <c r="P119" s="285">
        <f t="shared" si="83"/>
        <v>0</v>
      </c>
      <c r="Q119" s="285">
        <f t="shared" si="84"/>
        <v>0</v>
      </c>
      <c r="R119" s="285">
        <f t="shared" si="85"/>
        <v>0</v>
      </c>
      <c r="S119" s="285">
        <f t="shared" si="86"/>
        <v>0</v>
      </c>
      <c r="T119" s="285">
        <f t="shared" si="87"/>
        <v>0</v>
      </c>
      <c r="U119" s="285">
        <f t="shared" si="88"/>
        <v>0</v>
      </c>
      <c r="V119" s="287">
        <v>212093</v>
      </c>
      <c r="W119" s="285">
        <f t="shared" ref="W119:W130" si="98">+B119+C119+F119-V119</f>
        <v>461819.09164383542</v>
      </c>
      <c r="X119" s="94"/>
      <c r="Y119" s="95">
        <f>V119-X119</f>
        <v>212093</v>
      </c>
      <c r="AA119" s="771">
        <v>50</v>
      </c>
      <c r="AB119" s="760">
        <v>44077659</v>
      </c>
      <c r="AC119" s="743">
        <v>35363442.81885913</v>
      </c>
      <c r="AD119" s="780" t="s">
        <v>286</v>
      </c>
      <c r="AE119" s="781">
        <f>+AB119</f>
        <v>44077659</v>
      </c>
      <c r="AF119" s="782">
        <v>48137286</v>
      </c>
      <c r="AG119" s="783">
        <f>+AE119-AF119</f>
        <v>-4059627</v>
      </c>
    </row>
    <row r="120" spans="1:47" ht="15.75" thickBot="1">
      <c r="A120" s="288">
        <v>17</v>
      </c>
      <c r="B120" s="284">
        <f t="shared" si="72"/>
        <v>486010.32832000003</v>
      </c>
      <c r="C120" s="284">
        <f t="shared" si="73"/>
        <v>0</v>
      </c>
      <c r="D120" s="284"/>
      <c r="E120" s="285"/>
      <c r="F120" s="284"/>
      <c r="G120" s="285">
        <f t="shared" si="95"/>
        <v>0</v>
      </c>
      <c r="H120" s="285">
        <f t="shared" si="96"/>
        <v>486010.32832000003</v>
      </c>
      <c r="I120" s="286">
        <v>8</v>
      </c>
      <c r="J120" s="285">
        <f t="shared" si="97"/>
        <v>3240.0688554666667</v>
      </c>
      <c r="K120" s="285">
        <f t="shared" si="78"/>
        <v>3240.0688554666667</v>
      </c>
      <c r="L120" s="285">
        <f t="shared" si="93"/>
        <v>3240.0688554666667</v>
      </c>
      <c r="M120" s="285">
        <f t="shared" si="80"/>
        <v>3240.0688554666667</v>
      </c>
      <c r="N120" s="285">
        <f t="shared" si="81"/>
        <v>3240.0688554666667</v>
      </c>
      <c r="O120" s="285">
        <f t="shared" si="82"/>
        <v>3240.0688554666667</v>
      </c>
      <c r="P120" s="285">
        <f t="shared" si="83"/>
        <v>3240.0688554666667</v>
      </c>
      <c r="Q120" s="285">
        <f t="shared" si="84"/>
        <v>3240.0688554666667</v>
      </c>
      <c r="R120" s="285">
        <f t="shared" si="85"/>
        <v>3240.0688554666667</v>
      </c>
      <c r="S120" s="285">
        <f t="shared" si="86"/>
        <v>3240.0688554666667</v>
      </c>
      <c r="T120" s="285">
        <f t="shared" si="87"/>
        <v>3240.0688554666667</v>
      </c>
      <c r="U120" s="285">
        <f t="shared" si="88"/>
        <v>3240.0688554666667</v>
      </c>
      <c r="V120" s="287">
        <f t="shared" ref="V120:V130" si="99">SUM(J120:U120)</f>
        <v>38880.826265600001</v>
      </c>
      <c r="W120" s="285">
        <f t="shared" si="98"/>
        <v>447129.50205440004</v>
      </c>
      <c r="X120" s="94">
        <f t="shared" ref="X120:X130" si="100">H120*I120/100</f>
        <v>38880.826265600001</v>
      </c>
      <c r="Y120" s="95">
        <f t="shared" ref="Y120:Y131" si="101">V120-X120</f>
        <v>0</v>
      </c>
      <c r="AA120" s="771">
        <v>51</v>
      </c>
      <c r="AB120" s="760">
        <v>414874240.49906838</v>
      </c>
      <c r="AC120" s="743">
        <v>412487646.4759348</v>
      </c>
      <c r="AD120" s="784" t="s">
        <v>212</v>
      </c>
      <c r="AE120" s="785">
        <f>+AE115+AE119</f>
        <v>50659582</v>
      </c>
      <c r="AF120" s="785">
        <f t="shared" ref="AF120:AG120" si="102">+AF115+AF119</f>
        <v>55171422</v>
      </c>
      <c r="AG120" s="785">
        <f t="shared" si="102"/>
        <v>-4511840</v>
      </c>
    </row>
    <row r="121" spans="1:47" ht="15.75" thickTop="1">
      <c r="A121" s="288">
        <v>38</v>
      </c>
      <c r="B121" s="284">
        <f t="shared" si="72"/>
        <v>4493569.0334999999</v>
      </c>
      <c r="C121" s="284">
        <f t="shared" si="73"/>
        <v>0</v>
      </c>
      <c r="D121" s="284"/>
      <c r="E121" s="285"/>
      <c r="F121" s="284"/>
      <c r="G121" s="285">
        <f t="shared" si="95"/>
        <v>0</v>
      </c>
      <c r="H121" s="285">
        <f t="shared" si="96"/>
        <v>4493569.0334999999</v>
      </c>
      <c r="I121" s="286">
        <v>30</v>
      </c>
      <c r="J121" s="285">
        <f t="shared" si="97"/>
        <v>112339.22583749999</v>
      </c>
      <c r="K121" s="285">
        <f t="shared" si="78"/>
        <v>112339.22583749999</v>
      </c>
      <c r="L121" s="285">
        <f t="shared" si="93"/>
        <v>112339.22583749999</v>
      </c>
      <c r="M121" s="285">
        <f t="shared" si="80"/>
        <v>112339.22583749999</v>
      </c>
      <c r="N121" s="285">
        <f t="shared" si="81"/>
        <v>112339.22583749999</v>
      </c>
      <c r="O121" s="285">
        <f t="shared" si="82"/>
        <v>112339.22583749999</v>
      </c>
      <c r="P121" s="285">
        <f t="shared" si="83"/>
        <v>112339.22583749999</v>
      </c>
      <c r="Q121" s="285">
        <f t="shared" si="84"/>
        <v>112339.22583749999</v>
      </c>
      <c r="R121" s="285">
        <f t="shared" si="85"/>
        <v>112339.22583749999</v>
      </c>
      <c r="S121" s="285">
        <f t="shared" si="86"/>
        <v>112339.22583749999</v>
      </c>
      <c r="T121" s="285">
        <f t="shared" si="87"/>
        <v>112339.22583749999</v>
      </c>
      <c r="U121" s="285">
        <f t="shared" si="88"/>
        <v>112339.22583749999</v>
      </c>
      <c r="V121" s="287">
        <f t="shared" si="99"/>
        <v>1348070.7100499999</v>
      </c>
      <c r="W121" s="285">
        <f t="shared" si="98"/>
        <v>3145498.32345</v>
      </c>
      <c r="X121" s="94">
        <f t="shared" si="100"/>
        <v>1348070.7100499999</v>
      </c>
      <c r="Y121" s="95">
        <f t="shared" si="101"/>
        <v>0</v>
      </c>
      <c r="AA121" s="775" t="s">
        <v>224</v>
      </c>
      <c r="AB121" s="760"/>
      <c r="AC121" s="743">
        <f t="shared" si="94"/>
        <v>0</v>
      </c>
      <c r="AD121" s="780"/>
      <c r="AE121" s="780"/>
      <c r="AF121" s="782"/>
      <c r="AG121" s="780"/>
    </row>
    <row r="122" spans="1:47">
      <c r="A122" s="288">
        <v>41</v>
      </c>
      <c r="B122" s="284">
        <f t="shared" si="72"/>
        <v>12540534.366309933</v>
      </c>
      <c r="C122" s="284">
        <f t="shared" si="73"/>
        <v>18661096</v>
      </c>
      <c r="D122" s="284"/>
      <c r="E122" s="284"/>
      <c r="F122" s="284"/>
      <c r="G122" s="285">
        <f t="shared" si="95"/>
        <v>9330548</v>
      </c>
      <c r="H122" s="285">
        <f t="shared" si="96"/>
        <v>21871082.366309933</v>
      </c>
      <c r="I122" s="286">
        <v>25</v>
      </c>
      <c r="J122" s="285">
        <f t="shared" si="97"/>
        <v>455647.54929812363</v>
      </c>
      <c r="K122" s="285">
        <f t="shared" si="78"/>
        <v>455647.54929812363</v>
      </c>
      <c r="L122" s="285">
        <f t="shared" si="93"/>
        <v>455647.54929812363</v>
      </c>
      <c r="M122" s="285">
        <f t="shared" si="80"/>
        <v>455647.54929812363</v>
      </c>
      <c r="N122" s="285">
        <f t="shared" si="81"/>
        <v>455647.54929812363</v>
      </c>
      <c r="O122" s="285">
        <f t="shared" si="82"/>
        <v>455647.54929812363</v>
      </c>
      <c r="P122" s="285">
        <f t="shared" si="83"/>
        <v>455647.54929812363</v>
      </c>
      <c r="Q122" s="285">
        <f t="shared" si="84"/>
        <v>455647.54929812363</v>
      </c>
      <c r="R122" s="285">
        <f t="shared" si="85"/>
        <v>455647.54929812363</v>
      </c>
      <c r="S122" s="285">
        <f t="shared" si="86"/>
        <v>455647.54929812363</v>
      </c>
      <c r="T122" s="285">
        <f t="shared" si="87"/>
        <v>455647.54929812363</v>
      </c>
      <c r="U122" s="285">
        <f t="shared" si="88"/>
        <v>455647.54929812363</v>
      </c>
      <c r="V122" s="287">
        <f t="shared" si="99"/>
        <v>5467770.5915774824</v>
      </c>
      <c r="W122" s="285">
        <f t="shared" si="98"/>
        <v>25733859.774732452</v>
      </c>
      <c r="X122" s="94">
        <f t="shared" si="100"/>
        <v>5467770.5915774833</v>
      </c>
      <c r="Y122" s="95">
        <f t="shared" si="101"/>
        <v>0</v>
      </c>
      <c r="AA122" s="771">
        <v>14.1</v>
      </c>
      <c r="AB122" s="760">
        <v>422220</v>
      </c>
      <c r="AC122" s="743">
        <v>323977.72710313939</v>
      </c>
    </row>
    <row r="123" spans="1:47" ht="15.75" thickBot="1">
      <c r="A123" s="288">
        <v>45</v>
      </c>
      <c r="B123" s="284">
        <f t="shared" si="72"/>
        <v>2164.0396250000003</v>
      </c>
      <c r="C123" s="284">
        <f t="shared" si="73"/>
        <v>0</v>
      </c>
      <c r="D123" s="284"/>
      <c r="E123" s="284"/>
      <c r="F123" s="284"/>
      <c r="G123" s="285">
        <f t="shared" si="95"/>
        <v>0</v>
      </c>
      <c r="H123" s="285">
        <f t="shared" si="96"/>
        <v>2164.0396250000003</v>
      </c>
      <c r="I123" s="286">
        <v>45</v>
      </c>
      <c r="J123" s="285">
        <f t="shared" si="97"/>
        <v>81.151485937500013</v>
      </c>
      <c r="K123" s="285">
        <f t="shared" si="78"/>
        <v>81.151485937500013</v>
      </c>
      <c r="L123" s="285">
        <f t="shared" si="93"/>
        <v>81.151485937500013</v>
      </c>
      <c r="M123" s="285">
        <f t="shared" si="80"/>
        <v>81.151485937500013</v>
      </c>
      <c r="N123" s="285">
        <f t="shared" si="81"/>
        <v>81.151485937500013</v>
      </c>
      <c r="O123" s="285">
        <f t="shared" si="82"/>
        <v>81.151485937500013</v>
      </c>
      <c r="P123" s="285">
        <f t="shared" si="83"/>
        <v>81.151485937500013</v>
      </c>
      <c r="Q123" s="285">
        <f t="shared" si="84"/>
        <v>81.151485937500013</v>
      </c>
      <c r="R123" s="285">
        <f t="shared" si="85"/>
        <v>81.151485937500013</v>
      </c>
      <c r="S123" s="285">
        <f t="shared" si="86"/>
        <v>81.151485937500013</v>
      </c>
      <c r="T123" s="285">
        <f t="shared" si="87"/>
        <v>81.151485937500013</v>
      </c>
      <c r="U123" s="285">
        <f t="shared" si="88"/>
        <v>81.151485937500013</v>
      </c>
      <c r="V123" s="287">
        <f t="shared" si="99"/>
        <v>973.81783124999993</v>
      </c>
      <c r="W123" s="285">
        <f t="shared" si="98"/>
        <v>1190.2217937500004</v>
      </c>
      <c r="X123" s="94">
        <f t="shared" si="100"/>
        <v>973.81783125000015</v>
      </c>
      <c r="Y123" s="95">
        <f t="shared" si="101"/>
        <v>0</v>
      </c>
      <c r="AA123" s="776"/>
      <c r="AB123" s="586"/>
      <c r="AC123" s="777"/>
    </row>
    <row r="124" spans="1:47" ht="15.75" thickBot="1">
      <c r="A124" s="295">
        <v>49</v>
      </c>
      <c r="B124" s="284">
        <f t="shared" si="72"/>
        <v>755824516.57150137</v>
      </c>
      <c r="C124" s="284">
        <f t="shared" si="73"/>
        <v>138579379</v>
      </c>
      <c r="D124" s="284"/>
      <c r="E124" s="285"/>
      <c r="F124" s="284"/>
      <c r="G124" s="285">
        <f t="shared" si="95"/>
        <v>69289689.5</v>
      </c>
      <c r="H124" s="285">
        <f t="shared" si="96"/>
        <v>825114206.07150137</v>
      </c>
      <c r="I124" s="286">
        <v>8</v>
      </c>
      <c r="J124" s="285">
        <f t="shared" si="97"/>
        <v>5500761.3738100091</v>
      </c>
      <c r="K124" s="285">
        <f t="shared" si="78"/>
        <v>5500761.3738100091</v>
      </c>
      <c r="L124" s="285">
        <f t="shared" si="93"/>
        <v>5500761.3738100091</v>
      </c>
      <c r="M124" s="285">
        <f t="shared" si="80"/>
        <v>5500761.3738100091</v>
      </c>
      <c r="N124" s="285">
        <f t="shared" si="81"/>
        <v>5500761.3738100091</v>
      </c>
      <c r="O124" s="285">
        <f t="shared" si="82"/>
        <v>5500761.3738100091</v>
      </c>
      <c r="P124" s="285">
        <f t="shared" si="83"/>
        <v>5500761.3738100091</v>
      </c>
      <c r="Q124" s="285">
        <f t="shared" si="84"/>
        <v>5500761.3738100091</v>
      </c>
      <c r="R124" s="285">
        <f t="shared" si="85"/>
        <v>5500761.3738100091</v>
      </c>
      <c r="S124" s="285">
        <f t="shared" si="86"/>
        <v>5500761.3738100091</v>
      </c>
      <c r="T124" s="285">
        <f t="shared" si="87"/>
        <v>5500761.3738100091</v>
      </c>
      <c r="U124" s="285">
        <f t="shared" si="88"/>
        <v>5500761.3738100091</v>
      </c>
      <c r="V124" s="287">
        <f t="shared" si="99"/>
        <v>66009136.485720105</v>
      </c>
      <c r="W124" s="285">
        <f t="shared" si="98"/>
        <v>828394759.08578122</v>
      </c>
      <c r="X124" s="94">
        <f t="shared" si="100"/>
        <v>66009136.485720113</v>
      </c>
      <c r="Y124" s="95">
        <f t="shared" si="101"/>
        <v>0</v>
      </c>
      <c r="AA124" s="751" t="s">
        <v>84</v>
      </c>
      <c r="AB124" s="752">
        <f>+SUM(AB111:AB122)</f>
        <v>704564332</v>
      </c>
      <c r="AC124" s="752">
        <f>+SUM(AC111:AC122)</f>
        <v>690077596.21760046</v>
      </c>
    </row>
    <row r="125" spans="1:47">
      <c r="A125" s="295">
        <v>50</v>
      </c>
      <c r="B125" s="284">
        <f t="shared" si="72"/>
        <v>18670640.039906245</v>
      </c>
      <c r="C125" s="284">
        <f t="shared" si="73"/>
        <v>44077659</v>
      </c>
      <c r="D125" s="284"/>
      <c r="E125" s="285"/>
      <c r="F125" s="284"/>
      <c r="G125" s="285">
        <f t="shared" si="95"/>
        <v>22038829.5</v>
      </c>
      <c r="H125" s="285">
        <f t="shared" si="96"/>
        <v>40709469.539906248</v>
      </c>
      <c r="I125" s="286">
        <v>55</v>
      </c>
      <c r="J125" s="285">
        <f t="shared" si="97"/>
        <v>1865850.6872457031</v>
      </c>
      <c r="K125" s="285">
        <f t="shared" si="78"/>
        <v>1865850.6872457031</v>
      </c>
      <c r="L125" s="285">
        <f t="shared" si="93"/>
        <v>1865850.6872457031</v>
      </c>
      <c r="M125" s="285">
        <f t="shared" si="80"/>
        <v>1865850.6872457031</v>
      </c>
      <c r="N125" s="285">
        <f t="shared" si="81"/>
        <v>1865850.6872457031</v>
      </c>
      <c r="O125" s="285">
        <f t="shared" si="82"/>
        <v>1865850.6872457031</v>
      </c>
      <c r="P125" s="285">
        <f t="shared" si="83"/>
        <v>1865850.6872457031</v>
      </c>
      <c r="Q125" s="285">
        <f t="shared" si="84"/>
        <v>1865850.6872457031</v>
      </c>
      <c r="R125" s="285">
        <f t="shared" si="85"/>
        <v>1865850.6872457031</v>
      </c>
      <c r="S125" s="285">
        <f t="shared" si="86"/>
        <v>1865850.6872457031</v>
      </c>
      <c r="T125" s="285">
        <f t="shared" si="87"/>
        <v>1865850.6872457031</v>
      </c>
      <c r="U125" s="285">
        <f t="shared" si="88"/>
        <v>1865850.6872457031</v>
      </c>
      <c r="V125" s="287">
        <f t="shared" si="99"/>
        <v>22390208.24694844</v>
      </c>
      <c r="W125" s="285">
        <f t="shared" si="98"/>
        <v>40358090.792957813</v>
      </c>
      <c r="X125" s="94">
        <f t="shared" si="100"/>
        <v>22390208.246948436</v>
      </c>
      <c r="Y125" s="95">
        <f t="shared" si="101"/>
        <v>0</v>
      </c>
    </row>
    <row r="126" spans="1:47">
      <c r="A126" s="288">
        <v>51</v>
      </c>
      <c r="B126" s="284">
        <f t="shared" si="72"/>
        <v>1617719482.7816436</v>
      </c>
      <c r="C126" s="284">
        <f t="shared" si="73"/>
        <v>414874240.49906838</v>
      </c>
      <c r="D126" s="284"/>
      <c r="E126" s="285"/>
      <c r="F126" s="284"/>
      <c r="G126" s="285">
        <f t="shared" si="95"/>
        <v>207437120.24953419</v>
      </c>
      <c r="H126" s="285">
        <f t="shared" si="96"/>
        <v>1825156603.0311778</v>
      </c>
      <c r="I126" s="286">
        <v>6</v>
      </c>
      <c r="J126" s="285">
        <f t="shared" si="97"/>
        <v>9125783.0151558891</v>
      </c>
      <c r="K126" s="285">
        <f t="shared" si="78"/>
        <v>9125783.0151558891</v>
      </c>
      <c r="L126" s="285">
        <f t="shared" si="93"/>
        <v>9125783.0151558891</v>
      </c>
      <c r="M126" s="285">
        <f t="shared" si="80"/>
        <v>9125783.0151558891</v>
      </c>
      <c r="N126" s="285">
        <f t="shared" si="81"/>
        <v>9125783.0151558891</v>
      </c>
      <c r="O126" s="285">
        <f t="shared" si="82"/>
        <v>9125783.0151558891</v>
      </c>
      <c r="P126" s="285">
        <f t="shared" si="83"/>
        <v>9125783.0151558891</v>
      </c>
      <c r="Q126" s="285">
        <f t="shared" si="84"/>
        <v>9125783.0151558891</v>
      </c>
      <c r="R126" s="285">
        <f t="shared" si="85"/>
        <v>9125783.0151558891</v>
      </c>
      <c r="S126" s="285">
        <f t="shared" si="86"/>
        <v>9125783.0151558891</v>
      </c>
      <c r="T126" s="285">
        <f t="shared" si="87"/>
        <v>9125783.0151558891</v>
      </c>
      <c r="U126" s="285">
        <f t="shared" si="88"/>
        <v>9125783.0151558891</v>
      </c>
      <c r="V126" s="287">
        <f t="shared" si="99"/>
        <v>109509396.18187064</v>
      </c>
      <c r="W126" s="285">
        <f t="shared" si="98"/>
        <v>1923084327.0988414</v>
      </c>
      <c r="X126" s="94">
        <f t="shared" si="100"/>
        <v>109509396.18187067</v>
      </c>
      <c r="Y126" s="95">
        <f t="shared" si="101"/>
        <v>0</v>
      </c>
      <c r="AA126" s="586"/>
      <c r="AB126" s="747"/>
      <c r="AC126" s="747"/>
    </row>
    <row r="127" spans="1:47">
      <c r="A127" s="298" t="s">
        <v>224</v>
      </c>
      <c r="B127" s="284">
        <f t="shared" si="72"/>
        <v>64782685.875051789</v>
      </c>
      <c r="C127" s="284">
        <f t="shared" si="73"/>
        <v>0</v>
      </c>
      <c r="D127" s="284"/>
      <c r="E127" s="285"/>
      <c r="F127" s="284"/>
      <c r="G127" s="285">
        <f t="shared" si="95"/>
        <v>0</v>
      </c>
      <c r="H127" s="285">
        <f t="shared" si="96"/>
        <v>64782685.875051789</v>
      </c>
      <c r="I127" s="286">
        <v>6</v>
      </c>
      <c r="J127" s="285">
        <f t="shared" si="97"/>
        <v>323913.42937525891</v>
      </c>
      <c r="K127" s="285">
        <f t="shared" si="78"/>
        <v>323913.42937525891</v>
      </c>
      <c r="L127" s="285">
        <f t="shared" si="93"/>
        <v>323913.42937525891</v>
      </c>
      <c r="M127" s="285">
        <f t="shared" si="80"/>
        <v>323913.42937525891</v>
      </c>
      <c r="N127" s="285">
        <f t="shared" si="81"/>
        <v>323913.42937525891</v>
      </c>
      <c r="O127" s="285">
        <f t="shared" si="82"/>
        <v>323913.42937525891</v>
      </c>
      <c r="P127" s="285">
        <f t="shared" si="83"/>
        <v>323913.42937525891</v>
      </c>
      <c r="Q127" s="285">
        <f t="shared" si="84"/>
        <v>323913.42937525891</v>
      </c>
      <c r="R127" s="285">
        <f t="shared" si="85"/>
        <v>323913.42937525891</v>
      </c>
      <c r="S127" s="285">
        <f t="shared" si="86"/>
        <v>323913.42937525891</v>
      </c>
      <c r="T127" s="285">
        <f t="shared" si="87"/>
        <v>323913.42937525891</v>
      </c>
      <c r="U127" s="285">
        <f t="shared" si="88"/>
        <v>323913.42937525891</v>
      </c>
      <c r="V127" s="287">
        <f t="shared" ref="V127" si="103">SUM(J127:U127)</f>
        <v>3886961.1525031063</v>
      </c>
      <c r="W127" s="285">
        <f t="shared" si="98"/>
        <v>60895724.722548686</v>
      </c>
      <c r="X127" s="94">
        <f t="shared" si="100"/>
        <v>3886961.1525031072</v>
      </c>
      <c r="Y127" s="95">
        <f t="shared" si="101"/>
        <v>0</v>
      </c>
      <c r="AA127" s="586"/>
      <c r="AB127" s="602"/>
    </row>
    <row r="128" spans="1:47">
      <c r="A128" s="288">
        <v>43.2</v>
      </c>
      <c r="B128" s="284">
        <f t="shared" si="72"/>
        <v>0</v>
      </c>
      <c r="C128" s="284">
        <f t="shared" si="73"/>
        <v>0</v>
      </c>
      <c r="D128" s="284"/>
      <c r="E128" s="285"/>
      <c r="F128" s="284"/>
      <c r="G128" s="285">
        <f t="shared" si="95"/>
        <v>0</v>
      </c>
      <c r="H128" s="285">
        <f t="shared" si="96"/>
        <v>0</v>
      </c>
      <c r="I128" s="286">
        <v>50</v>
      </c>
      <c r="J128" s="285">
        <f t="shared" si="97"/>
        <v>0</v>
      </c>
      <c r="K128" s="285">
        <f t="shared" si="78"/>
        <v>0</v>
      </c>
      <c r="L128" s="285">
        <f t="shared" si="93"/>
        <v>0</v>
      </c>
      <c r="M128" s="285">
        <f t="shared" si="80"/>
        <v>0</v>
      </c>
      <c r="N128" s="285">
        <f t="shared" si="81"/>
        <v>0</v>
      </c>
      <c r="O128" s="285">
        <f t="shared" si="82"/>
        <v>0</v>
      </c>
      <c r="P128" s="285">
        <f t="shared" si="83"/>
        <v>0</v>
      </c>
      <c r="Q128" s="285">
        <f t="shared" si="84"/>
        <v>0</v>
      </c>
      <c r="R128" s="285">
        <f t="shared" si="85"/>
        <v>0</v>
      </c>
      <c r="S128" s="285">
        <f t="shared" si="86"/>
        <v>0</v>
      </c>
      <c r="T128" s="285">
        <f t="shared" si="87"/>
        <v>0</v>
      </c>
      <c r="U128" s="285">
        <f t="shared" si="88"/>
        <v>0</v>
      </c>
      <c r="V128" s="287">
        <f t="shared" si="99"/>
        <v>0</v>
      </c>
      <c r="W128" s="285">
        <f t="shared" si="98"/>
        <v>0</v>
      </c>
      <c r="X128" s="94">
        <f t="shared" si="100"/>
        <v>0</v>
      </c>
      <c r="Y128" s="95">
        <f t="shared" si="101"/>
        <v>0</v>
      </c>
      <c r="AA128" s="786"/>
      <c r="AB128" s="787"/>
    </row>
    <row r="129" spans="1:29">
      <c r="A129" s="288" t="s">
        <v>158</v>
      </c>
      <c r="B129" s="284">
        <f t="shared" si="72"/>
        <v>16583692.851363601</v>
      </c>
      <c r="C129" s="284">
        <f t="shared" si="73"/>
        <v>0</v>
      </c>
      <c r="D129" s="284"/>
      <c r="E129" s="285"/>
      <c r="F129" s="284"/>
      <c r="G129" s="285">
        <f t="shared" si="95"/>
        <v>0</v>
      </c>
      <c r="H129" s="285">
        <f t="shared" si="96"/>
        <v>16583692.851363601</v>
      </c>
      <c r="I129" s="286">
        <v>7</v>
      </c>
      <c r="J129" s="285">
        <f t="shared" si="97"/>
        <v>96738.208299621008</v>
      </c>
      <c r="K129" s="285">
        <f t="shared" si="78"/>
        <v>96738.208299621008</v>
      </c>
      <c r="L129" s="285">
        <f t="shared" si="93"/>
        <v>96738.208299621008</v>
      </c>
      <c r="M129" s="285">
        <f t="shared" si="80"/>
        <v>96738.208299621008</v>
      </c>
      <c r="N129" s="285">
        <f t="shared" si="81"/>
        <v>96738.208299621008</v>
      </c>
      <c r="O129" s="285">
        <f t="shared" si="82"/>
        <v>96738.208299621008</v>
      </c>
      <c r="P129" s="285">
        <f t="shared" si="83"/>
        <v>96738.208299621008</v>
      </c>
      <c r="Q129" s="285">
        <f t="shared" si="84"/>
        <v>96738.208299621008</v>
      </c>
      <c r="R129" s="285">
        <f t="shared" si="85"/>
        <v>96738.208299621008</v>
      </c>
      <c r="S129" s="285">
        <f t="shared" si="86"/>
        <v>96738.208299621008</v>
      </c>
      <c r="T129" s="285">
        <f t="shared" si="87"/>
        <v>96738.208299621008</v>
      </c>
      <c r="U129" s="285">
        <f t="shared" si="88"/>
        <v>96738.208299621008</v>
      </c>
      <c r="V129" s="287">
        <f t="shared" si="99"/>
        <v>1160858.4995954521</v>
      </c>
      <c r="W129" s="285">
        <f t="shared" si="98"/>
        <v>15422834.351768149</v>
      </c>
      <c r="X129" s="94">
        <f t="shared" si="100"/>
        <v>1160858.4995954521</v>
      </c>
      <c r="Y129" s="95">
        <f t="shared" si="101"/>
        <v>0</v>
      </c>
      <c r="AA129" s="786"/>
      <c r="AB129" s="786"/>
    </row>
    <row r="130" spans="1:29">
      <c r="A130" s="378">
        <v>14.1</v>
      </c>
      <c r="B130" s="284">
        <f t="shared" si="72"/>
        <v>10807672.667537844</v>
      </c>
      <c r="C130" s="284">
        <f t="shared" si="73"/>
        <v>422220</v>
      </c>
      <c r="D130" s="284"/>
      <c r="E130" s="285"/>
      <c r="F130" s="284"/>
      <c r="G130" s="285">
        <f t="shared" si="95"/>
        <v>211110</v>
      </c>
      <c r="H130" s="285">
        <f t="shared" si="96"/>
        <v>11018782.667537844</v>
      </c>
      <c r="I130" s="286">
        <v>5</v>
      </c>
      <c r="J130" s="285">
        <f t="shared" si="97"/>
        <v>45911.594448074349</v>
      </c>
      <c r="K130" s="285">
        <f t="shared" si="78"/>
        <v>45911.594448074349</v>
      </c>
      <c r="L130" s="285">
        <f t="shared" si="93"/>
        <v>45911.594448074349</v>
      </c>
      <c r="M130" s="285">
        <f t="shared" si="80"/>
        <v>45911.594448074349</v>
      </c>
      <c r="N130" s="285">
        <f t="shared" si="81"/>
        <v>45911.594448074349</v>
      </c>
      <c r="O130" s="285">
        <f t="shared" si="82"/>
        <v>45911.594448074349</v>
      </c>
      <c r="P130" s="285">
        <f t="shared" si="83"/>
        <v>45911.594448074349</v>
      </c>
      <c r="Q130" s="285">
        <f t="shared" si="84"/>
        <v>45911.594448074349</v>
      </c>
      <c r="R130" s="285">
        <f t="shared" si="85"/>
        <v>45911.594448074349</v>
      </c>
      <c r="S130" s="285">
        <f t="shared" si="86"/>
        <v>45911.594448074349</v>
      </c>
      <c r="T130" s="285">
        <f t="shared" si="87"/>
        <v>45911.594448074349</v>
      </c>
      <c r="U130" s="285">
        <f t="shared" si="88"/>
        <v>45911.594448074349</v>
      </c>
      <c r="V130" s="287">
        <f t="shared" si="99"/>
        <v>550939.13337689219</v>
      </c>
      <c r="W130" s="285">
        <f t="shared" si="98"/>
        <v>10678953.534160951</v>
      </c>
      <c r="X130" s="94">
        <f t="shared" si="100"/>
        <v>550939.13337689219</v>
      </c>
      <c r="Y130" s="95">
        <f t="shared" si="101"/>
        <v>0</v>
      </c>
      <c r="AA130" s="786"/>
      <c r="AB130" s="788"/>
    </row>
    <row r="131" spans="1:29" ht="15.75" thickBot="1">
      <c r="A131" s="301" t="s">
        <v>84</v>
      </c>
      <c r="B131" s="302">
        <f>SUM(B110:B130)</f>
        <v>4367606943.5942755</v>
      </c>
      <c r="C131" s="302">
        <f>SUM(C110:C130)</f>
        <v>704564332</v>
      </c>
      <c r="D131" s="302">
        <f>SUM(D110:D130)</f>
        <v>0</v>
      </c>
      <c r="E131" s="302">
        <f t="shared" ref="E131:H131" si="104">SUM(E110:E130)</f>
        <v>0</v>
      </c>
      <c r="F131" s="302">
        <f t="shared" si="104"/>
        <v>0</v>
      </c>
      <c r="G131" s="302">
        <f t="shared" si="104"/>
        <v>352282166</v>
      </c>
      <c r="H131" s="302">
        <f t="shared" si="104"/>
        <v>4719889109.5942755</v>
      </c>
      <c r="I131" s="302"/>
      <c r="J131" s="302">
        <f t="shared" ref="J131:T131" si="105">SUM(J110:J130)</f>
        <v>32355924.839408066</v>
      </c>
      <c r="K131" s="302">
        <f t="shared" si="105"/>
        <v>32355924.839408066</v>
      </c>
      <c r="L131" s="302">
        <f t="shared" si="105"/>
        <v>32355924.839408066</v>
      </c>
      <c r="M131" s="302">
        <f t="shared" si="105"/>
        <v>32355924.839408066</v>
      </c>
      <c r="N131" s="302">
        <f t="shared" si="105"/>
        <v>32355924.839408066</v>
      </c>
      <c r="O131" s="302">
        <f t="shared" si="105"/>
        <v>32355924.839408066</v>
      </c>
      <c r="P131" s="302">
        <f t="shared" si="105"/>
        <v>32355924.839408066</v>
      </c>
      <c r="Q131" s="302">
        <f t="shared" si="105"/>
        <v>32355924.839408066</v>
      </c>
      <c r="R131" s="302">
        <f t="shared" si="105"/>
        <v>32355924.839408066</v>
      </c>
      <c r="S131" s="302">
        <f t="shared" si="105"/>
        <v>32355924.839408066</v>
      </c>
      <c r="T131" s="302">
        <f t="shared" si="105"/>
        <v>32355924.839408066</v>
      </c>
      <c r="U131" s="302">
        <f>SUM(U110:U130)</f>
        <v>32355924.839408066</v>
      </c>
      <c r="V131" s="302">
        <f>SUM(V110:V130)</f>
        <v>388483191.07289678</v>
      </c>
      <c r="W131" s="302">
        <f>SUM(W110:W130)</f>
        <v>4683688084.5213795</v>
      </c>
      <c r="X131" s="94">
        <f>SUM(X110:X130)</f>
        <v>388271098.07289672</v>
      </c>
      <c r="Y131" s="95">
        <f t="shared" si="101"/>
        <v>212093.0000000596</v>
      </c>
    </row>
    <row r="132" spans="1:29" ht="15.75" thickTop="1">
      <c r="A132" s="698"/>
      <c r="B132" s="699"/>
      <c r="C132" s="700"/>
      <c r="D132" s="698"/>
      <c r="E132" s="698"/>
      <c r="F132" s="698"/>
      <c r="G132" s="698"/>
      <c r="H132" s="698"/>
      <c r="I132" s="698"/>
      <c r="J132" s="698"/>
      <c r="K132" s="698"/>
      <c r="L132" s="698"/>
      <c r="M132" s="698"/>
      <c r="N132" s="698"/>
      <c r="O132" s="698"/>
      <c r="P132" s="698"/>
      <c r="Q132" s="698"/>
      <c r="R132" s="698"/>
      <c r="S132" s="698"/>
      <c r="T132" s="698"/>
      <c r="U132" s="698"/>
      <c r="V132" s="698"/>
      <c r="W132" s="698"/>
      <c r="X132" s="606"/>
      <c r="Y132" s="606"/>
    </row>
    <row r="133" spans="1:29">
      <c r="A133" s="698"/>
      <c r="B133" s="699" t="s">
        <v>84</v>
      </c>
      <c r="C133" s="700">
        <f>+C131+C132</f>
        <v>704564332</v>
      </c>
      <c r="D133" s="698"/>
      <c r="E133" s="698"/>
      <c r="F133" s="698"/>
      <c r="G133" s="698"/>
      <c r="H133" s="698"/>
      <c r="I133" s="698"/>
      <c r="J133" s="698"/>
      <c r="K133" s="698"/>
      <c r="L133" s="698"/>
      <c r="M133" s="698"/>
      <c r="N133" s="698"/>
      <c r="O133" s="698"/>
      <c r="P133" s="698"/>
      <c r="Q133" s="698"/>
      <c r="R133" s="698"/>
      <c r="S133" s="698"/>
      <c r="T133" s="698"/>
      <c r="U133" s="698"/>
      <c r="V133" s="698"/>
      <c r="W133" s="698"/>
      <c r="X133" s="606"/>
      <c r="Y133" s="606"/>
    </row>
    <row r="134" spans="1:29">
      <c r="A134" s="698"/>
      <c r="B134" s="698"/>
      <c r="C134" s="698"/>
      <c r="D134" s="698"/>
      <c r="E134" s="698"/>
      <c r="F134" s="698"/>
      <c r="G134" s="698"/>
      <c r="H134" s="698"/>
      <c r="I134" s="698"/>
      <c r="J134" s="698"/>
      <c r="K134" s="698"/>
      <c r="L134" s="698"/>
      <c r="M134" s="698"/>
      <c r="N134" s="698"/>
      <c r="O134" s="698"/>
      <c r="P134" s="698"/>
      <c r="Q134" s="698"/>
      <c r="R134" s="698"/>
      <c r="S134" s="698"/>
      <c r="T134" s="698"/>
      <c r="U134" s="698"/>
      <c r="V134" s="698"/>
      <c r="W134" s="698"/>
      <c r="X134" s="606"/>
      <c r="Y134" s="606"/>
    </row>
    <row r="135" spans="1:29">
      <c r="A135" s="260"/>
      <c r="B135" s="261"/>
      <c r="C135" s="261"/>
      <c r="D135" s="261"/>
      <c r="E135" s="261"/>
      <c r="F135" s="261"/>
      <c r="G135" s="261"/>
      <c r="H135" s="262"/>
      <c r="I135" s="261"/>
      <c r="J135" s="263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73"/>
      <c r="Y135" s="384"/>
    </row>
    <row r="136" spans="1:29">
      <c r="A136" s="260"/>
      <c r="B136" s="261"/>
      <c r="C136" s="261"/>
      <c r="D136" s="261"/>
      <c r="E136" s="261"/>
      <c r="F136" s="261"/>
      <c r="G136" s="261"/>
      <c r="H136" s="264"/>
      <c r="I136" s="261"/>
      <c r="J136" s="263"/>
      <c r="K136" s="261"/>
      <c r="L136" s="261"/>
      <c r="M136" s="261"/>
      <c r="N136" s="261"/>
      <c r="O136" s="261"/>
      <c r="P136" s="261"/>
      <c r="Q136" s="261"/>
      <c r="R136" s="261"/>
      <c r="S136" s="261"/>
      <c r="T136" s="263"/>
      <c r="U136" s="261"/>
      <c r="V136" s="261"/>
      <c r="W136" s="261"/>
      <c r="X136" s="73"/>
      <c r="Y136" s="384"/>
    </row>
    <row r="137" spans="1:29">
      <c r="A137" s="260"/>
      <c r="B137" s="261"/>
      <c r="C137" s="261"/>
      <c r="D137" s="261"/>
      <c r="E137" s="261"/>
      <c r="F137" s="261"/>
      <c r="G137" s="261"/>
      <c r="H137" s="261"/>
      <c r="I137" s="261"/>
      <c r="J137" s="261"/>
      <c r="K137" s="261"/>
      <c r="L137" s="261"/>
      <c r="M137" s="261"/>
      <c r="N137" s="261"/>
      <c r="O137" s="261"/>
      <c r="P137" s="243"/>
      <c r="Q137" s="261"/>
      <c r="R137" s="261"/>
      <c r="S137" s="261"/>
      <c r="T137" s="261"/>
      <c r="U137" s="261"/>
      <c r="V137" s="261"/>
      <c r="W137" s="261"/>
      <c r="X137" s="73"/>
      <c r="Y137" s="384"/>
    </row>
    <row r="138" spans="1:29">
      <c r="A138" s="245"/>
      <c r="B138" s="265"/>
      <c r="C138" s="261"/>
      <c r="D138" s="261"/>
      <c r="E138" s="261"/>
      <c r="F138" s="261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73"/>
      <c r="Y138" s="384"/>
    </row>
    <row r="139" spans="1:29">
      <c r="A139" s="261"/>
      <c r="B139" s="265"/>
      <c r="C139" s="264"/>
      <c r="D139" s="262"/>
      <c r="E139" s="261"/>
      <c r="F139" s="264"/>
      <c r="G139" s="262"/>
      <c r="H139" s="264"/>
      <c r="I139" s="261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4"/>
      <c r="X139" s="73"/>
      <c r="Y139" s="384"/>
    </row>
    <row r="140" spans="1:29">
      <c r="A140" s="264"/>
      <c r="B140" s="265"/>
      <c r="C140" s="264"/>
      <c r="D140" s="264"/>
      <c r="E140" s="261"/>
      <c r="F140" s="264"/>
      <c r="G140" s="262"/>
      <c r="H140" s="264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4"/>
      <c r="W140" s="264"/>
      <c r="X140" s="73"/>
      <c r="Y140" s="142"/>
    </row>
    <row r="141" spans="1:29">
      <c r="A141" s="264"/>
      <c r="B141" s="265"/>
      <c r="C141" s="264"/>
      <c r="D141" s="262"/>
      <c r="E141" s="261"/>
      <c r="F141" s="264"/>
      <c r="G141" s="262"/>
      <c r="H141" s="264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4"/>
      <c r="X141" s="87"/>
      <c r="Y141" s="142"/>
    </row>
    <row r="142" spans="1:29">
      <c r="A142" s="262"/>
      <c r="B142" s="261"/>
      <c r="C142" s="261"/>
      <c r="D142" s="261"/>
      <c r="E142" s="261"/>
      <c r="F142" s="261"/>
      <c r="G142" s="261"/>
      <c r="H142" s="261"/>
      <c r="I142" s="262"/>
      <c r="J142" s="261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  <c r="U142" s="261"/>
      <c r="V142" s="261"/>
      <c r="W142" s="261"/>
      <c r="X142" s="73"/>
      <c r="Y142" s="142"/>
    </row>
    <row r="143" spans="1:29">
      <c r="A143" s="262"/>
      <c r="B143" s="725"/>
      <c r="C143" s="725"/>
      <c r="D143" s="261"/>
      <c r="E143" s="261"/>
      <c r="F143" s="261"/>
      <c r="G143" s="242"/>
      <c r="H143" s="242"/>
      <c r="I143" s="726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94"/>
      <c r="Y143" s="671"/>
      <c r="AA143" s="618"/>
      <c r="AB143" s="758"/>
      <c r="AC143" s="758"/>
    </row>
    <row r="144" spans="1:29">
      <c r="A144" s="241"/>
      <c r="B144" s="725"/>
      <c r="C144" s="725"/>
      <c r="D144" s="725"/>
      <c r="E144" s="242"/>
      <c r="F144" s="725"/>
      <c r="G144" s="242"/>
      <c r="H144" s="242"/>
      <c r="I144" s="726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94"/>
      <c r="Y144" s="671"/>
      <c r="AA144" s="759"/>
      <c r="AB144" s="760"/>
      <c r="AC144" s="760"/>
    </row>
    <row r="145" spans="1:29">
      <c r="A145" s="241"/>
      <c r="B145" s="725"/>
      <c r="C145" s="725"/>
      <c r="D145" s="725"/>
      <c r="E145" s="242"/>
      <c r="F145" s="725"/>
      <c r="G145" s="242"/>
      <c r="H145" s="242"/>
      <c r="I145" s="726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94"/>
      <c r="Y145" s="671"/>
      <c r="AA145" s="759"/>
      <c r="AB145" s="760"/>
      <c r="AC145" s="760"/>
    </row>
    <row r="146" spans="1:29">
      <c r="A146" s="241"/>
      <c r="B146" s="725"/>
      <c r="C146" s="725"/>
      <c r="D146" s="725"/>
      <c r="E146" s="242"/>
      <c r="F146" s="725"/>
      <c r="G146" s="242"/>
      <c r="H146" s="242"/>
      <c r="I146" s="726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94"/>
      <c r="Y146" s="671"/>
      <c r="AA146" s="759"/>
      <c r="AB146" s="760"/>
      <c r="AC146" s="760"/>
    </row>
    <row r="147" spans="1:29">
      <c r="A147" s="241"/>
      <c r="B147" s="725"/>
      <c r="C147" s="725"/>
      <c r="D147" s="725"/>
      <c r="E147" s="242"/>
      <c r="F147" s="725"/>
      <c r="G147" s="242"/>
      <c r="H147" s="242"/>
      <c r="I147" s="726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94"/>
      <c r="Y147" s="671"/>
      <c r="AA147" s="759"/>
      <c r="AB147" s="760"/>
      <c r="AC147" s="760"/>
    </row>
    <row r="148" spans="1:29">
      <c r="A148" s="241"/>
      <c r="B148" s="725"/>
      <c r="C148" s="725"/>
      <c r="D148" s="725"/>
      <c r="E148" s="725"/>
      <c r="F148" s="725"/>
      <c r="G148" s="242"/>
      <c r="H148" s="242"/>
      <c r="I148" s="726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94"/>
      <c r="Y148" s="671"/>
      <c r="AA148" s="759"/>
      <c r="AB148" s="760"/>
      <c r="AC148" s="760"/>
    </row>
    <row r="149" spans="1:29">
      <c r="A149" s="241"/>
      <c r="B149" s="725"/>
      <c r="C149" s="725"/>
      <c r="D149" s="725"/>
      <c r="E149" s="242"/>
      <c r="F149" s="725"/>
      <c r="G149" s="242"/>
      <c r="H149" s="242"/>
      <c r="I149" s="726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94"/>
      <c r="Y149" s="671"/>
      <c r="AA149" s="759"/>
      <c r="AB149" s="760"/>
      <c r="AC149" s="760"/>
    </row>
    <row r="150" spans="1:29">
      <c r="A150" s="241"/>
      <c r="B150" s="725"/>
      <c r="C150" s="725"/>
      <c r="D150" s="725"/>
      <c r="E150" s="242"/>
      <c r="F150" s="725"/>
      <c r="G150" s="242"/>
      <c r="H150" s="242"/>
      <c r="I150" s="726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94"/>
      <c r="Y150" s="671"/>
      <c r="AA150" s="759"/>
      <c r="AB150" s="760"/>
      <c r="AC150" s="760"/>
    </row>
    <row r="151" spans="1:29">
      <c r="A151" s="241"/>
      <c r="B151" s="725"/>
      <c r="C151" s="725"/>
      <c r="D151" s="725"/>
      <c r="E151" s="242"/>
      <c r="F151" s="725"/>
      <c r="G151" s="242"/>
      <c r="H151" s="242"/>
      <c r="I151" s="726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161"/>
      <c r="Y151" s="673"/>
      <c r="AA151" s="759"/>
      <c r="AB151" s="760"/>
      <c r="AC151" s="760"/>
    </row>
    <row r="152" spans="1:29">
      <c r="A152" s="241"/>
      <c r="B152" s="725"/>
      <c r="C152" s="725"/>
      <c r="D152" s="725"/>
      <c r="E152" s="242"/>
      <c r="F152" s="725"/>
      <c r="G152" s="242"/>
      <c r="H152" s="242"/>
      <c r="I152" s="726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94"/>
      <c r="Y152" s="674"/>
      <c r="AA152" s="759"/>
      <c r="AB152" s="760"/>
      <c r="AC152" s="760"/>
    </row>
    <row r="153" spans="1:29">
      <c r="A153" s="241"/>
      <c r="B153" s="725"/>
      <c r="C153" s="725"/>
      <c r="D153" s="725"/>
      <c r="E153" s="242"/>
      <c r="F153" s="725"/>
      <c r="G153" s="242"/>
      <c r="H153" s="242"/>
      <c r="I153" s="726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94"/>
      <c r="Y153" s="674"/>
      <c r="AA153" s="759"/>
      <c r="AB153" s="760"/>
      <c r="AC153" s="760"/>
    </row>
    <row r="154" spans="1:29">
      <c r="A154" s="241"/>
      <c r="B154" s="725"/>
      <c r="C154" s="725"/>
      <c r="D154" s="725"/>
      <c r="E154" s="242"/>
      <c r="F154" s="725"/>
      <c r="G154" s="242"/>
      <c r="H154" s="242"/>
      <c r="I154" s="726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94"/>
      <c r="Y154" s="674"/>
      <c r="AA154" s="761"/>
      <c r="AB154" s="760"/>
      <c r="AC154" s="760"/>
    </row>
    <row r="155" spans="1:29">
      <c r="A155" s="241"/>
      <c r="B155" s="725"/>
      <c r="C155" s="725"/>
      <c r="D155" s="725"/>
      <c r="E155" s="725"/>
      <c r="F155" s="725"/>
      <c r="G155" s="242"/>
      <c r="H155" s="242"/>
      <c r="I155" s="726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94"/>
      <c r="Y155" s="674"/>
      <c r="AA155" s="759"/>
      <c r="AB155" s="760"/>
      <c r="AC155" s="760"/>
    </row>
    <row r="156" spans="1:29">
      <c r="A156" s="241"/>
      <c r="B156" s="725"/>
      <c r="C156" s="725"/>
      <c r="D156" s="725"/>
      <c r="E156" s="725"/>
      <c r="F156" s="725"/>
      <c r="G156" s="242"/>
      <c r="H156" s="242"/>
      <c r="I156" s="726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94"/>
      <c r="Y156" s="674"/>
      <c r="AA156" s="618"/>
      <c r="AB156" s="586"/>
      <c r="AC156" s="586"/>
    </row>
    <row r="157" spans="1:29">
      <c r="A157" s="727"/>
      <c r="B157" s="725"/>
      <c r="C157" s="725"/>
      <c r="D157" s="725"/>
      <c r="E157" s="242"/>
      <c r="F157" s="725"/>
      <c r="G157" s="242"/>
      <c r="H157" s="242"/>
      <c r="I157" s="726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94"/>
      <c r="Y157" s="674"/>
      <c r="AA157" s="618"/>
      <c r="AB157" s="762"/>
      <c r="AC157" s="762"/>
    </row>
    <row r="158" spans="1:29">
      <c r="A158" s="727"/>
      <c r="B158" s="725"/>
      <c r="C158" s="725"/>
      <c r="D158" s="725"/>
      <c r="E158" s="242"/>
      <c r="F158" s="725"/>
      <c r="G158" s="242"/>
      <c r="H158" s="242"/>
      <c r="I158" s="726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94"/>
      <c r="Y158" s="674"/>
    </row>
    <row r="159" spans="1:29">
      <c r="A159" s="241"/>
      <c r="B159" s="725"/>
      <c r="C159" s="725"/>
      <c r="D159" s="725"/>
      <c r="E159" s="242"/>
      <c r="F159" s="725"/>
      <c r="G159" s="242"/>
      <c r="H159" s="242"/>
      <c r="I159" s="726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94"/>
      <c r="Y159" s="674"/>
      <c r="AA159" s="586"/>
      <c r="AB159" s="747"/>
      <c r="AC159" s="747"/>
    </row>
    <row r="160" spans="1:29">
      <c r="A160" s="728"/>
      <c r="B160" s="725"/>
      <c r="C160" s="725"/>
      <c r="D160" s="725"/>
      <c r="E160" s="242"/>
      <c r="F160" s="725"/>
      <c r="G160" s="242"/>
      <c r="H160" s="242"/>
      <c r="I160" s="726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94"/>
      <c r="Y160" s="674"/>
    </row>
    <row r="161" spans="1:29">
      <c r="A161" s="241"/>
      <c r="B161" s="725"/>
      <c r="C161" s="725"/>
      <c r="D161" s="725"/>
      <c r="E161" s="242"/>
      <c r="F161" s="725"/>
      <c r="G161" s="242"/>
      <c r="H161" s="242"/>
      <c r="I161" s="726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94"/>
      <c r="Y161" s="674"/>
    </row>
    <row r="162" spans="1:29">
      <c r="A162" s="241"/>
      <c r="B162" s="725"/>
      <c r="C162" s="725"/>
      <c r="D162" s="725"/>
      <c r="E162" s="242"/>
      <c r="F162" s="725"/>
      <c r="G162" s="242"/>
      <c r="H162" s="242"/>
      <c r="I162" s="726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94"/>
      <c r="Y162" s="674"/>
    </row>
    <row r="163" spans="1:29">
      <c r="A163" s="241"/>
      <c r="B163" s="725"/>
      <c r="C163" s="725"/>
      <c r="D163" s="725"/>
      <c r="E163" s="242"/>
      <c r="F163" s="725"/>
      <c r="G163" s="242"/>
      <c r="H163" s="242"/>
      <c r="I163" s="726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94"/>
      <c r="Y163" s="674"/>
    </row>
    <row r="164" spans="1:29">
      <c r="A164" s="241"/>
      <c r="B164" s="242"/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94"/>
      <c r="Y164" s="674"/>
    </row>
    <row r="165" spans="1:29">
      <c r="A165" s="698"/>
      <c r="B165" s="699"/>
      <c r="C165" s="700"/>
      <c r="D165" s="698"/>
      <c r="E165" s="698"/>
      <c r="F165" s="698"/>
      <c r="G165" s="698"/>
      <c r="H165" s="698"/>
      <c r="I165" s="698"/>
      <c r="J165" s="698"/>
      <c r="K165" s="698"/>
      <c r="L165" s="698"/>
      <c r="M165" s="698"/>
      <c r="N165" s="698"/>
      <c r="O165" s="698"/>
      <c r="P165" s="698"/>
      <c r="Q165" s="698"/>
      <c r="R165" s="698"/>
      <c r="S165" s="698"/>
      <c r="T165" s="698"/>
      <c r="U165" s="698"/>
      <c r="V165" s="698"/>
      <c r="W165" s="698"/>
      <c r="X165" s="606"/>
      <c r="Y165" s="606"/>
    </row>
    <row r="166" spans="1:29">
      <c r="A166" s="698"/>
      <c r="B166" s="699"/>
      <c r="C166" s="700"/>
      <c r="D166" s="698"/>
      <c r="E166" s="698"/>
      <c r="F166" s="698"/>
      <c r="G166" s="698"/>
      <c r="H166" s="698"/>
      <c r="I166" s="698"/>
      <c r="J166" s="698"/>
      <c r="K166" s="698"/>
      <c r="L166" s="698"/>
      <c r="M166" s="698"/>
      <c r="N166" s="698"/>
      <c r="O166" s="698"/>
      <c r="P166" s="698"/>
      <c r="Q166" s="698"/>
      <c r="R166" s="698"/>
      <c r="S166" s="698"/>
      <c r="T166" s="698"/>
      <c r="U166" s="698"/>
      <c r="V166" s="698"/>
      <c r="W166" s="698"/>
      <c r="X166" s="606"/>
      <c r="Y166" s="606"/>
    </row>
    <row r="167" spans="1:29">
      <c r="A167" s="698"/>
      <c r="B167" s="698"/>
      <c r="C167" s="698"/>
      <c r="D167" s="698"/>
      <c r="E167" s="698"/>
      <c r="F167" s="698"/>
      <c r="G167" s="698"/>
      <c r="H167" s="698"/>
      <c r="I167" s="698"/>
      <c r="J167" s="698"/>
      <c r="K167" s="698"/>
      <c r="L167" s="698"/>
      <c r="M167" s="698"/>
      <c r="N167" s="698"/>
      <c r="O167" s="698"/>
      <c r="P167" s="698"/>
      <c r="Q167" s="698"/>
      <c r="R167" s="698"/>
      <c r="S167" s="698"/>
      <c r="T167" s="698"/>
      <c r="U167" s="698"/>
      <c r="V167" s="698"/>
      <c r="W167" s="698"/>
      <c r="X167" s="606"/>
      <c r="Y167" s="606"/>
    </row>
    <row r="168" spans="1:29">
      <c r="A168" s="260"/>
      <c r="B168" s="261"/>
      <c r="C168" s="261"/>
      <c r="D168" s="261"/>
      <c r="E168" s="261"/>
      <c r="F168" s="261"/>
      <c r="G168" s="261"/>
      <c r="H168" s="262"/>
      <c r="I168" s="261"/>
      <c r="J168" s="263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261"/>
      <c r="V168" s="261"/>
      <c r="W168" s="261"/>
      <c r="X168" s="73"/>
      <c r="Y168" s="384"/>
    </row>
    <row r="169" spans="1:29">
      <c r="A169" s="260"/>
      <c r="B169" s="261"/>
      <c r="C169" s="261"/>
      <c r="D169" s="261"/>
      <c r="E169" s="261"/>
      <c r="F169" s="261"/>
      <c r="G169" s="261"/>
      <c r="H169" s="264"/>
      <c r="I169" s="261"/>
      <c r="J169" s="263"/>
      <c r="K169" s="261"/>
      <c r="L169" s="261"/>
      <c r="M169" s="261"/>
      <c r="N169" s="261"/>
      <c r="O169" s="261"/>
      <c r="P169" s="261"/>
      <c r="Q169" s="261"/>
      <c r="R169" s="261"/>
      <c r="S169" s="261"/>
      <c r="T169" s="263"/>
      <c r="U169" s="261"/>
      <c r="V169" s="261"/>
      <c r="W169" s="261"/>
      <c r="X169" s="73"/>
      <c r="Y169" s="384"/>
    </row>
    <row r="170" spans="1:29">
      <c r="A170" s="260"/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43"/>
      <c r="Q170" s="261"/>
      <c r="R170" s="261"/>
      <c r="S170" s="261"/>
      <c r="T170" s="261"/>
      <c r="U170" s="261"/>
      <c r="V170" s="261"/>
      <c r="W170" s="261"/>
      <c r="X170" s="73"/>
      <c r="Y170" s="384"/>
    </row>
    <row r="171" spans="1:29">
      <c r="A171" s="245"/>
      <c r="B171" s="265"/>
      <c r="C171" s="261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U171" s="261"/>
      <c r="V171" s="261"/>
      <c r="W171" s="261"/>
      <c r="X171" s="73"/>
      <c r="Y171" s="384"/>
    </row>
    <row r="172" spans="1:29">
      <c r="A172" s="261"/>
      <c r="B172" s="265"/>
      <c r="C172" s="264"/>
      <c r="D172" s="262"/>
      <c r="E172" s="261"/>
      <c r="F172" s="264"/>
      <c r="G172" s="262"/>
      <c r="H172" s="264"/>
      <c r="I172" s="261"/>
      <c r="J172" s="262"/>
      <c r="K172" s="262"/>
      <c r="L172" s="262"/>
      <c r="M172" s="262"/>
      <c r="N172" s="262"/>
      <c r="O172" s="262"/>
      <c r="P172" s="262"/>
      <c r="Q172" s="262"/>
      <c r="R172" s="262"/>
      <c r="S172" s="262"/>
      <c r="T172" s="262"/>
      <c r="U172" s="262"/>
      <c r="V172" s="262"/>
      <c r="W172" s="264"/>
      <c r="X172" s="73"/>
      <c r="Y172" s="384"/>
    </row>
    <row r="173" spans="1:29">
      <c r="A173" s="264"/>
      <c r="B173" s="265"/>
      <c r="C173" s="264"/>
      <c r="D173" s="264"/>
      <c r="E173" s="261"/>
      <c r="F173" s="264"/>
      <c r="G173" s="262"/>
      <c r="H173" s="264"/>
      <c r="I173" s="262"/>
      <c r="J173" s="262"/>
      <c r="K173" s="262"/>
      <c r="L173" s="262"/>
      <c r="M173" s="262"/>
      <c r="N173" s="262"/>
      <c r="O173" s="262"/>
      <c r="P173" s="262"/>
      <c r="Q173" s="262"/>
      <c r="R173" s="262"/>
      <c r="S173" s="262"/>
      <c r="T173" s="262"/>
      <c r="U173" s="262"/>
      <c r="V173" s="264"/>
      <c r="W173" s="264"/>
      <c r="X173" s="73"/>
      <c r="Y173" s="142"/>
    </row>
    <row r="174" spans="1:29">
      <c r="A174" s="264"/>
      <c r="B174" s="265"/>
      <c r="C174" s="264"/>
      <c r="D174" s="262"/>
      <c r="E174" s="261"/>
      <c r="F174" s="264"/>
      <c r="G174" s="262"/>
      <c r="H174" s="264"/>
      <c r="I174" s="262"/>
      <c r="J174" s="262"/>
      <c r="K174" s="262"/>
      <c r="L174" s="262"/>
      <c r="M174" s="262"/>
      <c r="N174" s="262"/>
      <c r="O174" s="262"/>
      <c r="P174" s="262"/>
      <c r="Q174" s="262"/>
      <c r="R174" s="262"/>
      <c r="S174" s="262"/>
      <c r="T174" s="262"/>
      <c r="U174" s="262"/>
      <c r="V174" s="262"/>
      <c r="W174" s="264"/>
      <c r="X174" s="87"/>
      <c r="Y174" s="142"/>
    </row>
    <row r="175" spans="1:29">
      <c r="A175" s="262"/>
      <c r="B175" s="261"/>
      <c r="C175" s="261"/>
      <c r="D175" s="261"/>
      <c r="E175" s="261"/>
      <c r="F175" s="261"/>
      <c r="G175" s="261"/>
      <c r="H175" s="261"/>
      <c r="I175" s="262"/>
      <c r="J175" s="261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U175" s="261"/>
      <c r="V175" s="261"/>
      <c r="W175" s="261"/>
      <c r="X175" s="73"/>
      <c r="Y175" s="142"/>
    </row>
    <row r="176" spans="1:29">
      <c r="A176" s="262"/>
      <c r="B176" s="725"/>
      <c r="C176" s="725"/>
      <c r="D176" s="261"/>
      <c r="E176" s="261"/>
      <c r="F176" s="261"/>
      <c r="G176" s="242"/>
      <c r="H176" s="242"/>
      <c r="I176" s="726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94"/>
      <c r="Y176" s="671"/>
      <c r="AA176" s="618"/>
      <c r="AB176" s="758"/>
      <c r="AC176" s="758"/>
    </row>
    <row r="177" spans="1:29">
      <c r="A177" s="241"/>
      <c r="B177" s="725"/>
      <c r="C177" s="725"/>
      <c r="D177" s="725"/>
      <c r="E177" s="242"/>
      <c r="F177" s="725"/>
      <c r="G177" s="242"/>
      <c r="H177" s="242"/>
      <c r="I177" s="726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94"/>
      <c r="Y177" s="671"/>
      <c r="AA177" s="759"/>
      <c r="AB177" s="760"/>
      <c r="AC177" s="760"/>
    </row>
    <row r="178" spans="1:29">
      <c r="A178" s="241"/>
      <c r="B178" s="725"/>
      <c r="C178" s="725"/>
      <c r="D178" s="725"/>
      <c r="E178" s="242"/>
      <c r="F178" s="725"/>
      <c r="G178" s="242"/>
      <c r="H178" s="242"/>
      <c r="I178" s="726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94"/>
      <c r="Y178" s="671"/>
      <c r="AA178" s="759"/>
      <c r="AB178" s="760"/>
      <c r="AC178" s="760"/>
    </row>
    <row r="179" spans="1:29">
      <c r="A179" s="241"/>
      <c r="B179" s="725"/>
      <c r="C179" s="725"/>
      <c r="D179" s="725"/>
      <c r="E179" s="242"/>
      <c r="F179" s="725"/>
      <c r="G179" s="242"/>
      <c r="H179" s="242"/>
      <c r="I179" s="726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94"/>
      <c r="Y179" s="671"/>
      <c r="AA179" s="759"/>
      <c r="AB179" s="760"/>
      <c r="AC179" s="760"/>
    </row>
    <row r="180" spans="1:29">
      <c r="A180" s="241"/>
      <c r="B180" s="725"/>
      <c r="C180" s="725"/>
      <c r="D180" s="725"/>
      <c r="E180" s="242"/>
      <c r="F180" s="725"/>
      <c r="G180" s="242"/>
      <c r="H180" s="242"/>
      <c r="I180" s="726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94"/>
      <c r="Y180" s="671"/>
      <c r="AA180" s="759"/>
      <c r="AB180" s="760"/>
      <c r="AC180" s="760"/>
    </row>
    <row r="181" spans="1:29">
      <c r="A181" s="241"/>
      <c r="B181" s="725"/>
      <c r="C181" s="725"/>
      <c r="D181" s="725"/>
      <c r="E181" s="725"/>
      <c r="F181" s="725"/>
      <c r="G181" s="242"/>
      <c r="H181" s="242"/>
      <c r="I181" s="726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94"/>
      <c r="Y181" s="671"/>
      <c r="AA181" s="759"/>
      <c r="AB181" s="760"/>
      <c r="AC181" s="760"/>
    </row>
    <row r="182" spans="1:29">
      <c r="A182" s="241"/>
      <c r="B182" s="725"/>
      <c r="C182" s="725"/>
      <c r="D182" s="725"/>
      <c r="E182" s="242"/>
      <c r="F182" s="725"/>
      <c r="G182" s="242"/>
      <c r="H182" s="242"/>
      <c r="I182" s="726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94"/>
      <c r="Y182" s="671"/>
      <c r="AA182" s="759"/>
      <c r="AB182" s="760"/>
      <c r="AC182" s="760"/>
    </row>
    <row r="183" spans="1:29">
      <c r="A183" s="241"/>
      <c r="B183" s="725"/>
      <c r="C183" s="725"/>
      <c r="D183" s="725"/>
      <c r="E183" s="242"/>
      <c r="F183" s="725"/>
      <c r="G183" s="242"/>
      <c r="H183" s="242"/>
      <c r="I183" s="726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94"/>
      <c r="Y183" s="671"/>
      <c r="AA183" s="759"/>
      <c r="AB183" s="760"/>
      <c r="AC183" s="760"/>
    </row>
    <row r="184" spans="1:29">
      <c r="A184" s="241"/>
      <c r="B184" s="725"/>
      <c r="C184" s="725"/>
      <c r="D184" s="725"/>
      <c r="E184" s="242"/>
      <c r="F184" s="725"/>
      <c r="G184" s="242"/>
      <c r="H184" s="242"/>
      <c r="I184" s="726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161"/>
      <c r="Y184" s="673"/>
      <c r="AA184" s="759"/>
      <c r="AB184" s="760"/>
      <c r="AC184" s="760"/>
    </row>
    <row r="185" spans="1:29">
      <c r="A185" s="241"/>
      <c r="B185" s="725"/>
      <c r="C185" s="725"/>
      <c r="D185" s="725"/>
      <c r="E185" s="242"/>
      <c r="F185" s="725"/>
      <c r="G185" s="242"/>
      <c r="H185" s="242"/>
      <c r="I185" s="726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94"/>
      <c r="Y185" s="674"/>
      <c r="AA185" s="759"/>
      <c r="AB185" s="760"/>
      <c r="AC185" s="760"/>
    </row>
    <row r="186" spans="1:29">
      <c r="A186" s="241"/>
      <c r="B186" s="725"/>
      <c r="C186" s="725"/>
      <c r="D186" s="725"/>
      <c r="E186" s="242"/>
      <c r="F186" s="725"/>
      <c r="G186" s="242"/>
      <c r="H186" s="242"/>
      <c r="I186" s="726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94"/>
      <c r="Y186" s="674"/>
      <c r="AA186" s="759"/>
      <c r="AB186" s="760"/>
      <c r="AC186" s="760"/>
    </row>
    <row r="187" spans="1:29">
      <c r="A187" s="241"/>
      <c r="B187" s="725"/>
      <c r="C187" s="725"/>
      <c r="D187" s="725"/>
      <c r="E187" s="242"/>
      <c r="F187" s="725"/>
      <c r="G187" s="242"/>
      <c r="H187" s="242"/>
      <c r="I187" s="726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94"/>
      <c r="Y187" s="674"/>
      <c r="AA187" s="761"/>
      <c r="AB187" s="760"/>
      <c r="AC187" s="760"/>
    </row>
    <row r="188" spans="1:29">
      <c r="A188" s="241"/>
      <c r="B188" s="725"/>
      <c r="C188" s="725"/>
      <c r="D188" s="725"/>
      <c r="E188" s="725"/>
      <c r="F188" s="725"/>
      <c r="G188" s="242"/>
      <c r="H188" s="242"/>
      <c r="I188" s="726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94"/>
      <c r="Y188" s="674"/>
      <c r="AA188" s="759"/>
      <c r="AB188" s="760"/>
      <c r="AC188" s="760"/>
    </row>
    <row r="189" spans="1:29">
      <c r="A189" s="241"/>
      <c r="B189" s="725"/>
      <c r="C189" s="725"/>
      <c r="D189" s="725"/>
      <c r="E189" s="725"/>
      <c r="F189" s="725"/>
      <c r="G189" s="242"/>
      <c r="H189" s="242"/>
      <c r="I189" s="726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94"/>
      <c r="Y189" s="674"/>
      <c r="AA189" s="618"/>
      <c r="AB189" s="586"/>
      <c r="AC189" s="586"/>
    </row>
    <row r="190" spans="1:29">
      <c r="A190" s="727"/>
      <c r="B190" s="725"/>
      <c r="C190" s="725"/>
      <c r="D190" s="725"/>
      <c r="E190" s="242"/>
      <c r="F190" s="725"/>
      <c r="G190" s="242"/>
      <c r="H190" s="242"/>
      <c r="I190" s="726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94"/>
      <c r="Y190" s="674"/>
      <c r="AA190" s="618"/>
      <c r="AB190" s="762"/>
      <c r="AC190" s="762"/>
    </row>
    <row r="191" spans="1:29">
      <c r="A191" s="727"/>
      <c r="B191" s="725"/>
      <c r="C191" s="725"/>
      <c r="D191" s="725"/>
      <c r="E191" s="242"/>
      <c r="F191" s="725"/>
      <c r="G191" s="242"/>
      <c r="H191" s="242"/>
      <c r="I191" s="726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94"/>
      <c r="Y191" s="674"/>
    </row>
    <row r="192" spans="1:29">
      <c r="A192" s="241"/>
      <c r="B192" s="725"/>
      <c r="C192" s="725"/>
      <c r="D192" s="725"/>
      <c r="E192" s="242"/>
      <c r="F192" s="725"/>
      <c r="G192" s="242"/>
      <c r="H192" s="242"/>
      <c r="I192" s="726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94"/>
      <c r="Y192" s="674"/>
      <c r="AA192" s="586"/>
      <c r="AB192" s="747"/>
      <c r="AC192" s="747"/>
    </row>
    <row r="193" spans="1:25">
      <c r="A193" s="728"/>
      <c r="B193" s="725"/>
      <c r="C193" s="725"/>
      <c r="D193" s="725"/>
      <c r="E193" s="242"/>
      <c r="F193" s="725"/>
      <c r="G193" s="242"/>
      <c r="H193" s="242"/>
      <c r="I193" s="726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94"/>
      <c r="Y193" s="674"/>
    </row>
    <row r="194" spans="1:25">
      <c r="A194" s="241"/>
      <c r="B194" s="725"/>
      <c r="C194" s="725"/>
      <c r="D194" s="725"/>
      <c r="E194" s="242"/>
      <c r="F194" s="725"/>
      <c r="G194" s="242"/>
      <c r="H194" s="242"/>
      <c r="I194" s="726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94"/>
      <c r="Y194" s="674"/>
    </row>
    <row r="195" spans="1:25">
      <c r="A195" s="241"/>
      <c r="B195" s="725"/>
      <c r="C195" s="725"/>
      <c r="D195" s="725"/>
      <c r="E195" s="242"/>
      <c r="F195" s="725"/>
      <c r="G195" s="242"/>
      <c r="H195" s="242"/>
      <c r="I195" s="726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94"/>
      <c r="Y195" s="674"/>
    </row>
    <row r="196" spans="1:25">
      <c r="A196" s="241"/>
      <c r="B196" s="725"/>
      <c r="C196" s="725"/>
      <c r="D196" s="725"/>
      <c r="E196" s="242"/>
      <c r="F196" s="725"/>
      <c r="G196" s="242"/>
      <c r="H196" s="242"/>
      <c r="I196" s="726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94"/>
      <c r="Y196" s="674"/>
    </row>
    <row r="197" spans="1:25" s="606" customFormat="1" ht="12.75">
      <c r="A197" s="241"/>
      <c r="B197" s="242"/>
      <c r="C197" s="242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94"/>
      <c r="Y197" s="674"/>
    </row>
    <row r="198" spans="1:25">
      <c r="A198" s="789"/>
      <c r="B198" s="790"/>
      <c r="C198" s="791"/>
      <c r="D198" s="789"/>
      <c r="E198" s="789"/>
      <c r="F198" s="789"/>
      <c r="G198" s="789"/>
      <c r="H198" s="789"/>
      <c r="I198" s="789"/>
      <c r="J198" s="789"/>
      <c r="K198" s="789"/>
      <c r="L198" s="789"/>
      <c r="M198" s="789"/>
      <c r="N198" s="789"/>
      <c r="O198" s="789"/>
      <c r="P198" s="789"/>
      <c r="Q198" s="789"/>
      <c r="R198" s="789"/>
      <c r="S198" s="789"/>
      <c r="T198" s="789"/>
      <c r="U198" s="789"/>
      <c r="V198" s="789"/>
      <c r="W198" s="789"/>
      <c r="X198" s="792"/>
      <c r="Y198" s="792"/>
    </row>
    <row r="199" spans="1:25">
      <c r="A199" s="789"/>
      <c r="B199" s="790"/>
      <c r="C199" s="791"/>
      <c r="D199" s="789"/>
      <c r="E199" s="789"/>
      <c r="F199" s="789"/>
      <c r="G199" s="789"/>
      <c r="H199" s="789"/>
      <c r="I199" s="789"/>
      <c r="J199" s="789"/>
      <c r="K199" s="789"/>
      <c r="L199" s="789"/>
      <c r="M199" s="789"/>
      <c r="N199" s="789"/>
      <c r="O199" s="789"/>
      <c r="P199" s="789"/>
      <c r="Q199" s="789"/>
      <c r="R199" s="789"/>
      <c r="S199" s="789"/>
      <c r="T199" s="789"/>
      <c r="U199" s="789"/>
      <c r="V199" s="789"/>
      <c r="W199" s="789"/>
      <c r="X199" s="792"/>
      <c r="Y199" s="792"/>
    </row>
    <row r="200" spans="1:25">
      <c r="A200" s="789"/>
      <c r="B200" s="789"/>
      <c r="C200" s="789"/>
      <c r="D200" s="789"/>
      <c r="E200" s="789"/>
      <c r="F200" s="789"/>
      <c r="G200" s="789"/>
      <c r="H200" s="789"/>
      <c r="I200" s="789"/>
      <c r="J200" s="789"/>
      <c r="K200" s="789"/>
      <c r="L200" s="789"/>
      <c r="M200" s="789"/>
      <c r="N200" s="789"/>
      <c r="O200" s="789"/>
      <c r="P200" s="789"/>
      <c r="Q200" s="789"/>
      <c r="R200" s="789"/>
      <c r="S200" s="789"/>
      <c r="T200" s="789"/>
      <c r="U200" s="789"/>
      <c r="V200" s="789"/>
      <c r="W200" s="789"/>
      <c r="X200" s="792"/>
      <c r="Y200" s="792"/>
    </row>
    <row r="201" spans="1:25">
      <c r="A201" s="260"/>
      <c r="B201" s="261"/>
      <c r="C201" s="261"/>
      <c r="D201" s="261"/>
      <c r="E201" s="261"/>
      <c r="F201" s="261"/>
      <c r="G201" s="261"/>
      <c r="H201" s="262"/>
      <c r="I201" s="261"/>
      <c r="J201" s="263"/>
      <c r="K201" s="261"/>
      <c r="L201" s="261"/>
      <c r="M201" s="261"/>
      <c r="N201" s="261"/>
      <c r="O201" s="261"/>
      <c r="P201" s="261"/>
      <c r="Q201" s="261"/>
      <c r="R201" s="261"/>
      <c r="S201" s="261"/>
      <c r="T201" s="261"/>
      <c r="U201" s="261"/>
      <c r="V201" s="261"/>
      <c r="W201" s="261"/>
      <c r="X201" s="73"/>
      <c r="Y201" s="384"/>
    </row>
    <row r="202" spans="1:25">
      <c r="A202" s="260"/>
      <c r="B202" s="261"/>
      <c r="C202" s="261"/>
      <c r="D202" s="261"/>
      <c r="E202" s="261"/>
      <c r="F202" s="261"/>
      <c r="G202" s="261"/>
      <c r="H202" s="264"/>
      <c r="I202" s="261"/>
      <c r="J202" s="263"/>
      <c r="K202" s="261"/>
      <c r="L202" s="261"/>
      <c r="M202" s="261"/>
      <c r="N202" s="261"/>
      <c r="O202" s="261"/>
      <c r="P202" s="261"/>
      <c r="Q202" s="261"/>
      <c r="R202" s="261"/>
      <c r="S202" s="261"/>
      <c r="T202" s="263"/>
      <c r="U202" s="261"/>
      <c r="V202" s="261"/>
      <c r="W202" s="261"/>
      <c r="X202" s="73"/>
      <c r="Y202" s="384"/>
    </row>
    <row r="203" spans="1:25">
      <c r="A203" s="260"/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43"/>
      <c r="Q203" s="261"/>
      <c r="R203" s="261"/>
      <c r="S203" s="261"/>
      <c r="T203" s="261"/>
      <c r="U203" s="261"/>
      <c r="V203" s="261"/>
      <c r="W203" s="261"/>
      <c r="X203" s="73"/>
      <c r="Y203" s="384"/>
    </row>
    <row r="204" spans="1:25">
      <c r="A204" s="245"/>
      <c r="B204" s="265"/>
      <c r="C204" s="261"/>
      <c r="D204" s="261"/>
      <c r="E204" s="261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73"/>
      <c r="Y204" s="384"/>
    </row>
    <row r="205" spans="1:25">
      <c r="A205" s="261"/>
      <c r="B205" s="265"/>
      <c r="C205" s="264"/>
      <c r="D205" s="262"/>
      <c r="E205" s="261"/>
      <c r="F205" s="264"/>
      <c r="G205" s="262"/>
      <c r="H205" s="264"/>
      <c r="I205" s="261"/>
      <c r="J205" s="262"/>
      <c r="K205" s="262"/>
      <c r="L205" s="262"/>
      <c r="M205" s="262"/>
      <c r="N205" s="262"/>
      <c r="O205" s="262"/>
      <c r="P205" s="262"/>
      <c r="Q205" s="262"/>
      <c r="R205" s="262"/>
      <c r="S205" s="262"/>
      <c r="T205" s="262"/>
      <c r="U205" s="262"/>
      <c r="V205" s="262"/>
      <c r="W205" s="264"/>
      <c r="X205" s="73"/>
      <c r="Y205" s="384"/>
    </row>
    <row r="206" spans="1:25">
      <c r="A206" s="264"/>
      <c r="B206" s="265"/>
      <c r="C206" s="264"/>
      <c r="D206" s="264"/>
      <c r="E206" s="261"/>
      <c r="F206" s="264"/>
      <c r="G206" s="262"/>
      <c r="H206" s="264"/>
      <c r="I206" s="262"/>
      <c r="J206" s="262"/>
      <c r="K206" s="262"/>
      <c r="L206" s="262"/>
      <c r="M206" s="262"/>
      <c r="N206" s="262"/>
      <c r="O206" s="262"/>
      <c r="P206" s="262"/>
      <c r="Q206" s="262"/>
      <c r="R206" s="262"/>
      <c r="S206" s="262"/>
      <c r="T206" s="262"/>
      <c r="U206" s="262"/>
      <c r="V206" s="264"/>
      <c r="W206" s="264"/>
      <c r="X206" s="73"/>
      <c r="Y206" s="142"/>
    </row>
    <row r="207" spans="1:25">
      <c r="A207" s="264"/>
      <c r="B207" s="265"/>
      <c r="C207" s="264"/>
      <c r="D207" s="262"/>
      <c r="E207" s="261"/>
      <c r="F207" s="264"/>
      <c r="G207" s="262"/>
      <c r="H207" s="264"/>
      <c r="I207" s="262"/>
      <c r="J207" s="262"/>
      <c r="K207" s="262"/>
      <c r="L207" s="262"/>
      <c r="M207" s="262"/>
      <c r="N207" s="262"/>
      <c r="O207" s="262"/>
      <c r="P207" s="262"/>
      <c r="Q207" s="262"/>
      <c r="R207" s="262"/>
      <c r="S207" s="262"/>
      <c r="T207" s="262"/>
      <c r="U207" s="262"/>
      <c r="V207" s="262"/>
      <c r="W207" s="264"/>
      <c r="X207" s="87"/>
      <c r="Y207" s="142"/>
    </row>
    <row r="208" spans="1:25">
      <c r="A208" s="262"/>
      <c r="B208" s="261"/>
      <c r="C208" s="261"/>
      <c r="D208" s="261"/>
      <c r="E208" s="261"/>
      <c r="F208" s="261"/>
      <c r="G208" s="261"/>
      <c r="H208" s="261"/>
      <c r="I208" s="262"/>
      <c r="J208" s="261"/>
      <c r="K208" s="261"/>
      <c r="L208" s="261"/>
      <c r="M208" s="261"/>
      <c r="N208" s="261"/>
      <c r="O208" s="261"/>
      <c r="P208" s="261"/>
      <c r="Q208" s="261"/>
      <c r="R208" s="261"/>
      <c r="S208" s="261"/>
      <c r="T208" s="261"/>
      <c r="U208" s="261"/>
      <c r="V208" s="261"/>
      <c r="W208" s="261"/>
      <c r="X208" s="73"/>
      <c r="Y208" s="142"/>
    </row>
    <row r="209" spans="1:29">
      <c r="A209" s="262"/>
      <c r="B209" s="725"/>
      <c r="C209" s="725"/>
      <c r="D209" s="261"/>
      <c r="E209" s="261"/>
      <c r="F209" s="261"/>
      <c r="G209" s="242"/>
      <c r="H209" s="242"/>
      <c r="I209" s="726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2"/>
      <c r="V209" s="242"/>
      <c r="W209" s="242"/>
      <c r="X209" s="94"/>
      <c r="Y209" s="671"/>
      <c r="AA209" s="618"/>
      <c r="AB209" s="758"/>
      <c r="AC209" s="758"/>
    </row>
    <row r="210" spans="1:29">
      <c r="A210" s="241"/>
      <c r="B210" s="725"/>
      <c r="C210" s="725"/>
      <c r="D210" s="725"/>
      <c r="E210" s="242"/>
      <c r="F210" s="725"/>
      <c r="G210" s="242"/>
      <c r="H210" s="242"/>
      <c r="I210" s="726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42"/>
      <c r="W210" s="242"/>
      <c r="X210" s="94"/>
      <c r="Y210" s="671"/>
      <c r="AA210" s="759"/>
      <c r="AB210" s="760"/>
      <c r="AC210" s="760"/>
    </row>
    <row r="211" spans="1:29">
      <c r="A211" s="241"/>
      <c r="B211" s="725"/>
      <c r="C211" s="725"/>
      <c r="D211" s="725"/>
      <c r="E211" s="242"/>
      <c r="F211" s="725"/>
      <c r="G211" s="242"/>
      <c r="H211" s="242"/>
      <c r="I211" s="726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42"/>
      <c r="W211" s="242"/>
      <c r="X211" s="94"/>
      <c r="Y211" s="671"/>
      <c r="AA211" s="759"/>
      <c r="AB211" s="760"/>
      <c r="AC211" s="760"/>
    </row>
    <row r="212" spans="1:29">
      <c r="A212" s="241"/>
      <c r="B212" s="725"/>
      <c r="C212" s="725"/>
      <c r="D212" s="725"/>
      <c r="E212" s="242"/>
      <c r="F212" s="725"/>
      <c r="G212" s="242"/>
      <c r="H212" s="242"/>
      <c r="I212" s="726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2"/>
      <c r="V212" s="242"/>
      <c r="W212" s="242"/>
      <c r="X212" s="94"/>
      <c r="Y212" s="671"/>
      <c r="AA212" s="759"/>
      <c r="AB212" s="760"/>
      <c r="AC212" s="760"/>
    </row>
    <row r="213" spans="1:29">
      <c r="A213" s="241"/>
      <c r="B213" s="725"/>
      <c r="C213" s="725"/>
      <c r="D213" s="725"/>
      <c r="E213" s="242"/>
      <c r="F213" s="725"/>
      <c r="G213" s="242"/>
      <c r="H213" s="242"/>
      <c r="I213" s="726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94"/>
      <c r="Y213" s="671"/>
      <c r="AA213" s="759"/>
      <c r="AB213" s="760"/>
      <c r="AC213" s="760"/>
    </row>
    <row r="214" spans="1:29">
      <c r="A214" s="241"/>
      <c r="B214" s="725"/>
      <c r="C214" s="725"/>
      <c r="D214" s="725"/>
      <c r="E214" s="725"/>
      <c r="F214" s="725"/>
      <c r="G214" s="242"/>
      <c r="H214" s="242"/>
      <c r="I214" s="726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94"/>
      <c r="Y214" s="671"/>
      <c r="AA214" s="759"/>
      <c r="AB214" s="760"/>
      <c r="AC214" s="760"/>
    </row>
    <row r="215" spans="1:29">
      <c r="A215" s="241"/>
      <c r="B215" s="725"/>
      <c r="C215" s="725"/>
      <c r="D215" s="725"/>
      <c r="E215" s="242"/>
      <c r="F215" s="725"/>
      <c r="G215" s="242"/>
      <c r="H215" s="242"/>
      <c r="I215" s="726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42"/>
      <c r="W215" s="242"/>
      <c r="X215" s="94"/>
      <c r="Y215" s="671"/>
      <c r="AA215" s="759"/>
      <c r="AB215" s="760"/>
      <c r="AC215" s="760"/>
    </row>
    <row r="216" spans="1:29">
      <c r="A216" s="241"/>
      <c r="B216" s="725"/>
      <c r="C216" s="725"/>
      <c r="D216" s="725"/>
      <c r="E216" s="242"/>
      <c r="F216" s="725"/>
      <c r="G216" s="242"/>
      <c r="H216" s="242"/>
      <c r="I216" s="726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94"/>
      <c r="Y216" s="671"/>
      <c r="AA216" s="759"/>
      <c r="AB216" s="760"/>
      <c r="AC216" s="760"/>
    </row>
    <row r="217" spans="1:29">
      <c r="A217" s="241"/>
      <c r="B217" s="725"/>
      <c r="C217" s="725"/>
      <c r="D217" s="725"/>
      <c r="E217" s="242"/>
      <c r="F217" s="725"/>
      <c r="G217" s="242"/>
      <c r="H217" s="242"/>
      <c r="I217" s="726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42"/>
      <c r="W217" s="242"/>
      <c r="X217" s="161"/>
      <c r="Y217" s="673"/>
      <c r="AA217" s="759"/>
      <c r="AB217" s="760"/>
      <c r="AC217" s="760"/>
    </row>
    <row r="218" spans="1:29">
      <c r="A218" s="241"/>
      <c r="B218" s="725"/>
      <c r="C218" s="725"/>
      <c r="D218" s="725"/>
      <c r="E218" s="242"/>
      <c r="F218" s="725"/>
      <c r="G218" s="242"/>
      <c r="H218" s="242"/>
      <c r="I218" s="726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42"/>
      <c r="W218" s="242"/>
      <c r="X218" s="94"/>
      <c r="Y218" s="674"/>
      <c r="AA218" s="759"/>
      <c r="AB218" s="760"/>
      <c r="AC218" s="760"/>
    </row>
    <row r="219" spans="1:29">
      <c r="A219" s="241"/>
      <c r="B219" s="725"/>
      <c r="C219" s="725"/>
      <c r="D219" s="725"/>
      <c r="E219" s="242"/>
      <c r="F219" s="725"/>
      <c r="G219" s="242"/>
      <c r="H219" s="242"/>
      <c r="I219" s="726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94"/>
      <c r="Y219" s="674"/>
      <c r="AA219" s="759"/>
      <c r="AB219" s="760"/>
      <c r="AC219" s="760"/>
    </row>
    <row r="220" spans="1:29">
      <c r="A220" s="241"/>
      <c r="B220" s="725"/>
      <c r="C220" s="725"/>
      <c r="D220" s="725"/>
      <c r="E220" s="242"/>
      <c r="F220" s="725"/>
      <c r="G220" s="242"/>
      <c r="H220" s="242"/>
      <c r="I220" s="726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94"/>
      <c r="Y220" s="674"/>
      <c r="AA220" s="761"/>
      <c r="AB220" s="760"/>
      <c r="AC220" s="760"/>
    </row>
    <row r="221" spans="1:29">
      <c r="A221" s="241"/>
      <c r="B221" s="725"/>
      <c r="C221" s="725"/>
      <c r="D221" s="725"/>
      <c r="E221" s="725"/>
      <c r="F221" s="725"/>
      <c r="G221" s="242"/>
      <c r="H221" s="242"/>
      <c r="I221" s="726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94"/>
      <c r="Y221" s="674"/>
      <c r="AA221" s="759"/>
      <c r="AB221" s="760"/>
      <c r="AC221" s="760"/>
    </row>
    <row r="222" spans="1:29">
      <c r="A222" s="241"/>
      <c r="B222" s="725"/>
      <c r="C222" s="725"/>
      <c r="D222" s="725"/>
      <c r="E222" s="725"/>
      <c r="F222" s="725"/>
      <c r="G222" s="242"/>
      <c r="H222" s="242"/>
      <c r="I222" s="726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94"/>
      <c r="Y222" s="674"/>
      <c r="AA222" s="618"/>
      <c r="AB222" s="586"/>
      <c r="AC222" s="586"/>
    </row>
    <row r="223" spans="1:29">
      <c r="A223" s="727"/>
      <c r="B223" s="725"/>
      <c r="C223" s="725"/>
      <c r="D223" s="725"/>
      <c r="E223" s="242"/>
      <c r="F223" s="725"/>
      <c r="G223" s="242"/>
      <c r="H223" s="242"/>
      <c r="I223" s="726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42"/>
      <c r="W223" s="242"/>
      <c r="X223" s="94"/>
      <c r="Y223" s="674"/>
      <c r="AA223" s="618"/>
      <c r="AB223" s="762"/>
      <c r="AC223" s="762"/>
    </row>
    <row r="224" spans="1:29">
      <c r="A224" s="727"/>
      <c r="B224" s="725"/>
      <c r="C224" s="725"/>
      <c r="D224" s="725"/>
      <c r="E224" s="242"/>
      <c r="F224" s="725"/>
      <c r="G224" s="242"/>
      <c r="H224" s="242"/>
      <c r="I224" s="726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94"/>
      <c r="Y224" s="674"/>
    </row>
    <row r="225" spans="1:29">
      <c r="A225" s="241"/>
      <c r="B225" s="725"/>
      <c r="C225" s="725"/>
      <c r="D225" s="725"/>
      <c r="E225" s="242"/>
      <c r="F225" s="725"/>
      <c r="G225" s="242"/>
      <c r="H225" s="242"/>
      <c r="I225" s="726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94"/>
      <c r="Y225" s="674"/>
      <c r="AA225" s="586"/>
      <c r="AB225" s="747"/>
      <c r="AC225" s="747"/>
    </row>
    <row r="226" spans="1:29">
      <c r="A226" s="728"/>
      <c r="B226" s="725"/>
      <c r="C226" s="725"/>
      <c r="D226" s="725"/>
      <c r="E226" s="242"/>
      <c r="F226" s="725"/>
      <c r="G226" s="242"/>
      <c r="H226" s="242"/>
      <c r="I226" s="726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94"/>
      <c r="Y226" s="674"/>
    </row>
    <row r="227" spans="1:29">
      <c r="A227" s="241"/>
      <c r="B227" s="725"/>
      <c r="C227" s="725"/>
      <c r="D227" s="725"/>
      <c r="E227" s="242"/>
      <c r="F227" s="725"/>
      <c r="G227" s="242"/>
      <c r="H227" s="242"/>
      <c r="I227" s="726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42"/>
      <c r="W227" s="242"/>
      <c r="X227" s="94"/>
      <c r="Y227" s="674"/>
    </row>
    <row r="228" spans="1:29">
      <c r="A228" s="241"/>
      <c r="B228" s="725"/>
      <c r="C228" s="725"/>
      <c r="D228" s="725"/>
      <c r="E228" s="242"/>
      <c r="F228" s="725"/>
      <c r="G228" s="242"/>
      <c r="H228" s="242"/>
      <c r="I228" s="726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94"/>
      <c r="Y228" s="674"/>
    </row>
    <row r="229" spans="1:29">
      <c r="A229" s="241"/>
      <c r="B229" s="725"/>
      <c r="C229" s="725"/>
      <c r="D229" s="725"/>
      <c r="E229" s="242"/>
      <c r="F229" s="725"/>
      <c r="G229" s="242"/>
      <c r="H229" s="242"/>
      <c r="I229" s="726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2"/>
      <c r="V229" s="242"/>
      <c r="W229" s="242"/>
      <c r="X229" s="94"/>
      <c r="Y229" s="674"/>
    </row>
    <row r="230" spans="1:29" s="606" customFormat="1" ht="12.75">
      <c r="A230" s="241"/>
      <c r="B230" s="242"/>
      <c r="C230" s="242"/>
      <c r="D230" s="242"/>
      <c r="E230" s="242"/>
      <c r="F230" s="242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42"/>
      <c r="W230" s="242"/>
      <c r="X230" s="94"/>
      <c r="Y230" s="674"/>
    </row>
  </sheetData>
  <conditionalFormatting sqref="AC77 AC90">
    <cfRule type="cellIs" dxfId="4" priority="5" operator="lessThan">
      <formula>0</formula>
    </cfRule>
  </conditionalFormatting>
  <conditionalFormatting sqref="AC110 AC123">
    <cfRule type="cellIs" dxfId="3" priority="4" operator="lessThan">
      <formula>0</formula>
    </cfRule>
  </conditionalFormatting>
  <conditionalFormatting sqref="AC143 AC156">
    <cfRule type="cellIs" dxfId="2" priority="3" operator="lessThan">
      <formula>0</formula>
    </cfRule>
  </conditionalFormatting>
  <conditionalFormatting sqref="AC176 AC189">
    <cfRule type="cellIs" dxfId="1" priority="2" operator="lessThan">
      <formula>0</formula>
    </cfRule>
  </conditionalFormatting>
  <conditionalFormatting sqref="AC209 AC222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customProperties>
    <customPr name="EpmWorksheetKeyString_GU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5B9BC-B7A0-4B30-9063-8865F6F4ECF2}">
  <sheetPr>
    <tabColor rgb="FF0070C0"/>
    <pageSetUpPr fitToPage="1"/>
  </sheetPr>
  <dimension ref="A6:AB80"/>
  <sheetViews>
    <sheetView showGridLines="0" topLeftCell="A54" zoomScale="90" zoomScaleNormal="90" zoomScaleSheetLayoutView="85" zoomScalePageLayoutView="85" workbookViewId="0">
      <selection activeCell="D124" sqref="D124"/>
    </sheetView>
  </sheetViews>
  <sheetFormatPr defaultColWidth="9.140625" defaultRowHeight="12"/>
  <cols>
    <col min="1" max="1" width="3.5703125" style="39" customWidth="1"/>
    <col min="2" max="2" width="2.5703125" style="39" customWidth="1"/>
    <col min="3" max="3" width="5.140625" style="39" customWidth="1"/>
    <col min="4" max="4" width="52.42578125" style="39" customWidth="1"/>
    <col min="5" max="5" width="1.85546875" style="39" bestFit="1" customWidth="1"/>
    <col min="6" max="6" width="13.42578125" style="39" customWidth="1"/>
    <col min="7" max="7" width="1.85546875" style="39" customWidth="1"/>
    <col min="8" max="8" width="13.42578125" style="39" customWidth="1"/>
    <col min="9" max="9" width="1.85546875" style="39" customWidth="1"/>
    <col min="10" max="10" width="13.42578125" style="39" customWidth="1"/>
    <col min="11" max="11" width="1.85546875" style="39" customWidth="1"/>
    <col min="12" max="12" width="13.42578125" style="39" customWidth="1"/>
    <col min="13" max="13" width="1.85546875" style="39" customWidth="1"/>
    <col min="14" max="14" width="13.42578125" style="39" customWidth="1"/>
    <col min="15" max="15" width="1.85546875" style="39" customWidth="1"/>
    <col min="16" max="16" width="15.140625" style="39" customWidth="1"/>
    <col min="17" max="17" width="1.85546875" style="39" customWidth="1"/>
    <col min="18" max="18" width="14.5703125" style="39" customWidth="1"/>
    <col min="19" max="19" width="1.85546875" style="39" customWidth="1"/>
    <col min="20" max="20" width="7.42578125" style="39" customWidth="1"/>
    <col min="21" max="21" width="1.85546875" style="39" customWidth="1"/>
    <col min="22" max="22" width="13.42578125" style="39" customWidth="1"/>
    <col min="23" max="23" width="2.5703125" style="39" customWidth="1"/>
    <col min="24" max="24" width="13.42578125" style="39" customWidth="1"/>
    <col min="25" max="25" width="1.85546875" style="39" customWidth="1"/>
    <col min="26" max="26" width="13.42578125" style="39" customWidth="1"/>
    <col min="27" max="27" width="4" style="39" customWidth="1"/>
    <col min="28" max="28" width="13.42578125" style="39" customWidth="1"/>
    <col min="29" max="16384" width="9.140625" style="39"/>
  </cols>
  <sheetData>
    <row r="6" spans="1:28" s="1" customFormat="1" ht="12.75" customHeight="1">
      <c r="A6" s="991" t="s">
        <v>186</v>
      </c>
      <c r="B6" s="991"/>
      <c r="C6" s="991"/>
      <c r="D6" s="991"/>
      <c r="E6" s="991"/>
      <c r="F6" s="991"/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/>
      <c r="U6" s="991"/>
      <c r="V6" s="991"/>
      <c r="W6" s="991"/>
      <c r="X6" s="991"/>
      <c r="Y6" s="991"/>
      <c r="Z6" s="991"/>
      <c r="AA6" s="991"/>
      <c r="AB6" s="991"/>
    </row>
    <row r="7" spans="1:28" s="1" customFormat="1" ht="12.75" customHeight="1">
      <c r="A7" s="992" t="s">
        <v>112</v>
      </c>
      <c r="B7" s="992"/>
      <c r="C7" s="992"/>
      <c r="D7" s="992"/>
      <c r="E7" s="992"/>
      <c r="F7" s="992"/>
      <c r="G7" s="992"/>
      <c r="H7" s="992"/>
      <c r="I7" s="992"/>
      <c r="J7" s="992"/>
      <c r="K7" s="992"/>
      <c r="L7" s="992"/>
      <c r="M7" s="992"/>
      <c r="N7" s="992"/>
      <c r="O7" s="992"/>
      <c r="P7" s="992"/>
      <c r="Q7" s="992"/>
      <c r="R7" s="992"/>
      <c r="S7" s="992"/>
      <c r="T7" s="992"/>
      <c r="U7" s="992"/>
      <c r="V7" s="992"/>
      <c r="W7" s="992"/>
      <c r="X7" s="992"/>
      <c r="Y7" s="992"/>
      <c r="Z7" s="992"/>
      <c r="AA7" s="992"/>
      <c r="AB7" s="992"/>
    </row>
    <row r="8" spans="1:28" s="1" customFormat="1" ht="21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28" s="1" customFormat="1" ht="12.75">
      <c r="A9" s="3"/>
      <c r="B9" s="3"/>
      <c r="C9" s="4"/>
      <c r="D9" s="5" t="s">
        <v>114</v>
      </c>
      <c r="E9" s="3"/>
      <c r="F9" s="6" t="s">
        <v>3</v>
      </c>
      <c r="G9" s="3"/>
      <c r="H9" s="6" t="s">
        <v>3</v>
      </c>
      <c r="I9" s="3"/>
      <c r="J9" s="6" t="s">
        <v>4</v>
      </c>
      <c r="K9" s="7"/>
      <c r="L9" s="7" t="s">
        <v>100</v>
      </c>
      <c r="M9" s="4"/>
      <c r="N9" s="7" t="s">
        <v>101</v>
      </c>
      <c r="O9" s="7"/>
      <c r="P9" s="7" t="s">
        <v>6</v>
      </c>
      <c r="Q9" s="8"/>
      <c r="R9" s="7" t="s">
        <v>7</v>
      </c>
      <c r="S9" s="7"/>
      <c r="T9" s="7"/>
      <c r="U9" s="7"/>
      <c r="V9" s="7"/>
      <c r="W9" s="8"/>
      <c r="X9" s="8"/>
      <c r="Z9" s="6" t="s">
        <v>8</v>
      </c>
      <c r="AA9" s="3"/>
      <c r="AB9" s="6" t="s">
        <v>8</v>
      </c>
    </row>
    <row r="10" spans="1:28" s="1" customFormat="1" ht="12.75">
      <c r="A10" s="3" t="s">
        <v>9</v>
      </c>
      <c r="B10" s="3"/>
      <c r="C10" s="4"/>
      <c r="D10" s="3"/>
      <c r="E10" s="3"/>
      <c r="F10" s="4" t="s">
        <v>10</v>
      </c>
      <c r="G10" s="3"/>
      <c r="H10" s="4" t="s">
        <v>10</v>
      </c>
      <c r="I10" s="3"/>
      <c r="J10" s="4" t="s">
        <v>11</v>
      </c>
      <c r="K10" s="4"/>
      <c r="L10" s="4" t="s">
        <v>102</v>
      </c>
      <c r="M10" s="4"/>
      <c r="N10" s="4" t="s">
        <v>100</v>
      </c>
      <c r="O10" s="4"/>
      <c r="P10" s="4" t="s">
        <v>15</v>
      </c>
      <c r="Q10" s="8"/>
      <c r="R10" s="4" t="s">
        <v>15</v>
      </c>
      <c r="S10" s="4"/>
      <c r="T10" s="4" t="s">
        <v>16</v>
      </c>
      <c r="U10" s="4"/>
      <c r="V10" s="4" t="s">
        <v>17</v>
      </c>
      <c r="W10" s="4"/>
      <c r="X10" s="4" t="s">
        <v>18</v>
      </c>
      <c r="Z10" s="4" t="s">
        <v>10</v>
      </c>
      <c r="AA10" s="3"/>
      <c r="AB10" s="4" t="s">
        <v>10</v>
      </c>
    </row>
    <row r="11" spans="1:28" s="1" customFormat="1" ht="12.75">
      <c r="A11" s="9" t="s">
        <v>20</v>
      </c>
      <c r="B11" s="3"/>
      <c r="C11" s="9" t="s">
        <v>21</v>
      </c>
      <c r="D11" s="10"/>
      <c r="E11" s="3"/>
      <c r="F11" s="11" t="s">
        <v>6</v>
      </c>
      <c r="G11" s="3"/>
      <c r="H11" s="11" t="s">
        <v>7</v>
      </c>
      <c r="I11" s="3"/>
      <c r="J11" s="11" t="s">
        <v>6</v>
      </c>
      <c r="K11" s="4"/>
      <c r="L11" s="11" t="s">
        <v>5</v>
      </c>
      <c r="M11" s="4"/>
      <c r="N11" s="11" t="s">
        <v>102</v>
      </c>
      <c r="O11" s="4"/>
      <c r="P11" s="11" t="s">
        <v>23</v>
      </c>
      <c r="Q11" s="8"/>
      <c r="R11" s="11" t="s">
        <v>23</v>
      </c>
      <c r="S11" s="4"/>
      <c r="T11" s="11" t="s">
        <v>24</v>
      </c>
      <c r="U11" s="4"/>
      <c r="V11" s="11" t="s">
        <v>25</v>
      </c>
      <c r="W11" s="4"/>
      <c r="X11" s="11" t="s">
        <v>25</v>
      </c>
      <c r="Z11" s="11" t="s">
        <v>6</v>
      </c>
      <c r="AA11" s="3"/>
      <c r="AB11" s="11" t="s">
        <v>7</v>
      </c>
    </row>
    <row r="12" spans="1:28" s="1" customFormat="1" ht="12.75">
      <c r="A12" s="3"/>
      <c r="B12" s="3"/>
      <c r="C12" s="4"/>
      <c r="D12" s="3"/>
      <c r="E12" s="3"/>
      <c r="F12" s="4" t="s">
        <v>27</v>
      </c>
      <c r="G12" s="3"/>
      <c r="H12" s="4" t="s">
        <v>28</v>
      </c>
      <c r="I12" s="3"/>
      <c r="J12" s="4" t="s">
        <v>29</v>
      </c>
      <c r="K12" s="3"/>
      <c r="L12" s="4" t="s">
        <v>30</v>
      </c>
      <c r="N12" s="47" t="s">
        <v>31</v>
      </c>
      <c r="O12" s="12"/>
      <c r="P12" s="4" t="s">
        <v>32</v>
      </c>
      <c r="Q12" s="12"/>
      <c r="R12" s="4" t="s">
        <v>33</v>
      </c>
      <c r="S12" s="12"/>
      <c r="T12" s="4" t="s">
        <v>34</v>
      </c>
      <c r="U12" s="12"/>
      <c r="V12" s="4" t="s">
        <v>35</v>
      </c>
      <c r="W12" s="12"/>
      <c r="X12" s="4" t="s">
        <v>36</v>
      </c>
      <c r="Z12" s="8" t="s">
        <v>37</v>
      </c>
      <c r="AA12" s="8"/>
      <c r="AB12" s="8" t="s">
        <v>38</v>
      </c>
    </row>
    <row r="13" spans="1:28" s="1" customFormat="1" ht="12.75">
      <c r="A13" s="4"/>
      <c r="B13" s="3"/>
      <c r="C13" s="4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  <c r="S13" s="3"/>
      <c r="T13" s="3"/>
      <c r="U13" s="3"/>
      <c r="V13" s="3"/>
      <c r="W13" s="3"/>
      <c r="X13" s="3"/>
    </row>
    <row r="14" spans="1:28" s="1" customFormat="1" ht="15">
      <c r="A14" s="4"/>
      <c r="B14" s="3"/>
      <c r="C14" s="3" t="s">
        <v>42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  <c r="S14" s="3"/>
      <c r="T14" s="13"/>
      <c r="U14" s="14"/>
      <c r="V14" s="3"/>
      <c r="W14" s="14"/>
      <c r="X14" s="3"/>
    </row>
    <row r="15" spans="1:28" s="1" customFormat="1" ht="12.75">
      <c r="A15" s="4">
        <v>1</v>
      </c>
      <c r="B15" s="3"/>
      <c r="C15" s="4">
        <v>1</v>
      </c>
      <c r="D15" s="3" t="s">
        <v>45</v>
      </c>
      <c r="E15" s="4"/>
      <c r="F15" s="15">
        <v>0</v>
      </c>
      <c r="G15" s="15"/>
      <c r="H15" s="15">
        <v>0</v>
      </c>
      <c r="I15" s="4"/>
      <c r="J15" s="15">
        <v>0</v>
      </c>
      <c r="K15" s="16"/>
      <c r="L15" s="15">
        <v>0</v>
      </c>
      <c r="M15" s="16"/>
      <c r="N15" s="16">
        <f t="shared" ref="N15:N33" si="0">J15-L15</f>
        <v>0</v>
      </c>
      <c r="O15" s="16"/>
      <c r="P15" s="16">
        <f>F15+N15*1.5</f>
        <v>0</v>
      </c>
      <c r="Q15" s="17"/>
      <c r="R15" s="16">
        <f>H15+N15*0.5</f>
        <v>0</v>
      </c>
      <c r="S15" s="3"/>
      <c r="T15" s="18">
        <v>0.04</v>
      </c>
      <c r="U15" s="4"/>
      <c r="V15" s="16">
        <f>T15*P15</f>
        <v>0</v>
      </c>
      <c r="W15" s="16"/>
      <c r="X15" s="16">
        <f>T15*R15</f>
        <v>0</v>
      </c>
      <c r="Y15" s="16"/>
      <c r="Z15" s="16">
        <f>F15+N15-V15</f>
        <v>0</v>
      </c>
      <c r="AA15" s="16"/>
      <c r="AB15" s="16">
        <f>H15+N15-X15</f>
        <v>0</v>
      </c>
    </row>
    <row r="16" spans="1:28" s="1" customFormat="1" ht="12.75">
      <c r="A16" s="4">
        <v>2</v>
      </c>
      <c r="B16" s="3"/>
      <c r="C16" s="4">
        <v>1</v>
      </c>
      <c r="D16" s="3" t="s">
        <v>47</v>
      </c>
      <c r="E16" s="4"/>
      <c r="F16" s="15">
        <v>0</v>
      </c>
      <c r="G16" s="15"/>
      <c r="H16" s="15">
        <v>0</v>
      </c>
      <c r="I16" s="4"/>
      <c r="J16" s="15">
        <v>2952.7</v>
      </c>
      <c r="K16" s="16"/>
      <c r="L16" s="48">
        <f>+'UGL Acc CCA_wo, Dec 31 TU'!AD16/1000</f>
        <v>1724.3333333333301</v>
      </c>
      <c r="M16" s="16"/>
      <c r="N16" s="16">
        <f t="shared" si="0"/>
        <v>1228.3666666666697</v>
      </c>
      <c r="O16" s="16"/>
      <c r="P16" s="16">
        <f t="shared" ref="P16:P33" si="1">F16+N16*1.5</f>
        <v>1842.5500000000047</v>
      </c>
      <c r="Q16" s="17"/>
      <c r="R16" s="16">
        <f t="shared" ref="R16:R33" si="2">H16+N16*0.5</f>
        <v>614.18333333333487</v>
      </c>
      <c r="S16" s="3"/>
      <c r="T16" s="18">
        <v>0.06</v>
      </c>
      <c r="U16" s="4"/>
      <c r="V16" s="16">
        <f t="shared" ref="V16:V33" si="3">T16*P16</f>
        <v>110.55300000000028</v>
      </c>
      <c r="W16" s="16"/>
      <c r="X16" s="16">
        <f t="shared" ref="X16:X33" si="4">T16*R16</f>
        <v>36.851000000000091</v>
      </c>
      <c r="Y16" s="16"/>
      <c r="Z16" s="16">
        <f>F16+N16-V16</f>
        <v>1117.8136666666694</v>
      </c>
      <c r="AA16" s="16"/>
      <c r="AB16" s="16">
        <f t="shared" ref="AB16:AB33" si="5">H16+N16-X16</f>
        <v>1191.5156666666696</v>
      </c>
    </row>
    <row r="17" spans="1:28" s="1" customFormat="1" ht="12.75">
      <c r="A17" s="4">
        <v>3</v>
      </c>
      <c r="B17" s="3"/>
      <c r="C17" s="4">
        <v>2</v>
      </c>
      <c r="D17" s="3" t="s">
        <v>49</v>
      </c>
      <c r="E17" s="4"/>
      <c r="F17" s="15">
        <v>0</v>
      </c>
      <c r="G17" s="15"/>
      <c r="H17" s="15">
        <v>0</v>
      </c>
      <c r="I17" s="4"/>
      <c r="J17" s="15">
        <v>0</v>
      </c>
      <c r="K17" s="16"/>
      <c r="L17" s="48">
        <v>0</v>
      </c>
      <c r="M17" s="16"/>
      <c r="N17" s="16">
        <f t="shared" si="0"/>
        <v>0</v>
      </c>
      <c r="O17" s="16"/>
      <c r="P17" s="16">
        <f t="shared" si="1"/>
        <v>0</v>
      </c>
      <c r="Q17" s="17"/>
      <c r="R17" s="16">
        <f t="shared" si="2"/>
        <v>0</v>
      </c>
      <c r="S17" s="3"/>
      <c r="T17" s="18">
        <v>0.06</v>
      </c>
      <c r="U17" s="4"/>
      <c r="V17" s="16">
        <f t="shared" si="3"/>
        <v>0</v>
      </c>
      <c r="W17" s="16"/>
      <c r="X17" s="16">
        <f t="shared" si="4"/>
        <v>0</v>
      </c>
      <c r="Y17" s="16"/>
      <c r="Z17" s="16">
        <f t="shared" ref="Z17:Z33" si="6">F17+N17-V17</f>
        <v>0</v>
      </c>
      <c r="AA17" s="16"/>
      <c r="AB17" s="16">
        <f t="shared" si="5"/>
        <v>0</v>
      </c>
    </row>
    <row r="18" spans="1:28" s="1" customFormat="1" ht="12.75">
      <c r="A18" s="4">
        <v>4</v>
      </c>
      <c r="B18" s="3"/>
      <c r="C18" s="4">
        <v>3</v>
      </c>
      <c r="D18" s="3" t="s">
        <v>51</v>
      </c>
      <c r="E18" s="4"/>
      <c r="F18" s="15">
        <v>0</v>
      </c>
      <c r="G18" s="15"/>
      <c r="H18" s="15">
        <v>0</v>
      </c>
      <c r="I18" s="4"/>
      <c r="J18" s="15">
        <v>0</v>
      </c>
      <c r="K18" s="16"/>
      <c r="L18" s="48">
        <v>0</v>
      </c>
      <c r="M18" s="16"/>
      <c r="N18" s="16">
        <f t="shared" si="0"/>
        <v>0</v>
      </c>
      <c r="O18" s="16"/>
      <c r="P18" s="16">
        <f t="shared" si="1"/>
        <v>0</v>
      </c>
      <c r="Q18" s="17"/>
      <c r="R18" s="16">
        <f t="shared" si="2"/>
        <v>0</v>
      </c>
      <c r="S18" s="3"/>
      <c r="T18" s="18">
        <v>0.05</v>
      </c>
      <c r="U18" s="4"/>
      <c r="V18" s="16">
        <f t="shared" si="3"/>
        <v>0</v>
      </c>
      <c r="W18" s="16"/>
      <c r="X18" s="16">
        <f t="shared" si="4"/>
        <v>0</v>
      </c>
      <c r="Y18" s="16"/>
      <c r="Z18" s="16">
        <f t="shared" si="6"/>
        <v>0</v>
      </c>
      <c r="AA18" s="16"/>
      <c r="AB18" s="16">
        <f t="shared" si="5"/>
        <v>0</v>
      </c>
    </row>
    <row r="19" spans="1:28" s="1" customFormat="1" ht="12.75">
      <c r="A19" s="4">
        <v>5</v>
      </c>
      <c r="B19" s="3"/>
      <c r="C19" s="4">
        <v>6</v>
      </c>
      <c r="D19" s="3" t="s">
        <v>53</v>
      </c>
      <c r="E19" s="4"/>
      <c r="F19" s="15">
        <v>0</v>
      </c>
      <c r="G19" s="15"/>
      <c r="H19" s="15">
        <v>0</v>
      </c>
      <c r="I19" s="4"/>
      <c r="J19" s="15">
        <v>0</v>
      </c>
      <c r="K19" s="16"/>
      <c r="L19" s="48">
        <v>0</v>
      </c>
      <c r="M19" s="16"/>
      <c r="N19" s="16">
        <f t="shared" si="0"/>
        <v>0</v>
      </c>
      <c r="O19" s="16"/>
      <c r="P19" s="16">
        <f t="shared" si="1"/>
        <v>0</v>
      </c>
      <c r="Q19" s="17"/>
      <c r="R19" s="16">
        <f t="shared" si="2"/>
        <v>0</v>
      </c>
      <c r="S19" s="3"/>
      <c r="T19" s="18">
        <v>0.1</v>
      </c>
      <c r="U19" s="4"/>
      <c r="V19" s="16">
        <f t="shared" si="3"/>
        <v>0</v>
      </c>
      <c r="W19" s="16"/>
      <c r="X19" s="16">
        <f t="shared" si="4"/>
        <v>0</v>
      </c>
      <c r="Y19" s="16"/>
      <c r="Z19" s="16">
        <f t="shared" si="6"/>
        <v>0</v>
      </c>
      <c r="AA19" s="16"/>
      <c r="AB19" s="16">
        <f t="shared" si="5"/>
        <v>0</v>
      </c>
    </row>
    <row r="20" spans="1:28" s="1" customFormat="1" ht="12.75">
      <c r="A20" s="4">
        <v>6</v>
      </c>
      <c r="B20" s="3"/>
      <c r="C20" s="4">
        <v>7</v>
      </c>
      <c r="D20" s="3" t="s">
        <v>55</v>
      </c>
      <c r="E20" s="4"/>
      <c r="F20" s="15">
        <v>0</v>
      </c>
      <c r="G20" s="15"/>
      <c r="H20" s="15">
        <v>0</v>
      </c>
      <c r="I20" s="4"/>
      <c r="J20" s="15">
        <v>7775.4</v>
      </c>
      <c r="K20" s="16"/>
      <c r="L20" s="48">
        <f>+'UGL Acc CCA_wo, Dec 31 TU'!AD18/1000</f>
        <v>4438.3333333333303</v>
      </c>
      <c r="M20" s="16"/>
      <c r="N20" s="16">
        <f t="shared" si="0"/>
        <v>3337.0666666666693</v>
      </c>
      <c r="O20" s="16"/>
      <c r="P20" s="16">
        <f t="shared" si="1"/>
        <v>5005.600000000004</v>
      </c>
      <c r="Q20" s="17"/>
      <c r="R20" s="16">
        <f t="shared" si="2"/>
        <v>1668.5333333333347</v>
      </c>
      <c r="S20" s="3"/>
      <c r="T20" s="18">
        <v>0.15</v>
      </c>
      <c r="U20" s="4"/>
      <c r="V20" s="16">
        <f t="shared" si="3"/>
        <v>750.8400000000006</v>
      </c>
      <c r="W20" s="16"/>
      <c r="X20" s="16">
        <f t="shared" si="4"/>
        <v>250.2800000000002</v>
      </c>
      <c r="Y20" s="16"/>
      <c r="Z20" s="16">
        <f t="shared" si="6"/>
        <v>2586.2266666666687</v>
      </c>
      <c r="AA20" s="16"/>
      <c r="AB20" s="16">
        <f t="shared" si="5"/>
        <v>3086.7866666666691</v>
      </c>
    </row>
    <row r="21" spans="1:28" s="1" customFormat="1" ht="12.75">
      <c r="A21" s="4">
        <v>7</v>
      </c>
      <c r="B21" s="3"/>
      <c r="C21" s="4">
        <v>8</v>
      </c>
      <c r="D21" s="3" t="s">
        <v>57</v>
      </c>
      <c r="E21" s="4"/>
      <c r="F21" s="15">
        <v>0</v>
      </c>
      <c r="G21" s="15"/>
      <c r="H21" s="15">
        <v>0</v>
      </c>
      <c r="I21" s="4"/>
      <c r="J21" s="15">
        <v>7616</v>
      </c>
      <c r="K21" s="16"/>
      <c r="L21" s="48">
        <f>+'UGL Acc CCA_wo, Dec 31 TU'!AD19/1000</f>
        <v>100.02200000000001</v>
      </c>
      <c r="M21" s="16"/>
      <c r="N21" s="16">
        <f t="shared" si="0"/>
        <v>7515.9780000000001</v>
      </c>
      <c r="O21" s="16"/>
      <c r="P21" s="16">
        <f t="shared" si="1"/>
        <v>11273.967000000001</v>
      </c>
      <c r="Q21" s="17"/>
      <c r="R21" s="16">
        <f t="shared" si="2"/>
        <v>3757.989</v>
      </c>
      <c r="S21" s="3"/>
      <c r="T21" s="18">
        <v>0.2</v>
      </c>
      <c r="U21" s="4"/>
      <c r="V21" s="16">
        <f t="shared" si="3"/>
        <v>2254.7934</v>
      </c>
      <c r="W21" s="16"/>
      <c r="X21" s="16">
        <f t="shared" si="4"/>
        <v>751.59780000000001</v>
      </c>
      <c r="Y21" s="16"/>
      <c r="Z21" s="16">
        <f t="shared" si="6"/>
        <v>5261.1846000000005</v>
      </c>
      <c r="AA21" s="16"/>
      <c r="AB21" s="16">
        <f t="shared" si="5"/>
        <v>6764.3801999999996</v>
      </c>
    </row>
    <row r="22" spans="1:28" s="1" customFormat="1" ht="12.75">
      <c r="A22" s="4">
        <v>8</v>
      </c>
      <c r="B22" s="3"/>
      <c r="C22" s="4">
        <v>10</v>
      </c>
      <c r="D22" s="3" t="s">
        <v>59</v>
      </c>
      <c r="E22" s="4"/>
      <c r="F22" s="15">
        <v>0</v>
      </c>
      <c r="G22" s="15"/>
      <c r="H22" s="15">
        <v>0</v>
      </c>
      <c r="I22" s="4"/>
      <c r="J22" s="15">
        <v>34.6</v>
      </c>
      <c r="K22" s="16"/>
      <c r="L22" s="48">
        <v>0</v>
      </c>
      <c r="M22" s="16"/>
      <c r="N22" s="16">
        <f t="shared" si="0"/>
        <v>34.6</v>
      </c>
      <c r="O22" s="16"/>
      <c r="P22" s="16">
        <f t="shared" si="1"/>
        <v>51.900000000000006</v>
      </c>
      <c r="Q22" s="17"/>
      <c r="R22" s="16">
        <f t="shared" si="2"/>
        <v>17.3</v>
      </c>
      <c r="S22" s="3"/>
      <c r="T22" s="18">
        <v>0.3</v>
      </c>
      <c r="U22" s="4"/>
      <c r="V22" s="16">
        <f t="shared" si="3"/>
        <v>15.57</v>
      </c>
      <c r="W22" s="16"/>
      <c r="X22" s="16">
        <f t="shared" si="4"/>
        <v>5.19</v>
      </c>
      <c r="Y22" s="16"/>
      <c r="Z22" s="16">
        <f t="shared" si="6"/>
        <v>19.03</v>
      </c>
      <c r="AA22" s="16"/>
      <c r="AB22" s="16">
        <f t="shared" si="5"/>
        <v>29.41</v>
      </c>
    </row>
    <row r="23" spans="1:28" s="1" customFormat="1" ht="12.75">
      <c r="A23" s="4">
        <v>9</v>
      </c>
      <c r="B23" s="3"/>
      <c r="C23" s="4">
        <v>12</v>
      </c>
      <c r="D23" s="3" t="s">
        <v>61</v>
      </c>
      <c r="E23" s="4"/>
      <c r="F23" s="15">
        <v>0</v>
      </c>
      <c r="G23" s="15"/>
      <c r="H23" s="15">
        <v>0</v>
      </c>
      <c r="I23" s="4"/>
      <c r="J23" s="15">
        <v>325.89999999999998</v>
      </c>
      <c r="K23" s="16"/>
      <c r="L23" s="48">
        <v>0</v>
      </c>
      <c r="M23" s="16"/>
      <c r="N23" s="16">
        <f t="shared" si="0"/>
        <v>325.89999999999998</v>
      </c>
      <c r="O23" s="16"/>
      <c r="P23" s="16">
        <f>F23+N23*1</f>
        <v>325.89999999999998</v>
      </c>
      <c r="Q23" s="17"/>
      <c r="R23" s="16">
        <f t="shared" si="2"/>
        <v>162.94999999999999</v>
      </c>
      <c r="S23" s="3"/>
      <c r="T23" s="18">
        <v>1</v>
      </c>
      <c r="U23" s="4"/>
      <c r="V23" s="16">
        <f t="shared" si="3"/>
        <v>325.89999999999998</v>
      </c>
      <c r="W23" s="16"/>
      <c r="X23" s="16">
        <f t="shared" si="4"/>
        <v>162.94999999999999</v>
      </c>
      <c r="Y23" s="16"/>
      <c r="Z23" s="16">
        <f t="shared" si="6"/>
        <v>0</v>
      </c>
      <c r="AA23" s="16"/>
      <c r="AB23" s="16">
        <f t="shared" si="5"/>
        <v>162.94999999999999</v>
      </c>
    </row>
    <row r="24" spans="1:28" s="1" customFormat="1" ht="12.75">
      <c r="A24" s="4">
        <v>10</v>
      </c>
      <c r="B24" s="3"/>
      <c r="C24" s="4">
        <v>13</v>
      </c>
      <c r="D24" s="3" t="s">
        <v>63</v>
      </c>
      <c r="E24" s="4"/>
      <c r="F24" s="15">
        <v>0</v>
      </c>
      <c r="G24" s="15"/>
      <c r="H24" s="15">
        <v>0</v>
      </c>
      <c r="I24" s="4"/>
      <c r="J24" s="15">
        <v>0</v>
      </c>
      <c r="K24" s="16"/>
      <c r="L24" s="48">
        <v>0</v>
      </c>
      <c r="M24" s="16"/>
      <c r="N24" s="16">
        <f t="shared" si="0"/>
        <v>0</v>
      </c>
      <c r="O24" s="16"/>
      <c r="P24" s="16">
        <f t="shared" si="1"/>
        <v>0</v>
      </c>
      <c r="Q24" s="17"/>
      <c r="R24" s="16">
        <f t="shared" si="2"/>
        <v>0</v>
      </c>
      <c r="S24" s="3"/>
      <c r="T24" s="18" t="s">
        <v>64</v>
      </c>
      <c r="U24" s="4"/>
      <c r="V24" s="16">
        <v>0</v>
      </c>
      <c r="W24" s="16"/>
      <c r="X24" s="16">
        <v>0</v>
      </c>
      <c r="Y24" s="16"/>
      <c r="Z24" s="16">
        <f t="shared" si="6"/>
        <v>0</v>
      </c>
      <c r="AA24" s="16"/>
      <c r="AB24" s="16">
        <f t="shared" si="5"/>
        <v>0</v>
      </c>
    </row>
    <row r="25" spans="1:28" s="1" customFormat="1" ht="12.75">
      <c r="A25" s="4">
        <v>11</v>
      </c>
      <c r="B25" s="3"/>
      <c r="C25" s="19">
        <v>14.1</v>
      </c>
      <c r="D25" s="3" t="s">
        <v>66</v>
      </c>
      <c r="E25" s="4"/>
      <c r="F25" s="15">
        <v>0</v>
      </c>
      <c r="G25" s="15"/>
      <c r="H25" s="15">
        <v>0</v>
      </c>
      <c r="I25" s="4"/>
      <c r="J25" s="15">
        <v>79.5</v>
      </c>
      <c r="K25" s="16"/>
      <c r="L25" s="48">
        <v>0</v>
      </c>
      <c r="M25" s="16"/>
      <c r="N25" s="16">
        <f t="shared" si="0"/>
        <v>79.5</v>
      </c>
      <c r="O25" s="16"/>
      <c r="P25" s="16">
        <f t="shared" si="1"/>
        <v>119.25</v>
      </c>
      <c r="Q25" s="17"/>
      <c r="R25" s="16">
        <f t="shared" si="2"/>
        <v>39.75</v>
      </c>
      <c r="S25" s="3"/>
      <c r="T25" s="18">
        <v>0.05</v>
      </c>
      <c r="U25" s="4"/>
      <c r="V25" s="16">
        <f t="shared" si="3"/>
        <v>5.9625000000000004</v>
      </c>
      <c r="W25" s="16"/>
      <c r="X25" s="16">
        <f t="shared" si="4"/>
        <v>1.9875</v>
      </c>
      <c r="Y25" s="16"/>
      <c r="Z25" s="16">
        <f t="shared" si="6"/>
        <v>73.537499999999994</v>
      </c>
      <c r="AA25" s="16"/>
      <c r="AB25" s="16">
        <f t="shared" si="5"/>
        <v>77.512500000000003</v>
      </c>
    </row>
    <row r="26" spans="1:28" s="1" customFormat="1" ht="12.75">
      <c r="A26" s="4">
        <v>12</v>
      </c>
      <c r="B26" s="3"/>
      <c r="C26" s="19">
        <v>14.1</v>
      </c>
      <c r="D26" s="3" t="s">
        <v>68</v>
      </c>
      <c r="E26" s="4"/>
      <c r="F26" s="15">
        <v>0</v>
      </c>
      <c r="G26" s="15"/>
      <c r="H26" s="15">
        <v>0</v>
      </c>
      <c r="I26" s="4"/>
      <c r="J26" s="15">
        <v>0</v>
      </c>
      <c r="K26" s="16"/>
      <c r="L26" s="48">
        <v>0</v>
      </c>
      <c r="M26" s="16"/>
      <c r="N26" s="16">
        <f t="shared" si="0"/>
        <v>0</v>
      </c>
      <c r="O26" s="16"/>
      <c r="P26" s="16">
        <f t="shared" si="1"/>
        <v>0</v>
      </c>
      <c r="Q26" s="17"/>
      <c r="R26" s="16">
        <f t="shared" si="2"/>
        <v>0</v>
      </c>
      <c r="S26" s="3"/>
      <c r="T26" s="18">
        <v>7.0000000000000007E-2</v>
      </c>
      <c r="U26" s="20"/>
      <c r="V26" s="16">
        <f t="shared" si="3"/>
        <v>0</v>
      </c>
      <c r="W26" s="16"/>
      <c r="X26" s="16">
        <f t="shared" si="4"/>
        <v>0</v>
      </c>
      <c r="Y26" s="16"/>
      <c r="Z26" s="16">
        <f t="shared" si="6"/>
        <v>0</v>
      </c>
      <c r="AA26" s="16"/>
      <c r="AB26" s="16">
        <f t="shared" si="5"/>
        <v>0</v>
      </c>
    </row>
    <row r="27" spans="1:28" s="1" customFormat="1" ht="12.75">
      <c r="A27" s="4">
        <v>13</v>
      </c>
      <c r="B27" s="3"/>
      <c r="C27" s="4">
        <v>17</v>
      </c>
      <c r="D27" s="3" t="s">
        <v>70</v>
      </c>
      <c r="E27" s="4"/>
      <c r="F27" s="15">
        <v>0</v>
      </c>
      <c r="G27" s="15"/>
      <c r="H27" s="15">
        <v>0</v>
      </c>
      <c r="I27" s="4"/>
      <c r="J27" s="15">
        <v>0</v>
      </c>
      <c r="K27" s="16"/>
      <c r="L27" s="48">
        <v>0</v>
      </c>
      <c r="M27" s="16"/>
      <c r="N27" s="16">
        <f t="shared" si="0"/>
        <v>0</v>
      </c>
      <c r="O27" s="16"/>
      <c r="P27" s="16">
        <f t="shared" si="1"/>
        <v>0</v>
      </c>
      <c r="Q27" s="17"/>
      <c r="R27" s="16">
        <f t="shared" si="2"/>
        <v>0</v>
      </c>
      <c r="S27" s="3"/>
      <c r="T27" s="18">
        <v>0.08</v>
      </c>
      <c r="U27" s="4"/>
      <c r="V27" s="16">
        <f t="shared" si="3"/>
        <v>0</v>
      </c>
      <c r="W27" s="16"/>
      <c r="X27" s="16">
        <f t="shared" si="4"/>
        <v>0</v>
      </c>
      <c r="Y27" s="16"/>
      <c r="Z27" s="16">
        <f t="shared" si="6"/>
        <v>0</v>
      </c>
      <c r="AA27" s="16"/>
      <c r="AB27" s="16">
        <f t="shared" si="5"/>
        <v>0</v>
      </c>
    </row>
    <row r="28" spans="1:28" s="1" customFormat="1" ht="12.75">
      <c r="A28" s="4">
        <v>14</v>
      </c>
      <c r="B28" s="3"/>
      <c r="C28" s="4">
        <v>38</v>
      </c>
      <c r="D28" s="3" t="s">
        <v>72</v>
      </c>
      <c r="E28" s="4"/>
      <c r="F28" s="15">
        <v>0</v>
      </c>
      <c r="G28" s="15"/>
      <c r="H28" s="15">
        <v>0</v>
      </c>
      <c r="I28" s="4"/>
      <c r="J28" s="15">
        <v>823.6</v>
      </c>
      <c r="K28" s="16"/>
      <c r="L28" s="48">
        <v>0</v>
      </c>
      <c r="M28" s="16"/>
      <c r="N28" s="16">
        <f t="shared" si="0"/>
        <v>823.6</v>
      </c>
      <c r="O28" s="16"/>
      <c r="P28" s="16">
        <f t="shared" si="1"/>
        <v>1235.4000000000001</v>
      </c>
      <c r="Q28" s="17"/>
      <c r="R28" s="16">
        <f t="shared" si="2"/>
        <v>411.8</v>
      </c>
      <c r="S28" s="3"/>
      <c r="T28" s="18">
        <v>0.3</v>
      </c>
      <c r="U28" s="4"/>
      <c r="V28" s="16">
        <f t="shared" si="3"/>
        <v>370.62</v>
      </c>
      <c r="W28" s="16"/>
      <c r="X28" s="16">
        <f t="shared" si="4"/>
        <v>123.53999999999999</v>
      </c>
      <c r="Y28" s="16"/>
      <c r="Z28" s="16">
        <f t="shared" si="6"/>
        <v>452.98</v>
      </c>
      <c r="AA28" s="16"/>
      <c r="AB28" s="16">
        <f t="shared" si="5"/>
        <v>700.06000000000006</v>
      </c>
    </row>
    <row r="29" spans="1:28" s="1" customFormat="1" ht="12.75">
      <c r="A29" s="4">
        <v>15</v>
      </c>
      <c r="B29" s="3"/>
      <c r="C29" s="4">
        <v>41</v>
      </c>
      <c r="D29" s="3" t="s">
        <v>74</v>
      </c>
      <c r="E29" s="4"/>
      <c r="F29" s="15">
        <v>0</v>
      </c>
      <c r="G29" s="15"/>
      <c r="H29" s="15">
        <v>0</v>
      </c>
      <c r="I29" s="4"/>
      <c r="J29" s="15">
        <v>187.1</v>
      </c>
      <c r="K29" s="16"/>
      <c r="L29" s="48">
        <f>+'UGL Acc CCA_wo, Dec 31 TU'!AD21/1000</f>
        <v>141</v>
      </c>
      <c r="M29" s="16"/>
      <c r="N29" s="16">
        <f t="shared" si="0"/>
        <v>46.099999999999994</v>
      </c>
      <c r="O29" s="16"/>
      <c r="P29" s="16">
        <f t="shared" si="1"/>
        <v>69.149999999999991</v>
      </c>
      <c r="Q29" s="17"/>
      <c r="R29" s="16">
        <f t="shared" si="2"/>
        <v>23.049999999999997</v>
      </c>
      <c r="S29" s="3"/>
      <c r="T29" s="18">
        <v>0.25</v>
      </c>
      <c r="U29" s="4"/>
      <c r="V29" s="16">
        <f t="shared" si="3"/>
        <v>17.287499999999998</v>
      </c>
      <c r="W29" s="16"/>
      <c r="X29" s="16">
        <f t="shared" si="4"/>
        <v>5.7624999999999993</v>
      </c>
      <c r="Y29" s="16"/>
      <c r="Z29" s="16">
        <f t="shared" si="6"/>
        <v>28.812499999999996</v>
      </c>
      <c r="AA29" s="16"/>
      <c r="AB29" s="16">
        <f t="shared" si="5"/>
        <v>40.337499999999991</v>
      </c>
    </row>
    <row r="30" spans="1:28" s="1" customFormat="1" ht="12.75">
      <c r="A30" s="4">
        <v>16</v>
      </c>
      <c r="B30" s="3"/>
      <c r="C30" s="4">
        <v>45</v>
      </c>
      <c r="D30" s="21" t="s">
        <v>76</v>
      </c>
      <c r="E30" s="4"/>
      <c r="F30" s="15">
        <v>0</v>
      </c>
      <c r="G30" s="15"/>
      <c r="H30" s="15">
        <v>0</v>
      </c>
      <c r="I30" s="4"/>
      <c r="J30" s="15">
        <v>0</v>
      </c>
      <c r="K30" s="16"/>
      <c r="L30" s="48">
        <v>0</v>
      </c>
      <c r="M30" s="16"/>
      <c r="N30" s="16">
        <f t="shared" si="0"/>
        <v>0</v>
      </c>
      <c r="O30" s="16"/>
      <c r="P30" s="16">
        <f t="shared" si="1"/>
        <v>0</v>
      </c>
      <c r="Q30" s="17"/>
      <c r="R30" s="16">
        <f t="shared" si="2"/>
        <v>0</v>
      </c>
      <c r="S30" s="3"/>
      <c r="T30" s="18">
        <v>0.45</v>
      </c>
      <c r="U30" s="4"/>
      <c r="V30" s="16">
        <f t="shared" si="3"/>
        <v>0</v>
      </c>
      <c r="W30" s="16"/>
      <c r="X30" s="16">
        <f t="shared" si="4"/>
        <v>0</v>
      </c>
      <c r="Y30" s="16"/>
      <c r="Z30" s="16">
        <f t="shared" si="6"/>
        <v>0</v>
      </c>
      <c r="AA30" s="16"/>
      <c r="AB30" s="16">
        <f t="shared" si="5"/>
        <v>0</v>
      </c>
    </row>
    <row r="31" spans="1:28" s="1" customFormat="1" ht="12.75">
      <c r="A31" s="4">
        <v>17</v>
      </c>
      <c r="B31" s="3"/>
      <c r="C31" s="4">
        <v>49</v>
      </c>
      <c r="D31" s="3" t="s">
        <v>78</v>
      </c>
      <c r="E31" s="4"/>
      <c r="F31" s="15">
        <v>0</v>
      </c>
      <c r="G31" s="15"/>
      <c r="H31" s="15">
        <v>0</v>
      </c>
      <c r="I31" s="4"/>
      <c r="J31" s="15">
        <v>1870</v>
      </c>
      <c r="K31" s="16"/>
      <c r="L31" s="48">
        <f>+'UGL Acc CCA_wo, Dec 31 TU'!AD22/1000</f>
        <v>584.33333333333303</v>
      </c>
      <c r="M31" s="16"/>
      <c r="N31" s="16">
        <f t="shared" si="0"/>
        <v>1285.666666666667</v>
      </c>
      <c r="O31" s="16"/>
      <c r="P31" s="16">
        <f t="shared" si="1"/>
        <v>1928.5000000000005</v>
      </c>
      <c r="Q31" s="17"/>
      <c r="R31" s="16">
        <f t="shared" si="2"/>
        <v>642.83333333333348</v>
      </c>
      <c r="S31" s="3"/>
      <c r="T31" s="18">
        <v>0.08</v>
      </c>
      <c r="U31" s="4"/>
      <c r="V31" s="16">
        <f t="shared" si="3"/>
        <v>154.28000000000003</v>
      </c>
      <c r="W31" s="16"/>
      <c r="X31" s="16">
        <f t="shared" si="4"/>
        <v>51.426666666666677</v>
      </c>
      <c r="Y31" s="16"/>
      <c r="Z31" s="16">
        <f t="shared" si="6"/>
        <v>1131.386666666667</v>
      </c>
      <c r="AA31" s="16"/>
      <c r="AB31" s="16">
        <f t="shared" si="5"/>
        <v>1234.2400000000002</v>
      </c>
    </row>
    <row r="32" spans="1:28" s="1" customFormat="1" ht="12.75">
      <c r="A32" s="4">
        <v>18</v>
      </c>
      <c r="B32" s="3"/>
      <c r="C32" s="4">
        <v>50</v>
      </c>
      <c r="D32" s="21" t="s">
        <v>80</v>
      </c>
      <c r="E32" s="4"/>
      <c r="F32" s="15">
        <v>0</v>
      </c>
      <c r="G32" s="15"/>
      <c r="H32" s="15">
        <v>0</v>
      </c>
      <c r="I32" s="4"/>
      <c r="J32" s="15">
        <v>1424.1</v>
      </c>
      <c r="K32" s="16"/>
      <c r="L32" s="48">
        <v>0</v>
      </c>
      <c r="M32" s="16"/>
      <c r="N32" s="16">
        <f t="shared" si="0"/>
        <v>1424.1</v>
      </c>
      <c r="O32" s="16"/>
      <c r="P32" s="16">
        <f t="shared" si="1"/>
        <v>2136.1499999999996</v>
      </c>
      <c r="Q32" s="17"/>
      <c r="R32" s="16">
        <f t="shared" si="2"/>
        <v>712.05</v>
      </c>
      <c r="S32" s="3"/>
      <c r="T32" s="18">
        <v>0.55000000000000004</v>
      </c>
      <c r="U32" s="4"/>
      <c r="V32" s="16">
        <f t="shared" si="3"/>
        <v>1174.8824999999999</v>
      </c>
      <c r="W32" s="16"/>
      <c r="X32" s="16">
        <f t="shared" si="4"/>
        <v>391.6275</v>
      </c>
      <c r="Y32" s="16"/>
      <c r="Z32" s="16">
        <f t="shared" si="6"/>
        <v>249.21749999999997</v>
      </c>
      <c r="AA32" s="16"/>
      <c r="AB32" s="16">
        <f t="shared" si="5"/>
        <v>1032.4724999999999</v>
      </c>
    </row>
    <row r="33" spans="1:28" s="1" customFormat="1" ht="12.75">
      <c r="A33" s="4">
        <v>19</v>
      </c>
      <c r="B33" s="3"/>
      <c r="C33" s="4">
        <v>51</v>
      </c>
      <c r="D33" s="3" t="s">
        <v>82</v>
      </c>
      <c r="E33" s="4"/>
      <c r="F33" s="22">
        <v>0</v>
      </c>
      <c r="G33" s="15"/>
      <c r="H33" s="22">
        <v>0</v>
      </c>
      <c r="I33" s="4"/>
      <c r="J33" s="22">
        <v>30251.5</v>
      </c>
      <c r="K33" s="16"/>
      <c r="L33" s="49">
        <f>+'UGL Acc CCA_wo, Dec 31 TU'!AD24/1000</f>
        <v>1078</v>
      </c>
      <c r="M33" s="16"/>
      <c r="N33" s="23">
        <f t="shared" si="0"/>
        <v>29173.5</v>
      </c>
      <c r="O33" s="16"/>
      <c r="P33" s="23">
        <f t="shared" si="1"/>
        <v>43760.25</v>
      </c>
      <c r="Q33" s="17"/>
      <c r="R33" s="23">
        <f t="shared" si="2"/>
        <v>14586.75</v>
      </c>
      <c r="S33" s="3"/>
      <c r="T33" s="18">
        <v>0.06</v>
      </c>
      <c r="U33" s="4"/>
      <c r="V33" s="23">
        <f t="shared" si="3"/>
        <v>2625.6149999999998</v>
      </c>
      <c r="W33" s="16"/>
      <c r="X33" s="23">
        <f t="shared" si="4"/>
        <v>875.20499999999993</v>
      </c>
      <c r="Y33" s="16"/>
      <c r="Z33" s="23">
        <f t="shared" si="6"/>
        <v>26547.885000000002</v>
      </c>
      <c r="AA33" s="16"/>
      <c r="AB33" s="23">
        <f t="shared" si="5"/>
        <v>28298.294999999998</v>
      </c>
    </row>
    <row r="34" spans="1:28" s="1" customFormat="1" ht="12.75">
      <c r="A34" s="3"/>
      <c r="B34" s="3"/>
      <c r="C34" s="4"/>
      <c r="D34" s="3"/>
      <c r="E34" s="3"/>
      <c r="F34" s="3"/>
      <c r="G34" s="3"/>
      <c r="H34" s="3"/>
      <c r="I34" s="3"/>
      <c r="J34" s="16"/>
      <c r="K34" s="16"/>
      <c r="L34" s="16"/>
      <c r="M34" s="16"/>
      <c r="N34" s="16"/>
      <c r="O34" s="16"/>
      <c r="P34" s="16"/>
      <c r="Q34" s="17"/>
      <c r="R34" s="16"/>
      <c r="S34" s="3"/>
      <c r="T34" s="4"/>
      <c r="U34" s="3"/>
      <c r="V34" s="24"/>
      <c r="W34" s="24"/>
      <c r="X34" s="24"/>
      <c r="Z34" s="24"/>
    </row>
    <row r="35" spans="1:28" s="1" customFormat="1" ht="13.5" thickBot="1">
      <c r="A35" s="3">
        <v>20</v>
      </c>
      <c r="B35" s="3"/>
      <c r="C35" s="3" t="s">
        <v>84</v>
      </c>
      <c r="D35" s="3"/>
      <c r="E35" s="25" t="s">
        <v>85</v>
      </c>
      <c r="F35" s="26">
        <f>SUM(F15:F34)</f>
        <v>0</v>
      </c>
      <c r="G35" s="16">
        <f>SUM(G15:G34)</f>
        <v>0</v>
      </c>
      <c r="H35" s="26">
        <f>SUM(H15:H34)</f>
        <v>0</v>
      </c>
      <c r="I35" s="25"/>
      <c r="J35" s="26">
        <f>SUM(J15:J34)</f>
        <v>53340.399999999994</v>
      </c>
      <c r="K35" s="16"/>
      <c r="L35" s="50">
        <f>SUM(L15:L34)</f>
        <v>8066.0219999999936</v>
      </c>
      <c r="M35" s="27"/>
      <c r="N35" s="26">
        <f>SUM(N15:N34)</f>
        <v>45274.378000000004</v>
      </c>
      <c r="O35" s="16"/>
      <c r="P35" s="26">
        <f>SUM(P15:P34)</f>
        <v>67748.617000000013</v>
      </c>
      <c r="Q35" s="27" t="s">
        <v>85</v>
      </c>
      <c r="R35" s="26">
        <f>SUM(R15:R34)</f>
        <v>22637.189000000002</v>
      </c>
      <c r="S35" s="3"/>
      <c r="T35" s="4"/>
      <c r="U35" s="25" t="s">
        <v>85</v>
      </c>
      <c r="V35" s="28">
        <f>SUM(V15:V34)</f>
        <v>7806.3039000000008</v>
      </c>
      <c r="W35" s="29" t="s">
        <v>85</v>
      </c>
      <c r="X35" s="28">
        <f>SUM(X15:X34)</f>
        <v>2656.4179666666669</v>
      </c>
      <c r="Z35" s="28">
        <f>SUM(Z15:Z34)</f>
        <v>37468.074100000013</v>
      </c>
      <c r="AB35" s="28">
        <f>SUM(AB15:AB34)</f>
        <v>42617.960033333336</v>
      </c>
    </row>
    <row r="36" spans="1:28" s="1" customFormat="1" ht="13.5" thickTop="1">
      <c r="A36" s="3"/>
      <c r="B36" s="3"/>
      <c r="C36" s="4"/>
      <c r="D36" s="3"/>
      <c r="E36" s="4"/>
      <c r="F36" s="4"/>
      <c r="G36" s="4"/>
      <c r="H36" s="4"/>
      <c r="I36" s="4"/>
      <c r="J36" s="3"/>
      <c r="K36" s="3"/>
      <c r="L36" s="3"/>
      <c r="M36" s="3"/>
    </row>
    <row r="37" spans="1:28" s="1" customFormat="1" ht="12.75">
      <c r="A37" s="30"/>
      <c r="B37" s="3"/>
      <c r="C37" s="4"/>
      <c r="D37" s="3"/>
      <c r="E37" s="4"/>
      <c r="F37" s="4"/>
      <c r="G37" s="4"/>
      <c r="H37" s="4"/>
      <c r="I37" s="4"/>
      <c r="J37" s="3"/>
      <c r="K37" s="3"/>
      <c r="L37" s="3"/>
      <c r="M37" s="3"/>
    </row>
    <row r="38" spans="1:28" s="1" customFormat="1" ht="12.75">
      <c r="A38" s="31"/>
      <c r="B38" s="3"/>
      <c r="C38" s="4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28" s="1" customFormat="1" ht="12.75">
      <c r="A39" s="3"/>
      <c r="B39" s="3"/>
      <c r="C39" s="4"/>
      <c r="D39" s="5" t="s">
        <v>287</v>
      </c>
      <c r="E39" s="3"/>
      <c r="F39" s="6" t="s">
        <v>3</v>
      </c>
      <c r="G39" s="3"/>
      <c r="H39" s="6" t="s">
        <v>3</v>
      </c>
      <c r="I39" s="3"/>
      <c r="J39" s="6" t="s">
        <v>4</v>
      </c>
      <c r="K39" s="7"/>
      <c r="L39" s="7" t="s">
        <v>100</v>
      </c>
      <c r="M39" s="4"/>
      <c r="N39" s="7" t="s">
        <v>101</v>
      </c>
      <c r="O39" s="7"/>
      <c r="P39" s="7" t="s">
        <v>6</v>
      </c>
      <c r="Q39" s="8"/>
      <c r="R39" s="7" t="s">
        <v>7</v>
      </c>
      <c r="S39" s="7"/>
      <c r="T39" s="7"/>
      <c r="U39" s="7"/>
      <c r="V39" s="7"/>
      <c r="W39" s="8"/>
      <c r="X39" s="8"/>
      <c r="Z39" s="6" t="s">
        <v>8</v>
      </c>
      <c r="AA39" s="3"/>
      <c r="AB39" s="6" t="s">
        <v>8</v>
      </c>
    </row>
    <row r="40" spans="1:28" s="1" customFormat="1" ht="12.75">
      <c r="A40" s="3" t="s">
        <v>9</v>
      </c>
      <c r="B40" s="3"/>
      <c r="C40" s="4"/>
      <c r="D40" s="3"/>
      <c r="E40" s="3"/>
      <c r="F40" s="4" t="s">
        <v>10</v>
      </c>
      <c r="G40" s="3"/>
      <c r="H40" s="4" t="s">
        <v>10</v>
      </c>
      <c r="I40" s="3"/>
      <c r="J40" s="4" t="s">
        <v>11</v>
      </c>
      <c r="K40" s="4"/>
      <c r="L40" s="4" t="s">
        <v>102</v>
      </c>
      <c r="M40" s="4"/>
      <c r="N40" s="4" t="s">
        <v>100</v>
      </c>
      <c r="O40" s="4"/>
      <c r="P40" s="4" t="s">
        <v>15</v>
      </c>
      <c r="Q40" s="8"/>
      <c r="R40" s="4" t="s">
        <v>15</v>
      </c>
      <c r="S40" s="4"/>
      <c r="T40" s="4" t="s">
        <v>16</v>
      </c>
      <c r="U40" s="4"/>
      <c r="V40" s="4" t="s">
        <v>17</v>
      </c>
      <c r="W40" s="4"/>
      <c r="X40" s="4" t="s">
        <v>18</v>
      </c>
      <c r="Z40" s="4" t="s">
        <v>10</v>
      </c>
      <c r="AA40" s="3"/>
      <c r="AB40" s="4" t="s">
        <v>10</v>
      </c>
    </row>
    <row r="41" spans="1:28" s="1" customFormat="1" ht="12.75">
      <c r="A41" s="9" t="s">
        <v>20</v>
      </c>
      <c r="B41" s="3"/>
      <c r="C41" s="9" t="s">
        <v>21</v>
      </c>
      <c r="D41" s="10"/>
      <c r="E41" s="3"/>
      <c r="F41" s="11" t="s">
        <v>6</v>
      </c>
      <c r="G41" s="3"/>
      <c r="H41" s="11" t="s">
        <v>7</v>
      </c>
      <c r="I41" s="3"/>
      <c r="J41" s="11" t="s">
        <v>6</v>
      </c>
      <c r="K41" s="4"/>
      <c r="L41" s="11" t="s">
        <v>5</v>
      </c>
      <c r="M41" s="4"/>
      <c r="N41" s="11" t="s">
        <v>102</v>
      </c>
      <c r="O41" s="4"/>
      <c r="P41" s="11" t="s">
        <v>23</v>
      </c>
      <c r="Q41" s="8"/>
      <c r="R41" s="11" t="s">
        <v>23</v>
      </c>
      <c r="S41" s="4"/>
      <c r="T41" s="11" t="s">
        <v>24</v>
      </c>
      <c r="U41" s="4"/>
      <c r="V41" s="11" t="s">
        <v>25</v>
      </c>
      <c r="W41" s="4"/>
      <c r="X41" s="11" t="s">
        <v>25</v>
      </c>
      <c r="Z41" s="11" t="s">
        <v>6</v>
      </c>
      <c r="AA41" s="3"/>
      <c r="AB41" s="11" t="s">
        <v>7</v>
      </c>
    </row>
    <row r="42" spans="1:28" s="1" customFormat="1" ht="12.75">
      <c r="A42" s="3"/>
      <c r="B42" s="3"/>
      <c r="C42" s="4"/>
      <c r="D42" s="3"/>
      <c r="E42" s="3"/>
      <c r="F42" s="4" t="s">
        <v>27</v>
      </c>
      <c r="G42" s="3"/>
      <c r="H42" s="4" t="s">
        <v>28</v>
      </c>
      <c r="I42" s="3"/>
      <c r="J42" s="4" t="s">
        <v>29</v>
      </c>
      <c r="K42" s="3"/>
      <c r="L42" s="4" t="s">
        <v>30</v>
      </c>
      <c r="N42" s="47" t="s">
        <v>31</v>
      </c>
      <c r="O42" s="12"/>
      <c r="P42" s="4" t="s">
        <v>32</v>
      </c>
      <c r="Q42" s="12"/>
      <c r="R42" s="4" t="s">
        <v>33</v>
      </c>
      <c r="S42" s="12"/>
      <c r="T42" s="4" t="s">
        <v>34</v>
      </c>
      <c r="U42" s="12"/>
      <c r="V42" s="4" t="s">
        <v>35</v>
      </c>
      <c r="W42" s="12"/>
      <c r="X42" s="4" t="s">
        <v>36</v>
      </c>
      <c r="Z42" s="8" t="s">
        <v>37</v>
      </c>
      <c r="AA42" s="8"/>
      <c r="AB42" s="8" t="s">
        <v>38</v>
      </c>
    </row>
    <row r="43" spans="1:28" s="1" customFormat="1" ht="12.75">
      <c r="A43" s="4"/>
      <c r="B43" s="3"/>
      <c r="C43" s="4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R43" s="3"/>
      <c r="S43" s="3"/>
      <c r="T43" s="3"/>
      <c r="U43" s="3"/>
      <c r="V43" s="3"/>
      <c r="W43" s="3"/>
      <c r="X43" s="3"/>
    </row>
    <row r="44" spans="1:28" s="1" customFormat="1" ht="15">
      <c r="A44" s="4"/>
      <c r="B44" s="3"/>
      <c r="C44" s="3" t="s">
        <v>42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  <c r="S44" s="3"/>
      <c r="T44" s="13"/>
      <c r="U44" s="14"/>
      <c r="V44" s="3"/>
      <c r="W44" s="14"/>
      <c r="X44" s="3"/>
    </row>
    <row r="45" spans="1:28" s="1" customFormat="1" ht="12.75">
      <c r="A45" s="4">
        <v>1</v>
      </c>
      <c r="B45" s="3"/>
      <c r="C45" s="4">
        <v>1</v>
      </c>
      <c r="D45" s="3" t="s">
        <v>45</v>
      </c>
      <c r="E45" s="4"/>
      <c r="F45" s="15">
        <f>Z15</f>
        <v>0</v>
      </c>
      <c r="G45" s="15"/>
      <c r="H45" s="15">
        <f>AB15</f>
        <v>0</v>
      </c>
      <c r="I45" s="4"/>
      <c r="J45" s="48">
        <v>0</v>
      </c>
      <c r="K45" s="16"/>
      <c r="L45" s="15">
        <v>0</v>
      </c>
      <c r="M45" s="16"/>
      <c r="N45" s="16">
        <f t="shared" ref="N45:N63" si="7">J45-L45</f>
        <v>0</v>
      </c>
      <c r="O45" s="16"/>
      <c r="P45" s="16">
        <f>F45+N45*1.5</f>
        <v>0</v>
      </c>
      <c r="Q45" s="17"/>
      <c r="R45" s="16">
        <f>H45+N45*0.5</f>
        <v>0</v>
      </c>
      <c r="S45" s="3"/>
      <c r="T45" s="18">
        <v>0.04</v>
      </c>
      <c r="U45" s="4"/>
      <c r="V45" s="16">
        <f>T45*P45</f>
        <v>0</v>
      </c>
      <c r="W45" s="16"/>
      <c r="X45" s="16">
        <f>T45*R45</f>
        <v>0</v>
      </c>
      <c r="Y45" s="16"/>
      <c r="Z45" s="16">
        <f>F45+N45-V45</f>
        <v>0</v>
      </c>
      <c r="AA45" s="16"/>
      <c r="AB45" s="16">
        <f>H45+N45-X45</f>
        <v>0</v>
      </c>
    </row>
    <row r="46" spans="1:28" s="1" customFormat="1" ht="12.75">
      <c r="A46" s="4">
        <v>2</v>
      </c>
      <c r="B46" s="3"/>
      <c r="C46" s="4">
        <v>1</v>
      </c>
      <c r="D46" s="3" t="s">
        <v>47</v>
      </c>
      <c r="E46" s="4"/>
      <c r="F46" s="15">
        <f>Z16</f>
        <v>1117.8136666666694</v>
      </c>
      <c r="G46" s="15"/>
      <c r="H46" s="15">
        <f t="shared" ref="H46:H63" si="8">AB16</f>
        <v>1191.5156666666696</v>
      </c>
      <c r="I46" s="4"/>
      <c r="J46" s="48">
        <f>'UGL CCA_with, Dec 31 TU'!AR47/1000</f>
        <v>7938.6157121711931</v>
      </c>
      <c r="K46" s="16"/>
      <c r="L46" s="15">
        <f>'UGL Acc CCA_wo, Dec 31 TU'!AD48/1000</f>
        <v>871</v>
      </c>
      <c r="M46" s="16"/>
      <c r="N46" s="16">
        <f t="shared" si="7"/>
        <v>7067.6157121711931</v>
      </c>
      <c r="O46" s="16"/>
      <c r="P46" s="16">
        <f>F46+N46*1.5</f>
        <v>11719.237234923457</v>
      </c>
      <c r="Q46" s="17"/>
      <c r="R46" s="16">
        <f t="shared" ref="R46:R63" si="9">H46+N46*0.5</f>
        <v>4725.3235227522664</v>
      </c>
      <c r="S46" s="3"/>
      <c r="T46" s="18">
        <v>0.06</v>
      </c>
      <c r="U46" s="4"/>
      <c r="V46" s="16">
        <f t="shared" ref="V46:V53" si="10">T46*P46</f>
        <v>703.15423409540745</v>
      </c>
      <c r="W46" s="16"/>
      <c r="X46" s="16">
        <f t="shared" ref="X46:X53" si="11">T46*R46</f>
        <v>283.51941136513597</v>
      </c>
      <c r="Y46" s="16"/>
      <c r="Z46" s="16">
        <f t="shared" ref="Z46:Z63" si="12">F46+N46-V46</f>
        <v>7482.2751447424553</v>
      </c>
      <c r="AA46" s="16"/>
      <c r="AB46" s="16">
        <f t="shared" ref="AB46:AB63" si="13">H46+N46-X46</f>
        <v>7975.611967472727</v>
      </c>
    </row>
    <row r="47" spans="1:28" s="1" customFormat="1" ht="12.75">
      <c r="A47" s="4">
        <v>3</v>
      </c>
      <c r="B47" s="3"/>
      <c r="C47" s="4">
        <v>2</v>
      </c>
      <c r="D47" s="3" t="s">
        <v>49</v>
      </c>
      <c r="E47" s="4"/>
      <c r="F47" s="15">
        <f t="shared" ref="F47:F63" si="14">Z17</f>
        <v>0</v>
      </c>
      <c r="G47" s="15"/>
      <c r="H47" s="15">
        <f t="shared" si="8"/>
        <v>0</v>
      </c>
      <c r="I47" s="4"/>
      <c r="J47" s="48">
        <v>0</v>
      </c>
      <c r="K47" s="16"/>
      <c r="L47" s="15">
        <v>0</v>
      </c>
      <c r="M47" s="16"/>
      <c r="N47" s="16">
        <f t="shared" si="7"/>
        <v>0</v>
      </c>
      <c r="O47" s="16"/>
      <c r="P47" s="16">
        <f t="shared" ref="P47:P52" si="15">F47+N47*1.5</f>
        <v>0</v>
      </c>
      <c r="Q47" s="17"/>
      <c r="R47" s="16">
        <f t="shared" si="9"/>
        <v>0</v>
      </c>
      <c r="S47" s="3"/>
      <c r="T47" s="18">
        <v>0.06</v>
      </c>
      <c r="U47" s="4"/>
      <c r="V47" s="16">
        <f t="shared" si="10"/>
        <v>0</v>
      </c>
      <c r="W47" s="16"/>
      <c r="X47" s="16">
        <f t="shared" si="11"/>
        <v>0</v>
      </c>
      <c r="Y47" s="16"/>
      <c r="Z47" s="16">
        <f>F47+N47-V47</f>
        <v>0</v>
      </c>
      <c r="AA47" s="16"/>
      <c r="AB47" s="16">
        <f t="shared" si="13"/>
        <v>0</v>
      </c>
    </row>
    <row r="48" spans="1:28" s="1" customFormat="1" ht="12.75">
      <c r="A48" s="4">
        <v>4</v>
      </c>
      <c r="B48" s="3"/>
      <c r="C48" s="4">
        <v>3</v>
      </c>
      <c r="D48" s="3" t="s">
        <v>51</v>
      </c>
      <c r="E48" s="4"/>
      <c r="F48" s="15">
        <f t="shared" si="14"/>
        <v>0</v>
      </c>
      <c r="G48" s="15"/>
      <c r="H48" s="15">
        <f t="shared" si="8"/>
        <v>0</v>
      </c>
      <c r="I48" s="4"/>
      <c r="J48" s="48">
        <v>0</v>
      </c>
      <c r="K48" s="16"/>
      <c r="L48" s="15">
        <v>0</v>
      </c>
      <c r="M48" s="16"/>
      <c r="N48" s="16">
        <f t="shared" si="7"/>
        <v>0</v>
      </c>
      <c r="O48" s="16"/>
      <c r="P48" s="16">
        <f t="shared" si="15"/>
        <v>0</v>
      </c>
      <c r="Q48" s="17"/>
      <c r="R48" s="16">
        <f t="shared" si="9"/>
        <v>0</v>
      </c>
      <c r="S48" s="3"/>
      <c r="T48" s="18">
        <v>0.05</v>
      </c>
      <c r="U48" s="4"/>
      <c r="V48" s="16">
        <f t="shared" si="10"/>
        <v>0</v>
      </c>
      <c r="W48" s="16"/>
      <c r="X48" s="16">
        <f t="shared" si="11"/>
        <v>0</v>
      </c>
      <c r="Y48" s="16"/>
      <c r="Z48" s="16">
        <f t="shared" si="12"/>
        <v>0</v>
      </c>
      <c r="AA48" s="16"/>
      <c r="AB48" s="16">
        <f t="shared" si="13"/>
        <v>0</v>
      </c>
    </row>
    <row r="49" spans="1:28" s="1" customFormat="1" ht="12.75">
      <c r="A49" s="4">
        <v>5</v>
      </c>
      <c r="B49" s="3"/>
      <c r="C49" s="4">
        <v>6</v>
      </c>
      <c r="D49" s="3" t="s">
        <v>53</v>
      </c>
      <c r="E49" s="4"/>
      <c r="F49" s="15">
        <f t="shared" si="14"/>
        <v>0</v>
      </c>
      <c r="G49" s="15"/>
      <c r="H49" s="15">
        <f t="shared" si="8"/>
        <v>0</v>
      </c>
      <c r="I49" s="4"/>
      <c r="J49" s="48">
        <v>0</v>
      </c>
      <c r="K49" s="16"/>
      <c r="L49" s="15">
        <v>0</v>
      </c>
      <c r="M49" s="16"/>
      <c r="N49" s="16">
        <f t="shared" si="7"/>
        <v>0</v>
      </c>
      <c r="O49" s="16"/>
      <c r="P49" s="16">
        <f t="shared" si="15"/>
        <v>0</v>
      </c>
      <c r="Q49" s="17"/>
      <c r="R49" s="16">
        <f t="shared" si="9"/>
        <v>0</v>
      </c>
      <c r="S49" s="3"/>
      <c r="T49" s="18">
        <v>0.1</v>
      </c>
      <c r="U49" s="4"/>
      <c r="V49" s="16">
        <f t="shared" si="10"/>
        <v>0</v>
      </c>
      <c r="W49" s="16"/>
      <c r="X49" s="16">
        <f t="shared" si="11"/>
        <v>0</v>
      </c>
      <c r="Y49" s="16"/>
      <c r="Z49" s="16">
        <f t="shared" si="12"/>
        <v>0</v>
      </c>
      <c r="AA49" s="16"/>
      <c r="AB49" s="16">
        <f t="shared" si="13"/>
        <v>0</v>
      </c>
    </row>
    <row r="50" spans="1:28" s="1" customFormat="1" ht="12.75">
      <c r="A50" s="4">
        <v>6</v>
      </c>
      <c r="B50" s="3"/>
      <c r="C50" s="4">
        <v>7</v>
      </c>
      <c r="D50" s="3" t="s">
        <v>55</v>
      </c>
      <c r="E50" s="4"/>
      <c r="F50" s="15">
        <f t="shared" si="14"/>
        <v>2586.2266666666687</v>
      </c>
      <c r="G50" s="15"/>
      <c r="H50" s="15">
        <f t="shared" si="8"/>
        <v>3086.7866666666691</v>
      </c>
      <c r="I50" s="4"/>
      <c r="J50" s="48">
        <f>'UGL CCA_with, Dec 31 TU'!AR48/1000</f>
        <v>6244.0723273327094</v>
      </c>
      <c r="K50" s="16"/>
      <c r="L50" s="15">
        <f>'UGL Acc CCA_wo, Dec 31 TU'!AD49/1000</f>
        <v>5218</v>
      </c>
      <c r="M50" s="16"/>
      <c r="N50" s="16">
        <f t="shared" si="7"/>
        <v>1026.0723273327094</v>
      </c>
      <c r="O50" s="16"/>
      <c r="P50" s="16">
        <f t="shared" si="15"/>
        <v>4125.3351576657333</v>
      </c>
      <c r="Q50" s="17"/>
      <c r="R50" s="16">
        <f t="shared" si="9"/>
        <v>3599.8228303330238</v>
      </c>
      <c r="S50" s="3"/>
      <c r="T50" s="18">
        <v>0.15</v>
      </c>
      <c r="U50" s="4"/>
      <c r="V50" s="16">
        <f t="shared" si="10"/>
        <v>618.80027364985995</v>
      </c>
      <c r="W50" s="16"/>
      <c r="X50" s="16">
        <f t="shared" si="11"/>
        <v>539.97342454995351</v>
      </c>
      <c r="Y50" s="16"/>
      <c r="Z50" s="16">
        <f t="shared" si="12"/>
        <v>2993.4987203495184</v>
      </c>
      <c r="AA50" s="16"/>
      <c r="AB50" s="16">
        <f t="shared" si="13"/>
        <v>3572.8855694494246</v>
      </c>
    </row>
    <row r="51" spans="1:28" s="1" customFormat="1" ht="12.75">
      <c r="A51" s="4">
        <v>7</v>
      </c>
      <c r="B51" s="3"/>
      <c r="C51" s="4">
        <v>8</v>
      </c>
      <c r="D51" s="3" t="s">
        <v>57</v>
      </c>
      <c r="E51" s="4"/>
      <c r="F51" s="15">
        <f t="shared" si="14"/>
        <v>5261.1846000000005</v>
      </c>
      <c r="G51" s="15"/>
      <c r="H51" s="15">
        <f t="shared" si="8"/>
        <v>6764.3801999999996</v>
      </c>
      <c r="I51" s="4"/>
      <c r="J51" s="48">
        <f>'UGL CCA_with, Dec 31 TU'!AR49/1000</f>
        <v>32914.136808231662</v>
      </c>
      <c r="K51" s="16"/>
      <c r="L51" s="15">
        <f>'UGL Acc CCA_wo, Dec 31 TU'!AD50/1000</f>
        <v>15202.495182019797</v>
      </c>
      <c r="M51" s="16"/>
      <c r="N51" s="16">
        <f t="shared" si="7"/>
        <v>17711.641626211866</v>
      </c>
      <c r="O51" s="16"/>
      <c r="P51" s="16">
        <f t="shared" si="15"/>
        <v>31828.647039317799</v>
      </c>
      <c r="Q51" s="17"/>
      <c r="R51" s="16">
        <f t="shared" si="9"/>
        <v>15620.201013105932</v>
      </c>
      <c r="S51" s="3"/>
      <c r="T51" s="18">
        <v>0.2</v>
      </c>
      <c r="U51" s="4"/>
      <c r="V51" s="16">
        <f t="shared" si="10"/>
        <v>6365.7294078635605</v>
      </c>
      <c r="W51" s="16"/>
      <c r="X51" s="16">
        <f t="shared" si="11"/>
        <v>3124.0402026211868</v>
      </c>
      <c r="Y51" s="16"/>
      <c r="Z51" s="16">
        <f t="shared" si="12"/>
        <v>16607.096818348306</v>
      </c>
      <c r="AA51" s="16"/>
      <c r="AB51" s="16">
        <f t="shared" si="13"/>
        <v>21351.981623590676</v>
      </c>
    </row>
    <row r="52" spans="1:28" s="1" customFormat="1" ht="12.75">
      <c r="A52" s="4">
        <v>8</v>
      </c>
      <c r="B52" s="3"/>
      <c r="C52" s="4">
        <v>10</v>
      </c>
      <c r="D52" s="3" t="s">
        <v>59</v>
      </c>
      <c r="E52" s="4"/>
      <c r="F52" s="15">
        <f t="shared" si="14"/>
        <v>19.03</v>
      </c>
      <c r="G52" s="15"/>
      <c r="H52" s="15">
        <f t="shared" si="8"/>
        <v>29.41</v>
      </c>
      <c r="I52" s="4"/>
      <c r="J52" s="48">
        <f>'UGL CCA_with, Dec 31 TU'!AR50/1000</f>
        <v>7821.268</v>
      </c>
      <c r="K52" s="16"/>
      <c r="L52" s="15">
        <v>0</v>
      </c>
      <c r="M52" s="16"/>
      <c r="N52" s="16">
        <f t="shared" si="7"/>
        <v>7821.268</v>
      </c>
      <c r="O52" s="16"/>
      <c r="P52" s="16">
        <f t="shared" si="15"/>
        <v>11750.932000000001</v>
      </c>
      <c r="Q52" s="17"/>
      <c r="R52" s="16">
        <f t="shared" si="9"/>
        <v>3940.0439999999999</v>
      </c>
      <c r="S52" s="3"/>
      <c r="T52" s="18">
        <v>0.3</v>
      </c>
      <c r="U52" s="4"/>
      <c r="V52" s="16">
        <f t="shared" si="10"/>
        <v>3525.2796000000003</v>
      </c>
      <c r="W52" s="16"/>
      <c r="X52" s="16">
        <f t="shared" si="11"/>
        <v>1182.0131999999999</v>
      </c>
      <c r="Y52" s="16"/>
      <c r="Z52" s="16">
        <f t="shared" si="12"/>
        <v>4315.018399999999</v>
      </c>
      <c r="AA52" s="16"/>
      <c r="AB52" s="16">
        <f t="shared" si="13"/>
        <v>6668.6648000000005</v>
      </c>
    </row>
    <row r="53" spans="1:28" s="1" customFormat="1" ht="12.75">
      <c r="A53" s="4">
        <v>9</v>
      </c>
      <c r="B53" s="3"/>
      <c r="C53" s="4">
        <v>12</v>
      </c>
      <c r="D53" s="3" t="s">
        <v>61</v>
      </c>
      <c r="E53" s="4"/>
      <c r="F53" s="15">
        <f t="shared" si="14"/>
        <v>0</v>
      </c>
      <c r="G53" s="15"/>
      <c r="H53" s="15">
        <f t="shared" si="8"/>
        <v>162.94999999999999</v>
      </c>
      <c r="I53" s="4"/>
      <c r="J53" s="48">
        <f>'UGL CCA_with, Dec 31 TU'!AR51/1000</f>
        <v>5801.0715621344989</v>
      </c>
      <c r="K53" s="16"/>
      <c r="L53" s="15">
        <v>0</v>
      </c>
      <c r="M53" s="16"/>
      <c r="N53" s="16">
        <f t="shared" si="7"/>
        <v>5801.0715621344989</v>
      </c>
      <c r="O53" s="16"/>
      <c r="P53" s="16">
        <f>F53+N53*1</f>
        <v>5801.0715621344989</v>
      </c>
      <c r="Q53" s="17"/>
      <c r="R53" s="16">
        <f t="shared" si="9"/>
        <v>3063.4857810672493</v>
      </c>
      <c r="S53" s="3"/>
      <c r="T53" s="18">
        <v>1</v>
      </c>
      <c r="U53" s="4"/>
      <c r="V53" s="16">
        <f t="shared" si="10"/>
        <v>5801.0715621344989</v>
      </c>
      <c r="W53" s="16"/>
      <c r="X53" s="16">
        <f t="shared" si="11"/>
        <v>3063.4857810672493</v>
      </c>
      <c r="Y53" s="16"/>
      <c r="Z53" s="16">
        <f t="shared" si="12"/>
        <v>0</v>
      </c>
      <c r="AA53" s="16"/>
      <c r="AB53" s="16">
        <f t="shared" si="13"/>
        <v>2900.5357810672494</v>
      </c>
    </row>
    <row r="54" spans="1:28" s="1" customFormat="1" ht="12.75">
      <c r="A54" s="4">
        <v>10</v>
      </c>
      <c r="B54" s="3"/>
      <c r="C54" s="4">
        <v>13</v>
      </c>
      <c r="D54" s="3" t="s">
        <v>63</v>
      </c>
      <c r="E54" s="4"/>
      <c r="F54" s="15">
        <f t="shared" si="14"/>
        <v>0</v>
      </c>
      <c r="G54" s="15"/>
      <c r="H54" s="15">
        <f t="shared" si="8"/>
        <v>0</v>
      </c>
      <c r="I54" s="4"/>
      <c r="J54" s="48">
        <v>0</v>
      </c>
      <c r="K54" s="16"/>
      <c r="L54" s="15">
        <v>0</v>
      </c>
      <c r="M54" s="16"/>
      <c r="N54" s="16">
        <f t="shared" si="7"/>
        <v>0</v>
      </c>
      <c r="O54" s="16"/>
      <c r="P54" s="16">
        <f t="shared" ref="P54:P63" si="16">F54+N54*1.5</f>
        <v>0</v>
      </c>
      <c r="Q54" s="17"/>
      <c r="R54" s="16">
        <f t="shared" si="9"/>
        <v>0</v>
      </c>
      <c r="S54" s="3"/>
      <c r="T54" s="18" t="s">
        <v>64</v>
      </c>
      <c r="U54" s="4"/>
      <c r="V54" s="16">
        <v>0</v>
      </c>
      <c r="W54" s="16"/>
      <c r="X54" s="16">
        <v>0</v>
      </c>
      <c r="Y54" s="16"/>
      <c r="Z54" s="16">
        <f t="shared" si="12"/>
        <v>0</v>
      </c>
      <c r="AA54" s="16"/>
      <c r="AB54" s="16">
        <f t="shared" si="13"/>
        <v>0</v>
      </c>
    </row>
    <row r="55" spans="1:28" s="1" customFormat="1" ht="12.75">
      <c r="A55" s="4">
        <v>11</v>
      </c>
      <c r="B55" s="3"/>
      <c r="C55" s="19">
        <v>14.1</v>
      </c>
      <c r="D55" s="3" t="s">
        <v>66</v>
      </c>
      <c r="E55" s="4"/>
      <c r="F55" s="15">
        <f t="shared" si="14"/>
        <v>73.537499999999994</v>
      </c>
      <c r="G55" s="15"/>
      <c r="H55" s="15">
        <f t="shared" si="8"/>
        <v>77.512500000000003</v>
      </c>
      <c r="I55" s="4"/>
      <c r="J55" s="48">
        <f>+'UGL CCA_with, Dec 31 TU'!AR58/1000</f>
        <v>3595.2238648070797</v>
      </c>
      <c r="K55" s="16"/>
      <c r="L55" s="15">
        <f>'UGL Acc CCA_wo, Dec 31 TU'!AD51/1000</f>
        <v>1835.9867985506116</v>
      </c>
      <c r="M55" s="16"/>
      <c r="N55" s="16">
        <f t="shared" si="7"/>
        <v>1759.2370662564681</v>
      </c>
      <c r="O55" s="16"/>
      <c r="P55" s="16">
        <f t="shared" si="16"/>
        <v>2712.3930993847021</v>
      </c>
      <c r="Q55" s="17"/>
      <c r="R55" s="16">
        <f t="shared" si="9"/>
        <v>957.13103312823409</v>
      </c>
      <c r="S55" s="3"/>
      <c r="T55" s="18">
        <v>0.05</v>
      </c>
      <c r="U55" s="4"/>
      <c r="V55" s="16">
        <f t="shared" ref="V55:V63" si="17">T55*P55</f>
        <v>135.61965496923511</v>
      </c>
      <c r="W55" s="16"/>
      <c r="X55" s="16">
        <f t="shared" ref="X55:X63" si="18">T55*R55</f>
        <v>47.85655165641171</v>
      </c>
      <c r="Y55" s="16"/>
      <c r="Z55" s="16">
        <f t="shared" si="12"/>
        <v>1697.1549112872328</v>
      </c>
      <c r="AA55" s="16"/>
      <c r="AB55" s="16">
        <f t="shared" si="13"/>
        <v>1788.8930146000564</v>
      </c>
    </row>
    <row r="56" spans="1:28" s="1" customFormat="1" ht="12.75">
      <c r="A56" s="4">
        <v>12</v>
      </c>
      <c r="B56" s="3"/>
      <c r="C56" s="19">
        <v>14.1</v>
      </c>
      <c r="D56" s="3" t="s">
        <v>68</v>
      </c>
      <c r="E56" s="4"/>
      <c r="F56" s="15">
        <f t="shared" si="14"/>
        <v>0</v>
      </c>
      <c r="G56" s="15"/>
      <c r="H56" s="15">
        <f t="shared" si="8"/>
        <v>0</v>
      </c>
      <c r="I56" s="4"/>
      <c r="J56" s="48">
        <v>0</v>
      </c>
      <c r="K56" s="16"/>
      <c r="L56" s="15">
        <v>0</v>
      </c>
      <c r="M56" s="16"/>
      <c r="N56" s="16">
        <f t="shared" si="7"/>
        <v>0</v>
      </c>
      <c r="O56" s="16"/>
      <c r="P56" s="16">
        <f t="shared" si="16"/>
        <v>0</v>
      </c>
      <c r="Q56" s="17"/>
      <c r="R56" s="16">
        <f t="shared" si="9"/>
        <v>0</v>
      </c>
      <c r="S56" s="3"/>
      <c r="T56" s="18">
        <v>7.0000000000000007E-2</v>
      </c>
      <c r="U56" s="20"/>
      <c r="V56" s="16">
        <f t="shared" si="17"/>
        <v>0</v>
      </c>
      <c r="W56" s="16"/>
      <c r="X56" s="16">
        <f t="shared" si="18"/>
        <v>0</v>
      </c>
      <c r="Y56" s="16"/>
      <c r="Z56" s="16">
        <f t="shared" si="12"/>
        <v>0</v>
      </c>
      <c r="AA56" s="16"/>
      <c r="AB56" s="16">
        <f t="shared" si="13"/>
        <v>0</v>
      </c>
    </row>
    <row r="57" spans="1:28" s="1" customFormat="1" ht="12.75">
      <c r="A57" s="4">
        <v>13</v>
      </c>
      <c r="B57" s="3"/>
      <c r="C57" s="4">
        <v>17</v>
      </c>
      <c r="D57" s="3" t="s">
        <v>70</v>
      </c>
      <c r="E57" s="4"/>
      <c r="F57" s="15">
        <f t="shared" si="14"/>
        <v>0</v>
      </c>
      <c r="G57" s="15"/>
      <c r="H57" s="15">
        <f t="shared" si="8"/>
        <v>0</v>
      </c>
      <c r="I57" s="4"/>
      <c r="J57" s="48">
        <v>0</v>
      </c>
      <c r="K57" s="16"/>
      <c r="L57" s="15">
        <v>0</v>
      </c>
      <c r="M57" s="16"/>
      <c r="N57" s="16">
        <f t="shared" si="7"/>
        <v>0</v>
      </c>
      <c r="O57" s="16"/>
      <c r="P57" s="16">
        <f t="shared" si="16"/>
        <v>0</v>
      </c>
      <c r="Q57" s="17"/>
      <c r="R57" s="16">
        <f t="shared" si="9"/>
        <v>0</v>
      </c>
      <c r="S57" s="3"/>
      <c r="T57" s="18">
        <v>0.08</v>
      </c>
      <c r="U57" s="4"/>
      <c r="V57" s="16">
        <f t="shared" si="17"/>
        <v>0</v>
      </c>
      <c r="W57" s="16"/>
      <c r="X57" s="16">
        <f t="shared" si="18"/>
        <v>0</v>
      </c>
      <c r="Y57" s="16"/>
      <c r="Z57" s="16">
        <f t="shared" si="12"/>
        <v>0</v>
      </c>
      <c r="AA57" s="16"/>
      <c r="AB57" s="16">
        <f t="shared" si="13"/>
        <v>0</v>
      </c>
    </row>
    <row r="58" spans="1:28" s="1" customFormat="1" ht="12.75">
      <c r="A58" s="4">
        <v>14</v>
      </c>
      <c r="B58" s="3"/>
      <c r="C58" s="4">
        <v>38</v>
      </c>
      <c r="D58" s="3" t="s">
        <v>72</v>
      </c>
      <c r="E58" s="4"/>
      <c r="F58" s="15">
        <f t="shared" si="14"/>
        <v>452.98</v>
      </c>
      <c r="G58" s="15"/>
      <c r="H58" s="15">
        <f t="shared" si="8"/>
        <v>700.06000000000006</v>
      </c>
      <c r="I58" s="4"/>
      <c r="J58" s="48">
        <f>+'UGL CCA_with, Dec 31 TU'!AR52/1000</f>
        <v>4166.0879999999997</v>
      </c>
      <c r="K58" s="16"/>
      <c r="L58" s="15">
        <v>0</v>
      </c>
      <c r="M58" s="16"/>
      <c r="N58" s="16">
        <f t="shared" si="7"/>
        <v>4166.0879999999997</v>
      </c>
      <c r="O58" s="16"/>
      <c r="P58" s="16">
        <f t="shared" si="16"/>
        <v>6702.1119999999992</v>
      </c>
      <c r="Q58" s="17"/>
      <c r="R58" s="16">
        <f t="shared" si="9"/>
        <v>2783.1039999999998</v>
      </c>
      <c r="S58" s="3"/>
      <c r="T58" s="18">
        <v>0.3</v>
      </c>
      <c r="U58" s="4"/>
      <c r="V58" s="16">
        <f t="shared" si="17"/>
        <v>2010.6335999999997</v>
      </c>
      <c r="W58" s="16"/>
      <c r="X58" s="16">
        <f t="shared" si="18"/>
        <v>834.93119999999988</v>
      </c>
      <c r="Y58" s="16"/>
      <c r="Z58" s="16">
        <f t="shared" si="12"/>
        <v>2608.4343999999996</v>
      </c>
      <c r="AA58" s="16"/>
      <c r="AB58" s="16">
        <f t="shared" si="13"/>
        <v>4031.2168000000001</v>
      </c>
    </row>
    <row r="59" spans="1:28" s="1" customFormat="1" ht="12.75">
      <c r="A59" s="4">
        <v>15</v>
      </c>
      <c r="B59" s="3"/>
      <c r="C59" s="4">
        <v>41</v>
      </c>
      <c r="D59" s="3" t="s">
        <v>74</v>
      </c>
      <c r="E59" s="4"/>
      <c r="F59" s="15">
        <f t="shared" si="14"/>
        <v>28.812499999999996</v>
      </c>
      <c r="G59" s="15"/>
      <c r="H59" s="15">
        <f t="shared" si="8"/>
        <v>40.337499999999991</v>
      </c>
      <c r="I59" s="4"/>
      <c r="J59" s="48">
        <f>+'UGL CCA_with, Dec 31 TU'!AR53/1000</f>
        <v>735.4945187466277</v>
      </c>
      <c r="K59" s="16"/>
      <c r="L59" s="15">
        <v>0</v>
      </c>
      <c r="M59" s="16"/>
      <c r="N59" s="16">
        <f t="shared" si="7"/>
        <v>735.4945187466277</v>
      </c>
      <c r="O59" s="16"/>
      <c r="P59" s="16">
        <f t="shared" si="16"/>
        <v>1132.0542781199415</v>
      </c>
      <c r="Q59" s="17"/>
      <c r="R59" s="16">
        <f t="shared" si="9"/>
        <v>408.08475937331383</v>
      </c>
      <c r="S59" s="3"/>
      <c r="T59" s="18">
        <v>0.25</v>
      </c>
      <c r="U59" s="4"/>
      <c r="V59" s="16">
        <f t="shared" si="17"/>
        <v>283.01356952998538</v>
      </c>
      <c r="W59" s="16"/>
      <c r="X59" s="16">
        <f t="shared" si="18"/>
        <v>102.02118984332846</v>
      </c>
      <c r="Y59" s="16"/>
      <c r="Z59" s="16">
        <f t="shared" si="12"/>
        <v>481.29344921664233</v>
      </c>
      <c r="AA59" s="16"/>
      <c r="AB59" s="16">
        <f t="shared" si="13"/>
        <v>673.81082890329924</v>
      </c>
    </row>
    <row r="60" spans="1:28" s="1" customFormat="1" ht="12.75">
      <c r="A60" s="4">
        <v>16</v>
      </c>
      <c r="B60" s="3"/>
      <c r="C60" s="4">
        <v>45</v>
      </c>
      <c r="D60" s="21" t="s">
        <v>76</v>
      </c>
      <c r="E60" s="4"/>
      <c r="F60" s="15">
        <f t="shared" si="14"/>
        <v>0</v>
      </c>
      <c r="G60" s="15"/>
      <c r="H60" s="15">
        <f t="shared" si="8"/>
        <v>0</v>
      </c>
      <c r="I60" s="4"/>
      <c r="J60" s="48">
        <v>0</v>
      </c>
      <c r="K60" s="16"/>
      <c r="L60" s="15">
        <v>0</v>
      </c>
      <c r="M60" s="16"/>
      <c r="N60" s="16">
        <f t="shared" si="7"/>
        <v>0</v>
      </c>
      <c r="O60" s="16"/>
      <c r="P60" s="16">
        <f t="shared" si="16"/>
        <v>0</v>
      </c>
      <c r="Q60" s="17"/>
      <c r="R60" s="16">
        <f t="shared" si="9"/>
        <v>0</v>
      </c>
      <c r="S60" s="3"/>
      <c r="T60" s="18">
        <v>0.45</v>
      </c>
      <c r="U60" s="4"/>
      <c r="V60" s="16">
        <f t="shared" si="17"/>
        <v>0</v>
      </c>
      <c r="W60" s="16"/>
      <c r="X60" s="16">
        <f t="shared" si="18"/>
        <v>0</v>
      </c>
      <c r="Y60" s="16"/>
      <c r="Z60" s="16">
        <f t="shared" si="12"/>
        <v>0</v>
      </c>
      <c r="AA60" s="16"/>
      <c r="AB60" s="16">
        <f t="shared" si="13"/>
        <v>0</v>
      </c>
    </row>
    <row r="61" spans="1:28" s="1" customFormat="1" ht="12.75">
      <c r="A61" s="4">
        <v>17</v>
      </c>
      <c r="B61" s="3"/>
      <c r="C61" s="4">
        <v>49</v>
      </c>
      <c r="D61" s="3" t="s">
        <v>78</v>
      </c>
      <c r="E61" s="4"/>
      <c r="F61" s="15">
        <f t="shared" si="14"/>
        <v>1131.386666666667</v>
      </c>
      <c r="G61" s="15"/>
      <c r="H61" s="15">
        <f t="shared" si="8"/>
        <v>1234.2400000000002</v>
      </c>
      <c r="I61" s="4"/>
      <c r="J61" s="48">
        <f>+'UGL CCA_with, Dec 31 TU'!AR54/1000</f>
        <v>90992.50222166063</v>
      </c>
      <c r="K61" s="16"/>
      <c r="L61" s="15">
        <f>'UGL Acc CCA_wo, Dec 31 TU'!AD52/1000</f>
        <v>55506.986326646271</v>
      </c>
      <c r="M61" s="16"/>
      <c r="N61" s="16">
        <f t="shared" si="7"/>
        <v>35485.51589501436</v>
      </c>
      <c r="O61" s="16"/>
      <c r="P61" s="16">
        <f t="shared" si="16"/>
        <v>54359.660509188201</v>
      </c>
      <c r="Q61" s="17"/>
      <c r="R61" s="16">
        <f t="shared" si="9"/>
        <v>18976.997947507181</v>
      </c>
      <c r="S61" s="3"/>
      <c r="T61" s="18">
        <v>0.08</v>
      </c>
      <c r="U61" s="4"/>
      <c r="V61" s="16">
        <f t="shared" si="17"/>
        <v>4348.772840735056</v>
      </c>
      <c r="W61" s="16"/>
      <c r="X61" s="16">
        <f t="shared" si="18"/>
        <v>1518.1598358005745</v>
      </c>
      <c r="Y61" s="16"/>
      <c r="Z61" s="16">
        <f t="shared" si="12"/>
        <v>32268.12972094597</v>
      </c>
      <c r="AA61" s="16"/>
      <c r="AB61" s="16">
        <f t="shared" si="13"/>
        <v>35201.596059213785</v>
      </c>
    </row>
    <row r="62" spans="1:28" s="1" customFormat="1" ht="12.75">
      <c r="A62" s="4">
        <v>18</v>
      </c>
      <c r="B62" s="3"/>
      <c r="C62" s="4">
        <v>50</v>
      </c>
      <c r="D62" s="21" t="s">
        <v>80</v>
      </c>
      <c r="E62" s="4"/>
      <c r="F62" s="15">
        <f t="shared" si="14"/>
        <v>249.21749999999997</v>
      </c>
      <c r="G62" s="15"/>
      <c r="H62" s="15">
        <f t="shared" si="8"/>
        <v>1032.4724999999999</v>
      </c>
      <c r="I62" s="4"/>
      <c r="J62" s="48">
        <f>+'UGL CCA_with, Dec 31 TU'!AR55/1000</f>
        <v>26453.001237340864</v>
      </c>
      <c r="K62" s="16"/>
      <c r="L62" s="15">
        <v>0</v>
      </c>
      <c r="M62" s="16"/>
      <c r="N62" s="16">
        <f t="shared" si="7"/>
        <v>26453.001237340864</v>
      </c>
      <c r="O62" s="16"/>
      <c r="P62" s="16">
        <f t="shared" si="16"/>
        <v>39928.719356011294</v>
      </c>
      <c r="Q62" s="17"/>
      <c r="R62" s="16">
        <f t="shared" si="9"/>
        <v>14258.973118670432</v>
      </c>
      <c r="S62" s="3"/>
      <c r="T62" s="18">
        <v>0.55000000000000004</v>
      </c>
      <c r="U62" s="4"/>
      <c r="V62" s="16">
        <f t="shared" si="17"/>
        <v>21960.795645806214</v>
      </c>
      <c r="W62" s="16"/>
      <c r="X62" s="16">
        <f t="shared" si="18"/>
        <v>7842.4352152687379</v>
      </c>
      <c r="Y62" s="16"/>
      <c r="Z62" s="16">
        <f t="shared" si="12"/>
        <v>4741.4230915346488</v>
      </c>
      <c r="AA62" s="16"/>
      <c r="AB62" s="16">
        <f t="shared" si="13"/>
        <v>19643.038522072125</v>
      </c>
    </row>
    <row r="63" spans="1:28" s="1" customFormat="1" ht="12.75">
      <c r="A63" s="4">
        <v>19</v>
      </c>
      <c r="B63" s="3"/>
      <c r="C63" s="4">
        <v>51</v>
      </c>
      <c r="D63" s="3" t="s">
        <v>82</v>
      </c>
      <c r="E63" s="4"/>
      <c r="F63" s="22">
        <f t="shared" si="14"/>
        <v>26547.885000000002</v>
      </c>
      <c r="G63" s="15"/>
      <c r="H63" s="22">
        <f t="shared" si="8"/>
        <v>28298.294999999998</v>
      </c>
      <c r="I63" s="4"/>
      <c r="J63" s="49">
        <f>(+'UGL CCA_with, Dec 31 TU'!AR56+'UGL CCA_with, Dec 31 TU'!AR57)/1000</f>
        <v>239130.03822849723</v>
      </c>
      <c r="K63" s="16"/>
      <c r="L63" s="22">
        <f>'UGL Acc CCA_wo, Dec 31 TU'!AD53/1000</f>
        <v>988.6082761426369</v>
      </c>
      <c r="M63" s="16"/>
      <c r="N63" s="23">
        <f t="shared" si="7"/>
        <v>238141.42995235458</v>
      </c>
      <c r="O63" s="16"/>
      <c r="P63" s="23">
        <f t="shared" si="16"/>
        <v>383760.02992853185</v>
      </c>
      <c r="Q63" s="17"/>
      <c r="R63" s="23">
        <f t="shared" si="9"/>
        <v>147369.0099761773</v>
      </c>
      <c r="S63" s="3"/>
      <c r="T63" s="18">
        <v>0.06</v>
      </c>
      <c r="U63" s="4"/>
      <c r="V63" s="23">
        <f t="shared" si="17"/>
        <v>23025.601795711911</v>
      </c>
      <c r="W63" s="16"/>
      <c r="X63" s="23">
        <f t="shared" si="18"/>
        <v>8842.1405985706369</v>
      </c>
      <c r="Y63" s="16"/>
      <c r="Z63" s="23">
        <f t="shared" si="12"/>
        <v>241663.71315664268</v>
      </c>
      <c r="AA63" s="16"/>
      <c r="AB63" s="23">
        <f t="shared" si="13"/>
        <v>257597.58435378392</v>
      </c>
    </row>
    <row r="64" spans="1:28" s="1" customFormat="1" ht="12.75">
      <c r="A64" s="3"/>
      <c r="B64" s="3"/>
      <c r="C64" s="4"/>
      <c r="D64" s="3"/>
      <c r="E64" s="3"/>
      <c r="F64" s="3"/>
      <c r="G64" s="3"/>
      <c r="H64" s="3"/>
      <c r="I64" s="3"/>
      <c r="J64" s="16"/>
      <c r="K64" s="16"/>
      <c r="L64" s="16"/>
      <c r="M64" s="16"/>
      <c r="N64" s="16"/>
      <c r="O64" s="16"/>
      <c r="P64" s="16"/>
      <c r="Q64" s="17"/>
      <c r="R64" s="16"/>
      <c r="S64" s="3"/>
      <c r="T64" s="4"/>
      <c r="U64" s="3"/>
      <c r="V64" s="24"/>
      <c r="W64" s="24"/>
      <c r="X64" s="24"/>
      <c r="Z64" s="24"/>
    </row>
    <row r="65" spans="1:28" s="1" customFormat="1" ht="13.5" thickBot="1">
      <c r="A65" s="3">
        <v>20</v>
      </c>
      <c r="B65" s="3"/>
      <c r="C65" s="3" t="s">
        <v>84</v>
      </c>
      <c r="D65" s="3"/>
      <c r="E65" s="25" t="s">
        <v>85</v>
      </c>
      <c r="F65" s="26">
        <f>SUM(F45:F64)</f>
        <v>37468.074100000013</v>
      </c>
      <c r="G65" s="16">
        <f>SUM(G45:G64)</f>
        <v>0</v>
      </c>
      <c r="H65" s="26">
        <f>SUM(H45:H64)</f>
        <v>42617.960033333336</v>
      </c>
      <c r="I65" s="25"/>
      <c r="J65" s="26">
        <f>SUM(J45:J64)</f>
        <v>425791.51248092251</v>
      </c>
      <c r="K65" s="16"/>
      <c r="L65" s="26">
        <f>SUM(L45:L64)</f>
        <v>79623.076583359318</v>
      </c>
      <c r="M65" s="27"/>
      <c r="N65" s="26">
        <f>SUM(N45:N64)</f>
        <v>346168.43589756318</v>
      </c>
      <c r="O65" s="16"/>
      <c r="P65" s="26">
        <f>SUM(P45:P64)</f>
        <v>553820.19216527743</v>
      </c>
      <c r="Q65" s="27" t="s">
        <v>85</v>
      </c>
      <c r="R65" s="26">
        <f>SUM(R45:R64)</f>
        <v>215702.17798211495</v>
      </c>
      <c r="S65" s="3"/>
      <c r="T65" s="4"/>
      <c r="U65" s="25" t="s">
        <v>85</v>
      </c>
      <c r="V65" s="28">
        <f>SUM(V45:V64)</f>
        <v>68778.472184495738</v>
      </c>
      <c r="W65" s="29" t="s">
        <v>85</v>
      </c>
      <c r="X65" s="28">
        <f>SUM(X45:X64)</f>
        <v>27380.576610743214</v>
      </c>
      <c r="Z65" s="28">
        <f>SUM(Z45:Z64)</f>
        <v>314858.03781306744</v>
      </c>
      <c r="AB65" s="28">
        <f>SUM(AB45:AB64)</f>
        <v>361405.81932015327</v>
      </c>
    </row>
    <row r="66" spans="1:28" s="1" customFormat="1" ht="13.5" thickTop="1">
      <c r="A66" s="3"/>
      <c r="B66" s="3"/>
      <c r="C66" s="4"/>
      <c r="D66" s="3"/>
      <c r="E66" s="4"/>
      <c r="F66" s="4"/>
      <c r="G66" s="4"/>
      <c r="H66" s="4"/>
      <c r="I66" s="4"/>
      <c r="J66" s="3"/>
      <c r="K66" s="3"/>
      <c r="L66" s="3"/>
      <c r="M66" s="3"/>
      <c r="V66" s="51"/>
      <c r="W66" s="51"/>
      <c r="X66" s="51"/>
    </row>
    <row r="67" spans="1:28" s="1" customFormat="1" ht="12.75">
      <c r="A67" s="31"/>
      <c r="B67" s="3"/>
      <c r="C67" s="4"/>
      <c r="D67" s="3"/>
      <c r="E67" s="3"/>
      <c r="F67" s="3"/>
      <c r="G67" s="3"/>
      <c r="H67" s="3"/>
      <c r="I67" s="3"/>
      <c r="J67" s="52">
        <f>J65-('UGL CCA_with, Dec 31 TU'!AR60)/1000</f>
        <v>0</v>
      </c>
      <c r="K67" s="3"/>
      <c r="L67" s="32">
        <f>L65-(('UGL Acc CCA_wo, Dec 31 TU'!AD54)/1000)</f>
        <v>0</v>
      </c>
      <c r="M67" s="3"/>
      <c r="N67" s="32">
        <f>N65-('UGL Acc CCA_wo, Dec 31 TU'!D64/1000)</f>
        <v>0</v>
      </c>
      <c r="P67" s="53"/>
      <c r="Q67" s="54"/>
      <c r="R67" s="54"/>
      <c r="S67" s="54"/>
      <c r="T67" s="54"/>
      <c r="U67" s="54"/>
      <c r="V67" s="55"/>
      <c r="W67" s="54"/>
      <c r="X67" s="54"/>
    </row>
    <row r="68" spans="1:28" s="1" customFormat="1" ht="12.75">
      <c r="A68" s="31"/>
      <c r="B68" s="3"/>
      <c r="C68" s="4"/>
      <c r="D68" s="3"/>
      <c r="E68" s="3"/>
      <c r="F68" s="3"/>
      <c r="G68" s="3"/>
      <c r="H68" s="3"/>
      <c r="I68" s="3"/>
      <c r="J68" s="3"/>
      <c r="K68" s="3"/>
      <c r="L68" s="3"/>
      <c r="M68" s="3"/>
      <c r="N68" s="56"/>
      <c r="P68" s="57"/>
      <c r="Q68" s="54"/>
      <c r="R68" s="57"/>
      <c r="S68" s="54"/>
      <c r="T68" s="54"/>
      <c r="U68" s="54"/>
      <c r="V68" s="58"/>
      <c r="W68" s="58"/>
      <c r="X68" s="58"/>
    </row>
    <row r="69" spans="1:28" s="1" customFormat="1" ht="12.75">
      <c r="A69" s="31"/>
      <c r="B69" s="3"/>
      <c r="C69" s="4"/>
      <c r="D69" s="3"/>
      <c r="E69" s="3"/>
      <c r="F69" s="3"/>
      <c r="G69" s="3"/>
      <c r="H69" s="3"/>
      <c r="I69" s="3"/>
      <c r="J69" s="3"/>
      <c r="K69" s="3"/>
      <c r="L69" s="3"/>
      <c r="M69" s="3"/>
      <c r="N69" s="59"/>
    </row>
    <row r="70" spans="1:28" s="1" customFormat="1" ht="12.75">
      <c r="A70" s="31"/>
      <c r="B70" s="3"/>
      <c r="C70" s="4"/>
      <c r="D70" s="3"/>
      <c r="E70" s="3"/>
      <c r="F70" s="3"/>
      <c r="G70" s="3"/>
      <c r="H70" s="3"/>
      <c r="I70" s="3"/>
      <c r="J70" s="3"/>
      <c r="K70" s="3"/>
      <c r="L70" s="3"/>
      <c r="M70" s="3"/>
    </row>
    <row r="71" spans="1:28" s="1" customFormat="1">
      <c r="C71" s="33"/>
      <c r="D71" s="34"/>
      <c r="E71" s="34"/>
      <c r="F71" s="35">
        <v>2018</v>
      </c>
      <c r="G71" s="35"/>
      <c r="H71" s="35">
        <v>2019</v>
      </c>
      <c r="I71" s="36"/>
      <c r="J71" s="59"/>
    </row>
    <row r="72" spans="1:28" s="1" customFormat="1" ht="12.75">
      <c r="C72" s="37"/>
      <c r="D72" s="25" t="s">
        <v>122</v>
      </c>
      <c r="F72" s="15">
        <f>V35-X35</f>
        <v>5149.8859333333339</v>
      </c>
      <c r="H72" s="60">
        <f>V65-X65</f>
        <v>41397.895573752525</v>
      </c>
      <c r="I72" s="38"/>
      <c r="J72" s="59"/>
      <c r="L72" s="59">
        <f>H72-41397.9</f>
        <v>-4.4262474766583182E-3</v>
      </c>
    </row>
    <row r="73" spans="1:28" ht="12.75">
      <c r="C73" s="40"/>
      <c r="D73" s="25" t="s">
        <v>90</v>
      </c>
      <c r="F73" s="41">
        <v>0.26500000000000001</v>
      </c>
      <c r="H73" s="41">
        <f>F73</f>
        <v>0.26500000000000001</v>
      </c>
      <c r="I73" s="42"/>
    </row>
    <row r="74" spans="1:28" ht="12.75">
      <c r="C74" s="40"/>
      <c r="D74" s="25" t="s">
        <v>91</v>
      </c>
      <c r="F74" s="15">
        <f>F72*F73</f>
        <v>1364.7197723333336</v>
      </c>
      <c r="H74" s="15">
        <f>H72*H73</f>
        <v>10970.44232704442</v>
      </c>
      <c r="I74" s="42"/>
    </row>
    <row r="75" spans="1:28" ht="13.5" thickBot="1">
      <c r="C75" s="40"/>
      <c r="D75" s="25" t="s">
        <v>92</v>
      </c>
      <c r="F75" s="43">
        <f>F74/0.735</f>
        <v>1856.7615950113382</v>
      </c>
      <c r="H75" s="43">
        <f>H74/0.735</f>
        <v>14925.771873529824</v>
      </c>
      <c r="I75" s="42"/>
    </row>
    <row r="76" spans="1:28" ht="12.75" thickTop="1">
      <c r="C76" s="44"/>
      <c r="D76" s="45"/>
      <c r="E76" s="45"/>
      <c r="F76" s="45"/>
      <c r="G76" s="45"/>
      <c r="H76" s="45"/>
      <c r="I76" s="46"/>
    </row>
    <row r="78" spans="1:28">
      <c r="H78" s="450"/>
    </row>
    <row r="80" spans="1:28">
      <c r="D80" s="451" t="s">
        <v>288</v>
      </c>
    </row>
  </sheetData>
  <mergeCells count="2">
    <mergeCell ref="A6:AB6"/>
    <mergeCell ref="A7:AB7"/>
  </mergeCells>
  <printOptions horizontalCentered="1"/>
  <pageMargins left="0.39370078740157499" right="0.39370078740157499" top="0.98425196850393704" bottom="0.78740157480314998" header="0.59055118110236204" footer="0.59055118110236204"/>
  <pageSetup scale="56" orientation="landscape" r:id="rId1"/>
  <headerFooter alignWithMargins="0">
    <oddHeader xml:space="preserve">&amp;R&amp;"Times New Roman,Regular"&amp;10Filed: 2018-xx-xx
EB-2018-xxxx
Exhibit A
Tab 2
Appendix A
&amp;USchedule 15&amp;"Arial MT,Regular"&amp;9&amp;U
</oddHeader>
  </headerFooter>
  <customProperties>
    <customPr name="EpmWorksheetKeyString_GUID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FE1B0-26C6-4014-A84F-4E81ED576A68}">
  <sheetPr>
    <tabColor theme="4" tint="0.39997558519241921"/>
    <pageSetUpPr fitToPage="1"/>
  </sheetPr>
  <dimension ref="A1:AH202"/>
  <sheetViews>
    <sheetView topLeftCell="A54" zoomScale="115" zoomScaleNormal="100" workbookViewId="0">
      <selection activeCell="D124" sqref="D124"/>
    </sheetView>
  </sheetViews>
  <sheetFormatPr defaultColWidth="9.140625" defaultRowHeight="12.75"/>
  <cols>
    <col min="1" max="2" width="12.42578125" style="61" customWidth="1"/>
    <col min="3" max="3" width="12" style="61" bestFit="1" customWidth="1"/>
    <col min="4" max="4" width="11.5703125" style="61" customWidth="1"/>
    <col min="5" max="5" width="13.42578125" style="61" customWidth="1"/>
    <col min="6" max="6" width="12.5703125" style="61" bestFit="1" customWidth="1"/>
    <col min="7" max="7" width="10.42578125" style="61" customWidth="1"/>
    <col min="8" max="8" width="12.140625" style="61" customWidth="1"/>
    <col min="9" max="9" width="10.42578125" style="61" customWidth="1"/>
    <col min="10" max="21" width="10.42578125" style="61" hidden="1" customWidth="1"/>
    <col min="22" max="22" width="10.42578125" style="61" customWidth="1"/>
    <col min="23" max="23" width="11.42578125" style="61" customWidth="1"/>
    <col min="24" max="24" width="11.42578125" style="62" customWidth="1"/>
    <col min="25" max="25" width="10.42578125" style="62" customWidth="1"/>
    <col min="26" max="26" width="12.5703125" style="62" customWidth="1"/>
    <col min="27" max="27" width="9.140625" style="62"/>
    <col min="28" max="28" width="8.140625" style="62" bestFit="1" customWidth="1"/>
    <col min="29" max="29" width="14.140625" style="62" bestFit="1" customWidth="1"/>
    <col min="30" max="30" width="12.140625" style="62" customWidth="1"/>
    <col min="31" max="32" width="13.140625" style="62" customWidth="1"/>
    <col min="33" max="16384" width="9.140625" style="62"/>
  </cols>
  <sheetData>
    <row r="1" spans="1:32">
      <c r="C1" s="993" t="s">
        <v>240</v>
      </c>
      <c r="D1" s="993"/>
    </row>
    <row r="2" spans="1:32">
      <c r="A2" s="63"/>
      <c r="D2" s="994" t="s">
        <v>241</v>
      </c>
      <c r="E2" s="994"/>
    </row>
    <row r="4" spans="1:32">
      <c r="A4" s="64" t="str">
        <f>+'UGL CCA_with, Dec 31 TU'!A2</f>
        <v>2018 Final Balances for Regulatory Purposes</v>
      </c>
    </row>
    <row r="6" spans="1:32">
      <c r="A6" s="65"/>
      <c r="B6" s="66" t="s">
        <v>134</v>
      </c>
      <c r="C6" s="67" t="s">
        <v>135</v>
      </c>
      <c r="D6" s="68" t="s">
        <v>136</v>
      </c>
      <c r="E6" s="65"/>
      <c r="F6" s="69" t="s">
        <v>137</v>
      </c>
      <c r="G6" s="70" t="s">
        <v>138</v>
      </c>
      <c r="H6" s="69" t="s">
        <v>139</v>
      </c>
      <c r="I6" s="65"/>
      <c r="J6" s="70" t="s">
        <v>25</v>
      </c>
      <c r="K6" s="70" t="s">
        <v>25</v>
      </c>
      <c r="L6" s="70" t="s">
        <v>25</v>
      </c>
      <c r="M6" s="70" t="s">
        <v>25</v>
      </c>
      <c r="N6" s="70" t="s">
        <v>25</v>
      </c>
      <c r="O6" s="70" t="s">
        <v>25</v>
      </c>
      <c r="P6" s="70" t="s">
        <v>25</v>
      </c>
      <c r="Q6" s="70" t="s">
        <v>25</v>
      </c>
      <c r="R6" s="70" t="s">
        <v>25</v>
      </c>
      <c r="S6" s="70" t="s">
        <v>25</v>
      </c>
      <c r="T6" s="70" t="s">
        <v>25</v>
      </c>
      <c r="U6" s="71" t="s">
        <v>25</v>
      </c>
      <c r="V6" s="68" t="s">
        <v>25</v>
      </c>
      <c r="W6" s="72" t="s">
        <v>140</v>
      </c>
      <c r="X6" s="73"/>
    </row>
    <row r="7" spans="1:32">
      <c r="A7" s="74" t="s">
        <v>141</v>
      </c>
      <c r="B7" s="75" t="s">
        <v>142</v>
      </c>
      <c r="C7" s="76" t="s">
        <v>5</v>
      </c>
      <c r="D7" s="76" t="s">
        <v>143</v>
      </c>
      <c r="E7" s="77" t="s">
        <v>144</v>
      </c>
      <c r="F7" s="74" t="s">
        <v>145</v>
      </c>
      <c r="G7" s="78" t="s">
        <v>146</v>
      </c>
      <c r="H7" s="74" t="s">
        <v>147</v>
      </c>
      <c r="I7" s="78" t="s">
        <v>16</v>
      </c>
      <c r="J7" s="78" t="s">
        <v>192</v>
      </c>
      <c r="K7" s="78" t="s">
        <v>192</v>
      </c>
      <c r="L7" s="78" t="s">
        <v>192</v>
      </c>
      <c r="M7" s="78" t="s">
        <v>192</v>
      </c>
      <c r="N7" s="78" t="s">
        <v>192</v>
      </c>
      <c r="O7" s="78" t="s">
        <v>192</v>
      </c>
      <c r="P7" s="78" t="s">
        <v>192</v>
      </c>
      <c r="Q7" s="78" t="s">
        <v>192</v>
      </c>
      <c r="R7" s="78" t="s">
        <v>192</v>
      </c>
      <c r="S7" s="78" t="s">
        <v>192</v>
      </c>
      <c r="T7" s="78" t="s">
        <v>192</v>
      </c>
      <c r="U7" s="79" t="s">
        <v>192</v>
      </c>
      <c r="V7" s="76"/>
      <c r="W7" s="80" t="s">
        <v>10</v>
      </c>
      <c r="X7" s="73"/>
    </row>
    <row r="8" spans="1:32">
      <c r="A8" s="81" t="s">
        <v>148</v>
      </c>
      <c r="B8" s="82" t="s">
        <v>149</v>
      </c>
      <c r="C8" s="83" t="s">
        <v>84</v>
      </c>
      <c r="D8" s="84" t="s">
        <v>150</v>
      </c>
      <c r="E8" s="85"/>
      <c r="F8" s="81" t="s">
        <v>151</v>
      </c>
      <c r="G8" s="86" t="s">
        <v>152</v>
      </c>
      <c r="H8" s="81" t="s">
        <v>153</v>
      </c>
      <c r="I8" s="86" t="s">
        <v>154</v>
      </c>
      <c r="J8" s="86" t="s">
        <v>194</v>
      </c>
      <c r="K8" s="86" t="s">
        <v>195</v>
      </c>
      <c r="L8" s="86" t="s">
        <v>196</v>
      </c>
      <c r="M8" s="86" t="s">
        <v>197</v>
      </c>
      <c r="N8" s="86" t="s">
        <v>198</v>
      </c>
      <c r="O8" s="86" t="s">
        <v>199</v>
      </c>
      <c r="P8" s="86" t="s">
        <v>200</v>
      </c>
      <c r="Q8" s="86" t="s">
        <v>201</v>
      </c>
      <c r="R8" s="86" t="s">
        <v>202</v>
      </c>
      <c r="S8" s="86" t="s">
        <v>203</v>
      </c>
      <c r="T8" s="86" t="s">
        <v>204</v>
      </c>
      <c r="U8" s="86" t="s">
        <v>205</v>
      </c>
      <c r="V8" s="84" t="s">
        <v>155</v>
      </c>
      <c r="W8" s="80" t="s">
        <v>243</v>
      </c>
      <c r="X8" s="87" t="s">
        <v>167</v>
      </c>
    </row>
    <row r="9" spans="1:32">
      <c r="A9" s="78"/>
      <c r="B9" s="88"/>
      <c r="C9" s="77"/>
      <c r="D9" s="77"/>
      <c r="E9" s="77"/>
      <c r="F9" s="77"/>
      <c r="G9" s="77"/>
      <c r="H9" s="77"/>
      <c r="I9" s="78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89"/>
      <c r="W9" s="65"/>
      <c r="X9" s="73"/>
    </row>
    <row r="10" spans="1:32">
      <c r="A10" s="79">
        <v>1</v>
      </c>
      <c r="B10" s="90">
        <v>1079504181</v>
      </c>
      <c r="C10" s="90">
        <f>+'UGL CCA_wo, Dec 31 TU'!C8</f>
        <v>0</v>
      </c>
      <c r="D10" s="77"/>
      <c r="E10" s="77"/>
      <c r="F10" s="77"/>
      <c r="G10" s="91">
        <f t="shared" ref="G10:G31" si="0">+((C10+F10)*0.5)</f>
        <v>0</v>
      </c>
      <c r="H10" s="91">
        <f>+B10+G10+D10</f>
        <v>1079504181</v>
      </c>
      <c r="I10" s="92">
        <v>4</v>
      </c>
      <c r="J10" s="91">
        <f>H10*I10/100/12</f>
        <v>3598347.27</v>
      </c>
      <c r="K10" s="91">
        <f>H10*I10/100/12</f>
        <v>3598347.27</v>
      </c>
      <c r="L10" s="91">
        <f>H10*I10/100/12</f>
        <v>3598347.27</v>
      </c>
      <c r="M10" s="91">
        <f>H10*I10/100/12</f>
        <v>3598347.27</v>
      </c>
      <c r="N10" s="91">
        <f>H10*I10/100/12</f>
        <v>3598347.27</v>
      </c>
      <c r="O10" s="91">
        <f>H10*I10/100/12</f>
        <v>3598347.27</v>
      </c>
      <c r="P10" s="91">
        <f>H10*I10/100/12</f>
        <v>3598347.27</v>
      </c>
      <c r="Q10" s="91">
        <f>H10*I10/100/12</f>
        <v>3598347.27</v>
      </c>
      <c r="R10" s="91">
        <f>H10*I10/100/12</f>
        <v>3598347.27</v>
      </c>
      <c r="S10" s="91">
        <f>H10*I10/100/12</f>
        <v>3598347.27</v>
      </c>
      <c r="T10" s="91">
        <f>H10*I10/100/12</f>
        <v>3598347.27</v>
      </c>
      <c r="U10" s="91">
        <f>H10*I10/100/12</f>
        <v>3598347.27</v>
      </c>
      <c r="V10" s="93">
        <f>SUM(J10:U10)</f>
        <v>43180167.24000001</v>
      </c>
      <c r="W10" s="91">
        <f>+B10+C10+F10-V10</f>
        <v>1036324013.76</v>
      </c>
      <c r="X10" s="94">
        <f>H10*I10/100</f>
        <v>43180167.240000002</v>
      </c>
      <c r="Y10" s="95">
        <f t="shared" ref="Y10:Y31" si="1">V10-X10</f>
        <v>0</v>
      </c>
      <c r="AB10" s="62" t="s">
        <v>244</v>
      </c>
    </row>
    <row r="11" spans="1:32">
      <c r="A11" s="96" t="s">
        <v>157</v>
      </c>
      <c r="B11" s="90">
        <v>111527757.69173762</v>
      </c>
      <c r="C11" s="90">
        <f>+'UGL CCA_wo, Dec 31 TU'!C9</f>
        <v>9150809.7721887007</v>
      </c>
      <c r="D11" s="90">
        <f>'UGL Acc CCA_with, Dec 31 TU'!D11-AD16</f>
        <v>1228392.6705591802</v>
      </c>
      <c r="E11" s="91"/>
      <c r="F11" s="90"/>
      <c r="G11" s="91">
        <f t="shared" si="0"/>
        <v>4575404.8860943504</v>
      </c>
      <c r="H11" s="91">
        <f t="shared" ref="H11:H31" si="2">+B11+G11+D11</f>
        <v>117331555.24839115</v>
      </c>
      <c r="I11" s="92">
        <v>6</v>
      </c>
      <c r="J11" s="91">
        <f t="shared" ref="J11:J31" si="3">H11*I11/100/12</f>
        <v>586657.7762419557</v>
      </c>
      <c r="K11" s="91">
        <f t="shared" ref="K11:K31" si="4">H11*I11/100/12</f>
        <v>586657.7762419557</v>
      </c>
      <c r="L11" s="91">
        <f t="shared" ref="L11:L31" si="5">H11*I11/100/12</f>
        <v>586657.7762419557</v>
      </c>
      <c r="M11" s="91">
        <f t="shared" ref="M11:M31" si="6">H11*I11/100/12</f>
        <v>586657.7762419557</v>
      </c>
      <c r="N11" s="91">
        <f t="shared" ref="N11:N31" si="7">H11*I11/100/12</f>
        <v>586657.7762419557</v>
      </c>
      <c r="O11" s="91">
        <f t="shared" ref="O11:O31" si="8">H11*I11/100/12</f>
        <v>586657.7762419557</v>
      </c>
      <c r="P11" s="91">
        <f t="shared" ref="P11:P31" si="9">H11*I11/100/12</f>
        <v>586657.7762419557</v>
      </c>
      <c r="Q11" s="91">
        <f t="shared" ref="Q11:Q31" si="10">H11*I11/100/12</f>
        <v>586657.7762419557</v>
      </c>
      <c r="R11" s="91">
        <f t="shared" ref="R11:R31" si="11">H11*I11/100/12</f>
        <v>586657.7762419557</v>
      </c>
      <c r="S11" s="91">
        <f t="shared" ref="S11:S31" si="12">H11*I11/100/12</f>
        <v>586657.7762419557</v>
      </c>
      <c r="T11" s="91">
        <f t="shared" ref="T11:T31" si="13">H11*I11/100/12</f>
        <v>586657.7762419557</v>
      </c>
      <c r="U11" s="91">
        <f t="shared" ref="U11:U31" si="14">H11*I11/100/12</f>
        <v>586657.7762419557</v>
      </c>
      <c r="V11" s="93">
        <f t="shared" ref="V11:V31" si="15">SUM(J11:U11)</f>
        <v>7039893.314903467</v>
      </c>
      <c r="W11" s="91">
        <f>+B11+C11+F11-V11</f>
        <v>113638674.14902285</v>
      </c>
      <c r="X11" s="94">
        <f>H11*I11/100</f>
        <v>7039893.3149034688</v>
      </c>
      <c r="Y11" s="95">
        <f t="shared" si="1"/>
        <v>0</v>
      </c>
      <c r="AB11" s="62" t="s">
        <v>245</v>
      </c>
    </row>
    <row r="12" spans="1:32" ht="13.5" thickBot="1">
      <c r="A12" s="96">
        <v>2</v>
      </c>
      <c r="B12" s="90">
        <v>108301967</v>
      </c>
      <c r="C12" s="90">
        <f>+'UGL CCA_wo, Dec 31 TU'!C10</f>
        <v>0</v>
      </c>
      <c r="D12" s="90"/>
      <c r="E12" s="91"/>
      <c r="F12" s="90"/>
      <c r="G12" s="91">
        <f t="shared" si="0"/>
        <v>0</v>
      </c>
      <c r="H12" s="91">
        <f t="shared" si="2"/>
        <v>108301967</v>
      </c>
      <c r="I12" s="92">
        <v>6</v>
      </c>
      <c r="J12" s="91">
        <f t="shared" si="3"/>
        <v>541509.83499999996</v>
      </c>
      <c r="K12" s="91">
        <f t="shared" si="4"/>
        <v>541509.83499999996</v>
      </c>
      <c r="L12" s="91">
        <f t="shared" si="5"/>
        <v>541509.83499999996</v>
      </c>
      <c r="M12" s="91">
        <f t="shared" si="6"/>
        <v>541509.83499999996</v>
      </c>
      <c r="N12" s="91">
        <f t="shared" si="7"/>
        <v>541509.83499999996</v>
      </c>
      <c r="O12" s="91">
        <f t="shared" si="8"/>
        <v>541509.83499999996</v>
      </c>
      <c r="P12" s="91">
        <f t="shared" si="9"/>
        <v>541509.83499999996</v>
      </c>
      <c r="Q12" s="91">
        <f t="shared" si="10"/>
        <v>541509.83499999996</v>
      </c>
      <c r="R12" s="91">
        <f t="shared" si="11"/>
        <v>541509.83499999996</v>
      </c>
      <c r="S12" s="91">
        <f t="shared" si="12"/>
        <v>541509.83499999996</v>
      </c>
      <c r="T12" s="91">
        <f t="shared" si="13"/>
        <v>541509.83499999996</v>
      </c>
      <c r="U12" s="91">
        <f t="shared" si="14"/>
        <v>541509.83499999996</v>
      </c>
      <c r="V12" s="93">
        <f t="shared" si="15"/>
        <v>6498118.0199999996</v>
      </c>
      <c r="W12" s="91">
        <f>+B12+C12+F12-V12</f>
        <v>101803848.98</v>
      </c>
      <c r="X12" s="94">
        <f t="shared" ref="X12:X31" si="16">H12*I12/100</f>
        <v>6498118.0199999996</v>
      </c>
      <c r="Y12" s="95">
        <f t="shared" si="1"/>
        <v>0</v>
      </c>
    </row>
    <row r="13" spans="1:32">
      <c r="A13" s="96">
        <v>3</v>
      </c>
      <c r="B13" s="90">
        <v>3312242</v>
      </c>
      <c r="C13" s="90">
        <f>+'UGL CCA_wo, Dec 31 TU'!C11</f>
        <v>0</v>
      </c>
      <c r="D13" s="90"/>
      <c r="E13" s="91"/>
      <c r="F13" s="90"/>
      <c r="G13" s="91">
        <f t="shared" si="0"/>
        <v>0</v>
      </c>
      <c r="H13" s="91">
        <f t="shared" si="2"/>
        <v>3312242</v>
      </c>
      <c r="I13" s="92">
        <v>5</v>
      </c>
      <c r="J13" s="91">
        <f t="shared" si="3"/>
        <v>13801.008333333333</v>
      </c>
      <c r="K13" s="91">
        <f t="shared" si="4"/>
        <v>13801.008333333333</v>
      </c>
      <c r="L13" s="91">
        <f t="shared" si="5"/>
        <v>13801.008333333333</v>
      </c>
      <c r="M13" s="91">
        <f t="shared" si="6"/>
        <v>13801.008333333333</v>
      </c>
      <c r="N13" s="91">
        <f t="shared" si="7"/>
        <v>13801.008333333333</v>
      </c>
      <c r="O13" s="91">
        <f t="shared" si="8"/>
        <v>13801.008333333333</v>
      </c>
      <c r="P13" s="91">
        <f t="shared" si="9"/>
        <v>13801.008333333333</v>
      </c>
      <c r="Q13" s="91">
        <f t="shared" si="10"/>
        <v>13801.008333333333</v>
      </c>
      <c r="R13" s="91">
        <f t="shared" si="11"/>
        <v>13801.008333333333</v>
      </c>
      <c r="S13" s="91">
        <f t="shared" si="12"/>
        <v>13801.008333333333</v>
      </c>
      <c r="T13" s="91">
        <f t="shared" si="13"/>
        <v>13801.008333333333</v>
      </c>
      <c r="U13" s="91">
        <f t="shared" si="14"/>
        <v>13801.008333333333</v>
      </c>
      <c r="V13" s="93">
        <f t="shared" si="15"/>
        <v>165612.1</v>
      </c>
      <c r="W13" s="91">
        <f t="shared" ref="W13:W31" si="17">+B13+C13+F13-V13</f>
        <v>3146629.9</v>
      </c>
      <c r="X13" s="94">
        <f t="shared" si="16"/>
        <v>165612.1</v>
      </c>
      <c r="Y13" s="95">
        <f t="shared" si="1"/>
        <v>0</v>
      </c>
      <c r="AB13" s="97" t="s">
        <v>246</v>
      </c>
      <c r="AC13" s="98"/>
      <c r="AD13" s="99" t="s">
        <v>210</v>
      </c>
      <c r="AE13" s="99" t="s">
        <v>247</v>
      </c>
      <c r="AF13" s="100" t="s">
        <v>212</v>
      </c>
    </row>
    <row r="14" spans="1:32">
      <c r="A14" s="96">
        <v>6</v>
      </c>
      <c r="B14" s="90">
        <v>102071</v>
      </c>
      <c r="C14" s="90">
        <f>+'UGL CCA_wo, Dec 31 TU'!C12</f>
        <v>0</v>
      </c>
      <c r="D14" s="90"/>
      <c r="E14" s="91"/>
      <c r="F14" s="90"/>
      <c r="G14" s="91">
        <f t="shared" si="0"/>
        <v>0</v>
      </c>
      <c r="H14" s="91">
        <f t="shared" si="2"/>
        <v>102071</v>
      </c>
      <c r="I14" s="92">
        <v>10</v>
      </c>
      <c r="J14" s="91">
        <f t="shared" si="3"/>
        <v>850.5916666666667</v>
      </c>
      <c r="K14" s="91">
        <f t="shared" si="4"/>
        <v>850.5916666666667</v>
      </c>
      <c r="L14" s="91">
        <f t="shared" si="5"/>
        <v>850.5916666666667</v>
      </c>
      <c r="M14" s="91">
        <f t="shared" si="6"/>
        <v>850.5916666666667</v>
      </c>
      <c r="N14" s="91">
        <f t="shared" si="7"/>
        <v>850.5916666666667</v>
      </c>
      <c r="O14" s="91">
        <f t="shared" si="8"/>
        <v>850.5916666666667</v>
      </c>
      <c r="P14" s="91">
        <f t="shared" si="9"/>
        <v>850.5916666666667</v>
      </c>
      <c r="Q14" s="91">
        <f t="shared" si="10"/>
        <v>850.5916666666667</v>
      </c>
      <c r="R14" s="91">
        <f t="shared" si="11"/>
        <v>850.5916666666667</v>
      </c>
      <c r="S14" s="91">
        <f t="shared" si="12"/>
        <v>850.5916666666667</v>
      </c>
      <c r="T14" s="91">
        <f t="shared" si="13"/>
        <v>850.5916666666667</v>
      </c>
      <c r="U14" s="91">
        <f t="shared" si="14"/>
        <v>850.5916666666667</v>
      </c>
      <c r="V14" s="93">
        <f t="shared" si="15"/>
        <v>10207.100000000004</v>
      </c>
      <c r="W14" s="91">
        <f t="shared" si="17"/>
        <v>91863.9</v>
      </c>
      <c r="X14" s="94">
        <f t="shared" si="16"/>
        <v>10207.1</v>
      </c>
      <c r="Y14" s="95">
        <f t="shared" si="1"/>
        <v>0</v>
      </c>
      <c r="AB14" s="101"/>
      <c r="AF14" s="102"/>
    </row>
    <row r="15" spans="1:32">
      <c r="A15" s="96">
        <v>7</v>
      </c>
      <c r="B15" s="90">
        <v>758782924</v>
      </c>
      <c r="C15" s="90">
        <f>+'UGL CCA_wo, Dec 31 TU'!C13</f>
        <v>1018367</v>
      </c>
      <c r="D15" s="90">
        <f>'UGL Acc CCA_with, Dec 31 TU'!D15-AD18</f>
        <v>3337034.7525310693</v>
      </c>
      <c r="E15" s="90"/>
      <c r="F15" s="90"/>
      <c r="G15" s="91">
        <f t="shared" si="0"/>
        <v>509183.5</v>
      </c>
      <c r="H15" s="91">
        <f t="shared" si="2"/>
        <v>762629142.25253105</v>
      </c>
      <c r="I15" s="92">
        <v>15</v>
      </c>
      <c r="J15" s="91">
        <f t="shared" si="3"/>
        <v>9532864.2781566381</v>
      </c>
      <c r="K15" s="91">
        <f t="shared" si="4"/>
        <v>9532864.2781566381</v>
      </c>
      <c r="L15" s="91">
        <f>H15*I15/100/12</f>
        <v>9532864.2781566381</v>
      </c>
      <c r="M15" s="91">
        <f t="shared" si="6"/>
        <v>9532864.2781566381</v>
      </c>
      <c r="N15" s="91">
        <f t="shared" si="7"/>
        <v>9532864.2781566381</v>
      </c>
      <c r="O15" s="91">
        <f t="shared" si="8"/>
        <v>9532864.2781566381</v>
      </c>
      <c r="P15" s="91">
        <f t="shared" si="9"/>
        <v>9532864.2781566381</v>
      </c>
      <c r="Q15" s="91">
        <f t="shared" si="10"/>
        <v>9532864.2781566381</v>
      </c>
      <c r="R15" s="91">
        <f t="shared" si="11"/>
        <v>9532864.2781566381</v>
      </c>
      <c r="S15" s="91">
        <f t="shared" si="12"/>
        <v>9532864.2781566381</v>
      </c>
      <c r="T15" s="91">
        <f t="shared" si="13"/>
        <v>9532864.2781566381</v>
      </c>
      <c r="U15" s="91">
        <f t="shared" si="14"/>
        <v>9532864.2781566381</v>
      </c>
      <c r="V15" s="93">
        <f t="shared" si="15"/>
        <v>114394371.33787966</v>
      </c>
      <c r="W15" s="91">
        <f t="shared" si="17"/>
        <v>645406919.66212034</v>
      </c>
      <c r="X15" s="94">
        <f t="shared" si="16"/>
        <v>114394371.33787966</v>
      </c>
      <c r="Y15" s="95">
        <f t="shared" si="1"/>
        <v>0</v>
      </c>
      <c r="AB15" s="103" t="s">
        <v>215</v>
      </c>
      <c r="AF15" s="102"/>
    </row>
    <row r="16" spans="1:32">
      <c r="A16" s="96">
        <v>8</v>
      </c>
      <c r="B16" s="90">
        <v>213831171.79178083</v>
      </c>
      <c r="C16" s="90">
        <f>+'UGL CCA_wo, Dec 31 TU'!C14</f>
        <v>27426183</v>
      </c>
      <c r="D16" s="90">
        <f>'UGL Acc CCA_with, Dec 31 TU'!D16-AD19</f>
        <v>7516017.0404302003</v>
      </c>
      <c r="E16" s="91"/>
      <c r="F16" s="90"/>
      <c r="G16" s="91">
        <f t="shared" si="0"/>
        <v>13713091.5</v>
      </c>
      <c r="H16" s="91">
        <f t="shared" si="2"/>
        <v>235060280.33221102</v>
      </c>
      <c r="I16" s="92">
        <v>20</v>
      </c>
      <c r="J16" s="91">
        <f t="shared" si="3"/>
        <v>3917671.338870184</v>
      </c>
      <c r="K16" s="91">
        <f t="shared" si="4"/>
        <v>3917671.338870184</v>
      </c>
      <c r="L16" s="91">
        <f t="shared" si="5"/>
        <v>3917671.338870184</v>
      </c>
      <c r="M16" s="91">
        <f t="shared" si="6"/>
        <v>3917671.338870184</v>
      </c>
      <c r="N16" s="91">
        <f t="shared" si="7"/>
        <v>3917671.338870184</v>
      </c>
      <c r="O16" s="91">
        <f t="shared" si="8"/>
        <v>3917671.338870184</v>
      </c>
      <c r="P16" s="91">
        <f t="shared" si="9"/>
        <v>3917671.338870184</v>
      </c>
      <c r="Q16" s="91">
        <f t="shared" si="10"/>
        <v>3917671.338870184</v>
      </c>
      <c r="R16" s="91">
        <f t="shared" si="11"/>
        <v>3917671.338870184</v>
      </c>
      <c r="S16" s="91">
        <f t="shared" si="12"/>
        <v>3917671.338870184</v>
      </c>
      <c r="T16" s="91">
        <f t="shared" si="13"/>
        <v>3917671.338870184</v>
      </c>
      <c r="U16" s="91">
        <f t="shared" si="14"/>
        <v>3917671.338870184</v>
      </c>
      <c r="V16" s="93">
        <f>SUM(J16:U16)</f>
        <v>47012056.066442199</v>
      </c>
      <c r="W16" s="91">
        <f t="shared" si="17"/>
        <v>194245298.72533864</v>
      </c>
      <c r="X16" s="94">
        <f t="shared" si="16"/>
        <v>47012056.066442207</v>
      </c>
      <c r="Y16" s="95">
        <f t="shared" si="1"/>
        <v>0</v>
      </c>
      <c r="AB16" s="101" t="s">
        <v>216</v>
      </c>
      <c r="AD16" s="94">
        <f>1724.33333333333*1000</f>
        <v>1724333.33333333</v>
      </c>
      <c r="AE16" s="94">
        <f>+AF16-AD16</f>
        <v>4406666.6666666698</v>
      </c>
      <c r="AF16" s="104">
        <f>6131*1000</f>
        <v>6131000</v>
      </c>
    </row>
    <row r="17" spans="1:32">
      <c r="A17" s="105" t="s">
        <v>248</v>
      </c>
      <c r="B17" s="90"/>
      <c r="C17" s="90"/>
      <c r="D17" s="90"/>
      <c r="E17" s="91"/>
      <c r="F17" s="90"/>
      <c r="G17" s="91"/>
      <c r="H17" s="91">
        <v>-9835000</v>
      </c>
      <c r="I17" s="92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3">
        <f>'UGL CCA_wo, Dec 31 TU'!V15</f>
        <v>-1967000</v>
      </c>
      <c r="W17" s="91">
        <v>0</v>
      </c>
      <c r="X17" s="94">
        <v>0</v>
      </c>
      <c r="Y17" s="95">
        <f t="shared" si="1"/>
        <v>-1967000</v>
      </c>
      <c r="AB17" s="101"/>
      <c r="AD17" s="94"/>
      <c r="AE17" s="94"/>
      <c r="AF17" s="104"/>
    </row>
    <row r="18" spans="1:32">
      <c r="A18" s="96">
        <v>10</v>
      </c>
      <c r="B18" s="90">
        <v>14327742</v>
      </c>
      <c r="C18" s="90">
        <f>+'UGL CCA_wo, Dec 31 TU'!C16</f>
        <v>6390636</v>
      </c>
      <c r="D18" s="90">
        <f>+'UGL Acc CCA_with, Dec 31 TU'!D18</f>
        <v>34562.629207839273</v>
      </c>
      <c r="E18" s="91"/>
      <c r="F18" s="90"/>
      <c r="G18" s="91">
        <f t="shared" si="0"/>
        <v>3195318</v>
      </c>
      <c r="H18" s="91">
        <f t="shared" si="2"/>
        <v>17557622.629207838</v>
      </c>
      <c r="I18" s="92">
        <v>30</v>
      </c>
      <c r="J18" s="91">
        <f t="shared" si="3"/>
        <v>438940.56573019596</v>
      </c>
      <c r="K18" s="91">
        <f t="shared" si="4"/>
        <v>438940.56573019596</v>
      </c>
      <c r="L18" s="91">
        <f t="shared" si="5"/>
        <v>438940.56573019596</v>
      </c>
      <c r="M18" s="91">
        <f t="shared" si="6"/>
        <v>438940.56573019596</v>
      </c>
      <c r="N18" s="91">
        <f t="shared" si="7"/>
        <v>438940.56573019596</v>
      </c>
      <c r="O18" s="91">
        <f t="shared" si="8"/>
        <v>438940.56573019596</v>
      </c>
      <c r="P18" s="91">
        <f t="shared" si="9"/>
        <v>438940.56573019596</v>
      </c>
      <c r="Q18" s="91">
        <f t="shared" si="10"/>
        <v>438940.56573019596</v>
      </c>
      <c r="R18" s="91">
        <f t="shared" si="11"/>
        <v>438940.56573019596</v>
      </c>
      <c r="S18" s="91">
        <f t="shared" si="12"/>
        <v>438940.56573019596</v>
      </c>
      <c r="T18" s="91">
        <f t="shared" si="13"/>
        <v>438940.56573019596</v>
      </c>
      <c r="U18" s="91">
        <f t="shared" si="14"/>
        <v>438940.56573019596</v>
      </c>
      <c r="V18" s="93">
        <f t="shared" si="15"/>
        <v>5267286.7887623515</v>
      </c>
      <c r="W18" s="91">
        <f t="shared" si="17"/>
        <v>15451091.211237649</v>
      </c>
      <c r="X18" s="94">
        <f t="shared" si="16"/>
        <v>5267286.7887623515</v>
      </c>
      <c r="Y18" s="95">
        <f t="shared" si="1"/>
        <v>0</v>
      </c>
      <c r="AB18" s="101">
        <v>7</v>
      </c>
      <c r="AC18" s="94"/>
      <c r="AD18" s="94">
        <f>4438.33333333333*1000</f>
        <v>4438333.3333333302</v>
      </c>
      <c r="AE18" s="94">
        <f t="shared" ref="AE18:AE25" si="18">+AF18-AD18</f>
        <v>20962666.666666672</v>
      </c>
      <c r="AF18" s="104">
        <f>25401*1000</f>
        <v>25401000</v>
      </c>
    </row>
    <row r="19" spans="1:32">
      <c r="A19" s="96">
        <v>12</v>
      </c>
      <c r="B19" s="90">
        <v>1425304</v>
      </c>
      <c r="C19" s="90">
        <f>+'UGL CCA_wo, Dec 31 TU'!C17</f>
        <v>4859394</v>
      </c>
      <c r="D19" s="90">
        <f>+'UGL Acc CCA_with, Dec 31 TU'!D19</f>
        <v>325887.868958904</v>
      </c>
      <c r="E19" s="91"/>
      <c r="F19" s="90"/>
      <c r="G19" s="91">
        <f>+((C19-D19+F19)*0.5)</f>
        <v>2266753.0655205478</v>
      </c>
      <c r="H19" s="91">
        <f>+B19+G19+D19</f>
        <v>4017944.9344794517</v>
      </c>
      <c r="I19" s="92">
        <v>100</v>
      </c>
      <c r="J19" s="91">
        <f>H19*I19/100/12</f>
        <v>334828.74453995429</v>
      </c>
      <c r="K19" s="91">
        <f t="shared" si="4"/>
        <v>334828.74453995429</v>
      </c>
      <c r="L19" s="91">
        <f t="shared" si="5"/>
        <v>334828.74453995429</v>
      </c>
      <c r="M19" s="91">
        <f t="shared" si="6"/>
        <v>334828.74453995429</v>
      </c>
      <c r="N19" s="91">
        <f t="shared" si="7"/>
        <v>334828.74453995429</v>
      </c>
      <c r="O19" s="91">
        <f t="shared" si="8"/>
        <v>334828.74453995429</v>
      </c>
      <c r="P19" s="91">
        <f t="shared" si="9"/>
        <v>334828.74453995429</v>
      </c>
      <c r="Q19" s="91">
        <f t="shared" si="10"/>
        <v>334828.74453995429</v>
      </c>
      <c r="R19" s="91">
        <f t="shared" si="11"/>
        <v>334828.74453995429</v>
      </c>
      <c r="S19" s="91">
        <f t="shared" si="12"/>
        <v>334828.74453995429</v>
      </c>
      <c r="T19" s="91">
        <f t="shared" si="13"/>
        <v>334828.74453995429</v>
      </c>
      <c r="U19" s="91">
        <f t="shared" si="14"/>
        <v>334828.74453995429</v>
      </c>
      <c r="V19" s="93">
        <f>SUM(J19:U19)</f>
        <v>4017944.9344794513</v>
      </c>
      <c r="W19" s="91">
        <f>+B19+C19+F19-V19</f>
        <v>2266753.0655205487</v>
      </c>
      <c r="X19" s="94">
        <f t="shared" si="16"/>
        <v>4017944.9344794517</v>
      </c>
      <c r="Y19" s="95">
        <f t="shared" si="1"/>
        <v>0</v>
      </c>
      <c r="AB19" s="101">
        <v>8</v>
      </c>
      <c r="AC19" s="94"/>
      <c r="AD19" s="94">
        <f>100.022*1000</f>
        <v>100022</v>
      </c>
      <c r="AE19" s="94">
        <f t="shared" si="18"/>
        <v>7581480</v>
      </c>
      <c r="AF19" s="104">
        <f>7681.502*1000</f>
        <v>7681502</v>
      </c>
    </row>
    <row r="20" spans="1:32">
      <c r="A20" s="96">
        <v>13</v>
      </c>
      <c r="B20" s="90">
        <v>1803458.2504710075</v>
      </c>
      <c r="C20" s="90">
        <f>+'UGL CCA_wo, Dec 31 TU'!C18</f>
        <v>0</v>
      </c>
      <c r="D20" s="90"/>
      <c r="E20" s="91"/>
      <c r="F20" s="90"/>
      <c r="G20" s="91">
        <f t="shared" si="0"/>
        <v>0</v>
      </c>
      <c r="H20" s="91">
        <f t="shared" si="2"/>
        <v>1803458.2504710075</v>
      </c>
      <c r="I20" s="92"/>
      <c r="J20" s="91">
        <f t="shared" si="3"/>
        <v>0</v>
      </c>
      <c r="K20" s="91">
        <f t="shared" si="4"/>
        <v>0</v>
      </c>
      <c r="L20" s="91">
        <f t="shared" si="5"/>
        <v>0</v>
      </c>
      <c r="M20" s="91">
        <f t="shared" si="6"/>
        <v>0</v>
      </c>
      <c r="N20" s="91">
        <f t="shared" si="7"/>
        <v>0</v>
      </c>
      <c r="O20" s="91">
        <f t="shared" si="8"/>
        <v>0</v>
      </c>
      <c r="P20" s="91">
        <f t="shared" si="9"/>
        <v>0</v>
      </c>
      <c r="Q20" s="91">
        <f t="shared" si="10"/>
        <v>0</v>
      </c>
      <c r="R20" s="91">
        <f t="shared" si="11"/>
        <v>0</v>
      </c>
      <c r="S20" s="91">
        <f t="shared" si="12"/>
        <v>0</v>
      </c>
      <c r="T20" s="91">
        <f t="shared" si="13"/>
        <v>0</v>
      </c>
      <c r="U20" s="91">
        <f t="shared" si="14"/>
        <v>0</v>
      </c>
      <c r="V20" s="106">
        <v>433603.71882717207</v>
      </c>
      <c r="W20" s="91">
        <f t="shared" si="17"/>
        <v>1369854.5316438354</v>
      </c>
      <c r="X20" s="94"/>
      <c r="Y20" s="95">
        <f t="shared" si="1"/>
        <v>433603.71882717207</v>
      </c>
      <c r="AB20" s="101">
        <v>14.1</v>
      </c>
      <c r="AC20" s="94"/>
      <c r="AD20" s="94"/>
      <c r="AE20" s="94">
        <f t="shared" si="18"/>
        <v>345000</v>
      </c>
      <c r="AF20" s="104">
        <f>345*1000</f>
        <v>345000</v>
      </c>
    </row>
    <row r="21" spans="1:32">
      <c r="A21" s="96">
        <v>17</v>
      </c>
      <c r="B21" s="90">
        <v>624140</v>
      </c>
      <c r="C21" s="90">
        <f>+'UGL CCA_wo, Dec 31 TU'!C19</f>
        <v>0</v>
      </c>
      <c r="D21" s="90"/>
      <c r="E21" s="91"/>
      <c r="F21" s="90"/>
      <c r="G21" s="91">
        <f t="shared" si="0"/>
        <v>0</v>
      </c>
      <c r="H21" s="91">
        <f t="shared" si="2"/>
        <v>624140</v>
      </c>
      <c r="I21" s="92">
        <v>8</v>
      </c>
      <c r="J21" s="91">
        <f t="shared" si="3"/>
        <v>4160.9333333333334</v>
      </c>
      <c r="K21" s="91">
        <f t="shared" si="4"/>
        <v>4160.9333333333334</v>
      </c>
      <c r="L21" s="91">
        <f t="shared" si="5"/>
        <v>4160.9333333333334</v>
      </c>
      <c r="M21" s="91">
        <f t="shared" si="6"/>
        <v>4160.9333333333334</v>
      </c>
      <c r="N21" s="91">
        <f t="shared" si="7"/>
        <v>4160.9333333333334</v>
      </c>
      <c r="O21" s="91">
        <f t="shared" si="8"/>
        <v>4160.9333333333334</v>
      </c>
      <c r="P21" s="91">
        <f t="shared" si="9"/>
        <v>4160.9333333333334</v>
      </c>
      <c r="Q21" s="91">
        <f t="shared" si="10"/>
        <v>4160.9333333333334</v>
      </c>
      <c r="R21" s="91">
        <f t="shared" si="11"/>
        <v>4160.9333333333334</v>
      </c>
      <c r="S21" s="91">
        <f t="shared" si="12"/>
        <v>4160.9333333333334</v>
      </c>
      <c r="T21" s="91">
        <f t="shared" si="13"/>
        <v>4160.9333333333334</v>
      </c>
      <c r="U21" s="91">
        <f t="shared" si="14"/>
        <v>4160.9333333333334</v>
      </c>
      <c r="V21" s="93">
        <f t="shared" si="15"/>
        <v>49931.200000000004</v>
      </c>
      <c r="W21" s="91">
        <f t="shared" si="17"/>
        <v>574208.80000000005</v>
      </c>
      <c r="X21" s="94">
        <f t="shared" si="16"/>
        <v>49931.199999999997</v>
      </c>
      <c r="Y21" s="95">
        <f t="shared" si="1"/>
        <v>0</v>
      </c>
      <c r="AB21" s="101">
        <v>41</v>
      </c>
      <c r="AC21" s="94"/>
      <c r="AD21" s="94">
        <f>141*1000</f>
        <v>141000</v>
      </c>
      <c r="AE21" s="94">
        <f t="shared" si="18"/>
        <v>0</v>
      </c>
      <c r="AF21" s="104">
        <f>141*1000</f>
        <v>141000</v>
      </c>
    </row>
    <row r="22" spans="1:32">
      <c r="A22" s="96">
        <v>38</v>
      </c>
      <c r="B22" s="90">
        <v>2128778</v>
      </c>
      <c r="C22" s="90">
        <f>+'UGL CCA_wo, Dec 31 TU'!C20</f>
        <v>937683</v>
      </c>
      <c r="D22" s="90">
        <f>+'UGL Acc CCA_with, Dec 31 TU'!D22</f>
        <v>823604.88211891404</v>
      </c>
      <c r="E22" s="91"/>
      <c r="F22" s="90"/>
      <c r="G22" s="91">
        <f t="shared" si="0"/>
        <v>468841.5</v>
      </c>
      <c r="H22" s="91">
        <f>+B22+G22+D22</f>
        <v>3421224.3821189143</v>
      </c>
      <c r="I22" s="92">
        <v>30</v>
      </c>
      <c r="J22" s="91">
        <f t="shared" si="3"/>
        <v>85530.609552972863</v>
      </c>
      <c r="K22" s="91">
        <f t="shared" si="4"/>
        <v>85530.609552972863</v>
      </c>
      <c r="L22" s="91">
        <f t="shared" si="5"/>
        <v>85530.609552972863</v>
      </c>
      <c r="M22" s="91">
        <f t="shared" si="6"/>
        <v>85530.609552972863</v>
      </c>
      <c r="N22" s="91">
        <f t="shared" si="7"/>
        <v>85530.609552972863</v>
      </c>
      <c r="O22" s="91">
        <f t="shared" si="8"/>
        <v>85530.609552972863</v>
      </c>
      <c r="P22" s="91">
        <f t="shared" si="9"/>
        <v>85530.609552972863</v>
      </c>
      <c r="Q22" s="91">
        <f t="shared" si="10"/>
        <v>85530.609552972863</v>
      </c>
      <c r="R22" s="91">
        <f t="shared" si="11"/>
        <v>85530.609552972863</v>
      </c>
      <c r="S22" s="91">
        <f t="shared" si="12"/>
        <v>85530.609552972863</v>
      </c>
      <c r="T22" s="91">
        <f t="shared" si="13"/>
        <v>85530.609552972863</v>
      </c>
      <c r="U22" s="91">
        <f t="shared" si="14"/>
        <v>85530.609552972863</v>
      </c>
      <c r="V22" s="93">
        <f t="shared" si="15"/>
        <v>1026367.3146356741</v>
      </c>
      <c r="W22" s="91">
        <f t="shared" si="17"/>
        <v>2040093.685364326</v>
      </c>
      <c r="X22" s="94">
        <f t="shared" si="16"/>
        <v>1026367.3146356744</v>
      </c>
      <c r="Y22" s="95">
        <f t="shared" si="1"/>
        <v>0</v>
      </c>
      <c r="AB22" s="101">
        <v>49</v>
      </c>
      <c r="AD22" s="94">
        <f>584.333333333333*1000</f>
        <v>584333.33333333302</v>
      </c>
      <c r="AE22" s="94">
        <f t="shared" si="18"/>
        <v>32356666.666666668</v>
      </c>
      <c r="AF22" s="104">
        <f>32941*1000</f>
        <v>32941000</v>
      </c>
    </row>
    <row r="23" spans="1:32">
      <c r="A23" s="96">
        <v>41</v>
      </c>
      <c r="B23" s="90">
        <v>7558375.0164383557</v>
      </c>
      <c r="C23" s="90">
        <f>+'UGL CCA_wo, Dec 31 TU'!C21</f>
        <v>441808</v>
      </c>
      <c r="D23" s="90">
        <f>'UGL Acc CCA_with, Dec 31 TU'!D23-AD21</f>
        <v>46149.94556190999</v>
      </c>
      <c r="E23" s="90"/>
      <c r="F23" s="90"/>
      <c r="G23" s="91">
        <f t="shared" si="0"/>
        <v>220904</v>
      </c>
      <c r="H23" s="91">
        <f t="shared" si="2"/>
        <v>7825428.9620002657</v>
      </c>
      <c r="I23" s="92">
        <v>25</v>
      </c>
      <c r="J23" s="91">
        <f t="shared" si="3"/>
        <v>163029.77004167219</v>
      </c>
      <c r="K23" s="91">
        <f t="shared" si="4"/>
        <v>163029.77004167219</v>
      </c>
      <c r="L23" s="91">
        <f t="shared" si="5"/>
        <v>163029.77004167219</v>
      </c>
      <c r="M23" s="91">
        <f t="shared" si="6"/>
        <v>163029.77004167219</v>
      </c>
      <c r="N23" s="91">
        <f t="shared" si="7"/>
        <v>163029.77004167219</v>
      </c>
      <c r="O23" s="91">
        <f t="shared" si="8"/>
        <v>163029.77004167219</v>
      </c>
      <c r="P23" s="91">
        <f t="shared" si="9"/>
        <v>163029.77004167219</v>
      </c>
      <c r="Q23" s="91">
        <f t="shared" si="10"/>
        <v>163029.77004167219</v>
      </c>
      <c r="R23" s="91">
        <f t="shared" si="11"/>
        <v>163029.77004167219</v>
      </c>
      <c r="S23" s="91">
        <f t="shared" si="12"/>
        <v>163029.77004167219</v>
      </c>
      <c r="T23" s="91">
        <f t="shared" si="13"/>
        <v>163029.77004167219</v>
      </c>
      <c r="U23" s="91">
        <f t="shared" si="14"/>
        <v>163029.77004167219</v>
      </c>
      <c r="V23" s="93">
        <f t="shared" si="15"/>
        <v>1956357.2405000667</v>
      </c>
      <c r="W23" s="91">
        <f t="shared" si="17"/>
        <v>6043825.7759382892</v>
      </c>
      <c r="X23" s="94">
        <f t="shared" si="16"/>
        <v>1956357.2405000662</v>
      </c>
      <c r="Y23" s="95">
        <f t="shared" si="1"/>
        <v>0</v>
      </c>
      <c r="AB23" s="101">
        <v>50</v>
      </c>
      <c r="AD23" s="94"/>
      <c r="AE23" s="94">
        <f t="shared" si="18"/>
        <v>1000</v>
      </c>
      <c r="AF23" s="104">
        <f>1*1000</f>
        <v>1000</v>
      </c>
    </row>
    <row r="24" spans="1:32">
      <c r="A24" s="96">
        <v>45</v>
      </c>
      <c r="B24" s="90">
        <v>13007</v>
      </c>
      <c r="C24" s="90">
        <f>+'UGL CCA_wo, Dec 31 TU'!C22</f>
        <v>0</v>
      </c>
      <c r="D24" s="90"/>
      <c r="E24" s="90"/>
      <c r="F24" s="90"/>
      <c r="G24" s="91">
        <f t="shared" si="0"/>
        <v>0</v>
      </c>
      <c r="H24" s="91">
        <f t="shared" si="2"/>
        <v>13007</v>
      </c>
      <c r="I24" s="92">
        <v>45</v>
      </c>
      <c r="J24" s="91">
        <f t="shared" si="3"/>
        <v>487.76249999999999</v>
      </c>
      <c r="K24" s="91">
        <f t="shared" si="4"/>
        <v>487.76249999999999</v>
      </c>
      <c r="L24" s="91">
        <f t="shared" si="5"/>
        <v>487.76249999999999</v>
      </c>
      <c r="M24" s="91">
        <f t="shared" si="6"/>
        <v>487.76249999999999</v>
      </c>
      <c r="N24" s="91">
        <f t="shared" si="7"/>
        <v>487.76249999999999</v>
      </c>
      <c r="O24" s="91">
        <f t="shared" si="8"/>
        <v>487.76249999999999</v>
      </c>
      <c r="P24" s="91">
        <f t="shared" si="9"/>
        <v>487.76249999999999</v>
      </c>
      <c r="Q24" s="91">
        <f t="shared" si="10"/>
        <v>487.76249999999999</v>
      </c>
      <c r="R24" s="91">
        <f t="shared" si="11"/>
        <v>487.76249999999999</v>
      </c>
      <c r="S24" s="91">
        <f t="shared" si="12"/>
        <v>487.76249999999999</v>
      </c>
      <c r="T24" s="91">
        <f t="shared" si="13"/>
        <v>487.76249999999999</v>
      </c>
      <c r="U24" s="91">
        <f t="shared" si="14"/>
        <v>487.76249999999999</v>
      </c>
      <c r="V24" s="93">
        <f t="shared" si="15"/>
        <v>5853.1499999999987</v>
      </c>
      <c r="W24" s="91">
        <f t="shared" si="17"/>
        <v>7153.8500000000013</v>
      </c>
      <c r="X24" s="94">
        <f t="shared" si="16"/>
        <v>5853.15</v>
      </c>
      <c r="Y24" s="95">
        <f t="shared" si="1"/>
        <v>0</v>
      </c>
      <c r="AB24" s="101">
        <v>51</v>
      </c>
      <c r="AC24" s="94"/>
      <c r="AD24" s="94">
        <f>(1003+75)*1000</f>
        <v>1078000</v>
      </c>
      <c r="AE24" s="94">
        <f t="shared" si="18"/>
        <v>82748000</v>
      </c>
      <c r="AF24" s="104">
        <f>(78023+5803)*1000</f>
        <v>83826000</v>
      </c>
    </row>
    <row r="25" spans="1:32">
      <c r="A25" s="107">
        <v>49</v>
      </c>
      <c r="B25" s="90">
        <v>720794857.12876713</v>
      </c>
      <c r="C25" s="90">
        <f>+'UGL CCA_wo, Dec 31 TU'!C23</f>
        <v>13007264</v>
      </c>
      <c r="D25" s="90">
        <f>'UGL Acc CCA_with, Dec 31 TU'!D25-AD22</f>
        <v>1285636.145560517</v>
      </c>
      <c r="E25" s="91"/>
      <c r="F25" s="90"/>
      <c r="G25" s="91">
        <f t="shared" si="0"/>
        <v>6503632</v>
      </c>
      <c r="H25" s="91">
        <f t="shared" si="2"/>
        <v>728584125.27432764</v>
      </c>
      <c r="I25" s="92">
        <v>8</v>
      </c>
      <c r="J25" s="91">
        <f t="shared" si="3"/>
        <v>4857227.5018288512</v>
      </c>
      <c r="K25" s="91">
        <f t="shared" si="4"/>
        <v>4857227.5018288512</v>
      </c>
      <c r="L25" s="91">
        <f t="shared" si="5"/>
        <v>4857227.5018288512</v>
      </c>
      <c r="M25" s="91">
        <f t="shared" si="6"/>
        <v>4857227.5018288512</v>
      </c>
      <c r="N25" s="91">
        <f t="shared" si="7"/>
        <v>4857227.5018288512</v>
      </c>
      <c r="O25" s="91">
        <f t="shared" si="8"/>
        <v>4857227.5018288512</v>
      </c>
      <c r="P25" s="91">
        <f t="shared" si="9"/>
        <v>4857227.5018288512</v>
      </c>
      <c r="Q25" s="91">
        <f t="shared" si="10"/>
        <v>4857227.5018288512</v>
      </c>
      <c r="R25" s="91">
        <f t="shared" si="11"/>
        <v>4857227.5018288512</v>
      </c>
      <c r="S25" s="91">
        <f t="shared" si="12"/>
        <v>4857227.5018288512</v>
      </c>
      <c r="T25" s="91">
        <f t="shared" si="13"/>
        <v>4857227.5018288512</v>
      </c>
      <c r="U25" s="91">
        <f t="shared" si="14"/>
        <v>4857227.5018288512</v>
      </c>
      <c r="V25" s="93">
        <f t="shared" si="15"/>
        <v>58286730.021946199</v>
      </c>
      <c r="W25" s="91">
        <f t="shared" si="17"/>
        <v>675515391.10682094</v>
      </c>
      <c r="X25" s="94">
        <f t="shared" si="16"/>
        <v>58286730.021946214</v>
      </c>
      <c r="Y25" s="95">
        <f t="shared" si="1"/>
        <v>0</v>
      </c>
      <c r="AB25" s="108" t="s">
        <v>249</v>
      </c>
      <c r="AC25" s="109"/>
      <c r="AD25" s="110"/>
      <c r="AE25" s="110">
        <f t="shared" si="18"/>
        <v>2012000</v>
      </c>
      <c r="AF25" s="111">
        <f>2012*1000</f>
        <v>2012000</v>
      </c>
    </row>
    <row r="26" spans="1:32">
      <c r="A26" s="107">
        <v>50</v>
      </c>
      <c r="B26" s="90">
        <v>34475478.416666664</v>
      </c>
      <c r="C26" s="90">
        <f>+'UGL CCA_wo, Dec 31 TU'!C24</f>
        <v>4210503</v>
      </c>
      <c r="D26" s="90">
        <f>+'UGL Acc CCA_with, Dec 31 TU'!D26</f>
        <v>1424058.1300028074</v>
      </c>
      <c r="E26" s="91"/>
      <c r="F26" s="90"/>
      <c r="G26" s="91">
        <f t="shared" si="0"/>
        <v>2105251.5</v>
      </c>
      <c r="H26" s="91">
        <f>+B26+G26+D26</f>
        <v>38004788.046669468</v>
      </c>
      <c r="I26" s="92">
        <v>55</v>
      </c>
      <c r="J26" s="91">
        <f t="shared" si="3"/>
        <v>1741886.1188056841</v>
      </c>
      <c r="K26" s="91">
        <f t="shared" si="4"/>
        <v>1741886.1188056841</v>
      </c>
      <c r="L26" s="91">
        <f t="shared" si="5"/>
        <v>1741886.1188056841</v>
      </c>
      <c r="M26" s="91">
        <f t="shared" si="6"/>
        <v>1741886.1188056841</v>
      </c>
      <c r="N26" s="91">
        <f t="shared" si="7"/>
        <v>1741886.1188056841</v>
      </c>
      <c r="O26" s="91">
        <f t="shared" si="8"/>
        <v>1741886.1188056841</v>
      </c>
      <c r="P26" s="91">
        <f t="shared" si="9"/>
        <v>1741886.1188056841</v>
      </c>
      <c r="Q26" s="91">
        <f t="shared" si="10"/>
        <v>1741886.1188056841</v>
      </c>
      <c r="R26" s="91">
        <f t="shared" si="11"/>
        <v>1741886.1188056841</v>
      </c>
      <c r="S26" s="91">
        <f t="shared" si="12"/>
        <v>1741886.1188056841</v>
      </c>
      <c r="T26" s="91">
        <f t="shared" si="13"/>
        <v>1741886.1188056841</v>
      </c>
      <c r="U26" s="91">
        <f t="shared" si="14"/>
        <v>1741886.1188056841</v>
      </c>
      <c r="V26" s="93">
        <f t="shared" si="15"/>
        <v>20902633.42566821</v>
      </c>
      <c r="W26" s="91">
        <f t="shared" si="17"/>
        <v>17783347.990998454</v>
      </c>
      <c r="X26" s="94">
        <f t="shared" si="16"/>
        <v>20902633.42566821</v>
      </c>
      <c r="Y26" s="95">
        <f t="shared" si="1"/>
        <v>0</v>
      </c>
      <c r="AB26" s="101"/>
      <c r="AD26" s="94"/>
      <c r="AE26" s="94"/>
      <c r="AF26" s="104"/>
    </row>
    <row r="27" spans="1:32" ht="15.75" thickBot="1">
      <c r="A27" s="96">
        <v>51</v>
      </c>
      <c r="B27" s="90">
        <v>1105905088.7548378</v>
      </c>
      <c r="C27" s="90">
        <f>+'UGL CCA_wo, Dec 31 TU'!C25</f>
        <v>189983276.22781098</v>
      </c>
      <c r="D27" s="90">
        <f>'UGL Acc CCA_with, Dec 31 TU'!D27-AD24</f>
        <v>29173451.977023799</v>
      </c>
      <c r="E27" s="91"/>
      <c r="F27" s="90"/>
      <c r="G27" s="91">
        <f t="shared" si="0"/>
        <v>94991638.113905489</v>
      </c>
      <c r="H27" s="91">
        <f t="shared" si="2"/>
        <v>1230070178.845767</v>
      </c>
      <c r="I27" s="92">
        <v>6</v>
      </c>
      <c r="J27" s="91">
        <f t="shared" si="3"/>
        <v>6150350.8942288347</v>
      </c>
      <c r="K27" s="91">
        <f t="shared" si="4"/>
        <v>6150350.8942288347</v>
      </c>
      <c r="L27" s="91">
        <f t="shared" si="5"/>
        <v>6150350.8942288347</v>
      </c>
      <c r="M27" s="91">
        <f t="shared" si="6"/>
        <v>6150350.8942288347</v>
      </c>
      <c r="N27" s="91">
        <f t="shared" si="7"/>
        <v>6150350.8942288347</v>
      </c>
      <c r="O27" s="91">
        <f t="shared" si="8"/>
        <v>6150350.8942288347</v>
      </c>
      <c r="P27" s="91">
        <f t="shared" si="9"/>
        <v>6150350.8942288347</v>
      </c>
      <c r="Q27" s="91">
        <f t="shared" si="10"/>
        <v>6150350.8942288347</v>
      </c>
      <c r="R27" s="91">
        <f t="shared" si="11"/>
        <v>6150350.8942288347</v>
      </c>
      <c r="S27" s="91">
        <f t="shared" si="12"/>
        <v>6150350.8942288347</v>
      </c>
      <c r="T27" s="91">
        <f t="shared" si="13"/>
        <v>6150350.8942288347</v>
      </c>
      <c r="U27" s="91">
        <f t="shared" si="14"/>
        <v>6150350.8942288347</v>
      </c>
      <c r="V27" s="93">
        <f>SUM(J27:U27)</f>
        <v>73804210.730746001</v>
      </c>
      <c r="W27" s="91">
        <f t="shared" si="17"/>
        <v>1222084154.2519028</v>
      </c>
      <c r="X27" s="94">
        <f t="shared" si="16"/>
        <v>73804210.730746016</v>
      </c>
      <c r="Y27" s="95">
        <f t="shared" si="1"/>
        <v>0</v>
      </c>
      <c r="AB27" s="112" t="s">
        <v>212</v>
      </c>
      <c r="AC27" s="113"/>
      <c r="AD27" s="114">
        <f>SUM(AD15:AD25)</f>
        <v>8066021.9999999935</v>
      </c>
      <c r="AE27" s="114">
        <f>SUM(AE15:AE25)</f>
        <v>150413480</v>
      </c>
      <c r="AF27" s="115">
        <f>SUM(AF15:AF25)</f>
        <v>158479502</v>
      </c>
    </row>
    <row r="28" spans="1:32" ht="15">
      <c r="A28" s="105" t="s">
        <v>224</v>
      </c>
      <c r="B28" s="90">
        <f>'UGL CCA_wo, Dec 31 TU'!B26</f>
        <v>50470373.133874834</v>
      </c>
      <c r="C28" s="90">
        <f>+'UGL CCA_wo, Dec 31 TU'!C26</f>
        <v>12433689.920825999</v>
      </c>
      <c r="D28" s="90">
        <v>0</v>
      </c>
      <c r="E28" s="91"/>
      <c r="F28" s="90"/>
      <c r="G28" s="91">
        <f t="shared" si="0"/>
        <v>6216844.9604129996</v>
      </c>
      <c r="H28" s="91">
        <f t="shared" si="2"/>
        <v>56687218.094287835</v>
      </c>
      <c r="I28" s="92">
        <v>6</v>
      </c>
      <c r="J28" s="91">
        <f t="shared" si="3"/>
        <v>283436.09047143918</v>
      </c>
      <c r="K28" s="91">
        <f t="shared" si="4"/>
        <v>283436.09047143918</v>
      </c>
      <c r="L28" s="91">
        <f t="shared" si="5"/>
        <v>283436.09047143918</v>
      </c>
      <c r="M28" s="91">
        <f t="shared" si="6"/>
        <v>283436.09047143918</v>
      </c>
      <c r="N28" s="91">
        <f t="shared" si="7"/>
        <v>283436.09047143918</v>
      </c>
      <c r="O28" s="91">
        <f t="shared" si="8"/>
        <v>283436.09047143918</v>
      </c>
      <c r="P28" s="91">
        <f t="shared" si="9"/>
        <v>283436.09047143918</v>
      </c>
      <c r="Q28" s="91">
        <f t="shared" si="10"/>
        <v>283436.09047143918</v>
      </c>
      <c r="R28" s="91">
        <f t="shared" si="11"/>
        <v>283436.09047143918</v>
      </c>
      <c r="S28" s="91">
        <f t="shared" si="12"/>
        <v>283436.09047143918</v>
      </c>
      <c r="T28" s="91">
        <f t="shared" si="13"/>
        <v>283436.09047143918</v>
      </c>
      <c r="U28" s="91">
        <f t="shared" si="14"/>
        <v>283436.09047143918</v>
      </c>
      <c r="V28" s="93">
        <f>SUM(J28:U28)</f>
        <v>3401233.0856572692</v>
      </c>
      <c r="W28" s="91">
        <f t="shared" si="17"/>
        <v>59502829.969043568</v>
      </c>
      <c r="X28" s="94">
        <f t="shared" si="16"/>
        <v>3401233.0856572702</v>
      </c>
      <c r="Y28" s="95">
        <f t="shared" si="1"/>
        <v>0</v>
      </c>
      <c r="AD28" s="116"/>
      <c r="AE28" s="116"/>
      <c r="AF28" s="116"/>
    </row>
    <row r="29" spans="1:32">
      <c r="A29" s="96">
        <v>43.2</v>
      </c>
      <c r="B29" s="90">
        <v>0</v>
      </c>
      <c r="C29" s="90">
        <f>+'UGL CCA_wo, Dec 31 TU'!C27</f>
        <v>0</v>
      </c>
      <c r="D29" s="90"/>
      <c r="E29" s="91"/>
      <c r="F29" s="90"/>
      <c r="G29" s="91">
        <f t="shared" si="0"/>
        <v>0</v>
      </c>
      <c r="H29" s="91"/>
      <c r="I29" s="92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3"/>
      <c r="W29" s="91"/>
      <c r="X29" s="94"/>
      <c r="Y29" s="95">
        <f t="shared" si="1"/>
        <v>0</v>
      </c>
    </row>
    <row r="30" spans="1:32">
      <c r="A30" s="96" t="s">
        <v>158</v>
      </c>
      <c r="B30" s="90">
        <v>20617328.936484177</v>
      </c>
      <c r="C30" s="90">
        <f>+'UGL CCA_wo, Dec 31 TU'!C28</f>
        <v>0</v>
      </c>
      <c r="D30" s="90"/>
      <c r="E30" s="91"/>
      <c r="F30" s="90"/>
      <c r="G30" s="91">
        <f t="shared" si="0"/>
        <v>0</v>
      </c>
      <c r="H30" s="91">
        <f t="shared" si="2"/>
        <v>20617328.936484177</v>
      </c>
      <c r="I30" s="92">
        <v>7</v>
      </c>
      <c r="J30" s="91">
        <f t="shared" si="3"/>
        <v>120267.75212949103</v>
      </c>
      <c r="K30" s="91">
        <f t="shared" si="4"/>
        <v>120267.75212949103</v>
      </c>
      <c r="L30" s="91">
        <f t="shared" si="5"/>
        <v>120267.75212949103</v>
      </c>
      <c r="M30" s="91">
        <f t="shared" si="6"/>
        <v>120267.75212949103</v>
      </c>
      <c r="N30" s="91">
        <f t="shared" si="7"/>
        <v>120267.75212949103</v>
      </c>
      <c r="O30" s="91">
        <f t="shared" si="8"/>
        <v>120267.75212949103</v>
      </c>
      <c r="P30" s="91">
        <f t="shared" si="9"/>
        <v>120267.75212949103</v>
      </c>
      <c r="Q30" s="91">
        <f t="shared" si="10"/>
        <v>120267.75212949103</v>
      </c>
      <c r="R30" s="91">
        <f t="shared" si="11"/>
        <v>120267.75212949103</v>
      </c>
      <c r="S30" s="91">
        <f t="shared" si="12"/>
        <v>120267.75212949103</v>
      </c>
      <c r="T30" s="91">
        <f t="shared" si="13"/>
        <v>120267.75212949103</v>
      </c>
      <c r="U30" s="91">
        <f t="shared" si="14"/>
        <v>120267.75212949103</v>
      </c>
      <c r="V30" s="93">
        <f t="shared" si="15"/>
        <v>1443213.0255538921</v>
      </c>
      <c r="W30" s="91">
        <f t="shared" si="17"/>
        <v>19174115.910930283</v>
      </c>
      <c r="X30" s="94">
        <f t="shared" si="16"/>
        <v>1443213.0255538924</v>
      </c>
      <c r="Y30" s="95">
        <f t="shared" si="1"/>
        <v>0</v>
      </c>
      <c r="AB30" s="62" t="s">
        <v>250</v>
      </c>
    </row>
    <row r="31" spans="1:32">
      <c r="A31" s="117">
        <v>14.1</v>
      </c>
      <c r="B31" s="90">
        <v>4708769.2657534247</v>
      </c>
      <c r="C31" s="90">
        <f>+'UGL CCA_wo, Dec 31 TU'!C29</f>
        <v>886087</v>
      </c>
      <c r="D31" s="90">
        <f>+'UGL Acc CCA_with, Dec 31 TU'!D31</f>
        <v>79257.17769182616</v>
      </c>
      <c r="E31" s="91"/>
      <c r="F31" s="90"/>
      <c r="G31" s="91">
        <f t="shared" si="0"/>
        <v>443043.5</v>
      </c>
      <c r="H31" s="91">
        <f t="shared" si="2"/>
        <v>5231069.9434452513</v>
      </c>
      <c r="I31" s="92">
        <v>5</v>
      </c>
      <c r="J31" s="91">
        <f t="shared" si="3"/>
        <v>21796.124764355212</v>
      </c>
      <c r="K31" s="91">
        <f t="shared" si="4"/>
        <v>21796.124764355212</v>
      </c>
      <c r="L31" s="91">
        <f t="shared" si="5"/>
        <v>21796.124764355212</v>
      </c>
      <c r="M31" s="91">
        <f t="shared" si="6"/>
        <v>21796.124764355212</v>
      </c>
      <c r="N31" s="91">
        <f t="shared" si="7"/>
        <v>21796.124764355212</v>
      </c>
      <c r="O31" s="91">
        <f t="shared" si="8"/>
        <v>21796.124764355212</v>
      </c>
      <c r="P31" s="91">
        <f t="shared" si="9"/>
        <v>21796.124764355212</v>
      </c>
      <c r="Q31" s="91">
        <f t="shared" si="10"/>
        <v>21796.124764355212</v>
      </c>
      <c r="R31" s="91">
        <f t="shared" si="11"/>
        <v>21796.124764355212</v>
      </c>
      <c r="S31" s="91">
        <f t="shared" si="12"/>
        <v>21796.124764355212</v>
      </c>
      <c r="T31" s="91">
        <f t="shared" si="13"/>
        <v>21796.124764355212</v>
      </c>
      <c r="U31" s="91">
        <f t="shared" si="14"/>
        <v>21796.124764355212</v>
      </c>
      <c r="V31" s="93">
        <f t="shared" si="15"/>
        <v>261553.49717226261</v>
      </c>
      <c r="W31" s="91">
        <f t="shared" si="17"/>
        <v>5333302.7685811622</v>
      </c>
      <c r="X31" s="94">
        <f t="shared" si="16"/>
        <v>261553.49717226255</v>
      </c>
      <c r="Y31" s="95">
        <f t="shared" si="1"/>
        <v>0</v>
      </c>
    </row>
    <row r="32" spans="1:32" ht="13.5" thickBot="1">
      <c r="A32" s="118" t="s">
        <v>84</v>
      </c>
      <c r="B32" s="119">
        <f>SUM(B10:B31)</f>
        <v>4240215014.3868117</v>
      </c>
      <c r="C32" s="119">
        <f t="shared" ref="C32:T32" si="19">SUM(C10:C31)</f>
        <v>270745700.92082566</v>
      </c>
      <c r="D32" s="119">
        <f>SUM(D10:D31)</f>
        <v>45274053.219646968</v>
      </c>
      <c r="E32" s="119">
        <f t="shared" si="19"/>
        <v>0</v>
      </c>
      <c r="F32" s="119">
        <f t="shared" si="19"/>
        <v>0</v>
      </c>
      <c r="G32" s="119">
        <f>SUM(G10:G31)</f>
        <v>135209906.52593338</v>
      </c>
      <c r="H32" s="119">
        <f t="shared" si="19"/>
        <v>4410863974.1323919</v>
      </c>
      <c r="I32" s="119"/>
      <c r="J32" s="119">
        <f t="shared" si="19"/>
        <v>32393644.966195557</v>
      </c>
      <c r="K32" s="119">
        <f t="shared" si="19"/>
        <v>32393644.966195557</v>
      </c>
      <c r="L32" s="119">
        <f t="shared" si="19"/>
        <v>32393644.966195557</v>
      </c>
      <c r="M32" s="119">
        <f t="shared" si="19"/>
        <v>32393644.966195557</v>
      </c>
      <c r="N32" s="119">
        <f t="shared" si="19"/>
        <v>32393644.966195557</v>
      </c>
      <c r="O32" s="119">
        <f t="shared" si="19"/>
        <v>32393644.966195557</v>
      </c>
      <c r="P32" s="119">
        <f t="shared" si="19"/>
        <v>32393644.966195557</v>
      </c>
      <c r="Q32" s="119">
        <f t="shared" si="19"/>
        <v>32393644.966195557</v>
      </c>
      <c r="R32" s="119">
        <f t="shared" si="19"/>
        <v>32393644.966195557</v>
      </c>
      <c r="S32" s="119">
        <f t="shared" si="19"/>
        <v>32393644.966195557</v>
      </c>
      <c r="T32" s="119">
        <f t="shared" si="19"/>
        <v>32393644.966195557</v>
      </c>
      <c r="U32" s="119">
        <f>SUM(U10:U31)</f>
        <v>32393644.966195557</v>
      </c>
      <c r="V32" s="119">
        <f>SUM(V10:V31)</f>
        <v>387190343.31317389</v>
      </c>
      <c r="W32" s="119">
        <f>SUM(W10:W31)</f>
        <v>4121803371.9944634</v>
      </c>
      <c r="X32" s="94"/>
      <c r="AB32" s="62" t="s">
        <v>251</v>
      </c>
    </row>
    <row r="33" spans="1:34" ht="13.5" thickTop="1">
      <c r="A33" s="120"/>
      <c r="B33" s="94" t="s">
        <v>252</v>
      </c>
      <c r="C33" s="94">
        <f>+AF27-AF25</f>
        <v>156467502</v>
      </c>
      <c r="D33" s="94">
        <f>+AD27</f>
        <v>8066021.9999999935</v>
      </c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</row>
    <row r="34" spans="1:34">
      <c r="A34" s="120"/>
      <c r="B34" s="94" t="s">
        <v>84</v>
      </c>
      <c r="C34" s="121">
        <f>+C32+C33</f>
        <v>427213202.92082566</v>
      </c>
      <c r="D34" s="121">
        <f>+D32+D33</f>
        <v>53340075.21964696</v>
      </c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</row>
    <row r="35" spans="1:34">
      <c r="A35" s="63" t="s">
        <v>189</v>
      </c>
      <c r="B35" s="122"/>
      <c r="C35" s="123">
        <f>+C34-'UGL Acc CCA_with, Dec 31 TU'!C34</f>
        <v>0</v>
      </c>
      <c r="D35" s="123">
        <f>+D34-'UGL Acc CCA_with, Dec 31 TU'!D34</f>
        <v>0</v>
      </c>
      <c r="E35" s="122"/>
      <c r="F35" s="122"/>
      <c r="G35" s="122"/>
      <c r="H35" s="124" t="s">
        <v>127</v>
      </c>
      <c r="I35" s="122"/>
      <c r="J35" s="125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73"/>
      <c r="Y35" s="126"/>
    </row>
    <row r="36" spans="1:34">
      <c r="A36" s="63" t="s">
        <v>190</v>
      </c>
      <c r="B36" s="122"/>
      <c r="C36" s="122"/>
      <c r="D36" s="122"/>
      <c r="E36" s="122"/>
      <c r="F36" s="122"/>
      <c r="G36" s="122"/>
      <c r="H36" s="127" t="s">
        <v>131</v>
      </c>
      <c r="I36" s="122"/>
      <c r="J36" s="125"/>
      <c r="K36" s="122"/>
      <c r="L36" s="122"/>
      <c r="M36" s="122"/>
      <c r="N36" s="122"/>
      <c r="O36" s="122"/>
      <c r="P36" s="122"/>
      <c r="Q36" s="122"/>
      <c r="R36" s="122"/>
      <c r="S36" s="122"/>
      <c r="T36" s="125"/>
      <c r="U36" s="122"/>
      <c r="V36" s="122"/>
      <c r="W36" s="122"/>
      <c r="X36" s="73"/>
      <c r="Y36" s="126"/>
    </row>
    <row r="37" spans="1:34">
      <c r="A37" s="63" t="s">
        <v>133</v>
      </c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3"/>
      <c r="Q37" s="122"/>
      <c r="R37" s="122"/>
      <c r="S37" s="122"/>
      <c r="T37" s="122"/>
      <c r="U37" s="122"/>
      <c r="V37" s="122"/>
      <c r="W37" s="122"/>
      <c r="X37" s="73"/>
      <c r="Y37" s="126"/>
    </row>
    <row r="38" spans="1:34">
      <c r="A38" s="128" t="s">
        <v>191</v>
      </c>
      <c r="B38" s="129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73"/>
      <c r="Y38" s="126"/>
    </row>
    <row r="39" spans="1:34">
      <c r="A39" s="130"/>
      <c r="B39" s="131" t="s">
        <v>134</v>
      </c>
      <c r="C39" s="132" t="s">
        <v>135</v>
      </c>
      <c r="D39" s="133" t="s">
        <v>136</v>
      </c>
      <c r="E39" s="130"/>
      <c r="F39" s="132" t="s">
        <v>137</v>
      </c>
      <c r="G39" s="133" t="s">
        <v>138</v>
      </c>
      <c r="H39" s="132" t="s">
        <v>139</v>
      </c>
      <c r="I39" s="130"/>
      <c r="J39" s="133" t="s">
        <v>25</v>
      </c>
      <c r="K39" s="133" t="s">
        <v>25</v>
      </c>
      <c r="L39" s="133" t="s">
        <v>25</v>
      </c>
      <c r="M39" s="133" t="s">
        <v>25</v>
      </c>
      <c r="N39" s="133" t="s">
        <v>25</v>
      </c>
      <c r="O39" s="133" t="s">
        <v>25</v>
      </c>
      <c r="P39" s="133" t="s">
        <v>25</v>
      </c>
      <c r="Q39" s="133" t="s">
        <v>25</v>
      </c>
      <c r="R39" s="133" t="s">
        <v>25</v>
      </c>
      <c r="S39" s="133" t="s">
        <v>25</v>
      </c>
      <c r="T39" s="133" t="s">
        <v>25</v>
      </c>
      <c r="U39" s="134" t="s">
        <v>25</v>
      </c>
      <c r="V39" s="133" t="s">
        <v>25</v>
      </c>
      <c r="W39" s="135" t="s">
        <v>140</v>
      </c>
      <c r="X39" s="73"/>
      <c r="Y39" s="126"/>
    </row>
    <row r="40" spans="1:34">
      <c r="A40" s="136" t="s">
        <v>141</v>
      </c>
      <c r="B40" s="137" t="s">
        <v>142</v>
      </c>
      <c r="C40" s="136" t="s">
        <v>5</v>
      </c>
      <c r="D40" s="136" t="s">
        <v>143</v>
      </c>
      <c r="E40" s="138" t="s">
        <v>144</v>
      </c>
      <c r="F40" s="136" t="s">
        <v>145</v>
      </c>
      <c r="G40" s="139" t="s">
        <v>146</v>
      </c>
      <c r="H40" s="136" t="s">
        <v>147</v>
      </c>
      <c r="I40" s="139" t="s">
        <v>16</v>
      </c>
      <c r="J40" s="139" t="s">
        <v>192</v>
      </c>
      <c r="K40" s="139" t="s">
        <v>192</v>
      </c>
      <c r="L40" s="139" t="s">
        <v>192</v>
      </c>
      <c r="M40" s="139" t="s">
        <v>192</v>
      </c>
      <c r="N40" s="139" t="s">
        <v>192</v>
      </c>
      <c r="O40" s="139" t="s">
        <v>192</v>
      </c>
      <c r="P40" s="139" t="s">
        <v>192</v>
      </c>
      <c r="Q40" s="139" t="s">
        <v>192</v>
      </c>
      <c r="R40" s="139" t="s">
        <v>192</v>
      </c>
      <c r="S40" s="139" t="s">
        <v>192</v>
      </c>
      <c r="T40" s="139" t="s">
        <v>192</v>
      </c>
      <c r="U40" s="140" t="s">
        <v>192</v>
      </c>
      <c r="V40" s="136"/>
      <c r="W40" s="141" t="s">
        <v>10</v>
      </c>
      <c r="X40" s="73"/>
      <c r="Y40" s="142"/>
    </row>
    <row r="41" spans="1:34">
      <c r="A41" s="143" t="s">
        <v>148</v>
      </c>
      <c r="B41" s="144" t="s">
        <v>149</v>
      </c>
      <c r="C41" s="143" t="s">
        <v>84</v>
      </c>
      <c r="D41" s="145" t="s">
        <v>150</v>
      </c>
      <c r="E41" s="146"/>
      <c r="F41" s="143" t="s">
        <v>151</v>
      </c>
      <c r="G41" s="145" t="s">
        <v>152</v>
      </c>
      <c r="H41" s="143" t="s">
        <v>153</v>
      </c>
      <c r="I41" s="145" t="s">
        <v>154</v>
      </c>
      <c r="J41" s="145" t="s">
        <v>194</v>
      </c>
      <c r="K41" s="145" t="s">
        <v>195</v>
      </c>
      <c r="L41" s="145" t="s">
        <v>196</v>
      </c>
      <c r="M41" s="145" t="s">
        <v>197</v>
      </c>
      <c r="N41" s="145" t="s">
        <v>198</v>
      </c>
      <c r="O41" s="145" t="s">
        <v>199</v>
      </c>
      <c r="P41" s="145" t="s">
        <v>200</v>
      </c>
      <c r="Q41" s="145" t="s">
        <v>201</v>
      </c>
      <c r="R41" s="145" t="s">
        <v>202</v>
      </c>
      <c r="S41" s="145" t="s">
        <v>203</v>
      </c>
      <c r="T41" s="145" t="s">
        <v>204</v>
      </c>
      <c r="U41" s="145" t="s">
        <v>205</v>
      </c>
      <c r="V41" s="145" t="s">
        <v>155</v>
      </c>
      <c r="W41" s="141" t="s">
        <v>156</v>
      </c>
      <c r="X41" s="87" t="s">
        <v>167</v>
      </c>
      <c r="Y41" s="142"/>
      <c r="Z41" s="147" t="s">
        <v>253</v>
      </c>
    </row>
    <row r="42" spans="1:34">
      <c r="A42" s="139"/>
      <c r="B42" s="148"/>
      <c r="C42" s="138"/>
      <c r="D42" s="138"/>
      <c r="E42" s="138"/>
      <c r="F42" s="138"/>
      <c r="G42" s="138"/>
      <c r="H42" s="138"/>
      <c r="I42" s="139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49"/>
      <c r="W42" s="130"/>
      <c r="X42" s="73"/>
      <c r="Y42" s="142"/>
      <c r="AB42" s="62" t="s">
        <v>244</v>
      </c>
    </row>
    <row r="43" spans="1:34">
      <c r="A43" s="140">
        <v>1</v>
      </c>
      <c r="B43" s="150">
        <f t="shared" ref="B43:B49" si="20">+W10</f>
        <v>1036324013.76</v>
      </c>
      <c r="C43" s="150">
        <f>'UGL CCA_wo, Dec 31 TU'!C43</f>
        <v>0</v>
      </c>
      <c r="D43" s="151"/>
      <c r="E43" s="152"/>
      <c r="F43" s="138"/>
      <c r="G43" s="153">
        <f t="shared" ref="G43:G63" si="21">+((C43+F43)*0.5)</f>
        <v>0</v>
      </c>
      <c r="H43" s="153">
        <f>+B43+G43+D43</f>
        <v>1036324013.76</v>
      </c>
      <c r="I43" s="154">
        <v>4</v>
      </c>
      <c r="J43" s="153">
        <f>H43*I43/100/12</f>
        <v>3454413.3791999999</v>
      </c>
      <c r="K43" s="153">
        <f>H43*I43/100/12</f>
        <v>3454413.3791999999</v>
      </c>
      <c r="L43" s="153">
        <f>H43*I43/100/12</f>
        <v>3454413.3791999999</v>
      </c>
      <c r="M43" s="153">
        <f>H43*I43/100/12</f>
        <v>3454413.3791999999</v>
      </c>
      <c r="N43" s="153">
        <f>H43*I43/100/12</f>
        <v>3454413.3791999999</v>
      </c>
      <c r="O43" s="153">
        <f>H43*I43/100/12</f>
        <v>3454413.3791999999</v>
      </c>
      <c r="P43" s="153">
        <f>H43*I43/100/12</f>
        <v>3454413.3791999999</v>
      </c>
      <c r="Q43" s="153">
        <f>H43*I43/100/12</f>
        <v>3454413.3791999999</v>
      </c>
      <c r="R43" s="153">
        <f>H43*I43/100/12</f>
        <v>3454413.3791999999</v>
      </c>
      <c r="S43" s="153">
        <f>H43*I43/100/12</f>
        <v>3454413.3791999999</v>
      </c>
      <c r="T43" s="153">
        <f>H43*I43/100/12</f>
        <v>3454413.3791999999</v>
      </c>
      <c r="U43" s="153">
        <f>H43*I43/100/12</f>
        <v>3454413.3791999999</v>
      </c>
      <c r="V43" s="155">
        <f>SUM(J43:U43)</f>
        <v>41452960.550399989</v>
      </c>
      <c r="W43" s="153">
        <f>+B43+C43+F43-V43</f>
        <v>994871053.20959997</v>
      </c>
      <c r="X43" s="94">
        <f>H43*I43/100</f>
        <v>41452960.550399996</v>
      </c>
      <c r="Y43" s="156">
        <f t="shared" ref="Y43:Y64" si="22">V43-X43</f>
        <v>0</v>
      </c>
      <c r="Z43" s="147">
        <f>V43-'UGL CCA_wo, Dec 31 TU'!V43</f>
        <v>0</v>
      </c>
      <c r="AA43" s="157"/>
      <c r="AB43" s="62" t="s">
        <v>245</v>
      </c>
    </row>
    <row r="44" spans="1:34" ht="13.5" thickBot="1">
      <c r="A44" s="158" t="s">
        <v>157</v>
      </c>
      <c r="B44" s="150">
        <f t="shared" si="20"/>
        <v>113638674.14902285</v>
      </c>
      <c r="C44" s="150">
        <f>'UGL CCA_wo, Dec 31 TU'!C44</f>
        <v>7118415.1126102498</v>
      </c>
      <c r="D44" s="151">
        <f>'UGL Acc CCA_with, Dec 31 TU'!D44-AD48</f>
        <v>7067615.7121711932</v>
      </c>
      <c r="E44" s="152"/>
      <c r="F44" s="150"/>
      <c r="G44" s="153">
        <f>+((C44+F44)*0.5)</f>
        <v>3559207.5563051249</v>
      </c>
      <c r="H44" s="153">
        <f t="shared" ref="H44:H63" si="23">+B44+G44+D44</f>
        <v>124265497.41749917</v>
      </c>
      <c r="I44" s="154">
        <v>6</v>
      </c>
      <c r="J44" s="153">
        <f t="shared" ref="J44:J63" si="24">H44*I44/100/12</f>
        <v>621327.48708749586</v>
      </c>
      <c r="K44" s="153">
        <f t="shared" ref="K44:K63" si="25">H44*I44/100/12</f>
        <v>621327.48708749586</v>
      </c>
      <c r="L44" s="153">
        <f t="shared" ref="L44:L63" si="26">H44*I44/100/12</f>
        <v>621327.48708749586</v>
      </c>
      <c r="M44" s="153">
        <f t="shared" ref="M44:M63" si="27">H44*I44/100/12</f>
        <v>621327.48708749586</v>
      </c>
      <c r="N44" s="153">
        <f t="shared" ref="N44:N63" si="28">H44*I44/100/12</f>
        <v>621327.48708749586</v>
      </c>
      <c r="O44" s="153">
        <f t="shared" ref="O44:O63" si="29">H44*I44/100/12</f>
        <v>621327.48708749586</v>
      </c>
      <c r="P44" s="153">
        <f t="shared" ref="P44:P63" si="30">H44*I44/100/12</f>
        <v>621327.48708749586</v>
      </c>
      <c r="Q44" s="153">
        <f t="shared" ref="Q44:Q63" si="31">H44*I44/100/12</f>
        <v>621327.48708749586</v>
      </c>
      <c r="R44" s="153">
        <f t="shared" ref="R44:R63" si="32">H44*I44/100/12</f>
        <v>621327.48708749586</v>
      </c>
      <c r="S44" s="153">
        <f t="shared" ref="S44:S63" si="33">H44*I44/100/12</f>
        <v>621327.48708749586</v>
      </c>
      <c r="T44" s="153">
        <f t="shared" ref="T44:T63" si="34">H44*I44/100/12</f>
        <v>621327.48708749586</v>
      </c>
      <c r="U44" s="153">
        <f t="shared" ref="U44:U63" si="35">H44*I44/100/12</f>
        <v>621327.48708749586</v>
      </c>
      <c r="V44" s="155">
        <f t="shared" ref="V44:V63" si="36">SUM(J44:U44)</f>
        <v>7455929.8450499484</v>
      </c>
      <c r="W44" s="153">
        <f>+B44+C44+F44-V44</f>
        <v>113301159.41658315</v>
      </c>
      <c r="X44" s="94">
        <f>H44*I44/100</f>
        <v>7455929.8450499503</v>
      </c>
      <c r="Y44" s="156">
        <f t="shared" si="22"/>
        <v>0</v>
      </c>
      <c r="Z44" s="147">
        <f>V44-'UGL CCA_wo, Dec 31 TU'!V44</f>
        <v>419634.72911625542</v>
      </c>
      <c r="AA44" s="157"/>
    </row>
    <row r="45" spans="1:34">
      <c r="A45" s="158">
        <v>2</v>
      </c>
      <c r="B45" s="150">
        <f t="shared" si="20"/>
        <v>101803848.98</v>
      </c>
      <c r="C45" s="150">
        <f>'UGL CCA_wo, Dec 31 TU'!C45</f>
        <v>0</v>
      </c>
      <c r="D45" s="151"/>
      <c r="E45" s="152"/>
      <c r="F45" s="150"/>
      <c r="G45" s="153">
        <f t="shared" si="21"/>
        <v>0</v>
      </c>
      <c r="H45" s="153">
        <f t="shared" si="23"/>
        <v>101803848.98</v>
      </c>
      <c r="I45" s="154">
        <v>6</v>
      </c>
      <c r="J45" s="153">
        <f t="shared" si="24"/>
        <v>509019.24489999999</v>
      </c>
      <c r="K45" s="153">
        <f t="shared" si="25"/>
        <v>509019.24489999999</v>
      </c>
      <c r="L45" s="153">
        <f t="shared" si="26"/>
        <v>509019.24489999999</v>
      </c>
      <c r="M45" s="153">
        <f t="shared" si="27"/>
        <v>509019.24489999999</v>
      </c>
      <c r="N45" s="153">
        <f t="shared" si="28"/>
        <v>509019.24489999999</v>
      </c>
      <c r="O45" s="153">
        <f t="shared" si="29"/>
        <v>509019.24489999999</v>
      </c>
      <c r="P45" s="153">
        <f t="shared" si="30"/>
        <v>509019.24489999999</v>
      </c>
      <c r="Q45" s="153">
        <f t="shared" si="31"/>
        <v>509019.24489999999</v>
      </c>
      <c r="R45" s="153">
        <f t="shared" si="32"/>
        <v>509019.24489999999</v>
      </c>
      <c r="S45" s="153">
        <f t="shared" si="33"/>
        <v>509019.24489999999</v>
      </c>
      <c r="T45" s="153">
        <f t="shared" si="34"/>
        <v>509019.24489999999</v>
      </c>
      <c r="U45" s="153">
        <f t="shared" si="35"/>
        <v>509019.24489999999</v>
      </c>
      <c r="V45" s="155">
        <f t="shared" si="36"/>
        <v>6108230.9388000006</v>
      </c>
      <c r="W45" s="153">
        <f>+B45+C45+F45-V45</f>
        <v>95695618.041199997</v>
      </c>
      <c r="X45" s="94">
        <f t="shared" ref="X45:X63" si="37">H45*I45/100</f>
        <v>6108230.9387999997</v>
      </c>
      <c r="Y45" s="156">
        <f t="shared" si="22"/>
        <v>0</v>
      </c>
      <c r="Z45" s="147">
        <f>V45-'UGL CCA_wo, Dec 31 TU'!V45</f>
        <v>0</v>
      </c>
      <c r="AA45" s="157"/>
      <c r="AB45" s="97" t="s">
        <v>254</v>
      </c>
      <c r="AC45" s="98"/>
      <c r="AD45" s="99" t="s">
        <v>210</v>
      </c>
      <c r="AE45" s="99" t="s">
        <v>211</v>
      </c>
      <c r="AF45" s="100" t="s">
        <v>212</v>
      </c>
    </row>
    <row r="46" spans="1:34">
      <c r="A46" s="158">
        <v>3</v>
      </c>
      <c r="B46" s="150">
        <f t="shared" si="20"/>
        <v>3146629.9</v>
      </c>
      <c r="C46" s="150">
        <f>'UGL CCA_wo, Dec 31 TU'!C46</f>
        <v>0</v>
      </c>
      <c r="D46" s="151"/>
      <c r="E46" s="152"/>
      <c r="F46" s="150"/>
      <c r="G46" s="153">
        <f t="shared" si="21"/>
        <v>0</v>
      </c>
      <c r="H46" s="153">
        <f t="shared" si="23"/>
        <v>3146629.9</v>
      </c>
      <c r="I46" s="154">
        <v>5</v>
      </c>
      <c r="J46" s="153">
        <f t="shared" si="24"/>
        <v>13110.957916666666</v>
      </c>
      <c r="K46" s="153">
        <f t="shared" si="25"/>
        <v>13110.957916666666</v>
      </c>
      <c r="L46" s="153">
        <f t="shared" si="26"/>
        <v>13110.957916666666</v>
      </c>
      <c r="M46" s="153">
        <f t="shared" si="27"/>
        <v>13110.957916666666</v>
      </c>
      <c r="N46" s="153">
        <f t="shared" si="28"/>
        <v>13110.957916666666</v>
      </c>
      <c r="O46" s="153">
        <f t="shared" si="29"/>
        <v>13110.957916666666</v>
      </c>
      <c r="P46" s="153">
        <f t="shared" si="30"/>
        <v>13110.957916666666</v>
      </c>
      <c r="Q46" s="153">
        <f t="shared" si="31"/>
        <v>13110.957916666666</v>
      </c>
      <c r="R46" s="153">
        <f t="shared" si="32"/>
        <v>13110.957916666666</v>
      </c>
      <c r="S46" s="153">
        <f t="shared" si="33"/>
        <v>13110.957916666666</v>
      </c>
      <c r="T46" s="153">
        <f t="shared" si="34"/>
        <v>13110.957916666666</v>
      </c>
      <c r="U46" s="153">
        <f t="shared" si="35"/>
        <v>13110.957916666666</v>
      </c>
      <c r="V46" s="155">
        <f t="shared" si="36"/>
        <v>157331.495</v>
      </c>
      <c r="W46" s="153">
        <f t="shared" ref="W46:W63" si="38">+B46+C46+F46-V46</f>
        <v>2989298.4049999998</v>
      </c>
      <c r="X46" s="94">
        <f t="shared" si="37"/>
        <v>157331.495</v>
      </c>
      <c r="Y46" s="156">
        <f t="shared" si="22"/>
        <v>0</v>
      </c>
      <c r="Z46" s="147">
        <f>V46-'UGL CCA_wo, Dec 31 TU'!V46</f>
        <v>0</v>
      </c>
      <c r="AA46" s="157"/>
      <c r="AB46" s="101"/>
      <c r="AF46" s="102"/>
    </row>
    <row r="47" spans="1:34">
      <c r="A47" s="158">
        <v>6</v>
      </c>
      <c r="B47" s="150">
        <f t="shared" si="20"/>
        <v>91863.9</v>
      </c>
      <c r="C47" s="150">
        <f>'UGL CCA_wo, Dec 31 TU'!C47</f>
        <v>0</v>
      </c>
      <c r="D47" s="151"/>
      <c r="E47" s="152"/>
      <c r="F47" s="150"/>
      <c r="G47" s="153">
        <f t="shared" si="21"/>
        <v>0</v>
      </c>
      <c r="H47" s="153">
        <f t="shared" si="23"/>
        <v>91863.9</v>
      </c>
      <c r="I47" s="154">
        <v>10</v>
      </c>
      <c r="J47" s="153">
        <f t="shared" si="24"/>
        <v>765.53249999999991</v>
      </c>
      <c r="K47" s="153">
        <f t="shared" si="25"/>
        <v>765.53249999999991</v>
      </c>
      <c r="L47" s="153">
        <f t="shared" si="26"/>
        <v>765.53249999999991</v>
      </c>
      <c r="M47" s="153">
        <f t="shared" si="27"/>
        <v>765.53249999999991</v>
      </c>
      <c r="N47" s="153">
        <f t="shared" si="28"/>
        <v>765.53249999999991</v>
      </c>
      <c r="O47" s="153">
        <f t="shared" si="29"/>
        <v>765.53249999999991</v>
      </c>
      <c r="P47" s="153">
        <f t="shared" si="30"/>
        <v>765.53249999999991</v>
      </c>
      <c r="Q47" s="153">
        <f t="shared" si="31"/>
        <v>765.53249999999991</v>
      </c>
      <c r="R47" s="153">
        <f t="shared" si="32"/>
        <v>765.53249999999991</v>
      </c>
      <c r="S47" s="153">
        <f t="shared" si="33"/>
        <v>765.53249999999991</v>
      </c>
      <c r="T47" s="153">
        <f t="shared" si="34"/>
        <v>765.53249999999991</v>
      </c>
      <c r="U47" s="153">
        <f t="shared" si="35"/>
        <v>765.53249999999991</v>
      </c>
      <c r="V47" s="155">
        <f t="shared" si="36"/>
        <v>9186.39</v>
      </c>
      <c r="W47" s="153">
        <f t="shared" si="38"/>
        <v>82677.509999999995</v>
      </c>
      <c r="X47" s="94">
        <f t="shared" si="37"/>
        <v>9186.39</v>
      </c>
      <c r="Y47" s="156">
        <f t="shared" si="22"/>
        <v>0</v>
      </c>
      <c r="Z47" s="147">
        <f>V47-'UGL CCA_wo, Dec 31 TU'!V47</f>
        <v>0</v>
      </c>
      <c r="AA47" s="157"/>
      <c r="AB47" s="101" t="s">
        <v>215</v>
      </c>
      <c r="AF47" s="102"/>
    </row>
    <row r="48" spans="1:34">
      <c r="A48" s="158">
        <v>7</v>
      </c>
      <c r="B48" s="150">
        <f t="shared" si="20"/>
        <v>645406919.66212034</v>
      </c>
      <c r="C48" s="150">
        <f>'UGL CCA_wo, Dec 31 TU'!C48</f>
        <v>1087317</v>
      </c>
      <c r="D48" s="151">
        <f>'UGL Acc CCA_with, Dec 31 TU'!D48-AD49</f>
        <v>1026072.327332709</v>
      </c>
      <c r="E48" s="152"/>
      <c r="F48" s="150"/>
      <c r="G48" s="153">
        <f t="shared" si="21"/>
        <v>543658.5</v>
      </c>
      <c r="H48" s="153">
        <f t="shared" si="23"/>
        <v>646976650.48945308</v>
      </c>
      <c r="I48" s="154">
        <v>15</v>
      </c>
      <c r="J48" s="153">
        <f t="shared" si="24"/>
        <v>8087208.1311181635</v>
      </c>
      <c r="K48" s="153">
        <f t="shared" si="25"/>
        <v>8087208.1311181635</v>
      </c>
      <c r="L48" s="153">
        <f>H48*I48/100/12</f>
        <v>8087208.1311181635</v>
      </c>
      <c r="M48" s="153">
        <f t="shared" si="27"/>
        <v>8087208.1311181635</v>
      </c>
      <c r="N48" s="153">
        <f t="shared" si="28"/>
        <v>8087208.1311181635</v>
      </c>
      <c r="O48" s="153">
        <f t="shared" si="29"/>
        <v>8087208.1311181635</v>
      </c>
      <c r="P48" s="153">
        <f t="shared" si="30"/>
        <v>8087208.1311181635</v>
      </c>
      <c r="Q48" s="153">
        <f t="shared" si="31"/>
        <v>8087208.1311181635</v>
      </c>
      <c r="R48" s="153">
        <f t="shared" si="32"/>
        <v>8087208.1311181635</v>
      </c>
      <c r="S48" s="153">
        <f t="shared" si="33"/>
        <v>8087208.1311181635</v>
      </c>
      <c r="T48" s="153">
        <f t="shared" si="34"/>
        <v>8087208.1311181635</v>
      </c>
      <c r="U48" s="153">
        <f t="shared" si="35"/>
        <v>8087208.1311181635</v>
      </c>
      <c r="V48" s="155">
        <f t="shared" si="36"/>
        <v>97046497.573417962</v>
      </c>
      <c r="W48" s="153">
        <f t="shared" si="38"/>
        <v>549447739.08870244</v>
      </c>
      <c r="X48" s="94">
        <f t="shared" si="37"/>
        <v>97046497.573417962</v>
      </c>
      <c r="Y48" s="156">
        <f t="shared" si="22"/>
        <v>0</v>
      </c>
      <c r="Z48" s="147">
        <f>V48-'UGL CCA_wo, Dec 31 TU'!V48</f>
        <v>78827.567167982459</v>
      </c>
      <c r="AA48" s="157"/>
      <c r="AB48" s="159" t="str">
        <f>+'UGL CCA_wo, Dec 31 TU'!AA49</f>
        <v>1b</v>
      </c>
      <c r="AC48" s="160"/>
      <c r="AD48" s="94">
        <f>+'UGL CCA_wo, Dec 31 TU'!AC49</f>
        <v>871000</v>
      </c>
      <c r="AE48" s="160"/>
      <c r="AF48" s="104">
        <f t="shared" ref="AF48:AF53" si="39">+AD48+AE48</f>
        <v>871000</v>
      </c>
      <c r="AH48" s="109" t="s">
        <v>255</v>
      </c>
    </row>
    <row r="49" spans="1:32">
      <c r="A49" s="158">
        <v>8</v>
      </c>
      <c r="B49" s="150">
        <f t="shared" si="20"/>
        <v>194245298.72533864</v>
      </c>
      <c r="C49" s="150">
        <f>'UGL CCA_wo, Dec 31 TU'!C49</f>
        <v>18891022.258984022</v>
      </c>
      <c r="D49" s="151">
        <f>'UGL Acc CCA_with, Dec 31 TU'!D49-AD50</f>
        <v>17711641.626211867</v>
      </c>
      <c r="E49" s="152"/>
      <c r="F49" s="150"/>
      <c r="G49" s="153">
        <f t="shared" si="21"/>
        <v>9445511.1294920109</v>
      </c>
      <c r="H49" s="153">
        <f t="shared" si="23"/>
        <v>221402451.4810425</v>
      </c>
      <c r="I49" s="154">
        <v>20</v>
      </c>
      <c r="J49" s="153">
        <f t="shared" si="24"/>
        <v>3690040.8580173743</v>
      </c>
      <c r="K49" s="153">
        <f t="shared" si="25"/>
        <v>3690040.8580173743</v>
      </c>
      <c r="L49" s="153">
        <f t="shared" si="26"/>
        <v>3690040.8580173743</v>
      </c>
      <c r="M49" s="153">
        <f t="shared" si="27"/>
        <v>3690040.8580173743</v>
      </c>
      <c r="N49" s="153">
        <f t="shared" si="28"/>
        <v>3690040.8580173743</v>
      </c>
      <c r="O49" s="153">
        <f t="shared" si="29"/>
        <v>3690040.8580173743</v>
      </c>
      <c r="P49" s="153">
        <f t="shared" si="30"/>
        <v>3690040.8580173743</v>
      </c>
      <c r="Q49" s="153">
        <f t="shared" si="31"/>
        <v>3690040.8580173743</v>
      </c>
      <c r="R49" s="153">
        <f t="shared" si="32"/>
        <v>3690040.8580173743</v>
      </c>
      <c r="S49" s="153">
        <f t="shared" si="33"/>
        <v>3690040.8580173743</v>
      </c>
      <c r="T49" s="153">
        <f t="shared" si="34"/>
        <v>3690040.8580173743</v>
      </c>
      <c r="U49" s="153">
        <f t="shared" si="35"/>
        <v>3690040.8580173743</v>
      </c>
      <c r="V49" s="155">
        <f t="shared" si="36"/>
        <v>44280490.296208501</v>
      </c>
      <c r="W49" s="153">
        <f t="shared" si="38"/>
        <v>168855830.68811417</v>
      </c>
      <c r="X49" s="94">
        <f t="shared" si="37"/>
        <v>44280490.296208493</v>
      </c>
      <c r="Y49" s="156">
        <f t="shared" si="22"/>
        <v>0</v>
      </c>
      <c r="Z49" s="147">
        <f>V49-'UGL CCA_wo, Dec 31 TU'!V49</f>
        <v>3241687.64362517</v>
      </c>
      <c r="AA49" s="157"/>
      <c r="AB49" s="159">
        <f>+'UGL CCA_wo, Dec 31 TU'!AA50</f>
        <v>7</v>
      </c>
      <c r="AC49" s="160"/>
      <c r="AD49" s="94">
        <f>+'UGL CCA_wo, Dec 31 TU'!AC50</f>
        <v>5218000</v>
      </c>
      <c r="AE49" s="94">
        <f>+'UGL CCA_wo, Dec 31 TU'!AD50</f>
        <v>0</v>
      </c>
      <c r="AF49" s="104">
        <f t="shared" si="39"/>
        <v>5218000</v>
      </c>
    </row>
    <row r="50" spans="1:32">
      <c r="A50" s="158">
        <v>10</v>
      </c>
      <c r="B50" s="150">
        <f t="shared" ref="B50:B63" si="40">+W18</f>
        <v>15451091.211237649</v>
      </c>
      <c r="C50" s="150">
        <f>'UGL CCA_wo, Dec 31 TU'!C50</f>
        <v>7821268</v>
      </c>
      <c r="D50" s="151">
        <f>+'UGL Acc CCA_with, Dec 31 TU'!D50</f>
        <v>7821268</v>
      </c>
      <c r="E50" s="152"/>
      <c r="F50" s="150"/>
      <c r="G50" s="153">
        <f>+((C50+F50)*0.5)</f>
        <v>3910634</v>
      </c>
      <c r="H50" s="153">
        <f t="shared" si="23"/>
        <v>27182993.211237647</v>
      </c>
      <c r="I50" s="154">
        <v>30</v>
      </c>
      <c r="J50" s="153">
        <f t="shared" si="24"/>
        <v>679574.8302809411</v>
      </c>
      <c r="K50" s="153">
        <f t="shared" si="25"/>
        <v>679574.8302809411</v>
      </c>
      <c r="L50" s="153">
        <f t="shared" si="26"/>
        <v>679574.8302809411</v>
      </c>
      <c r="M50" s="153">
        <f t="shared" si="27"/>
        <v>679574.8302809411</v>
      </c>
      <c r="N50" s="153">
        <f t="shared" si="28"/>
        <v>679574.8302809411</v>
      </c>
      <c r="O50" s="153">
        <f t="shared" si="29"/>
        <v>679574.8302809411</v>
      </c>
      <c r="P50" s="153">
        <f t="shared" si="30"/>
        <v>679574.8302809411</v>
      </c>
      <c r="Q50" s="153">
        <f t="shared" si="31"/>
        <v>679574.8302809411</v>
      </c>
      <c r="R50" s="153">
        <f t="shared" si="32"/>
        <v>679574.8302809411</v>
      </c>
      <c r="S50" s="153">
        <f t="shared" si="33"/>
        <v>679574.8302809411</v>
      </c>
      <c r="T50" s="153">
        <f t="shared" si="34"/>
        <v>679574.8302809411</v>
      </c>
      <c r="U50" s="153">
        <f t="shared" si="35"/>
        <v>679574.8302809411</v>
      </c>
      <c r="V50" s="155">
        <f t="shared" si="36"/>
        <v>8154897.9633712927</v>
      </c>
      <c r="W50" s="153">
        <f t="shared" si="38"/>
        <v>15117461.247866355</v>
      </c>
      <c r="X50" s="94">
        <f t="shared" si="37"/>
        <v>8154897.9633712936</v>
      </c>
      <c r="Y50" s="156">
        <f t="shared" si="22"/>
        <v>0</v>
      </c>
      <c r="Z50" s="147">
        <f>V50-'UGL CCA_wo, Dec 31 TU'!V50</f>
        <v>2343269.7633712934</v>
      </c>
      <c r="AA50" s="157"/>
      <c r="AB50" s="159">
        <f>+'UGL CCA_wo, Dec 31 TU'!AA51</f>
        <v>8</v>
      </c>
      <c r="AC50" s="94"/>
      <c r="AD50" s="94">
        <f>+'UGL CCA_wo, Dec 31 TU'!AC51</f>
        <v>15202495.182019796</v>
      </c>
      <c r="AE50" s="94">
        <f>+'UGL CCA_wo, Dec 31 TU'!AD51</f>
        <v>207432.55899618057</v>
      </c>
      <c r="AF50" s="104">
        <f t="shared" si="39"/>
        <v>15409927.741015976</v>
      </c>
    </row>
    <row r="51" spans="1:32">
      <c r="A51" s="158">
        <v>12</v>
      </c>
      <c r="B51" s="150">
        <f t="shared" si="40"/>
        <v>2266753.0655205487</v>
      </c>
      <c r="C51" s="150">
        <f>'UGL CCA_wo, Dec 31 TU'!C51</f>
        <v>6443561</v>
      </c>
      <c r="D51" s="151">
        <f>+'UGL Acc CCA_with, Dec 31 TU'!D51</f>
        <v>5801071.5621344987</v>
      </c>
      <c r="E51" s="152"/>
      <c r="F51" s="150"/>
      <c r="G51" s="153">
        <f>+((C51-D51+F51)*0.5)</f>
        <v>321244.71893275063</v>
      </c>
      <c r="H51" s="153">
        <f>+B51+G51+D51</f>
        <v>8389069.3465877976</v>
      </c>
      <c r="I51" s="154">
        <v>100</v>
      </c>
      <c r="J51" s="153">
        <f>H51*I51/100/12</f>
        <v>699089.1122156498</v>
      </c>
      <c r="K51" s="153">
        <f t="shared" si="25"/>
        <v>699089.1122156498</v>
      </c>
      <c r="L51" s="153">
        <f t="shared" si="26"/>
        <v>699089.1122156498</v>
      </c>
      <c r="M51" s="153">
        <f t="shared" si="27"/>
        <v>699089.1122156498</v>
      </c>
      <c r="N51" s="153">
        <f t="shared" si="28"/>
        <v>699089.1122156498</v>
      </c>
      <c r="O51" s="153">
        <f t="shared" si="29"/>
        <v>699089.1122156498</v>
      </c>
      <c r="P51" s="153">
        <f t="shared" si="30"/>
        <v>699089.1122156498</v>
      </c>
      <c r="Q51" s="153">
        <f t="shared" si="31"/>
        <v>699089.1122156498</v>
      </c>
      <c r="R51" s="153">
        <f t="shared" si="32"/>
        <v>699089.1122156498</v>
      </c>
      <c r="S51" s="153">
        <f t="shared" si="33"/>
        <v>699089.1122156498</v>
      </c>
      <c r="T51" s="153">
        <f t="shared" si="34"/>
        <v>699089.1122156498</v>
      </c>
      <c r="U51" s="153">
        <f t="shared" si="35"/>
        <v>699089.1122156498</v>
      </c>
      <c r="V51" s="155">
        <f>SUM(J51:U51)</f>
        <v>8389069.3465877958</v>
      </c>
      <c r="W51" s="153">
        <f>+B51+C51+F51-V51</f>
        <v>321244.71893275343</v>
      </c>
      <c r="X51" s="161">
        <f t="shared" si="37"/>
        <v>8389069.3465877976</v>
      </c>
      <c r="Y51" s="162">
        <f t="shared" si="22"/>
        <v>0</v>
      </c>
      <c r="Z51" s="147">
        <f>V51-'UGL CCA_wo, Dec 31 TU'!V51</f>
        <v>2737591.8465877967</v>
      </c>
      <c r="AA51" s="157"/>
      <c r="AB51" s="163">
        <f>+'UGL CCA_wo, Dec 31 TU'!AA52</f>
        <v>14</v>
      </c>
      <c r="AC51" s="164"/>
      <c r="AD51" s="164">
        <f>+'UGL CCA_wo, Dec 31 TU'!AC52</f>
        <v>1835986.7985506116</v>
      </c>
      <c r="AE51" s="164">
        <f>+'UGL CCA_wo, Dec 31 TU'!AD52</f>
        <v>179965.50329481368</v>
      </c>
      <c r="AF51" s="165">
        <f t="shared" si="39"/>
        <v>2015952.3018454253</v>
      </c>
    </row>
    <row r="52" spans="1:32">
      <c r="A52" s="158">
        <v>13</v>
      </c>
      <c r="B52" s="150">
        <f t="shared" si="40"/>
        <v>1369854.5316438354</v>
      </c>
      <c r="C52" s="150">
        <f>'UGL CCA_wo, Dec 31 TU'!C52</f>
        <v>0</v>
      </c>
      <c r="D52" s="151"/>
      <c r="E52" s="152"/>
      <c r="F52" s="150"/>
      <c r="G52" s="153">
        <f t="shared" si="21"/>
        <v>0</v>
      </c>
      <c r="H52" s="153">
        <f t="shared" si="23"/>
        <v>1369854.5316438354</v>
      </c>
      <c r="I52" s="154"/>
      <c r="J52" s="153">
        <f t="shared" si="24"/>
        <v>0</v>
      </c>
      <c r="K52" s="153">
        <f t="shared" si="25"/>
        <v>0</v>
      </c>
      <c r="L52" s="153">
        <f t="shared" si="26"/>
        <v>0</v>
      </c>
      <c r="M52" s="153">
        <f t="shared" si="27"/>
        <v>0</v>
      </c>
      <c r="N52" s="153">
        <f t="shared" si="28"/>
        <v>0</v>
      </c>
      <c r="O52" s="153">
        <f t="shared" si="29"/>
        <v>0</v>
      </c>
      <c r="P52" s="153">
        <f t="shared" si="30"/>
        <v>0</v>
      </c>
      <c r="Q52" s="153">
        <f t="shared" si="31"/>
        <v>0</v>
      </c>
      <c r="R52" s="153">
        <f t="shared" si="32"/>
        <v>0</v>
      </c>
      <c r="S52" s="153">
        <f t="shared" si="33"/>
        <v>0</v>
      </c>
      <c r="T52" s="153">
        <f t="shared" si="34"/>
        <v>0</v>
      </c>
      <c r="U52" s="153">
        <f t="shared" si="35"/>
        <v>0</v>
      </c>
      <c r="V52" s="155">
        <f>+'UGL CCA_wo, Dec 31 TU'!V52</f>
        <v>393913.96120097581</v>
      </c>
      <c r="W52" s="153">
        <f t="shared" si="38"/>
        <v>975940.57044285955</v>
      </c>
      <c r="X52" s="94"/>
      <c r="Y52" s="95">
        <f>V52-X52</f>
        <v>393913.96120097581</v>
      </c>
      <c r="Z52" s="147">
        <f>V52-'UGL CCA_wo, Dec 31 TU'!V52</f>
        <v>0</v>
      </c>
      <c r="AA52" s="157"/>
      <c r="AB52" s="159">
        <v>49</v>
      </c>
      <c r="AC52" s="94"/>
      <c r="AD52" s="94">
        <f>+'UGL CCA_wo, Dec 31 TU'!AC53</f>
        <v>55506986.326646268</v>
      </c>
      <c r="AE52" s="94">
        <f>+'UGL CCA_wo, Dec 31 TU'!AD53</f>
        <v>2715106.4446698874</v>
      </c>
      <c r="AF52" s="104">
        <f t="shared" si="39"/>
        <v>58222092.771316156</v>
      </c>
    </row>
    <row r="53" spans="1:32">
      <c r="A53" s="158">
        <v>17</v>
      </c>
      <c r="B53" s="150">
        <f t="shared" si="40"/>
        <v>574208.80000000005</v>
      </c>
      <c r="C53" s="150">
        <f>'UGL CCA_wo, Dec 31 TU'!C53</f>
        <v>0</v>
      </c>
      <c r="D53" s="151"/>
      <c r="E53" s="152"/>
      <c r="F53" s="150"/>
      <c r="G53" s="153">
        <f t="shared" si="21"/>
        <v>0</v>
      </c>
      <c r="H53" s="153">
        <f t="shared" si="23"/>
        <v>574208.80000000005</v>
      </c>
      <c r="I53" s="154">
        <v>8</v>
      </c>
      <c r="J53" s="153">
        <f t="shared" si="24"/>
        <v>3828.0586666666672</v>
      </c>
      <c r="K53" s="153">
        <f t="shared" si="25"/>
        <v>3828.0586666666672</v>
      </c>
      <c r="L53" s="153">
        <f t="shared" si="26"/>
        <v>3828.0586666666672</v>
      </c>
      <c r="M53" s="153">
        <f t="shared" si="27"/>
        <v>3828.0586666666672</v>
      </c>
      <c r="N53" s="153">
        <f t="shared" si="28"/>
        <v>3828.0586666666672</v>
      </c>
      <c r="O53" s="153">
        <f t="shared" si="29"/>
        <v>3828.0586666666672</v>
      </c>
      <c r="P53" s="153">
        <f t="shared" si="30"/>
        <v>3828.0586666666672</v>
      </c>
      <c r="Q53" s="153">
        <f t="shared" si="31"/>
        <v>3828.0586666666672</v>
      </c>
      <c r="R53" s="153">
        <f t="shared" si="32"/>
        <v>3828.0586666666672</v>
      </c>
      <c r="S53" s="153">
        <f t="shared" si="33"/>
        <v>3828.0586666666672</v>
      </c>
      <c r="T53" s="153">
        <f t="shared" si="34"/>
        <v>3828.0586666666672</v>
      </c>
      <c r="U53" s="153">
        <f t="shared" si="35"/>
        <v>3828.0586666666672</v>
      </c>
      <c r="V53" s="155">
        <f t="shared" si="36"/>
        <v>45936.703999999998</v>
      </c>
      <c r="W53" s="153">
        <f t="shared" si="38"/>
        <v>528272.09600000002</v>
      </c>
      <c r="X53" s="94">
        <f t="shared" si="37"/>
        <v>45936.704000000005</v>
      </c>
      <c r="Y53" s="95">
        <f t="shared" si="22"/>
        <v>0</v>
      </c>
      <c r="Z53" s="147">
        <f>V53-'UGL CCA_wo, Dec 31 TU'!V53</f>
        <v>0</v>
      </c>
      <c r="AA53" s="157"/>
      <c r="AB53" s="163">
        <v>51</v>
      </c>
      <c r="AC53" s="164"/>
      <c r="AD53" s="164">
        <f>+'UGL CCA_wo, Dec 31 TU'!AC54</f>
        <v>988608.2761426369</v>
      </c>
      <c r="AE53" s="164">
        <f>+'UGL CCA_wo, Dec 31 TU'!AD54</f>
        <v>1173827.5786972074</v>
      </c>
      <c r="AF53" s="165">
        <f t="shared" si="39"/>
        <v>2162435.8548398442</v>
      </c>
    </row>
    <row r="54" spans="1:32" ht="13.5" thickBot="1">
      <c r="A54" s="158">
        <v>38</v>
      </c>
      <c r="B54" s="150">
        <f t="shared" si="40"/>
        <v>2040093.685364326</v>
      </c>
      <c r="C54" s="150">
        <f>'UGL CCA_wo, Dec 31 TU'!C54</f>
        <v>4166088</v>
      </c>
      <c r="D54" s="151">
        <f>+'UGL Acc CCA_with, Dec 31 TU'!D54</f>
        <v>4166088</v>
      </c>
      <c r="E54" s="152"/>
      <c r="F54" s="150"/>
      <c r="G54" s="153">
        <f t="shared" si="21"/>
        <v>2083044</v>
      </c>
      <c r="H54" s="153">
        <f t="shared" si="23"/>
        <v>8289225.6853643265</v>
      </c>
      <c r="I54" s="154">
        <v>30</v>
      </c>
      <c r="J54" s="153">
        <f t="shared" si="24"/>
        <v>207230.64213410814</v>
      </c>
      <c r="K54" s="153">
        <f t="shared" si="25"/>
        <v>207230.64213410814</v>
      </c>
      <c r="L54" s="153">
        <f t="shared" si="26"/>
        <v>207230.64213410814</v>
      </c>
      <c r="M54" s="153">
        <f t="shared" si="27"/>
        <v>207230.64213410814</v>
      </c>
      <c r="N54" s="153">
        <f t="shared" si="28"/>
        <v>207230.64213410814</v>
      </c>
      <c r="O54" s="153">
        <f t="shared" si="29"/>
        <v>207230.64213410814</v>
      </c>
      <c r="P54" s="153">
        <f t="shared" si="30"/>
        <v>207230.64213410814</v>
      </c>
      <c r="Q54" s="153">
        <f t="shared" si="31"/>
        <v>207230.64213410814</v>
      </c>
      <c r="R54" s="153">
        <f t="shared" si="32"/>
        <v>207230.64213410814</v>
      </c>
      <c r="S54" s="153">
        <f t="shared" si="33"/>
        <v>207230.64213410814</v>
      </c>
      <c r="T54" s="153">
        <f t="shared" si="34"/>
        <v>207230.64213410814</v>
      </c>
      <c r="U54" s="153">
        <f t="shared" si="35"/>
        <v>207230.64213410814</v>
      </c>
      <c r="V54" s="155">
        <f t="shared" si="36"/>
        <v>2486767.7056092978</v>
      </c>
      <c r="W54" s="153">
        <f t="shared" si="38"/>
        <v>3719413.9797550286</v>
      </c>
      <c r="X54" s="94">
        <f t="shared" si="37"/>
        <v>2486767.7056092978</v>
      </c>
      <c r="Y54" s="95">
        <f t="shared" si="22"/>
        <v>0</v>
      </c>
      <c r="Z54" s="147">
        <f>V54-'UGL CCA_wo, Dec 31 TU'!V54</f>
        <v>1175701.9606092977</v>
      </c>
      <c r="AA54" s="157"/>
      <c r="AB54" s="112"/>
      <c r="AC54" s="166"/>
      <c r="AD54" s="166">
        <f>SUM(AD48:AD53)</f>
        <v>79623076.583359316</v>
      </c>
      <c r="AE54" s="166">
        <f>SUM(AE48:AE53)</f>
        <v>4276332.0856580893</v>
      </c>
      <c r="AF54" s="167">
        <f>SUM(AF48:AF53)</f>
        <v>83899408.669017404</v>
      </c>
    </row>
    <row r="55" spans="1:32">
      <c r="A55" s="158">
        <v>41</v>
      </c>
      <c r="B55" s="150">
        <f t="shared" si="40"/>
        <v>6043825.7759382892</v>
      </c>
      <c r="C55" s="150">
        <f>'UGL CCA_wo, Dec 31 TU'!C55</f>
        <v>932367</v>
      </c>
      <c r="D55" s="151">
        <f>+'UGL Acc CCA_with, Dec 31 TU'!D55</f>
        <v>735494.51874662773</v>
      </c>
      <c r="E55" s="152"/>
      <c r="F55" s="150"/>
      <c r="G55" s="153">
        <f t="shared" si="21"/>
        <v>466183.5</v>
      </c>
      <c r="H55" s="153">
        <f t="shared" si="23"/>
        <v>7245503.7946849167</v>
      </c>
      <c r="I55" s="154">
        <v>25</v>
      </c>
      <c r="J55" s="153">
        <f t="shared" si="24"/>
        <v>150947.99572260244</v>
      </c>
      <c r="K55" s="153">
        <f t="shared" si="25"/>
        <v>150947.99572260244</v>
      </c>
      <c r="L55" s="153">
        <f t="shared" si="26"/>
        <v>150947.99572260244</v>
      </c>
      <c r="M55" s="153">
        <f t="shared" si="27"/>
        <v>150947.99572260244</v>
      </c>
      <c r="N55" s="153">
        <f t="shared" si="28"/>
        <v>150947.99572260244</v>
      </c>
      <c r="O55" s="153">
        <f t="shared" si="29"/>
        <v>150947.99572260244</v>
      </c>
      <c r="P55" s="153">
        <f t="shared" si="30"/>
        <v>150947.99572260244</v>
      </c>
      <c r="Q55" s="153">
        <f t="shared" si="31"/>
        <v>150947.99572260244</v>
      </c>
      <c r="R55" s="153">
        <f t="shared" si="32"/>
        <v>150947.99572260244</v>
      </c>
      <c r="S55" s="153">
        <f t="shared" si="33"/>
        <v>150947.99572260244</v>
      </c>
      <c r="T55" s="153">
        <f t="shared" si="34"/>
        <v>150947.99572260244</v>
      </c>
      <c r="U55" s="153">
        <f t="shared" si="35"/>
        <v>150947.99572260244</v>
      </c>
      <c r="V55" s="155">
        <f t="shared" si="36"/>
        <v>1811375.948671229</v>
      </c>
      <c r="W55" s="153">
        <f t="shared" si="38"/>
        <v>5164816.8272670601</v>
      </c>
      <c r="X55" s="94">
        <f t="shared" si="37"/>
        <v>1811375.9486712292</v>
      </c>
      <c r="Y55" s="95">
        <f t="shared" si="22"/>
        <v>0</v>
      </c>
      <c r="Z55" s="147">
        <f>V55-'UGL CCA_wo, Dec 31 TU'!V55</f>
        <v>180989.25808903715</v>
      </c>
      <c r="AA55" s="157"/>
      <c r="AB55" s="62" t="s">
        <v>256</v>
      </c>
    </row>
    <row r="56" spans="1:32">
      <c r="A56" s="158">
        <v>45</v>
      </c>
      <c r="B56" s="150">
        <f t="shared" si="40"/>
        <v>7153.8500000000013</v>
      </c>
      <c r="C56" s="150">
        <f>'UGL CCA_wo, Dec 31 TU'!C56</f>
        <v>0</v>
      </c>
      <c r="D56" s="151"/>
      <c r="E56" s="152"/>
      <c r="F56" s="150"/>
      <c r="G56" s="153">
        <f t="shared" si="21"/>
        <v>0</v>
      </c>
      <c r="H56" s="153">
        <f t="shared" si="23"/>
        <v>7153.8500000000013</v>
      </c>
      <c r="I56" s="154">
        <v>45</v>
      </c>
      <c r="J56" s="153">
        <f t="shared" si="24"/>
        <v>268.26937500000003</v>
      </c>
      <c r="K56" s="153">
        <f t="shared" si="25"/>
        <v>268.26937500000003</v>
      </c>
      <c r="L56" s="153">
        <f t="shared" si="26"/>
        <v>268.26937500000003</v>
      </c>
      <c r="M56" s="153">
        <f t="shared" si="27"/>
        <v>268.26937500000003</v>
      </c>
      <c r="N56" s="153">
        <f t="shared" si="28"/>
        <v>268.26937500000003</v>
      </c>
      <c r="O56" s="153">
        <f t="shared" si="29"/>
        <v>268.26937500000003</v>
      </c>
      <c r="P56" s="153">
        <f t="shared" si="30"/>
        <v>268.26937500000003</v>
      </c>
      <c r="Q56" s="153">
        <f t="shared" si="31"/>
        <v>268.26937500000003</v>
      </c>
      <c r="R56" s="153">
        <f t="shared" si="32"/>
        <v>268.26937500000003</v>
      </c>
      <c r="S56" s="153">
        <f t="shared" si="33"/>
        <v>268.26937500000003</v>
      </c>
      <c r="T56" s="153">
        <f t="shared" si="34"/>
        <v>268.26937500000003</v>
      </c>
      <c r="U56" s="153">
        <f t="shared" si="35"/>
        <v>268.26937500000003</v>
      </c>
      <c r="V56" s="155">
        <f t="shared" si="36"/>
        <v>3219.2324999999996</v>
      </c>
      <c r="W56" s="153">
        <f t="shared" si="38"/>
        <v>3934.6175000000017</v>
      </c>
      <c r="X56" s="94">
        <f t="shared" si="37"/>
        <v>3219.2325000000005</v>
      </c>
      <c r="Y56" s="95">
        <f t="shared" si="22"/>
        <v>0</v>
      </c>
      <c r="Z56" s="147">
        <f>V56-'UGL CCA_wo, Dec 31 TU'!V56</f>
        <v>0</v>
      </c>
      <c r="AA56" s="157"/>
    </row>
    <row r="57" spans="1:32">
      <c r="A57" s="168">
        <v>49</v>
      </c>
      <c r="B57" s="150">
        <f t="shared" si="40"/>
        <v>675515391.10682094</v>
      </c>
      <c r="C57" s="150">
        <f>'UGL CCA_wo, Dec 31 TU'!C57</f>
        <v>38757707.228683844</v>
      </c>
      <c r="D57" s="151">
        <f>'UGL Acc CCA_with, Dec 31 TU'!D57-AD52</f>
        <v>35485515.895014361</v>
      </c>
      <c r="E57" s="152"/>
      <c r="F57" s="150"/>
      <c r="G57" s="153">
        <f t="shared" si="21"/>
        <v>19378853.614341922</v>
      </c>
      <c r="H57" s="153">
        <f t="shared" si="23"/>
        <v>730379760.61617732</v>
      </c>
      <c r="I57" s="154">
        <v>8</v>
      </c>
      <c r="J57" s="153">
        <f t="shared" si="24"/>
        <v>4869198.4041078491</v>
      </c>
      <c r="K57" s="153">
        <f t="shared" si="25"/>
        <v>4869198.4041078491</v>
      </c>
      <c r="L57" s="153">
        <f t="shared" si="26"/>
        <v>4869198.4041078491</v>
      </c>
      <c r="M57" s="153">
        <f t="shared" si="27"/>
        <v>4869198.4041078491</v>
      </c>
      <c r="N57" s="153">
        <f t="shared" si="28"/>
        <v>4869198.4041078491</v>
      </c>
      <c r="O57" s="153">
        <f t="shared" si="29"/>
        <v>4869198.4041078491</v>
      </c>
      <c r="P57" s="153">
        <f t="shared" si="30"/>
        <v>4869198.4041078491</v>
      </c>
      <c r="Q57" s="153">
        <f t="shared" si="31"/>
        <v>4869198.4041078491</v>
      </c>
      <c r="R57" s="153">
        <f t="shared" si="32"/>
        <v>4869198.4041078491</v>
      </c>
      <c r="S57" s="153">
        <f t="shared" si="33"/>
        <v>4869198.4041078491</v>
      </c>
      <c r="T57" s="153">
        <f t="shared" si="34"/>
        <v>4869198.4041078491</v>
      </c>
      <c r="U57" s="153">
        <f t="shared" si="35"/>
        <v>4869198.4041078491</v>
      </c>
      <c r="V57" s="155">
        <f t="shared" si="36"/>
        <v>58430380.849294178</v>
      </c>
      <c r="W57" s="153">
        <f t="shared" si="38"/>
        <v>655842717.48621058</v>
      </c>
      <c r="X57" s="94">
        <f t="shared" si="37"/>
        <v>58430380.849294186</v>
      </c>
      <c r="Y57" s="95">
        <f t="shared" si="22"/>
        <v>0</v>
      </c>
      <c r="Z57" s="147">
        <f>V57-'UGL CCA_wo, Dec 31 TU'!V57</f>
        <v>2830613.2002695501</v>
      </c>
      <c r="AA57" s="157"/>
      <c r="AB57" s="62" t="s">
        <v>219</v>
      </c>
    </row>
    <row r="58" spans="1:32">
      <c r="A58" s="168">
        <v>50</v>
      </c>
      <c r="B58" s="150">
        <f t="shared" si="40"/>
        <v>17783347.990998454</v>
      </c>
      <c r="C58" s="150">
        <f>'UGL CCA_wo, Dec 31 TU'!C58</f>
        <v>28633648</v>
      </c>
      <c r="D58" s="151">
        <f>+'UGL Acc CCA_with, Dec 31 TU'!D58</f>
        <v>26453001.237340864</v>
      </c>
      <c r="E58" s="152"/>
      <c r="F58" s="150"/>
      <c r="G58" s="153">
        <f t="shared" si="21"/>
        <v>14316824</v>
      </c>
      <c r="H58" s="153">
        <f t="shared" si="23"/>
        <v>58553173.228339314</v>
      </c>
      <c r="I58" s="154">
        <v>55</v>
      </c>
      <c r="J58" s="153">
        <f t="shared" si="24"/>
        <v>2683687.1062988853</v>
      </c>
      <c r="K58" s="153">
        <f t="shared" si="25"/>
        <v>2683687.1062988853</v>
      </c>
      <c r="L58" s="153">
        <f t="shared" si="26"/>
        <v>2683687.1062988853</v>
      </c>
      <c r="M58" s="153">
        <f t="shared" si="27"/>
        <v>2683687.1062988853</v>
      </c>
      <c r="N58" s="153">
        <f t="shared" si="28"/>
        <v>2683687.1062988853</v>
      </c>
      <c r="O58" s="153">
        <f t="shared" si="29"/>
        <v>2683687.1062988853</v>
      </c>
      <c r="P58" s="153">
        <f t="shared" si="30"/>
        <v>2683687.1062988853</v>
      </c>
      <c r="Q58" s="153">
        <f t="shared" si="31"/>
        <v>2683687.1062988853</v>
      </c>
      <c r="R58" s="153">
        <f t="shared" si="32"/>
        <v>2683687.1062988853</v>
      </c>
      <c r="S58" s="153">
        <f t="shared" si="33"/>
        <v>2683687.1062988853</v>
      </c>
      <c r="T58" s="153">
        <f t="shared" si="34"/>
        <v>2683687.1062988853</v>
      </c>
      <c r="U58" s="153">
        <f t="shared" si="35"/>
        <v>2683687.1062988853</v>
      </c>
      <c r="V58" s="155">
        <f t="shared" si="36"/>
        <v>32204245.275586631</v>
      </c>
      <c r="W58" s="153">
        <f t="shared" si="38"/>
        <v>14212750.715411823</v>
      </c>
      <c r="X58" s="94">
        <f t="shared" si="37"/>
        <v>32204245.275586624</v>
      </c>
      <c r="Y58" s="95">
        <f t="shared" si="22"/>
        <v>0</v>
      </c>
      <c r="Z58" s="147">
        <f>V58-'UGL CCA_wo, Dec 31 TU'!V58</f>
        <v>14118373.096211627</v>
      </c>
      <c r="AA58" s="157"/>
      <c r="AB58" s="169" t="s">
        <v>220</v>
      </c>
    </row>
    <row r="59" spans="1:32" ht="15">
      <c r="A59" s="158">
        <v>51</v>
      </c>
      <c r="B59" s="150">
        <f t="shared" si="40"/>
        <v>1222084154.2519028</v>
      </c>
      <c r="C59" s="150">
        <f>'UGL CCA_wo, Dec 31 TU'!C59</f>
        <v>243114681.03254992</v>
      </c>
      <c r="D59" s="151">
        <f>'UGL Acc CCA_with, Dec 31 TU'!D59-AD53</f>
        <v>224754738.44719461</v>
      </c>
      <c r="E59" s="152"/>
      <c r="F59" s="150"/>
      <c r="G59" s="153">
        <f t="shared" si="21"/>
        <v>121557340.51627496</v>
      </c>
      <c r="H59" s="153">
        <f t="shared" si="23"/>
        <v>1568396233.2153723</v>
      </c>
      <c r="I59" s="154">
        <v>6</v>
      </c>
      <c r="J59" s="153">
        <f t="shared" si="24"/>
        <v>7841981.1660768623</v>
      </c>
      <c r="K59" s="153">
        <f t="shared" si="25"/>
        <v>7841981.1660768623</v>
      </c>
      <c r="L59" s="153">
        <f t="shared" si="26"/>
        <v>7841981.1660768623</v>
      </c>
      <c r="M59" s="153">
        <f t="shared" si="27"/>
        <v>7841981.1660768623</v>
      </c>
      <c r="N59" s="153">
        <f t="shared" si="28"/>
        <v>7841981.1660768623</v>
      </c>
      <c r="O59" s="153">
        <f t="shared" si="29"/>
        <v>7841981.1660768623</v>
      </c>
      <c r="P59" s="153">
        <f t="shared" si="30"/>
        <v>7841981.1660768623</v>
      </c>
      <c r="Q59" s="153">
        <f t="shared" si="31"/>
        <v>7841981.1660768623</v>
      </c>
      <c r="R59" s="153">
        <f t="shared" si="32"/>
        <v>7841981.1660768623</v>
      </c>
      <c r="S59" s="153">
        <f t="shared" si="33"/>
        <v>7841981.1660768623</v>
      </c>
      <c r="T59" s="153">
        <f t="shared" si="34"/>
        <v>7841981.1660768623</v>
      </c>
      <c r="U59" s="153">
        <f t="shared" si="35"/>
        <v>7841981.1660768623</v>
      </c>
      <c r="V59" s="155">
        <f t="shared" si="36"/>
        <v>94103773.992922366</v>
      </c>
      <c r="W59" s="153">
        <f t="shared" si="38"/>
        <v>1371095061.2915304</v>
      </c>
      <c r="X59" s="94">
        <f t="shared" si="37"/>
        <v>94103773.992922351</v>
      </c>
      <c r="Y59" s="95">
        <f t="shared" si="22"/>
        <v>0</v>
      </c>
      <c r="Z59" s="147">
        <f>V59-'UGL CCA_wo, Dec 31 TU'!V59</f>
        <v>13380259.879714385</v>
      </c>
      <c r="AA59" s="157"/>
      <c r="AB59" s="170" t="s">
        <v>42</v>
      </c>
      <c r="AC59" s="171" t="s">
        <v>222</v>
      </c>
      <c r="AD59" s="172" t="s">
        <v>223</v>
      </c>
    </row>
    <row r="60" spans="1:32">
      <c r="A60" s="173" t="s">
        <v>224</v>
      </c>
      <c r="B60" s="150">
        <f t="shared" si="40"/>
        <v>59502829.969043568</v>
      </c>
      <c r="C60" s="150">
        <f>'UGL CCA_wo, Dec 31 TU'!C60</f>
        <v>13386691.505160002</v>
      </c>
      <c r="D60" s="151">
        <f>+'UGL Acc CCA_with, Dec 31 TU'!D60</f>
        <v>13386691.505160002</v>
      </c>
      <c r="E60" s="152"/>
      <c r="F60" s="150"/>
      <c r="G60" s="153">
        <f t="shared" si="21"/>
        <v>6693345.752580001</v>
      </c>
      <c r="H60" s="153">
        <f t="shared" si="23"/>
        <v>79582867.226783574</v>
      </c>
      <c r="I60" s="154">
        <v>6</v>
      </c>
      <c r="J60" s="153">
        <f t="shared" si="24"/>
        <v>397914.33613391785</v>
      </c>
      <c r="K60" s="153">
        <f t="shared" si="25"/>
        <v>397914.33613391785</v>
      </c>
      <c r="L60" s="153">
        <f t="shared" si="26"/>
        <v>397914.33613391785</v>
      </c>
      <c r="M60" s="153">
        <f t="shared" si="27"/>
        <v>397914.33613391785</v>
      </c>
      <c r="N60" s="153">
        <f t="shared" si="28"/>
        <v>397914.33613391785</v>
      </c>
      <c r="O60" s="153">
        <f t="shared" si="29"/>
        <v>397914.33613391785</v>
      </c>
      <c r="P60" s="153">
        <f t="shared" si="30"/>
        <v>397914.33613391785</v>
      </c>
      <c r="Q60" s="153">
        <f t="shared" si="31"/>
        <v>397914.33613391785</v>
      </c>
      <c r="R60" s="153">
        <f t="shared" si="32"/>
        <v>397914.33613391785</v>
      </c>
      <c r="S60" s="153">
        <f t="shared" si="33"/>
        <v>397914.33613391785</v>
      </c>
      <c r="T60" s="153">
        <f t="shared" si="34"/>
        <v>397914.33613391785</v>
      </c>
      <c r="U60" s="153">
        <f t="shared" si="35"/>
        <v>397914.33613391785</v>
      </c>
      <c r="V60" s="155">
        <f t="shared" si="36"/>
        <v>4774972.0336070145</v>
      </c>
      <c r="W60" s="153">
        <f t="shared" si="38"/>
        <v>68114549.440596551</v>
      </c>
      <c r="X60" s="94">
        <f t="shared" si="37"/>
        <v>4774972.0336070145</v>
      </c>
      <c r="Y60" s="95">
        <f t="shared" si="22"/>
        <v>0</v>
      </c>
      <c r="Z60" s="147"/>
      <c r="AA60" s="157"/>
      <c r="AB60" s="174" t="s">
        <v>216</v>
      </c>
      <c r="AC60" s="175">
        <f>+'UGL CCA_wo, Dec 31 TU'!AB60</f>
        <v>513000</v>
      </c>
      <c r="AD60" s="176">
        <f>+'UGL CCA_wo, Dec 31 TU'!AC60</f>
        <v>0</v>
      </c>
    </row>
    <row r="61" spans="1:32">
      <c r="A61" s="158">
        <v>43.2</v>
      </c>
      <c r="B61" s="150">
        <f t="shared" si="40"/>
        <v>0</v>
      </c>
      <c r="C61" s="150">
        <f>'UGL CCA_wo, Dec 31 TU'!C61</f>
        <v>0</v>
      </c>
      <c r="D61" s="151"/>
      <c r="E61" s="152"/>
      <c r="F61" s="150"/>
      <c r="G61" s="153">
        <f t="shared" si="21"/>
        <v>0</v>
      </c>
      <c r="H61" s="153">
        <f t="shared" si="23"/>
        <v>0</v>
      </c>
      <c r="I61" s="154">
        <v>50</v>
      </c>
      <c r="J61" s="153">
        <f t="shared" si="24"/>
        <v>0</v>
      </c>
      <c r="K61" s="153">
        <f t="shared" si="25"/>
        <v>0</v>
      </c>
      <c r="L61" s="153">
        <f t="shared" si="26"/>
        <v>0</v>
      </c>
      <c r="M61" s="153">
        <f t="shared" si="27"/>
        <v>0</v>
      </c>
      <c r="N61" s="153">
        <f t="shared" si="28"/>
        <v>0</v>
      </c>
      <c r="O61" s="153">
        <f t="shared" si="29"/>
        <v>0</v>
      </c>
      <c r="P61" s="153">
        <f t="shared" si="30"/>
        <v>0</v>
      </c>
      <c r="Q61" s="153">
        <f t="shared" si="31"/>
        <v>0</v>
      </c>
      <c r="R61" s="153">
        <f t="shared" si="32"/>
        <v>0</v>
      </c>
      <c r="S61" s="153">
        <f t="shared" si="33"/>
        <v>0</v>
      </c>
      <c r="T61" s="153">
        <f t="shared" si="34"/>
        <v>0</v>
      </c>
      <c r="U61" s="153">
        <f t="shared" si="35"/>
        <v>0</v>
      </c>
      <c r="V61" s="155">
        <f t="shared" si="36"/>
        <v>0</v>
      </c>
      <c r="W61" s="153">
        <f t="shared" si="38"/>
        <v>0</v>
      </c>
      <c r="X61" s="94">
        <f t="shared" si="37"/>
        <v>0</v>
      </c>
      <c r="Y61" s="95">
        <f t="shared" si="22"/>
        <v>0</v>
      </c>
      <c r="Z61" s="147"/>
      <c r="AA61" s="157"/>
      <c r="AB61" s="175">
        <v>7</v>
      </c>
      <c r="AC61" s="175">
        <f>+'UGL CCA_wo, Dec 31 TU'!AB61</f>
        <v>5218000</v>
      </c>
      <c r="AD61" s="176">
        <f>+'UGL CCA_wo, Dec 31 TU'!AC61</f>
        <v>0</v>
      </c>
    </row>
    <row r="62" spans="1:32">
      <c r="A62" s="158" t="s">
        <v>158</v>
      </c>
      <c r="B62" s="150">
        <f t="shared" si="40"/>
        <v>19174115.910930283</v>
      </c>
      <c r="C62" s="150">
        <f>'UGL CCA_wo, Dec 31 TU'!C62</f>
        <v>0</v>
      </c>
      <c r="D62" s="151"/>
      <c r="E62" s="152"/>
      <c r="F62" s="150"/>
      <c r="G62" s="153">
        <f t="shared" si="21"/>
        <v>0</v>
      </c>
      <c r="H62" s="153">
        <f t="shared" si="23"/>
        <v>19174115.910930283</v>
      </c>
      <c r="I62" s="154">
        <v>7</v>
      </c>
      <c r="J62" s="153">
        <f t="shared" si="24"/>
        <v>111849.00948042666</v>
      </c>
      <c r="K62" s="153">
        <f t="shared" si="25"/>
        <v>111849.00948042666</v>
      </c>
      <c r="L62" s="153">
        <f t="shared" si="26"/>
        <v>111849.00948042666</v>
      </c>
      <c r="M62" s="153">
        <f t="shared" si="27"/>
        <v>111849.00948042666</v>
      </c>
      <c r="N62" s="153">
        <f t="shared" si="28"/>
        <v>111849.00948042666</v>
      </c>
      <c r="O62" s="153">
        <f t="shared" si="29"/>
        <v>111849.00948042666</v>
      </c>
      <c r="P62" s="153">
        <f t="shared" si="30"/>
        <v>111849.00948042666</v>
      </c>
      <c r="Q62" s="153">
        <f t="shared" si="31"/>
        <v>111849.00948042666</v>
      </c>
      <c r="R62" s="153">
        <f t="shared" si="32"/>
        <v>111849.00948042666</v>
      </c>
      <c r="S62" s="153">
        <f t="shared" si="33"/>
        <v>111849.00948042666</v>
      </c>
      <c r="T62" s="153">
        <f t="shared" si="34"/>
        <v>111849.00948042666</v>
      </c>
      <c r="U62" s="153">
        <f t="shared" si="35"/>
        <v>111849.00948042666</v>
      </c>
      <c r="V62" s="155">
        <f t="shared" si="36"/>
        <v>1342188.1137651196</v>
      </c>
      <c r="W62" s="153">
        <f t="shared" si="38"/>
        <v>17831927.797165163</v>
      </c>
      <c r="X62" s="94">
        <f t="shared" si="37"/>
        <v>1342188.1137651198</v>
      </c>
      <c r="Y62" s="95">
        <f t="shared" si="22"/>
        <v>0</v>
      </c>
      <c r="Z62" s="147">
        <f>V62-'UGL CCA_wo, Dec 31 TU'!V62</f>
        <v>0</v>
      </c>
      <c r="AA62" s="157"/>
      <c r="AB62" s="175">
        <v>8</v>
      </c>
      <c r="AC62" s="175">
        <f>+'UGL CCA_wo, Dec 31 TU'!AB62</f>
        <v>853000</v>
      </c>
      <c r="AD62" s="176">
        <f>+'UGL CCA_wo, Dec 31 TU'!AC62</f>
        <v>0</v>
      </c>
    </row>
    <row r="63" spans="1:32">
      <c r="A63" s="177">
        <v>14.1</v>
      </c>
      <c r="B63" s="150">
        <f t="shared" si="40"/>
        <v>5333302.7685811622</v>
      </c>
      <c r="C63" s="178">
        <f>'UGL CCA_wo, Dec 31 TU'!C63</f>
        <v>1810408.6981545747</v>
      </c>
      <c r="D63" s="179">
        <f>'UGL Acc CCA_with, Dec 31 TU'!D63-AD51</f>
        <v>1759237.066256468</v>
      </c>
      <c r="E63" s="152"/>
      <c r="F63" s="150"/>
      <c r="G63" s="153">
        <f t="shared" si="21"/>
        <v>905204.34907728736</v>
      </c>
      <c r="H63" s="153">
        <f t="shared" si="23"/>
        <v>7997744.1839149175</v>
      </c>
      <c r="I63" s="154">
        <v>5</v>
      </c>
      <c r="J63" s="153">
        <f t="shared" si="24"/>
        <v>33323.934099645492</v>
      </c>
      <c r="K63" s="153">
        <f t="shared" si="25"/>
        <v>33323.934099645492</v>
      </c>
      <c r="L63" s="153">
        <f t="shared" si="26"/>
        <v>33323.934099645492</v>
      </c>
      <c r="M63" s="153">
        <f t="shared" si="27"/>
        <v>33323.934099645492</v>
      </c>
      <c r="N63" s="153">
        <f t="shared" si="28"/>
        <v>33323.934099645492</v>
      </c>
      <c r="O63" s="153">
        <f t="shared" si="29"/>
        <v>33323.934099645492</v>
      </c>
      <c r="P63" s="153">
        <f t="shared" si="30"/>
        <v>33323.934099645492</v>
      </c>
      <c r="Q63" s="153">
        <f t="shared" si="31"/>
        <v>33323.934099645492</v>
      </c>
      <c r="R63" s="153">
        <f t="shared" si="32"/>
        <v>33323.934099645492</v>
      </c>
      <c r="S63" s="153">
        <f t="shared" si="33"/>
        <v>33323.934099645492</v>
      </c>
      <c r="T63" s="153">
        <f t="shared" si="34"/>
        <v>33323.934099645492</v>
      </c>
      <c r="U63" s="153">
        <f t="shared" si="35"/>
        <v>33323.934099645492</v>
      </c>
      <c r="V63" s="155">
        <f t="shared" si="36"/>
        <v>399887.20919574582</v>
      </c>
      <c r="W63" s="153">
        <f t="shared" si="38"/>
        <v>6743824.2575399913</v>
      </c>
      <c r="X63" s="94">
        <f t="shared" si="37"/>
        <v>399887.20919574588</v>
      </c>
      <c r="Y63" s="95">
        <f t="shared" si="22"/>
        <v>0</v>
      </c>
      <c r="Z63" s="147">
        <f>V63-'UGL CCA_wo, Dec 31 TU'!V63</f>
        <v>87763.710368593805</v>
      </c>
      <c r="AA63" s="157"/>
      <c r="AB63" s="175">
        <v>14</v>
      </c>
      <c r="AC63" s="175">
        <f>+'UGL CCA_wo, Dec 31 TU'!AB63</f>
        <v>11000</v>
      </c>
      <c r="AD63" s="176">
        <f>+'UGL CCA_wo, Dec 31 TU'!AC63</f>
        <v>0</v>
      </c>
    </row>
    <row r="64" spans="1:32" ht="13.5" thickBot="1">
      <c r="A64" s="180" t="s">
        <v>84</v>
      </c>
      <c r="B64" s="181">
        <f>SUM(B43:B63)</f>
        <v>4121803371.9944634</v>
      </c>
      <c r="C64" s="181">
        <f>SUM(C43:C63)</f>
        <v>372163174.83614254</v>
      </c>
      <c r="D64" s="181">
        <f>SUM(D43:D63)</f>
        <v>346168435.89756316</v>
      </c>
      <c r="E64" s="181">
        <f t="shared" ref="E64:T64" si="41">SUM(E43:E63)</f>
        <v>0</v>
      </c>
      <c r="F64" s="181">
        <f t="shared" si="41"/>
        <v>0</v>
      </c>
      <c r="G64" s="181">
        <f t="shared" si="41"/>
        <v>183181051.63700405</v>
      </c>
      <c r="H64" s="181">
        <f t="shared" si="41"/>
        <v>4651152859.5290308</v>
      </c>
      <c r="I64" s="181"/>
      <c r="J64" s="181">
        <f t="shared" si="41"/>
        <v>34054778.455332249</v>
      </c>
      <c r="K64" s="181">
        <f t="shared" si="41"/>
        <v>34054778.455332249</v>
      </c>
      <c r="L64" s="181">
        <f t="shared" si="41"/>
        <v>34054778.455332249</v>
      </c>
      <c r="M64" s="181">
        <f t="shared" si="41"/>
        <v>34054778.455332249</v>
      </c>
      <c r="N64" s="181">
        <f t="shared" si="41"/>
        <v>34054778.455332249</v>
      </c>
      <c r="O64" s="181">
        <f t="shared" si="41"/>
        <v>34054778.455332249</v>
      </c>
      <c r="P64" s="181">
        <f t="shared" si="41"/>
        <v>34054778.455332249</v>
      </c>
      <c r="Q64" s="181">
        <f t="shared" si="41"/>
        <v>34054778.455332249</v>
      </c>
      <c r="R64" s="181">
        <f t="shared" si="41"/>
        <v>34054778.455332249</v>
      </c>
      <c r="S64" s="181">
        <f t="shared" si="41"/>
        <v>34054778.455332249</v>
      </c>
      <c r="T64" s="181">
        <f t="shared" si="41"/>
        <v>34054778.455332249</v>
      </c>
      <c r="U64" s="181">
        <f>SUM(U43:U63)</f>
        <v>34054778.455332249</v>
      </c>
      <c r="V64" s="181">
        <f>SUM(V43:V63)</f>
        <v>409051255.425188</v>
      </c>
      <c r="W64" s="181">
        <f>SUM(W43:W63)</f>
        <v>4084915291.4054184</v>
      </c>
      <c r="X64" s="94">
        <f>SUM(X43:X63)</f>
        <v>408657341.46398705</v>
      </c>
      <c r="Y64" s="95">
        <f t="shared" si="22"/>
        <v>393913.96120095253</v>
      </c>
      <c r="Z64" s="147"/>
      <c r="AB64" s="175">
        <v>49</v>
      </c>
      <c r="AC64" s="175">
        <f>+'UGL CCA_wo, Dec 31 TU'!AB64</f>
        <v>451000</v>
      </c>
      <c r="AD64" s="176">
        <f>+'UGL CCA_wo, Dec 31 TU'!AC64</f>
        <v>0</v>
      </c>
    </row>
    <row r="65" spans="1:30" ht="13.5" thickTop="1">
      <c r="B65" s="182" t="s">
        <v>119</v>
      </c>
      <c r="C65" s="183">
        <f>AF54</f>
        <v>83899408.669017404</v>
      </c>
      <c r="D65" s="183">
        <f>AD54</f>
        <v>79623076.583359316</v>
      </c>
      <c r="X65" s="95">
        <f>V64-X64-Y64</f>
        <v>0</v>
      </c>
      <c r="Y65" s="95"/>
      <c r="Z65" s="164">
        <f>SUM(Z44:Z63)</f>
        <v>40594712.65513099</v>
      </c>
      <c r="AB65" s="184" t="s">
        <v>84</v>
      </c>
      <c r="AC65" s="175">
        <f>+'UGL CCA_wo, Dec 31 TU'!AB65</f>
        <v>7046000</v>
      </c>
      <c r="AD65" s="176">
        <f>+'UGL CCA_wo, Dec 31 TU'!AC65</f>
        <v>0</v>
      </c>
    </row>
    <row r="66" spans="1:30">
      <c r="B66" s="182"/>
      <c r="C66" s="183">
        <f>SUM(C64:C65)</f>
        <v>456062583.50515997</v>
      </c>
      <c r="D66" s="183">
        <f>SUM(D64:D65)</f>
        <v>425791512.48092246</v>
      </c>
      <c r="F66" s="185">
        <f>+C66-D66</f>
        <v>30271071.024237514</v>
      </c>
      <c r="G66" s="186" t="s">
        <v>225</v>
      </c>
      <c r="AB66" s="187"/>
      <c r="AC66" s="188"/>
      <c r="AD66" s="188"/>
    </row>
    <row r="67" spans="1:30">
      <c r="B67" s="182" t="s">
        <v>226</v>
      </c>
      <c r="C67" s="183">
        <f>+C66-C60</f>
        <v>442675892</v>
      </c>
      <c r="D67" s="183">
        <f>+D66-D60</f>
        <v>412404820.97576249</v>
      </c>
      <c r="G67" s="186"/>
      <c r="AB67" s="169" t="s">
        <v>221</v>
      </c>
      <c r="AC67" s="187"/>
      <c r="AD67" s="189"/>
    </row>
    <row r="68" spans="1:30" ht="15">
      <c r="A68" s="190" t="s">
        <v>189</v>
      </c>
      <c r="B68" s="191"/>
      <c r="C68" s="192">
        <f>+C67-'UGL Acc CCA_with, Dec 31 TU'!C67</f>
        <v>0</v>
      </c>
      <c r="D68" s="192">
        <f>+D67-'UGL Acc CCA_with, Dec 31 TU'!D67</f>
        <v>0</v>
      </c>
      <c r="E68" s="191"/>
      <c r="F68" s="191"/>
      <c r="G68" s="191"/>
      <c r="H68" s="193" t="s">
        <v>127</v>
      </c>
      <c r="I68" s="191"/>
      <c r="J68" s="194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5"/>
      <c r="Y68" s="126"/>
      <c r="AB68" s="170" t="s">
        <v>42</v>
      </c>
      <c r="AC68" s="171" t="s">
        <v>222</v>
      </c>
      <c r="AD68" s="172" t="s">
        <v>223</v>
      </c>
    </row>
    <row r="69" spans="1:30">
      <c r="A69" s="190" t="s">
        <v>227</v>
      </c>
      <c r="B69" s="191"/>
      <c r="C69" s="191"/>
      <c r="D69" s="191"/>
      <c r="E69" s="191"/>
      <c r="F69" s="191"/>
      <c r="G69" s="191"/>
      <c r="H69" s="196" t="s">
        <v>131</v>
      </c>
      <c r="I69" s="191"/>
      <c r="J69" s="194"/>
      <c r="K69" s="191"/>
      <c r="L69" s="191"/>
      <c r="M69" s="191"/>
      <c r="N69" s="191"/>
      <c r="O69" s="191"/>
      <c r="P69" s="191"/>
      <c r="Q69" s="191"/>
      <c r="R69" s="191"/>
      <c r="S69" s="191"/>
      <c r="T69" s="194"/>
      <c r="U69" s="191"/>
      <c r="V69" s="191"/>
      <c r="W69" s="191"/>
      <c r="X69" s="195"/>
      <c r="Y69" s="126"/>
      <c r="AB69" s="197" t="str">
        <f>+'UGL CCA_wo, Dec 31 TU'!AA69</f>
        <v>1b</v>
      </c>
      <c r="AC69" s="198">
        <f>+'UGL CCA_wo, Dec 31 TU'!AB69</f>
        <v>358000</v>
      </c>
      <c r="AD69" s="198">
        <f>+'UGL CCA_wo, Dec 31 TU'!AC69</f>
        <v>0</v>
      </c>
    </row>
    <row r="70" spans="1:30">
      <c r="A70" s="190" t="s">
        <v>133</v>
      </c>
      <c r="B70" s="191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9"/>
      <c r="Q70" s="191"/>
      <c r="R70" s="191"/>
      <c r="S70" s="191"/>
      <c r="T70" s="191"/>
      <c r="U70" s="191"/>
      <c r="V70" s="191"/>
      <c r="W70" s="191"/>
      <c r="X70" s="195"/>
      <c r="Y70" s="126"/>
      <c r="AB70" s="198">
        <f>+'UGL CCA_wo, Dec 31 TU'!AA70</f>
        <v>8</v>
      </c>
      <c r="AC70" s="198">
        <f>+'UGL CCA_wo, Dec 31 TU'!AB70</f>
        <v>14142062.62302362</v>
      </c>
      <c r="AD70" s="198">
        <f>+'UGL CCA_wo, Dec 31 TU'!AC70</f>
        <v>207432.55899618057</v>
      </c>
    </row>
    <row r="71" spans="1:30">
      <c r="A71" s="200" t="s">
        <v>191</v>
      </c>
      <c r="B71" s="201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5"/>
      <c r="Y71" s="126"/>
      <c r="AB71" s="198">
        <f>+'UGL CCA_wo, Dec 31 TU'!AA71</f>
        <v>14</v>
      </c>
      <c r="AC71" s="198">
        <f>+'UGL CCA_wo, Dec 31 TU'!AB71</f>
        <v>2824595.0746932486</v>
      </c>
      <c r="AD71" s="198">
        <f>+'UGL CCA_wo, Dec 31 TU'!AC71</f>
        <v>1353793.0819920211</v>
      </c>
    </row>
    <row r="72" spans="1:30">
      <c r="A72" s="202"/>
      <c r="B72" s="203" t="s">
        <v>134</v>
      </c>
      <c r="C72" s="204" t="s">
        <v>135</v>
      </c>
      <c r="D72" s="205" t="s">
        <v>136</v>
      </c>
      <c r="E72" s="202"/>
      <c r="F72" s="204" t="s">
        <v>137</v>
      </c>
      <c r="G72" s="205" t="s">
        <v>138</v>
      </c>
      <c r="H72" s="204" t="s">
        <v>139</v>
      </c>
      <c r="I72" s="202"/>
      <c r="J72" s="205" t="s">
        <v>25</v>
      </c>
      <c r="K72" s="205" t="s">
        <v>25</v>
      </c>
      <c r="L72" s="205" t="s">
        <v>25</v>
      </c>
      <c r="M72" s="205" t="s">
        <v>25</v>
      </c>
      <c r="N72" s="205" t="s">
        <v>25</v>
      </c>
      <c r="O72" s="205" t="s">
        <v>25</v>
      </c>
      <c r="P72" s="205" t="s">
        <v>25</v>
      </c>
      <c r="Q72" s="205" t="s">
        <v>25</v>
      </c>
      <c r="R72" s="205" t="s">
        <v>25</v>
      </c>
      <c r="S72" s="205" t="s">
        <v>25</v>
      </c>
      <c r="T72" s="205" t="s">
        <v>25</v>
      </c>
      <c r="U72" s="206" t="s">
        <v>25</v>
      </c>
      <c r="V72" s="205" t="s">
        <v>25</v>
      </c>
      <c r="W72" s="207" t="s">
        <v>140</v>
      </c>
      <c r="X72" s="195"/>
      <c r="Y72" s="126"/>
      <c r="AB72" s="198">
        <f>+'UGL CCA_wo, Dec 31 TU'!AA72</f>
        <v>49</v>
      </c>
      <c r="AC72" s="198">
        <f>+'UGL CCA_wo, Dec 31 TU'!AB72</f>
        <v>52340879.881976411</v>
      </c>
      <c r="AD72" s="198">
        <f>+'UGL CCA_wo, Dec 31 TU'!AC72</f>
        <v>2715106.4446698874</v>
      </c>
    </row>
    <row r="73" spans="1:30" hidden="1">
      <c r="A73" s="208" t="s">
        <v>141</v>
      </c>
      <c r="B73" s="209" t="s">
        <v>142</v>
      </c>
      <c r="C73" s="208" t="s">
        <v>5</v>
      </c>
      <c r="D73" s="208" t="s">
        <v>143</v>
      </c>
      <c r="E73" s="210" t="s">
        <v>144</v>
      </c>
      <c r="F73" s="208" t="s">
        <v>145</v>
      </c>
      <c r="G73" s="211" t="s">
        <v>146</v>
      </c>
      <c r="H73" s="208" t="s">
        <v>147</v>
      </c>
      <c r="I73" s="211" t="s">
        <v>16</v>
      </c>
      <c r="J73" s="211" t="s">
        <v>192</v>
      </c>
      <c r="K73" s="211" t="s">
        <v>192</v>
      </c>
      <c r="L73" s="211" t="s">
        <v>192</v>
      </c>
      <c r="M73" s="211" t="s">
        <v>192</v>
      </c>
      <c r="N73" s="211" t="s">
        <v>192</v>
      </c>
      <c r="O73" s="211" t="s">
        <v>192</v>
      </c>
      <c r="P73" s="211" t="s">
        <v>192</v>
      </c>
      <c r="Q73" s="211" t="s">
        <v>192</v>
      </c>
      <c r="R73" s="211" t="s">
        <v>192</v>
      </c>
      <c r="S73" s="211" t="s">
        <v>192</v>
      </c>
      <c r="T73" s="211" t="s">
        <v>192</v>
      </c>
      <c r="U73" s="212" t="s">
        <v>192</v>
      </c>
      <c r="V73" s="208"/>
      <c r="W73" s="213" t="s">
        <v>10</v>
      </c>
      <c r="X73" s="195"/>
      <c r="Y73" s="142"/>
      <c r="AB73" s="198">
        <f>+'UGL CCA_wo, Dec 31 TU'!AA73</f>
        <v>51</v>
      </c>
      <c r="AC73" s="198">
        <f>+'UGL CCA_wo, Dec 31 TU'!AB73</f>
        <v>0</v>
      </c>
      <c r="AD73" s="198">
        <f>+'UGL CCA_wo, Dec 31 TU'!AC73</f>
        <v>0</v>
      </c>
    </row>
    <row r="74" spans="1:30" hidden="1">
      <c r="A74" s="214" t="s">
        <v>148</v>
      </c>
      <c r="B74" s="215" t="s">
        <v>149</v>
      </c>
      <c r="C74" s="214" t="s">
        <v>84</v>
      </c>
      <c r="D74" s="216" t="s">
        <v>150</v>
      </c>
      <c r="E74" s="217"/>
      <c r="F74" s="214" t="s">
        <v>151</v>
      </c>
      <c r="G74" s="216" t="s">
        <v>152</v>
      </c>
      <c r="H74" s="214" t="s">
        <v>153</v>
      </c>
      <c r="I74" s="216" t="s">
        <v>154</v>
      </c>
      <c r="J74" s="216" t="s">
        <v>194</v>
      </c>
      <c r="K74" s="216" t="s">
        <v>195</v>
      </c>
      <c r="L74" s="216" t="s">
        <v>196</v>
      </c>
      <c r="M74" s="216" t="s">
        <v>197</v>
      </c>
      <c r="N74" s="216" t="s">
        <v>198</v>
      </c>
      <c r="O74" s="216" t="s">
        <v>199</v>
      </c>
      <c r="P74" s="216" t="s">
        <v>200</v>
      </c>
      <c r="Q74" s="216" t="s">
        <v>201</v>
      </c>
      <c r="R74" s="216" t="s">
        <v>202</v>
      </c>
      <c r="S74" s="216" t="s">
        <v>203</v>
      </c>
      <c r="T74" s="216" t="s">
        <v>204</v>
      </c>
      <c r="U74" s="216" t="s">
        <v>205</v>
      </c>
      <c r="V74" s="216" t="s">
        <v>155</v>
      </c>
      <c r="W74" s="213" t="s">
        <v>166</v>
      </c>
      <c r="X74" s="218" t="s">
        <v>167</v>
      </c>
      <c r="Y74" s="142"/>
      <c r="Z74" s="147" t="s">
        <v>253</v>
      </c>
      <c r="AB74" s="198" t="str">
        <f>+'UGL CCA_wo, Dec 31 TU'!AA74</f>
        <v>Total</v>
      </c>
      <c r="AC74" s="198">
        <f>+'UGL CCA_wo, Dec 31 TU'!AB74</f>
        <v>69665537.579693288</v>
      </c>
      <c r="AD74" s="198">
        <f>+'UGL CCA_wo, Dec 31 TU'!AC74</f>
        <v>4276332.0856580893</v>
      </c>
    </row>
    <row r="75" spans="1:30" hidden="1">
      <c r="A75" s="211"/>
      <c r="B75" s="219"/>
      <c r="C75" s="210"/>
      <c r="D75" s="210"/>
      <c r="E75" s="210"/>
      <c r="F75" s="210"/>
      <c r="G75" s="210"/>
      <c r="H75" s="210"/>
      <c r="I75" s="211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20"/>
      <c r="W75" s="202"/>
      <c r="X75" s="195"/>
      <c r="Y75" s="142"/>
      <c r="AB75" s="198">
        <f>+'UGL CCA_wo, Dec 31 TU'!AA75</f>
        <v>0</v>
      </c>
      <c r="AC75" s="198">
        <f>+'UGL CCA_wo, Dec 31 TU'!AB75</f>
        <v>0</v>
      </c>
      <c r="AD75" s="198">
        <f>+'UGL CCA_wo, Dec 31 TU'!AC75</f>
        <v>0</v>
      </c>
    </row>
    <row r="76" spans="1:30" hidden="1">
      <c r="A76" s="212">
        <v>1</v>
      </c>
      <c r="B76" s="221">
        <f t="shared" ref="B76:B96" si="42">W43</f>
        <v>994871053.20959997</v>
      </c>
      <c r="C76" s="221">
        <f>'UGL CCA_wo, Dec 31 TU'!C76</f>
        <v>0</v>
      </c>
      <c r="D76" s="221">
        <v>0</v>
      </c>
      <c r="E76" s="210"/>
      <c r="F76" s="210"/>
      <c r="G76" s="222">
        <f t="shared" ref="G76" si="43">+((C76+F76)*0.5)</f>
        <v>0</v>
      </c>
      <c r="H76" s="222">
        <f>+B76+G76+D76</f>
        <v>994871053.20959997</v>
      </c>
      <c r="I76" s="223">
        <v>4</v>
      </c>
      <c r="J76" s="222">
        <f>H76*I76/100/12</f>
        <v>3316236.8440320003</v>
      </c>
      <c r="K76" s="222">
        <f>H76*I76/100/12</f>
        <v>3316236.8440320003</v>
      </c>
      <c r="L76" s="222">
        <f>H76*I76/100/12</f>
        <v>3316236.8440320003</v>
      </c>
      <c r="M76" s="222">
        <f>H76*I76/100/12</f>
        <v>3316236.8440320003</v>
      </c>
      <c r="N76" s="222">
        <f>H76*I76/100/12</f>
        <v>3316236.8440320003</v>
      </c>
      <c r="O76" s="222">
        <f>H76*I76/100/12</f>
        <v>3316236.8440320003</v>
      </c>
      <c r="P76" s="222">
        <f>H76*I76/100/12</f>
        <v>3316236.8440320003</v>
      </c>
      <c r="Q76" s="222">
        <f>H76*I76/100/12</f>
        <v>3316236.8440320003</v>
      </c>
      <c r="R76" s="222">
        <f>H76*I76/100/12</f>
        <v>3316236.8440320003</v>
      </c>
      <c r="S76" s="222">
        <f>H76*I76/100/12</f>
        <v>3316236.8440320003</v>
      </c>
      <c r="T76" s="222">
        <f>H76*I76/100/12</f>
        <v>3316236.8440320003</v>
      </c>
      <c r="U76" s="222">
        <f>H76*I76/100/12</f>
        <v>3316236.8440320003</v>
      </c>
      <c r="V76" s="224">
        <f>SUM(J76:U76)</f>
        <v>39794842.128384002</v>
      </c>
      <c r="W76" s="222">
        <f>+B76+C76+F76-V76</f>
        <v>955076211.08121598</v>
      </c>
      <c r="X76" s="225">
        <f>H76*I76/100</f>
        <v>39794842.128384002</v>
      </c>
      <c r="Y76" s="156">
        <f t="shared" ref="Y76:Y84" si="44">V76-X76</f>
        <v>0</v>
      </c>
      <c r="Z76" s="147">
        <f>V76-'UGL CCA_wo, Dec 31 TU'!V76</f>
        <v>0</v>
      </c>
      <c r="AB76" s="198">
        <f>+'UGL CCA_wo, Dec 31 TU'!AA76</f>
        <v>0</v>
      </c>
      <c r="AC76" s="198">
        <f>+'UGL CCA_wo, Dec 31 TU'!AB76</f>
        <v>0</v>
      </c>
      <c r="AD76" s="198">
        <f>+'UGL CCA_wo, Dec 31 TU'!AC76</f>
        <v>0</v>
      </c>
    </row>
    <row r="77" spans="1:30" hidden="1">
      <c r="A77" s="226" t="s">
        <v>216</v>
      </c>
      <c r="B77" s="221">
        <f t="shared" si="42"/>
        <v>113301159.41658315</v>
      </c>
      <c r="C77" s="221">
        <f>'UGL CCA_wo, Dec 31 TU'!C77</f>
        <v>10689069.9517287</v>
      </c>
      <c r="D77" s="221">
        <f>IFERROR(VLOOKUP(A77,$AB$81:AC94,2, FALSE),0)-AF85</f>
        <v>-81500</v>
      </c>
      <c r="E77" s="222"/>
      <c r="F77" s="221"/>
      <c r="G77" s="222">
        <f>+((C77+F77)*0.5)</f>
        <v>5344534.9758643499</v>
      </c>
      <c r="H77" s="222">
        <f t="shared" ref="H77:H83" si="45">+B77+G77+D77</f>
        <v>118564194.3924475</v>
      </c>
      <c r="I77" s="223">
        <v>6</v>
      </c>
      <c r="J77" s="222">
        <f t="shared" ref="J77:J83" si="46">H77*I77/100/12</f>
        <v>592820.97196223761</v>
      </c>
      <c r="K77" s="222">
        <f t="shared" ref="K77:K96" si="47">H77*I77/100/12</f>
        <v>592820.97196223761</v>
      </c>
      <c r="L77" s="222">
        <f t="shared" ref="L77:L80" si="48">H77*I77/100/12</f>
        <v>592820.97196223761</v>
      </c>
      <c r="M77" s="222">
        <f t="shared" ref="M77:M96" si="49">H77*I77/100/12</f>
        <v>592820.97196223761</v>
      </c>
      <c r="N77" s="222">
        <f t="shared" ref="N77:N96" si="50">H77*I77/100/12</f>
        <v>592820.97196223761</v>
      </c>
      <c r="O77" s="222">
        <f t="shared" ref="O77:O96" si="51">H77*I77/100/12</f>
        <v>592820.97196223761</v>
      </c>
      <c r="P77" s="222">
        <f t="shared" ref="P77:P96" si="52">H77*I77/100/12</f>
        <v>592820.97196223761</v>
      </c>
      <c r="Q77" s="222">
        <f t="shared" ref="Q77:Q96" si="53">H77*I77/100/12</f>
        <v>592820.97196223761</v>
      </c>
      <c r="R77" s="222">
        <f t="shared" ref="R77:R96" si="54">H77*I77/100/12</f>
        <v>592820.97196223761</v>
      </c>
      <c r="S77" s="222">
        <f t="shared" ref="S77:S96" si="55">H77*I77/100/12</f>
        <v>592820.97196223761</v>
      </c>
      <c r="T77" s="222">
        <f t="shared" ref="T77:T96" si="56">H77*I77/100/12</f>
        <v>592820.97196223761</v>
      </c>
      <c r="U77" s="222">
        <f t="shared" ref="U77:U96" si="57">H77*I77/100/12</f>
        <v>592820.97196223761</v>
      </c>
      <c r="V77" s="224">
        <f t="shared" ref="V77:V83" si="58">SUM(J77:U77)</f>
        <v>7113851.6635468518</v>
      </c>
      <c r="W77" s="222">
        <f>+B77+C77+F77-V77</f>
        <v>116876377.70476501</v>
      </c>
      <c r="X77" s="225">
        <f>H77*I77/100</f>
        <v>7113851.6635468509</v>
      </c>
      <c r="Y77" s="156">
        <f t="shared" si="44"/>
        <v>0</v>
      </c>
      <c r="Z77" s="147">
        <f>V77-'UGL CCA_wo, Dec 31 TU'!V77</f>
        <v>-34490.297360984609</v>
      </c>
      <c r="AB77" s="198">
        <f>+'UGL CCA_wo, Dec 31 TU'!AA77</f>
        <v>0</v>
      </c>
      <c r="AC77" s="198">
        <f>+'UGL CCA_wo, Dec 31 TU'!AB77</f>
        <v>0</v>
      </c>
      <c r="AD77" s="198">
        <f>+'UGL CCA_wo, Dec 31 TU'!AC77</f>
        <v>0</v>
      </c>
    </row>
    <row r="78" spans="1:30" hidden="1">
      <c r="A78" s="226">
        <v>2</v>
      </c>
      <c r="B78" s="221">
        <f t="shared" si="42"/>
        <v>95695618.041199997</v>
      </c>
      <c r="C78" s="221">
        <f>'UGL CCA_wo, Dec 31 TU'!C78</f>
        <v>0</v>
      </c>
      <c r="D78" s="221">
        <f>IFERROR(VLOOKUP(A78,$AB$81:AC95,2, FALSE),0)</f>
        <v>0</v>
      </c>
      <c r="E78" s="222"/>
      <c r="F78" s="221"/>
      <c r="G78" s="222">
        <f t="shared" ref="G78:G82" si="59">+((C78+F78)*0.5)</f>
        <v>0</v>
      </c>
      <c r="H78" s="222">
        <f t="shared" si="45"/>
        <v>95695618.041199997</v>
      </c>
      <c r="I78" s="223">
        <v>6</v>
      </c>
      <c r="J78" s="222">
        <f t="shared" si="46"/>
        <v>478478.09020600002</v>
      </c>
      <c r="K78" s="222">
        <f t="shared" si="47"/>
        <v>478478.09020600002</v>
      </c>
      <c r="L78" s="222">
        <f t="shared" si="48"/>
        <v>478478.09020600002</v>
      </c>
      <c r="M78" s="222">
        <f t="shared" si="49"/>
        <v>478478.09020600002</v>
      </c>
      <c r="N78" s="222">
        <f t="shared" si="50"/>
        <v>478478.09020600002</v>
      </c>
      <c r="O78" s="222">
        <f t="shared" si="51"/>
        <v>478478.09020600002</v>
      </c>
      <c r="P78" s="222">
        <f t="shared" si="52"/>
        <v>478478.09020600002</v>
      </c>
      <c r="Q78" s="222">
        <f t="shared" si="53"/>
        <v>478478.09020600002</v>
      </c>
      <c r="R78" s="222">
        <f t="shared" si="54"/>
        <v>478478.09020600002</v>
      </c>
      <c r="S78" s="222">
        <f t="shared" si="55"/>
        <v>478478.09020600002</v>
      </c>
      <c r="T78" s="222">
        <f t="shared" si="56"/>
        <v>478478.09020600002</v>
      </c>
      <c r="U78" s="222">
        <f t="shared" si="57"/>
        <v>478478.09020600002</v>
      </c>
      <c r="V78" s="224">
        <f t="shared" si="58"/>
        <v>5741737.0824720003</v>
      </c>
      <c r="W78" s="222">
        <f>+B78+C78+F78-V78</f>
        <v>89953880.958728001</v>
      </c>
      <c r="X78" s="225">
        <f t="shared" ref="X78:X84" si="60">H78*I78/100</f>
        <v>5741737.0824720003</v>
      </c>
      <c r="Y78" s="156">
        <f t="shared" si="44"/>
        <v>0</v>
      </c>
      <c r="Z78" s="147">
        <f>V78-'UGL CCA_wo, Dec 31 TU'!V78</f>
        <v>0</v>
      </c>
      <c r="AB78" s="198">
        <f>+'UGL CCA_wo, Dec 31 TU'!AA78</f>
        <v>0</v>
      </c>
      <c r="AC78" s="198">
        <f>+'UGL CCA_wo, Dec 31 TU'!AB78</f>
        <v>0</v>
      </c>
      <c r="AD78" s="198">
        <f>+'UGL CCA_wo, Dec 31 TU'!AC78</f>
        <v>0</v>
      </c>
    </row>
    <row r="79" spans="1:30" hidden="1">
      <c r="A79" s="226">
        <v>3</v>
      </c>
      <c r="B79" s="221">
        <f t="shared" si="42"/>
        <v>2989298.4049999998</v>
      </c>
      <c r="C79" s="221">
        <f>'UGL CCA_wo, Dec 31 TU'!C79</f>
        <v>0</v>
      </c>
      <c r="D79" s="221">
        <f>IFERROR(VLOOKUP(A79,$AB$81:AC96,2, FALSE),0)</f>
        <v>0</v>
      </c>
      <c r="E79" s="222"/>
      <c r="F79" s="221"/>
      <c r="G79" s="222">
        <f t="shared" si="59"/>
        <v>0</v>
      </c>
      <c r="H79" s="222">
        <f t="shared" si="45"/>
        <v>2989298.4049999998</v>
      </c>
      <c r="I79" s="223">
        <v>5</v>
      </c>
      <c r="J79" s="222">
        <f t="shared" si="46"/>
        <v>12455.410020833333</v>
      </c>
      <c r="K79" s="222">
        <f t="shared" si="47"/>
        <v>12455.410020833333</v>
      </c>
      <c r="L79" s="222">
        <f t="shared" si="48"/>
        <v>12455.410020833333</v>
      </c>
      <c r="M79" s="222">
        <f t="shared" si="49"/>
        <v>12455.410020833333</v>
      </c>
      <c r="N79" s="222">
        <f t="shared" si="50"/>
        <v>12455.410020833333</v>
      </c>
      <c r="O79" s="222">
        <f t="shared" si="51"/>
        <v>12455.410020833333</v>
      </c>
      <c r="P79" s="222">
        <f t="shared" si="52"/>
        <v>12455.410020833333</v>
      </c>
      <c r="Q79" s="222">
        <f t="shared" si="53"/>
        <v>12455.410020833333</v>
      </c>
      <c r="R79" s="222">
        <f t="shared" si="54"/>
        <v>12455.410020833333</v>
      </c>
      <c r="S79" s="222">
        <f t="shared" si="55"/>
        <v>12455.410020833333</v>
      </c>
      <c r="T79" s="222">
        <f t="shared" si="56"/>
        <v>12455.410020833333</v>
      </c>
      <c r="U79" s="222">
        <f t="shared" si="57"/>
        <v>12455.410020833333</v>
      </c>
      <c r="V79" s="224">
        <f t="shared" si="58"/>
        <v>149464.92025000002</v>
      </c>
      <c r="W79" s="222">
        <f t="shared" ref="W79:W83" si="61">+B79+C79+F79-V79</f>
        <v>2839833.4847499998</v>
      </c>
      <c r="X79" s="225">
        <f t="shared" si="60"/>
        <v>149464.92025</v>
      </c>
      <c r="Y79" s="156">
        <f t="shared" si="44"/>
        <v>0</v>
      </c>
      <c r="Z79" s="147">
        <f>V79-'UGL CCA_wo, Dec 31 TU'!V79</f>
        <v>0</v>
      </c>
      <c r="AB79" s="198">
        <f>+'UGL CCA_wo, Dec 31 TU'!AA79</f>
        <v>0</v>
      </c>
      <c r="AC79" s="198">
        <f>+'UGL CCA_wo, Dec 31 TU'!AB79</f>
        <v>0</v>
      </c>
      <c r="AD79" s="198">
        <f>+'UGL CCA_wo, Dec 31 TU'!AC79</f>
        <v>0</v>
      </c>
    </row>
    <row r="80" spans="1:30" hidden="1">
      <c r="A80" s="226">
        <v>6</v>
      </c>
      <c r="B80" s="221">
        <f t="shared" si="42"/>
        <v>82677.509999999995</v>
      </c>
      <c r="C80" s="221">
        <f>'UGL CCA_wo, Dec 31 TU'!C80</f>
        <v>0</v>
      </c>
      <c r="D80" s="221">
        <f>IFERROR(VLOOKUP(A80,$AB$81:AC97,2, FALSE),0)</f>
        <v>0</v>
      </c>
      <c r="E80" s="222"/>
      <c r="F80" s="221"/>
      <c r="G80" s="222">
        <f t="shared" si="59"/>
        <v>0</v>
      </c>
      <c r="H80" s="222">
        <f t="shared" si="45"/>
        <v>82677.509999999995</v>
      </c>
      <c r="I80" s="223">
        <v>10</v>
      </c>
      <c r="J80" s="222">
        <f t="shared" si="46"/>
        <v>688.97924999999998</v>
      </c>
      <c r="K80" s="222">
        <f t="shared" si="47"/>
        <v>688.97924999999998</v>
      </c>
      <c r="L80" s="222">
        <f t="shared" si="48"/>
        <v>688.97924999999998</v>
      </c>
      <c r="M80" s="222">
        <f t="shared" si="49"/>
        <v>688.97924999999998</v>
      </c>
      <c r="N80" s="222">
        <f t="shared" si="50"/>
        <v>688.97924999999998</v>
      </c>
      <c r="O80" s="222">
        <f t="shared" si="51"/>
        <v>688.97924999999998</v>
      </c>
      <c r="P80" s="222">
        <f t="shared" si="52"/>
        <v>688.97924999999998</v>
      </c>
      <c r="Q80" s="222">
        <f t="shared" si="53"/>
        <v>688.97924999999998</v>
      </c>
      <c r="R80" s="222">
        <f t="shared" si="54"/>
        <v>688.97924999999998</v>
      </c>
      <c r="S80" s="222">
        <f t="shared" si="55"/>
        <v>688.97924999999998</v>
      </c>
      <c r="T80" s="222">
        <f t="shared" si="56"/>
        <v>688.97924999999998</v>
      </c>
      <c r="U80" s="222">
        <f t="shared" si="57"/>
        <v>688.97924999999998</v>
      </c>
      <c r="V80" s="224">
        <f t="shared" si="58"/>
        <v>8267.751000000002</v>
      </c>
      <c r="W80" s="222">
        <f t="shared" si="61"/>
        <v>74409.758999999991</v>
      </c>
      <c r="X80" s="225">
        <f t="shared" si="60"/>
        <v>8267.7510000000002</v>
      </c>
      <c r="Y80" s="156">
        <f t="shared" si="44"/>
        <v>0</v>
      </c>
      <c r="Z80" s="147">
        <f>V80-'UGL CCA_wo, Dec 31 TU'!V80</f>
        <v>0</v>
      </c>
      <c r="AB80" s="198">
        <f>+'UGL CCA_wo, Dec 31 TU'!AA80</f>
        <v>0</v>
      </c>
      <c r="AC80" s="198">
        <f>+'UGL CCA_wo, Dec 31 TU'!AB80</f>
        <v>0</v>
      </c>
      <c r="AD80" s="198">
        <f>+'UGL CCA_wo, Dec 31 TU'!AC80</f>
        <v>0</v>
      </c>
    </row>
    <row r="81" spans="1:32" hidden="1">
      <c r="A81" s="226">
        <v>7</v>
      </c>
      <c r="B81" s="221">
        <f t="shared" si="42"/>
        <v>549447739.08870244</v>
      </c>
      <c r="C81" s="221">
        <f>'UGL CCA_wo, Dec 31 TU'!C81</f>
        <v>3095437</v>
      </c>
      <c r="D81" s="221">
        <f>IFERROR(VLOOKUP(A81,$AB$81:AC98,2, FALSE),0)</f>
        <v>0</v>
      </c>
      <c r="E81" s="222"/>
      <c r="F81" s="221"/>
      <c r="G81" s="222">
        <f t="shared" si="59"/>
        <v>1547718.5</v>
      </c>
      <c r="H81" s="222">
        <f t="shared" si="45"/>
        <v>550995457.58870244</v>
      </c>
      <c r="I81" s="223">
        <v>15</v>
      </c>
      <c r="J81" s="222">
        <f t="shared" si="46"/>
        <v>6887443.2198587805</v>
      </c>
      <c r="K81" s="222">
        <f t="shared" si="47"/>
        <v>6887443.2198587805</v>
      </c>
      <c r="L81" s="222">
        <f>H81*I81/100/12</f>
        <v>6887443.2198587805</v>
      </c>
      <c r="M81" s="222">
        <f t="shared" si="49"/>
        <v>6887443.2198587805</v>
      </c>
      <c r="N81" s="222">
        <f t="shared" si="50"/>
        <v>6887443.2198587805</v>
      </c>
      <c r="O81" s="222">
        <f t="shared" si="51"/>
        <v>6887443.2198587805</v>
      </c>
      <c r="P81" s="222">
        <f t="shared" si="52"/>
        <v>6887443.2198587805</v>
      </c>
      <c r="Q81" s="222">
        <f t="shared" si="53"/>
        <v>6887443.2198587805</v>
      </c>
      <c r="R81" s="222">
        <f t="shared" si="54"/>
        <v>6887443.2198587805</v>
      </c>
      <c r="S81" s="222">
        <f t="shared" si="55"/>
        <v>6887443.2198587805</v>
      </c>
      <c r="T81" s="222">
        <f t="shared" si="56"/>
        <v>6887443.2198587805</v>
      </c>
      <c r="U81" s="222">
        <f t="shared" si="57"/>
        <v>6887443.2198587805</v>
      </c>
      <c r="V81" s="224">
        <f t="shared" si="58"/>
        <v>82649318.638305366</v>
      </c>
      <c r="W81" s="222">
        <f t="shared" si="61"/>
        <v>469893857.45039707</v>
      </c>
      <c r="X81" s="225">
        <f t="shared" si="60"/>
        <v>82649318.638305366</v>
      </c>
      <c r="Y81" s="156">
        <f t="shared" si="44"/>
        <v>0</v>
      </c>
      <c r="Z81" s="147">
        <f>V81-'UGL CCA_wo, Dec 31 TU'!V81</f>
        <v>-86907.417007133365</v>
      </c>
      <c r="AB81" s="198">
        <f>+'UGL CCA_wo, Dec 31 TU'!AA81</f>
        <v>0</v>
      </c>
      <c r="AC81" s="198">
        <f>+'UGL CCA_wo, Dec 31 TU'!AB81</f>
        <v>0</v>
      </c>
      <c r="AD81" s="198">
        <f>+'UGL CCA_wo, Dec 31 TU'!AC81</f>
        <v>0</v>
      </c>
      <c r="AE81" s="97" t="s">
        <v>254</v>
      </c>
      <c r="AF81" s="227"/>
    </row>
    <row r="82" spans="1:32" hidden="1">
      <c r="A82" s="226">
        <v>8</v>
      </c>
      <c r="B82" s="221">
        <f t="shared" si="42"/>
        <v>168855830.68811417</v>
      </c>
      <c r="C82" s="221">
        <f>'UGL CCA_wo, Dec 31 TU'!C82</f>
        <v>8493945</v>
      </c>
      <c r="D82" s="221">
        <f>IFERROR(VLOOKUP(A82,$AB$81:AC99,2, FALSE),0)-AF86</f>
        <v>0</v>
      </c>
      <c r="E82" s="222"/>
      <c r="F82" s="221"/>
      <c r="G82" s="222">
        <f t="shared" si="59"/>
        <v>4246972.5</v>
      </c>
      <c r="H82" s="222">
        <f t="shared" si="45"/>
        <v>173102803.18811417</v>
      </c>
      <c r="I82" s="223">
        <v>20</v>
      </c>
      <c r="J82" s="222">
        <f t="shared" si="46"/>
        <v>2885046.7198019028</v>
      </c>
      <c r="K82" s="222">
        <f t="shared" si="47"/>
        <v>2885046.7198019028</v>
      </c>
      <c r="L82" s="222">
        <f t="shared" ref="L82:L96" si="62">H82*I82/100/12</f>
        <v>2885046.7198019028</v>
      </c>
      <c r="M82" s="222">
        <f t="shared" si="49"/>
        <v>2885046.7198019028</v>
      </c>
      <c r="N82" s="222">
        <f t="shared" si="50"/>
        <v>2885046.7198019028</v>
      </c>
      <c r="O82" s="222">
        <f t="shared" si="51"/>
        <v>2885046.7198019028</v>
      </c>
      <c r="P82" s="222">
        <f t="shared" si="52"/>
        <v>2885046.7198019028</v>
      </c>
      <c r="Q82" s="222">
        <f t="shared" si="53"/>
        <v>2885046.7198019028</v>
      </c>
      <c r="R82" s="222">
        <f t="shared" si="54"/>
        <v>2885046.7198019028</v>
      </c>
      <c r="S82" s="222">
        <f t="shared" si="55"/>
        <v>2885046.7198019028</v>
      </c>
      <c r="T82" s="222">
        <f t="shared" si="56"/>
        <v>2885046.7198019028</v>
      </c>
      <c r="U82" s="222">
        <f t="shared" si="57"/>
        <v>2885046.7198019028</v>
      </c>
      <c r="V82" s="224">
        <f t="shared" si="58"/>
        <v>34620560.637622833</v>
      </c>
      <c r="W82" s="222">
        <f t="shared" si="61"/>
        <v>142729215.05049133</v>
      </c>
      <c r="X82" s="225">
        <f t="shared" si="60"/>
        <v>34620560.637622833</v>
      </c>
      <c r="Y82" s="156">
        <f t="shared" si="44"/>
        <v>0</v>
      </c>
      <c r="Z82" s="147">
        <f>V82-'UGL CCA_wo, Dec 31 TU'!V82</f>
        <v>-948978.21034223586</v>
      </c>
      <c r="AB82" s="198">
        <f>+'UGL CCA_wo, Dec 31 TU'!AA82</f>
        <v>0</v>
      </c>
      <c r="AC82" s="198">
        <f>+'UGL CCA_wo, Dec 31 TU'!AB82</f>
        <v>0</v>
      </c>
      <c r="AD82" s="198">
        <f>+'UGL CCA_wo, Dec 31 TU'!AC82</f>
        <v>0</v>
      </c>
      <c r="AE82" s="101"/>
      <c r="AF82" s="102"/>
    </row>
    <row r="83" spans="1:32" hidden="1">
      <c r="A83" s="226">
        <v>10</v>
      </c>
      <c r="B83" s="221">
        <f t="shared" si="42"/>
        <v>15117461.247866355</v>
      </c>
      <c r="C83" s="221">
        <f>'UGL CCA_wo, Dec 31 TU'!C83</f>
        <v>6721080</v>
      </c>
      <c r="D83" s="221">
        <f>IFERROR(VLOOKUP(A83,$AB$81:AC100,2, FALSE),0)</f>
        <v>0</v>
      </c>
      <c r="E83" s="222"/>
      <c r="F83" s="221"/>
      <c r="G83" s="222">
        <f>+((C83+F83)*0.5)</f>
        <v>3360540</v>
      </c>
      <c r="H83" s="222">
        <f t="shared" si="45"/>
        <v>18478001.247866355</v>
      </c>
      <c r="I83" s="223">
        <v>30</v>
      </c>
      <c r="J83" s="222">
        <f t="shared" si="46"/>
        <v>461950.03119665891</v>
      </c>
      <c r="K83" s="222">
        <f t="shared" si="47"/>
        <v>461950.03119665891</v>
      </c>
      <c r="L83" s="222">
        <f t="shared" si="62"/>
        <v>461950.03119665891</v>
      </c>
      <c r="M83" s="222">
        <f t="shared" si="49"/>
        <v>461950.03119665891</v>
      </c>
      <c r="N83" s="222">
        <f t="shared" si="50"/>
        <v>461950.03119665891</v>
      </c>
      <c r="O83" s="222">
        <f t="shared" si="51"/>
        <v>461950.03119665891</v>
      </c>
      <c r="P83" s="222">
        <f t="shared" si="52"/>
        <v>461950.03119665891</v>
      </c>
      <c r="Q83" s="222">
        <f t="shared" si="53"/>
        <v>461950.03119665891</v>
      </c>
      <c r="R83" s="222">
        <f t="shared" si="54"/>
        <v>461950.03119665891</v>
      </c>
      <c r="S83" s="222">
        <f t="shared" si="55"/>
        <v>461950.03119665891</v>
      </c>
      <c r="T83" s="222">
        <f t="shared" si="56"/>
        <v>461950.03119665891</v>
      </c>
      <c r="U83" s="222">
        <f t="shared" si="57"/>
        <v>461950.03119665891</v>
      </c>
      <c r="V83" s="224">
        <f t="shared" si="58"/>
        <v>5543400.3743599057</v>
      </c>
      <c r="W83" s="222">
        <f t="shared" si="61"/>
        <v>16295140.873506449</v>
      </c>
      <c r="X83" s="225">
        <f t="shared" si="60"/>
        <v>5543400.3743599067</v>
      </c>
      <c r="Y83" s="156">
        <f t="shared" si="44"/>
        <v>0</v>
      </c>
      <c r="Z83" s="147">
        <f>V83-'UGL CCA_wo, Dec 31 TU'!V83</f>
        <v>-706091.56564009469</v>
      </c>
      <c r="AB83" s="198" t="str">
        <f>+'UGL CCA_wo, Dec 31 TU'!AA83</f>
        <v>Total (Column AB) is subtracted from column C.</v>
      </c>
      <c r="AC83" s="198">
        <f>+'UGL CCA_wo, Dec 31 TU'!AB83</f>
        <v>0</v>
      </c>
      <c r="AD83" s="198">
        <f>+'UGL CCA_wo, Dec 31 TU'!AC83</f>
        <v>0</v>
      </c>
      <c r="AE83" s="101" t="s">
        <v>215</v>
      </c>
      <c r="AF83" s="228" t="s">
        <v>84</v>
      </c>
    </row>
    <row r="84" spans="1:32" hidden="1">
      <c r="A84" s="226">
        <v>12</v>
      </c>
      <c r="B84" s="221">
        <f t="shared" si="42"/>
        <v>321244.71893275343</v>
      </c>
      <c r="C84" s="221">
        <f>'UGL CCA_wo, Dec 31 TU'!C84</f>
        <v>36828232</v>
      </c>
      <c r="D84" s="221">
        <f>IFERROR(VLOOKUP(A84,$AB$81:AC101,2, FALSE),0)</f>
        <v>0</v>
      </c>
      <c r="E84" s="222"/>
      <c r="F84" s="221"/>
      <c r="G84" s="222">
        <f>+((C84-D84+F84)*0.5)</f>
        <v>18414116</v>
      </c>
      <c r="H84" s="222">
        <f>+B84+G84+D84</f>
        <v>18735360.718932755</v>
      </c>
      <c r="I84" s="223">
        <v>100</v>
      </c>
      <c r="J84" s="222">
        <f>H84*I84/100/12</f>
        <v>1561280.0599110629</v>
      </c>
      <c r="K84" s="222">
        <f t="shared" si="47"/>
        <v>1561280.0599110629</v>
      </c>
      <c r="L84" s="222">
        <f t="shared" si="62"/>
        <v>1561280.0599110629</v>
      </c>
      <c r="M84" s="222">
        <f t="shared" si="49"/>
        <v>1561280.0599110629</v>
      </c>
      <c r="N84" s="222">
        <f t="shared" si="50"/>
        <v>1561280.0599110629</v>
      </c>
      <c r="O84" s="222">
        <f t="shared" si="51"/>
        <v>1561280.0599110629</v>
      </c>
      <c r="P84" s="222">
        <f t="shared" si="52"/>
        <v>1561280.0599110629</v>
      </c>
      <c r="Q84" s="222">
        <f t="shared" si="53"/>
        <v>1561280.0599110629</v>
      </c>
      <c r="R84" s="222">
        <f t="shared" si="54"/>
        <v>1561280.0599110629</v>
      </c>
      <c r="S84" s="222">
        <f t="shared" si="55"/>
        <v>1561280.0599110629</v>
      </c>
      <c r="T84" s="222">
        <f t="shared" si="56"/>
        <v>1561280.0599110629</v>
      </c>
      <c r="U84" s="222">
        <f t="shared" si="57"/>
        <v>1561280.0599110629</v>
      </c>
      <c r="V84" s="224">
        <f>SUM(J84:U84)</f>
        <v>18735360.718932755</v>
      </c>
      <c r="W84" s="222">
        <f>+B84+C84+F84-V84</f>
        <v>18414116</v>
      </c>
      <c r="X84" s="229">
        <f t="shared" si="60"/>
        <v>18735360.718932755</v>
      </c>
      <c r="Y84" s="162">
        <f t="shared" si="44"/>
        <v>0</v>
      </c>
      <c r="Z84" s="147">
        <f>V84-'UGL CCA_wo, Dec 31 TU'!V84</f>
        <v>-2900535.7810672447</v>
      </c>
      <c r="AB84" s="198">
        <f>+'UGL CCA_wo, Dec 31 TU'!AA84</f>
        <v>0</v>
      </c>
      <c r="AC84" s="198">
        <f>+'UGL CCA_wo, Dec 31 TU'!AB84</f>
        <v>0</v>
      </c>
      <c r="AD84" s="198">
        <f>+'UGL CCA_wo, Dec 31 TU'!AC84</f>
        <v>0</v>
      </c>
      <c r="AE84" s="101"/>
      <c r="AF84" s="228"/>
    </row>
    <row r="85" spans="1:32" hidden="1">
      <c r="A85" s="226">
        <v>13</v>
      </c>
      <c r="B85" s="221">
        <f t="shared" si="42"/>
        <v>975940.57044285955</v>
      </c>
      <c r="C85" s="221">
        <f>'UGL CCA_wo, Dec 31 TU'!C85</f>
        <v>0</v>
      </c>
      <c r="D85" s="221">
        <f>IFERROR(VLOOKUP(A85,$AB$81:AC102,2, FALSE),0)</f>
        <v>0</v>
      </c>
      <c r="E85" s="222"/>
      <c r="F85" s="221"/>
      <c r="G85" s="222">
        <f t="shared" ref="G85:G96" si="63">+((C85+F85)*0.5)</f>
        <v>0</v>
      </c>
      <c r="H85" s="222">
        <f t="shared" ref="H85:H96" si="64">+B85+G85+D85</f>
        <v>975940.57044285955</v>
      </c>
      <c r="I85" s="223"/>
      <c r="J85" s="222">
        <f t="shared" ref="J85:J96" si="65">H85*I85/100/12</f>
        <v>0</v>
      </c>
      <c r="K85" s="222">
        <f t="shared" si="47"/>
        <v>0</v>
      </c>
      <c r="L85" s="222">
        <f t="shared" si="62"/>
        <v>0</v>
      </c>
      <c r="M85" s="222">
        <f t="shared" si="49"/>
        <v>0</v>
      </c>
      <c r="N85" s="222">
        <f t="shared" si="50"/>
        <v>0</v>
      </c>
      <c r="O85" s="222">
        <f t="shared" si="51"/>
        <v>0</v>
      </c>
      <c r="P85" s="222">
        <f t="shared" si="52"/>
        <v>0</v>
      </c>
      <c r="Q85" s="222">
        <f t="shared" si="53"/>
        <v>0</v>
      </c>
      <c r="R85" s="222">
        <f t="shared" si="54"/>
        <v>0</v>
      </c>
      <c r="S85" s="222">
        <f t="shared" si="55"/>
        <v>0</v>
      </c>
      <c r="T85" s="222">
        <f t="shared" si="56"/>
        <v>0</v>
      </c>
      <c r="U85" s="222">
        <f t="shared" si="57"/>
        <v>0</v>
      </c>
      <c r="V85" s="224">
        <f>+'UGL CCA_wo, Dec 31 TU'!V85</f>
        <v>300275.52120097581</v>
      </c>
      <c r="W85" s="222">
        <f t="shared" ref="W85:W96" si="66">+B85+C85+F85-V85</f>
        <v>675665.04924188368</v>
      </c>
      <c r="X85" s="225"/>
      <c r="Y85" s="95">
        <f>V85-X85</f>
        <v>300275.52120097581</v>
      </c>
      <c r="Z85" s="147">
        <f>V85-'UGL CCA_wo, Dec 31 TU'!V85</f>
        <v>0</v>
      </c>
      <c r="AB85" s="198" t="str">
        <f>+'UGL CCA_wo, Dec 31 TU'!AA85</f>
        <v>Less ICM projects</v>
      </c>
      <c r="AC85" s="198">
        <f>+'UGL CCA_wo, Dec 31 TU'!AB85</f>
        <v>0</v>
      </c>
      <c r="AD85" s="198">
        <f>+'UGL CCA_wo, Dec 31 TU'!AC85</f>
        <v>0</v>
      </c>
      <c r="AE85" s="101">
        <v>1</v>
      </c>
      <c r="AF85" s="230">
        <v>81500</v>
      </c>
    </row>
    <row r="86" spans="1:32" hidden="1">
      <c r="A86" s="226">
        <v>17</v>
      </c>
      <c r="B86" s="221">
        <f t="shared" si="42"/>
        <v>528272.09600000002</v>
      </c>
      <c r="C86" s="221">
        <f>'UGL CCA_wo, Dec 31 TU'!C86</f>
        <v>0</v>
      </c>
      <c r="D86" s="221">
        <f>IFERROR(VLOOKUP(A86,$AB$81:AC103,2, FALSE),0)</f>
        <v>0</v>
      </c>
      <c r="E86" s="222"/>
      <c r="F86" s="221"/>
      <c r="G86" s="222">
        <f t="shared" si="63"/>
        <v>0</v>
      </c>
      <c r="H86" s="222">
        <f t="shared" si="64"/>
        <v>528272.09600000002</v>
      </c>
      <c r="I86" s="223">
        <v>8</v>
      </c>
      <c r="J86" s="222">
        <f t="shared" si="65"/>
        <v>3521.8139733333337</v>
      </c>
      <c r="K86" s="222">
        <f t="shared" si="47"/>
        <v>3521.8139733333337</v>
      </c>
      <c r="L86" s="222">
        <f t="shared" si="62"/>
        <v>3521.8139733333337</v>
      </c>
      <c r="M86" s="222">
        <f t="shared" si="49"/>
        <v>3521.8139733333337</v>
      </c>
      <c r="N86" s="222">
        <f t="shared" si="50"/>
        <v>3521.8139733333337</v>
      </c>
      <c r="O86" s="222">
        <f t="shared" si="51"/>
        <v>3521.8139733333337</v>
      </c>
      <c r="P86" s="222">
        <f t="shared" si="52"/>
        <v>3521.8139733333337</v>
      </c>
      <c r="Q86" s="222">
        <f t="shared" si="53"/>
        <v>3521.8139733333337</v>
      </c>
      <c r="R86" s="222">
        <f t="shared" si="54"/>
        <v>3521.8139733333337</v>
      </c>
      <c r="S86" s="222">
        <f t="shared" si="55"/>
        <v>3521.8139733333337</v>
      </c>
      <c r="T86" s="222">
        <f t="shared" si="56"/>
        <v>3521.8139733333337</v>
      </c>
      <c r="U86" s="222">
        <f t="shared" si="57"/>
        <v>3521.8139733333337</v>
      </c>
      <c r="V86" s="224">
        <f t="shared" ref="V86:V96" si="67">SUM(J86:U86)</f>
        <v>42261.767680000004</v>
      </c>
      <c r="W86" s="222">
        <f t="shared" si="66"/>
        <v>486010.32832000003</v>
      </c>
      <c r="X86" s="225">
        <f t="shared" ref="X86:X96" si="68">H86*I86/100</f>
        <v>42261.767680000004</v>
      </c>
      <c r="Y86" s="95">
        <f t="shared" ref="Y86:Y97" si="69">V86-X86</f>
        <v>0</v>
      </c>
      <c r="Z86" s="147">
        <f>V86-'UGL CCA_wo, Dec 31 TU'!V86</f>
        <v>0</v>
      </c>
      <c r="AB86" s="198">
        <f>+'UGL CCA_wo, Dec 31 TU'!AA86</f>
        <v>0</v>
      </c>
      <c r="AC86" s="198">
        <f>+'UGL CCA_wo, Dec 31 TU'!AB86</f>
        <v>0</v>
      </c>
      <c r="AD86" s="198">
        <f>+'UGL CCA_wo, Dec 31 TU'!AC86</f>
        <v>0</v>
      </c>
      <c r="AE86" s="101">
        <v>8</v>
      </c>
      <c r="AF86" s="230">
        <v>3253000</v>
      </c>
    </row>
    <row r="87" spans="1:32" hidden="1">
      <c r="A87" s="226">
        <v>38</v>
      </c>
      <c r="B87" s="221">
        <f t="shared" si="42"/>
        <v>3719413.9797550286</v>
      </c>
      <c r="C87" s="221">
        <f>'UGL CCA_wo, Dec 31 TU'!C87</f>
        <v>0</v>
      </c>
      <c r="D87" s="221">
        <f>IFERROR(VLOOKUP(A87,$AB$81:AC104,2, FALSE),0)</f>
        <v>0</v>
      </c>
      <c r="E87" s="222"/>
      <c r="F87" s="221"/>
      <c r="G87" s="222">
        <f t="shared" si="63"/>
        <v>0</v>
      </c>
      <c r="H87" s="222">
        <f t="shared" si="64"/>
        <v>3719413.9797550286</v>
      </c>
      <c r="I87" s="223">
        <v>30</v>
      </c>
      <c r="J87" s="222">
        <f t="shared" si="65"/>
        <v>92985.349493875707</v>
      </c>
      <c r="K87" s="222">
        <f t="shared" si="47"/>
        <v>92985.349493875707</v>
      </c>
      <c r="L87" s="222">
        <f t="shared" si="62"/>
        <v>92985.349493875707</v>
      </c>
      <c r="M87" s="222">
        <f t="shared" si="49"/>
        <v>92985.349493875707</v>
      </c>
      <c r="N87" s="222">
        <f t="shared" si="50"/>
        <v>92985.349493875707</v>
      </c>
      <c r="O87" s="222">
        <f t="shared" si="51"/>
        <v>92985.349493875707</v>
      </c>
      <c r="P87" s="222">
        <f t="shared" si="52"/>
        <v>92985.349493875707</v>
      </c>
      <c r="Q87" s="222">
        <f t="shared" si="53"/>
        <v>92985.349493875707</v>
      </c>
      <c r="R87" s="222">
        <f t="shared" si="54"/>
        <v>92985.349493875707</v>
      </c>
      <c r="S87" s="222">
        <f t="shared" si="55"/>
        <v>92985.349493875707</v>
      </c>
      <c r="T87" s="222">
        <f t="shared" si="56"/>
        <v>92985.349493875707</v>
      </c>
      <c r="U87" s="222">
        <f t="shared" si="57"/>
        <v>92985.349493875707</v>
      </c>
      <c r="V87" s="224">
        <f t="shared" si="67"/>
        <v>1115824.1939265088</v>
      </c>
      <c r="W87" s="222">
        <f t="shared" si="66"/>
        <v>2603589.7858285196</v>
      </c>
      <c r="X87" s="225">
        <f t="shared" si="68"/>
        <v>1115824.1939265085</v>
      </c>
      <c r="Y87" s="95">
        <f t="shared" si="69"/>
        <v>0</v>
      </c>
      <c r="Z87" s="147">
        <f>V87-'UGL CCA_wo, Dec 31 TU'!V87</f>
        <v>-426835.02757349145</v>
      </c>
      <c r="AB87" s="198" t="str">
        <f>+'UGL CCA_wo, Dec 31 TU'!AA87</f>
        <v>CCA class</v>
      </c>
      <c r="AC87" s="198" t="str">
        <f>+'UGL CCA_wo, Dec 31 TU'!AB87</f>
        <v>Total</v>
      </c>
      <c r="AD87" s="198">
        <f>+'UGL CCA_wo, Dec 31 TU'!AC87</f>
        <v>0</v>
      </c>
      <c r="AE87" s="101">
        <v>14.1</v>
      </c>
      <c r="AF87" s="230">
        <v>1601500</v>
      </c>
    </row>
    <row r="88" spans="1:32" hidden="1">
      <c r="A88" s="226">
        <v>41</v>
      </c>
      <c r="B88" s="221">
        <f t="shared" si="42"/>
        <v>5164816.8272670601</v>
      </c>
      <c r="C88" s="221">
        <f>'UGL CCA_wo, Dec 31 TU'!C88</f>
        <v>3770446</v>
      </c>
      <c r="D88" s="221">
        <f>IFERROR(VLOOKUP(A88,$AB$81:AC105,2, FALSE),0)</f>
        <v>0</v>
      </c>
      <c r="E88" s="222"/>
      <c r="F88" s="221"/>
      <c r="G88" s="222">
        <f t="shared" si="63"/>
        <v>1885223</v>
      </c>
      <c r="H88" s="222">
        <f t="shared" si="64"/>
        <v>7050039.8272670601</v>
      </c>
      <c r="I88" s="223">
        <v>25</v>
      </c>
      <c r="J88" s="222">
        <f t="shared" si="65"/>
        <v>146875.82973473042</v>
      </c>
      <c r="K88" s="222">
        <f t="shared" si="47"/>
        <v>146875.82973473042</v>
      </c>
      <c r="L88" s="222">
        <f t="shared" si="62"/>
        <v>146875.82973473042</v>
      </c>
      <c r="M88" s="222">
        <f t="shared" si="49"/>
        <v>146875.82973473042</v>
      </c>
      <c r="N88" s="222">
        <f t="shared" si="50"/>
        <v>146875.82973473042</v>
      </c>
      <c r="O88" s="222">
        <f t="shared" si="51"/>
        <v>146875.82973473042</v>
      </c>
      <c r="P88" s="222">
        <f t="shared" si="52"/>
        <v>146875.82973473042</v>
      </c>
      <c r="Q88" s="222">
        <f t="shared" si="53"/>
        <v>146875.82973473042</v>
      </c>
      <c r="R88" s="222">
        <f t="shared" si="54"/>
        <v>146875.82973473042</v>
      </c>
      <c r="S88" s="222">
        <f t="shared" si="55"/>
        <v>146875.82973473042</v>
      </c>
      <c r="T88" s="222">
        <f t="shared" si="56"/>
        <v>146875.82973473042</v>
      </c>
      <c r="U88" s="222">
        <f t="shared" si="57"/>
        <v>146875.82973473042</v>
      </c>
      <c r="V88" s="224">
        <f t="shared" si="67"/>
        <v>1762509.9568167655</v>
      </c>
      <c r="W88" s="222">
        <f t="shared" si="66"/>
        <v>7172752.8704502946</v>
      </c>
      <c r="X88" s="225">
        <f t="shared" si="68"/>
        <v>1762509.956816765</v>
      </c>
      <c r="Y88" s="95">
        <f t="shared" si="69"/>
        <v>0</v>
      </c>
      <c r="Z88" s="147">
        <f>V88-'UGL CCA_wo, Dec 31 TU'!V88</f>
        <v>-48131.686119877966</v>
      </c>
      <c r="AB88" s="198">
        <f>+'UGL CCA_wo, Dec 31 TU'!AA88</f>
        <v>0</v>
      </c>
      <c r="AC88" s="198">
        <f>+'UGL CCA_wo, Dec 31 TU'!AB88</f>
        <v>0</v>
      </c>
      <c r="AD88" s="198">
        <f>+'UGL CCA_wo, Dec 31 TU'!AC88</f>
        <v>0</v>
      </c>
      <c r="AE88" s="101">
        <v>49</v>
      </c>
      <c r="AF88" s="230">
        <v>14391500</v>
      </c>
    </row>
    <row r="89" spans="1:32" hidden="1">
      <c r="A89" s="226">
        <v>45</v>
      </c>
      <c r="B89" s="221">
        <f t="shared" si="42"/>
        <v>3934.6175000000017</v>
      </c>
      <c r="C89" s="221">
        <f>'UGL CCA_wo, Dec 31 TU'!C89</f>
        <v>0</v>
      </c>
      <c r="D89" s="221">
        <f>IFERROR(VLOOKUP(A89,$AB$81:AC106,2, FALSE),0)</f>
        <v>0</v>
      </c>
      <c r="E89" s="222"/>
      <c r="F89" s="221"/>
      <c r="G89" s="222">
        <f t="shared" si="63"/>
        <v>0</v>
      </c>
      <c r="H89" s="222">
        <f t="shared" si="64"/>
        <v>3934.6175000000017</v>
      </c>
      <c r="I89" s="223">
        <v>45</v>
      </c>
      <c r="J89" s="222">
        <f t="shared" si="65"/>
        <v>147.54815625000006</v>
      </c>
      <c r="K89" s="222">
        <f t="shared" si="47"/>
        <v>147.54815625000006</v>
      </c>
      <c r="L89" s="222">
        <f t="shared" si="62"/>
        <v>147.54815625000006</v>
      </c>
      <c r="M89" s="222">
        <f t="shared" si="49"/>
        <v>147.54815625000006</v>
      </c>
      <c r="N89" s="222">
        <f t="shared" si="50"/>
        <v>147.54815625000006</v>
      </c>
      <c r="O89" s="222">
        <f t="shared" si="51"/>
        <v>147.54815625000006</v>
      </c>
      <c r="P89" s="222">
        <f t="shared" si="52"/>
        <v>147.54815625000006</v>
      </c>
      <c r="Q89" s="222">
        <f t="shared" si="53"/>
        <v>147.54815625000006</v>
      </c>
      <c r="R89" s="222">
        <f t="shared" si="54"/>
        <v>147.54815625000006</v>
      </c>
      <c r="S89" s="222">
        <f t="shared" si="55"/>
        <v>147.54815625000006</v>
      </c>
      <c r="T89" s="222">
        <f t="shared" si="56"/>
        <v>147.54815625000006</v>
      </c>
      <c r="U89" s="222">
        <f t="shared" si="57"/>
        <v>147.54815625000006</v>
      </c>
      <c r="V89" s="224">
        <f t="shared" si="67"/>
        <v>1770.5778750000011</v>
      </c>
      <c r="W89" s="222">
        <f t="shared" si="66"/>
        <v>2164.0396250000003</v>
      </c>
      <c r="X89" s="225">
        <f t="shared" si="68"/>
        <v>1770.5778750000006</v>
      </c>
      <c r="Y89" s="95">
        <f t="shared" si="69"/>
        <v>0</v>
      </c>
      <c r="Z89" s="147">
        <f>V89-'UGL CCA_wo, Dec 31 TU'!V89</f>
        <v>0</v>
      </c>
      <c r="AB89" s="198">
        <f>+'UGL CCA_wo, Dec 31 TU'!AA89</f>
        <v>1</v>
      </c>
      <c r="AC89" s="198">
        <f>+'UGL CCA_wo, Dec 31 TU'!AB89</f>
        <v>81500</v>
      </c>
      <c r="AD89" s="198">
        <f>+'UGL CCA_wo, Dec 31 TU'!AC89</f>
        <v>0</v>
      </c>
      <c r="AE89" s="101">
        <v>51</v>
      </c>
      <c r="AF89" s="230">
        <v>77786000</v>
      </c>
    </row>
    <row r="90" spans="1:32" hidden="1">
      <c r="A90" s="231">
        <v>49</v>
      </c>
      <c r="B90" s="221">
        <f t="shared" si="42"/>
        <v>655842717.48621058</v>
      </c>
      <c r="C90" s="221">
        <f>'UGL CCA_wo, Dec 31 TU'!C90</f>
        <v>112246545</v>
      </c>
      <c r="D90" s="221">
        <f>IFERROR(VLOOKUP(A90,$AB$81:AC107,2, FALSE),0)-AF88</f>
        <v>0</v>
      </c>
      <c r="E90" s="222"/>
      <c r="F90" s="221"/>
      <c r="G90" s="222">
        <f t="shared" si="63"/>
        <v>56123272.5</v>
      </c>
      <c r="H90" s="222">
        <f t="shared" si="64"/>
        <v>711965989.98621058</v>
      </c>
      <c r="I90" s="223">
        <v>8</v>
      </c>
      <c r="J90" s="222">
        <f t="shared" si="65"/>
        <v>4746439.9332414037</v>
      </c>
      <c r="K90" s="222">
        <f t="shared" si="47"/>
        <v>4746439.9332414037</v>
      </c>
      <c r="L90" s="222">
        <f t="shared" si="62"/>
        <v>4746439.9332414037</v>
      </c>
      <c r="M90" s="222">
        <f t="shared" si="49"/>
        <v>4746439.9332414037</v>
      </c>
      <c r="N90" s="222">
        <f t="shared" si="50"/>
        <v>4746439.9332414037</v>
      </c>
      <c r="O90" s="222">
        <f t="shared" si="51"/>
        <v>4746439.9332414037</v>
      </c>
      <c r="P90" s="222">
        <f t="shared" si="52"/>
        <v>4746439.9332414037</v>
      </c>
      <c r="Q90" s="222">
        <f t="shared" si="53"/>
        <v>4746439.9332414037</v>
      </c>
      <c r="R90" s="222">
        <f t="shared" si="54"/>
        <v>4746439.9332414037</v>
      </c>
      <c r="S90" s="222">
        <f t="shared" si="55"/>
        <v>4746439.9332414037</v>
      </c>
      <c r="T90" s="222">
        <f t="shared" si="56"/>
        <v>4746439.9332414037</v>
      </c>
      <c r="U90" s="222">
        <f t="shared" si="57"/>
        <v>4746439.9332414037</v>
      </c>
      <c r="V90" s="224">
        <f t="shared" si="67"/>
        <v>56957279.198896848</v>
      </c>
      <c r="W90" s="222">
        <f t="shared" si="66"/>
        <v>711131983.2873137</v>
      </c>
      <c r="X90" s="225">
        <f t="shared" si="68"/>
        <v>56957279.198896848</v>
      </c>
      <c r="Y90" s="95">
        <f t="shared" si="69"/>
        <v>0</v>
      </c>
      <c r="Z90" s="147">
        <f>V90-'UGL CCA_wo, Dec 31 TU'!V90</f>
        <v>-234677.12735314667</v>
      </c>
      <c r="AB90" s="198">
        <f>+'UGL CCA_wo, Dec 31 TU'!AA90</f>
        <v>8</v>
      </c>
      <c r="AC90" s="198">
        <f>+'UGL CCA_wo, Dec 31 TU'!AB90</f>
        <v>3253000</v>
      </c>
      <c r="AD90" s="198">
        <f>+'UGL CCA_wo, Dec 31 TU'!AC90</f>
        <v>0</v>
      </c>
      <c r="AE90" s="101"/>
      <c r="AF90" s="104"/>
    </row>
    <row r="91" spans="1:32" ht="13.5" hidden="1" thickBot="1">
      <c r="A91" s="231">
        <v>50</v>
      </c>
      <c r="B91" s="221">
        <f t="shared" si="42"/>
        <v>14212750.715411823</v>
      </c>
      <c r="C91" s="221">
        <f>'UGL CCA_wo, Dec 31 TU'!C91</f>
        <v>19818099</v>
      </c>
      <c r="D91" s="221">
        <f>IFERROR(VLOOKUP(A91,$AB$81:AC108,2, FALSE),0)</f>
        <v>0</v>
      </c>
      <c r="E91" s="222"/>
      <c r="F91" s="221"/>
      <c r="G91" s="222">
        <f t="shared" si="63"/>
        <v>9909049.5</v>
      </c>
      <c r="H91" s="222">
        <f t="shared" si="64"/>
        <v>24121800.215411823</v>
      </c>
      <c r="I91" s="223">
        <v>55</v>
      </c>
      <c r="J91" s="222">
        <f t="shared" si="65"/>
        <v>1105582.5098730419</v>
      </c>
      <c r="K91" s="222">
        <f t="shared" si="47"/>
        <v>1105582.5098730419</v>
      </c>
      <c r="L91" s="222">
        <f t="shared" si="62"/>
        <v>1105582.5098730419</v>
      </c>
      <c r="M91" s="222">
        <f t="shared" si="49"/>
        <v>1105582.5098730419</v>
      </c>
      <c r="N91" s="222">
        <f t="shared" si="50"/>
        <v>1105582.5098730419</v>
      </c>
      <c r="O91" s="222">
        <f t="shared" si="51"/>
        <v>1105582.5098730419</v>
      </c>
      <c r="P91" s="222">
        <f t="shared" si="52"/>
        <v>1105582.5098730419</v>
      </c>
      <c r="Q91" s="222">
        <f t="shared" si="53"/>
        <v>1105582.5098730419</v>
      </c>
      <c r="R91" s="222">
        <f t="shared" si="54"/>
        <v>1105582.5098730419</v>
      </c>
      <c r="S91" s="222">
        <f t="shared" si="55"/>
        <v>1105582.5098730419</v>
      </c>
      <c r="T91" s="222">
        <f t="shared" si="56"/>
        <v>1105582.5098730419</v>
      </c>
      <c r="U91" s="222">
        <f t="shared" si="57"/>
        <v>1105582.5098730419</v>
      </c>
      <c r="V91" s="224">
        <f t="shared" si="67"/>
        <v>13266990.118476503</v>
      </c>
      <c r="W91" s="222">
        <f t="shared" si="66"/>
        <v>20763859.596935324</v>
      </c>
      <c r="X91" s="225">
        <f t="shared" si="68"/>
        <v>13266990.118476503</v>
      </c>
      <c r="Y91" s="95">
        <f t="shared" si="69"/>
        <v>0</v>
      </c>
      <c r="Z91" s="147">
        <f>V91-'UGL CCA_wo, Dec 31 TU'!V91</f>
        <v>-8195882.7872422449</v>
      </c>
      <c r="AB91" s="198">
        <f>+'UGL CCA_wo, Dec 31 TU'!AA91</f>
        <v>14.1</v>
      </c>
      <c r="AC91" s="198">
        <f>+'UGL CCA_wo, Dec 31 TU'!AB91</f>
        <v>1601500</v>
      </c>
      <c r="AD91" s="198">
        <f>+'UGL CCA_wo, Dec 31 TU'!AC91</f>
        <v>0</v>
      </c>
      <c r="AE91" s="112"/>
      <c r="AF91" s="232">
        <f>SUM(AF85:AF90)</f>
        <v>97113500</v>
      </c>
    </row>
    <row r="92" spans="1:32" hidden="1">
      <c r="A92" s="226">
        <v>51</v>
      </c>
      <c r="B92" s="221">
        <f t="shared" si="42"/>
        <v>1371095061.2915304</v>
      </c>
      <c r="C92" s="221">
        <f>'UGL CCA_wo, Dec 31 TU'!C92</f>
        <v>198602488.048271</v>
      </c>
      <c r="D92" s="221">
        <f>IFERROR(VLOOKUP(A92,$AB$81:AC109,2, FALSE),0)-AF89</f>
        <v>0</v>
      </c>
      <c r="E92" s="222"/>
      <c r="F92" s="221"/>
      <c r="G92" s="222">
        <f t="shared" si="63"/>
        <v>99301244.0241355</v>
      </c>
      <c r="H92" s="222">
        <f t="shared" si="64"/>
        <v>1470396305.315666</v>
      </c>
      <c r="I92" s="223">
        <v>6</v>
      </c>
      <c r="J92" s="222">
        <f t="shared" si="65"/>
        <v>7351981.5265783295</v>
      </c>
      <c r="K92" s="222">
        <f t="shared" si="47"/>
        <v>7351981.5265783295</v>
      </c>
      <c r="L92" s="222">
        <f t="shared" si="62"/>
        <v>7351981.5265783295</v>
      </c>
      <c r="M92" s="222">
        <f t="shared" si="49"/>
        <v>7351981.5265783295</v>
      </c>
      <c r="N92" s="222">
        <f t="shared" si="50"/>
        <v>7351981.5265783295</v>
      </c>
      <c r="O92" s="222">
        <f t="shared" si="51"/>
        <v>7351981.5265783295</v>
      </c>
      <c r="P92" s="222">
        <f t="shared" si="52"/>
        <v>7351981.5265783295</v>
      </c>
      <c r="Q92" s="222">
        <f t="shared" si="53"/>
        <v>7351981.5265783295</v>
      </c>
      <c r="R92" s="222">
        <f t="shared" si="54"/>
        <v>7351981.5265783295</v>
      </c>
      <c r="S92" s="222">
        <f t="shared" si="55"/>
        <v>7351981.5265783295</v>
      </c>
      <c r="T92" s="222">
        <f t="shared" si="56"/>
        <v>7351981.5265783295</v>
      </c>
      <c r="U92" s="222">
        <f t="shared" si="57"/>
        <v>7351981.5265783295</v>
      </c>
      <c r="V92" s="224">
        <f t="shared" si="67"/>
        <v>88223778.318939954</v>
      </c>
      <c r="W92" s="222">
        <f t="shared" si="66"/>
        <v>1481473771.0208614</v>
      </c>
      <c r="X92" s="225">
        <f t="shared" si="68"/>
        <v>88223778.318939954</v>
      </c>
      <c r="Y92" s="95">
        <f t="shared" si="69"/>
        <v>0</v>
      </c>
      <c r="Z92" s="147">
        <f>V92-'UGL CCA_wo, Dec 31 TU'!V92</f>
        <v>-907840.01990014315</v>
      </c>
      <c r="AB92" s="198">
        <f>+'UGL CCA_wo, Dec 31 TU'!AA92</f>
        <v>49</v>
      </c>
      <c r="AC92" s="198">
        <f>+'UGL CCA_wo, Dec 31 TU'!AB92</f>
        <v>14391500</v>
      </c>
      <c r="AD92" s="198">
        <f>+'UGL CCA_wo, Dec 31 TU'!AC92</f>
        <v>0</v>
      </c>
    </row>
    <row r="93" spans="1:32" hidden="1">
      <c r="A93" s="233" t="s">
        <v>224</v>
      </c>
      <c r="B93" s="221">
        <f t="shared" si="42"/>
        <v>68114549.440596551</v>
      </c>
      <c r="C93" s="221">
        <f>'UGL CCA_wo, Dec 31 TU'!C93</f>
        <v>14173928.35839</v>
      </c>
      <c r="D93" s="221">
        <v>14173928.35839</v>
      </c>
      <c r="E93" s="222"/>
      <c r="F93" s="221"/>
      <c r="G93" s="222">
        <f t="shared" si="63"/>
        <v>7086964.1791949999</v>
      </c>
      <c r="H93" s="222">
        <f t="shared" si="64"/>
        <v>89375441.978181556</v>
      </c>
      <c r="I93" s="223">
        <v>6</v>
      </c>
      <c r="J93" s="222">
        <f t="shared" si="65"/>
        <v>446877.2098909078</v>
      </c>
      <c r="K93" s="222">
        <f t="shared" si="47"/>
        <v>446877.2098909078</v>
      </c>
      <c r="L93" s="222">
        <f t="shared" si="62"/>
        <v>446877.2098909078</v>
      </c>
      <c r="M93" s="222">
        <f t="shared" si="49"/>
        <v>446877.2098909078</v>
      </c>
      <c r="N93" s="222">
        <f t="shared" si="50"/>
        <v>446877.2098909078</v>
      </c>
      <c r="O93" s="222">
        <f t="shared" si="51"/>
        <v>446877.2098909078</v>
      </c>
      <c r="P93" s="222">
        <f t="shared" si="52"/>
        <v>446877.2098909078</v>
      </c>
      <c r="Q93" s="222">
        <f t="shared" si="53"/>
        <v>446877.2098909078</v>
      </c>
      <c r="R93" s="222">
        <f t="shared" si="54"/>
        <v>446877.2098909078</v>
      </c>
      <c r="S93" s="222">
        <f t="shared" si="55"/>
        <v>446877.2098909078</v>
      </c>
      <c r="T93" s="222">
        <f t="shared" si="56"/>
        <v>446877.2098909078</v>
      </c>
      <c r="U93" s="222">
        <f t="shared" si="57"/>
        <v>446877.2098909078</v>
      </c>
      <c r="V93" s="224">
        <f t="shared" ref="V93" si="70">SUM(J93:U93)</f>
        <v>5362526.5186908925</v>
      </c>
      <c r="W93" s="222">
        <f t="shared" si="66"/>
        <v>76925951.280295655</v>
      </c>
      <c r="X93" s="225">
        <f t="shared" si="68"/>
        <v>5362526.5186908934</v>
      </c>
      <c r="Y93" s="95">
        <f t="shared" si="69"/>
        <v>0</v>
      </c>
      <c r="Z93" s="147"/>
      <c r="AB93" s="198">
        <f>+'UGL CCA_wo, Dec 31 TU'!AA93</f>
        <v>51</v>
      </c>
      <c r="AC93" s="198">
        <f>+'UGL CCA_wo, Dec 31 TU'!AB93</f>
        <v>77786000</v>
      </c>
      <c r="AD93" s="198">
        <f>+'UGL CCA_wo, Dec 31 TU'!AC93</f>
        <v>0</v>
      </c>
    </row>
    <row r="94" spans="1:32" hidden="1">
      <c r="A94" s="226">
        <v>43.2</v>
      </c>
      <c r="B94" s="221">
        <f t="shared" si="42"/>
        <v>0</v>
      </c>
      <c r="C94" s="221">
        <f>'UGL CCA_wo, Dec 31 TU'!C94</f>
        <v>0</v>
      </c>
      <c r="D94" s="221">
        <v>0</v>
      </c>
      <c r="E94" s="222"/>
      <c r="F94" s="221"/>
      <c r="G94" s="222">
        <f t="shared" si="63"/>
        <v>0</v>
      </c>
      <c r="H94" s="222">
        <f t="shared" si="64"/>
        <v>0</v>
      </c>
      <c r="I94" s="223">
        <v>50</v>
      </c>
      <c r="J94" s="222">
        <f t="shared" si="65"/>
        <v>0</v>
      </c>
      <c r="K94" s="222">
        <f t="shared" si="47"/>
        <v>0</v>
      </c>
      <c r="L94" s="222">
        <f t="shared" si="62"/>
        <v>0</v>
      </c>
      <c r="M94" s="222">
        <f t="shared" si="49"/>
        <v>0</v>
      </c>
      <c r="N94" s="222">
        <f t="shared" si="50"/>
        <v>0</v>
      </c>
      <c r="O94" s="222">
        <f t="shared" si="51"/>
        <v>0</v>
      </c>
      <c r="P94" s="222">
        <f t="shared" si="52"/>
        <v>0</v>
      </c>
      <c r="Q94" s="222">
        <f t="shared" si="53"/>
        <v>0</v>
      </c>
      <c r="R94" s="222">
        <f t="shared" si="54"/>
        <v>0</v>
      </c>
      <c r="S94" s="222">
        <f t="shared" si="55"/>
        <v>0</v>
      </c>
      <c r="T94" s="222">
        <f t="shared" si="56"/>
        <v>0</v>
      </c>
      <c r="U94" s="222">
        <f t="shared" si="57"/>
        <v>0</v>
      </c>
      <c r="V94" s="224">
        <f t="shared" si="67"/>
        <v>0</v>
      </c>
      <c r="W94" s="222">
        <f t="shared" si="66"/>
        <v>0</v>
      </c>
      <c r="X94" s="225">
        <f t="shared" si="68"/>
        <v>0</v>
      </c>
      <c r="Y94" s="95">
        <f t="shared" si="69"/>
        <v>0</v>
      </c>
      <c r="Z94" s="147"/>
      <c r="AB94" s="198">
        <f>+'UGL CCA_wo, Dec 31 TU'!AA94</f>
        <v>0</v>
      </c>
      <c r="AC94" s="198">
        <f>+'UGL CCA_wo, Dec 31 TU'!AB94</f>
        <v>0</v>
      </c>
      <c r="AD94" s="198">
        <f>+'UGL CCA_wo, Dec 31 TU'!AC94</f>
        <v>0</v>
      </c>
    </row>
    <row r="95" spans="1:32" hidden="1">
      <c r="A95" s="226" t="s">
        <v>158</v>
      </c>
      <c r="B95" s="221">
        <f t="shared" si="42"/>
        <v>17831927.797165163</v>
      </c>
      <c r="C95" s="221">
        <f>'UGL CCA_wo, Dec 31 TU'!C95</f>
        <v>0</v>
      </c>
      <c r="D95" s="221">
        <v>0</v>
      </c>
      <c r="E95" s="222"/>
      <c r="F95" s="221"/>
      <c r="G95" s="222">
        <f t="shared" si="63"/>
        <v>0</v>
      </c>
      <c r="H95" s="222">
        <f t="shared" si="64"/>
        <v>17831927.797165163</v>
      </c>
      <c r="I95" s="223">
        <v>7</v>
      </c>
      <c r="J95" s="222">
        <f t="shared" si="65"/>
        <v>104019.57881679678</v>
      </c>
      <c r="K95" s="222">
        <f t="shared" si="47"/>
        <v>104019.57881679678</v>
      </c>
      <c r="L95" s="222">
        <f t="shared" si="62"/>
        <v>104019.57881679678</v>
      </c>
      <c r="M95" s="222">
        <f t="shared" si="49"/>
        <v>104019.57881679678</v>
      </c>
      <c r="N95" s="222">
        <f t="shared" si="50"/>
        <v>104019.57881679678</v>
      </c>
      <c r="O95" s="222">
        <f t="shared" si="51"/>
        <v>104019.57881679678</v>
      </c>
      <c r="P95" s="222">
        <f t="shared" si="52"/>
        <v>104019.57881679678</v>
      </c>
      <c r="Q95" s="222">
        <f t="shared" si="53"/>
        <v>104019.57881679678</v>
      </c>
      <c r="R95" s="222">
        <f t="shared" si="54"/>
        <v>104019.57881679678</v>
      </c>
      <c r="S95" s="222">
        <f t="shared" si="55"/>
        <v>104019.57881679678</v>
      </c>
      <c r="T95" s="222">
        <f t="shared" si="56"/>
        <v>104019.57881679678</v>
      </c>
      <c r="U95" s="222">
        <f t="shared" si="57"/>
        <v>104019.57881679678</v>
      </c>
      <c r="V95" s="224">
        <f t="shared" si="67"/>
        <v>1248234.9458015615</v>
      </c>
      <c r="W95" s="222">
        <f t="shared" si="66"/>
        <v>16583692.851363601</v>
      </c>
      <c r="X95" s="225">
        <f t="shared" si="68"/>
        <v>1248234.9458015615</v>
      </c>
      <c r="Y95" s="95">
        <f t="shared" si="69"/>
        <v>0</v>
      </c>
      <c r="Z95" s="147">
        <f>V95-'UGL CCA_wo, Dec 31 TU'!V95</f>
        <v>0</v>
      </c>
      <c r="AB95" s="198">
        <f>+'UGL CCA_wo, Dec 31 TU'!AA95</f>
        <v>0</v>
      </c>
      <c r="AC95" s="198">
        <f>+'UGL CCA_wo, Dec 31 TU'!AB95</f>
        <v>97113500</v>
      </c>
      <c r="AD95" s="198">
        <f>+'UGL CCA_wo, Dec 31 TU'!AC95</f>
        <v>0</v>
      </c>
    </row>
    <row r="96" spans="1:32" hidden="1">
      <c r="A96" s="234">
        <v>14.1</v>
      </c>
      <c r="B96" s="221">
        <f t="shared" si="42"/>
        <v>6743824.2575399913</v>
      </c>
      <c r="C96" s="221">
        <f>'UGL CCA_wo, Dec 31 TU'!C96</f>
        <v>282367</v>
      </c>
      <c r="D96" s="221">
        <f>IFERROR(VLOOKUP(A96,$AB$81:AC113,2, FALSE),0)-AF87</f>
        <v>0</v>
      </c>
      <c r="E96" s="222"/>
      <c r="F96" s="221"/>
      <c r="G96" s="222">
        <f t="shared" si="63"/>
        <v>141183.5</v>
      </c>
      <c r="H96" s="222">
        <f t="shared" si="64"/>
        <v>6885007.7575399913</v>
      </c>
      <c r="I96" s="223">
        <v>5</v>
      </c>
      <c r="J96" s="222">
        <f t="shared" si="65"/>
        <v>28687.532323083291</v>
      </c>
      <c r="K96" s="222">
        <f t="shared" si="47"/>
        <v>28687.532323083291</v>
      </c>
      <c r="L96" s="222">
        <f t="shared" si="62"/>
        <v>28687.532323083291</v>
      </c>
      <c r="M96" s="222">
        <f t="shared" si="49"/>
        <v>28687.532323083291</v>
      </c>
      <c r="N96" s="222">
        <f t="shared" si="50"/>
        <v>28687.532323083291</v>
      </c>
      <c r="O96" s="222">
        <f t="shared" si="51"/>
        <v>28687.532323083291</v>
      </c>
      <c r="P96" s="222">
        <f t="shared" si="52"/>
        <v>28687.532323083291</v>
      </c>
      <c r="Q96" s="222">
        <f t="shared" si="53"/>
        <v>28687.532323083291</v>
      </c>
      <c r="R96" s="222">
        <f t="shared" si="54"/>
        <v>28687.532323083291</v>
      </c>
      <c r="S96" s="222">
        <f t="shared" si="55"/>
        <v>28687.532323083291</v>
      </c>
      <c r="T96" s="222">
        <f t="shared" si="56"/>
        <v>28687.532323083291</v>
      </c>
      <c r="U96" s="222">
        <f t="shared" si="57"/>
        <v>28687.532323083291</v>
      </c>
      <c r="V96" s="224">
        <f t="shared" si="67"/>
        <v>344250.38787699956</v>
      </c>
      <c r="W96" s="222">
        <f t="shared" si="66"/>
        <v>6681940.8696629917</v>
      </c>
      <c r="X96" s="225">
        <f t="shared" si="68"/>
        <v>344250.38787699951</v>
      </c>
      <c r="Y96" s="95">
        <f t="shared" si="69"/>
        <v>0</v>
      </c>
      <c r="Z96" s="147">
        <f>V96-'UGL CCA_wo, Dec 31 TU'!V96</f>
        <v>-4586.3284626592067</v>
      </c>
      <c r="AB96" s="198" t="str">
        <f>+'UGL CCA_wo, Dec 31 TU'!AA96</f>
        <v xml:space="preserve">From the ICM Spend file. </v>
      </c>
      <c r="AC96" s="198">
        <f>+'UGL CCA_wo, Dec 31 TU'!AB96</f>
        <v>0</v>
      </c>
      <c r="AD96" s="198">
        <f>+'UGL CCA_wo, Dec 31 TU'!AC96</f>
        <v>0</v>
      </c>
    </row>
    <row r="97" spans="1:30" ht="13.5" hidden="1" thickBot="1">
      <c r="A97" s="235" t="s">
        <v>84</v>
      </c>
      <c r="B97" s="236">
        <f>SUM(B76:B96)</f>
        <v>4084915291.4054184</v>
      </c>
      <c r="C97" s="236">
        <f t="shared" ref="C97" si="71">SUM(C76:C96)</f>
        <v>414721637.35838968</v>
      </c>
      <c r="D97" s="236">
        <f>SUM(D76:D96)</f>
        <v>14092428.35839</v>
      </c>
      <c r="E97" s="236"/>
      <c r="F97" s="236">
        <f t="shared" ref="F97:H97" si="72">SUM(F76:F96)</f>
        <v>0</v>
      </c>
      <c r="G97" s="236">
        <f t="shared" si="72"/>
        <v>207360818.67919484</v>
      </c>
      <c r="H97" s="236">
        <f t="shared" si="72"/>
        <v>4306368538.4430027</v>
      </c>
      <c r="I97" s="236"/>
      <c r="J97" s="236">
        <f t="shared" ref="J97:T97" si="73">SUM(J76:J96)</f>
        <v>30223519.158321235</v>
      </c>
      <c r="K97" s="236">
        <f t="shared" si="73"/>
        <v>30223519.158321235</v>
      </c>
      <c r="L97" s="236">
        <f t="shared" si="73"/>
        <v>30223519.158321235</v>
      </c>
      <c r="M97" s="236">
        <f t="shared" si="73"/>
        <v>30223519.158321235</v>
      </c>
      <c r="N97" s="236">
        <f t="shared" si="73"/>
        <v>30223519.158321235</v>
      </c>
      <c r="O97" s="236">
        <f t="shared" si="73"/>
        <v>30223519.158321235</v>
      </c>
      <c r="P97" s="236">
        <f t="shared" si="73"/>
        <v>30223519.158321235</v>
      </c>
      <c r="Q97" s="236">
        <f t="shared" si="73"/>
        <v>30223519.158321235</v>
      </c>
      <c r="R97" s="236">
        <f t="shared" si="73"/>
        <v>30223519.158321235</v>
      </c>
      <c r="S97" s="236">
        <f t="shared" si="73"/>
        <v>30223519.158321235</v>
      </c>
      <c r="T97" s="236">
        <f t="shared" si="73"/>
        <v>30223519.158321235</v>
      </c>
      <c r="U97" s="236">
        <f>SUM(U76:U96)</f>
        <v>30223519.158321235</v>
      </c>
      <c r="V97" s="236">
        <f>SUM(V76:V96)</f>
        <v>362982505.42105567</v>
      </c>
      <c r="W97" s="236">
        <f>SUM(W76:W96)</f>
        <v>4136654423.342752</v>
      </c>
      <c r="X97" s="225">
        <f>SUM(X76:X96)</f>
        <v>362682229.89985472</v>
      </c>
      <c r="Y97" s="95">
        <f t="shared" si="69"/>
        <v>300275.52120095491</v>
      </c>
      <c r="Z97" s="147"/>
      <c r="AB97" s="198">
        <f>+'UGL CCA_wo, Dec 31 TU'!AA97</f>
        <v>0</v>
      </c>
      <c r="AC97" s="198">
        <f>+'UGL CCA_wo, Dec 31 TU'!AB97</f>
        <v>0</v>
      </c>
      <c r="AD97" s="198">
        <f>+'UGL CCA_wo, Dec 31 TU'!AC97</f>
        <v>0</v>
      </c>
    </row>
    <row r="98" spans="1:30" hidden="1">
      <c r="A98" s="237"/>
      <c r="B98" s="238" t="str">
        <f>+'UGL CCA_wo, Dec 31 TU'!B98</f>
        <v>ICM</v>
      </c>
      <c r="C98" s="238">
        <f>+'UGL CCA_wo, Dec 31 TU'!C98</f>
        <v>97113500</v>
      </c>
      <c r="D98" s="238">
        <f>+AF91</f>
        <v>97113500</v>
      </c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9">
        <f>V97-X97-Y97</f>
        <v>0</v>
      </c>
      <c r="Y98" s="95"/>
      <c r="Z98" s="164">
        <f>SUM(Z77:Z96)</f>
        <v>-14494956.248069255</v>
      </c>
      <c r="AB98" s="198">
        <f>+'UGL CCA_wo, Dec 31 TU'!AA98</f>
        <v>0</v>
      </c>
      <c r="AC98" s="198">
        <f>+'UGL CCA_wo, Dec 31 TU'!AB98</f>
        <v>0</v>
      </c>
      <c r="AD98" s="198">
        <f>+'UGL CCA_wo, Dec 31 TU'!AC98</f>
        <v>0</v>
      </c>
    </row>
    <row r="99" spans="1:30" hidden="1">
      <c r="A99" s="237"/>
      <c r="B99" s="238" t="str">
        <f>+'UGL CCA_wo, Dec 31 TU'!B99</f>
        <v>Total</v>
      </c>
      <c r="C99" s="238">
        <f>+C97+C98</f>
        <v>511835137.35838968</v>
      </c>
      <c r="D99" s="238">
        <f>+D97+D98</f>
        <v>111205928.35839</v>
      </c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40"/>
      <c r="AB99" s="198">
        <f>+'UGL CCA_wo, Dec 31 TU'!AA99</f>
        <v>0</v>
      </c>
      <c r="AC99" s="198">
        <f>+'UGL CCA_wo, Dec 31 TU'!AB99</f>
        <v>0</v>
      </c>
      <c r="AD99" s="198">
        <f>+'UGL CCA_wo, Dec 31 TU'!AC99</f>
        <v>0</v>
      </c>
    </row>
    <row r="100" spans="1:30" hidden="1">
      <c r="A100" s="237"/>
      <c r="B100" s="238" t="s">
        <v>226</v>
      </c>
      <c r="C100" s="238">
        <f>+C99-C93</f>
        <v>497661208.9999997</v>
      </c>
      <c r="D100" s="238">
        <f>+D99-D93</f>
        <v>97032000</v>
      </c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40"/>
      <c r="AB100" s="198">
        <f>+'UGL CCA_wo, Dec 31 TU'!AA100</f>
        <v>0</v>
      </c>
      <c r="AC100" s="198">
        <f>+'UGL CCA_wo, Dec 31 TU'!AB100</f>
        <v>0</v>
      </c>
      <c r="AD100" s="198">
        <f>+'UGL CCA_wo, Dec 31 TU'!AC100</f>
        <v>0</v>
      </c>
    </row>
    <row r="101" spans="1:30" hidden="1">
      <c r="A101" s="190" t="s">
        <v>189</v>
      </c>
      <c r="B101" s="191"/>
      <c r="C101" s="191"/>
      <c r="D101" s="191"/>
      <c r="E101" s="191"/>
      <c r="F101" s="191"/>
      <c r="G101" s="191"/>
      <c r="H101" s="193" t="s">
        <v>127</v>
      </c>
      <c r="I101" s="191"/>
      <c r="J101" s="194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5"/>
      <c r="Y101" s="126"/>
      <c r="AB101" s="198">
        <f>+'UGL CCA_wo, Dec 31 TU'!AA101</f>
        <v>0</v>
      </c>
      <c r="AC101" s="198">
        <f>+'UGL CCA_wo, Dec 31 TU'!AB101</f>
        <v>0</v>
      </c>
      <c r="AD101" s="198">
        <f>+'UGL CCA_wo, Dec 31 TU'!AC101</f>
        <v>0</v>
      </c>
    </row>
    <row r="102" spans="1:30" hidden="1">
      <c r="A102" s="190" t="s">
        <v>231</v>
      </c>
      <c r="B102" s="191"/>
      <c r="C102" s="191"/>
      <c r="D102" s="191"/>
      <c r="E102" s="191"/>
      <c r="F102" s="191"/>
      <c r="G102" s="191"/>
      <c r="H102" s="196" t="s">
        <v>131</v>
      </c>
      <c r="I102" s="191"/>
      <c r="J102" s="194"/>
      <c r="K102" s="191"/>
      <c r="L102" s="191"/>
      <c r="M102" s="191"/>
      <c r="N102" s="191"/>
      <c r="O102" s="191"/>
      <c r="P102" s="191"/>
      <c r="Q102" s="191"/>
      <c r="R102" s="191"/>
      <c r="S102" s="191"/>
      <c r="T102" s="194"/>
      <c r="U102" s="191"/>
      <c r="V102" s="191"/>
      <c r="W102" s="191"/>
      <c r="X102" s="195"/>
      <c r="Y102" s="126"/>
      <c r="AB102" s="198">
        <f>+'UGL CCA_wo, Dec 31 TU'!AA102</f>
        <v>0</v>
      </c>
      <c r="AC102" s="198">
        <f>+'UGL CCA_wo, Dec 31 TU'!AB102</f>
        <v>0</v>
      </c>
      <c r="AD102" s="198">
        <f>+'UGL CCA_wo, Dec 31 TU'!AC102</f>
        <v>0</v>
      </c>
    </row>
    <row r="103" spans="1:30" hidden="1">
      <c r="A103" s="190" t="s">
        <v>133</v>
      </c>
      <c r="B103" s="191"/>
      <c r="C103" s="191"/>
      <c r="D103" s="191"/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9"/>
      <c r="Q103" s="191"/>
      <c r="R103" s="191"/>
      <c r="S103" s="191"/>
      <c r="T103" s="191"/>
      <c r="U103" s="191"/>
      <c r="V103" s="191"/>
      <c r="W103" s="191"/>
      <c r="X103" s="195"/>
      <c r="Y103" s="126"/>
      <c r="AB103" s="198">
        <f>+'UGL CCA_wo, Dec 31 TU'!AA103</f>
        <v>0</v>
      </c>
      <c r="AC103" s="198">
        <f>+'UGL CCA_wo, Dec 31 TU'!AB103</f>
        <v>0</v>
      </c>
      <c r="AD103" s="198">
        <f>+'UGL CCA_wo, Dec 31 TU'!AC103</f>
        <v>0</v>
      </c>
    </row>
    <row r="104" spans="1:30" hidden="1">
      <c r="A104" s="200" t="s">
        <v>191</v>
      </c>
      <c r="B104" s="201"/>
      <c r="C104" s="191"/>
      <c r="D104" s="191"/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5"/>
      <c r="Y104" s="126"/>
      <c r="AB104" s="198">
        <f>+'UGL CCA_wo, Dec 31 TU'!AA104</f>
        <v>0</v>
      </c>
      <c r="AC104" s="198">
        <f>+'UGL CCA_wo, Dec 31 TU'!AB104</f>
        <v>0</v>
      </c>
      <c r="AD104" s="198">
        <f>+'UGL CCA_wo, Dec 31 TU'!AC104</f>
        <v>0</v>
      </c>
    </row>
    <row r="105" spans="1:30" hidden="1">
      <c r="A105" s="202"/>
      <c r="B105" s="203" t="s">
        <v>134</v>
      </c>
      <c r="C105" s="204" t="s">
        <v>135</v>
      </c>
      <c r="D105" s="205" t="s">
        <v>136</v>
      </c>
      <c r="E105" s="202"/>
      <c r="F105" s="204" t="s">
        <v>137</v>
      </c>
      <c r="G105" s="205" t="s">
        <v>138</v>
      </c>
      <c r="H105" s="204" t="s">
        <v>139</v>
      </c>
      <c r="I105" s="202"/>
      <c r="J105" s="205" t="s">
        <v>25</v>
      </c>
      <c r="K105" s="205" t="s">
        <v>25</v>
      </c>
      <c r="L105" s="205" t="s">
        <v>25</v>
      </c>
      <c r="M105" s="205" t="s">
        <v>25</v>
      </c>
      <c r="N105" s="205" t="s">
        <v>25</v>
      </c>
      <c r="O105" s="205" t="s">
        <v>25</v>
      </c>
      <c r="P105" s="205" t="s">
        <v>25</v>
      </c>
      <c r="Q105" s="205" t="s">
        <v>25</v>
      </c>
      <c r="R105" s="205" t="s">
        <v>25</v>
      </c>
      <c r="S105" s="205" t="s">
        <v>25</v>
      </c>
      <c r="T105" s="205" t="s">
        <v>25</v>
      </c>
      <c r="U105" s="206" t="s">
        <v>25</v>
      </c>
      <c r="V105" s="205" t="s">
        <v>25</v>
      </c>
      <c r="W105" s="207" t="s">
        <v>140</v>
      </c>
      <c r="X105" s="195"/>
      <c r="Y105" s="126"/>
      <c r="AB105" s="198">
        <f>+'UGL CCA_wo, Dec 31 TU'!AA105</f>
        <v>0</v>
      </c>
      <c r="AC105" s="198">
        <f>+'UGL CCA_wo, Dec 31 TU'!AB105</f>
        <v>0</v>
      </c>
      <c r="AD105" s="198">
        <f>+'UGL CCA_wo, Dec 31 TU'!AC105</f>
        <v>0</v>
      </c>
    </row>
    <row r="106" spans="1:30" hidden="1">
      <c r="A106" s="208" t="s">
        <v>141</v>
      </c>
      <c r="B106" s="209" t="s">
        <v>142</v>
      </c>
      <c r="C106" s="208" t="s">
        <v>5</v>
      </c>
      <c r="D106" s="208" t="s">
        <v>143</v>
      </c>
      <c r="E106" s="210" t="s">
        <v>144</v>
      </c>
      <c r="F106" s="208" t="s">
        <v>145</v>
      </c>
      <c r="G106" s="211" t="s">
        <v>146</v>
      </c>
      <c r="H106" s="208" t="s">
        <v>147</v>
      </c>
      <c r="I106" s="211" t="s">
        <v>16</v>
      </c>
      <c r="J106" s="211" t="s">
        <v>192</v>
      </c>
      <c r="K106" s="211" t="s">
        <v>192</v>
      </c>
      <c r="L106" s="211" t="s">
        <v>192</v>
      </c>
      <c r="M106" s="211" t="s">
        <v>192</v>
      </c>
      <c r="N106" s="211" t="s">
        <v>192</v>
      </c>
      <c r="O106" s="211" t="s">
        <v>192</v>
      </c>
      <c r="P106" s="211" t="s">
        <v>192</v>
      </c>
      <c r="Q106" s="211" t="s">
        <v>192</v>
      </c>
      <c r="R106" s="211" t="s">
        <v>192</v>
      </c>
      <c r="S106" s="211" t="s">
        <v>192</v>
      </c>
      <c r="T106" s="211" t="s">
        <v>192</v>
      </c>
      <c r="U106" s="212" t="s">
        <v>192</v>
      </c>
      <c r="V106" s="208"/>
      <c r="W106" s="213" t="s">
        <v>10</v>
      </c>
      <c r="X106" s="195"/>
      <c r="Y106" s="142"/>
      <c r="AB106" s="198">
        <f>+'UGL CCA_wo, Dec 31 TU'!AA106</f>
        <v>0</v>
      </c>
      <c r="AC106" s="198">
        <f>+'UGL CCA_wo, Dec 31 TU'!AB106</f>
        <v>0</v>
      </c>
      <c r="AD106" s="198">
        <f>+'UGL CCA_wo, Dec 31 TU'!AC106</f>
        <v>0</v>
      </c>
    </row>
    <row r="107" spans="1:30" hidden="1">
      <c r="A107" s="214" t="s">
        <v>148</v>
      </c>
      <c r="B107" s="215" t="s">
        <v>149</v>
      </c>
      <c r="C107" s="214" t="s">
        <v>84</v>
      </c>
      <c r="D107" s="216" t="s">
        <v>150</v>
      </c>
      <c r="E107" s="217"/>
      <c r="F107" s="214" t="s">
        <v>151</v>
      </c>
      <c r="G107" s="216" t="s">
        <v>152</v>
      </c>
      <c r="H107" s="214" t="s">
        <v>153</v>
      </c>
      <c r="I107" s="216" t="s">
        <v>154</v>
      </c>
      <c r="J107" s="216" t="s">
        <v>194</v>
      </c>
      <c r="K107" s="216" t="s">
        <v>195</v>
      </c>
      <c r="L107" s="216" t="s">
        <v>196</v>
      </c>
      <c r="M107" s="216" t="s">
        <v>197</v>
      </c>
      <c r="N107" s="216" t="s">
        <v>198</v>
      </c>
      <c r="O107" s="216" t="s">
        <v>199</v>
      </c>
      <c r="P107" s="216" t="s">
        <v>200</v>
      </c>
      <c r="Q107" s="216" t="s">
        <v>201</v>
      </c>
      <c r="R107" s="216" t="s">
        <v>202</v>
      </c>
      <c r="S107" s="216" t="s">
        <v>203</v>
      </c>
      <c r="T107" s="216" t="s">
        <v>204</v>
      </c>
      <c r="U107" s="216" t="s">
        <v>205</v>
      </c>
      <c r="V107" s="216" t="s">
        <v>155</v>
      </c>
      <c r="W107" s="213" t="s">
        <v>174</v>
      </c>
      <c r="X107" s="218" t="s">
        <v>167</v>
      </c>
      <c r="Y107" s="142"/>
      <c r="Z107" s="147" t="s">
        <v>253</v>
      </c>
      <c r="AB107" s="198">
        <f>+'UGL CCA_wo, Dec 31 TU'!AA107</f>
        <v>0</v>
      </c>
      <c r="AC107" s="198">
        <f>+'UGL CCA_wo, Dec 31 TU'!AB107</f>
        <v>0</v>
      </c>
      <c r="AD107" s="198">
        <f>+'UGL CCA_wo, Dec 31 TU'!AC107</f>
        <v>0</v>
      </c>
    </row>
    <row r="108" spans="1:30" hidden="1">
      <c r="A108" s="211"/>
      <c r="B108" s="219"/>
      <c r="C108" s="210"/>
      <c r="D108" s="210"/>
      <c r="E108" s="210"/>
      <c r="F108" s="210"/>
      <c r="G108" s="210"/>
      <c r="H108" s="210"/>
      <c r="I108" s="211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20"/>
      <c r="W108" s="202"/>
      <c r="X108" s="195"/>
      <c r="Y108" s="142"/>
      <c r="AB108" s="198">
        <f>+'UGL CCA_wo, Dec 31 TU'!AA108</f>
        <v>0</v>
      </c>
      <c r="AC108" s="198">
        <f>+'UGL CCA_wo, Dec 31 TU'!AB108</f>
        <v>0</v>
      </c>
      <c r="AD108" s="198">
        <f>+'UGL CCA_wo, Dec 31 TU'!AC108</f>
        <v>0</v>
      </c>
    </row>
    <row r="109" spans="1:30" hidden="1">
      <c r="A109" s="212">
        <v>1</v>
      </c>
      <c r="B109" s="221">
        <f t="shared" ref="B109:B129" si="74">W76</f>
        <v>955076211.08121598</v>
      </c>
      <c r="C109" s="221">
        <f>'UGL CCA_wo, Dec 31 TU'!C109</f>
        <v>0</v>
      </c>
      <c r="D109" s="221">
        <f>+C109</f>
        <v>0</v>
      </c>
      <c r="E109" s="210"/>
      <c r="F109" s="210"/>
      <c r="G109" s="222">
        <f t="shared" ref="G109" si="75">+((C109+F109)*0.5)</f>
        <v>0</v>
      </c>
      <c r="H109" s="222">
        <f>+B109+G109+D109</f>
        <v>955076211.08121598</v>
      </c>
      <c r="I109" s="223">
        <v>4</v>
      </c>
      <c r="J109" s="222">
        <f>H109*I109/100/12</f>
        <v>3183587.3702707198</v>
      </c>
      <c r="K109" s="222">
        <f>H109*I109/100/12</f>
        <v>3183587.3702707198</v>
      </c>
      <c r="L109" s="222">
        <f>H109*I109/100/12</f>
        <v>3183587.3702707198</v>
      </c>
      <c r="M109" s="222">
        <f>H109*I109/100/12</f>
        <v>3183587.3702707198</v>
      </c>
      <c r="N109" s="222">
        <f>H109*I109/100/12</f>
        <v>3183587.3702707198</v>
      </c>
      <c r="O109" s="222">
        <f>H109*I109/100/12</f>
        <v>3183587.3702707198</v>
      </c>
      <c r="P109" s="222">
        <f>H109*I109/100/12</f>
        <v>3183587.3702707198</v>
      </c>
      <c r="Q109" s="222">
        <f>H109*I109/100/12</f>
        <v>3183587.3702707198</v>
      </c>
      <c r="R109" s="222">
        <f>H109*I109/100/12</f>
        <v>3183587.3702707198</v>
      </c>
      <c r="S109" s="222">
        <f>H109*I109/100/12</f>
        <v>3183587.3702707198</v>
      </c>
      <c r="T109" s="222">
        <f>H109*I109/100/12</f>
        <v>3183587.3702707198</v>
      </c>
      <c r="U109" s="222">
        <f>H109*I109/100/12</f>
        <v>3183587.3702707198</v>
      </c>
      <c r="V109" s="224">
        <f>SUM(J109:U109)</f>
        <v>38203048.443248644</v>
      </c>
      <c r="W109" s="222">
        <f>+B109+C109+F109-V109</f>
        <v>916873162.63796735</v>
      </c>
      <c r="X109" s="225">
        <f>H109*I109/100</f>
        <v>38203048.443248637</v>
      </c>
      <c r="Y109" s="156">
        <f t="shared" ref="Y109:Y117" si="76">V109-X109</f>
        <v>0</v>
      </c>
      <c r="Z109" s="147">
        <f>V109-'UGL CCA_wo, Dec 31 TU'!V109</f>
        <v>0</v>
      </c>
      <c r="AB109" s="198">
        <f>+'UGL CCA_wo, Dec 31 TU'!AA109</f>
        <v>0</v>
      </c>
      <c r="AC109" s="198">
        <f>+'UGL CCA_wo, Dec 31 TU'!AB109</f>
        <v>0</v>
      </c>
      <c r="AD109" s="198">
        <f>+'UGL CCA_wo, Dec 31 TU'!AC109</f>
        <v>0</v>
      </c>
    </row>
    <row r="110" spans="1:30" hidden="1">
      <c r="A110" s="226" t="s">
        <v>157</v>
      </c>
      <c r="B110" s="221">
        <f t="shared" si="74"/>
        <v>116876377.70476501</v>
      </c>
      <c r="C110" s="221">
        <f>'UGL CCA_wo, Dec 31 TU'!C110</f>
        <v>0</v>
      </c>
      <c r="D110" s="221">
        <f>+C110</f>
        <v>0</v>
      </c>
      <c r="E110" s="222"/>
      <c r="F110" s="221"/>
      <c r="G110" s="222">
        <f>+((C110+F110)*0.5)</f>
        <v>0</v>
      </c>
      <c r="H110" s="222">
        <f t="shared" ref="H110:H116" si="77">+B110+G110+D110</f>
        <v>116876377.70476501</v>
      </c>
      <c r="I110" s="223">
        <v>6</v>
      </c>
      <c r="J110" s="222">
        <f t="shared" ref="J110:J116" si="78">H110*I110/100/12</f>
        <v>584381.88852382498</v>
      </c>
      <c r="K110" s="222">
        <f t="shared" ref="K110:K129" si="79">H110*I110/100/12</f>
        <v>584381.88852382498</v>
      </c>
      <c r="L110" s="222">
        <f t="shared" ref="L110:L113" si="80">H110*I110/100/12</f>
        <v>584381.88852382498</v>
      </c>
      <c r="M110" s="222">
        <f t="shared" ref="M110:M129" si="81">H110*I110/100/12</f>
        <v>584381.88852382498</v>
      </c>
      <c r="N110" s="222">
        <f t="shared" ref="N110:N129" si="82">H110*I110/100/12</f>
        <v>584381.88852382498</v>
      </c>
      <c r="O110" s="222">
        <f t="shared" ref="O110:O129" si="83">H110*I110/100/12</f>
        <v>584381.88852382498</v>
      </c>
      <c r="P110" s="222">
        <f t="shared" ref="P110:P129" si="84">H110*I110/100/12</f>
        <v>584381.88852382498</v>
      </c>
      <c r="Q110" s="222">
        <f t="shared" ref="Q110:Q129" si="85">H110*I110/100/12</f>
        <v>584381.88852382498</v>
      </c>
      <c r="R110" s="222">
        <f t="shared" ref="R110:R129" si="86">H110*I110/100/12</f>
        <v>584381.88852382498</v>
      </c>
      <c r="S110" s="222">
        <f t="shared" ref="S110:S129" si="87">H110*I110/100/12</f>
        <v>584381.88852382498</v>
      </c>
      <c r="T110" s="222">
        <f t="shared" ref="T110:T129" si="88">H110*I110/100/12</f>
        <v>584381.88852382498</v>
      </c>
      <c r="U110" s="222">
        <f t="shared" ref="U110:U129" si="89">H110*I110/100/12</f>
        <v>584381.88852382498</v>
      </c>
      <c r="V110" s="224">
        <f t="shared" ref="V110:V116" si="90">SUM(J110:U110)</f>
        <v>7012582.6622858979</v>
      </c>
      <c r="W110" s="222">
        <f>+B110+C110+F110-V110</f>
        <v>109863795.04247911</v>
      </c>
      <c r="X110" s="225">
        <f>H110*I110/100</f>
        <v>7012582.6622858997</v>
      </c>
      <c r="Y110" s="156">
        <f t="shared" si="76"/>
        <v>0</v>
      </c>
      <c r="Z110" s="147">
        <f>V110-'UGL CCA_wo, Dec 31 TU'!V110</f>
        <v>-27530.879519333132</v>
      </c>
      <c r="AB110" s="198">
        <f>+'UGL CCA_wo, Dec 31 TU'!AA110</f>
        <v>0</v>
      </c>
      <c r="AC110" s="198">
        <f>+'UGL CCA_wo, Dec 31 TU'!AB110</f>
        <v>0</v>
      </c>
      <c r="AD110" s="198">
        <f>+'UGL CCA_wo, Dec 31 TU'!AC110</f>
        <v>0</v>
      </c>
    </row>
    <row r="111" spans="1:30" hidden="1">
      <c r="A111" s="226">
        <v>2</v>
      </c>
      <c r="B111" s="221">
        <f t="shared" si="74"/>
        <v>89953880.958728001</v>
      </c>
      <c r="C111" s="221">
        <f>'UGL CCA_wo, Dec 31 TU'!C111</f>
        <v>0</v>
      </c>
      <c r="D111" s="221">
        <f t="shared" ref="D111:D129" si="91">+C111</f>
        <v>0</v>
      </c>
      <c r="E111" s="222"/>
      <c r="F111" s="221"/>
      <c r="G111" s="222">
        <f t="shared" ref="G111:G115" si="92">+((C111+F111)*0.5)</f>
        <v>0</v>
      </c>
      <c r="H111" s="222">
        <f t="shared" si="77"/>
        <v>89953880.958728001</v>
      </c>
      <c r="I111" s="223">
        <v>6</v>
      </c>
      <c r="J111" s="222">
        <f t="shared" si="78"/>
        <v>449769.40479363996</v>
      </c>
      <c r="K111" s="222">
        <f t="shared" si="79"/>
        <v>449769.40479363996</v>
      </c>
      <c r="L111" s="222">
        <f t="shared" si="80"/>
        <v>449769.40479363996</v>
      </c>
      <c r="M111" s="222">
        <f t="shared" si="81"/>
        <v>449769.40479363996</v>
      </c>
      <c r="N111" s="222">
        <f t="shared" si="82"/>
        <v>449769.40479363996</v>
      </c>
      <c r="O111" s="222">
        <f t="shared" si="83"/>
        <v>449769.40479363996</v>
      </c>
      <c r="P111" s="222">
        <f t="shared" si="84"/>
        <v>449769.40479363996</v>
      </c>
      <c r="Q111" s="222">
        <f t="shared" si="85"/>
        <v>449769.40479363996</v>
      </c>
      <c r="R111" s="222">
        <f t="shared" si="86"/>
        <v>449769.40479363996</v>
      </c>
      <c r="S111" s="222">
        <f t="shared" si="87"/>
        <v>449769.40479363996</v>
      </c>
      <c r="T111" s="222">
        <f t="shared" si="88"/>
        <v>449769.40479363996</v>
      </c>
      <c r="U111" s="222">
        <f t="shared" si="89"/>
        <v>449769.40479363996</v>
      </c>
      <c r="V111" s="224">
        <f t="shared" si="90"/>
        <v>5397232.8575236797</v>
      </c>
      <c r="W111" s="222">
        <f>+B111+C111+F111-V111</f>
        <v>84556648.101204321</v>
      </c>
      <c r="X111" s="225">
        <f t="shared" ref="X111:X117" si="93">H111*I111/100</f>
        <v>5397232.8575236797</v>
      </c>
      <c r="Y111" s="156">
        <f t="shared" si="76"/>
        <v>0</v>
      </c>
      <c r="Z111" s="147">
        <f>V111-'UGL CCA_wo, Dec 31 TU'!V111</f>
        <v>0</v>
      </c>
      <c r="AB111" s="198">
        <f>+'UGL CCA_wo, Dec 31 TU'!AA111</f>
        <v>0</v>
      </c>
      <c r="AC111" s="198">
        <f>+'UGL CCA_wo, Dec 31 TU'!AB111</f>
        <v>0</v>
      </c>
      <c r="AD111" s="198">
        <f>+'UGL CCA_wo, Dec 31 TU'!AC111</f>
        <v>0</v>
      </c>
    </row>
    <row r="112" spans="1:30" hidden="1">
      <c r="A112" s="226">
        <v>3</v>
      </c>
      <c r="B112" s="221">
        <f t="shared" si="74"/>
        <v>2839833.4847499998</v>
      </c>
      <c r="C112" s="221">
        <f>'UGL CCA_wo, Dec 31 TU'!C112</f>
        <v>0</v>
      </c>
      <c r="D112" s="221">
        <f t="shared" si="91"/>
        <v>0</v>
      </c>
      <c r="E112" s="222"/>
      <c r="F112" s="221"/>
      <c r="G112" s="222">
        <f t="shared" si="92"/>
        <v>0</v>
      </c>
      <c r="H112" s="222">
        <f t="shared" si="77"/>
        <v>2839833.4847499998</v>
      </c>
      <c r="I112" s="223">
        <v>5</v>
      </c>
      <c r="J112" s="222">
        <f t="shared" si="78"/>
        <v>11832.639519791664</v>
      </c>
      <c r="K112" s="222">
        <f t="shared" si="79"/>
        <v>11832.639519791664</v>
      </c>
      <c r="L112" s="222">
        <f t="shared" si="80"/>
        <v>11832.639519791664</v>
      </c>
      <c r="M112" s="222">
        <f t="shared" si="81"/>
        <v>11832.639519791664</v>
      </c>
      <c r="N112" s="222">
        <f t="shared" si="82"/>
        <v>11832.639519791664</v>
      </c>
      <c r="O112" s="222">
        <f t="shared" si="83"/>
        <v>11832.639519791664</v>
      </c>
      <c r="P112" s="222">
        <f t="shared" si="84"/>
        <v>11832.639519791664</v>
      </c>
      <c r="Q112" s="222">
        <f t="shared" si="85"/>
        <v>11832.639519791664</v>
      </c>
      <c r="R112" s="222">
        <f t="shared" si="86"/>
        <v>11832.639519791664</v>
      </c>
      <c r="S112" s="222">
        <f t="shared" si="87"/>
        <v>11832.639519791664</v>
      </c>
      <c r="T112" s="222">
        <f t="shared" si="88"/>
        <v>11832.639519791664</v>
      </c>
      <c r="U112" s="222">
        <f t="shared" si="89"/>
        <v>11832.639519791664</v>
      </c>
      <c r="V112" s="224">
        <f t="shared" si="90"/>
        <v>141991.6742375</v>
      </c>
      <c r="W112" s="222">
        <f t="shared" ref="W112:W116" si="94">+B112+C112+F112-V112</f>
        <v>2697841.8105124999</v>
      </c>
      <c r="X112" s="225">
        <f t="shared" si="93"/>
        <v>141991.67423749997</v>
      </c>
      <c r="Y112" s="156">
        <f t="shared" si="76"/>
        <v>0</v>
      </c>
      <c r="Z112" s="147">
        <f>V112-'UGL CCA_wo, Dec 31 TU'!V112</f>
        <v>0</v>
      </c>
      <c r="AB112" s="198">
        <f>+'UGL CCA_wo, Dec 31 TU'!AA112</f>
        <v>0</v>
      </c>
      <c r="AC112" s="198">
        <f>+'UGL CCA_wo, Dec 31 TU'!AB112</f>
        <v>0</v>
      </c>
      <c r="AD112" s="198">
        <f>+'UGL CCA_wo, Dec 31 TU'!AC112</f>
        <v>0</v>
      </c>
    </row>
    <row r="113" spans="1:30" hidden="1">
      <c r="A113" s="226">
        <v>6</v>
      </c>
      <c r="B113" s="221">
        <f t="shared" si="74"/>
        <v>74409.758999999991</v>
      </c>
      <c r="C113" s="221">
        <f>'UGL CCA_wo, Dec 31 TU'!C113</f>
        <v>0</v>
      </c>
      <c r="D113" s="221">
        <f t="shared" si="91"/>
        <v>0</v>
      </c>
      <c r="E113" s="222"/>
      <c r="F113" s="221"/>
      <c r="G113" s="222">
        <f t="shared" si="92"/>
        <v>0</v>
      </c>
      <c r="H113" s="222">
        <f t="shared" si="77"/>
        <v>74409.758999999991</v>
      </c>
      <c r="I113" s="223">
        <v>10</v>
      </c>
      <c r="J113" s="222">
        <f t="shared" si="78"/>
        <v>620.08132499999988</v>
      </c>
      <c r="K113" s="222">
        <f t="shared" si="79"/>
        <v>620.08132499999988</v>
      </c>
      <c r="L113" s="222">
        <f t="shared" si="80"/>
        <v>620.08132499999988</v>
      </c>
      <c r="M113" s="222">
        <f t="shared" si="81"/>
        <v>620.08132499999988</v>
      </c>
      <c r="N113" s="222">
        <f t="shared" si="82"/>
        <v>620.08132499999988</v>
      </c>
      <c r="O113" s="222">
        <f t="shared" si="83"/>
        <v>620.08132499999988</v>
      </c>
      <c r="P113" s="222">
        <f t="shared" si="84"/>
        <v>620.08132499999988</v>
      </c>
      <c r="Q113" s="222">
        <f t="shared" si="85"/>
        <v>620.08132499999988</v>
      </c>
      <c r="R113" s="222">
        <f t="shared" si="86"/>
        <v>620.08132499999988</v>
      </c>
      <c r="S113" s="222">
        <f t="shared" si="87"/>
        <v>620.08132499999988</v>
      </c>
      <c r="T113" s="222">
        <f t="shared" si="88"/>
        <v>620.08132499999988</v>
      </c>
      <c r="U113" s="222">
        <f t="shared" si="89"/>
        <v>620.08132499999988</v>
      </c>
      <c r="V113" s="224">
        <f t="shared" si="90"/>
        <v>7440.9759000000004</v>
      </c>
      <c r="W113" s="222">
        <f t="shared" si="94"/>
        <v>66968.783099999986</v>
      </c>
      <c r="X113" s="225">
        <f t="shared" si="93"/>
        <v>7440.9758999999985</v>
      </c>
      <c r="Y113" s="156">
        <f t="shared" si="76"/>
        <v>0</v>
      </c>
      <c r="Z113" s="147">
        <f>V113-'UGL CCA_wo, Dec 31 TU'!V113</f>
        <v>0</v>
      </c>
      <c r="AB113" s="198">
        <f>+'UGL CCA_wo, Dec 31 TU'!AA113</f>
        <v>0</v>
      </c>
      <c r="AC113" s="198">
        <f>+'UGL CCA_wo, Dec 31 TU'!AB113</f>
        <v>0</v>
      </c>
      <c r="AD113" s="198">
        <f>+'UGL CCA_wo, Dec 31 TU'!AC113</f>
        <v>0</v>
      </c>
    </row>
    <row r="114" spans="1:30" hidden="1">
      <c r="A114" s="226">
        <v>7</v>
      </c>
      <c r="B114" s="221">
        <f t="shared" si="74"/>
        <v>469893857.45039707</v>
      </c>
      <c r="C114" s="221">
        <f>'UGL CCA_wo, Dec 31 TU'!C114</f>
        <v>11075270</v>
      </c>
      <c r="D114" s="221">
        <f t="shared" si="91"/>
        <v>11075270</v>
      </c>
      <c r="E114" s="221"/>
      <c r="F114" s="221"/>
      <c r="G114" s="222">
        <f t="shared" si="92"/>
        <v>5537635</v>
      </c>
      <c r="H114" s="222">
        <f t="shared" si="77"/>
        <v>486506762.45039707</v>
      </c>
      <c r="I114" s="223">
        <v>15</v>
      </c>
      <c r="J114" s="222">
        <f t="shared" si="78"/>
        <v>6081334.5306299627</v>
      </c>
      <c r="K114" s="222">
        <f t="shared" si="79"/>
        <v>6081334.5306299627</v>
      </c>
      <c r="L114" s="222">
        <f>H114*I114/100/12</f>
        <v>6081334.5306299627</v>
      </c>
      <c r="M114" s="222">
        <f t="shared" si="81"/>
        <v>6081334.5306299627</v>
      </c>
      <c r="N114" s="222">
        <f t="shared" si="82"/>
        <v>6081334.5306299627</v>
      </c>
      <c r="O114" s="222">
        <f t="shared" si="83"/>
        <v>6081334.5306299627</v>
      </c>
      <c r="P114" s="222">
        <f t="shared" si="84"/>
        <v>6081334.5306299627</v>
      </c>
      <c r="Q114" s="222">
        <f t="shared" si="85"/>
        <v>6081334.5306299627</v>
      </c>
      <c r="R114" s="222">
        <f t="shared" si="86"/>
        <v>6081334.5306299627</v>
      </c>
      <c r="S114" s="222">
        <f t="shared" si="87"/>
        <v>6081334.5306299627</v>
      </c>
      <c r="T114" s="222">
        <f t="shared" si="88"/>
        <v>6081334.5306299627</v>
      </c>
      <c r="U114" s="222">
        <f t="shared" si="89"/>
        <v>6081334.5306299627</v>
      </c>
      <c r="V114" s="224">
        <f t="shared" si="90"/>
        <v>72976014.367559552</v>
      </c>
      <c r="W114" s="222">
        <f t="shared" si="94"/>
        <v>407993113.08283752</v>
      </c>
      <c r="X114" s="225">
        <f t="shared" si="93"/>
        <v>72976014.367559552</v>
      </c>
      <c r="Y114" s="156">
        <f t="shared" si="76"/>
        <v>0</v>
      </c>
      <c r="Z114" s="147">
        <f>V114-'UGL CCA_wo, Dec 31 TU'!V114</f>
        <v>1587419.1955439299</v>
      </c>
      <c r="AB114" s="198">
        <f>+'UGL CCA_wo, Dec 31 TU'!AA114</f>
        <v>0</v>
      </c>
      <c r="AC114" s="198">
        <f>+'UGL CCA_wo, Dec 31 TU'!AB114</f>
        <v>0</v>
      </c>
      <c r="AD114" s="198">
        <f>+'UGL CCA_wo, Dec 31 TU'!AC114</f>
        <v>0</v>
      </c>
    </row>
    <row r="115" spans="1:30" hidden="1">
      <c r="A115" s="226">
        <v>8</v>
      </c>
      <c r="B115" s="221">
        <f t="shared" si="74"/>
        <v>142729215.05049133</v>
      </c>
      <c r="C115" s="221">
        <f>'UGL CCA_wo, Dec 31 TU'!C115</f>
        <v>18184301</v>
      </c>
      <c r="D115" s="221">
        <f t="shared" si="91"/>
        <v>18184301</v>
      </c>
      <c r="E115" s="222"/>
      <c r="F115" s="221"/>
      <c r="G115" s="222">
        <f t="shared" si="92"/>
        <v>9092150.5</v>
      </c>
      <c r="H115" s="222">
        <f t="shared" si="77"/>
        <v>170005666.55049133</v>
      </c>
      <c r="I115" s="223">
        <v>20</v>
      </c>
      <c r="J115" s="222">
        <f t="shared" si="78"/>
        <v>2833427.7758415225</v>
      </c>
      <c r="K115" s="222">
        <f t="shared" si="79"/>
        <v>2833427.7758415225</v>
      </c>
      <c r="L115" s="222">
        <f t="shared" ref="L115:L129" si="95">H115*I115/100/12</f>
        <v>2833427.7758415225</v>
      </c>
      <c r="M115" s="222">
        <f t="shared" si="81"/>
        <v>2833427.7758415225</v>
      </c>
      <c r="N115" s="222">
        <f t="shared" si="82"/>
        <v>2833427.7758415225</v>
      </c>
      <c r="O115" s="222">
        <f t="shared" si="83"/>
        <v>2833427.7758415225</v>
      </c>
      <c r="P115" s="222">
        <f t="shared" si="84"/>
        <v>2833427.7758415225</v>
      </c>
      <c r="Q115" s="222">
        <f t="shared" si="85"/>
        <v>2833427.7758415225</v>
      </c>
      <c r="R115" s="222">
        <f t="shared" si="86"/>
        <v>2833427.7758415225</v>
      </c>
      <c r="S115" s="222">
        <f t="shared" si="87"/>
        <v>2833427.7758415225</v>
      </c>
      <c r="T115" s="222">
        <f t="shared" si="88"/>
        <v>2833427.7758415225</v>
      </c>
      <c r="U115" s="222">
        <f t="shared" si="89"/>
        <v>2833427.7758415225</v>
      </c>
      <c r="V115" s="224">
        <f t="shared" si="90"/>
        <v>34001133.310098268</v>
      </c>
      <c r="W115" s="222">
        <f t="shared" si="94"/>
        <v>126912382.74039307</v>
      </c>
      <c r="X115" s="225">
        <f t="shared" si="93"/>
        <v>34001133.310098268</v>
      </c>
      <c r="Y115" s="156">
        <f t="shared" si="76"/>
        <v>0</v>
      </c>
      <c r="Z115" s="147">
        <f>V115-'UGL CCA_wo, Dec 31 TU'!V115</f>
        <v>2877677.6317262128</v>
      </c>
      <c r="AB115" s="198">
        <f>+'UGL CCA_wo, Dec 31 TU'!AA115</f>
        <v>0</v>
      </c>
      <c r="AC115" s="198">
        <f>+'UGL CCA_wo, Dec 31 TU'!AB115</f>
        <v>0</v>
      </c>
      <c r="AD115" s="198">
        <f>+'UGL CCA_wo, Dec 31 TU'!AC115</f>
        <v>0</v>
      </c>
    </row>
    <row r="116" spans="1:30" hidden="1">
      <c r="A116" s="226">
        <v>10</v>
      </c>
      <c r="B116" s="221">
        <f t="shared" si="74"/>
        <v>16295140.873506449</v>
      </c>
      <c r="C116" s="221">
        <f>'UGL CCA_wo, Dec 31 TU'!C116</f>
        <v>5106151</v>
      </c>
      <c r="D116" s="221">
        <f t="shared" si="91"/>
        <v>5106151</v>
      </c>
      <c r="E116" s="222"/>
      <c r="F116" s="221"/>
      <c r="G116" s="222">
        <f>+((C116+F116)*0.5)</f>
        <v>2553075.5</v>
      </c>
      <c r="H116" s="222">
        <f t="shared" si="77"/>
        <v>23954367.373506449</v>
      </c>
      <c r="I116" s="223">
        <v>30</v>
      </c>
      <c r="J116" s="222">
        <f t="shared" si="78"/>
        <v>598859.18433766125</v>
      </c>
      <c r="K116" s="222">
        <f t="shared" si="79"/>
        <v>598859.18433766125</v>
      </c>
      <c r="L116" s="222">
        <f t="shared" si="95"/>
        <v>598859.18433766125</v>
      </c>
      <c r="M116" s="222">
        <f t="shared" si="81"/>
        <v>598859.18433766125</v>
      </c>
      <c r="N116" s="222">
        <f t="shared" si="82"/>
        <v>598859.18433766125</v>
      </c>
      <c r="O116" s="222">
        <f t="shared" si="83"/>
        <v>598859.18433766125</v>
      </c>
      <c r="P116" s="222">
        <f t="shared" si="84"/>
        <v>598859.18433766125</v>
      </c>
      <c r="Q116" s="222">
        <f t="shared" si="85"/>
        <v>598859.18433766125</v>
      </c>
      <c r="R116" s="222">
        <f t="shared" si="86"/>
        <v>598859.18433766125</v>
      </c>
      <c r="S116" s="222">
        <f t="shared" si="87"/>
        <v>598859.18433766125</v>
      </c>
      <c r="T116" s="222">
        <f t="shared" si="88"/>
        <v>598859.18433766125</v>
      </c>
      <c r="U116" s="222">
        <f t="shared" si="89"/>
        <v>598859.18433766125</v>
      </c>
      <c r="V116" s="224">
        <f t="shared" si="90"/>
        <v>7186310.2120519364</v>
      </c>
      <c r="W116" s="222">
        <f t="shared" si="94"/>
        <v>14214981.661454514</v>
      </c>
      <c r="X116" s="225">
        <f t="shared" si="93"/>
        <v>7186310.2120519355</v>
      </c>
      <c r="Y116" s="156">
        <f t="shared" si="76"/>
        <v>0</v>
      </c>
      <c r="Z116" s="147">
        <f>V116-'UGL CCA_wo, Dec 31 TU'!V116</f>
        <v>1037581.2040519379</v>
      </c>
      <c r="AB116" s="198">
        <f>+'UGL CCA_wo, Dec 31 TU'!AA116</f>
        <v>0</v>
      </c>
      <c r="AC116" s="198">
        <f>+'UGL CCA_wo, Dec 31 TU'!AB116</f>
        <v>0</v>
      </c>
      <c r="AD116" s="198">
        <f>+'UGL CCA_wo, Dec 31 TU'!AC116</f>
        <v>0</v>
      </c>
    </row>
    <row r="117" spans="1:30" hidden="1">
      <c r="A117" s="226">
        <v>12</v>
      </c>
      <c r="B117" s="221">
        <f t="shared" si="74"/>
        <v>18414116</v>
      </c>
      <c r="C117" s="221">
        <f>'UGL CCA_wo, Dec 31 TU'!C117</f>
        <v>23566620</v>
      </c>
      <c r="D117" s="221">
        <f t="shared" si="91"/>
        <v>23566620</v>
      </c>
      <c r="E117" s="222"/>
      <c r="F117" s="221"/>
      <c r="G117" s="222">
        <f>+((C117-D117+F117)*0.5)</f>
        <v>0</v>
      </c>
      <c r="H117" s="222">
        <f>+B117+G117+D117</f>
        <v>41980736</v>
      </c>
      <c r="I117" s="223">
        <v>100</v>
      </c>
      <c r="J117" s="222">
        <f>H117*I117/100/12</f>
        <v>3498394.6666666665</v>
      </c>
      <c r="K117" s="222">
        <f t="shared" si="79"/>
        <v>3498394.6666666665</v>
      </c>
      <c r="L117" s="222">
        <f t="shared" si="95"/>
        <v>3498394.6666666665</v>
      </c>
      <c r="M117" s="222">
        <f t="shared" si="81"/>
        <v>3498394.6666666665</v>
      </c>
      <c r="N117" s="222">
        <f t="shared" si="82"/>
        <v>3498394.6666666665</v>
      </c>
      <c r="O117" s="222">
        <f t="shared" si="83"/>
        <v>3498394.6666666665</v>
      </c>
      <c r="P117" s="222">
        <f t="shared" si="84"/>
        <v>3498394.6666666665</v>
      </c>
      <c r="Q117" s="222">
        <f t="shared" si="85"/>
        <v>3498394.6666666665</v>
      </c>
      <c r="R117" s="222">
        <f t="shared" si="86"/>
        <v>3498394.6666666665</v>
      </c>
      <c r="S117" s="222">
        <f t="shared" si="87"/>
        <v>3498394.6666666665</v>
      </c>
      <c r="T117" s="222">
        <f t="shared" si="88"/>
        <v>3498394.6666666665</v>
      </c>
      <c r="U117" s="222">
        <f t="shared" si="89"/>
        <v>3498394.6666666665</v>
      </c>
      <c r="V117" s="224">
        <f>SUM(J117:U117)</f>
        <v>41980736</v>
      </c>
      <c r="W117" s="222">
        <f>+B117+C117+F117-V117</f>
        <v>0</v>
      </c>
      <c r="X117" s="229">
        <f t="shared" si="93"/>
        <v>41980736</v>
      </c>
      <c r="Y117" s="162">
        <f t="shared" si="76"/>
        <v>0</v>
      </c>
      <c r="Z117" s="147">
        <f>V117-'UGL CCA_wo, Dec 31 TU'!V117</f>
        <v>11783309.999999996</v>
      </c>
      <c r="AB117" s="198">
        <f>+'UGL CCA_wo, Dec 31 TU'!AA117</f>
        <v>0</v>
      </c>
      <c r="AC117" s="198">
        <f>+'UGL CCA_wo, Dec 31 TU'!AB117</f>
        <v>0</v>
      </c>
      <c r="AD117" s="198">
        <f>+'UGL CCA_wo, Dec 31 TU'!AC117</f>
        <v>0</v>
      </c>
    </row>
    <row r="118" spans="1:30" hidden="1">
      <c r="A118" s="226">
        <v>13</v>
      </c>
      <c r="B118" s="221">
        <f t="shared" si="74"/>
        <v>675665.04924188368</v>
      </c>
      <c r="C118" s="221">
        <f>'UGL CCA_wo, Dec 31 TU'!C118</f>
        <v>0</v>
      </c>
      <c r="D118" s="221">
        <f t="shared" si="91"/>
        <v>0</v>
      </c>
      <c r="E118" s="222"/>
      <c r="F118" s="221"/>
      <c r="G118" s="222">
        <f t="shared" ref="G118:G129" si="96">+((C118+F118)*0.5)</f>
        <v>0</v>
      </c>
      <c r="H118" s="222">
        <f t="shared" ref="H118:H129" si="97">+B118+G118+D118</f>
        <v>675665.04924188368</v>
      </c>
      <c r="I118" s="223"/>
      <c r="J118" s="222">
        <f t="shared" ref="J118:J129" si="98">H118*I118/100/12</f>
        <v>0</v>
      </c>
      <c r="K118" s="222">
        <f t="shared" si="79"/>
        <v>0</v>
      </c>
      <c r="L118" s="222">
        <f t="shared" si="95"/>
        <v>0</v>
      </c>
      <c r="M118" s="222">
        <f t="shared" si="81"/>
        <v>0</v>
      </c>
      <c r="N118" s="222">
        <f t="shared" si="82"/>
        <v>0</v>
      </c>
      <c r="O118" s="222">
        <f t="shared" si="83"/>
        <v>0</v>
      </c>
      <c r="P118" s="222">
        <f t="shared" si="84"/>
        <v>0</v>
      </c>
      <c r="Q118" s="222">
        <f t="shared" si="85"/>
        <v>0</v>
      </c>
      <c r="R118" s="222">
        <f t="shared" si="86"/>
        <v>0</v>
      </c>
      <c r="S118" s="222">
        <f t="shared" si="87"/>
        <v>0</v>
      </c>
      <c r="T118" s="222">
        <f t="shared" si="88"/>
        <v>0</v>
      </c>
      <c r="U118" s="222">
        <f t="shared" si="89"/>
        <v>0</v>
      </c>
      <c r="V118" s="224">
        <f>+'UGL CCA_wo, Dec 31 TU'!V118</f>
        <v>211216.52120097578</v>
      </c>
      <c r="W118" s="222">
        <f t="shared" ref="W118:W129" si="99">+B118+C118+F118-V118</f>
        <v>464448.52804090793</v>
      </c>
      <c r="X118" s="225"/>
      <c r="Y118" s="95">
        <f>V118-X118</f>
        <v>211216.52120097578</v>
      </c>
      <c r="Z118" s="147">
        <f>V118-'UGL CCA_wo, Dec 31 TU'!V118</f>
        <v>0</v>
      </c>
      <c r="AB118" s="198" t="str">
        <f>+'UGL CCA_wo, Dec 31 TU'!AA118</f>
        <v>Total (Column AB) is subtracted from column C.</v>
      </c>
      <c r="AC118" s="198">
        <f>+'UGL CCA_wo, Dec 31 TU'!AB118</f>
        <v>0</v>
      </c>
      <c r="AD118" s="198">
        <f>+'UGL CCA_wo, Dec 31 TU'!AC118</f>
        <v>0</v>
      </c>
    </row>
    <row r="119" spans="1:30" hidden="1">
      <c r="A119" s="226">
        <v>17</v>
      </c>
      <c r="B119" s="221">
        <f t="shared" si="74"/>
        <v>486010.32832000003</v>
      </c>
      <c r="C119" s="221">
        <f>'UGL CCA_wo, Dec 31 TU'!C119</f>
        <v>0</v>
      </c>
      <c r="D119" s="221">
        <f t="shared" si="91"/>
        <v>0</v>
      </c>
      <c r="E119" s="222"/>
      <c r="F119" s="221"/>
      <c r="G119" s="222">
        <f t="shared" si="96"/>
        <v>0</v>
      </c>
      <c r="H119" s="222">
        <f t="shared" si="97"/>
        <v>486010.32832000003</v>
      </c>
      <c r="I119" s="223">
        <v>8</v>
      </c>
      <c r="J119" s="222">
        <f t="shared" si="98"/>
        <v>3240.0688554666667</v>
      </c>
      <c r="K119" s="222">
        <f t="shared" si="79"/>
        <v>3240.0688554666667</v>
      </c>
      <c r="L119" s="222">
        <f t="shared" si="95"/>
        <v>3240.0688554666667</v>
      </c>
      <c r="M119" s="222">
        <f t="shared" si="81"/>
        <v>3240.0688554666667</v>
      </c>
      <c r="N119" s="222">
        <f t="shared" si="82"/>
        <v>3240.0688554666667</v>
      </c>
      <c r="O119" s="222">
        <f t="shared" si="83"/>
        <v>3240.0688554666667</v>
      </c>
      <c r="P119" s="222">
        <f t="shared" si="84"/>
        <v>3240.0688554666667</v>
      </c>
      <c r="Q119" s="222">
        <f t="shared" si="85"/>
        <v>3240.0688554666667</v>
      </c>
      <c r="R119" s="222">
        <f t="shared" si="86"/>
        <v>3240.0688554666667</v>
      </c>
      <c r="S119" s="222">
        <f t="shared" si="87"/>
        <v>3240.0688554666667</v>
      </c>
      <c r="T119" s="222">
        <f t="shared" si="88"/>
        <v>3240.0688554666667</v>
      </c>
      <c r="U119" s="222">
        <f t="shared" si="89"/>
        <v>3240.0688554666667</v>
      </c>
      <c r="V119" s="224">
        <f t="shared" ref="V119:V129" si="100">SUM(J119:U119)</f>
        <v>38880.826265600001</v>
      </c>
      <c r="W119" s="222">
        <f t="shared" si="99"/>
        <v>447129.50205440004</v>
      </c>
      <c r="X119" s="225">
        <f t="shared" ref="X119:X129" si="101">H119*I119/100</f>
        <v>38880.826265600001</v>
      </c>
      <c r="Y119" s="95">
        <f t="shared" ref="Y119:Y130" si="102">V119-X119</f>
        <v>0</v>
      </c>
      <c r="Z119" s="147">
        <f>V119-'UGL CCA_wo, Dec 31 TU'!V119</f>
        <v>0</v>
      </c>
      <c r="AB119" s="198">
        <f>+'UGL CCA_wo, Dec 31 TU'!AA119</f>
        <v>0</v>
      </c>
      <c r="AC119" s="198">
        <f>+'UGL CCA_wo, Dec 31 TU'!AB119</f>
        <v>0</v>
      </c>
      <c r="AD119" s="198">
        <f>+'UGL CCA_wo, Dec 31 TU'!AC119</f>
        <v>0</v>
      </c>
    </row>
    <row r="120" spans="1:30" hidden="1">
      <c r="A120" s="226">
        <v>38</v>
      </c>
      <c r="B120" s="221">
        <f t="shared" si="74"/>
        <v>2603589.7858285196</v>
      </c>
      <c r="C120" s="221">
        <f>'UGL CCA_wo, Dec 31 TU'!C120</f>
        <v>0</v>
      </c>
      <c r="D120" s="221">
        <f t="shared" si="91"/>
        <v>0</v>
      </c>
      <c r="E120" s="222"/>
      <c r="F120" s="221"/>
      <c r="G120" s="222">
        <f t="shared" si="96"/>
        <v>0</v>
      </c>
      <c r="H120" s="222">
        <f t="shared" si="97"/>
        <v>2603589.7858285196</v>
      </c>
      <c r="I120" s="223">
        <v>30</v>
      </c>
      <c r="J120" s="222">
        <f t="shared" si="98"/>
        <v>65089.744645712992</v>
      </c>
      <c r="K120" s="222">
        <f t="shared" si="79"/>
        <v>65089.744645712992</v>
      </c>
      <c r="L120" s="222">
        <f t="shared" si="95"/>
        <v>65089.744645712992</v>
      </c>
      <c r="M120" s="222">
        <f t="shared" si="81"/>
        <v>65089.744645712992</v>
      </c>
      <c r="N120" s="222">
        <f t="shared" si="82"/>
        <v>65089.744645712992</v>
      </c>
      <c r="O120" s="222">
        <f t="shared" si="83"/>
        <v>65089.744645712992</v>
      </c>
      <c r="P120" s="222">
        <f t="shared" si="84"/>
        <v>65089.744645712992</v>
      </c>
      <c r="Q120" s="222">
        <f t="shared" si="85"/>
        <v>65089.744645712992</v>
      </c>
      <c r="R120" s="222">
        <f t="shared" si="86"/>
        <v>65089.744645712992</v>
      </c>
      <c r="S120" s="222">
        <f t="shared" si="87"/>
        <v>65089.744645712992</v>
      </c>
      <c r="T120" s="222">
        <f t="shared" si="88"/>
        <v>65089.744645712992</v>
      </c>
      <c r="U120" s="222">
        <f t="shared" si="89"/>
        <v>65089.744645712992</v>
      </c>
      <c r="V120" s="224">
        <f t="shared" si="100"/>
        <v>781076.93574855605</v>
      </c>
      <c r="W120" s="222">
        <f t="shared" si="99"/>
        <v>1822512.8500799634</v>
      </c>
      <c r="X120" s="225">
        <f t="shared" si="101"/>
        <v>781076.93574855593</v>
      </c>
      <c r="Y120" s="95">
        <f t="shared" si="102"/>
        <v>0</v>
      </c>
      <c r="Z120" s="147">
        <f>V120-'UGL CCA_wo, Dec 31 TU'!V120</f>
        <v>-298784.51930144371</v>
      </c>
      <c r="AB120" s="198" t="str">
        <f>+'UGL CCA_wo, Dec 31 TU'!AA120</f>
        <v>Less ICM projects</v>
      </c>
      <c r="AC120" s="198">
        <f>+'UGL CCA_wo, Dec 31 TU'!AB120</f>
        <v>0</v>
      </c>
      <c r="AD120" s="198">
        <f>+'UGL CCA_wo, Dec 31 TU'!AC120</f>
        <v>0</v>
      </c>
    </row>
    <row r="121" spans="1:30" hidden="1">
      <c r="A121" s="226">
        <v>41</v>
      </c>
      <c r="B121" s="221">
        <f t="shared" si="74"/>
        <v>7172752.8704502946</v>
      </c>
      <c r="C121" s="221">
        <f>'UGL CCA_wo, Dec 31 TU'!C121</f>
        <v>0</v>
      </c>
      <c r="D121" s="221">
        <f t="shared" si="91"/>
        <v>0</v>
      </c>
      <c r="E121" s="221"/>
      <c r="F121" s="221"/>
      <c r="G121" s="222">
        <f t="shared" si="96"/>
        <v>0</v>
      </c>
      <c r="H121" s="222">
        <f t="shared" si="97"/>
        <v>7172752.8704502946</v>
      </c>
      <c r="I121" s="223">
        <v>25</v>
      </c>
      <c r="J121" s="222">
        <f t="shared" si="98"/>
        <v>149432.35146771444</v>
      </c>
      <c r="K121" s="222">
        <f t="shared" si="79"/>
        <v>149432.35146771444</v>
      </c>
      <c r="L121" s="222">
        <f t="shared" si="95"/>
        <v>149432.35146771444</v>
      </c>
      <c r="M121" s="222">
        <f t="shared" si="81"/>
        <v>149432.35146771444</v>
      </c>
      <c r="N121" s="222">
        <f t="shared" si="82"/>
        <v>149432.35146771444</v>
      </c>
      <c r="O121" s="222">
        <f t="shared" si="83"/>
        <v>149432.35146771444</v>
      </c>
      <c r="P121" s="222">
        <f t="shared" si="84"/>
        <v>149432.35146771444</v>
      </c>
      <c r="Q121" s="222">
        <f t="shared" si="85"/>
        <v>149432.35146771444</v>
      </c>
      <c r="R121" s="222">
        <f t="shared" si="86"/>
        <v>149432.35146771444</v>
      </c>
      <c r="S121" s="222">
        <f t="shared" si="87"/>
        <v>149432.35146771444</v>
      </c>
      <c r="T121" s="222">
        <f t="shared" si="88"/>
        <v>149432.35146771444</v>
      </c>
      <c r="U121" s="222">
        <f t="shared" si="89"/>
        <v>149432.35146771444</v>
      </c>
      <c r="V121" s="224">
        <f t="shared" si="100"/>
        <v>1793188.2176125732</v>
      </c>
      <c r="W121" s="222">
        <f t="shared" si="99"/>
        <v>5379564.6528377216</v>
      </c>
      <c r="X121" s="225">
        <f t="shared" si="101"/>
        <v>1793188.2176125734</v>
      </c>
      <c r="Y121" s="95">
        <f t="shared" si="102"/>
        <v>0</v>
      </c>
      <c r="Z121" s="147">
        <f>V121-'UGL CCA_wo, Dec 31 TU'!V121</f>
        <v>-36098.764589910163</v>
      </c>
      <c r="AB121" s="198">
        <f>+'UGL CCA_wo, Dec 31 TU'!AA121</f>
        <v>0</v>
      </c>
      <c r="AC121" s="198">
        <f>+'UGL CCA_wo, Dec 31 TU'!AB121</f>
        <v>0</v>
      </c>
      <c r="AD121" s="198">
        <f>+'UGL CCA_wo, Dec 31 TU'!AC121</f>
        <v>0</v>
      </c>
    </row>
    <row r="122" spans="1:30" hidden="1">
      <c r="A122" s="226">
        <v>45</v>
      </c>
      <c r="B122" s="221">
        <f t="shared" si="74"/>
        <v>2164.0396250000003</v>
      </c>
      <c r="C122" s="221">
        <f>'UGL CCA_wo, Dec 31 TU'!C122</f>
        <v>0</v>
      </c>
      <c r="D122" s="221">
        <f t="shared" si="91"/>
        <v>0</v>
      </c>
      <c r="E122" s="221"/>
      <c r="F122" s="221"/>
      <c r="G122" s="222">
        <f t="shared" si="96"/>
        <v>0</v>
      </c>
      <c r="H122" s="222">
        <f t="shared" si="97"/>
        <v>2164.0396250000003</v>
      </c>
      <c r="I122" s="223">
        <v>45</v>
      </c>
      <c r="J122" s="222">
        <f t="shared" si="98"/>
        <v>81.151485937500013</v>
      </c>
      <c r="K122" s="222">
        <f t="shared" si="79"/>
        <v>81.151485937500013</v>
      </c>
      <c r="L122" s="222">
        <f t="shared" si="95"/>
        <v>81.151485937500013</v>
      </c>
      <c r="M122" s="222">
        <f t="shared" si="81"/>
        <v>81.151485937500013</v>
      </c>
      <c r="N122" s="222">
        <f t="shared" si="82"/>
        <v>81.151485937500013</v>
      </c>
      <c r="O122" s="222">
        <f t="shared" si="83"/>
        <v>81.151485937500013</v>
      </c>
      <c r="P122" s="222">
        <f t="shared" si="84"/>
        <v>81.151485937500013</v>
      </c>
      <c r="Q122" s="222">
        <f t="shared" si="85"/>
        <v>81.151485937500013</v>
      </c>
      <c r="R122" s="222">
        <f t="shared" si="86"/>
        <v>81.151485937500013</v>
      </c>
      <c r="S122" s="222">
        <f t="shared" si="87"/>
        <v>81.151485937500013</v>
      </c>
      <c r="T122" s="222">
        <f t="shared" si="88"/>
        <v>81.151485937500013</v>
      </c>
      <c r="U122" s="222">
        <f t="shared" si="89"/>
        <v>81.151485937500013</v>
      </c>
      <c r="V122" s="224">
        <f t="shared" si="100"/>
        <v>973.81783124999993</v>
      </c>
      <c r="W122" s="222">
        <f t="shared" si="99"/>
        <v>1190.2217937500004</v>
      </c>
      <c r="X122" s="225">
        <f t="shared" si="101"/>
        <v>973.81783125000015</v>
      </c>
      <c r="Y122" s="95">
        <f t="shared" si="102"/>
        <v>0</v>
      </c>
      <c r="Z122" s="147">
        <f>V122-'UGL CCA_wo, Dec 31 TU'!V122</f>
        <v>0</v>
      </c>
      <c r="AB122" s="198" t="str">
        <f>+'UGL CCA_wo, Dec 31 TU'!AA122</f>
        <v>CCA class</v>
      </c>
      <c r="AC122" s="198" t="str">
        <f>+'UGL CCA_wo, Dec 31 TU'!AB122</f>
        <v>Total</v>
      </c>
      <c r="AD122" s="198">
        <f>+'UGL CCA_wo, Dec 31 TU'!AC122</f>
        <v>0</v>
      </c>
    </row>
    <row r="123" spans="1:30" hidden="1">
      <c r="A123" s="231">
        <v>49</v>
      </c>
      <c r="B123" s="221">
        <f t="shared" si="74"/>
        <v>711131983.2873137</v>
      </c>
      <c r="C123" s="221">
        <f>'UGL CCA_wo, Dec 31 TU'!C123</f>
        <v>109203167.99999997</v>
      </c>
      <c r="D123" s="221">
        <f t="shared" si="91"/>
        <v>109203167.99999997</v>
      </c>
      <c r="E123" s="222"/>
      <c r="F123" s="221"/>
      <c r="G123" s="222">
        <f t="shared" si="96"/>
        <v>54601583.999999985</v>
      </c>
      <c r="H123" s="222">
        <f t="shared" si="97"/>
        <v>874936735.2873137</v>
      </c>
      <c r="I123" s="223">
        <v>8</v>
      </c>
      <c r="J123" s="222">
        <f t="shared" si="98"/>
        <v>5832911.5685820915</v>
      </c>
      <c r="K123" s="222">
        <f t="shared" si="79"/>
        <v>5832911.5685820915</v>
      </c>
      <c r="L123" s="222">
        <f t="shared" si="95"/>
        <v>5832911.5685820915</v>
      </c>
      <c r="M123" s="222">
        <f t="shared" si="81"/>
        <v>5832911.5685820915</v>
      </c>
      <c r="N123" s="222">
        <f t="shared" si="82"/>
        <v>5832911.5685820915</v>
      </c>
      <c r="O123" s="222">
        <f t="shared" si="83"/>
        <v>5832911.5685820915</v>
      </c>
      <c r="P123" s="222">
        <f t="shared" si="84"/>
        <v>5832911.5685820915</v>
      </c>
      <c r="Q123" s="222">
        <f t="shared" si="85"/>
        <v>5832911.5685820915</v>
      </c>
      <c r="R123" s="222">
        <f t="shared" si="86"/>
        <v>5832911.5685820915</v>
      </c>
      <c r="S123" s="222">
        <f t="shared" si="87"/>
        <v>5832911.5685820915</v>
      </c>
      <c r="T123" s="222">
        <f t="shared" si="88"/>
        <v>5832911.5685820915</v>
      </c>
      <c r="U123" s="222">
        <f t="shared" si="89"/>
        <v>5832911.5685820915</v>
      </c>
      <c r="V123" s="224">
        <f t="shared" si="100"/>
        <v>69994938.822985083</v>
      </c>
      <c r="W123" s="222">
        <f t="shared" si="99"/>
        <v>750340212.46432865</v>
      </c>
      <c r="X123" s="225">
        <f t="shared" si="101"/>
        <v>69994938.822985098</v>
      </c>
      <c r="Y123" s="95">
        <f t="shared" si="102"/>
        <v>0</v>
      </c>
      <c r="Z123" s="147">
        <f>V123-'UGL CCA_wo, Dec 31 TU'!V123</f>
        <v>8520350.4828350767</v>
      </c>
      <c r="AB123" s="198">
        <f>+'UGL CCA_wo, Dec 31 TU'!AA123</f>
        <v>0</v>
      </c>
      <c r="AC123" s="198">
        <f>+'UGL CCA_wo, Dec 31 TU'!AB123</f>
        <v>0</v>
      </c>
      <c r="AD123" s="198">
        <f>+'UGL CCA_wo, Dec 31 TU'!AC123</f>
        <v>0</v>
      </c>
    </row>
    <row r="124" spans="1:30" hidden="1">
      <c r="A124" s="231">
        <v>50</v>
      </c>
      <c r="B124" s="221">
        <f t="shared" si="74"/>
        <v>20763859.596935324</v>
      </c>
      <c r="C124" s="221">
        <f>'UGL CCA_wo, Dec 31 TU'!C124</f>
        <v>13724248</v>
      </c>
      <c r="D124" s="221">
        <f t="shared" si="91"/>
        <v>13724248</v>
      </c>
      <c r="E124" s="222"/>
      <c r="F124" s="221"/>
      <c r="G124" s="222">
        <f t="shared" si="96"/>
        <v>6862124</v>
      </c>
      <c r="H124" s="222">
        <f t="shared" si="97"/>
        <v>41350231.596935324</v>
      </c>
      <c r="I124" s="223">
        <v>55</v>
      </c>
      <c r="J124" s="222">
        <f t="shared" si="98"/>
        <v>1895218.9481928691</v>
      </c>
      <c r="K124" s="222">
        <f t="shared" si="79"/>
        <v>1895218.9481928691</v>
      </c>
      <c r="L124" s="222">
        <f t="shared" si="95"/>
        <v>1895218.9481928691</v>
      </c>
      <c r="M124" s="222">
        <f t="shared" si="81"/>
        <v>1895218.9481928691</v>
      </c>
      <c r="N124" s="222">
        <f t="shared" si="82"/>
        <v>1895218.9481928691</v>
      </c>
      <c r="O124" s="222">
        <f t="shared" si="83"/>
        <v>1895218.9481928691</v>
      </c>
      <c r="P124" s="222">
        <f t="shared" si="84"/>
        <v>1895218.9481928691</v>
      </c>
      <c r="Q124" s="222">
        <f t="shared" si="85"/>
        <v>1895218.9481928691</v>
      </c>
      <c r="R124" s="222">
        <f t="shared" si="86"/>
        <v>1895218.9481928691</v>
      </c>
      <c r="S124" s="222">
        <f t="shared" si="87"/>
        <v>1895218.9481928691</v>
      </c>
      <c r="T124" s="222">
        <f t="shared" si="88"/>
        <v>1895218.9481928691</v>
      </c>
      <c r="U124" s="222">
        <f t="shared" si="89"/>
        <v>1895218.9481928691</v>
      </c>
      <c r="V124" s="224">
        <f t="shared" si="100"/>
        <v>22742627.378314424</v>
      </c>
      <c r="W124" s="222">
        <f t="shared" si="99"/>
        <v>11745480.2186209</v>
      </c>
      <c r="X124" s="225">
        <f t="shared" si="101"/>
        <v>22742627.378314428</v>
      </c>
      <c r="Y124" s="95">
        <f t="shared" si="102"/>
        <v>0</v>
      </c>
      <c r="Z124" s="147">
        <f>V124-'UGL CCA_wo, Dec 31 TU'!V124</f>
        <v>3860189.1457409821</v>
      </c>
      <c r="AB124" s="198">
        <f>+'UGL CCA_wo, Dec 31 TU'!AA124</f>
        <v>1</v>
      </c>
      <c r="AC124" s="198">
        <f>+'UGL CCA_wo, Dec 31 TU'!AB124</f>
        <v>41293.199999999997</v>
      </c>
      <c r="AD124" s="198">
        <f>+'UGL CCA_wo, Dec 31 TU'!AC124</f>
        <v>0</v>
      </c>
    </row>
    <row r="125" spans="1:30" hidden="1">
      <c r="A125" s="226">
        <v>51</v>
      </c>
      <c r="B125" s="221">
        <f t="shared" si="74"/>
        <v>1481473771.0208614</v>
      </c>
      <c r="C125" s="221">
        <f>'UGL CCA_wo, Dec 31 TU'!C125</f>
        <v>202222011</v>
      </c>
      <c r="D125" s="221">
        <f t="shared" si="91"/>
        <v>202222011</v>
      </c>
      <c r="E125" s="222"/>
      <c r="F125" s="221"/>
      <c r="G125" s="222">
        <f t="shared" si="96"/>
        <v>101111005.5</v>
      </c>
      <c r="H125" s="222">
        <f t="shared" si="97"/>
        <v>1784806787.5208614</v>
      </c>
      <c r="I125" s="223">
        <v>6</v>
      </c>
      <c r="J125" s="222">
        <f t="shared" si="98"/>
        <v>8924033.9376043063</v>
      </c>
      <c r="K125" s="222">
        <f t="shared" si="79"/>
        <v>8924033.9376043063</v>
      </c>
      <c r="L125" s="222">
        <f t="shared" si="95"/>
        <v>8924033.9376043063</v>
      </c>
      <c r="M125" s="222">
        <f t="shared" si="81"/>
        <v>8924033.9376043063</v>
      </c>
      <c r="N125" s="222">
        <f t="shared" si="82"/>
        <v>8924033.9376043063</v>
      </c>
      <c r="O125" s="222">
        <f t="shared" si="83"/>
        <v>8924033.9376043063</v>
      </c>
      <c r="P125" s="222">
        <f t="shared" si="84"/>
        <v>8924033.9376043063</v>
      </c>
      <c r="Q125" s="222">
        <f t="shared" si="85"/>
        <v>8924033.9376043063</v>
      </c>
      <c r="R125" s="222">
        <f t="shared" si="86"/>
        <v>8924033.9376043063</v>
      </c>
      <c r="S125" s="222">
        <f t="shared" si="87"/>
        <v>8924033.9376043063</v>
      </c>
      <c r="T125" s="222">
        <f t="shared" si="88"/>
        <v>8924033.9376043063</v>
      </c>
      <c r="U125" s="222">
        <f t="shared" si="89"/>
        <v>8924033.9376043063</v>
      </c>
      <c r="V125" s="224">
        <f t="shared" si="100"/>
        <v>107088407.25125168</v>
      </c>
      <c r="W125" s="222">
        <f t="shared" si="99"/>
        <v>1576607374.7696097</v>
      </c>
      <c r="X125" s="225">
        <f t="shared" si="101"/>
        <v>107088407.25125168</v>
      </c>
      <c r="Y125" s="95">
        <f t="shared" si="102"/>
        <v>0</v>
      </c>
      <c r="Z125" s="147">
        <f>V125-'UGL CCA_wo, Dec 31 TU'!V125</f>
        <v>11279951.041293889</v>
      </c>
      <c r="AB125" s="198">
        <f>+'UGL CCA_wo, Dec 31 TU'!AA125</f>
        <v>0</v>
      </c>
      <c r="AC125" s="198">
        <f>+'UGL CCA_wo, Dec 31 TU'!AB125</f>
        <v>0</v>
      </c>
      <c r="AD125" s="198">
        <f>+'UGL CCA_wo, Dec 31 TU'!AC125</f>
        <v>0</v>
      </c>
    </row>
    <row r="126" spans="1:30" hidden="1">
      <c r="A126" s="233" t="s">
        <v>224</v>
      </c>
      <c r="B126" s="221">
        <f t="shared" si="74"/>
        <v>76925951.280295655</v>
      </c>
      <c r="C126" s="221">
        <f>'UGL CCA_wo, Dec 31 TU'!C126</f>
        <v>0</v>
      </c>
      <c r="D126" s="221">
        <f t="shared" si="91"/>
        <v>0</v>
      </c>
      <c r="E126" s="222"/>
      <c r="F126" s="221"/>
      <c r="G126" s="222">
        <f t="shared" si="96"/>
        <v>0</v>
      </c>
      <c r="H126" s="222">
        <f t="shared" si="97"/>
        <v>76925951.280295655</v>
      </c>
      <c r="I126" s="223">
        <v>6</v>
      </c>
      <c r="J126" s="222">
        <f t="shared" si="98"/>
        <v>384629.75640147825</v>
      </c>
      <c r="K126" s="222">
        <f t="shared" si="79"/>
        <v>384629.75640147825</v>
      </c>
      <c r="L126" s="222">
        <f t="shared" si="95"/>
        <v>384629.75640147825</v>
      </c>
      <c r="M126" s="222">
        <f t="shared" si="81"/>
        <v>384629.75640147825</v>
      </c>
      <c r="N126" s="222">
        <f t="shared" si="82"/>
        <v>384629.75640147825</v>
      </c>
      <c r="O126" s="222">
        <f t="shared" si="83"/>
        <v>384629.75640147825</v>
      </c>
      <c r="P126" s="222">
        <f t="shared" si="84"/>
        <v>384629.75640147825</v>
      </c>
      <c r="Q126" s="222">
        <f t="shared" si="85"/>
        <v>384629.75640147825</v>
      </c>
      <c r="R126" s="222">
        <f t="shared" si="86"/>
        <v>384629.75640147825</v>
      </c>
      <c r="S126" s="222">
        <f t="shared" si="87"/>
        <v>384629.75640147825</v>
      </c>
      <c r="T126" s="222">
        <f t="shared" si="88"/>
        <v>384629.75640147825</v>
      </c>
      <c r="U126" s="222">
        <f t="shared" si="89"/>
        <v>384629.75640147825</v>
      </c>
      <c r="V126" s="224">
        <f t="shared" si="100"/>
        <v>4615557.0768177388</v>
      </c>
      <c r="W126" s="222">
        <f t="shared" si="99"/>
        <v>72310394.203477919</v>
      </c>
      <c r="X126" s="225">
        <f t="shared" si="101"/>
        <v>4615557.0768177388</v>
      </c>
      <c r="Y126" s="95">
        <f t="shared" si="102"/>
        <v>0</v>
      </c>
      <c r="Z126" s="147">
        <f>V126-'UGL CCA_wo, Dec 31 TU'!V126</f>
        <v>-96326.70614366699</v>
      </c>
      <c r="AB126" s="198">
        <f>+'UGL CCA_wo, Dec 31 TU'!AA126</f>
        <v>14.1</v>
      </c>
      <c r="AC126" s="198">
        <f>+'UGL CCA_wo, Dec 31 TU'!AB126</f>
        <v>824805.20000000007</v>
      </c>
      <c r="AD126" s="198">
        <f>+'UGL CCA_wo, Dec 31 TU'!AC126</f>
        <v>0</v>
      </c>
    </row>
    <row r="127" spans="1:30" hidden="1">
      <c r="A127" s="226">
        <v>43.2</v>
      </c>
      <c r="B127" s="221">
        <f t="shared" si="74"/>
        <v>0</v>
      </c>
      <c r="C127" s="221">
        <f>'UGL CCA_wo, Dec 31 TU'!C127</f>
        <v>0</v>
      </c>
      <c r="D127" s="221">
        <f t="shared" si="91"/>
        <v>0</v>
      </c>
      <c r="E127" s="222"/>
      <c r="F127" s="221"/>
      <c r="G127" s="222">
        <f t="shared" si="96"/>
        <v>0</v>
      </c>
      <c r="H127" s="222">
        <f t="shared" si="97"/>
        <v>0</v>
      </c>
      <c r="I127" s="223">
        <v>50</v>
      </c>
      <c r="J127" s="222">
        <f t="shared" si="98"/>
        <v>0</v>
      </c>
      <c r="K127" s="222">
        <f t="shared" si="79"/>
        <v>0</v>
      </c>
      <c r="L127" s="222">
        <f t="shared" si="95"/>
        <v>0</v>
      </c>
      <c r="M127" s="222">
        <f t="shared" si="81"/>
        <v>0</v>
      </c>
      <c r="N127" s="222">
        <f t="shared" si="82"/>
        <v>0</v>
      </c>
      <c r="O127" s="222">
        <f t="shared" si="83"/>
        <v>0</v>
      </c>
      <c r="P127" s="222">
        <f t="shared" si="84"/>
        <v>0</v>
      </c>
      <c r="Q127" s="222">
        <f t="shared" si="85"/>
        <v>0</v>
      </c>
      <c r="R127" s="222">
        <f t="shared" si="86"/>
        <v>0</v>
      </c>
      <c r="S127" s="222">
        <f t="shared" si="87"/>
        <v>0</v>
      </c>
      <c r="T127" s="222">
        <f t="shared" si="88"/>
        <v>0</v>
      </c>
      <c r="U127" s="222">
        <f t="shared" si="89"/>
        <v>0</v>
      </c>
      <c r="V127" s="224">
        <f t="shared" si="100"/>
        <v>0</v>
      </c>
      <c r="W127" s="222">
        <f t="shared" si="99"/>
        <v>0</v>
      </c>
      <c r="X127" s="225">
        <f t="shared" si="101"/>
        <v>0</v>
      </c>
      <c r="Y127" s="95">
        <f t="shared" si="102"/>
        <v>0</v>
      </c>
      <c r="Z127" s="147"/>
      <c r="AB127" s="198">
        <f>+'UGL CCA_wo, Dec 31 TU'!AA127</f>
        <v>49</v>
      </c>
      <c r="AC127" s="198">
        <f>+'UGL CCA_wo, Dec 31 TU'!AB127</f>
        <v>151008173.60000002</v>
      </c>
      <c r="AD127" s="198">
        <f>+'UGL CCA_wo, Dec 31 TU'!AC127</f>
        <v>0</v>
      </c>
    </row>
    <row r="128" spans="1:30" hidden="1">
      <c r="A128" s="226" t="s">
        <v>158</v>
      </c>
      <c r="B128" s="221">
        <f t="shared" si="74"/>
        <v>16583692.851363601</v>
      </c>
      <c r="C128" s="221">
        <f>'UGL CCA_wo, Dec 31 TU'!C128</f>
        <v>0</v>
      </c>
      <c r="D128" s="221">
        <f t="shared" si="91"/>
        <v>0</v>
      </c>
      <c r="E128" s="222"/>
      <c r="F128" s="221"/>
      <c r="G128" s="222">
        <f t="shared" si="96"/>
        <v>0</v>
      </c>
      <c r="H128" s="222">
        <f t="shared" si="97"/>
        <v>16583692.851363601</v>
      </c>
      <c r="I128" s="223">
        <v>7</v>
      </c>
      <c r="J128" s="222">
        <f t="shared" si="98"/>
        <v>96738.208299621008</v>
      </c>
      <c r="K128" s="222">
        <f t="shared" si="79"/>
        <v>96738.208299621008</v>
      </c>
      <c r="L128" s="222">
        <f t="shared" si="95"/>
        <v>96738.208299621008</v>
      </c>
      <c r="M128" s="222">
        <f t="shared" si="81"/>
        <v>96738.208299621008</v>
      </c>
      <c r="N128" s="222">
        <f t="shared" si="82"/>
        <v>96738.208299621008</v>
      </c>
      <c r="O128" s="222">
        <f t="shared" si="83"/>
        <v>96738.208299621008</v>
      </c>
      <c r="P128" s="222">
        <f t="shared" si="84"/>
        <v>96738.208299621008</v>
      </c>
      <c r="Q128" s="222">
        <f t="shared" si="85"/>
        <v>96738.208299621008</v>
      </c>
      <c r="R128" s="222">
        <f t="shared" si="86"/>
        <v>96738.208299621008</v>
      </c>
      <c r="S128" s="222">
        <f t="shared" si="87"/>
        <v>96738.208299621008</v>
      </c>
      <c r="T128" s="222">
        <f t="shared" si="88"/>
        <v>96738.208299621008</v>
      </c>
      <c r="U128" s="222">
        <f t="shared" si="89"/>
        <v>96738.208299621008</v>
      </c>
      <c r="V128" s="224">
        <f t="shared" si="100"/>
        <v>1160858.4995954521</v>
      </c>
      <c r="W128" s="222">
        <f t="shared" si="99"/>
        <v>15422834.351768149</v>
      </c>
      <c r="X128" s="225">
        <f t="shared" si="101"/>
        <v>1160858.4995954521</v>
      </c>
      <c r="Y128" s="95">
        <f t="shared" si="102"/>
        <v>0</v>
      </c>
      <c r="Z128" s="147">
        <f>V128-'UGL CCA_wo, Dec 31 TU'!V128</f>
        <v>0</v>
      </c>
      <c r="AB128" s="198">
        <f>+'UGL CCA_wo, Dec 31 TU'!AA128</f>
        <v>51</v>
      </c>
      <c r="AC128" s="198">
        <f>+'UGL CCA_wo, Dec 31 TU'!AB128</f>
        <v>120131448</v>
      </c>
      <c r="AD128" s="198">
        <f>+'UGL CCA_wo, Dec 31 TU'!AC128</f>
        <v>0</v>
      </c>
    </row>
    <row r="129" spans="1:30" hidden="1">
      <c r="A129" s="234">
        <v>14.1</v>
      </c>
      <c r="B129" s="221">
        <f t="shared" si="74"/>
        <v>6681940.8696629917</v>
      </c>
      <c r="C129" s="221">
        <f>'UGL CCA_wo, Dec 31 TU'!C129</f>
        <v>-12862.000000000116</v>
      </c>
      <c r="D129" s="221">
        <f t="shared" si="91"/>
        <v>-12862.000000000116</v>
      </c>
      <c r="E129" s="222"/>
      <c r="F129" s="221"/>
      <c r="G129" s="222">
        <f t="shared" si="96"/>
        <v>-6431.0000000000582</v>
      </c>
      <c r="H129" s="222">
        <f t="shared" si="97"/>
        <v>6662647.8696629917</v>
      </c>
      <c r="I129" s="223">
        <v>5</v>
      </c>
      <c r="J129" s="222">
        <f t="shared" si="98"/>
        <v>27761.032790262467</v>
      </c>
      <c r="K129" s="222">
        <f t="shared" si="79"/>
        <v>27761.032790262467</v>
      </c>
      <c r="L129" s="222">
        <f t="shared" si="95"/>
        <v>27761.032790262467</v>
      </c>
      <c r="M129" s="222">
        <f t="shared" si="81"/>
        <v>27761.032790262467</v>
      </c>
      <c r="N129" s="222">
        <f t="shared" si="82"/>
        <v>27761.032790262467</v>
      </c>
      <c r="O129" s="222">
        <f t="shared" si="83"/>
        <v>27761.032790262467</v>
      </c>
      <c r="P129" s="222">
        <f t="shared" si="84"/>
        <v>27761.032790262467</v>
      </c>
      <c r="Q129" s="222">
        <f t="shared" si="85"/>
        <v>27761.032790262467</v>
      </c>
      <c r="R129" s="222">
        <f t="shared" si="86"/>
        <v>27761.032790262467</v>
      </c>
      <c r="S129" s="222">
        <f t="shared" si="87"/>
        <v>27761.032790262467</v>
      </c>
      <c r="T129" s="222">
        <f t="shared" si="88"/>
        <v>27761.032790262467</v>
      </c>
      <c r="U129" s="222">
        <f t="shared" si="89"/>
        <v>27761.032790262467</v>
      </c>
      <c r="V129" s="224">
        <f t="shared" si="100"/>
        <v>333132.39348314959</v>
      </c>
      <c r="W129" s="222">
        <f t="shared" si="99"/>
        <v>6335946.4761798419</v>
      </c>
      <c r="X129" s="225">
        <f t="shared" si="101"/>
        <v>333132.39348314959</v>
      </c>
      <c r="Y129" s="95">
        <f t="shared" si="102"/>
        <v>0</v>
      </c>
      <c r="Z129" s="147">
        <f>V129-'UGL CCA_wo, Dec 31 TU'!V129</f>
        <v>-5000.1120395262842</v>
      </c>
      <c r="AB129" s="198">
        <f>+'UGL CCA_wo, Dec 31 TU'!AA129</f>
        <v>0</v>
      </c>
      <c r="AC129" s="198">
        <f>+'UGL CCA_wo, Dec 31 TU'!AB129</f>
        <v>0</v>
      </c>
      <c r="AD129" s="198">
        <f>+'UGL CCA_wo, Dec 31 TU'!AC129</f>
        <v>0</v>
      </c>
    </row>
    <row r="130" spans="1:30" ht="13.5" hidden="1" thickBot="1">
      <c r="A130" s="235" t="s">
        <v>84</v>
      </c>
      <c r="B130" s="236">
        <f>SUM(B109:B129)</f>
        <v>4136654423.342752</v>
      </c>
      <c r="C130" s="236">
        <f t="shared" ref="C130" si="103">SUM(C109:C129)</f>
        <v>383068907</v>
      </c>
      <c r="D130" s="236">
        <f>SUM(D109:D129)</f>
        <v>383068907</v>
      </c>
      <c r="E130" s="236">
        <f t="shared" ref="E130:H130" si="104">SUM(E109:E129)</f>
        <v>0</v>
      </c>
      <c r="F130" s="236">
        <f t="shared" si="104"/>
        <v>0</v>
      </c>
      <c r="G130" s="236">
        <f t="shared" si="104"/>
        <v>179751143.5</v>
      </c>
      <c r="H130" s="236">
        <f t="shared" si="104"/>
        <v>4699474473.8427515</v>
      </c>
      <c r="I130" s="236"/>
      <c r="J130" s="236">
        <f t="shared" ref="J130:T130" si="105">SUM(J109:J129)</f>
        <v>34621344.310234256</v>
      </c>
      <c r="K130" s="236">
        <f t="shared" si="105"/>
        <v>34621344.310234256</v>
      </c>
      <c r="L130" s="236">
        <f t="shared" si="105"/>
        <v>34621344.310234256</v>
      </c>
      <c r="M130" s="236">
        <f t="shared" si="105"/>
        <v>34621344.310234256</v>
      </c>
      <c r="N130" s="236">
        <f t="shared" si="105"/>
        <v>34621344.310234256</v>
      </c>
      <c r="O130" s="236">
        <f t="shared" si="105"/>
        <v>34621344.310234256</v>
      </c>
      <c r="P130" s="236">
        <f t="shared" si="105"/>
        <v>34621344.310234256</v>
      </c>
      <c r="Q130" s="236">
        <f t="shared" si="105"/>
        <v>34621344.310234256</v>
      </c>
      <c r="R130" s="236">
        <f t="shared" si="105"/>
        <v>34621344.310234256</v>
      </c>
      <c r="S130" s="236">
        <f t="shared" si="105"/>
        <v>34621344.310234256</v>
      </c>
      <c r="T130" s="236">
        <f t="shared" si="105"/>
        <v>34621344.310234256</v>
      </c>
      <c r="U130" s="236">
        <f>SUM(U109:U129)</f>
        <v>34621344.310234256</v>
      </c>
      <c r="V130" s="236">
        <f>SUM(V109:V129)</f>
        <v>415667348.244012</v>
      </c>
      <c r="W130" s="236">
        <f>SUM(W109:W129)</f>
        <v>4104055982.0987401</v>
      </c>
      <c r="X130" s="225">
        <f>SUM(X109:X129)</f>
        <v>415456131.72281104</v>
      </c>
      <c r="Y130" s="95">
        <f t="shared" si="102"/>
        <v>211216.52120095491</v>
      </c>
      <c r="Z130" s="147"/>
      <c r="AB130" s="198">
        <f>+'UGL CCA_wo, Dec 31 TU'!AA130</f>
        <v>0</v>
      </c>
      <c r="AC130" s="198">
        <f>+'UGL CCA_wo, Dec 31 TU'!AB130</f>
        <v>272005720</v>
      </c>
      <c r="AD130" s="198">
        <f>+'UGL CCA_wo, Dec 31 TU'!AC130</f>
        <v>0</v>
      </c>
    </row>
    <row r="131" spans="1:30" hidden="1">
      <c r="A131" s="237"/>
      <c r="B131" s="238" t="str">
        <f>+'UGL CCA_wo, Dec 31 TU'!B131</f>
        <v>ICM</v>
      </c>
      <c r="C131" s="238">
        <f>+'UGL CCA_wo, Dec 31 TU'!C131</f>
        <v>272005720</v>
      </c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9">
        <f>V130-X130-Y130</f>
        <v>0</v>
      </c>
      <c r="Y131" s="95"/>
      <c r="Z131" s="164">
        <f>SUM(Z110:Z129)</f>
        <v>40482737.719598144</v>
      </c>
      <c r="AB131" s="198" t="str">
        <f>+'UGL CCA_wo, Dec 31 TU'!AA131</f>
        <v xml:space="preserve">From the ICM Spend file. </v>
      </c>
      <c r="AC131" s="198">
        <f>+'UGL CCA_wo, Dec 31 TU'!AB131</f>
        <v>0</v>
      </c>
      <c r="AD131" s="198">
        <f>+'UGL CCA_wo, Dec 31 TU'!AC131</f>
        <v>0</v>
      </c>
    </row>
    <row r="132" spans="1:30" hidden="1">
      <c r="A132" s="237"/>
      <c r="B132" s="238" t="str">
        <f>+'UGL CCA_wo, Dec 31 TU'!B132</f>
        <v>Total</v>
      </c>
      <c r="C132" s="238">
        <f>+C130+C131</f>
        <v>655074627</v>
      </c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40"/>
      <c r="AB132" s="198">
        <f>+'UGL CCA_wo, Dec 31 TU'!AA132</f>
        <v>0</v>
      </c>
      <c r="AC132" s="198">
        <f>+'UGL CCA_wo, Dec 31 TU'!AB132</f>
        <v>0</v>
      </c>
      <c r="AD132" s="198">
        <f>+'UGL CCA_wo, Dec 31 TU'!AC132</f>
        <v>0</v>
      </c>
    </row>
    <row r="133" spans="1:30" hidden="1">
      <c r="A133" s="237"/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40"/>
      <c r="AB133" s="198">
        <f>+'UGL CCA_wo, Dec 31 TU'!AA133</f>
        <v>0</v>
      </c>
      <c r="AC133" s="198">
        <f>+'UGL CCA_wo, Dec 31 TU'!AB133</f>
        <v>0</v>
      </c>
      <c r="AD133" s="198">
        <f>+'UGL CCA_wo, Dec 31 TU'!AC133</f>
        <v>0</v>
      </c>
    </row>
    <row r="134" spans="1:30" hidden="1">
      <c r="A134" s="190" t="s">
        <v>189</v>
      </c>
      <c r="B134" s="191"/>
      <c r="C134" s="191"/>
      <c r="D134" s="191"/>
      <c r="E134" s="191"/>
      <c r="F134" s="191"/>
      <c r="G134" s="191"/>
      <c r="H134" s="193" t="s">
        <v>127</v>
      </c>
      <c r="I134" s="191"/>
      <c r="J134" s="194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5"/>
      <c r="Y134" s="126"/>
      <c r="AB134" s="198">
        <f>+'UGL CCA_wo, Dec 31 TU'!AA134</f>
        <v>0</v>
      </c>
      <c r="AC134" s="198">
        <f>+'UGL CCA_wo, Dec 31 TU'!AB134</f>
        <v>0</v>
      </c>
      <c r="AD134" s="198">
        <f>+'UGL CCA_wo, Dec 31 TU'!AC134</f>
        <v>0</v>
      </c>
    </row>
    <row r="135" spans="1:30" hidden="1">
      <c r="A135" s="190" t="s">
        <v>289</v>
      </c>
      <c r="B135" s="191"/>
      <c r="C135" s="191"/>
      <c r="D135" s="191"/>
      <c r="E135" s="191"/>
      <c r="F135" s="191"/>
      <c r="G135" s="191"/>
      <c r="H135" s="196" t="s">
        <v>131</v>
      </c>
      <c r="I135" s="191"/>
      <c r="J135" s="194"/>
      <c r="K135" s="191"/>
      <c r="L135" s="191"/>
      <c r="M135" s="191"/>
      <c r="N135" s="191"/>
      <c r="O135" s="191"/>
      <c r="P135" s="191"/>
      <c r="Q135" s="191"/>
      <c r="R135" s="191"/>
      <c r="S135" s="191"/>
      <c r="T135" s="194"/>
      <c r="U135" s="191"/>
      <c r="V135" s="191"/>
      <c r="W135" s="191"/>
      <c r="X135" s="195"/>
      <c r="Y135" s="126"/>
      <c r="AB135" s="198">
        <f>+'UGL CCA_wo, Dec 31 TU'!AA135</f>
        <v>0</v>
      </c>
      <c r="AC135" s="198">
        <f>+'UGL CCA_wo, Dec 31 TU'!AB135</f>
        <v>0</v>
      </c>
      <c r="AD135" s="198">
        <f>+'UGL CCA_wo, Dec 31 TU'!AC135</f>
        <v>0</v>
      </c>
    </row>
    <row r="136" spans="1:30" hidden="1">
      <c r="A136" s="190" t="s">
        <v>133</v>
      </c>
      <c r="B136" s="191"/>
      <c r="C136" s="191"/>
      <c r="D136" s="191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9"/>
      <c r="Q136" s="191"/>
      <c r="R136" s="191"/>
      <c r="S136" s="191"/>
      <c r="T136" s="191"/>
      <c r="U136" s="191"/>
      <c r="V136" s="191"/>
      <c r="W136" s="191"/>
      <c r="X136" s="195"/>
      <c r="Y136" s="126"/>
      <c r="AB136" s="198">
        <f>+'UGL CCA_wo, Dec 31 TU'!AA136</f>
        <v>0</v>
      </c>
      <c r="AC136" s="198">
        <f>+'UGL CCA_wo, Dec 31 TU'!AB136</f>
        <v>0</v>
      </c>
      <c r="AD136" s="198">
        <f>+'UGL CCA_wo, Dec 31 TU'!AC136</f>
        <v>0</v>
      </c>
    </row>
    <row r="137" spans="1:30" hidden="1">
      <c r="A137" s="200" t="s">
        <v>191</v>
      </c>
      <c r="B137" s="201"/>
      <c r="C137" s="191"/>
      <c r="D137" s="191"/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5"/>
      <c r="Y137" s="126"/>
      <c r="AB137" s="198">
        <f>+'UGL CCA_wo, Dec 31 TU'!AA137</f>
        <v>0</v>
      </c>
      <c r="AC137" s="198">
        <f>+'UGL CCA_wo, Dec 31 TU'!AB137</f>
        <v>0</v>
      </c>
      <c r="AD137" s="198">
        <f>+'UGL CCA_wo, Dec 31 TU'!AC137</f>
        <v>0</v>
      </c>
    </row>
    <row r="138" spans="1:30" hidden="1">
      <c r="A138" s="202"/>
      <c r="B138" s="203" t="s">
        <v>134</v>
      </c>
      <c r="C138" s="204" t="s">
        <v>135</v>
      </c>
      <c r="D138" s="205" t="s">
        <v>136</v>
      </c>
      <c r="E138" s="202"/>
      <c r="F138" s="204" t="s">
        <v>137</v>
      </c>
      <c r="G138" s="205" t="s">
        <v>138</v>
      </c>
      <c r="H138" s="204" t="s">
        <v>139</v>
      </c>
      <c r="I138" s="202"/>
      <c r="J138" s="205" t="s">
        <v>25</v>
      </c>
      <c r="K138" s="205" t="s">
        <v>25</v>
      </c>
      <c r="L138" s="205" t="s">
        <v>25</v>
      </c>
      <c r="M138" s="205" t="s">
        <v>25</v>
      </c>
      <c r="N138" s="205" t="s">
        <v>25</v>
      </c>
      <c r="O138" s="205" t="s">
        <v>25</v>
      </c>
      <c r="P138" s="205" t="s">
        <v>25</v>
      </c>
      <c r="Q138" s="205" t="s">
        <v>25</v>
      </c>
      <c r="R138" s="205" t="s">
        <v>25</v>
      </c>
      <c r="S138" s="205" t="s">
        <v>25</v>
      </c>
      <c r="T138" s="205" t="s">
        <v>25</v>
      </c>
      <c r="U138" s="206" t="s">
        <v>25</v>
      </c>
      <c r="V138" s="205" t="s">
        <v>25</v>
      </c>
      <c r="W138" s="207" t="s">
        <v>140</v>
      </c>
      <c r="X138" s="195"/>
      <c r="Y138" s="126"/>
      <c r="AB138" s="198">
        <f>+'UGL CCA_wo, Dec 31 TU'!AA138</f>
        <v>0</v>
      </c>
      <c r="AC138" s="198">
        <f>+'UGL CCA_wo, Dec 31 TU'!AB138</f>
        <v>0</v>
      </c>
      <c r="AD138" s="198">
        <f>+'UGL CCA_wo, Dec 31 TU'!AC138</f>
        <v>0</v>
      </c>
    </row>
    <row r="139" spans="1:30" hidden="1">
      <c r="A139" s="208" t="s">
        <v>141</v>
      </c>
      <c r="B139" s="209" t="s">
        <v>142</v>
      </c>
      <c r="C139" s="208" t="s">
        <v>5</v>
      </c>
      <c r="D139" s="208" t="s">
        <v>143</v>
      </c>
      <c r="E139" s="210" t="s">
        <v>144</v>
      </c>
      <c r="F139" s="208" t="s">
        <v>145</v>
      </c>
      <c r="G139" s="211" t="s">
        <v>146</v>
      </c>
      <c r="H139" s="208" t="s">
        <v>147</v>
      </c>
      <c r="I139" s="211" t="s">
        <v>16</v>
      </c>
      <c r="J139" s="211" t="s">
        <v>192</v>
      </c>
      <c r="K139" s="211" t="s">
        <v>192</v>
      </c>
      <c r="L139" s="211" t="s">
        <v>192</v>
      </c>
      <c r="M139" s="211" t="s">
        <v>192</v>
      </c>
      <c r="N139" s="211" t="s">
        <v>192</v>
      </c>
      <c r="O139" s="211" t="s">
        <v>192</v>
      </c>
      <c r="P139" s="211" t="s">
        <v>192</v>
      </c>
      <c r="Q139" s="211" t="s">
        <v>192</v>
      </c>
      <c r="R139" s="211" t="s">
        <v>192</v>
      </c>
      <c r="S139" s="211" t="s">
        <v>192</v>
      </c>
      <c r="T139" s="211" t="s">
        <v>192</v>
      </c>
      <c r="U139" s="212" t="s">
        <v>192</v>
      </c>
      <c r="V139" s="208"/>
      <c r="W139" s="213" t="s">
        <v>10</v>
      </c>
      <c r="X139" s="195"/>
      <c r="Y139" s="142"/>
      <c r="AB139" s="198">
        <f>+'UGL CCA_wo, Dec 31 TU'!AA139</f>
        <v>0</v>
      </c>
      <c r="AC139" s="198">
        <f>+'UGL CCA_wo, Dec 31 TU'!AB139</f>
        <v>0</v>
      </c>
      <c r="AD139" s="198">
        <f>+'UGL CCA_wo, Dec 31 TU'!AC139</f>
        <v>0</v>
      </c>
    </row>
    <row r="140" spans="1:30" hidden="1">
      <c r="A140" s="214" t="s">
        <v>148</v>
      </c>
      <c r="B140" s="215" t="s">
        <v>149</v>
      </c>
      <c r="C140" s="214" t="s">
        <v>84</v>
      </c>
      <c r="D140" s="216" t="s">
        <v>150</v>
      </c>
      <c r="E140" s="217"/>
      <c r="F140" s="214" t="s">
        <v>151</v>
      </c>
      <c r="G140" s="216" t="s">
        <v>152</v>
      </c>
      <c r="H140" s="214" t="s">
        <v>153</v>
      </c>
      <c r="I140" s="216" t="s">
        <v>154</v>
      </c>
      <c r="J140" s="216" t="s">
        <v>194</v>
      </c>
      <c r="K140" s="216" t="s">
        <v>195</v>
      </c>
      <c r="L140" s="216" t="s">
        <v>196</v>
      </c>
      <c r="M140" s="216" t="s">
        <v>197</v>
      </c>
      <c r="N140" s="216" t="s">
        <v>198</v>
      </c>
      <c r="O140" s="216" t="s">
        <v>199</v>
      </c>
      <c r="P140" s="216" t="s">
        <v>200</v>
      </c>
      <c r="Q140" s="216" t="s">
        <v>201</v>
      </c>
      <c r="R140" s="216" t="s">
        <v>202</v>
      </c>
      <c r="S140" s="216" t="s">
        <v>203</v>
      </c>
      <c r="T140" s="216" t="s">
        <v>204</v>
      </c>
      <c r="U140" s="216" t="s">
        <v>205</v>
      </c>
      <c r="V140" s="216" t="s">
        <v>155</v>
      </c>
      <c r="W140" s="213" t="s">
        <v>179</v>
      </c>
      <c r="X140" s="218" t="s">
        <v>167</v>
      </c>
      <c r="Y140" s="142"/>
      <c r="Z140" s="147" t="s">
        <v>253</v>
      </c>
      <c r="AB140" s="198">
        <f>+'UGL CCA_wo, Dec 31 TU'!AA140</f>
        <v>0</v>
      </c>
      <c r="AC140" s="198">
        <f>+'UGL CCA_wo, Dec 31 TU'!AB140</f>
        <v>0</v>
      </c>
      <c r="AD140" s="198">
        <f>+'UGL CCA_wo, Dec 31 TU'!AC140</f>
        <v>0</v>
      </c>
    </row>
    <row r="141" spans="1:30" hidden="1">
      <c r="A141" s="211"/>
      <c r="B141" s="219"/>
      <c r="C141" s="210"/>
      <c r="D141" s="210"/>
      <c r="E141" s="210"/>
      <c r="F141" s="210"/>
      <c r="G141" s="210"/>
      <c r="H141" s="210"/>
      <c r="I141" s="211"/>
      <c r="J141" s="210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20"/>
      <c r="W141" s="202"/>
      <c r="X141" s="195"/>
      <c r="Y141" s="142"/>
      <c r="AB141" s="198">
        <f>+'UGL CCA_wo, Dec 31 TU'!AA141</f>
        <v>0</v>
      </c>
      <c r="AC141" s="198">
        <f>+'UGL CCA_wo, Dec 31 TU'!AB141</f>
        <v>0</v>
      </c>
      <c r="AD141" s="198">
        <f>+'UGL CCA_wo, Dec 31 TU'!AC141</f>
        <v>0</v>
      </c>
    </row>
    <row r="142" spans="1:30" hidden="1">
      <c r="A142" s="212">
        <v>1</v>
      </c>
      <c r="B142" s="221">
        <f t="shared" ref="B142:B162" si="106">W109</f>
        <v>916873162.63796735</v>
      </c>
      <c r="C142" s="221">
        <f>'UGL CCA_wo, Dec 31 TU'!C142</f>
        <v>0</v>
      </c>
      <c r="D142" s="221">
        <f>+C142</f>
        <v>0</v>
      </c>
      <c r="E142" s="210"/>
      <c r="F142" s="210"/>
      <c r="G142" s="222">
        <f t="shared" ref="G142" si="107">+((C142+F142)*0.5)</f>
        <v>0</v>
      </c>
      <c r="H142" s="222">
        <f>+B142+G142+D142</f>
        <v>916873162.63796735</v>
      </c>
      <c r="I142" s="223">
        <v>4</v>
      </c>
      <c r="J142" s="222">
        <f>H142*I142/100/12</f>
        <v>3056243.8754598913</v>
      </c>
      <c r="K142" s="222">
        <f>H142*I142/100/12</f>
        <v>3056243.8754598913</v>
      </c>
      <c r="L142" s="222">
        <f>H142*I142/100/12</f>
        <v>3056243.8754598913</v>
      </c>
      <c r="M142" s="222">
        <f>H142*I142/100/12</f>
        <v>3056243.8754598913</v>
      </c>
      <c r="N142" s="222">
        <f>H142*I142/100/12</f>
        <v>3056243.8754598913</v>
      </c>
      <c r="O142" s="222">
        <f>H142*I142/100/12</f>
        <v>3056243.8754598913</v>
      </c>
      <c r="P142" s="222">
        <f>H142*I142/100/12</f>
        <v>3056243.8754598913</v>
      </c>
      <c r="Q142" s="222">
        <f>H142*I142/100/12</f>
        <v>3056243.8754598913</v>
      </c>
      <c r="R142" s="222">
        <f>H142*I142/100/12</f>
        <v>3056243.8754598913</v>
      </c>
      <c r="S142" s="222">
        <f>H142*I142/100/12</f>
        <v>3056243.8754598913</v>
      </c>
      <c r="T142" s="222">
        <f>H142*I142/100/12</f>
        <v>3056243.8754598913</v>
      </c>
      <c r="U142" s="222">
        <f>H142*I142/100/12</f>
        <v>3056243.8754598913</v>
      </c>
      <c r="V142" s="224">
        <f>SUM(J142:U142)</f>
        <v>36674926.505518697</v>
      </c>
      <c r="W142" s="222">
        <f>+B142+C142+F142-V142</f>
        <v>880198236.13244867</v>
      </c>
      <c r="X142" s="225">
        <f>H142*I142/100</f>
        <v>36674926.505518697</v>
      </c>
      <c r="Y142" s="156">
        <f t="shared" ref="Y142:Y150" si="108">V142-X142</f>
        <v>0</v>
      </c>
      <c r="Z142" s="147">
        <f>V142-'UGL CCA_wo, Dec 31 TU'!V142</f>
        <v>0</v>
      </c>
      <c r="AB142" s="198">
        <f>+'UGL CCA_wo, Dec 31 TU'!AA142</f>
        <v>0</v>
      </c>
      <c r="AC142" s="198">
        <f>+'UGL CCA_wo, Dec 31 TU'!AB142</f>
        <v>0</v>
      </c>
      <c r="AD142" s="198">
        <f>+'UGL CCA_wo, Dec 31 TU'!AC142</f>
        <v>0</v>
      </c>
    </row>
    <row r="143" spans="1:30" hidden="1">
      <c r="A143" s="226" t="s">
        <v>157</v>
      </c>
      <c r="B143" s="221">
        <f t="shared" si="106"/>
        <v>109863795.04247911</v>
      </c>
      <c r="C143" s="221">
        <f>'UGL CCA_wo, Dec 31 TU'!C143</f>
        <v>-2.0954757928848267E-9</v>
      </c>
      <c r="D143" s="221">
        <f>+C143</f>
        <v>-2.0954757928848267E-9</v>
      </c>
      <c r="E143" s="222"/>
      <c r="F143" s="221"/>
      <c r="G143" s="222">
        <f>+((C143+F143)*0.5)</f>
        <v>-1.0477378964424133E-9</v>
      </c>
      <c r="H143" s="222">
        <f t="shared" ref="H143:H149" si="109">+B143+G143+D143</f>
        <v>109863795.04247911</v>
      </c>
      <c r="I143" s="223">
        <v>6</v>
      </c>
      <c r="J143" s="222">
        <f t="shared" ref="J143:J149" si="110">H143*I143/100/12</f>
        <v>549318.97521239554</v>
      </c>
      <c r="K143" s="222">
        <f t="shared" ref="K143:K162" si="111">H143*I143/100/12</f>
        <v>549318.97521239554</v>
      </c>
      <c r="L143" s="222">
        <f t="shared" ref="L143:L146" si="112">H143*I143/100/12</f>
        <v>549318.97521239554</v>
      </c>
      <c r="M143" s="222">
        <f t="shared" ref="M143:M162" si="113">H143*I143/100/12</f>
        <v>549318.97521239554</v>
      </c>
      <c r="N143" s="222">
        <f t="shared" ref="N143:N162" si="114">H143*I143/100/12</f>
        <v>549318.97521239554</v>
      </c>
      <c r="O143" s="222">
        <f t="shared" ref="O143:O162" si="115">H143*I143/100/12</f>
        <v>549318.97521239554</v>
      </c>
      <c r="P143" s="222">
        <f t="shared" ref="P143:P162" si="116">H143*I143/100/12</f>
        <v>549318.97521239554</v>
      </c>
      <c r="Q143" s="222">
        <f t="shared" ref="Q143:Q162" si="117">H143*I143/100/12</f>
        <v>549318.97521239554</v>
      </c>
      <c r="R143" s="222">
        <f t="shared" ref="R143:R162" si="118">H143*I143/100/12</f>
        <v>549318.97521239554</v>
      </c>
      <c r="S143" s="222">
        <f t="shared" ref="S143:S162" si="119">H143*I143/100/12</f>
        <v>549318.97521239554</v>
      </c>
      <c r="T143" s="222">
        <f t="shared" ref="T143:T162" si="120">H143*I143/100/12</f>
        <v>549318.97521239554</v>
      </c>
      <c r="U143" s="222">
        <f t="shared" ref="U143:U162" si="121">H143*I143/100/12</f>
        <v>549318.97521239554</v>
      </c>
      <c r="V143" s="224">
        <f t="shared" ref="V143:V149" si="122">SUM(J143:U143)</f>
        <v>6591827.7025487451</v>
      </c>
      <c r="W143" s="222">
        <f>+B143+C143+F143-V143</f>
        <v>103271967.33993037</v>
      </c>
      <c r="X143" s="225">
        <f>H143*I143/100</f>
        <v>6591827.702548747</v>
      </c>
      <c r="Y143" s="156">
        <f t="shared" si="108"/>
        <v>0</v>
      </c>
      <c r="Z143" s="147">
        <f>V143-'UGL CCA_wo, Dec 31 TU'!V143</f>
        <v>-25879.026748169214</v>
      </c>
      <c r="AB143" s="198">
        <f>+'UGL CCA_wo, Dec 31 TU'!AA143</f>
        <v>0</v>
      </c>
      <c r="AC143" s="198">
        <f>+'UGL CCA_wo, Dec 31 TU'!AB143</f>
        <v>0</v>
      </c>
      <c r="AD143" s="198">
        <f>+'UGL CCA_wo, Dec 31 TU'!AC143</f>
        <v>0</v>
      </c>
    </row>
    <row r="144" spans="1:30" hidden="1">
      <c r="A144" s="226">
        <v>2</v>
      </c>
      <c r="B144" s="221">
        <f t="shared" si="106"/>
        <v>84556648.101204321</v>
      </c>
      <c r="C144" s="221">
        <f>'UGL CCA_wo, Dec 31 TU'!C144</f>
        <v>0</v>
      </c>
      <c r="D144" s="221">
        <f t="shared" ref="D144:D162" si="123">+C144</f>
        <v>0</v>
      </c>
      <c r="E144" s="222"/>
      <c r="F144" s="221"/>
      <c r="G144" s="222">
        <f t="shared" ref="G144:G148" si="124">+((C144+F144)*0.5)</f>
        <v>0</v>
      </c>
      <c r="H144" s="222">
        <f t="shared" si="109"/>
        <v>84556648.101204321</v>
      </c>
      <c r="I144" s="223">
        <v>6</v>
      </c>
      <c r="J144" s="222">
        <f t="shared" si="110"/>
        <v>422783.2405060216</v>
      </c>
      <c r="K144" s="222">
        <f t="shared" si="111"/>
        <v>422783.2405060216</v>
      </c>
      <c r="L144" s="222">
        <f t="shared" si="112"/>
        <v>422783.2405060216</v>
      </c>
      <c r="M144" s="222">
        <f t="shared" si="113"/>
        <v>422783.2405060216</v>
      </c>
      <c r="N144" s="222">
        <f t="shared" si="114"/>
        <v>422783.2405060216</v>
      </c>
      <c r="O144" s="222">
        <f t="shared" si="115"/>
        <v>422783.2405060216</v>
      </c>
      <c r="P144" s="222">
        <f t="shared" si="116"/>
        <v>422783.2405060216</v>
      </c>
      <c r="Q144" s="222">
        <f t="shared" si="117"/>
        <v>422783.2405060216</v>
      </c>
      <c r="R144" s="222">
        <f t="shared" si="118"/>
        <v>422783.2405060216</v>
      </c>
      <c r="S144" s="222">
        <f t="shared" si="119"/>
        <v>422783.2405060216</v>
      </c>
      <c r="T144" s="222">
        <f t="shared" si="120"/>
        <v>422783.2405060216</v>
      </c>
      <c r="U144" s="222">
        <f t="shared" si="121"/>
        <v>422783.2405060216</v>
      </c>
      <c r="V144" s="224">
        <f t="shared" si="122"/>
        <v>5073398.8860722594</v>
      </c>
      <c r="W144" s="222">
        <f>+B144+C144+F144-V144</f>
        <v>79483249.215132058</v>
      </c>
      <c r="X144" s="225">
        <f t="shared" ref="X144:X150" si="125">H144*I144/100</f>
        <v>5073398.8860722594</v>
      </c>
      <c r="Y144" s="156">
        <f t="shared" si="108"/>
        <v>0</v>
      </c>
      <c r="Z144" s="147">
        <f>V144-'UGL CCA_wo, Dec 31 TU'!V144</f>
        <v>0</v>
      </c>
      <c r="AB144" s="198">
        <f>+'UGL CCA_wo, Dec 31 TU'!AA144</f>
        <v>0</v>
      </c>
      <c r="AC144" s="198">
        <f>+'UGL CCA_wo, Dec 31 TU'!AB144</f>
        <v>0</v>
      </c>
      <c r="AD144" s="198">
        <f>+'UGL CCA_wo, Dec 31 TU'!AC144</f>
        <v>0</v>
      </c>
    </row>
    <row r="145" spans="1:30" hidden="1">
      <c r="A145" s="226">
        <v>3</v>
      </c>
      <c r="B145" s="221">
        <f t="shared" si="106"/>
        <v>2697841.8105124999</v>
      </c>
      <c r="C145" s="221">
        <f>'UGL CCA_wo, Dec 31 TU'!C145</f>
        <v>0</v>
      </c>
      <c r="D145" s="221">
        <f t="shared" si="123"/>
        <v>0</v>
      </c>
      <c r="E145" s="222"/>
      <c r="F145" s="221"/>
      <c r="G145" s="222">
        <f t="shared" si="124"/>
        <v>0</v>
      </c>
      <c r="H145" s="222">
        <f t="shared" si="109"/>
        <v>2697841.8105124999</v>
      </c>
      <c r="I145" s="223">
        <v>5</v>
      </c>
      <c r="J145" s="222">
        <f t="shared" si="110"/>
        <v>11241.007543802081</v>
      </c>
      <c r="K145" s="222">
        <f t="shared" si="111"/>
        <v>11241.007543802081</v>
      </c>
      <c r="L145" s="222">
        <f t="shared" si="112"/>
        <v>11241.007543802081</v>
      </c>
      <c r="M145" s="222">
        <f t="shared" si="113"/>
        <v>11241.007543802081</v>
      </c>
      <c r="N145" s="222">
        <f t="shared" si="114"/>
        <v>11241.007543802081</v>
      </c>
      <c r="O145" s="222">
        <f t="shared" si="115"/>
        <v>11241.007543802081</v>
      </c>
      <c r="P145" s="222">
        <f t="shared" si="116"/>
        <v>11241.007543802081</v>
      </c>
      <c r="Q145" s="222">
        <f t="shared" si="117"/>
        <v>11241.007543802081</v>
      </c>
      <c r="R145" s="222">
        <f t="shared" si="118"/>
        <v>11241.007543802081</v>
      </c>
      <c r="S145" s="222">
        <f t="shared" si="119"/>
        <v>11241.007543802081</v>
      </c>
      <c r="T145" s="222">
        <f t="shared" si="120"/>
        <v>11241.007543802081</v>
      </c>
      <c r="U145" s="222">
        <f t="shared" si="121"/>
        <v>11241.007543802081</v>
      </c>
      <c r="V145" s="224">
        <f t="shared" si="122"/>
        <v>134892.09052562501</v>
      </c>
      <c r="W145" s="222">
        <f t="shared" ref="W145:W149" si="126">+B145+C145+F145-V145</f>
        <v>2562949.7199868751</v>
      </c>
      <c r="X145" s="225">
        <f t="shared" si="125"/>
        <v>134892.09052562498</v>
      </c>
      <c r="Y145" s="156">
        <f t="shared" si="108"/>
        <v>0</v>
      </c>
      <c r="Z145" s="147">
        <f>V145-'UGL CCA_wo, Dec 31 TU'!V145</f>
        <v>0</v>
      </c>
      <c r="AB145" s="198">
        <f>+'UGL CCA_wo, Dec 31 TU'!AA145</f>
        <v>0</v>
      </c>
      <c r="AC145" s="198">
        <f>+'UGL CCA_wo, Dec 31 TU'!AB145</f>
        <v>0</v>
      </c>
      <c r="AD145" s="198">
        <f>+'UGL CCA_wo, Dec 31 TU'!AC145</f>
        <v>0</v>
      </c>
    </row>
    <row r="146" spans="1:30" hidden="1">
      <c r="A146" s="226">
        <v>6</v>
      </c>
      <c r="B146" s="221">
        <f t="shared" si="106"/>
        <v>66968.783099999986</v>
      </c>
      <c r="C146" s="221">
        <f>'UGL CCA_wo, Dec 31 TU'!C146</f>
        <v>0</v>
      </c>
      <c r="D146" s="221">
        <f t="shared" si="123"/>
        <v>0</v>
      </c>
      <c r="E146" s="222"/>
      <c r="F146" s="221"/>
      <c r="G146" s="222">
        <f t="shared" si="124"/>
        <v>0</v>
      </c>
      <c r="H146" s="222">
        <f t="shared" si="109"/>
        <v>66968.783099999986</v>
      </c>
      <c r="I146" s="223">
        <v>10</v>
      </c>
      <c r="J146" s="222">
        <f t="shared" si="110"/>
        <v>558.07319249999989</v>
      </c>
      <c r="K146" s="222">
        <f t="shared" si="111"/>
        <v>558.07319249999989</v>
      </c>
      <c r="L146" s="222">
        <f t="shared" si="112"/>
        <v>558.07319249999989</v>
      </c>
      <c r="M146" s="222">
        <f t="shared" si="113"/>
        <v>558.07319249999989</v>
      </c>
      <c r="N146" s="222">
        <f t="shared" si="114"/>
        <v>558.07319249999989</v>
      </c>
      <c r="O146" s="222">
        <f t="shared" si="115"/>
        <v>558.07319249999989</v>
      </c>
      <c r="P146" s="222">
        <f t="shared" si="116"/>
        <v>558.07319249999989</v>
      </c>
      <c r="Q146" s="222">
        <f t="shared" si="117"/>
        <v>558.07319249999989</v>
      </c>
      <c r="R146" s="222">
        <f t="shared" si="118"/>
        <v>558.07319249999989</v>
      </c>
      <c r="S146" s="222">
        <f t="shared" si="119"/>
        <v>558.07319249999989</v>
      </c>
      <c r="T146" s="222">
        <f t="shared" si="120"/>
        <v>558.07319249999989</v>
      </c>
      <c r="U146" s="222">
        <f t="shared" si="121"/>
        <v>558.07319249999989</v>
      </c>
      <c r="V146" s="224">
        <f t="shared" si="122"/>
        <v>6696.8783099999991</v>
      </c>
      <c r="W146" s="222">
        <f t="shared" si="126"/>
        <v>60271.904789999986</v>
      </c>
      <c r="X146" s="225">
        <f t="shared" si="125"/>
        <v>6696.8783099999991</v>
      </c>
      <c r="Y146" s="156">
        <f t="shared" si="108"/>
        <v>0</v>
      </c>
      <c r="Z146" s="147">
        <f>V146-'UGL CCA_wo, Dec 31 TU'!V146</f>
        <v>0</v>
      </c>
      <c r="AB146" s="198">
        <f>+'UGL CCA_wo, Dec 31 TU'!AA146</f>
        <v>0</v>
      </c>
      <c r="AC146" s="198">
        <f>+'UGL CCA_wo, Dec 31 TU'!AB146</f>
        <v>0</v>
      </c>
      <c r="AD146" s="198">
        <f>+'UGL CCA_wo, Dec 31 TU'!AC146</f>
        <v>0</v>
      </c>
    </row>
    <row r="147" spans="1:30" hidden="1">
      <c r="A147" s="226">
        <v>7</v>
      </c>
      <c r="B147" s="221">
        <f t="shared" si="106"/>
        <v>407993113.08283752</v>
      </c>
      <c r="C147" s="221">
        <f>'UGL CCA_wo, Dec 31 TU'!C147</f>
        <v>13586579.999999991</v>
      </c>
      <c r="D147" s="221">
        <f t="shared" si="123"/>
        <v>13586579.999999991</v>
      </c>
      <c r="E147" s="221"/>
      <c r="F147" s="221"/>
      <c r="G147" s="222">
        <f t="shared" si="124"/>
        <v>6793289.9999999953</v>
      </c>
      <c r="H147" s="222">
        <f t="shared" si="109"/>
        <v>428372983.08283752</v>
      </c>
      <c r="I147" s="223">
        <v>15</v>
      </c>
      <c r="J147" s="222">
        <f t="shared" si="110"/>
        <v>5354662.2885354692</v>
      </c>
      <c r="K147" s="222">
        <f t="shared" si="111"/>
        <v>5354662.2885354692</v>
      </c>
      <c r="L147" s="222">
        <f>H147*I147/100/12</f>
        <v>5354662.2885354692</v>
      </c>
      <c r="M147" s="222">
        <f t="shared" si="113"/>
        <v>5354662.2885354692</v>
      </c>
      <c r="N147" s="222">
        <f t="shared" si="114"/>
        <v>5354662.2885354692</v>
      </c>
      <c r="O147" s="222">
        <f t="shared" si="115"/>
        <v>5354662.2885354692</v>
      </c>
      <c r="P147" s="222">
        <f t="shared" si="116"/>
        <v>5354662.2885354692</v>
      </c>
      <c r="Q147" s="222">
        <f t="shared" si="117"/>
        <v>5354662.2885354692</v>
      </c>
      <c r="R147" s="222">
        <f t="shared" si="118"/>
        <v>5354662.2885354692</v>
      </c>
      <c r="S147" s="222">
        <f t="shared" si="119"/>
        <v>5354662.2885354692</v>
      </c>
      <c r="T147" s="222">
        <f t="shared" si="120"/>
        <v>5354662.2885354692</v>
      </c>
      <c r="U147" s="222">
        <f t="shared" si="121"/>
        <v>5354662.2885354692</v>
      </c>
      <c r="V147" s="224">
        <f t="shared" si="122"/>
        <v>64255947.462425627</v>
      </c>
      <c r="W147" s="222">
        <f t="shared" si="126"/>
        <v>357323745.62041187</v>
      </c>
      <c r="X147" s="225">
        <f t="shared" si="125"/>
        <v>64255947.462425634</v>
      </c>
      <c r="Y147" s="156">
        <f t="shared" si="108"/>
        <v>0</v>
      </c>
      <c r="Z147" s="147">
        <f>V147-'UGL CCA_wo, Dec 31 TU'!V147</f>
        <v>1726002.816212371</v>
      </c>
      <c r="AB147" s="198">
        <f>+'UGL CCA_wo, Dec 31 TU'!AA147</f>
        <v>0</v>
      </c>
      <c r="AC147" s="198">
        <f>+'UGL CCA_wo, Dec 31 TU'!AB147</f>
        <v>0</v>
      </c>
      <c r="AD147" s="198">
        <f>+'UGL CCA_wo, Dec 31 TU'!AC147</f>
        <v>0</v>
      </c>
    </row>
    <row r="148" spans="1:30" hidden="1">
      <c r="A148" s="226">
        <v>8</v>
      </c>
      <c r="B148" s="221">
        <f t="shared" si="106"/>
        <v>126912382.74039307</v>
      </c>
      <c r="C148" s="221">
        <f>'UGL CCA_wo, Dec 31 TU'!C148</f>
        <v>22428976.999999974</v>
      </c>
      <c r="D148" s="221">
        <f t="shared" si="123"/>
        <v>22428976.999999974</v>
      </c>
      <c r="E148" s="222"/>
      <c r="F148" s="221"/>
      <c r="G148" s="222">
        <f t="shared" si="124"/>
        <v>11214488.499999987</v>
      </c>
      <c r="H148" s="222">
        <f t="shared" si="109"/>
        <v>160555848.24039304</v>
      </c>
      <c r="I148" s="223">
        <v>20</v>
      </c>
      <c r="J148" s="222">
        <f t="shared" si="110"/>
        <v>2675930.8040065509</v>
      </c>
      <c r="K148" s="222">
        <f t="shared" si="111"/>
        <v>2675930.8040065509</v>
      </c>
      <c r="L148" s="222">
        <f t="shared" ref="L148:L162" si="127">H148*I148/100/12</f>
        <v>2675930.8040065509</v>
      </c>
      <c r="M148" s="222">
        <f t="shared" si="113"/>
        <v>2675930.8040065509</v>
      </c>
      <c r="N148" s="222">
        <f t="shared" si="114"/>
        <v>2675930.8040065509</v>
      </c>
      <c r="O148" s="222">
        <f t="shared" si="115"/>
        <v>2675930.8040065509</v>
      </c>
      <c r="P148" s="222">
        <f t="shared" si="116"/>
        <v>2675930.8040065509</v>
      </c>
      <c r="Q148" s="222">
        <f t="shared" si="117"/>
        <v>2675930.8040065509</v>
      </c>
      <c r="R148" s="222">
        <f t="shared" si="118"/>
        <v>2675930.8040065509</v>
      </c>
      <c r="S148" s="222">
        <f t="shared" si="119"/>
        <v>2675930.8040065509</v>
      </c>
      <c r="T148" s="222">
        <f t="shared" si="120"/>
        <v>2675930.8040065509</v>
      </c>
      <c r="U148" s="222">
        <f t="shared" si="121"/>
        <v>2675930.8040065509</v>
      </c>
      <c r="V148" s="224">
        <f t="shared" si="122"/>
        <v>32111169.648078609</v>
      </c>
      <c r="W148" s="222">
        <f t="shared" si="126"/>
        <v>117230190.09231444</v>
      </c>
      <c r="X148" s="225">
        <f t="shared" si="125"/>
        <v>32111169.648078609</v>
      </c>
      <c r="Y148" s="156">
        <f t="shared" si="108"/>
        <v>0</v>
      </c>
      <c r="Z148" s="147">
        <f>V148-'UGL CCA_wo, Dec 31 TU'!V148</f>
        <v>3151077.305380974</v>
      </c>
      <c r="AB148" s="198">
        <f>+'UGL CCA_wo, Dec 31 TU'!AA148</f>
        <v>0</v>
      </c>
      <c r="AC148" s="198">
        <f>+'UGL CCA_wo, Dec 31 TU'!AB148</f>
        <v>0</v>
      </c>
      <c r="AD148" s="198">
        <f>+'UGL CCA_wo, Dec 31 TU'!AC148</f>
        <v>0</v>
      </c>
    </row>
    <row r="149" spans="1:30" hidden="1">
      <c r="A149" s="226">
        <v>10</v>
      </c>
      <c r="B149" s="221">
        <f t="shared" si="106"/>
        <v>14214981.661454514</v>
      </c>
      <c r="C149" s="221">
        <f>'UGL CCA_wo, Dec 31 TU'!C149</f>
        <v>6510519</v>
      </c>
      <c r="D149" s="221">
        <f t="shared" si="123"/>
        <v>6510519</v>
      </c>
      <c r="E149" s="222"/>
      <c r="F149" s="221"/>
      <c r="G149" s="222">
        <f>+((C149+F149)*0.5)</f>
        <v>3255259.5</v>
      </c>
      <c r="H149" s="222">
        <f t="shared" si="109"/>
        <v>23980760.161454514</v>
      </c>
      <c r="I149" s="223">
        <v>30</v>
      </c>
      <c r="J149" s="222">
        <f t="shared" si="110"/>
        <v>599519.00403636287</v>
      </c>
      <c r="K149" s="222">
        <f t="shared" si="111"/>
        <v>599519.00403636287</v>
      </c>
      <c r="L149" s="222">
        <f t="shared" si="127"/>
        <v>599519.00403636287</v>
      </c>
      <c r="M149" s="222">
        <f t="shared" si="113"/>
        <v>599519.00403636287</v>
      </c>
      <c r="N149" s="222">
        <f t="shared" si="114"/>
        <v>599519.00403636287</v>
      </c>
      <c r="O149" s="222">
        <f t="shared" si="115"/>
        <v>599519.00403636287</v>
      </c>
      <c r="P149" s="222">
        <f t="shared" si="116"/>
        <v>599519.00403636287</v>
      </c>
      <c r="Q149" s="222">
        <f t="shared" si="117"/>
        <v>599519.00403636287</v>
      </c>
      <c r="R149" s="222">
        <f t="shared" si="118"/>
        <v>599519.00403636287</v>
      </c>
      <c r="S149" s="222">
        <f t="shared" si="119"/>
        <v>599519.00403636287</v>
      </c>
      <c r="T149" s="222">
        <f t="shared" si="120"/>
        <v>599519.00403636287</v>
      </c>
      <c r="U149" s="222">
        <f t="shared" si="121"/>
        <v>599519.00403636287</v>
      </c>
      <c r="V149" s="224">
        <f t="shared" si="122"/>
        <v>7194228.0484363558</v>
      </c>
      <c r="W149" s="222">
        <f t="shared" si="126"/>
        <v>13531272.613018159</v>
      </c>
      <c r="X149" s="225">
        <f t="shared" si="125"/>
        <v>7194228.0484363548</v>
      </c>
      <c r="Y149" s="156">
        <f t="shared" si="108"/>
        <v>0</v>
      </c>
      <c r="Z149" s="147">
        <f>V149-'UGL CCA_wo, Dec 31 TU'!V149</f>
        <v>1147617.2428363571</v>
      </c>
      <c r="AB149" s="198">
        <f>+'UGL CCA_wo, Dec 31 TU'!AA149</f>
        <v>0</v>
      </c>
      <c r="AC149" s="198">
        <f>+'UGL CCA_wo, Dec 31 TU'!AB149</f>
        <v>0</v>
      </c>
      <c r="AD149" s="198">
        <f>+'UGL CCA_wo, Dec 31 TU'!AC149</f>
        <v>0</v>
      </c>
    </row>
    <row r="150" spans="1:30" hidden="1">
      <c r="A150" s="226">
        <v>12</v>
      </c>
      <c r="B150" s="221">
        <f t="shared" si="106"/>
        <v>0</v>
      </c>
      <c r="C150" s="221">
        <f>'UGL CCA_wo, Dec 31 TU'!C150</f>
        <v>23319120</v>
      </c>
      <c r="D150" s="221">
        <f t="shared" si="123"/>
        <v>23319120</v>
      </c>
      <c r="E150" s="222"/>
      <c r="F150" s="221"/>
      <c r="G150" s="222">
        <f>+((C150-D150+F150)*0.5)</f>
        <v>0</v>
      </c>
      <c r="H150" s="222">
        <f>+B150+G150+D150</f>
        <v>23319120</v>
      </c>
      <c r="I150" s="223">
        <v>100</v>
      </c>
      <c r="J150" s="222">
        <f>H150*I150/100/12</f>
        <v>1943260</v>
      </c>
      <c r="K150" s="222">
        <f t="shared" si="111"/>
        <v>1943260</v>
      </c>
      <c r="L150" s="222">
        <f t="shared" si="127"/>
        <v>1943260</v>
      </c>
      <c r="M150" s="222">
        <f t="shared" si="113"/>
        <v>1943260</v>
      </c>
      <c r="N150" s="222">
        <f t="shared" si="114"/>
        <v>1943260</v>
      </c>
      <c r="O150" s="222">
        <f t="shared" si="115"/>
        <v>1943260</v>
      </c>
      <c r="P150" s="222">
        <f t="shared" si="116"/>
        <v>1943260</v>
      </c>
      <c r="Q150" s="222">
        <f t="shared" si="117"/>
        <v>1943260</v>
      </c>
      <c r="R150" s="222">
        <f t="shared" si="118"/>
        <v>1943260</v>
      </c>
      <c r="S150" s="222">
        <f t="shared" si="119"/>
        <v>1943260</v>
      </c>
      <c r="T150" s="222">
        <f t="shared" si="120"/>
        <v>1943260</v>
      </c>
      <c r="U150" s="222">
        <f t="shared" si="121"/>
        <v>1943260</v>
      </c>
      <c r="V150" s="224">
        <f>SUM(J150:U150)</f>
        <v>23319120</v>
      </c>
      <c r="W150" s="222">
        <f>+B150+C150+F150-V150</f>
        <v>0</v>
      </c>
      <c r="X150" s="229">
        <f t="shared" si="125"/>
        <v>23319120</v>
      </c>
      <c r="Y150" s="162">
        <f t="shared" si="108"/>
        <v>0</v>
      </c>
      <c r="Z150" s="147">
        <f>V150-'UGL CCA_wo, Dec 31 TU'!V150</f>
        <v>-123749.99999999627</v>
      </c>
      <c r="AB150" s="198">
        <f>+'UGL CCA_wo, Dec 31 TU'!AA150</f>
        <v>0</v>
      </c>
      <c r="AC150" s="198">
        <f>+'UGL CCA_wo, Dec 31 TU'!AB150</f>
        <v>0</v>
      </c>
      <c r="AD150" s="198">
        <f>+'UGL CCA_wo, Dec 31 TU'!AC150</f>
        <v>0</v>
      </c>
    </row>
    <row r="151" spans="1:30" hidden="1">
      <c r="A151" s="226">
        <v>13</v>
      </c>
      <c r="B151" s="221">
        <f t="shared" si="106"/>
        <v>464448.52804090793</v>
      </c>
      <c r="C151" s="221">
        <f>'UGL CCA_wo, Dec 31 TU'!C151</f>
        <v>0</v>
      </c>
      <c r="D151" s="221">
        <f t="shared" si="123"/>
        <v>0</v>
      </c>
      <c r="E151" s="222"/>
      <c r="F151" s="221"/>
      <c r="G151" s="222">
        <f t="shared" ref="G151:G162" si="128">+((C151+F151)*0.5)</f>
        <v>0</v>
      </c>
      <c r="H151" s="222">
        <f t="shared" ref="H151:H162" si="129">+B151+G151+D151</f>
        <v>464448.52804090793</v>
      </c>
      <c r="I151" s="223"/>
      <c r="J151" s="222">
        <f t="shared" ref="J151:J162" si="130">H151*I151/100/12</f>
        <v>0</v>
      </c>
      <c r="K151" s="222">
        <f t="shared" si="111"/>
        <v>0</v>
      </c>
      <c r="L151" s="222">
        <f t="shared" si="127"/>
        <v>0</v>
      </c>
      <c r="M151" s="222">
        <f t="shared" si="113"/>
        <v>0</v>
      </c>
      <c r="N151" s="222">
        <f t="shared" si="114"/>
        <v>0</v>
      </c>
      <c r="O151" s="222">
        <f t="shared" si="115"/>
        <v>0</v>
      </c>
      <c r="P151" s="222">
        <f t="shared" si="116"/>
        <v>0</v>
      </c>
      <c r="Q151" s="222">
        <f t="shared" si="117"/>
        <v>0</v>
      </c>
      <c r="R151" s="222">
        <f t="shared" si="118"/>
        <v>0</v>
      </c>
      <c r="S151" s="222">
        <f t="shared" si="119"/>
        <v>0</v>
      </c>
      <c r="T151" s="222">
        <f t="shared" si="120"/>
        <v>0</v>
      </c>
      <c r="U151" s="222">
        <f t="shared" si="121"/>
        <v>0</v>
      </c>
      <c r="V151" s="224">
        <f>+'UGL CCA_wo, Dec 31 TU'!V151</f>
        <v>211216.52120097578</v>
      </c>
      <c r="W151" s="222">
        <f t="shared" ref="W151:W162" si="131">+B151+C151+F151-V151</f>
        <v>253232.00683993215</v>
      </c>
      <c r="X151" s="225"/>
      <c r="Y151" s="95">
        <f>V151-X151</f>
        <v>211216.52120097578</v>
      </c>
      <c r="Z151" s="147">
        <f>V151-'UGL CCA_wo, Dec 31 TU'!V151</f>
        <v>0</v>
      </c>
      <c r="AB151" s="198">
        <f>+'UGL CCA_wo, Dec 31 TU'!AA151</f>
        <v>0</v>
      </c>
      <c r="AC151" s="198">
        <f>+'UGL CCA_wo, Dec 31 TU'!AB151</f>
        <v>0</v>
      </c>
      <c r="AD151" s="198">
        <f>+'UGL CCA_wo, Dec 31 TU'!AC151</f>
        <v>0</v>
      </c>
    </row>
    <row r="152" spans="1:30" hidden="1">
      <c r="A152" s="226">
        <v>17</v>
      </c>
      <c r="B152" s="221">
        <f t="shared" si="106"/>
        <v>447129.50205440004</v>
      </c>
      <c r="C152" s="221">
        <f>'UGL CCA_wo, Dec 31 TU'!C152</f>
        <v>0</v>
      </c>
      <c r="D152" s="221">
        <f t="shared" si="123"/>
        <v>0</v>
      </c>
      <c r="E152" s="222"/>
      <c r="F152" s="221"/>
      <c r="G152" s="222">
        <f t="shared" si="128"/>
        <v>0</v>
      </c>
      <c r="H152" s="222">
        <f t="shared" si="129"/>
        <v>447129.50205440004</v>
      </c>
      <c r="I152" s="223">
        <v>8</v>
      </c>
      <c r="J152" s="222">
        <f t="shared" si="130"/>
        <v>2980.8633470293335</v>
      </c>
      <c r="K152" s="222">
        <f t="shared" si="111"/>
        <v>2980.8633470293335</v>
      </c>
      <c r="L152" s="222">
        <f t="shared" si="127"/>
        <v>2980.8633470293335</v>
      </c>
      <c r="M152" s="222">
        <f t="shared" si="113"/>
        <v>2980.8633470293335</v>
      </c>
      <c r="N152" s="222">
        <f t="shared" si="114"/>
        <v>2980.8633470293335</v>
      </c>
      <c r="O152" s="222">
        <f t="shared" si="115"/>
        <v>2980.8633470293335</v>
      </c>
      <c r="P152" s="222">
        <f t="shared" si="116"/>
        <v>2980.8633470293335</v>
      </c>
      <c r="Q152" s="222">
        <f t="shared" si="117"/>
        <v>2980.8633470293335</v>
      </c>
      <c r="R152" s="222">
        <f t="shared" si="118"/>
        <v>2980.8633470293335</v>
      </c>
      <c r="S152" s="222">
        <f t="shared" si="119"/>
        <v>2980.8633470293335</v>
      </c>
      <c r="T152" s="222">
        <f t="shared" si="120"/>
        <v>2980.8633470293335</v>
      </c>
      <c r="U152" s="222">
        <f t="shared" si="121"/>
        <v>2980.8633470293335</v>
      </c>
      <c r="V152" s="224">
        <f t="shared" ref="V152:V162" si="132">SUM(J152:U152)</f>
        <v>35770.360164352009</v>
      </c>
      <c r="W152" s="222">
        <f t="shared" si="131"/>
        <v>411359.14189004805</v>
      </c>
      <c r="X152" s="225">
        <f t="shared" ref="X152:X162" si="133">H152*I152/100</f>
        <v>35770.360164352001</v>
      </c>
      <c r="Y152" s="95">
        <f t="shared" ref="Y152:Y163" si="134">V152-X152</f>
        <v>0</v>
      </c>
      <c r="Z152" s="147">
        <f>V152-'UGL CCA_wo, Dec 31 TU'!V152</f>
        <v>0</v>
      </c>
      <c r="AB152" s="198">
        <f>+'UGL CCA_wo, Dec 31 TU'!AA152</f>
        <v>0</v>
      </c>
      <c r="AC152" s="198">
        <f>+'UGL CCA_wo, Dec 31 TU'!AB152</f>
        <v>0</v>
      </c>
      <c r="AD152" s="198">
        <f>+'UGL CCA_wo, Dec 31 TU'!AC152</f>
        <v>0</v>
      </c>
    </row>
    <row r="153" spans="1:30" hidden="1">
      <c r="A153" s="226">
        <v>38</v>
      </c>
      <c r="B153" s="221">
        <f t="shared" si="106"/>
        <v>1822512.8500799634</v>
      </c>
      <c r="C153" s="221">
        <f>'UGL CCA_wo, Dec 31 TU'!C153</f>
        <v>0</v>
      </c>
      <c r="D153" s="221">
        <f t="shared" si="123"/>
        <v>0</v>
      </c>
      <c r="E153" s="222"/>
      <c r="F153" s="221"/>
      <c r="G153" s="222">
        <f t="shared" si="128"/>
        <v>0</v>
      </c>
      <c r="H153" s="222">
        <f t="shared" si="129"/>
        <v>1822512.8500799634</v>
      </c>
      <c r="I153" s="223">
        <v>30</v>
      </c>
      <c r="J153" s="222">
        <f t="shared" si="130"/>
        <v>45562.821251999085</v>
      </c>
      <c r="K153" s="222">
        <f t="shared" si="111"/>
        <v>45562.821251999085</v>
      </c>
      <c r="L153" s="222">
        <f t="shared" si="127"/>
        <v>45562.821251999085</v>
      </c>
      <c r="M153" s="222">
        <f t="shared" si="113"/>
        <v>45562.821251999085</v>
      </c>
      <c r="N153" s="222">
        <f t="shared" si="114"/>
        <v>45562.821251999085</v>
      </c>
      <c r="O153" s="222">
        <f t="shared" si="115"/>
        <v>45562.821251999085</v>
      </c>
      <c r="P153" s="222">
        <f t="shared" si="116"/>
        <v>45562.821251999085</v>
      </c>
      <c r="Q153" s="222">
        <f t="shared" si="117"/>
        <v>45562.821251999085</v>
      </c>
      <c r="R153" s="222">
        <f t="shared" si="118"/>
        <v>45562.821251999085</v>
      </c>
      <c r="S153" s="222">
        <f t="shared" si="119"/>
        <v>45562.821251999085</v>
      </c>
      <c r="T153" s="222">
        <f t="shared" si="120"/>
        <v>45562.821251999085</v>
      </c>
      <c r="U153" s="222">
        <f t="shared" si="121"/>
        <v>45562.821251999085</v>
      </c>
      <c r="V153" s="224">
        <f t="shared" si="132"/>
        <v>546753.85502398887</v>
      </c>
      <c r="W153" s="222">
        <f t="shared" si="131"/>
        <v>1275758.9950559745</v>
      </c>
      <c r="X153" s="225">
        <f t="shared" si="133"/>
        <v>546753.85502398899</v>
      </c>
      <c r="Y153" s="95">
        <f t="shared" si="134"/>
        <v>0</v>
      </c>
      <c r="Z153" s="147">
        <f>V153-'UGL CCA_wo, Dec 31 TU'!V153</f>
        <v>-209149.16351101105</v>
      </c>
      <c r="AB153" s="198">
        <f>+'UGL CCA_wo, Dec 31 TU'!AA153</f>
        <v>0</v>
      </c>
      <c r="AC153" s="198">
        <f>+'UGL CCA_wo, Dec 31 TU'!AB153</f>
        <v>0</v>
      </c>
      <c r="AD153" s="198">
        <f>+'UGL CCA_wo, Dec 31 TU'!AC153</f>
        <v>0</v>
      </c>
    </row>
    <row r="154" spans="1:30" hidden="1">
      <c r="A154" s="226">
        <v>41</v>
      </c>
      <c r="B154" s="221">
        <f t="shared" si="106"/>
        <v>5379564.6528377216</v>
      </c>
      <c r="C154" s="221">
        <f>'UGL CCA_wo, Dec 31 TU'!C154</f>
        <v>0</v>
      </c>
      <c r="D154" s="221">
        <f t="shared" si="123"/>
        <v>0</v>
      </c>
      <c r="E154" s="221"/>
      <c r="F154" s="221"/>
      <c r="G154" s="222">
        <f t="shared" si="128"/>
        <v>0</v>
      </c>
      <c r="H154" s="222">
        <f t="shared" si="129"/>
        <v>5379564.6528377216</v>
      </c>
      <c r="I154" s="223">
        <v>25</v>
      </c>
      <c r="J154" s="222">
        <f t="shared" si="130"/>
        <v>112074.26360078585</v>
      </c>
      <c r="K154" s="222">
        <f t="shared" si="111"/>
        <v>112074.26360078585</v>
      </c>
      <c r="L154" s="222">
        <f t="shared" si="127"/>
        <v>112074.26360078585</v>
      </c>
      <c r="M154" s="222">
        <f t="shared" si="113"/>
        <v>112074.26360078585</v>
      </c>
      <c r="N154" s="222">
        <f t="shared" si="114"/>
        <v>112074.26360078585</v>
      </c>
      <c r="O154" s="222">
        <f t="shared" si="115"/>
        <v>112074.26360078585</v>
      </c>
      <c r="P154" s="222">
        <f t="shared" si="116"/>
        <v>112074.26360078585</v>
      </c>
      <c r="Q154" s="222">
        <f t="shared" si="117"/>
        <v>112074.26360078585</v>
      </c>
      <c r="R154" s="222">
        <f t="shared" si="118"/>
        <v>112074.26360078585</v>
      </c>
      <c r="S154" s="222">
        <f t="shared" si="119"/>
        <v>112074.26360078585</v>
      </c>
      <c r="T154" s="222">
        <f t="shared" si="120"/>
        <v>112074.26360078585</v>
      </c>
      <c r="U154" s="222">
        <f t="shared" si="121"/>
        <v>112074.26360078585</v>
      </c>
      <c r="V154" s="224">
        <f t="shared" si="132"/>
        <v>1344891.1632094299</v>
      </c>
      <c r="W154" s="222">
        <f t="shared" si="131"/>
        <v>4034673.4896282917</v>
      </c>
      <c r="X154" s="225">
        <f t="shared" si="133"/>
        <v>1344891.1632094302</v>
      </c>
      <c r="Y154" s="95">
        <f t="shared" si="134"/>
        <v>0</v>
      </c>
      <c r="Z154" s="147">
        <f>V154-'UGL CCA_wo, Dec 31 TU'!V154</f>
        <v>-27074.073442432564</v>
      </c>
      <c r="AB154" s="198" t="str">
        <f>+'UGL CCA_wo, Dec 31 TU'!AA154</f>
        <v>Total (Column AB) is subtracted from column C.</v>
      </c>
      <c r="AC154" s="198">
        <f>+'UGL CCA_wo, Dec 31 TU'!AB154</f>
        <v>0</v>
      </c>
      <c r="AD154" s="198">
        <f>+'UGL CCA_wo, Dec 31 TU'!AC154</f>
        <v>0</v>
      </c>
    </row>
    <row r="155" spans="1:30" hidden="1">
      <c r="A155" s="226">
        <v>45</v>
      </c>
      <c r="B155" s="221">
        <f t="shared" si="106"/>
        <v>1190.2217937500004</v>
      </c>
      <c r="C155" s="221">
        <f>'UGL CCA_wo, Dec 31 TU'!C155</f>
        <v>0</v>
      </c>
      <c r="D155" s="221">
        <f t="shared" si="123"/>
        <v>0</v>
      </c>
      <c r="E155" s="221"/>
      <c r="F155" s="221"/>
      <c r="G155" s="222">
        <f t="shared" si="128"/>
        <v>0</v>
      </c>
      <c r="H155" s="222">
        <f t="shared" si="129"/>
        <v>1190.2217937500004</v>
      </c>
      <c r="I155" s="223">
        <v>45</v>
      </c>
      <c r="J155" s="222">
        <f t="shared" si="130"/>
        <v>44.633317265625017</v>
      </c>
      <c r="K155" s="222">
        <f t="shared" si="111"/>
        <v>44.633317265625017</v>
      </c>
      <c r="L155" s="222">
        <f t="shared" si="127"/>
        <v>44.633317265625017</v>
      </c>
      <c r="M155" s="222">
        <f t="shared" si="113"/>
        <v>44.633317265625017</v>
      </c>
      <c r="N155" s="222">
        <f t="shared" si="114"/>
        <v>44.633317265625017</v>
      </c>
      <c r="O155" s="222">
        <f t="shared" si="115"/>
        <v>44.633317265625017</v>
      </c>
      <c r="P155" s="222">
        <f t="shared" si="116"/>
        <v>44.633317265625017</v>
      </c>
      <c r="Q155" s="222">
        <f t="shared" si="117"/>
        <v>44.633317265625017</v>
      </c>
      <c r="R155" s="222">
        <f t="shared" si="118"/>
        <v>44.633317265625017</v>
      </c>
      <c r="S155" s="222">
        <f t="shared" si="119"/>
        <v>44.633317265625017</v>
      </c>
      <c r="T155" s="222">
        <f t="shared" si="120"/>
        <v>44.633317265625017</v>
      </c>
      <c r="U155" s="222">
        <f t="shared" si="121"/>
        <v>44.633317265625017</v>
      </c>
      <c r="V155" s="224">
        <f t="shared" si="132"/>
        <v>535.59980718750023</v>
      </c>
      <c r="W155" s="222">
        <f t="shared" si="131"/>
        <v>654.62198656250018</v>
      </c>
      <c r="X155" s="225">
        <f t="shared" si="133"/>
        <v>535.59980718750023</v>
      </c>
      <c r="Y155" s="95">
        <f t="shared" si="134"/>
        <v>0</v>
      </c>
      <c r="Z155" s="147">
        <f>V155-'UGL CCA_wo, Dec 31 TU'!V155</f>
        <v>0</v>
      </c>
      <c r="AB155" s="198">
        <f>+'UGL CCA_wo, Dec 31 TU'!AA155</f>
        <v>0</v>
      </c>
      <c r="AC155" s="198">
        <f>+'UGL CCA_wo, Dec 31 TU'!AB155</f>
        <v>0</v>
      </c>
      <c r="AD155" s="198">
        <f>+'UGL CCA_wo, Dec 31 TU'!AC155</f>
        <v>0</v>
      </c>
    </row>
    <row r="156" spans="1:30" hidden="1">
      <c r="A156" s="231">
        <v>49</v>
      </c>
      <c r="B156" s="221">
        <f t="shared" si="106"/>
        <v>750340212.46432865</v>
      </c>
      <c r="C156" s="221">
        <f>'UGL CCA_wo, Dec 31 TU'!C156</f>
        <v>139524745.9999997</v>
      </c>
      <c r="D156" s="221">
        <f t="shared" si="123"/>
        <v>139524745.9999997</v>
      </c>
      <c r="E156" s="222"/>
      <c r="F156" s="221"/>
      <c r="G156" s="222">
        <f t="shared" si="128"/>
        <v>69762372.999999851</v>
      </c>
      <c r="H156" s="222">
        <f t="shared" si="129"/>
        <v>959627331.46432829</v>
      </c>
      <c r="I156" s="223">
        <v>8</v>
      </c>
      <c r="J156" s="222">
        <f t="shared" si="130"/>
        <v>6397515.5430955216</v>
      </c>
      <c r="K156" s="222">
        <f t="shared" si="111"/>
        <v>6397515.5430955216</v>
      </c>
      <c r="L156" s="222">
        <f t="shared" si="127"/>
        <v>6397515.5430955216</v>
      </c>
      <c r="M156" s="222">
        <f t="shared" si="113"/>
        <v>6397515.5430955216</v>
      </c>
      <c r="N156" s="222">
        <f t="shared" si="114"/>
        <v>6397515.5430955216</v>
      </c>
      <c r="O156" s="222">
        <f t="shared" si="115"/>
        <v>6397515.5430955216</v>
      </c>
      <c r="P156" s="222">
        <f t="shared" si="116"/>
        <v>6397515.5430955216</v>
      </c>
      <c r="Q156" s="222">
        <f t="shared" si="117"/>
        <v>6397515.5430955216</v>
      </c>
      <c r="R156" s="222">
        <f t="shared" si="118"/>
        <v>6397515.5430955216</v>
      </c>
      <c r="S156" s="222">
        <f t="shared" si="119"/>
        <v>6397515.5430955216</v>
      </c>
      <c r="T156" s="222">
        <f t="shared" si="120"/>
        <v>6397515.5430955216</v>
      </c>
      <c r="U156" s="222">
        <f t="shared" si="121"/>
        <v>6397515.5430955216</v>
      </c>
      <c r="V156" s="224">
        <f t="shared" si="132"/>
        <v>76770186.51714626</v>
      </c>
      <c r="W156" s="222">
        <f t="shared" si="131"/>
        <v>813094771.94718206</v>
      </c>
      <c r="X156" s="225">
        <f t="shared" si="133"/>
        <v>76770186.51714626</v>
      </c>
      <c r="Y156" s="95">
        <f t="shared" si="134"/>
        <v>0</v>
      </c>
      <c r="Z156" s="147">
        <f>V156-'UGL CCA_wo, Dec 31 TU'!V156</f>
        <v>10264448.684208252</v>
      </c>
      <c r="AB156" s="198" t="str">
        <f>+'UGL CCA_wo, Dec 31 TU'!AA156</f>
        <v>Less ICM projects</v>
      </c>
      <c r="AC156" s="198">
        <f>+'UGL CCA_wo, Dec 31 TU'!AB156</f>
        <v>0</v>
      </c>
      <c r="AD156" s="198">
        <f>+'UGL CCA_wo, Dec 31 TU'!AC156</f>
        <v>0</v>
      </c>
    </row>
    <row r="157" spans="1:30" hidden="1">
      <c r="A157" s="231">
        <v>50</v>
      </c>
      <c r="B157" s="221">
        <f t="shared" si="106"/>
        <v>11745480.2186209</v>
      </c>
      <c r="C157" s="221">
        <f>'UGL CCA_wo, Dec 31 TU'!C157</f>
        <v>13596748</v>
      </c>
      <c r="D157" s="221">
        <f t="shared" si="123"/>
        <v>13596748</v>
      </c>
      <c r="E157" s="222"/>
      <c r="F157" s="221"/>
      <c r="G157" s="222">
        <f t="shared" si="128"/>
        <v>6798374</v>
      </c>
      <c r="H157" s="222">
        <f t="shared" si="129"/>
        <v>32140602.2186209</v>
      </c>
      <c r="I157" s="223">
        <v>55</v>
      </c>
      <c r="J157" s="222">
        <f t="shared" si="130"/>
        <v>1473110.9350201245</v>
      </c>
      <c r="K157" s="222">
        <f t="shared" si="111"/>
        <v>1473110.9350201245</v>
      </c>
      <c r="L157" s="222">
        <f t="shared" si="127"/>
        <v>1473110.9350201245</v>
      </c>
      <c r="M157" s="222">
        <f t="shared" si="113"/>
        <v>1473110.9350201245</v>
      </c>
      <c r="N157" s="222">
        <f t="shared" si="114"/>
        <v>1473110.9350201245</v>
      </c>
      <c r="O157" s="222">
        <f t="shared" si="115"/>
        <v>1473110.9350201245</v>
      </c>
      <c r="P157" s="222">
        <f t="shared" si="116"/>
        <v>1473110.9350201245</v>
      </c>
      <c r="Q157" s="222">
        <f t="shared" si="117"/>
        <v>1473110.9350201245</v>
      </c>
      <c r="R157" s="222">
        <f t="shared" si="118"/>
        <v>1473110.9350201245</v>
      </c>
      <c r="S157" s="222">
        <f t="shared" si="119"/>
        <v>1473110.9350201245</v>
      </c>
      <c r="T157" s="222">
        <f t="shared" si="120"/>
        <v>1473110.9350201245</v>
      </c>
      <c r="U157" s="222">
        <f t="shared" si="121"/>
        <v>1473110.9350201245</v>
      </c>
      <c r="V157" s="224">
        <f t="shared" si="132"/>
        <v>17677331.220241494</v>
      </c>
      <c r="W157" s="222">
        <f t="shared" si="131"/>
        <v>7664896.9983794056</v>
      </c>
      <c r="X157" s="225">
        <f t="shared" si="133"/>
        <v>17677331.220241494</v>
      </c>
      <c r="Y157" s="95">
        <f t="shared" si="134"/>
        <v>0</v>
      </c>
      <c r="Z157" s="147">
        <f>V157-'UGL CCA_wo, Dec 31 TU'!V157</f>
        <v>1666960.1155834515</v>
      </c>
      <c r="AB157" s="198">
        <f>+'UGL CCA_wo, Dec 31 TU'!AA157</f>
        <v>0</v>
      </c>
      <c r="AC157" s="198">
        <f>+'UGL CCA_wo, Dec 31 TU'!AB157</f>
        <v>0</v>
      </c>
      <c r="AD157" s="198">
        <f>+'UGL CCA_wo, Dec 31 TU'!AC157</f>
        <v>0</v>
      </c>
    </row>
    <row r="158" spans="1:30" hidden="1">
      <c r="A158" s="226">
        <v>51</v>
      </c>
      <c r="B158" s="221">
        <f t="shared" si="106"/>
        <v>1576607374.7696097</v>
      </c>
      <c r="C158" s="221">
        <f>'UGL CCA_wo, Dec 31 TU'!C158</f>
        <v>247626279.99999958</v>
      </c>
      <c r="D158" s="221">
        <f t="shared" si="123"/>
        <v>247626279.99999958</v>
      </c>
      <c r="E158" s="222"/>
      <c r="F158" s="221"/>
      <c r="G158" s="222">
        <f t="shared" si="128"/>
        <v>123813139.99999979</v>
      </c>
      <c r="H158" s="222">
        <f t="shared" si="129"/>
        <v>1948046794.769609</v>
      </c>
      <c r="I158" s="223">
        <v>6</v>
      </c>
      <c r="J158" s="222">
        <f t="shared" si="130"/>
        <v>9740233.973848043</v>
      </c>
      <c r="K158" s="222">
        <f t="shared" si="111"/>
        <v>9740233.973848043</v>
      </c>
      <c r="L158" s="222">
        <f t="shared" si="127"/>
        <v>9740233.973848043</v>
      </c>
      <c r="M158" s="222">
        <f t="shared" si="113"/>
        <v>9740233.973848043</v>
      </c>
      <c r="N158" s="222">
        <f t="shared" si="114"/>
        <v>9740233.973848043</v>
      </c>
      <c r="O158" s="222">
        <f t="shared" si="115"/>
        <v>9740233.973848043</v>
      </c>
      <c r="P158" s="222">
        <f t="shared" si="116"/>
        <v>9740233.973848043</v>
      </c>
      <c r="Q158" s="222">
        <f t="shared" si="117"/>
        <v>9740233.973848043</v>
      </c>
      <c r="R158" s="222">
        <f t="shared" si="118"/>
        <v>9740233.973848043</v>
      </c>
      <c r="S158" s="222">
        <f t="shared" si="119"/>
        <v>9740233.973848043</v>
      </c>
      <c r="T158" s="222">
        <f t="shared" si="120"/>
        <v>9740233.973848043</v>
      </c>
      <c r="U158" s="222">
        <f t="shared" si="121"/>
        <v>9740233.973848043</v>
      </c>
      <c r="V158" s="224">
        <f t="shared" si="132"/>
        <v>116882807.68617652</v>
      </c>
      <c r="W158" s="222">
        <f t="shared" si="131"/>
        <v>1707350847.0834327</v>
      </c>
      <c r="X158" s="225">
        <f t="shared" si="133"/>
        <v>116882807.68617652</v>
      </c>
      <c r="Y158" s="95">
        <f t="shared" si="134"/>
        <v>0</v>
      </c>
      <c r="Z158" s="147">
        <f>V158-'UGL CCA_wo, Dec 31 TU'!V158</f>
        <v>13327410.118816167</v>
      </c>
      <c r="AB158" s="198" t="str">
        <f>+'UGL CCA_wo, Dec 31 TU'!AA158</f>
        <v>CCA class</v>
      </c>
      <c r="AC158" s="198" t="str">
        <f>+'UGL CCA_wo, Dec 31 TU'!AB158</f>
        <v>Total</v>
      </c>
      <c r="AD158" s="198">
        <f>+'UGL CCA_wo, Dec 31 TU'!AC158</f>
        <v>0</v>
      </c>
    </row>
    <row r="159" spans="1:30" hidden="1">
      <c r="A159" s="233" t="s">
        <v>224</v>
      </c>
      <c r="B159" s="221">
        <f t="shared" si="106"/>
        <v>72310394.203477919</v>
      </c>
      <c r="C159" s="221">
        <f>'UGL CCA_wo, Dec 31 TU'!C159</f>
        <v>0</v>
      </c>
      <c r="D159" s="221">
        <f t="shared" si="123"/>
        <v>0</v>
      </c>
      <c r="E159" s="222"/>
      <c r="F159" s="221"/>
      <c r="G159" s="222">
        <f t="shared" si="128"/>
        <v>0</v>
      </c>
      <c r="H159" s="222">
        <f t="shared" si="129"/>
        <v>72310394.203477919</v>
      </c>
      <c r="I159" s="223">
        <v>6</v>
      </c>
      <c r="J159" s="222">
        <f t="shared" si="130"/>
        <v>361551.97101738956</v>
      </c>
      <c r="K159" s="222">
        <f t="shared" si="111"/>
        <v>361551.97101738956</v>
      </c>
      <c r="L159" s="222">
        <f t="shared" si="127"/>
        <v>361551.97101738956</v>
      </c>
      <c r="M159" s="222">
        <f t="shared" si="113"/>
        <v>361551.97101738956</v>
      </c>
      <c r="N159" s="222">
        <f t="shared" si="114"/>
        <v>361551.97101738956</v>
      </c>
      <c r="O159" s="222">
        <f t="shared" si="115"/>
        <v>361551.97101738956</v>
      </c>
      <c r="P159" s="222">
        <f t="shared" si="116"/>
        <v>361551.97101738956</v>
      </c>
      <c r="Q159" s="222">
        <f t="shared" si="117"/>
        <v>361551.97101738956</v>
      </c>
      <c r="R159" s="222">
        <f t="shared" si="118"/>
        <v>361551.97101738956</v>
      </c>
      <c r="S159" s="222">
        <f t="shared" si="119"/>
        <v>361551.97101738956</v>
      </c>
      <c r="T159" s="222">
        <f t="shared" si="120"/>
        <v>361551.97101738956</v>
      </c>
      <c r="U159" s="222">
        <f t="shared" si="121"/>
        <v>361551.97101738956</v>
      </c>
      <c r="V159" s="224">
        <f t="shared" si="132"/>
        <v>4338623.6522086747</v>
      </c>
      <c r="W159" s="222">
        <f t="shared" si="131"/>
        <v>67971770.551269248</v>
      </c>
      <c r="X159" s="225">
        <f t="shared" si="133"/>
        <v>4338623.6522086747</v>
      </c>
      <c r="Y159" s="95">
        <f t="shared" si="134"/>
        <v>0</v>
      </c>
      <c r="Z159" s="147">
        <f>V159-'UGL CCA_wo, Dec 31 TU'!V159</f>
        <v>-90547.103775047697</v>
      </c>
      <c r="AB159" s="198">
        <f>+'UGL CCA_wo, Dec 31 TU'!AA159</f>
        <v>1</v>
      </c>
      <c r="AC159" s="198">
        <f>+'UGL CCA_wo, Dec 31 TU'!AB159</f>
        <v>1497771.769601892</v>
      </c>
      <c r="AD159" s="198">
        <f>+'UGL CCA_wo, Dec 31 TU'!AC159</f>
        <v>0</v>
      </c>
    </row>
    <row r="160" spans="1:30" hidden="1">
      <c r="A160" s="226">
        <v>43.2</v>
      </c>
      <c r="B160" s="221">
        <f t="shared" si="106"/>
        <v>0</v>
      </c>
      <c r="C160" s="221">
        <f>'UGL CCA_wo, Dec 31 TU'!C160</f>
        <v>0</v>
      </c>
      <c r="D160" s="221">
        <f t="shared" si="123"/>
        <v>0</v>
      </c>
      <c r="E160" s="222"/>
      <c r="F160" s="221"/>
      <c r="G160" s="222">
        <f t="shared" si="128"/>
        <v>0</v>
      </c>
      <c r="H160" s="222">
        <f t="shared" si="129"/>
        <v>0</v>
      </c>
      <c r="I160" s="223">
        <v>50</v>
      </c>
      <c r="J160" s="222">
        <f t="shared" si="130"/>
        <v>0</v>
      </c>
      <c r="K160" s="222">
        <f t="shared" si="111"/>
        <v>0</v>
      </c>
      <c r="L160" s="222">
        <f t="shared" si="127"/>
        <v>0</v>
      </c>
      <c r="M160" s="222">
        <f t="shared" si="113"/>
        <v>0</v>
      </c>
      <c r="N160" s="222">
        <f t="shared" si="114"/>
        <v>0</v>
      </c>
      <c r="O160" s="222">
        <f t="shared" si="115"/>
        <v>0</v>
      </c>
      <c r="P160" s="222">
        <f t="shared" si="116"/>
        <v>0</v>
      </c>
      <c r="Q160" s="222">
        <f t="shared" si="117"/>
        <v>0</v>
      </c>
      <c r="R160" s="222">
        <f t="shared" si="118"/>
        <v>0</v>
      </c>
      <c r="S160" s="222">
        <f t="shared" si="119"/>
        <v>0</v>
      </c>
      <c r="T160" s="222">
        <f t="shared" si="120"/>
        <v>0</v>
      </c>
      <c r="U160" s="222">
        <f t="shared" si="121"/>
        <v>0</v>
      </c>
      <c r="V160" s="224">
        <f t="shared" si="132"/>
        <v>0</v>
      </c>
      <c r="W160" s="222">
        <f t="shared" si="131"/>
        <v>0</v>
      </c>
      <c r="X160" s="225">
        <f t="shared" si="133"/>
        <v>0</v>
      </c>
      <c r="Y160" s="95">
        <f t="shared" si="134"/>
        <v>0</v>
      </c>
      <c r="Z160" s="147"/>
      <c r="AB160" s="198">
        <f>+'UGL CCA_wo, Dec 31 TU'!AA160</f>
        <v>7</v>
      </c>
      <c r="AC160" s="198">
        <f>+'UGL CCA_wo, Dec 31 TU'!AB160</f>
        <v>3890926.8087687106</v>
      </c>
      <c r="AD160" s="198">
        <f>+'UGL CCA_wo, Dec 31 TU'!AC160</f>
        <v>0</v>
      </c>
    </row>
    <row r="161" spans="1:30" hidden="1">
      <c r="A161" s="226" t="s">
        <v>158</v>
      </c>
      <c r="B161" s="221">
        <f t="shared" si="106"/>
        <v>15422834.351768149</v>
      </c>
      <c r="C161" s="221">
        <f>'UGL CCA_wo, Dec 31 TU'!C161</f>
        <v>0</v>
      </c>
      <c r="D161" s="221">
        <f t="shared" si="123"/>
        <v>0</v>
      </c>
      <c r="E161" s="222"/>
      <c r="F161" s="221"/>
      <c r="G161" s="222">
        <f t="shared" si="128"/>
        <v>0</v>
      </c>
      <c r="H161" s="222">
        <f t="shared" si="129"/>
        <v>15422834.351768149</v>
      </c>
      <c r="I161" s="223">
        <v>7</v>
      </c>
      <c r="J161" s="222">
        <f t="shared" si="130"/>
        <v>89966.533718647537</v>
      </c>
      <c r="K161" s="222">
        <f t="shared" si="111"/>
        <v>89966.533718647537</v>
      </c>
      <c r="L161" s="222">
        <f t="shared" si="127"/>
        <v>89966.533718647537</v>
      </c>
      <c r="M161" s="222">
        <f t="shared" si="113"/>
        <v>89966.533718647537</v>
      </c>
      <c r="N161" s="222">
        <f t="shared" si="114"/>
        <v>89966.533718647537</v>
      </c>
      <c r="O161" s="222">
        <f t="shared" si="115"/>
        <v>89966.533718647537</v>
      </c>
      <c r="P161" s="222">
        <f t="shared" si="116"/>
        <v>89966.533718647537</v>
      </c>
      <c r="Q161" s="222">
        <f t="shared" si="117"/>
        <v>89966.533718647537</v>
      </c>
      <c r="R161" s="222">
        <f t="shared" si="118"/>
        <v>89966.533718647537</v>
      </c>
      <c r="S161" s="222">
        <f t="shared" si="119"/>
        <v>89966.533718647537</v>
      </c>
      <c r="T161" s="222">
        <f t="shared" si="120"/>
        <v>89966.533718647537</v>
      </c>
      <c r="U161" s="222">
        <f t="shared" si="121"/>
        <v>89966.533718647537</v>
      </c>
      <c r="V161" s="224">
        <f t="shared" si="132"/>
        <v>1079598.4046237704</v>
      </c>
      <c r="W161" s="222">
        <f t="shared" si="131"/>
        <v>14343235.947144378</v>
      </c>
      <c r="X161" s="225">
        <f t="shared" si="133"/>
        <v>1079598.4046237704</v>
      </c>
      <c r="Y161" s="95">
        <f t="shared" si="134"/>
        <v>0</v>
      </c>
      <c r="Z161" s="147">
        <f>V161-'UGL CCA_wo, Dec 31 TU'!V161</f>
        <v>0</v>
      </c>
      <c r="AB161" s="198">
        <f>+'UGL CCA_wo, Dec 31 TU'!AA161</f>
        <v>8</v>
      </c>
      <c r="AC161" s="198">
        <f>+'UGL CCA_wo, Dec 31 TU'!AB161</f>
        <v>6243631.0775156245</v>
      </c>
      <c r="AD161" s="198">
        <f>+'UGL CCA_wo, Dec 31 TU'!AC161</f>
        <v>0</v>
      </c>
    </row>
    <row r="162" spans="1:30" hidden="1">
      <c r="A162" s="234">
        <v>14.1</v>
      </c>
      <c r="B162" s="221">
        <f t="shared" si="106"/>
        <v>6335946.4761798419</v>
      </c>
      <c r="C162" s="221">
        <f>'UGL CCA_wo, Dec 31 TU'!C162</f>
        <v>0</v>
      </c>
      <c r="D162" s="221">
        <f t="shared" si="123"/>
        <v>0</v>
      </c>
      <c r="E162" s="222"/>
      <c r="F162" s="221"/>
      <c r="G162" s="222">
        <f t="shared" si="128"/>
        <v>0</v>
      </c>
      <c r="H162" s="222">
        <f t="shared" si="129"/>
        <v>6335946.4761798419</v>
      </c>
      <c r="I162" s="223">
        <v>5</v>
      </c>
      <c r="J162" s="222">
        <f t="shared" si="130"/>
        <v>26399.776984082677</v>
      </c>
      <c r="K162" s="222">
        <f t="shared" si="111"/>
        <v>26399.776984082677</v>
      </c>
      <c r="L162" s="222">
        <f t="shared" si="127"/>
        <v>26399.776984082677</v>
      </c>
      <c r="M162" s="222">
        <f t="shared" si="113"/>
        <v>26399.776984082677</v>
      </c>
      <c r="N162" s="222">
        <f t="shared" si="114"/>
        <v>26399.776984082677</v>
      </c>
      <c r="O162" s="222">
        <f t="shared" si="115"/>
        <v>26399.776984082677</v>
      </c>
      <c r="P162" s="222">
        <f t="shared" si="116"/>
        <v>26399.776984082677</v>
      </c>
      <c r="Q162" s="222">
        <f t="shared" si="117"/>
        <v>26399.776984082677</v>
      </c>
      <c r="R162" s="222">
        <f t="shared" si="118"/>
        <v>26399.776984082677</v>
      </c>
      <c r="S162" s="222">
        <f t="shared" si="119"/>
        <v>26399.776984082677</v>
      </c>
      <c r="T162" s="222">
        <f t="shared" si="120"/>
        <v>26399.776984082677</v>
      </c>
      <c r="U162" s="222">
        <f t="shared" si="121"/>
        <v>26399.776984082677</v>
      </c>
      <c r="V162" s="224">
        <f t="shared" si="132"/>
        <v>316797.32380899205</v>
      </c>
      <c r="W162" s="222">
        <f t="shared" si="131"/>
        <v>6019149.1523708496</v>
      </c>
      <c r="X162" s="225">
        <f t="shared" si="133"/>
        <v>316797.32380899211</v>
      </c>
      <c r="Y162" s="95">
        <f t="shared" si="134"/>
        <v>0</v>
      </c>
      <c r="Z162" s="147">
        <f>V162-'UGL CCA_wo, Dec 31 TU'!V162</f>
        <v>-4107.006437550066</v>
      </c>
      <c r="AB162" s="198">
        <f>+'UGL CCA_wo, Dec 31 TU'!AA162</f>
        <v>14.1</v>
      </c>
      <c r="AC162" s="198">
        <f>+'UGL CCA_wo, Dec 31 TU'!AB162</f>
        <v>0</v>
      </c>
      <c r="AD162" s="198">
        <f>+'UGL CCA_wo, Dec 31 TU'!AC162</f>
        <v>0</v>
      </c>
    </row>
    <row r="163" spans="1:30" ht="13.5" hidden="1" thickBot="1">
      <c r="A163" s="235" t="s">
        <v>84</v>
      </c>
      <c r="B163" s="236">
        <f>SUM(B142:B162)</f>
        <v>4104055982.0987401</v>
      </c>
      <c r="C163" s="236">
        <f t="shared" ref="C163" si="135">SUM(C142:C162)</f>
        <v>466592969.99999928</v>
      </c>
      <c r="D163" s="236">
        <f>SUM(D142:D162)</f>
        <v>466592969.99999928</v>
      </c>
      <c r="E163" s="236">
        <f t="shared" ref="E163:H163" si="136">SUM(E142:E162)</f>
        <v>0</v>
      </c>
      <c r="F163" s="236">
        <f t="shared" si="136"/>
        <v>0</v>
      </c>
      <c r="G163" s="236">
        <f t="shared" si="136"/>
        <v>221636924.99999964</v>
      </c>
      <c r="H163" s="236">
        <f t="shared" si="136"/>
        <v>4792285877.0987396</v>
      </c>
      <c r="I163" s="236"/>
      <c r="J163" s="236">
        <f t="shared" ref="J163:T163" si="137">SUM(J142:J162)</f>
        <v>32862958.583693892</v>
      </c>
      <c r="K163" s="236">
        <f t="shared" si="137"/>
        <v>32862958.583693892</v>
      </c>
      <c r="L163" s="236">
        <f t="shared" si="137"/>
        <v>32862958.583693892</v>
      </c>
      <c r="M163" s="236">
        <f t="shared" si="137"/>
        <v>32862958.583693892</v>
      </c>
      <c r="N163" s="236">
        <f t="shared" si="137"/>
        <v>32862958.583693892</v>
      </c>
      <c r="O163" s="236">
        <f t="shared" si="137"/>
        <v>32862958.583693892</v>
      </c>
      <c r="P163" s="236">
        <f t="shared" si="137"/>
        <v>32862958.583693892</v>
      </c>
      <c r="Q163" s="236">
        <f t="shared" si="137"/>
        <v>32862958.583693892</v>
      </c>
      <c r="R163" s="236">
        <f t="shared" si="137"/>
        <v>32862958.583693892</v>
      </c>
      <c r="S163" s="236">
        <f t="shared" si="137"/>
        <v>32862958.583693892</v>
      </c>
      <c r="T163" s="236">
        <f t="shared" si="137"/>
        <v>32862958.583693892</v>
      </c>
      <c r="U163" s="236">
        <f>SUM(U142:U162)</f>
        <v>32862958.583693892</v>
      </c>
      <c r="V163" s="236">
        <f>SUM(V142:V162)</f>
        <v>394566719.52552754</v>
      </c>
      <c r="W163" s="236">
        <f>SUM(W142:W162)</f>
        <v>4176082232.5732121</v>
      </c>
      <c r="X163" s="225">
        <f>SUM(X142:X162)</f>
        <v>394355503.00432658</v>
      </c>
      <c r="Y163" s="95">
        <f t="shared" si="134"/>
        <v>211216.52120095491</v>
      </c>
      <c r="Z163" s="147"/>
      <c r="AB163" s="198">
        <f>+'UGL CCA_wo, Dec 31 TU'!AA163</f>
        <v>49</v>
      </c>
      <c r="AC163" s="198">
        <f>+'UGL CCA_wo, Dec 31 TU'!AB163</f>
        <v>8514340.5413573235</v>
      </c>
      <c r="AD163" s="198">
        <f>+'UGL CCA_wo, Dec 31 TU'!AC163</f>
        <v>0</v>
      </c>
    </row>
    <row r="164" spans="1:30" hidden="1">
      <c r="A164" s="237"/>
      <c r="B164" s="238" t="str">
        <f>+'UGL CCA_wo, Dec 31 TU'!B164</f>
        <v>ICM</v>
      </c>
      <c r="C164" s="238">
        <f>+'UGL CCA_wo, Dec 31 TU'!C164</f>
        <v>28080487.519871965</v>
      </c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9">
        <f>V163-X163-Y163</f>
        <v>0</v>
      </c>
      <c r="Y164" s="95"/>
      <c r="Z164" s="164">
        <f>SUM(Z143:Z162)</f>
        <v>30803009.909123365</v>
      </c>
      <c r="AB164" s="198">
        <f>+'UGL CCA_wo, Dec 31 TU'!AA164</f>
        <v>51</v>
      </c>
      <c r="AC164" s="198">
        <f>+'UGL CCA_wo, Dec 31 TU'!AB164</f>
        <v>7933817.3226284161</v>
      </c>
      <c r="AD164" s="198">
        <f>+'UGL CCA_wo, Dec 31 TU'!AC164</f>
        <v>0</v>
      </c>
    </row>
    <row r="165" spans="1:30" hidden="1">
      <c r="A165" s="237"/>
      <c r="B165" s="238" t="str">
        <f>+'UGL CCA_wo, Dec 31 TU'!B165</f>
        <v>Total</v>
      </c>
      <c r="C165" s="238">
        <f>+C163+C164</f>
        <v>494673457.51987123</v>
      </c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40"/>
      <c r="AB165" s="198">
        <f>+'UGL CCA_wo, Dec 31 TU'!AA165</f>
        <v>0</v>
      </c>
      <c r="AC165" s="198">
        <f>+'UGL CCA_wo, Dec 31 TU'!AB165</f>
        <v>0</v>
      </c>
      <c r="AD165" s="198">
        <f>+'UGL CCA_wo, Dec 31 TU'!AC165</f>
        <v>0</v>
      </c>
    </row>
    <row r="166" spans="1:30" hidden="1">
      <c r="A166" s="237"/>
      <c r="B166" s="237"/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40"/>
      <c r="AB166" s="198">
        <f>+'UGL CCA_wo, Dec 31 TU'!AA166</f>
        <v>0</v>
      </c>
      <c r="AC166" s="198">
        <f>+'UGL CCA_wo, Dec 31 TU'!AB166</f>
        <v>28080487.519871965</v>
      </c>
      <c r="AD166" s="198">
        <f>+'UGL CCA_wo, Dec 31 TU'!AC166</f>
        <v>0</v>
      </c>
    </row>
    <row r="167" spans="1:30" hidden="1">
      <c r="A167" s="190" t="s">
        <v>189</v>
      </c>
      <c r="B167" s="191"/>
      <c r="C167" s="191"/>
      <c r="D167" s="191"/>
      <c r="E167" s="191"/>
      <c r="F167" s="191"/>
      <c r="G167" s="191"/>
      <c r="H167" s="193" t="s">
        <v>127</v>
      </c>
      <c r="I167" s="191"/>
      <c r="J167" s="194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5"/>
      <c r="Y167" s="126"/>
      <c r="AB167" s="198" t="str">
        <f>+'UGL CCA_wo, Dec 31 TU'!AA167</f>
        <v xml:space="preserve">From the ICM Spend file. </v>
      </c>
      <c r="AC167" s="198">
        <f>+'UGL CCA_wo, Dec 31 TU'!AB167</f>
        <v>0</v>
      </c>
      <c r="AD167" s="198">
        <f>+'UGL CCA_wo, Dec 31 TU'!AC167</f>
        <v>0</v>
      </c>
    </row>
    <row r="168" spans="1:30" hidden="1">
      <c r="A168" s="190" t="s">
        <v>290</v>
      </c>
      <c r="B168" s="191"/>
      <c r="C168" s="191"/>
      <c r="D168" s="191"/>
      <c r="E168" s="191"/>
      <c r="F168" s="191"/>
      <c r="G168" s="191"/>
      <c r="H168" s="196" t="s">
        <v>131</v>
      </c>
      <c r="I168" s="191"/>
      <c r="J168" s="194"/>
      <c r="K168" s="191"/>
      <c r="L168" s="191"/>
      <c r="M168" s="191"/>
      <c r="N168" s="191"/>
      <c r="O168" s="191"/>
      <c r="P168" s="191"/>
      <c r="Q168" s="191"/>
      <c r="R168" s="191"/>
      <c r="S168" s="191"/>
      <c r="T168" s="194"/>
      <c r="U168" s="191"/>
      <c r="V168" s="191"/>
      <c r="W168" s="191"/>
      <c r="X168" s="195"/>
      <c r="Y168" s="126"/>
      <c r="AB168" s="198">
        <f>+'UGL CCA_wo, Dec 31 TU'!AA168</f>
        <v>0</v>
      </c>
      <c r="AC168" s="198">
        <f>+'UGL CCA_wo, Dec 31 TU'!AB168</f>
        <v>0</v>
      </c>
      <c r="AD168" s="198">
        <f>+'UGL CCA_wo, Dec 31 TU'!AC168</f>
        <v>0</v>
      </c>
    </row>
    <row r="169" spans="1:30" hidden="1">
      <c r="A169" s="190" t="s">
        <v>133</v>
      </c>
      <c r="B169" s="191"/>
      <c r="C169" s="191"/>
      <c r="D169" s="191"/>
      <c r="E169" s="191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9"/>
      <c r="Q169" s="191"/>
      <c r="R169" s="191"/>
      <c r="S169" s="191"/>
      <c r="T169" s="191"/>
      <c r="U169" s="191"/>
      <c r="V169" s="191"/>
      <c r="W169" s="191"/>
      <c r="X169" s="195"/>
      <c r="Y169" s="126"/>
      <c r="AB169" s="198">
        <f>+'UGL CCA_wo, Dec 31 TU'!AA169</f>
        <v>0</v>
      </c>
      <c r="AC169" s="198">
        <f>+'UGL CCA_wo, Dec 31 TU'!AB169</f>
        <v>0</v>
      </c>
      <c r="AD169" s="198">
        <f>+'UGL CCA_wo, Dec 31 TU'!AC169</f>
        <v>0</v>
      </c>
    </row>
    <row r="170" spans="1:30" hidden="1">
      <c r="A170" s="200" t="s">
        <v>191</v>
      </c>
      <c r="B170" s="201"/>
      <c r="C170" s="191"/>
      <c r="D170" s="191"/>
      <c r="E170" s="191"/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5"/>
      <c r="Y170" s="126"/>
      <c r="AB170" s="198">
        <f>+'UGL CCA_wo, Dec 31 TU'!AA170</f>
        <v>0</v>
      </c>
      <c r="AC170" s="198">
        <f>+'UGL CCA_wo, Dec 31 TU'!AB170</f>
        <v>0</v>
      </c>
      <c r="AD170" s="198">
        <f>+'UGL CCA_wo, Dec 31 TU'!AC170</f>
        <v>0</v>
      </c>
    </row>
    <row r="171" spans="1:30" hidden="1">
      <c r="A171" s="202"/>
      <c r="B171" s="203" t="s">
        <v>134</v>
      </c>
      <c r="C171" s="204" t="s">
        <v>135</v>
      </c>
      <c r="D171" s="205" t="s">
        <v>136</v>
      </c>
      <c r="E171" s="202"/>
      <c r="F171" s="204" t="s">
        <v>137</v>
      </c>
      <c r="G171" s="205" t="s">
        <v>138</v>
      </c>
      <c r="H171" s="204" t="s">
        <v>139</v>
      </c>
      <c r="I171" s="202"/>
      <c r="J171" s="205" t="s">
        <v>25</v>
      </c>
      <c r="K171" s="205" t="s">
        <v>25</v>
      </c>
      <c r="L171" s="205" t="s">
        <v>25</v>
      </c>
      <c r="M171" s="205" t="s">
        <v>25</v>
      </c>
      <c r="N171" s="205" t="s">
        <v>25</v>
      </c>
      <c r="O171" s="205" t="s">
        <v>25</v>
      </c>
      <c r="P171" s="205" t="s">
        <v>25</v>
      </c>
      <c r="Q171" s="205" t="s">
        <v>25</v>
      </c>
      <c r="R171" s="205" t="s">
        <v>25</v>
      </c>
      <c r="S171" s="205" t="s">
        <v>25</v>
      </c>
      <c r="T171" s="205" t="s">
        <v>25</v>
      </c>
      <c r="U171" s="206" t="s">
        <v>25</v>
      </c>
      <c r="V171" s="205" t="s">
        <v>25</v>
      </c>
      <c r="W171" s="207" t="s">
        <v>140</v>
      </c>
      <c r="X171" s="195"/>
      <c r="Y171" s="126"/>
      <c r="AB171" s="198">
        <f>+'UGL CCA_wo, Dec 31 TU'!AA171</f>
        <v>0</v>
      </c>
      <c r="AC171" s="198">
        <f>+'UGL CCA_wo, Dec 31 TU'!AB171</f>
        <v>0</v>
      </c>
      <c r="AD171" s="198">
        <f>+'UGL CCA_wo, Dec 31 TU'!AC171</f>
        <v>0</v>
      </c>
    </row>
    <row r="172" spans="1:30" hidden="1">
      <c r="A172" s="208" t="s">
        <v>141</v>
      </c>
      <c r="B172" s="209" t="s">
        <v>142</v>
      </c>
      <c r="C172" s="208" t="s">
        <v>5</v>
      </c>
      <c r="D172" s="208" t="s">
        <v>143</v>
      </c>
      <c r="E172" s="210" t="s">
        <v>144</v>
      </c>
      <c r="F172" s="208" t="s">
        <v>145</v>
      </c>
      <c r="G172" s="211" t="s">
        <v>146</v>
      </c>
      <c r="H172" s="208" t="s">
        <v>147</v>
      </c>
      <c r="I172" s="211" t="s">
        <v>16</v>
      </c>
      <c r="J172" s="211" t="s">
        <v>192</v>
      </c>
      <c r="K172" s="211" t="s">
        <v>192</v>
      </c>
      <c r="L172" s="211" t="s">
        <v>192</v>
      </c>
      <c r="M172" s="211" t="s">
        <v>192</v>
      </c>
      <c r="N172" s="211" t="s">
        <v>192</v>
      </c>
      <c r="O172" s="211" t="s">
        <v>192</v>
      </c>
      <c r="P172" s="211" t="s">
        <v>192</v>
      </c>
      <c r="Q172" s="211" t="s">
        <v>192</v>
      </c>
      <c r="R172" s="211" t="s">
        <v>192</v>
      </c>
      <c r="S172" s="211" t="s">
        <v>192</v>
      </c>
      <c r="T172" s="211" t="s">
        <v>192</v>
      </c>
      <c r="U172" s="212" t="s">
        <v>192</v>
      </c>
      <c r="V172" s="208"/>
      <c r="W172" s="213" t="s">
        <v>10</v>
      </c>
      <c r="X172" s="195"/>
      <c r="Y172" s="142"/>
      <c r="AB172" s="198">
        <f>+'UGL CCA_wo, Dec 31 TU'!AA172</f>
        <v>0</v>
      </c>
      <c r="AC172" s="198">
        <f>+'UGL CCA_wo, Dec 31 TU'!AB172</f>
        <v>0</v>
      </c>
      <c r="AD172" s="198">
        <f>+'UGL CCA_wo, Dec 31 TU'!AC172</f>
        <v>0</v>
      </c>
    </row>
    <row r="173" spans="1:30" hidden="1">
      <c r="A173" s="214" t="s">
        <v>148</v>
      </c>
      <c r="B173" s="215" t="s">
        <v>149</v>
      </c>
      <c r="C173" s="214" t="s">
        <v>84</v>
      </c>
      <c r="D173" s="216" t="s">
        <v>150</v>
      </c>
      <c r="E173" s="217"/>
      <c r="F173" s="214" t="s">
        <v>151</v>
      </c>
      <c r="G173" s="216" t="s">
        <v>152</v>
      </c>
      <c r="H173" s="214" t="s">
        <v>153</v>
      </c>
      <c r="I173" s="216" t="s">
        <v>154</v>
      </c>
      <c r="J173" s="216" t="s">
        <v>194</v>
      </c>
      <c r="K173" s="216" t="s">
        <v>195</v>
      </c>
      <c r="L173" s="216" t="s">
        <v>196</v>
      </c>
      <c r="M173" s="216" t="s">
        <v>197</v>
      </c>
      <c r="N173" s="216" t="s">
        <v>198</v>
      </c>
      <c r="O173" s="216" t="s">
        <v>199</v>
      </c>
      <c r="P173" s="216" t="s">
        <v>200</v>
      </c>
      <c r="Q173" s="216" t="s">
        <v>201</v>
      </c>
      <c r="R173" s="216" t="s">
        <v>202</v>
      </c>
      <c r="S173" s="216" t="s">
        <v>203</v>
      </c>
      <c r="T173" s="216" t="s">
        <v>204</v>
      </c>
      <c r="U173" s="216" t="s">
        <v>205</v>
      </c>
      <c r="V173" s="216" t="s">
        <v>155</v>
      </c>
      <c r="W173" s="213" t="s">
        <v>291</v>
      </c>
      <c r="X173" s="218" t="s">
        <v>167</v>
      </c>
      <c r="Y173" s="142"/>
      <c r="Z173" s="147" t="s">
        <v>253</v>
      </c>
      <c r="AB173" s="198">
        <f>+'UGL CCA_wo, Dec 31 TU'!AA173</f>
        <v>0</v>
      </c>
      <c r="AC173" s="198">
        <f>+'UGL CCA_wo, Dec 31 TU'!AB173</f>
        <v>0</v>
      </c>
      <c r="AD173" s="198">
        <f>+'UGL CCA_wo, Dec 31 TU'!AC173</f>
        <v>0</v>
      </c>
    </row>
    <row r="174" spans="1:30" hidden="1">
      <c r="A174" s="211"/>
      <c r="B174" s="219"/>
      <c r="C174" s="210"/>
      <c r="D174" s="210"/>
      <c r="E174" s="210"/>
      <c r="F174" s="210"/>
      <c r="G174" s="210"/>
      <c r="H174" s="210"/>
      <c r="I174" s="211"/>
      <c r="J174" s="210"/>
      <c r="K174" s="210"/>
      <c r="L174" s="210"/>
      <c r="M174" s="210"/>
      <c r="N174" s="210"/>
      <c r="O174" s="210"/>
      <c r="P174" s="210"/>
      <c r="Q174" s="210"/>
      <c r="R174" s="210"/>
      <c r="S174" s="210"/>
      <c r="T174" s="210"/>
      <c r="U174" s="210"/>
      <c r="V174" s="220"/>
      <c r="W174" s="202"/>
      <c r="X174" s="195"/>
      <c r="Y174" s="142"/>
      <c r="AB174" s="198">
        <f>+'UGL CCA_wo, Dec 31 TU'!AA174</f>
        <v>0</v>
      </c>
      <c r="AC174" s="198">
        <f>+'UGL CCA_wo, Dec 31 TU'!AB174</f>
        <v>0</v>
      </c>
      <c r="AD174" s="198">
        <f>+'UGL CCA_wo, Dec 31 TU'!AC174</f>
        <v>0</v>
      </c>
    </row>
    <row r="175" spans="1:30" hidden="1">
      <c r="A175" s="212">
        <v>1</v>
      </c>
      <c r="B175" s="221">
        <f t="shared" ref="B175:B195" si="138">W142</f>
        <v>880198236.13244867</v>
      </c>
      <c r="C175" s="221">
        <f>'UGL CCA_wo, Dec 31 TU'!C175</f>
        <v>0</v>
      </c>
      <c r="D175" s="221">
        <f>+C175</f>
        <v>0</v>
      </c>
      <c r="E175" s="210"/>
      <c r="F175" s="210"/>
      <c r="G175" s="222">
        <f t="shared" ref="G175" si="139">+((C175+F175)*0.5)</f>
        <v>0</v>
      </c>
      <c r="H175" s="222">
        <f>+B175+G175+D175</f>
        <v>880198236.13244867</v>
      </c>
      <c r="I175" s="223">
        <v>4</v>
      </c>
      <c r="J175" s="222">
        <f>H175*I175/100/12</f>
        <v>2933994.1204414959</v>
      </c>
      <c r="K175" s="222">
        <f>H175*I175/100/12</f>
        <v>2933994.1204414959</v>
      </c>
      <c r="L175" s="222">
        <f>H175*I175/100/12</f>
        <v>2933994.1204414959</v>
      </c>
      <c r="M175" s="222">
        <f>H175*I175/100/12</f>
        <v>2933994.1204414959</v>
      </c>
      <c r="N175" s="222">
        <f>H175*I175/100/12</f>
        <v>2933994.1204414959</v>
      </c>
      <c r="O175" s="222">
        <f>H175*I175/100/12</f>
        <v>2933994.1204414959</v>
      </c>
      <c r="P175" s="222">
        <f>H175*I175/100/12</f>
        <v>2933994.1204414959</v>
      </c>
      <c r="Q175" s="222">
        <f>H175*I175/100/12</f>
        <v>2933994.1204414959</v>
      </c>
      <c r="R175" s="222">
        <f>H175*I175/100/12</f>
        <v>2933994.1204414959</v>
      </c>
      <c r="S175" s="222">
        <f>H175*I175/100/12</f>
        <v>2933994.1204414959</v>
      </c>
      <c r="T175" s="222">
        <f>H175*I175/100/12</f>
        <v>2933994.1204414959</v>
      </c>
      <c r="U175" s="222">
        <f>H175*I175/100/12</f>
        <v>2933994.1204414959</v>
      </c>
      <c r="V175" s="224">
        <f>SUM(J175:U175)</f>
        <v>35207929.445297949</v>
      </c>
      <c r="W175" s="222">
        <f>+B175+C175+F175-V175</f>
        <v>844990306.68715072</v>
      </c>
      <c r="X175" s="225">
        <f>H175*I175/100</f>
        <v>35207929.445297949</v>
      </c>
      <c r="Y175" s="156">
        <f t="shared" ref="Y175:Y183" si="140">V175-X175</f>
        <v>0</v>
      </c>
      <c r="Z175" s="147">
        <f>V175-'UGL CCA_wo, Dec 31 TU'!V175</f>
        <v>0</v>
      </c>
      <c r="AB175" s="198">
        <f>+'UGL CCA_wo, Dec 31 TU'!AA175</f>
        <v>0</v>
      </c>
      <c r="AC175" s="198">
        <f>+'UGL CCA_wo, Dec 31 TU'!AB175</f>
        <v>0</v>
      </c>
      <c r="AD175" s="198">
        <f>+'UGL CCA_wo, Dec 31 TU'!AC175</f>
        <v>0</v>
      </c>
    </row>
    <row r="176" spans="1:30" hidden="1">
      <c r="A176" s="226" t="s">
        <v>157</v>
      </c>
      <c r="B176" s="221">
        <f t="shared" si="138"/>
        <v>103271967.33993037</v>
      </c>
      <c r="C176" s="221">
        <f>'UGL CCA_wo, Dec 31 TU'!C176</f>
        <v>0</v>
      </c>
      <c r="D176" s="221">
        <f>+C176</f>
        <v>0</v>
      </c>
      <c r="E176" s="222"/>
      <c r="F176" s="221"/>
      <c r="G176" s="222">
        <f>+((C176+F176)*0.5)</f>
        <v>0</v>
      </c>
      <c r="H176" s="222">
        <f t="shared" ref="H176:H182" si="141">+B176+G176+D176</f>
        <v>103271967.33993037</v>
      </c>
      <c r="I176" s="223">
        <v>6</v>
      </c>
      <c r="J176" s="222">
        <f t="shared" ref="J176:J182" si="142">H176*I176/100/12</f>
        <v>516359.83669965185</v>
      </c>
      <c r="K176" s="222">
        <f t="shared" ref="K176:K195" si="143">H176*I176/100/12</f>
        <v>516359.83669965185</v>
      </c>
      <c r="L176" s="222">
        <f t="shared" ref="L176:L179" si="144">H176*I176/100/12</f>
        <v>516359.83669965185</v>
      </c>
      <c r="M176" s="222">
        <f t="shared" ref="M176:M195" si="145">H176*I176/100/12</f>
        <v>516359.83669965185</v>
      </c>
      <c r="N176" s="222">
        <f t="shared" ref="N176:N195" si="146">H176*I176/100/12</f>
        <v>516359.83669965185</v>
      </c>
      <c r="O176" s="222">
        <f t="shared" ref="O176:O195" si="147">H176*I176/100/12</f>
        <v>516359.83669965185</v>
      </c>
      <c r="P176" s="222">
        <f t="shared" ref="P176:P195" si="148">H176*I176/100/12</f>
        <v>516359.83669965185</v>
      </c>
      <c r="Q176" s="222">
        <f t="shared" ref="Q176:Q195" si="149">H176*I176/100/12</f>
        <v>516359.83669965185</v>
      </c>
      <c r="R176" s="222">
        <f t="shared" ref="R176:R195" si="150">H176*I176/100/12</f>
        <v>516359.83669965185</v>
      </c>
      <c r="S176" s="222">
        <f t="shared" ref="S176:S195" si="151">H176*I176/100/12</f>
        <v>516359.83669965185</v>
      </c>
      <c r="T176" s="222">
        <f t="shared" ref="T176:T195" si="152">H176*I176/100/12</f>
        <v>516359.83669965185</v>
      </c>
      <c r="U176" s="222">
        <f t="shared" ref="U176:U195" si="153">H176*I176/100/12</f>
        <v>516359.83669965185</v>
      </c>
      <c r="V176" s="224">
        <f t="shared" ref="V176:V182" si="154">SUM(J176:U176)</f>
        <v>6196318.0403958214</v>
      </c>
      <c r="W176" s="222">
        <f>+B176+C176+F176-V176</f>
        <v>97075649.299534544</v>
      </c>
      <c r="X176" s="225">
        <f>H176*I176/100</f>
        <v>6196318.0403958224</v>
      </c>
      <c r="Y176" s="156">
        <f t="shared" si="140"/>
        <v>0</v>
      </c>
      <c r="Z176" s="147">
        <f>V176-'UGL CCA_wo, Dec 31 TU'!V176</f>
        <v>-24326.285143280402</v>
      </c>
      <c r="AB176" s="198">
        <f>+'UGL CCA_wo, Dec 31 TU'!AA176</f>
        <v>0</v>
      </c>
      <c r="AC176" s="198">
        <f>+'UGL CCA_wo, Dec 31 TU'!AB176</f>
        <v>0</v>
      </c>
      <c r="AD176" s="198">
        <f>+'UGL CCA_wo, Dec 31 TU'!AC176</f>
        <v>0</v>
      </c>
    </row>
    <row r="177" spans="1:30" hidden="1">
      <c r="A177" s="226">
        <v>2</v>
      </c>
      <c r="B177" s="221">
        <f t="shared" si="138"/>
        <v>79483249.215132058</v>
      </c>
      <c r="C177" s="221">
        <f>'UGL CCA_wo, Dec 31 TU'!C177</f>
        <v>0</v>
      </c>
      <c r="D177" s="221">
        <f t="shared" ref="D177:D195" si="155">+C177</f>
        <v>0</v>
      </c>
      <c r="E177" s="222"/>
      <c r="F177" s="221"/>
      <c r="G177" s="222">
        <f t="shared" ref="G177:G181" si="156">+((C177+F177)*0.5)</f>
        <v>0</v>
      </c>
      <c r="H177" s="222">
        <f t="shared" si="141"/>
        <v>79483249.215132058</v>
      </c>
      <c r="I177" s="223">
        <v>6</v>
      </c>
      <c r="J177" s="222">
        <f t="shared" si="142"/>
        <v>397416.24607566028</v>
      </c>
      <c r="K177" s="222">
        <f t="shared" si="143"/>
        <v>397416.24607566028</v>
      </c>
      <c r="L177" s="222">
        <f t="shared" si="144"/>
        <v>397416.24607566028</v>
      </c>
      <c r="M177" s="222">
        <f t="shared" si="145"/>
        <v>397416.24607566028</v>
      </c>
      <c r="N177" s="222">
        <f t="shared" si="146"/>
        <v>397416.24607566028</v>
      </c>
      <c r="O177" s="222">
        <f t="shared" si="147"/>
        <v>397416.24607566028</v>
      </c>
      <c r="P177" s="222">
        <f t="shared" si="148"/>
        <v>397416.24607566028</v>
      </c>
      <c r="Q177" s="222">
        <f t="shared" si="149"/>
        <v>397416.24607566028</v>
      </c>
      <c r="R177" s="222">
        <f t="shared" si="150"/>
        <v>397416.24607566028</v>
      </c>
      <c r="S177" s="222">
        <f t="shared" si="151"/>
        <v>397416.24607566028</v>
      </c>
      <c r="T177" s="222">
        <f t="shared" si="152"/>
        <v>397416.24607566028</v>
      </c>
      <c r="U177" s="222">
        <f t="shared" si="153"/>
        <v>397416.24607566028</v>
      </c>
      <c r="V177" s="224">
        <f t="shared" si="154"/>
        <v>4768994.9529079236</v>
      </c>
      <c r="W177" s="222">
        <f>+B177+C177+F177-V177</f>
        <v>74714254.262224138</v>
      </c>
      <c r="X177" s="225">
        <f t="shared" ref="X177:X183" si="157">H177*I177/100</f>
        <v>4768994.9529079236</v>
      </c>
      <c r="Y177" s="156">
        <f t="shared" si="140"/>
        <v>0</v>
      </c>
      <c r="Z177" s="147">
        <f>V177-'UGL CCA_wo, Dec 31 TU'!V177</f>
        <v>0</v>
      </c>
      <c r="AB177" s="198">
        <f>+'UGL CCA_wo, Dec 31 TU'!AA177</f>
        <v>0</v>
      </c>
      <c r="AC177" s="198">
        <f>+'UGL CCA_wo, Dec 31 TU'!AB177</f>
        <v>0</v>
      </c>
      <c r="AD177" s="198">
        <f>+'UGL CCA_wo, Dec 31 TU'!AC177</f>
        <v>0</v>
      </c>
    </row>
    <row r="178" spans="1:30" hidden="1">
      <c r="A178" s="226">
        <v>3</v>
      </c>
      <c r="B178" s="221">
        <f t="shared" si="138"/>
        <v>2562949.7199868751</v>
      </c>
      <c r="C178" s="221">
        <f>'UGL CCA_wo, Dec 31 TU'!C178</f>
        <v>0</v>
      </c>
      <c r="D178" s="221">
        <f t="shared" si="155"/>
        <v>0</v>
      </c>
      <c r="E178" s="222"/>
      <c r="F178" s="221"/>
      <c r="G178" s="222">
        <f t="shared" si="156"/>
        <v>0</v>
      </c>
      <c r="H178" s="222">
        <f t="shared" si="141"/>
        <v>2562949.7199868751</v>
      </c>
      <c r="I178" s="223">
        <v>5</v>
      </c>
      <c r="J178" s="222">
        <f t="shared" si="142"/>
        <v>10678.957166611979</v>
      </c>
      <c r="K178" s="222">
        <f t="shared" si="143"/>
        <v>10678.957166611979</v>
      </c>
      <c r="L178" s="222">
        <f t="shared" si="144"/>
        <v>10678.957166611979</v>
      </c>
      <c r="M178" s="222">
        <f t="shared" si="145"/>
        <v>10678.957166611979</v>
      </c>
      <c r="N178" s="222">
        <f t="shared" si="146"/>
        <v>10678.957166611979</v>
      </c>
      <c r="O178" s="222">
        <f t="shared" si="147"/>
        <v>10678.957166611979</v>
      </c>
      <c r="P178" s="222">
        <f t="shared" si="148"/>
        <v>10678.957166611979</v>
      </c>
      <c r="Q178" s="222">
        <f t="shared" si="149"/>
        <v>10678.957166611979</v>
      </c>
      <c r="R178" s="222">
        <f t="shared" si="150"/>
        <v>10678.957166611979</v>
      </c>
      <c r="S178" s="222">
        <f t="shared" si="151"/>
        <v>10678.957166611979</v>
      </c>
      <c r="T178" s="222">
        <f t="shared" si="152"/>
        <v>10678.957166611979</v>
      </c>
      <c r="U178" s="222">
        <f t="shared" si="153"/>
        <v>10678.957166611979</v>
      </c>
      <c r="V178" s="224">
        <f t="shared" si="154"/>
        <v>128147.48599934373</v>
      </c>
      <c r="W178" s="222">
        <f t="shared" ref="W178:W182" si="158">+B178+C178+F178-V178</f>
        <v>2434802.2339875312</v>
      </c>
      <c r="X178" s="225">
        <f t="shared" si="157"/>
        <v>128147.48599934374</v>
      </c>
      <c r="Y178" s="156">
        <f t="shared" si="140"/>
        <v>0</v>
      </c>
      <c r="Z178" s="147">
        <f>V178-'UGL CCA_wo, Dec 31 TU'!V178</f>
        <v>0</v>
      </c>
      <c r="AB178" s="198">
        <f>+'UGL CCA_wo, Dec 31 TU'!AA178</f>
        <v>0</v>
      </c>
      <c r="AC178" s="198">
        <f>+'UGL CCA_wo, Dec 31 TU'!AB178</f>
        <v>0</v>
      </c>
      <c r="AD178" s="198">
        <f>+'UGL CCA_wo, Dec 31 TU'!AC178</f>
        <v>0</v>
      </c>
    </row>
    <row r="179" spans="1:30" hidden="1">
      <c r="A179" s="226">
        <v>6</v>
      </c>
      <c r="B179" s="221">
        <f t="shared" si="138"/>
        <v>60271.904789999986</v>
      </c>
      <c r="C179" s="221">
        <f>'UGL CCA_wo, Dec 31 TU'!C179</f>
        <v>0</v>
      </c>
      <c r="D179" s="221">
        <f t="shared" si="155"/>
        <v>0</v>
      </c>
      <c r="E179" s="222"/>
      <c r="F179" s="221"/>
      <c r="G179" s="222">
        <f t="shared" si="156"/>
        <v>0</v>
      </c>
      <c r="H179" s="222">
        <f t="shared" si="141"/>
        <v>60271.904789999986</v>
      </c>
      <c r="I179" s="223">
        <v>10</v>
      </c>
      <c r="J179" s="222">
        <f t="shared" si="142"/>
        <v>502.26587324999991</v>
      </c>
      <c r="K179" s="222">
        <f t="shared" si="143"/>
        <v>502.26587324999991</v>
      </c>
      <c r="L179" s="222">
        <f t="shared" si="144"/>
        <v>502.26587324999991</v>
      </c>
      <c r="M179" s="222">
        <f t="shared" si="145"/>
        <v>502.26587324999991</v>
      </c>
      <c r="N179" s="222">
        <f t="shared" si="146"/>
        <v>502.26587324999991</v>
      </c>
      <c r="O179" s="222">
        <f t="shared" si="147"/>
        <v>502.26587324999991</v>
      </c>
      <c r="P179" s="222">
        <f t="shared" si="148"/>
        <v>502.26587324999991</v>
      </c>
      <c r="Q179" s="222">
        <f t="shared" si="149"/>
        <v>502.26587324999991</v>
      </c>
      <c r="R179" s="222">
        <f t="shared" si="150"/>
        <v>502.26587324999991</v>
      </c>
      <c r="S179" s="222">
        <f t="shared" si="151"/>
        <v>502.26587324999991</v>
      </c>
      <c r="T179" s="222">
        <f t="shared" si="152"/>
        <v>502.26587324999991</v>
      </c>
      <c r="U179" s="222">
        <f t="shared" si="153"/>
        <v>502.26587324999991</v>
      </c>
      <c r="V179" s="224">
        <f t="shared" si="154"/>
        <v>6027.1904790000008</v>
      </c>
      <c r="W179" s="222">
        <f t="shared" si="158"/>
        <v>54244.714310999989</v>
      </c>
      <c r="X179" s="225">
        <f t="shared" si="157"/>
        <v>6027.190478999999</v>
      </c>
      <c r="Y179" s="156">
        <f t="shared" si="140"/>
        <v>0</v>
      </c>
      <c r="Z179" s="147">
        <f>V179-'UGL CCA_wo, Dec 31 TU'!V179</f>
        <v>0</v>
      </c>
      <c r="AB179" s="198">
        <f>+'UGL CCA_wo, Dec 31 TU'!AA179</f>
        <v>0</v>
      </c>
      <c r="AC179" s="198">
        <f>+'UGL CCA_wo, Dec 31 TU'!AB179</f>
        <v>0</v>
      </c>
      <c r="AD179" s="198">
        <f>+'UGL CCA_wo, Dec 31 TU'!AC179</f>
        <v>0</v>
      </c>
    </row>
    <row r="180" spans="1:30" hidden="1">
      <c r="A180" s="226">
        <v>7</v>
      </c>
      <c r="B180" s="221">
        <f t="shared" si="138"/>
        <v>357323745.62041187</v>
      </c>
      <c r="C180" s="221">
        <f>'UGL CCA_wo, Dec 31 TU'!C180</f>
        <v>7763013.0000001639</v>
      </c>
      <c r="D180" s="221">
        <f t="shared" si="155"/>
        <v>7763013.0000001639</v>
      </c>
      <c r="E180" s="221"/>
      <c r="F180" s="221"/>
      <c r="G180" s="222">
        <f t="shared" si="156"/>
        <v>3881506.500000082</v>
      </c>
      <c r="H180" s="222">
        <f t="shared" si="141"/>
        <v>368968265.12041211</v>
      </c>
      <c r="I180" s="223">
        <v>15</v>
      </c>
      <c r="J180" s="222">
        <f t="shared" si="142"/>
        <v>4612103.3140051514</v>
      </c>
      <c r="K180" s="222">
        <f t="shared" si="143"/>
        <v>4612103.3140051514</v>
      </c>
      <c r="L180" s="222">
        <f>H180*I180/100/12</f>
        <v>4612103.3140051514</v>
      </c>
      <c r="M180" s="222">
        <f t="shared" si="145"/>
        <v>4612103.3140051514</v>
      </c>
      <c r="N180" s="222">
        <f t="shared" si="146"/>
        <v>4612103.3140051514</v>
      </c>
      <c r="O180" s="222">
        <f t="shared" si="147"/>
        <v>4612103.3140051514</v>
      </c>
      <c r="P180" s="222">
        <f t="shared" si="148"/>
        <v>4612103.3140051514</v>
      </c>
      <c r="Q180" s="222">
        <f t="shared" si="149"/>
        <v>4612103.3140051514</v>
      </c>
      <c r="R180" s="222">
        <f t="shared" si="150"/>
        <v>4612103.3140051514</v>
      </c>
      <c r="S180" s="222">
        <f t="shared" si="151"/>
        <v>4612103.3140051514</v>
      </c>
      <c r="T180" s="222">
        <f t="shared" si="152"/>
        <v>4612103.3140051514</v>
      </c>
      <c r="U180" s="222">
        <f t="shared" si="153"/>
        <v>4612103.3140051514</v>
      </c>
      <c r="V180" s="224">
        <f t="shared" si="154"/>
        <v>55345239.768061817</v>
      </c>
      <c r="W180" s="222">
        <f t="shared" si="158"/>
        <v>309741518.85235023</v>
      </c>
      <c r="X180" s="225">
        <f t="shared" si="157"/>
        <v>55345239.768061817</v>
      </c>
      <c r="Y180" s="156">
        <f t="shared" si="140"/>
        <v>0</v>
      </c>
      <c r="Z180" s="147">
        <f>V180-'UGL CCA_wo, Dec 31 TU'!V180</f>
        <v>593567.34378051013</v>
      </c>
      <c r="AB180" s="198">
        <f>+'UGL CCA_wo, Dec 31 TU'!AA180</f>
        <v>0</v>
      </c>
      <c r="AC180" s="198">
        <f>+'UGL CCA_wo, Dec 31 TU'!AB180</f>
        <v>0</v>
      </c>
      <c r="AD180" s="198">
        <f>+'UGL CCA_wo, Dec 31 TU'!AC180</f>
        <v>0</v>
      </c>
    </row>
    <row r="181" spans="1:30" hidden="1">
      <c r="A181" s="226">
        <v>8</v>
      </c>
      <c r="B181" s="221">
        <f t="shared" si="138"/>
        <v>117230190.09231444</v>
      </c>
      <c r="C181" s="221">
        <f>'UGL CCA_wo, Dec 31 TU'!C181</f>
        <v>14076421</v>
      </c>
      <c r="D181" s="221">
        <f t="shared" si="155"/>
        <v>14076421</v>
      </c>
      <c r="E181" s="222"/>
      <c r="F181" s="221"/>
      <c r="G181" s="222">
        <f t="shared" si="156"/>
        <v>7038210.5</v>
      </c>
      <c r="H181" s="222">
        <f t="shared" si="141"/>
        <v>138344821.59231442</v>
      </c>
      <c r="I181" s="223">
        <v>20</v>
      </c>
      <c r="J181" s="222">
        <f t="shared" si="142"/>
        <v>2305747.0265385737</v>
      </c>
      <c r="K181" s="222">
        <f t="shared" si="143"/>
        <v>2305747.0265385737</v>
      </c>
      <c r="L181" s="222">
        <f t="shared" ref="L181:L195" si="159">H181*I181/100/12</f>
        <v>2305747.0265385737</v>
      </c>
      <c r="M181" s="222">
        <f t="shared" si="145"/>
        <v>2305747.0265385737</v>
      </c>
      <c r="N181" s="222">
        <f t="shared" si="146"/>
        <v>2305747.0265385737</v>
      </c>
      <c r="O181" s="222">
        <f t="shared" si="147"/>
        <v>2305747.0265385737</v>
      </c>
      <c r="P181" s="222">
        <f t="shared" si="148"/>
        <v>2305747.0265385737</v>
      </c>
      <c r="Q181" s="222">
        <f t="shared" si="149"/>
        <v>2305747.0265385737</v>
      </c>
      <c r="R181" s="222">
        <f t="shared" si="150"/>
        <v>2305747.0265385737</v>
      </c>
      <c r="S181" s="222">
        <f t="shared" si="151"/>
        <v>2305747.0265385737</v>
      </c>
      <c r="T181" s="222">
        <f t="shared" si="152"/>
        <v>2305747.0265385737</v>
      </c>
      <c r="U181" s="222">
        <f t="shared" si="153"/>
        <v>2305747.0265385737</v>
      </c>
      <c r="V181" s="224">
        <f t="shared" si="154"/>
        <v>27668964.318462882</v>
      </c>
      <c r="W181" s="222">
        <f t="shared" si="158"/>
        <v>103637646.77385156</v>
      </c>
      <c r="X181" s="225">
        <f t="shared" si="157"/>
        <v>27668964.318462886</v>
      </c>
      <c r="Y181" s="156">
        <f t="shared" si="140"/>
        <v>0</v>
      </c>
      <c r="Z181" s="147">
        <f>V181-'UGL CCA_wo, Dec 31 TU'!V181</f>
        <v>850350.6443047747</v>
      </c>
      <c r="AB181" s="198">
        <f>+'UGL CCA_wo, Dec 31 TU'!AA181</f>
        <v>0</v>
      </c>
      <c r="AC181" s="198">
        <f>+'UGL CCA_wo, Dec 31 TU'!AB181</f>
        <v>0</v>
      </c>
      <c r="AD181" s="198">
        <f>+'UGL CCA_wo, Dec 31 TU'!AC181</f>
        <v>0</v>
      </c>
    </row>
    <row r="182" spans="1:30" hidden="1">
      <c r="A182" s="226">
        <v>10</v>
      </c>
      <c r="B182" s="221">
        <f t="shared" si="138"/>
        <v>13531272.613018159</v>
      </c>
      <c r="C182" s="221">
        <f>'UGL CCA_wo, Dec 31 TU'!C182</f>
        <v>3806875</v>
      </c>
      <c r="D182" s="221">
        <f t="shared" si="155"/>
        <v>3806875</v>
      </c>
      <c r="E182" s="222"/>
      <c r="F182" s="221"/>
      <c r="G182" s="222">
        <f>+((C182+F182)*0.5)</f>
        <v>1903437.5</v>
      </c>
      <c r="H182" s="222">
        <f t="shared" si="141"/>
        <v>19241585.113018159</v>
      </c>
      <c r="I182" s="223">
        <v>30</v>
      </c>
      <c r="J182" s="222">
        <f t="shared" si="142"/>
        <v>481039.62782545394</v>
      </c>
      <c r="K182" s="222">
        <f t="shared" si="143"/>
        <v>481039.62782545394</v>
      </c>
      <c r="L182" s="222">
        <f t="shared" si="159"/>
        <v>481039.62782545394</v>
      </c>
      <c r="M182" s="222">
        <f t="shared" si="145"/>
        <v>481039.62782545394</v>
      </c>
      <c r="N182" s="222">
        <f t="shared" si="146"/>
        <v>481039.62782545394</v>
      </c>
      <c r="O182" s="222">
        <f t="shared" si="147"/>
        <v>481039.62782545394</v>
      </c>
      <c r="P182" s="222">
        <f t="shared" si="148"/>
        <v>481039.62782545394</v>
      </c>
      <c r="Q182" s="222">
        <f t="shared" si="149"/>
        <v>481039.62782545394</v>
      </c>
      <c r="R182" s="222">
        <f t="shared" si="150"/>
        <v>481039.62782545394</v>
      </c>
      <c r="S182" s="222">
        <f t="shared" si="151"/>
        <v>481039.62782545394</v>
      </c>
      <c r="T182" s="222">
        <f t="shared" si="152"/>
        <v>481039.62782545394</v>
      </c>
      <c r="U182" s="222">
        <f t="shared" si="153"/>
        <v>481039.62782545394</v>
      </c>
      <c r="V182" s="224">
        <f t="shared" si="154"/>
        <v>5772475.5339054475</v>
      </c>
      <c r="W182" s="222">
        <f t="shared" si="158"/>
        <v>11565672.079112712</v>
      </c>
      <c r="X182" s="225">
        <f t="shared" si="157"/>
        <v>5772475.5339054475</v>
      </c>
      <c r="Y182" s="156">
        <f t="shared" si="140"/>
        <v>0</v>
      </c>
      <c r="Z182" s="147">
        <f>V182-'UGL CCA_wo, Dec 31 TU'!V182</f>
        <v>-7761.1300145527348</v>
      </c>
      <c r="AB182" s="198">
        <f>+'UGL CCA_wo, Dec 31 TU'!AA182</f>
        <v>0</v>
      </c>
      <c r="AC182" s="198">
        <f>+'UGL CCA_wo, Dec 31 TU'!AB182</f>
        <v>0</v>
      </c>
      <c r="AD182" s="198">
        <f>+'UGL CCA_wo, Dec 31 TU'!AC182</f>
        <v>0</v>
      </c>
    </row>
    <row r="183" spans="1:30" hidden="1">
      <c r="A183" s="226">
        <v>12</v>
      </c>
      <c r="B183" s="221">
        <f t="shared" si="138"/>
        <v>0</v>
      </c>
      <c r="C183" s="221">
        <f>'UGL CCA_wo, Dec 31 TU'!C183</f>
        <v>24602820</v>
      </c>
      <c r="D183" s="221">
        <f t="shared" si="155"/>
        <v>24602820</v>
      </c>
      <c r="E183" s="222"/>
      <c r="F183" s="221"/>
      <c r="G183" s="222">
        <f>+((C183-D183+F183)*0.5)</f>
        <v>0</v>
      </c>
      <c r="H183" s="222">
        <f>+B183+G183+D183</f>
        <v>24602820</v>
      </c>
      <c r="I183" s="223">
        <v>100</v>
      </c>
      <c r="J183" s="222">
        <f>H183*I183/100/12</f>
        <v>2050235</v>
      </c>
      <c r="K183" s="222">
        <f t="shared" si="143"/>
        <v>2050235</v>
      </c>
      <c r="L183" s="222">
        <f t="shared" si="159"/>
        <v>2050235</v>
      </c>
      <c r="M183" s="222">
        <f t="shared" si="145"/>
        <v>2050235</v>
      </c>
      <c r="N183" s="222">
        <f t="shared" si="146"/>
        <v>2050235</v>
      </c>
      <c r="O183" s="222">
        <f t="shared" si="147"/>
        <v>2050235</v>
      </c>
      <c r="P183" s="222">
        <f t="shared" si="148"/>
        <v>2050235</v>
      </c>
      <c r="Q183" s="222">
        <f t="shared" si="149"/>
        <v>2050235</v>
      </c>
      <c r="R183" s="222">
        <f t="shared" si="150"/>
        <v>2050235</v>
      </c>
      <c r="S183" s="222">
        <f t="shared" si="151"/>
        <v>2050235</v>
      </c>
      <c r="T183" s="222">
        <f t="shared" si="152"/>
        <v>2050235</v>
      </c>
      <c r="U183" s="222">
        <f t="shared" si="153"/>
        <v>2050235</v>
      </c>
      <c r="V183" s="224">
        <f>SUM(J183:U183)</f>
        <v>24602820</v>
      </c>
      <c r="W183" s="222">
        <f>+B183+C183+F183-V183</f>
        <v>0</v>
      </c>
      <c r="X183" s="229">
        <f t="shared" si="157"/>
        <v>24602820</v>
      </c>
      <c r="Y183" s="162">
        <f t="shared" si="140"/>
        <v>0</v>
      </c>
      <c r="Z183" s="147">
        <f>V183-'UGL CCA_wo, Dec 31 TU'!V183</f>
        <v>641849.99999999627</v>
      </c>
      <c r="AB183" s="198">
        <f>+'UGL CCA_wo, Dec 31 TU'!AA183</f>
        <v>0</v>
      </c>
      <c r="AC183" s="198">
        <f>+'UGL CCA_wo, Dec 31 TU'!AB183</f>
        <v>0</v>
      </c>
      <c r="AD183" s="198">
        <f>+'UGL CCA_wo, Dec 31 TU'!AC183</f>
        <v>0</v>
      </c>
    </row>
    <row r="184" spans="1:30" hidden="1">
      <c r="A184" s="226">
        <v>13</v>
      </c>
      <c r="B184" s="221">
        <f t="shared" si="138"/>
        <v>253232.00683993215</v>
      </c>
      <c r="C184" s="221">
        <f>'UGL CCA_wo, Dec 31 TU'!C184</f>
        <v>0</v>
      </c>
      <c r="D184" s="221">
        <f t="shared" si="155"/>
        <v>0</v>
      </c>
      <c r="E184" s="222"/>
      <c r="F184" s="221"/>
      <c r="G184" s="222">
        <f t="shared" ref="G184:G195" si="160">+((C184+F184)*0.5)</f>
        <v>0</v>
      </c>
      <c r="H184" s="222">
        <f t="shared" ref="H184:H195" si="161">+B184+G184+D184</f>
        <v>253232.00683993215</v>
      </c>
      <c r="I184" s="223"/>
      <c r="J184" s="222">
        <f t="shared" ref="J184:J195" si="162">H184*I184/100/12</f>
        <v>0</v>
      </c>
      <c r="K184" s="222">
        <f t="shared" si="143"/>
        <v>0</v>
      </c>
      <c r="L184" s="222">
        <f t="shared" si="159"/>
        <v>0</v>
      </c>
      <c r="M184" s="222">
        <f t="shared" si="145"/>
        <v>0</v>
      </c>
      <c r="N184" s="222">
        <f t="shared" si="146"/>
        <v>0</v>
      </c>
      <c r="O184" s="222">
        <f t="shared" si="147"/>
        <v>0</v>
      </c>
      <c r="P184" s="222">
        <f t="shared" si="148"/>
        <v>0</v>
      </c>
      <c r="Q184" s="222">
        <f t="shared" si="149"/>
        <v>0</v>
      </c>
      <c r="R184" s="222">
        <f t="shared" si="150"/>
        <v>0</v>
      </c>
      <c r="S184" s="222">
        <f t="shared" si="151"/>
        <v>0</v>
      </c>
      <c r="T184" s="222">
        <f t="shared" si="152"/>
        <v>0</v>
      </c>
      <c r="U184" s="222">
        <f t="shared" si="153"/>
        <v>0</v>
      </c>
      <c r="V184" s="224">
        <f>+'UGL CCA_wo, Dec 31 TU'!V184</f>
        <v>106892.20120097573</v>
      </c>
      <c r="W184" s="222">
        <f t="shared" ref="W184:W195" si="163">+B184+C184+F184-V184</f>
        <v>146339.80563895643</v>
      </c>
      <c r="X184" s="225"/>
      <c r="Y184" s="95">
        <f>V184-X184</f>
        <v>106892.20120097573</v>
      </c>
      <c r="Z184" s="147">
        <f>V184-'UGL CCA_wo, Dec 31 TU'!V184</f>
        <v>0</v>
      </c>
      <c r="AB184" s="198">
        <f>+'UGL CCA_wo, Dec 31 TU'!AA184</f>
        <v>0</v>
      </c>
      <c r="AC184" s="198">
        <f>+'UGL CCA_wo, Dec 31 TU'!AB184</f>
        <v>0</v>
      </c>
      <c r="AD184" s="198">
        <f>+'UGL CCA_wo, Dec 31 TU'!AC184</f>
        <v>0</v>
      </c>
    </row>
    <row r="185" spans="1:30" hidden="1">
      <c r="A185" s="226">
        <v>17</v>
      </c>
      <c r="B185" s="221">
        <f t="shared" si="138"/>
        <v>411359.14189004805</v>
      </c>
      <c r="C185" s="221">
        <f>'UGL CCA_wo, Dec 31 TU'!C185</f>
        <v>0</v>
      </c>
      <c r="D185" s="221">
        <f t="shared" si="155"/>
        <v>0</v>
      </c>
      <c r="E185" s="222"/>
      <c r="F185" s="221"/>
      <c r="G185" s="222">
        <f t="shared" si="160"/>
        <v>0</v>
      </c>
      <c r="H185" s="222">
        <f t="shared" si="161"/>
        <v>411359.14189004805</v>
      </c>
      <c r="I185" s="223">
        <v>8</v>
      </c>
      <c r="J185" s="222">
        <f t="shared" si="162"/>
        <v>2742.3942792669873</v>
      </c>
      <c r="K185" s="222">
        <f t="shared" si="143"/>
        <v>2742.3942792669873</v>
      </c>
      <c r="L185" s="222">
        <f t="shared" si="159"/>
        <v>2742.3942792669873</v>
      </c>
      <c r="M185" s="222">
        <f t="shared" si="145"/>
        <v>2742.3942792669873</v>
      </c>
      <c r="N185" s="222">
        <f t="shared" si="146"/>
        <v>2742.3942792669873</v>
      </c>
      <c r="O185" s="222">
        <f t="shared" si="147"/>
        <v>2742.3942792669873</v>
      </c>
      <c r="P185" s="222">
        <f t="shared" si="148"/>
        <v>2742.3942792669873</v>
      </c>
      <c r="Q185" s="222">
        <f t="shared" si="149"/>
        <v>2742.3942792669873</v>
      </c>
      <c r="R185" s="222">
        <f t="shared" si="150"/>
        <v>2742.3942792669873</v>
      </c>
      <c r="S185" s="222">
        <f t="shared" si="151"/>
        <v>2742.3942792669873</v>
      </c>
      <c r="T185" s="222">
        <f t="shared" si="152"/>
        <v>2742.3942792669873</v>
      </c>
      <c r="U185" s="222">
        <f t="shared" si="153"/>
        <v>2742.3942792669873</v>
      </c>
      <c r="V185" s="224">
        <f t="shared" ref="V185:V195" si="164">SUM(J185:U185)</f>
        <v>32908.731351203845</v>
      </c>
      <c r="W185" s="222">
        <f t="shared" si="163"/>
        <v>378450.41053884418</v>
      </c>
      <c r="X185" s="225">
        <f t="shared" ref="X185:X195" si="165">H185*I185/100</f>
        <v>32908.731351203845</v>
      </c>
      <c r="Y185" s="95">
        <f t="shared" ref="Y185:Y196" si="166">V185-X185</f>
        <v>0</v>
      </c>
      <c r="Z185" s="147">
        <f>V185-'UGL CCA_wo, Dec 31 TU'!V185</f>
        <v>0</v>
      </c>
      <c r="AB185" s="198">
        <f>+'UGL CCA_wo, Dec 31 TU'!AA185</f>
        <v>0</v>
      </c>
      <c r="AC185" s="198">
        <f>+'UGL CCA_wo, Dec 31 TU'!AB185</f>
        <v>0</v>
      </c>
      <c r="AD185" s="198">
        <f>+'UGL CCA_wo, Dec 31 TU'!AC185</f>
        <v>0</v>
      </c>
    </row>
    <row r="186" spans="1:30" hidden="1">
      <c r="A186" s="226">
        <v>38</v>
      </c>
      <c r="B186" s="221">
        <f t="shared" si="138"/>
        <v>1275758.9950559745</v>
      </c>
      <c r="C186" s="221">
        <f>'UGL CCA_wo, Dec 31 TU'!C186</f>
        <v>0</v>
      </c>
      <c r="D186" s="221">
        <f t="shared" si="155"/>
        <v>0</v>
      </c>
      <c r="E186" s="222"/>
      <c r="F186" s="221"/>
      <c r="G186" s="222">
        <f t="shared" si="160"/>
        <v>0</v>
      </c>
      <c r="H186" s="222">
        <f t="shared" si="161"/>
        <v>1275758.9950559745</v>
      </c>
      <c r="I186" s="223">
        <v>30</v>
      </c>
      <c r="J186" s="222">
        <f t="shared" si="162"/>
        <v>31893.974876399367</v>
      </c>
      <c r="K186" s="222">
        <f t="shared" si="143"/>
        <v>31893.974876399367</v>
      </c>
      <c r="L186" s="222">
        <f t="shared" si="159"/>
        <v>31893.974876399367</v>
      </c>
      <c r="M186" s="222">
        <f t="shared" si="145"/>
        <v>31893.974876399367</v>
      </c>
      <c r="N186" s="222">
        <f t="shared" si="146"/>
        <v>31893.974876399367</v>
      </c>
      <c r="O186" s="222">
        <f t="shared" si="147"/>
        <v>31893.974876399367</v>
      </c>
      <c r="P186" s="222">
        <f t="shared" si="148"/>
        <v>31893.974876399367</v>
      </c>
      <c r="Q186" s="222">
        <f t="shared" si="149"/>
        <v>31893.974876399367</v>
      </c>
      <c r="R186" s="222">
        <f t="shared" si="150"/>
        <v>31893.974876399367</v>
      </c>
      <c r="S186" s="222">
        <f t="shared" si="151"/>
        <v>31893.974876399367</v>
      </c>
      <c r="T186" s="222">
        <f t="shared" si="152"/>
        <v>31893.974876399367</v>
      </c>
      <c r="U186" s="222">
        <f t="shared" si="153"/>
        <v>31893.974876399367</v>
      </c>
      <c r="V186" s="224">
        <f t="shared" si="164"/>
        <v>382727.69851679244</v>
      </c>
      <c r="W186" s="222">
        <f t="shared" si="163"/>
        <v>893031.29653918208</v>
      </c>
      <c r="X186" s="225">
        <f t="shared" si="165"/>
        <v>382727.69851679238</v>
      </c>
      <c r="Y186" s="95">
        <f t="shared" si="166"/>
        <v>0</v>
      </c>
      <c r="Z186" s="147">
        <f>V186-'UGL CCA_wo, Dec 31 TU'!V186</f>
        <v>-146404.41445770772</v>
      </c>
      <c r="AB186" s="198">
        <f>+'UGL CCA_wo, Dec 31 TU'!AA186</f>
        <v>0</v>
      </c>
      <c r="AC186" s="198">
        <f>+'UGL CCA_wo, Dec 31 TU'!AB186</f>
        <v>0</v>
      </c>
      <c r="AD186" s="198">
        <f>+'UGL CCA_wo, Dec 31 TU'!AC186</f>
        <v>0</v>
      </c>
    </row>
    <row r="187" spans="1:30" hidden="1">
      <c r="A187" s="226">
        <v>41</v>
      </c>
      <c r="B187" s="221">
        <f t="shared" si="138"/>
        <v>4034673.4896282917</v>
      </c>
      <c r="C187" s="221">
        <f>'UGL CCA_wo, Dec 31 TU'!C187</f>
        <v>-15450</v>
      </c>
      <c r="D187" s="221">
        <f t="shared" si="155"/>
        <v>-15450</v>
      </c>
      <c r="E187" s="221"/>
      <c r="F187" s="221"/>
      <c r="G187" s="222">
        <f t="shared" si="160"/>
        <v>-7725</v>
      </c>
      <c r="H187" s="222">
        <f t="shared" si="161"/>
        <v>4011498.4896282917</v>
      </c>
      <c r="I187" s="223">
        <v>25</v>
      </c>
      <c r="J187" s="222">
        <f t="shared" si="162"/>
        <v>83572.885200589415</v>
      </c>
      <c r="K187" s="222">
        <f t="shared" si="143"/>
        <v>83572.885200589415</v>
      </c>
      <c r="L187" s="222">
        <f t="shared" si="159"/>
        <v>83572.885200589415</v>
      </c>
      <c r="M187" s="222">
        <f t="shared" si="145"/>
        <v>83572.885200589415</v>
      </c>
      <c r="N187" s="222">
        <f t="shared" si="146"/>
        <v>83572.885200589415</v>
      </c>
      <c r="O187" s="222">
        <f t="shared" si="147"/>
        <v>83572.885200589415</v>
      </c>
      <c r="P187" s="222">
        <f t="shared" si="148"/>
        <v>83572.885200589415</v>
      </c>
      <c r="Q187" s="222">
        <f t="shared" si="149"/>
        <v>83572.885200589415</v>
      </c>
      <c r="R187" s="222">
        <f t="shared" si="150"/>
        <v>83572.885200589415</v>
      </c>
      <c r="S187" s="222">
        <f t="shared" si="151"/>
        <v>83572.885200589415</v>
      </c>
      <c r="T187" s="222">
        <f t="shared" si="152"/>
        <v>83572.885200589415</v>
      </c>
      <c r="U187" s="222">
        <f t="shared" si="153"/>
        <v>83572.885200589415</v>
      </c>
      <c r="V187" s="224">
        <f t="shared" si="164"/>
        <v>1002874.622407073</v>
      </c>
      <c r="W187" s="222">
        <f t="shared" si="163"/>
        <v>3016348.8672212185</v>
      </c>
      <c r="X187" s="225">
        <f t="shared" si="165"/>
        <v>1002874.6224070729</v>
      </c>
      <c r="Y187" s="95">
        <f t="shared" si="166"/>
        <v>0</v>
      </c>
      <c r="Z187" s="147">
        <f>V187-'UGL CCA_wo, Dec 31 TU'!V187</f>
        <v>-24168.055081823608</v>
      </c>
      <c r="AB187" s="198">
        <f>+'UGL CCA_wo, Dec 31 TU'!AA187</f>
        <v>0</v>
      </c>
      <c r="AC187" s="198">
        <f>+'UGL CCA_wo, Dec 31 TU'!AB187</f>
        <v>0</v>
      </c>
      <c r="AD187" s="198">
        <f>+'UGL CCA_wo, Dec 31 TU'!AC187</f>
        <v>0</v>
      </c>
    </row>
    <row r="188" spans="1:30" hidden="1">
      <c r="A188" s="226">
        <v>45</v>
      </c>
      <c r="B188" s="221">
        <f t="shared" si="138"/>
        <v>654.62198656250018</v>
      </c>
      <c r="C188" s="221">
        <f>'UGL CCA_wo, Dec 31 TU'!C188</f>
        <v>0</v>
      </c>
      <c r="D188" s="221">
        <f t="shared" si="155"/>
        <v>0</v>
      </c>
      <c r="E188" s="221"/>
      <c r="F188" s="221"/>
      <c r="G188" s="222">
        <f t="shared" si="160"/>
        <v>0</v>
      </c>
      <c r="H188" s="222">
        <f t="shared" si="161"/>
        <v>654.62198656250018</v>
      </c>
      <c r="I188" s="223">
        <v>45</v>
      </c>
      <c r="J188" s="222">
        <f t="shared" si="162"/>
        <v>24.548324496093755</v>
      </c>
      <c r="K188" s="222">
        <f t="shared" si="143"/>
        <v>24.548324496093755</v>
      </c>
      <c r="L188" s="222">
        <f t="shared" si="159"/>
        <v>24.548324496093755</v>
      </c>
      <c r="M188" s="222">
        <f t="shared" si="145"/>
        <v>24.548324496093755</v>
      </c>
      <c r="N188" s="222">
        <f t="shared" si="146"/>
        <v>24.548324496093755</v>
      </c>
      <c r="O188" s="222">
        <f t="shared" si="147"/>
        <v>24.548324496093755</v>
      </c>
      <c r="P188" s="222">
        <f t="shared" si="148"/>
        <v>24.548324496093755</v>
      </c>
      <c r="Q188" s="222">
        <f t="shared" si="149"/>
        <v>24.548324496093755</v>
      </c>
      <c r="R188" s="222">
        <f t="shared" si="150"/>
        <v>24.548324496093755</v>
      </c>
      <c r="S188" s="222">
        <f t="shared" si="151"/>
        <v>24.548324496093755</v>
      </c>
      <c r="T188" s="222">
        <f t="shared" si="152"/>
        <v>24.548324496093755</v>
      </c>
      <c r="U188" s="222">
        <f t="shared" si="153"/>
        <v>24.548324496093755</v>
      </c>
      <c r="V188" s="224">
        <f t="shared" si="164"/>
        <v>294.57989395312507</v>
      </c>
      <c r="W188" s="222">
        <f t="shared" si="163"/>
        <v>360.04209260937512</v>
      </c>
      <c r="X188" s="225">
        <f t="shared" si="165"/>
        <v>294.57989395312507</v>
      </c>
      <c r="Y188" s="95">
        <f t="shared" si="166"/>
        <v>0</v>
      </c>
      <c r="Z188" s="147">
        <f>V188-'UGL CCA_wo, Dec 31 TU'!V188</f>
        <v>0</v>
      </c>
      <c r="AB188" s="198" t="str">
        <f>+'UGL CCA_wo, Dec 31 TU'!AA188</f>
        <v>Total (Column AB) is subtracted from column C.</v>
      </c>
      <c r="AC188" s="198">
        <f>+'UGL CCA_wo, Dec 31 TU'!AB188</f>
        <v>0</v>
      </c>
      <c r="AD188" s="198">
        <f>+'UGL CCA_wo, Dec 31 TU'!AC188</f>
        <v>0</v>
      </c>
    </row>
    <row r="189" spans="1:30" hidden="1">
      <c r="A189" s="231">
        <v>49</v>
      </c>
      <c r="B189" s="221">
        <f t="shared" si="138"/>
        <v>813094771.94718206</v>
      </c>
      <c r="C189" s="221">
        <f>'UGL CCA_wo, Dec 31 TU'!C189</f>
        <v>86499952.999999642</v>
      </c>
      <c r="D189" s="221">
        <f t="shared" si="155"/>
        <v>86499952.999999642</v>
      </c>
      <c r="E189" s="222"/>
      <c r="F189" s="221"/>
      <c r="G189" s="222">
        <f t="shared" si="160"/>
        <v>43249976.499999821</v>
      </c>
      <c r="H189" s="222">
        <f t="shared" si="161"/>
        <v>942844701.44718158</v>
      </c>
      <c r="I189" s="223">
        <v>8</v>
      </c>
      <c r="J189" s="222">
        <f t="shared" si="162"/>
        <v>6285631.3429812109</v>
      </c>
      <c r="K189" s="222">
        <f t="shared" si="143"/>
        <v>6285631.3429812109</v>
      </c>
      <c r="L189" s="222">
        <f t="shared" si="159"/>
        <v>6285631.3429812109</v>
      </c>
      <c r="M189" s="222">
        <f t="shared" si="145"/>
        <v>6285631.3429812109</v>
      </c>
      <c r="N189" s="222">
        <f t="shared" si="146"/>
        <v>6285631.3429812109</v>
      </c>
      <c r="O189" s="222">
        <f t="shared" si="147"/>
        <v>6285631.3429812109</v>
      </c>
      <c r="P189" s="222">
        <f t="shared" si="148"/>
        <v>6285631.3429812109</v>
      </c>
      <c r="Q189" s="222">
        <f t="shared" si="149"/>
        <v>6285631.3429812109</v>
      </c>
      <c r="R189" s="222">
        <f t="shared" si="150"/>
        <v>6285631.3429812109</v>
      </c>
      <c r="S189" s="222">
        <f t="shared" si="151"/>
        <v>6285631.3429812109</v>
      </c>
      <c r="T189" s="222">
        <f t="shared" si="152"/>
        <v>6285631.3429812109</v>
      </c>
      <c r="U189" s="222">
        <f t="shared" si="153"/>
        <v>6285631.3429812109</v>
      </c>
      <c r="V189" s="224">
        <f t="shared" si="164"/>
        <v>75427576.115774527</v>
      </c>
      <c r="W189" s="222">
        <f t="shared" si="163"/>
        <v>824167148.83140719</v>
      </c>
      <c r="X189" s="225">
        <f t="shared" si="165"/>
        <v>75427576.115774527</v>
      </c>
      <c r="Y189" s="95">
        <f t="shared" si="166"/>
        <v>0</v>
      </c>
      <c r="Z189" s="147">
        <f>V189-'UGL CCA_wo, Dec 31 TU'!V189</f>
        <v>5201309.3494715989</v>
      </c>
      <c r="AB189" s="198">
        <f>+'UGL CCA_wo, Dec 31 TU'!AA189</f>
        <v>0</v>
      </c>
      <c r="AC189" s="198">
        <f>+'UGL CCA_wo, Dec 31 TU'!AB189</f>
        <v>0</v>
      </c>
      <c r="AD189" s="198">
        <f>+'UGL CCA_wo, Dec 31 TU'!AC189</f>
        <v>0</v>
      </c>
    </row>
    <row r="190" spans="1:30" hidden="1">
      <c r="A190" s="231">
        <v>50</v>
      </c>
      <c r="B190" s="221">
        <f t="shared" si="138"/>
        <v>7664896.9983794056</v>
      </c>
      <c r="C190" s="221">
        <f>'UGL CCA_wo, Dec 31 TU'!C190</f>
        <v>14258048</v>
      </c>
      <c r="D190" s="221">
        <f t="shared" si="155"/>
        <v>14258048</v>
      </c>
      <c r="E190" s="222"/>
      <c r="F190" s="221"/>
      <c r="G190" s="222">
        <f t="shared" si="160"/>
        <v>7129024</v>
      </c>
      <c r="H190" s="222">
        <f t="shared" si="161"/>
        <v>29051968.998379406</v>
      </c>
      <c r="I190" s="223">
        <v>55</v>
      </c>
      <c r="J190" s="222">
        <f t="shared" si="162"/>
        <v>1331548.5790923892</v>
      </c>
      <c r="K190" s="222">
        <f t="shared" si="143"/>
        <v>1331548.5790923892</v>
      </c>
      <c r="L190" s="222">
        <f t="shared" si="159"/>
        <v>1331548.5790923892</v>
      </c>
      <c r="M190" s="222">
        <f t="shared" si="145"/>
        <v>1331548.5790923892</v>
      </c>
      <c r="N190" s="222">
        <f t="shared" si="146"/>
        <v>1331548.5790923892</v>
      </c>
      <c r="O190" s="222">
        <f t="shared" si="147"/>
        <v>1331548.5790923892</v>
      </c>
      <c r="P190" s="222">
        <f t="shared" si="148"/>
        <v>1331548.5790923892</v>
      </c>
      <c r="Q190" s="222">
        <f t="shared" si="149"/>
        <v>1331548.5790923892</v>
      </c>
      <c r="R190" s="222">
        <f t="shared" si="150"/>
        <v>1331548.5790923892</v>
      </c>
      <c r="S190" s="222">
        <f t="shared" si="151"/>
        <v>1331548.5790923892</v>
      </c>
      <c r="T190" s="222">
        <f t="shared" si="152"/>
        <v>1331548.5790923892</v>
      </c>
      <c r="U190" s="222">
        <f t="shared" si="153"/>
        <v>1331548.5790923892</v>
      </c>
      <c r="V190" s="224">
        <f t="shared" si="164"/>
        <v>15978582.94910867</v>
      </c>
      <c r="W190" s="222">
        <f t="shared" si="163"/>
        <v>5944362.0492707361</v>
      </c>
      <c r="X190" s="225">
        <f t="shared" si="165"/>
        <v>15978582.949108671</v>
      </c>
      <c r="Y190" s="95">
        <f t="shared" si="166"/>
        <v>0</v>
      </c>
      <c r="Z190" s="147">
        <f>V190-'UGL CCA_wo, Dec 31 TU'!V190</f>
        <v>1113847.0520125516</v>
      </c>
      <c r="AB190" s="198" t="str">
        <f>+'UGL CCA_wo, Dec 31 TU'!AA190</f>
        <v>Less ICM projects</v>
      </c>
      <c r="AC190" s="198">
        <f>+'UGL CCA_wo, Dec 31 TU'!AB190</f>
        <v>0</v>
      </c>
      <c r="AD190" s="198">
        <f>+'UGL CCA_wo, Dec 31 TU'!AC190</f>
        <v>0</v>
      </c>
    </row>
    <row r="191" spans="1:30" hidden="1">
      <c r="A191" s="226">
        <v>51</v>
      </c>
      <c r="B191" s="221">
        <f t="shared" si="138"/>
        <v>1707350847.0834327</v>
      </c>
      <c r="C191" s="221">
        <f>'UGL CCA_wo, Dec 31 TU'!C191</f>
        <v>158927553.99999967</v>
      </c>
      <c r="D191" s="221">
        <f t="shared" si="155"/>
        <v>158927553.99999967</v>
      </c>
      <c r="E191" s="222"/>
      <c r="F191" s="221"/>
      <c r="G191" s="222">
        <f t="shared" si="160"/>
        <v>79463776.999999836</v>
      </c>
      <c r="H191" s="222">
        <f t="shared" si="161"/>
        <v>1945742178.0834322</v>
      </c>
      <c r="I191" s="223">
        <v>6</v>
      </c>
      <c r="J191" s="222">
        <f t="shared" si="162"/>
        <v>9728710.8904171605</v>
      </c>
      <c r="K191" s="222">
        <f t="shared" si="143"/>
        <v>9728710.8904171605</v>
      </c>
      <c r="L191" s="222">
        <f t="shared" si="159"/>
        <v>9728710.8904171605</v>
      </c>
      <c r="M191" s="222">
        <f t="shared" si="145"/>
        <v>9728710.8904171605</v>
      </c>
      <c r="N191" s="222">
        <f t="shared" si="146"/>
        <v>9728710.8904171605</v>
      </c>
      <c r="O191" s="222">
        <f t="shared" si="147"/>
        <v>9728710.8904171605</v>
      </c>
      <c r="P191" s="222">
        <f t="shared" si="148"/>
        <v>9728710.8904171605</v>
      </c>
      <c r="Q191" s="222">
        <f t="shared" si="149"/>
        <v>9728710.8904171605</v>
      </c>
      <c r="R191" s="222">
        <f t="shared" si="150"/>
        <v>9728710.8904171605</v>
      </c>
      <c r="S191" s="222">
        <f t="shared" si="151"/>
        <v>9728710.8904171605</v>
      </c>
      <c r="T191" s="222">
        <f t="shared" si="152"/>
        <v>9728710.8904171605</v>
      </c>
      <c r="U191" s="222">
        <f t="shared" si="153"/>
        <v>9728710.8904171605</v>
      </c>
      <c r="V191" s="224">
        <f t="shared" si="164"/>
        <v>116744530.68500592</v>
      </c>
      <c r="W191" s="222">
        <f t="shared" si="163"/>
        <v>1749533870.3984265</v>
      </c>
      <c r="X191" s="225">
        <f t="shared" si="165"/>
        <v>116744530.68500593</v>
      </c>
      <c r="Y191" s="95">
        <f t="shared" si="166"/>
        <v>0</v>
      </c>
      <c r="Z191" s="147">
        <f>V191-'UGL CCA_wo, Dec 31 TU'!V191</f>
        <v>7205841.9516872764</v>
      </c>
      <c r="AB191" s="198">
        <f>+'UGL CCA_wo, Dec 31 TU'!AA191</f>
        <v>0</v>
      </c>
      <c r="AC191" s="198">
        <f>+'UGL CCA_wo, Dec 31 TU'!AB191</f>
        <v>0</v>
      </c>
      <c r="AD191" s="198">
        <f>+'UGL CCA_wo, Dec 31 TU'!AC191</f>
        <v>0</v>
      </c>
    </row>
    <row r="192" spans="1:30" hidden="1">
      <c r="A192" s="233" t="s">
        <v>224</v>
      </c>
      <c r="B192" s="221">
        <f t="shared" si="138"/>
        <v>67971770.551269248</v>
      </c>
      <c r="C192" s="221">
        <f>'UGL CCA_wo, Dec 31 TU'!C192</f>
        <v>0</v>
      </c>
      <c r="D192" s="221">
        <f t="shared" si="155"/>
        <v>0</v>
      </c>
      <c r="E192" s="222"/>
      <c r="F192" s="221"/>
      <c r="G192" s="222">
        <f t="shared" si="160"/>
        <v>0</v>
      </c>
      <c r="H192" s="222">
        <f t="shared" si="161"/>
        <v>67971770.551269248</v>
      </c>
      <c r="I192" s="223">
        <v>6</v>
      </c>
      <c r="J192" s="222">
        <f t="shared" si="162"/>
        <v>339858.85275634628</v>
      </c>
      <c r="K192" s="222">
        <f t="shared" si="143"/>
        <v>339858.85275634628</v>
      </c>
      <c r="L192" s="222">
        <f t="shared" si="159"/>
        <v>339858.85275634628</v>
      </c>
      <c r="M192" s="222">
        <f t="shared" si="145"/>
        <v>339858.85275634628</v>
      </c>
      <c r="N192" s="222">
        <f t="shared" si="146"/>
        <v>339858.85275634628</v>
      </c>
      <c r="O192" s="222">
        <f t="shared" si="147"/>
        <v>339858.85275634628</v>
      </c>
      <c r="P192" s="222">
        <f t="shared" si="148"/>
        <v>339858.85275634628</v>
      </c>
      <c r="Q192" s="222">
        <f t="shared" si="149"/>
        <v>339858.85275634628</v>
      </c>
      <c r="R192" s="222">
        <f t="shared" si="150"/>
        <v>339858.85275634628</v>
      </c>
      <c r="S192" s="222">
        <f t="shared" si="151"/>
        <v>339858.85275634628</v>
      </c>
      <c r="T192" s="222">
        <f t="shared" si="152"/>
        <v>339858.85275634628</v>
      </c>
      <c r="U192" s="222">
        <f t="shared" si="153"/>
        <v>339858.85275634628</v>
      </c>
      <c r="V192" s="224">
        <f t="shared" si="164"/>
        <v>4078306.2330761547</v>
      </c>
      <c r="W192" s="222">
        <f t="shared" si="163"/>
        <v>63893464.318193093</v>
      </c>
      <c r="X192" s="225">
        <f t="shared" si="165"/>
        <v>4078306.2330761552</v>
      </c>
      <c r="Y192" s="95">
        <f t="shared" si="166"/>
        <v>0</v>
      </c>
      <c r="Z192" s="147">
        <f>V192-'UGL CCA_wo, Dec 31 TU'!V192</f>
        <v>-85114.277548542712</v>
      </c>
      <c r="AB192" s="198" t="str">
        <f>+'UGL CCA_wo, Dec 31 TU'!AA192</f>
        <v>CCA class</v>
      </c>
      <c r="AC192" s="198" t="str">
        <f>+'UGL CCA_wo, Dec 31 TU'!AB192</f>
        <v>Total</v>
      </c>
      <c r="AD192" s="198">
        <f>+'UGL CCA_wo, Dec 31 TU'!AC192</f>
        <v>0</v>
      </c>
    </row>
    <row r="193" spans="1:30" hidden="1">
      <c r="A193" s="226">
        <v>43.2</v>
      </c>
      <c r="B193" s="221">
        <f t="shared" si="138"/>
        <v>0</v>
      </c>
      <c r="C193" s="221">
        <f>'UGL CCA_wo, Dec 31 TU'!C193</f>
        <v>0</v>
      </c>
      <c r="D193" s="221">
        <f t="shared" si="155"/>
        <v>0</v>
      </c>
      <c r="E193" s="222"/>
      <c r="F193" s="221"/>
      <c r="G193" s="222">
        <f t="shared" si="160"/>
        <v>0</v>
      </c>
      <c r="H193" s="222">
        <f t="shared" si="161"/>
        <v>0</v>
      </c>
      <c r="I193" s="223">
        <v>50</v>
      </c>
      <c r="J193" s="222">
        <f t="shared" si="162"/>
        <v>0</v>
      </c>
      <c r="K193" s="222">
        <f t="shared" si="143"/>
        <v>0</v>
      </c>
      <c r="L193" s="222">
        <f t="shared" si="159"/>
        <v>0</v>
      </c>
      <c r="M193" s="222">
        <f t="shared" si="145"/>
        <v>0</v>
      </c>
      <c r="N193" s="222">
        <f t="shared" si="146"/>
        <v>0</v>
      </c>
      <c r="O193" s="222">
        <f t="shared" si="147"/>
        <v>0</v>
      </c>
      <c r="P193" s="222">
        <f t="shared" si="148"/>
        <v>0</v>
      </c>
      <c r="Q193" s="222">
        <f t="shared" si="149"/>
        <v>0</v>
      </c>
      <c r="R193" s="222">
        <f t="shared" si="150"/>
        <v>0</v>
      </c>
      <c r="S193" s="222">
        <f t="shared" si="151"/>
        <v>0</v>
      </c>
      <c r="T193" s="222">
        <f t="shared" si="152"/>
        <v>0</v>
      </c>
      <c r="U193" s="222">
        <f t="shared" si="153"/>
        <v>0</v>
      </c>
      <c r="V193" s="224">
        <f t="shared" si="164"/>
        <v>0</v>
      </c>
      <c r="W193" s="222">
        <f t="shared" si="163"/>
        <v>0</v>
      </c>
      <c r="X193" s="225">
        <f t="shared" si="165"/>
        <v>0</v>
      </c>
      <c r="Y193" s="95">
        <f t="shared" si="166"/>
        <v>0</v>
      </c>
      <c r="Z193" s="147"/>
      <c r="AB193" s="198">
        <f>+'UGL CCA_wo, Dec 31 TU'!AA193</f>
        <v>0</v>
      </c>
      <c r="AC193" s="198">
        <f>+'UGL CCA_wo, Dec 31 TU'!AB193</f>
        <v>0</v>
      </c>
      <c r="AD193" s="198">
        <f>+'UGL CCA_wo, Dec 31 TU'!AC193</f>
        <v>0</v>
      </c>
    </row>
    <row r="194" spans="1:30" hidden="1">
      <c r="A194" s="226" t="s">
        <v>158</v>
      </c>
      <c r="B194" s="221">
        <f t="shared" si="138"/>
        <v>14343235.947144378</v>
      </c>
      <c r="C194" s="221">
        <f>'UGL CCA_wo, Dec 31 TU'!C194</f>
        <v>0</v>
      </c>
      <c r="D194" s="221">
        <f t="shared" si="155"/>
        <v>0</v>
      </c>
      <c r="E194" s="222"/>
      <c r="F194" s="221"/>
      <c r="G194" s="222">
        <f t="shared" si="160"/>
        <v>0</v>
      </c>
      <c r="H194" s="222">
        <f t="shared" si="161"/>
        <v>14343235.947144378</v>
      </c>
      <c r="I194" s="223">
        <v>7</v>
      </c>
      <c r="J194" s="222">
        <f t="shared" si="162"/>
        <v>83668.876358342211</v>
      </c>
      <c r="K194" s="222">
        <f t="shared" si="143"/>
        <v>83668.876358342211</v>
      </c>
      <c r="L194" s="222">
        <f t="shared" si="159"/>
        <v>83668.876358342211</v>
      </c>
      <c r="M194" s="222">
        <f t="shared" si="145"/>
        <v>83668.876358342211</v>
      </c>
      <c r="N194" s="222">
        <f t="shared" si="146"/>
        <v>83668.876358342211</v>
      </c>
      <c r="O194" s="222">
        <f t="shared" si="147"/>
        <v>83668.876358342211</v>
      </c>
      <c r="P194" s="222">
        <f t="shared" si="148"/>
        <v>83668.876358342211</v>
      </c>
      <c r="Q194" s="222">
        <f t="shared" si="149"/>
        <v>83668.876358342211</v>
      </c>
      <c r="R194" s="222">
        <f t="shared" si="150"/>
        <v>83668.876358342211</v>
      </c>
      <c r="S194" s="222">
        <f t="shared" si="151"/>
        <v>83668.876358342211</v>
      </c>
      <c r="T194" s="222">
        <f t="shared" si="152"/>
        <v>83668.876358342211</v>
      </c>
      <c r="U194" s="222">
        <f t="shared" si="153"/>
        <v>83668.876358342211</v>
      </c>
      <c r="V194" s="224">
        <f t="shared" si="164"/>
        <v>1004026.5163001068</v>
      </c>
      <c r="W194" s="222">
        <f t="shared" si="163"/>
        <v>13339209.430844272</v>
      </c>
      <c r="X194" s="225">
        <f t="shared" si="165"/>
        <v>1004026.5163001065</v>
      </c>
      <c r="Y194" s="95">
        <f t="shared" si="166"/>
        <v>0</v>
      </c>
      <c r="Z194" s="147">
        <f>V194-'UGL CCA_wo, Dec 31 TU'!V194</f>
        <v>0</v>
      </c>
      <c r="AB194" s="198">
        <f>+'UGL CCA_wo, Dec 31 TU'!AA194</f>
        <v>1</v>
      </c>
      <c r="AC194" s="198">
        <f>+'UGL CCA_wo, Dec 31 TU'!AB194</f>
        <v>0</v>
      </c>
      <c r="AD194" s="198">
        <f>+'UGL CCA_wo, Dec 31 TU'!AC194</f>
        <v>0</v>
      </c>
    </row>
    <row r="195" spans="1:30" hidden="1">
      <c r="A195" s="234">
        <v>14.1</v>
      </c>
      <c r="B195" s="221">
        <f t="shared" si="138"/>
        <v>6019149.1523708496</v>
      </c>
      <c r="C195" s="221">
        <f>'UGL CCA_wo, Dec 31 TU'!C195</f>
        <v>-33134</v>
      </c>
      <c r="D195" s="221">
        <f t="shared" si="155"/>
        <v>-33134</v>
      </c>
      <c r="E195" s="222"/>
      <c r="F195" s="221"/>
      <c r="G195" s="222">
        <f t="shared" si="160"/>
        <v>-16567</v>
      </c>
      <c r="H195" s="222">
        <f t="shared" si="161"/>
        <v>5969448.1523708496</v>
      </c>
      <c r="I195" s="223">
        <v>5</v>
      </c>
      <c r="J195" s="222">
        <f t="shared" si="162"/>
        <v>24872.700634878536</v>
      </c>
      <c r="K195" s="222">
        <f t="shared" si="143"/>
        <v>24872.700634878536</v>
      </c>
      <c r="L195" s="222">
        <f t="shared" si="159"/>
        <v>24872.700634878536</v>
      </c>
      <c r="M195" s="222">
        <f t="shared" si="145"/>
        <v>24872.700634878536</v>
      </c>
      <c r="N195" s="222">
        <f t="shared" si="146"/>
        <v>24872.700634878536</v>
      </c>
      <c r="O195" s="222">
        <f t="shared" si="147"/>
        <v>24872.700634878536</v>
      </c>
      <c r="P195" s="222">
        <f t="shared" si="148"/>
        <v>24872.700634878536</v>
      </c>
      <c r="Q195" s="222">
        <f t="shared" si="149"/>
        <v>24872.700634878536</v>
      </c>
      <c r="R195" s="222">
        <f t="shared" si="150"/>
        <v>24872.700634878536</v>
      </c>
      <c r="S195" s="222">
        <f t="shared" si="151"/>
        <v>24872.700634878536</v>
      </c>
      <c r="T195" s="222">
        <f t="shared" si="152"/>
        <v>24872.700634878536</v>
      </c>
      <c r="U195" s="222">
        <f t="shared" si="153"/>
        <v>24872.700634878536</v>
      </c>
      <c r="V195" s="224">
        <f t="shared" si="164"/>
        <v>298472.40761854243</v>
      </c>
      <c r="W195" s="222">
        <f t="shared" si="163"/>
        <v>5687542.7447523074</v>
      </c>
      <c r="X195" s="225">
        <f t="shared" si="165"/>
        <v>298472.40761854243</v>
      </c>
      <c r="Y195" s="95">
        <f t="shared" si="166"/>
        <v>0</v>
      </c>
      <c r="Z195" s="147">
        <f>V195-'UGL CCA_wo, Dec 31 TU'!V195</f>
        <v>-5558.3561156726209</v>
      </c>
      <c r="AB195" s="198">
        <f>+'UGL CCA_wo, Dec 31 TU'!AA195</f>
        <v>7</v>
      </c>
      <c r="AC195" s="198">
        <f>+'UGL CCA_wo, Dec 31 TU'!AB195</f>
        <v>98464950.838389829</v>
      </c>
      <c r="AD195" s="198">
        <f>+'UGL CCA_wo, Dec 31 TU'!AC195</f>
        <v>0</v>
      </c>
    </row>
    <row r="196" spans="1:30" ht="13.5" hidden="1" thickBot="1">
      <c r="A196" s="235" t="s">
        <v>84</v>
      </c>
      <c r="B196" s="236">
        <f>SUM(B175:B195)</f>
        <v>4176082232.5732121</v>
      </c>
      <c r="C196" s="236">
        <f t="shared" ref="C196" si="167">SUM(C175:C195)</f>
        <v>309886099.99999952</v>
      </c>
      <c r="D196" s="236">
        <f>SUM(D175:D195)</f>
        <v>309886099.99999952</v>
      </c>
      <c r="E196" s="236">
        <f t="shared" ref="E196:H196" si="168">SUM(E175:E195)</f>
        <v>0</v>
      </c>
      <c r="F196" s="236">
        <f t="shared" si="168"/>
        <v>0</v>
      </c>
      <c r="G196" s="236">
        <f t="shared" si="168"/>
        <v>142641639.99999973</v>
      </c>
      <c r="H196" s="236">
        <f t="shared" si="168"/>
        <v>4628609972.5732107</v>
      </c>
      <c r="I196" s="236"/>
      <c r="J196" s="236">
        <f t="shared" ref="J196:T196" si="169">SUM(J175:J195)</f>
        <v>31220601.439546932</v>
      </c>
      <c r="K196" s="236">
        <f t="shared" si="169"/>
        <v>31220601.439546932</v>
      </c>
      <c r="L196" s="236">
        <f t="shared" si="169"/>
        <v>31220601.439546932</v>
      </c>
      <c r="M196" s="236">
        <f t="shared" si="169"/>
        <v>31220601.439546932</v>
      </c>
      <c r="N196" s="236">
        <f t="shared" si="169"/>
        <v>31220601.439546932</v>
      </c>
      <c r="O196" s="236">
        <f t="shared" si="169"/>
        <v>31220601.439546932</v>
      </c>
      <c r="P196" s="236">
        <f t="shared" si="169"/>
        <v>31220601.439546932</v>
      </c>
      <c r="Q196" s="236">
        <f t="shared" si="169"/>
        <v>31220601.439546932</v>
      </c>
      <c r="R196" s="236">
        <f t="shared" si="169"/>
        <v>31220601.439546932</v>
      </c>
      <c r="S196" s="236">
        <f t="shared" si="169"/>
        <v>31220601.439546932</v>
      </c>
      <c r="T196" s="236">
        <f t="shared" si="169"/>
        <v>31220601.439546932</v>
      </c>
      <c r="U196" s="236">
        <f>SUM(U175:U195)</f>
        <v>31220601.439546932</v>
      </c>
      <c r="V196" s="236">
        <f>SUM(V175:V195)</f>
        <v>374754109.47576398</v>
      </c>
      <c r="W196" s="236">
        <f>SUM(W175:W195)</f>
        <v>4111214223.0974474</v>
      </c>
      <c r="X196" s="225">
        <f>SUM(X175:X195)</f>
        <v>374647217.27456301</v>
      </c>
      <c r="Y196" s="95">
        <f t="shared" si="166"/>
        <v>106892.20120096207</v>
      </c>
      <c r="Z196" s="147"/>
      <c r="AB196" s="198">
        <f>+'UGL CCA_wo, Dec 31 TU'!AA196</f>
        <v>8</v>
      </c>
      <c r="AC196" s="198">
        <f>+'UGL CCA_wo, Dec 31 TU'!AB196</f>
        <v>0</v>
      </c>
      <c r="AD196" s="198">
        <f>+'UGL CCA_wo, Dec 31 TU'!AC196</f>
        <v>0</v>
      </c>
    </row>
    <row r="197" spans="1:30" hidden="1">
      <c r="A197" s="237"/>
      <c r="B197" s="238" t="str">
        <f>+'UGL CCA_wo, Dec 31 TU'!B197</f>
        <v>ICM</v>
      </c>
      <c r="C197" s="238">
        <f>+'UGL CCA_wo, Dec 31 TU'!C197</f>
        <v>159011166.07883051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9">
        <f>V196-X196-Y196</f>
        <v>0</v>
      </c>
      <c r="Y197" s="95"/>
      <c r="Z197" s="164">
        <f>SUM(Z176:Z195)</f>
        <v>15313433.822895128</v>
      </c>
      <c r="AB197" s="198">
        <f>+'UGL CCA_wo, Dec 31 TU'!AA197</f>
        <v>14.1</v>
      </c>
      <c r="AC197" s="198">
        <f>+'UGL CCA_wo, Dec 31 TU'!AB197</f>
        <v>0</v>
      </c>
      <c r="AD197" s="198">
        <f>+'UGL CCA_wo, Dec 31 TU'!AC197</f>
        <v>0</v>
      </c>
    </row>
    <row r="198" spans="1:30" hidden="1">
      <c r="A198" s="237"/>
      <c r="B198" s="238" t="str">
        <f>+'UGL CCA_wo, Dec 31 TU'!B198</f>
        <v>Total</v>
      </c>
      <c r="C198" s="238">
        <f>+C196+C197</f>
        <v>468897266.07883</v>
      </c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40"/>
      <c r="AB198" s="198">
        <f>+'UGL CCA_wo, Dec 31 TU'!AA198</f>
        <v>51</v>
      </c>
      <c r="AC198" s="198">
        <f>+'UGL CCA_wo, Dec 31 TU'!AB198</f>
        <v>26976388.731910314</v>
      </c>
      <c r="AD198" s="198">
        <f>+'UGL CCA_wo, Dec 31 TU'!AC198</f>
        <v>0</v>
      </c>
    </row>
    <row r="199" spans="1:30" hidden="1">
      <c r="A199" s="237"/>
      <c r="B199" s="237"/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40"/>
      <c r="AB199" s="198">
        <f>+'UGL CCA_wo, Dec 31 TU'!AA199</f>
        <v>49</v>
      </c>
      <c r="AC199" s="198">
        <f>+'UGL CCA_wo, Dec 31 TU'!AB199</f>
        <v>33569826.508530363</v>
      </c>
      <c r="AD199" s="198">
        <f>+'UGL CCA_wo, Dec 31 TU'!AC199</f>
        <v>0</v>
      </c>
    </row>
    <row r="200" spans="1:30">
      <c r="A200" s="237"/>
      <c r="B200" s="237"/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40"/>
      <c r="AB200" s="198">
        <f>+'UGL CCA_wo, Dec 31 TU'!AA73</f>
        <v>51</v>
      </c>
      <c r="AC200" s="198">
        <f>+'UGL CCA_wo, Dec 31 TU'!AB73</f>
        <v>0</v>
      </c>
      <c r="AD200" s="198">
        <f>+'UGL CCA_wo, Dec 31 TU'!AC73</f>
        <v>0</v>
      </c>
    </row>
    <row r="201" spans="1:30">
      <c r="A201" s="237"/>
      <c r="B201" s="237"/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40"/>
    </row>
    <row r="202" spans="1:30">
      <c r="A202" s="237"/>
      <c r="B202" s="237"/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40"/>
    </row>
  </sheetData>
  <mergeCells count="2">
    <mergeCell ref="C1:D1"/>
    <mergeCell ref="D2:E2"/>
  </mergeCells>
  <pageMargins left="0.7" right="0.7" top="0.75" bottom="0.75" header="0.3" footer="0.3"/>
  <pageSetup paperSize="3" scale="70" orientation="landscape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5595A-8FB4-4D14-A235-9EA3059BF427}">
  <dimension ref="A6:AN345"/>
  <sheetViews>
    <sheetView topLeftCell="A70" zoomScale="75" zoomScaleNormal="75" workbookViewId="0">
      <selection activeCell="I18" sqref="I18"/>
    </sheetView>
  </sheetViews>
  <sheetFormatPr defaultColWidth="9.140625" defaultRowHeight="12"/>
  <cols>
    <col min="1" max="1" width="3.5703125" style="909" customWidth="1"/>
    <col min="2" max="2" width="2.5703125" style="909" customWidth="1"/>
    <col min="3" max="3" width="5.140625" style="909" customWidth="1"/>
    <col min="4" max="4" width="53.85546875" style="909" customWidth="1"/>
    <col min="5" max="5" width="1.85546875" style="909" bestFit="1" customWidth="1"/>
    <col min="6" max="6" width="13.42578125" style="909" customWidth="1"/>
    <col min="7" max="7" width="1.85546875" style="909" customWidth="1"/>
    <col min="8" max="8" width="13.42578125" style="909" customWidth="1"/>
    <col min="9" max="9" width="1.85546875" style="909" customWidth="1"/>
    <col min="10" max="10" width="13.42578125" style="909" customWidth="1"/>
    <col min="11" max="11" width="1.85546875" style="909" customWidth="1"/>
    <col min="12" max="12" width="13.42578125" style="909" customWidth="1"/>
    <col min="13" max="13" width="1.85546875" style="909" customWidth="1"/>
    <col min="14" max="14" width="13.42578125" style="909" customWidth="1"/>
    <col min="15" max="15" width="1.85546875" style="909" customWidth="1"/>
    <col min="16" max="16" width="13.42578125" style="909" customWidth="1"/>
    <col min="17" max="17" width="1.85546875" style="909" customWidth="1"/>
    <col min="18" max="18" width="13.42578125" style="909" customWidth="1"/>
    <col min="19" max="19" width="1.85546875" style="909" customWidth="1"/>
    <col min="20" max="20" width="13.42578125" style="909" customWidth="1"/>
    <col min="21" max="21" width="1.85546875" style="909" customWidth="1"/>
    <col min="22" max="22" width="10.5703125" style="909" bestFit="1" customWidth="1"/>
    <col min="23" max="23" width="1.85546875" style="909" customWidth="1"/>
    <col min="24" max="24" width="13.42578125" style="909" customWidth="1"/>
    <col min="25" max="25" width="1.85546875" style="909" customWidth="1"/>
    <col min="26" max="26" width="13.42578125" style="909" customWidth="1"/>
    <col min="27" max="27" width="1.85546875" style="909" customWidth="1"/>
    <col min="28" max="28" width="13.42578125" style="909" customWidth="1"/>
    <col min="29" max="29" width="1.85546875" style="909" customWidth="1"/>
    <col min="30" max="30" width="13.42578125" style="909" customWidth="1"/>
    <col min="31" max="16384" width="9.140625" style="909"/>
  </cols>
  <sheetData>
    <row r="6" spans="1:32" s="900" customFormat="1" ht="12.75" customHeight="1">
      <c r="A6" s="986" t="s">
        <v>0</v>
      </c>
      <c r="B6" s="986"/>
      <c r="C6" s="986"/>
      <c r="D6" s="986"/>
      <c r="E6" s="986"/>
      <c r="F6" s="986"/>
      <c r="G6" s="986"/>
      <c r="H6" s="986"/>
      <c r="I6" s="986"/>
      <c r="J6" s="986"/>
      <c r="K6" s="986"/>
      <c r="L6" s="986"/>
      <c r="M6" s="986"/>
      <c r="N6" s="986"/>
      <c r="O6" s="986"/>
      <c r="P6" s="986"/>
      <c r="Q6" s="986"/>
      <c r="R6" s="986"/>
      <c r="S6" s="986"/>
      <c r="T6" s="986"/>
      <c r="U6" s="986"/>
      <c r="V6" s="986"/>
      <c r="W6" s="986"/>
      <c r="X6" s="986"/>
      <c r="Y6" s="986"/>
      <c r="Z6" s="986"/>
      <c r="AA6" s="986"/>
      <c r="AB6" s="986"/>
      <c r="AC6" s="986"/>
      <c r="AD6" s="986"/>
    </row>
    <row r="7" spans="1:32" s="900" customFormat="1" ht="12.75" customHeight="1">
      <c r="A7" s="987" t="s">
        <v>1</v>
      </c>
      <c r="B7" s="988"/>
      <c r="C7" s="988"/>
      <c r="D7" s="988"/>
      <c r="E7" s="988"/>
      <c r="F7" s="988"/>
      <c r="G7" s="988"/>
      <c r="H7" s="988"/>
      <c r="I7" s="988"/>
      <c r="J7" s="988"/>
      <c r="K7" s="988"/>
      <c r="L7" s="988"/>
      <c r="M7" s="988"/>
      <c r="N7" s="988"/>
      <c r="O7" s="988"/>
      <c r="P7" s="988"/>
      <c r="Q7" s="988"/>
      <c r="R7" s="988"/>
      <c r="S7" s="988"/>
      <c r="T7" s="988"/>
      <c r="U7" s="988"/>
      <c r="V7" s="988"/>
      <c r="W7" s="988"/>
      <c r="X7" s="988"/>
      <c r="Y7" s="988"/>
      <c r="Z7" s="988"/>
      <c r="AA7" s="988"/>
      <c r="AB7" s="988"/>
      <c r="AC7" s="988"/>
      <c r="AD7" s="988"/>
    </row>
    <row r="8" spans="1:32" s="900" customFormat="1" ht="21" customHeight="1">
      <c r="A8" s="894"/>
      <c r="B8" s="894"/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894"/>
      <c r="P8" s="808"/>
      <c r="Q8" s="808"/>
      <c r="R8" s="808"/>
      <c r="S8" s="808"/>
      <c r="T8" s="808"/>
      <c r="U8" s="808"/>
      <c r="V8" s="808"/>
      <c r="W8" s="808"/>
      <c r="X8" s="808"/>
      <c r="Y8" s="808"/>
      <c r="Z8" s="808"/>
      <c r="AA8" s="808"/>
      <c r="AB8" s="808"/>
      <c r="AC8" s="808"/>
      <c r="AD8" s="808"/>
    </row>
    <row r="9" spans="1:32" s="900" customFormat="1" ht="12.75">
      <c r="A9" s="901"/>
      <c r="B9" s="901"/>
      <c r="C9" s="902"/>
      <c r="D9" s="903" t="s">
        <v>2</v>
      </c>
      <c r="E9" s="901"/>
      <c r="F9" s="904" t="s">
        <v>3</v>
      </c>
      <c r="G9" s="901"/>
      <c r="H9" s="904" t="s">
        <v>3</v>
      </c>
      <c r="I9" s="901"/>
      <c r="J9" s="904" t="s">
        <v>4</v>
      </c>
      <c r="K9" s="905"/>
      <c r="L9" s="906"/>
      <c r="M9" s="907"/>
      <c r="N9" s="906"/>
      <c r="O9" s="907"/>
      <c r="P9" s="906" t="s">
        <v>5</v>
      </c>
      <c r="Q9" s="905"/>
      <c r="R9" s="905" t="s">
        <v>6</v>
      </c>
      <c r="S9" s="908"/>
      <c r="T9" s="905" t="s">
        <v>7</v>
      </c>
      <c r="U9" s="905"/>
      <c r="V9" s="905"/>
      <c r="W9" s="905"/>
      <c r="X9" s="905"/>
      <c r="Y9" s="908"/>
      <c r="Z9" s="908"/>
      <c r="AA9" s="808"/>
      <c r="AB9" s="904" t="s">
        <v>8</v>
      </c>
      <c r="AC9" s="901"/>
      <c r="AD9" s="904" t="s">
        <v>8</v>
      </c>
    </row>
    <row r="10" spans="1:32" s="900" customFormat="1" ht="14.25">
      <c r="A10" s="901" t="s">
        <v>9</v>
      </c>
      <c r="B10" s="901"/>
      <c r="C10" s="902"/>
      <c r="D10" s="901"/>
      <c r="E10" s="901"/>
      <c r="F10" s="902" t="s">
        <v>10</v>
      </c>
      <c r="G10" s="901"/>
      <c r="H10" s="902" t="s">
        <v>10</v>
      </c>
      <c r="I10" s="901"/>
      <c r="J10" s="902" t="s">
        <v>11</v>
      </c>
      <c r="K10" s="902"/>
      <c r="L10" s="907" t="s">
        <v>12</v>
      </c>
      <c r="M10" s="907"/>
      <c r="N10" s="907" t="s">
        <v>13</v>
      </c>
      <c r="O10" s="907"/>
      <c r="P10" s="907" t="s">
        <v>14</v>
      </c>
      <c r="Q10" s="902"/>
      <c r="R10" s="902" t="s">
        <v>15</v>
      </c>
      <c r="S10" s="908"/>
      <c r="T10" s="902" t="s">
        <v>15</v>
      </c>
      <c r="U10" s="902"/>
      <c r="V10" s="902" t="s">
        <v>16</v>
      </c>
      <c r="W10" s="902"/>
      <c r="X10" s="902" t="s">
        <v>17</v>
      </c>
      <c r="Y10" s="902"/>
      <c r="Z10" s="902" t="s">
        <v>18</v>
      </c>
      <c r="AA10" s="808"/>
      <c r="AB10" s="902" t="s">
        <v>10</v>
      </c>
      <c r="AC10" s="901"/>
      <c r="AD10" s="902" t="s">
        <v>10</v>
      </c>
      <c r="AE10" s="909"/>
      <c r="AF10" s="910" t="s">
        <v>19</v>
      </c>
    </row>
    <row r="11" spans="1:32" s="900" customFormat="1" ht="15" thickBot="1">
      <c r="A11" s="911" t="s">
        <v>20</v>
      </c>
      <c r="B11" s="911"/>
      <c r="C11" s="911" t="s">
        <v>21</v>
      </c>
      <c r="D11" s="911"/>
      <c r="E11" s="911"/>
      <c r="F11" s="912" t="s">
        <v>6</v>
      </c>
      <c r="G11" s="911"/>
      <c r="H11" s="912" t="s">
        <v>7</v>
      </c>
      <c r="I11" s="911"/>
      <c r="J11" s="912" t="s">
        <v>6</v>
      </c>
      <c r="K11" s="912"/>
      <c r="L11" s="913" t="s">
        <v>5</v>
      </c>
      <c r="M11" s="913"/>
      <c r="N11" s="913" t="s">
        <v>5</v>
      </c>
      <c r="O11" s="913"/>
      <c r="P11" s="913" t="s">
        <v>22</v>
      </c>
      <c r="Q11" s="912"/>
      <c r="R11" s="912" t="s">
        <v>23</v>
      </c>
      <c r="S11" s="914"/>
      <c r="T11" s="912" t="s">
        <v>23</v>
      </c>
      <c r="U11" s="912"/>
      <c r="V11" s="912" t="s">
        <v>24</v>
      </c>
      <c r="W11" s="912"/>
      <c r="X11" s="912" t="s">
        <v>25</v>
      </c>
      <c r="Y11" s="912"/>
      <c r="Z11" s="912" t="s">
        <v>25</v>
      </c>
      <c r="AA11" s="915"/>
      <c r="AB11" s="912" t="s">
        <v>6</v>
      </c>
      <c r="AC11" s="911"/>
      <c r="AD11" s="912" t="s">
        <v>7</v>
      </c>
      <c r="AE11" s="909"/>
      <c r="AF11" s="910" t="s">
        <v>26</v>
      </c>
    </row>
    <row r="12" spans="1:32" s="900" customFormat="1" ht="14.25">
      <c r="A12" s="901"/>
      <c r="B12" s="901"/>
      <c r="C12" s="902"/>
      <c r="D12" s="901"/>
      <c r="E12" s="901"/>
      <c r="F12" s="902" t="s">
        <v>27</v>
      </c>
      <c r="G12" s="901"/>
      <c r="H12" s="902" t="s">
        <v>28</v>
      </c>
      <c r="I12" s="901"/>
      <c r="J12" s="902" t="s">
        <v>29</v>
      </c>
      <c r="K12" s="901"/>
      <c r="L12" s="902" t="s">
        <v>30</v>
      </c>
      <c r="M12" s="808"/>
      <c r="N12" s="916" t="s">
        <v>31</v>
      </c>
      <c r="O12" s="917"/>
      <c r="P12" s="902" t="s">
        <v>32</v>
      </c>
      <c r="Q12" s="917"/>
      <c r="R12" s="902" t="s">
        <v>33</v>
      </c>
      <c r="S12" s="917"/>
      <c r="T12" s="902" t="s">
        <v>34</v>
      </c>
      <c r="U12" s="917"/>
      <c r="V12" s="902" t="s">
        <v>35</v>
      </c>
      <c r="W12" s="917"/>
      <c r="X12" s="902" t="s">
        <v>36</v>
      </c>
      <c r="Y12" s="808"/>
      <c r="Z12" s="908" t="s">
        <v>37</v>
      </c>
      <c r="AA12" s="808"/>
      <c r="AB12" s="908" t="s">
        <v>38</v>
      </c>
      <c r="AC12" s="908"/>
      <c r="AD12" s="908" t="s">
        <v>39</v>
      </c>
      <c r="AE12" s="909"/>
      <c r="AF12" s="910" t="s">
        <v>40</v>
      </c>
    </row>
    <row r="13" spans="1:32" s="900" customFormat="1" ht="14.25">
      <c r="A13" s="902"/>
      <c r="B13" s="901"/>
      <c r="C13" s="902"/>
      <c r="D13" s="901"/>
      <c r="E13" s="901"/>
      <c r="F13" s="901"/>
      <c r="G13" s="901"/>
      <c r="H13" s="901"/>
      <c r="I13" s="901"/>
      <c r="J13" s="901"/>
      <c r="K13" s="901"/>
      <c r="L13" s="901"/>
      <c r="M13" s="901"/>
      <c r="N13" s="901"/>
      <c r="O13" s="901"/>
      <c r="P13" s="901"/>
      <c r="Q13" s="901"/>
      <c r="R13" s="901"/>
      <c r="S13" s="808"/>
      <c r="T13" s="901"/>
      <c r="U13" s="901"/>
      <c r="V13" s="901"/>
      <c r="W13" s="901"/>
      <c r="X13" s="901"/>
      <c r="Y13" s="901"/>
      <c r="Z13" s="901"/>
      <c r="AA13" s="808"/>
      <c r="AB13" s="808"/>
      <c r="AC13" s="808"/>
      <c r="AD13" s="808"/>
      <c r="AE13" s="909"/>
      <c r="AF13" s="910" t="s">
        <v>41</v>
      </c>
    </row>
    <row r="14" spans="1:32" s="900" customFormat="1" ht="14.25">
      <c r="A14" s="902"/>
      <c r="B14" s="901"/>
      <c r="C14" s="901" t="s">
        <v>42</v>
      </c>
      <c r="D14" s="901"/>
      <c r="E14" s="901"/>
      <c r="F14" s="901"/>
      <c r="G14" s="901"/>
      <c r="H14" s="901"/>
      <c r="I14" s="901"/>
      <c r="J14" s="901"/>
      <c r="K14" s="901"/>
      <c r="L14" s="901"/>
      <c r="M14" s="901"/>
      <c r="N14" s="901"/>
      <c r="O14" s="901"/>
      <c r="P14" s="901"/>
      <c r="Q14" s="901"/>
      <c r="R14" s="901"/>
      <c r="S14" s="808"/>
      <c r="T14" s="901"/>
      <c r="U14" s="901"/>
      <c r="V14" s="918"/>
      <c r="W14" s="919"/>
      <c r="X14" s="901"/>
      <c r="Y14" s="919"/>
      <c r="Z14" s="901"/>
      <c r="AA14" s="808"/>
      <c r="AB14" s="808"/>
      <c r="AC14" s="808"/>
      <c r="AD14" s="808"/>
      <c r="AE14" s="909"/>
      <c r="AF14" s="920" t="s">
        <v>43</v>
      </c>
    </row>
    <row r="15" spans="1:32" s="900" customFormat="1" ht="12.75">
      <c r="A15" s="921" t="s">
        <v>44</v>
      </c>
      <c r="B15" s="901"/>
      <c r="C15" s="902">
        <v>1</v>
      </c>
      <c r="D15" s="901" t="s">
        <v>45</v>
      </c>
      <c r="E15" s="902"/>
      <c r="F15" s="809">
        <v>0</v>
      </c>
      <c r="G15" s="809"/>
      <c r="H15" s="809">
        <v>0</v>
      </c>
      <c r="I15" s="809"/>
      <c r="J15" s="809">
        <v>0</v>
      </c>
      <c r="K15" s="809"/>
      <c r="L15" s="809">
        <v>0</v>
      </c>
      <c r="M15" s="809"/>
      <c r="N15" s="809">
        <v>0</v>
      </c>
      <c r="O15" s="809"/>
      <c r="P15" s="809">
        <v>0</v>
      </c>
      <c r="Q15" s="809"/>
      <c r="R15" s="809">
        <v>0</v>
      </c>
      <c r="S15" s="809"/>
      <c r="T15" s="809">
        <v>0</v>
      </c>
      <c r="U15" s="901"/>
      <c r="V15" s="922">
        <v>0.04</v>
      </c>
      <c r="W15" s="902"/>
      <c r="X15" s="923">
        <v>0</v>
      </c>
      <c r="Y15" s="923"/>
      <c r="Z15" s="923">
        <v>0</v>
      </c>
      <c r="AA15" s="923"/>
      <c r="AB15" s="923">
        <v>0</v>
      </c>
      <c r="AC15" s="923"/>
      <c r="AD15" s="923">
        <v>0</v>
      </c>
    </row>
    <row r="16" spans="1:32" s="900" customFormat="1" ht="12.75">
      <c r="A16" s="921" t="s">
        <v>46</v>
      </c>
      <c r="B16" s="901"/>
      <c r="C16" s="902">
        <v>1</v>
      </c>
      <c r="D16" s="901" t="s">
        <v>47</v>
      </c>
      <c r="E16" s="902"/>
      <c r="F16" s="809">
        <v>0</v>
      </c>
      <c r="G16" s="809"/>
      <c r="H16" s="809">
        <v>0</v>
      </c>
      <c r="I16" s="809"/>
      <c r="J16" s="809">
        <v>2952.7260038925101</v>
      </c>
      <c r="K16" s="809"/>
      <c r="L16" s="809">
        <v>1724.3333333333301</v>
      </c>
      <c r="M16" s="809"/>
      <c r="N16" s="809">
        <v>0</v>
      </c>
      <c r="O16" s="809"/>
      <c r="P16" s="809">
        <v>1228.39267055918</v>
      </c>
      <c r="Q16" s="809"/>
      <c r="R16" s="809">
        <v>1842.5890058387699</v>
      </c>
      <c r="S16" s="809"/>
      <c r="T16" s="809">
        <v>614.19633527959002</v>
      </c>
      <c r="U16" s="901"/>
      <c r="V16" s="922">
        <v>0.06</v>
      </c>
      <c r="W16" s="902"/>
      <c r="X16" s="923">
        <v>110.55534035032619</v>
      </c>
      <c r="Y16" s="923"/>
      <c r="Z16" s="923">
        <v>36.851780116775402</v>
      </c>
      <c r="AA16" s="923"/>
      <c r="AB16" s="923">
        <v>1117.8373302088539</v>
      </c>
      <c r="AC16" s="923"/>
      <c r="AD16" s="923">
        <v>1191.5408904424046</v>
      </c>
    </row>
    <row r="17" spans="1:30" s="900" customFormat="1" ht="12.75">
      <c r="A17" s="921" t="s">
        <v>48</v>
      </c>
      <c r="B17" s="901"/>
      <c r="C17" s="902">
        <v>2</v>
      </c>
      <c r="D17" s="901" t="s">
        <v>49</v>
      </c>
      <c r="E17" s="902"/>
      <c r="F17" s="809">
        <v>0</v>
      </c>
      <c r="G17" s="809"/>
      <c r="H17" s="809">
        <v>0</v>
      </c>
      <c r="I17" s="809"/>
      <c r="J17" s="809">
        <v>0</v>
      </c>
      <c r="K17" s="809"/>
      <c r="L17" s="809">
        <v>0</v>
      </c>
      <c r="M17" s="809"/>
      <c r="N17" s="809">
        <v>0</v>
      </c>
      <c r="O17" s="809"/>
      <c r="P17" s="809">
        <v>0</v>
      </c>
      <c r="Q17" s="809"/>
      <c r="R17" s="809">
        <v>0</v>
      </c>
      <c r="S17" s="809"/>
      <c r="T17" s="809">
        <v>0</v>
      </c>
      <c r="U17" s="901"/>
      <c r="V17" s="922">
        <v>0.06</v>
      </c>
      <c r="W17" s="902"/>
      <c r="X17" s="923">
        <v>0</v>
      </c>
      <c r="Y17" s="923"/>
      <c r="Z17" s="923">
        <v>0</v>
      </c>
      <c r="AA17" s="923"/>
      <c r="AB17" s="923">
        <v>0</v>
      </c>
      <c r="AC17" s="923"/>
      <c r="AD17" s="923">
        <v>0</v>
      </c>
    </row>
    <row r="18" spans="1:30" s="900" customFormat="1" ht="12.75">
      <c r="A18" s="921" t="s">
        <v>50</v>
      </c>
      <c r="B18" s="901"/>
      <c r="C18" s="902">
        <v>3</v>
      </c>
      <c r="D18" s="901" t="s">
        <v>51</v>
      </c>
      <c r="E18" s="902"/>
      <c r="F18" s="809">
        <v>0</v>
      </c>
      <c r="G18" s="809"/>
      <c r="H18" s="809">
        <v>0</v>
      </c>
      <c r="I18" s="809"/>
      <c r="J18" s="809">
        <v>0</v>
      </c>
      <c r="K18" s="809"/>
      <c r="L18" s="809">
        <v>0</v>
      </c>
      <c r="M18" s="809"/>
      <c r="N18" s="809">
        <v>0</v>
      </c>
      <c r="O18" s="809"/>
      <c r="P18" s="809">
        <v>0</v>
      </c>
      <c r="Q18" s="809"/>
      <c r="R18" s="809">
        <v>0</v>
      </c>
      <c r="S18" s="809"/>
      <c r="T18" s="809">
        <v>0</v>
      </c>
      <c r="U18" s="901"/>
      <c r="V18" s="922">
        <v>0.05</v>
      </c>
      <c r="W18" s="902"/>
      <c r="X18" s="923">
        <v>0</v>
      </c>
      <c r="Y18" s="923"/>
      <c r="Z18" s="923">
        <v>0</v>
      </c>
      <c r="AA18" s="923"/>
      <c r="AB18" s="923">
        <v>0</v>
      </c>
      <c r="AC18" s="923"/>
      <c r="AD18" s="923">
        <v>0</v>
      </c>
    </row>
    <row r="19" spans="1:30" s="900" customFormat="1" ht="12.75">
      <c r="A19" s="921" t="s">
        <v>52</v>
      </c>
      <c r="B19" s="901"/>
      <c r="C19" s="902">
        <v>6</v>
      </c>
      <c r="D19" s="901" t="s">
        <v>53</v>
      </c>
      <c r="E19" s="902"/>
      <c r="F19" s="809">
        <v>0</v>
      </c>
      <c r="G19" s="809"/>
      <c r="H19" s="809">
        <v>0</v>
      </c>
      <c r="I19" s="809"/>
      <c r="J19" s="809">
        <v>0</v>
      </c>
      <c r="K19" s="809"/>
      <c r="L19" s="809">
        <v>0</v>
      </c>
      <c r="M19" s="809"/>
      <c r="N19" s="809">
        <v>0</v>
      </c>
      <c r="O19" s="809"/>
      <c r="P19" s="809">
        <v>0</v>
      </c>
      <c r="Q19" s="809"/>
      <c r="R19" s="809">
        <v>0</v>
      </c>
      <c r="S19" s="809"/>
      <c r="T19" s="809">
        <v>0</v>
      </c>
      <c r="U19" s="901"/>
      <c r="V19" s="922">
        <v>0.1</v>
      </c>
      <c r="W19" s="902"/>
      <c r="X19" s="923">
        <v>0</v>
      </c>
      <c r="Y19" s="923"/>
      <c r="Z19" s="923">
        <v>0</v>
      </c>
      <c r="AA19" s="923"/>
      <c r="AB19" s="923">
        <v>0</v>
      </c>
      <c r="AC19" s="923"/>
      <c r="AD19" s="923">
        <v>0</v>
      </c>
    </row>
    <row r="20" spans="1:30" s="900" customFormat="1" ht="12.75">
      <c r="A20" s="921" t="s">
        <v>54</v>
      </c>
      <c r="B20" s="901"/>
      <c r="C20" s="902">
        <v>7</v>
      </c>
      <c r="D20" s="901" t="s">
        <v>55</v>
      </c>
      <c r="E20" s="902"/>
      <c r="F20" s="809">
        <v>0</v>
      </c>
      <c r="G20" s="809"/>
      <c r="H20" s="809">
        <v>0</v>
      </c>
      <c r="I20" s="809"/>
      <c r="J20" s="809">
        <v>7775.3680858643993</v>
      </c>
      <c r="K20" s="809"/>
      <c r="L20" s="809">
        <v>4438.3333333333303</v>
      </c>
      <c r="M20" s="809"/>
      <c r="N20" s="809">
        <v>0</v>
      </c>
      <c r="O20" s="809"/>
      <c r="P20" s="809">
        <v>3337.034752531069</v>
      </c>
      <c r="Q20" s="809"/>
      <c r="R20" s="809">
        <v>5005.5521287966039</v>
      </c>
      <c r="S20" s="809"/>
      <c r="T20" s="809">
        <v>1668.5173762655345</v>
      </c>
      <c r="U20" s="901"/>
      <c r="V20" s="922">
        <v>0.15</v>
      </c>
      <c r="W20" s="902"/>
      <c r="X20" s="923">
        <v>750.83281931949057</v>
      </c>
      <c r="Y20" s="923"/>
      <c r="Z20" s="923">
        <v>250.27760643983015</v>
      </c>
      <c r="AA20" s="923"/>
      <c r="AB20" s="923">
        <v>2586.2019332115783</v>
      </c>
      <c r="AC20" s="923"/>
      <c r="AD20" s="923">
        <v>3086.7571460912386</v>
      </c>
    </row>
    <row r="21" spans="1:30" s="900" customFormat="1" ht="12.75">
      <c r="A21" s="921" t="s">
        <v>56</v>
      </c>
      <c r="B21" s="901"/>
      <c r="C21" s="902">
        <v>8</v>
      </c>
      <c r="D21" s="901" t="s">
        <v>57</v>
      </c>
      <c r="E21" s="902"/>
      <c r="F21" s="809">
        <v>0</v>
      </c>
      <c r="G21" s="809"/>
      <c r="H21" s="809">
        <v>0</v>
      </c>
      <c r="I21" s="809"/>
      <c r="J21" s="809">
        <v>7616.0390404302007</v>
      </c>
      <c r="K21" s="809"/>
      <c r="L21" s="809">
        <v>100.02200000000001</v>
      </c>
      <c r="M21" s="809"/>
      <c r="N21" s="809">
        <v>0</v>
      </c>
      <c r="O21" s="809"/>
      <c r="P21" s="809">
        <v>7516.0170404302007</v>
      </c>
      <c r="Q21" s="809"/>
      <c r="R21" s="809">
        <v>11274.025560645301</v>
      </c>
      <c r="S21" s="809"/>
      <c r="T21" s="809">
        <v>3758.0085202151004</v>
      </c>
      <c r="U21" s="901"/>
      <c r="V21" s="922">
        <v>0.2</v>
      </c>
      <c r="W21" s="902"/>
      <c r="X21" s="923">
        <v>2254.8051121290605</v>
      </c>
      <c r="Y21" s="923"/>
      <c r="Z21" s="923">
        <v>751.60170404302016</v>
      </c>
      <c r="AA21" s="923"/>
      <c r="AB21" s="923">
        <v>5261.2119283011398</v>
      </c>
      <c r="AC21" s="923"/>
      <c r="AD21" s="923">
        <v>6764.415336387181</v>
      </c>
    </row>
    <row r="22" spans="1:30" s="900" customFormat="1" ht="12.75">
      <c r="A22" s="921" t="s">
        <v>58</v>
      </c>
      <c r="B22" s="901"/>
      <c r="C22" s="902">
        <v>10</v>
      </c>
      <c r="D22" s="901" t="s">
        <v>59</v>
      </c>
      <c r="E22" s="902"/>
      <c r="F22" s="809">
        <v>0</v>
      </c>
      <c r="G22" s="809"/>
      <c r="H22" s="809">
        <v>0</v>
      </c>
      <c r="I22" s="809"/>
      <c r="J22" s="809">
        <v>1874.6626292078392</v>
      </c>
      <c r="K22" s="809"/>
      <c r="L22" s="809">
        <v>0</v>
      </c>
      <c r="M22" s="809"/>
      <c r="N22" s="809">
        <v>0</v>
      </c>
      <c r="O22" s="809"/>
      <c r="P22" s="809">
        <v>1874.6626292078392</v>
      </c>
      <c r="Q22" s="809"/>
      <c r="R22" s="809">
        <v>2811.9939438117585</v>
      </c>
      <c r="S22" s="809"/>
      <c r="T22" s="809">
        <v>937.33131460391962</v>
      </c>
      <c r="U22" s="901"/>
      <c r="V22" s="922">
        <v>0.3</v>
      </c>
      <c r="W22" s="902"/>
      <c r="X22" s="923">
        <v>843.59818314352754</v>
      </c>
      <c r="Y22" s="923"/>
      <c r="Z22" s="923">
        <v>281.19939438117586</v>
      </c>
      <c r="AA22" s="923"/>
      <c r="AB22" s="923">
        <v>1031.0644460643116</v>
      </c>
      <c r="AC22" s="923"/>
      <c r="AD22" s="923">
        <v>1593.4632348266634</v>
      </c>
    </row>
    <row r="23" spans="1:30" s="900" customFormat="1" ht="12.75">
      <c r="A23" s="921" t="s">
        <v>60</v>
      </c>
      <c r="B23" s="901"/>
      <c r="C23" s="902">
        <v>12</v>
      </c>
      <c r="D23" s="901" t="s">
        <v>61</v>
      </c>
      <c r="E23" s="902"/>
      <c r="F23" s="809">
        <v>0</v>
      </c>
      <c r="G23" s="809"/>
      <c r="H23" s="809">
        <v>0</v>
      </c>
      <c r="I23" s="809"/>
      <c r="J23" s="809">
        <v>11185.487868958904</v>
      </c>
      <c r="K23" s="809"/>
      <c r="L23" s="809">
        <v>0</v>
      </c>
      <c r="M23" s="809"/>
      <c r="N23" s="809">
        <v>0</v>
      </c>
      <c r="O23" s="809"/>
      <c r="P23" s="809">
        <v>11185.487868958904</v>
      </c>
      <c r="Q23" s="809"/>
      <c r="R23" s="809">
        <v>11185.487868958904</v>
      </c>
      <c r="S23" s="809"/>
      <c r="T23" s="809">
        <v>5592.743934479452</v>
      </c>
      <c r="U23" s="901"/>
      <c r="V23" s="922">
        <v>1</v>
      </c>
      <c r="W23" s="902"/>
      <c r="X23" s="923">
        <v>11185.487868958904</v>
      </c>
      <c r="Y23" s="923"/>
      <c r="Z23" s="923">
        <v>5592.743934479452</v>
      </c>
      <c r="AA23" s="923"/>
      <c r="AB23" s="923">
        <v>0</v>
      </c>
      <c r="AC23" s="923"/>
      <c r="AD23" s="923">
        <v>5592.743934479452</v>
      </c>
    </row>
    <row r="24" spans="1:30" s="900" customFormat="1" ht="12.75">
      <c r="A24" s="921" t="s">
        <v>62</v>
      </c>
      <c r="B24" s="901"/>
      <c r="C24" s="902">
        <v>13</v>
      </c>
      <c r="D24" s="901" t="s">
        <v>63</v>
      </c>
      <c r="E24" s="902"/>
      <c r="F24" s="809">
        <v>0</v>
      </c>
      <c r="G24" s="809"/>
      <c r="H24" s="809">
        <v>0</v>
      </c>
      <c r="I24" s="809"/>
      <c r="J24" s="809">
        <v>0</v>
      </c>
      <c r="K24" s="809"/>
      <c r="L24" s="809">
        <v>0</v>
      </c>
      <c r="M24" s="809"/>
      <c r="N24" s="809">
        <v>0</v>
      </c>
      <c r="O24" s="809"/>
      <c r="P24" s="809">
        <v>0</v>
      </c>
      <c r="Q24" s="809"/>
      <c r="R24" s="809">
        <v>0</v>
      </c>
      <c r="S24" s="809"/>
      <c r="T24" s="809">
        <v>0</v>
      </c>
      <c r="U24" s="901"/>
      <c r="V24" s="922" t="s">
        <v>64</v>
      </c>
      <c r="W24" s="902"/>
      <c r="X24" s="923">
        <v>0</v>
      </c>
      <c r="Y24" s="923"/>
      <c r="Z24" s="923">
        <v>0</v>
      </c>
      <c r="AA24" s="923"/>
      <c r="AB24" s="923">
        <v>0</v>
      </c>
      <c r="AC24" s="923"/>
      <c r="AD24" s="923">
        <v>0</v>
      </c>
    </row>
    <row r="25" spans="1:30" s="900" customFormat="1" ht="12.75">
      <c r="A25" s="921" t="s">
        <v>65</v>
      </c>
      <c r="B25" s="901"/>
      <c r="C25" s="924">
        <v>14.1</v>
      </c>
      <c r="D25" s="901" t="s">
        <v>66</v>
      </c>
      <c r="E25" s="902"/>
      <c r="F25" s="809">
        <v>0</v>
      </c>
      <c r="G25" s="809"/>
      <c r="H25" s="809">
        <v>0</v>
      </c>
      <c r="I25" s="809"/>
      <c r="J25" s="809">
        <v>81.957177691826161</v>
      </c>
      <c r="K25" s="809"/>
      <c r="L25" s="809">
        <v>0</v>
      </c>
      <c r="M25" s="809"/>
      <c r="N25" s="809">
        <v>0</v>
      </c>
      <c r="O25" s="809"/>
      <c r="P25" s="809">
        <v>81.957177691826161</v>
      </c>
      <c r="Q25" s="809"/>
      <c r="R25" s="809">
        <v>122.93576653773924</v>
      </c>
      <c r="S25" s="809"/>
      <c r="T25" s="809">
        <v>40.97858884591308</v>
      </c>
      <c r="U25" s="901"/>
      <c r="V25" s="922">
        <v>0.05</v>
      </c>
      <c r="W25" s="902"/>
      <c r="X25" s="923">
        <v>6.1467883268869627</v>
      </c>
      <c r="Y25" s="923"/>
      <c r="Z25" s="923">
        <v>2.0489294422956541</v>
      </c>
      <c r="AA25" s="923"/>
      <c r="AB25" s="923">
        <v>75.810389364939198</v>
      </c>
      <c r="AC25" s="923"/>
      <c r="AD25" s="923">
        <v>79.908248249530502</v>
      </c>
    </row>
    <row r="26" spans="1:30" s="900" customFormat="1" ht="12.75">
      <c r="A26" s="921" t="s">
        <v>67</v>
      </c>
      <c r="B26" s="901"/>
      <c r="C26" s="924">
        <v>14.1</v>
      </c>
      <c r="D26" s="901" t="s">
        <v>68</v>
      </c>
      <c r="E26" s="902"/>
      <c r="F26" s="809">
        <v>0</v>
      </c>
      <c r="G26" s="809"/>
      <c r="H26" s="809">
        <v>0</v>
      </c>
      <c r="I26" s="809"/>
      <c r="J26" s="809">
        <v>0</v>
      </c>
      <c r="K26" s="809"/>
      <c r="L26" s="809">
        <v>0</v>
      </c>
      <c r="M26" s="809"/>
      <c r="N26" s="809">
        <v>0</v>
      </c>
      <c r="O26" s="809"/>
      <c r="P26" s="809">
        <v>0</v>
      </c>
      <c r="Q26" s="809"/>
      <c r="R26" s="809">
        <v>0</v>
      </c>
      <c r="S26" s="809"/>
      <c r="T26" s="809">
        <v>0</v>
      </c>
      <c r="U26" s="901"/>
      <c r="V26" s="922">
        <v>7.0000000000000007E-2</v>
      </c>
      <c r="W26" s="925"/>
      <c r="X26" s="923">
        <v>0</v>
      </c>
      <c r="Y26" s="923"/>
      <c r="Z26" s="923">
        <v>0</v>
      </c>
      <c r="AA26" s="923"/>
      <c r="AB26" s="923">
        <v>0</v>
      </c>
      <c r="AC26" s="923"/>
      <c r="AD26" s="923">
        <v>0</v>
      </c>
    </row>
    <row r="27" spans="1:30" s="900" customFormat="1" ht="12.75">
      <c r="A27" s="921" t="s">
        <v>69</v>
      </c>
      <c r="B27" s="901"/>
      <c r="C27" s="902">
        <v>17</v>
      </c>
      <c r="D27" s="901" t="s">
        <v>70</v>
      </c>
      <c r="E27" s="902"/>
      <c r="F27" s="809">
        <v>0</v>
      </c>
      <c r="G27" s="809"/>
      <c r="H27" s="809">
        <v>0</v>
      </c>
      <c r="I27" s="809"/>
      <c r="J27" s="809">
        <v>0</v>
      </c>
      <c r="K27" s="809"/>
      <c r="L27" s="809">
        <v>0</v>
      </c>
      <c r="M27" s="809"/>
      <c r="N27" s="809">
        <v>0</v>
      </c>
      <c r="O27" s="809"/>
      <c r="P27" s="809">
        <v>0</v>
      </c>
      <c r="Q27" s="809"/>
      <c r="R27" s="809">
        <v>0</v>
      </c>
      <c r="S27" s="809"/>
      <c r="T27" s="809">
        <v>0</v>
      </c>
      <c r="U27" s="901"/>
      <c r="V27" s="922">
        <v>0.08</v>
      </c>
      <c r="W27" s="902"/>
      <c r="X27" s="923">
        <v>0</v>
      </c>
      <c r="Y27" s="923"/>
      <c r="Z27" s="923">
        <v>0</v>
      </c>
      <c r="AA27" s="923"/>
      <c r="AB27" s="923">
        <v>0</v>
      </c>
      <c r="AC27" s="923"/>
      <c r="AD27" s="923">
        <v>0</v>
      </c>
    </row>
    <row r="28" spans="1:30" s="900" customFormat="1" ht="12.75">
      <c r="A28" s="921" t="s">
        <v>71</v>
      </c>
      <c r="B28" s="901"/>
      <c r="C28" s="902">
        <v>38</v>
      </c>
      <c r="D28" s="901" t="s">
        <v>72</v>
      </c>
      <c r="E28" s="902"/>
      <c r="F28" s="809">
        <v>0</v>
      </c>
      <c r="G28" s="809"/>
      <c r="H28" s="809">
        <v>0</v>
      </c>
      <c r="I28" s="809"/>
      <c r="J28" s="809">
        <v>823.60488211891402</v>
      </c>
      <c r="K28" s="809"/>
      <c r="L28" s="809">
        <v>0</v>
      </c>
      <c r="M28" s="809"/>
      <c r="N28" s="809">
        <v>0</v>
      </c>
      <c r="O28" s="809"/>
      <c r="P28" s="809">
        <v>823.60488211891402</v>
      </c>
      <c r="Q28" s="809"/>
      <c r="R28" s="809">
        <v>1235.4073231783709</v>
      </c>
      <c r="S28" s="809"/>
      <c r="T28" s="809">
        <v>411.80244105945701</v>
      </c>
      <c r="U28" s="901"/>
      <c r="V28" s="922">
        <v>0.3</v>
      </c>
      <c r="W28" s="902"/>
      <c r="X28" s="923">
        <v>370.62219695351126</v>
      </c>
      <c r="Y28" s="923"/>
      <c r="Z28" s="923">
        <v>123.5407323178371</v>
      </c>
      <c r="AA28" s="923"/>
      <c r="AB28" s="923">
        <v>452.98268516540276</v>
      </c>
      <c r="AC28" s="923"/>
      <c r="AD28" s="923">
        <v>700.06414980107695</v>
      </c>
    </row>
    <row r="29" spans="1:30" s="900" customFormat="1" ht="12.75">
      <c r="A29" s="921" t="s">
        <v>73</v>
      </c>
      <c r="B29" s="901"/>
      <c r="C29" s="902">
        <v>41</v>
      </c>
      <c r="D29" s="901" t="s">
        <v>74</v>
      </c>
      <c r="E29" s="902"/>
      <c r="F29" s="809">
        <v>0</v>
      </c>
      <c r="G29" s="809"/>
      <c r="H29" s="809">
        <v>0</v>
      </c>
      <c r="I29" s="809"/>
      <c r="J29" s="809">
        <v>379.14994556190999</v>
      </c>
      <c r="K29" s="809"/>
      <c r="L29" s="809">
        <v>141</v>
      </c>
      <c r="M29" s="809"/>
      <c r="N29" s="809">
        <v>0</v>
      </c>
      <c r="O29" s="809"/>
      <c r="P29" s="809">
        <v>238.14994556190999</v>
      </c>
      <c r="Q29" s="809"/>
      <c r="R29" s="809">
        <v>357.22491834286495</v>
      </c>
      <c r="S29" s="809"/>
      <c r="T29" s="809">
        <v>119.07497278095499</v>
      </c>
      <c r="U29" s="901"/>
      <c r="V29" s="922">
        <v>0.25</v>
      </c>
      <c r="W29" s="902"/>
      <c r="X29" s="923">
        <v>89.306229585716238</v>
      </c>
      <c r="Y29" s="923"/>
      <c r="Z29" s="923">
        <v>29.768743195238748</v>
      </c>
      <c r="AA29" s="923"/>
      <c r="AB29" s="923">
        <v>148.84371597619375</v>
      </c>
      <c r="AC29" s="923"/>
      <c r="AD29" s="923">
        <v>208.38120236667123</v>
      </c>
    </row>
    <row r="30" spans="1:30" s="900" customFormat="1" ht="12.75">
      <c r="A30" s="921" t="s">
        <v>75</v>
      </c>
      <c r="B30" s="901"/>
      <c r="C30" s="902">
        <v>45</v>
      </c>
      <c r="D30" s="926" t="s">
        <v>76</v>
      </c>
      <c r="E30" s="902"/>
      <c r="F30" s="809">
        <v>0</v>
      </c>
      <c r="G30" s="809"/>
      <c r="H30" s="809">
        <v>0</v>
      </c>
      <c r="I30" s="809"/>
      <c r="J30" s="809">
        <v>0</v>
      </c>
      <c r="K30" s="809"/>
      <c r="L30" s="809">
        <v>0</v>
      </c>
      <c r="M30" s="809"/>
      <c r="N30" s="809">
        <v>0</v>
      </c>
      <c r="O30" s="809"/>
      <c r="P30" s="809">
        <v>0</v>
      </c>
      <c r="Q30" s="809"/>
      <c r="R30" s="809">
        <v>0</v>
      </c>
      <c r="S30" s="809"/>
      <c r="T30" s="809">
        <v>0</v>
      </c>
      <c r="U30" s="901"/>
      <c r="V30" s="922">
        <v>0.45</v>
      </c>
      <c r="W30" s="902"/>
      <c r="X30" s="923">
        <v>0</v>
      </c>
      <c r="Y30" s="923"/>
      <c r="Z30" s="923">
        <v>0</v>
      </c>
      <c r="AA30" s="923"/>
      <c r="AB30" s="923">
        <v>0</v>
      </c>
      <c r="AC30" s="923"/>
      <c r="AD30" s="923">
        <v>0</v>
      </c>
    </row>
    <row r="31" spans="1:30" s="900" customFormat="1" ht="12.75">
      <c r="A31" s="921" t="s">
        <v>77</v>
      </c>
      <c r="B31" s="901"/>
      <c r="C31" s="902">
        <v>49</v>
      </c>
      <c r="D31" s="901" t="s">
        <v>78</v>
      </c>
      <c r="E31" s="902"/>
      <c r="F31" s="809">
        <v>0</v>
      </c>
      <c r="G31" s="809"/>
      <c r="H31" s="809">
        <v>0</v>
      </c>
      <c r="I31" s="809"/>
      <c r="J31" s="809">
        <v>1869.96947889385</v>
      </c>
      <c r="K31" s="809"/>
      <c r="L31" s="809">
        <v>584.33333333333303</v>
      </c>
      <c r="M31" s="809"/>
      <c r="N31" s="809">
        <v>0</v>
      </c>
      <c r="O31" s="809"/>
      <c r="P31" s="809">
        <v>1285.636145560517</v>
      </c>
      <c r="Q31" s="809"/>
      <c r="R31" s="809">
        <v>1928.4542183407755</v>
      </c>
      <c r="S31" s="809"/>
      <c r="T31" s="809">
        <v>642.81807278025849</v>
      </c>
      <c r="U31" s="901"/>
      <c r="V31" s="922">
        <v>0.08</v>
      </c>
      <c r="W31" s="902"/>
      <c r="X31" s="923">
        <v>154.27633746726204</v>
      </c>
      <c r="Y31" s="923"/>
      <c r="Z31" s="923">
        <v>51.425445822420677</v>
      </c>
      <c r="AA31" s="923"/>
      <c r="AB31" s="923">
        <v>1131.359808093255</v>
      </c>
      <c r="AC31" s="923"/>
      <c r="AD31" s="923">
        <v>1234.2106997380963</v>
      </c>
    </row>
    <row r="32" spans="1:30" s="900" customFormat="1" ht="12.75">
      <c r="A32" s="921" t="s">
        <v>79</v>
      </c>
      <c r="B32" s="901"/>
      <c r="C32" s="902">
        <v>50</v>
      </c>
      <c r="D32" s="926" t="s">
        <v>80</v>
      </c>
      <c r="E32" s="902"/>
      <c r="F32" s="809">
        <v>0</v>
      </c>
      <c r="G32" s="809"/>
      <c r="H32" s="809">
        <v>0</v>
      </c>
      <c r="I32" s="809"/>
      <c r="J32" s="809">
        <v>2286.7581300028073</v>
      </c>
      <c r="K32" s="809"/>
      <c r="L32" s="809">
        <v>0</v>
      </c>
      <c r="M32" s="809"/>
      <c r="N32" s="809">
        <v>0</v>
      </c>
      <c r="O32" s="809"/>
      <c r="P32" s="809">
        <v>2286.7581300028073</v>
      </c>
      <c r="Q32" s="809"/>
      <c r="R32" s="809">
        <v>3430.1371950042112</v>
      </c>
      <c r="S32" s="809"/>
      <c r="T32" s="809">
        <v>1143.3790650014037</v>
      </c>
      <c r="U32" s="901"/>
      <c r="V32" s="922">
        <v>0.55000000000000004</v>
      </c>
      <c r="W32" s="902"/>
      <c r="X32" s="923">
        <v>1886.5754572523163</v>
      </c>
      <c r="Y32" s="923"/>
      <c r="Z32" s="923">
        <v>628.85848575077205</v>
      </c>
      <c r="AA32" s="923"/>
      <c r="AB32" s="923">
        <v>400.18267275049107</v>
      </c>
      <c r="AC32" s="923"/>
      <c r="AD32" s="923">
        <v>1657.8996442520352</v>
      </c>
    </row>
    <row r="33" spans="1:30" s="900" customFormat="1" ht="12.75">
      <c r="A33" s="921" t="s">
        <v>81</v>
      </c>
      <c r="B33" s="901"/>
      <c r="C33" s="902">
        <v>51</v>
      </c>
      <c r="D33" s="901" t="s">
        <v>82</v>
      </c>
      <c r="E33" s="902"/>
      <c r="F33" s="887">
        <v>0</v>
      </c>
      <c r="G33" s="923"/>
      <c r="H33" s="887">
        <v>0</v>
      </c>
      <c r="I33" s="923"/>
      <c r="J33" s="887">
        <v>62357.651977023801</v>
      </c>
      <c r="K33" s="923"/>
      <c r="L33" s="887">
        <v>1078</v>
      </c>
      <c r="M33" s="923"/>
      <c r="N33" s="927">
        <v>0</v>
      </c>
      <c r="O33" s="923"/>
      <c r="P33" s="887">
        <v>61279.651977023801</v>
      </c>
      <c r="Q33" s="923"/>
      <c r="R33" s="887">
        <v>91919.477965535712</v>
      </c>
      <c r="S33" s="923"/>
      <c r="T33" s="887">
        <v>30639.825988511901</v>
      </c>
      <c r="U33" s="901"/>
      <c r="V33" s="922">
        <v>0.06</v>
      </c>
      <c r="W33" s="902"/>
      <c r="X33" s="927">
        <v>5515.1686779321426</v>
      </c>
      <c r="Y33" s="923"/>
      <c r="Z33" s="927">
        <v>1838.389559310714</v>
      </c>
      <c r="AA33" s="923"/>
      <c r="AB33" s="927">
        <v>55764.483299091662</v>
      </c>
      <c r="AC33" s="923"/>
      <c r="AD33" s="927">
        <v>59441.262417713086</v>
      </c>
    </row>
    <row r="34" spans="1:30" s="900" customFormat="1" ht="12.75">
      <c r="A34" s="921"/>
      <c r="B34" s="901"/>
      <c r="C34" s="902"/>
      <c r="D34" s="901"/>
      <c r="E34" s="901"/>
      <c r="F34" s="901"/>
      <c r="G34" s="901"/>
      <c r="H34" s="901"/>
      <c r="I34" s="901"/>
      <c r="J34" s="923"/>
      <c r="K34" s="923"/>
      <c r="L34" s="923"/>
      <c r="M34" s="923"/>
      <c r="N34" s="923"/>
      <c r="O34" s="923"/>
      <c r="P34" s="923"/>
      <c r="Q34" s="923"/>
      <c r="R34" s="923"/>
      <c r="S34" s="928"/>
      <c r="T34" s="923"/>
      <c r="U34" s="901"/>
      <c r="V34" s="902"/>
      <c r="W34" s="901"/>
      <c r="X34" s="929"/>
      <c r="Y34" s="929"/>
      <c r="Z34" s="929"/>
      <c r="AA34" s="808"/>
      <c r="AB34" s="929"/>
      <c r="AC34" s="808"/>
      <c r="AD34" s="808"/>
    </row>
    <row r="35" spans="1:30" s="900" customFormat="1" ht="13.5" thickBot="1">
      <c r="A35" s="921" t="s">
        <v>83</v>
      </c>
      <c r="B35" s="901"/>
      <c r="C35" s="901" t="s">
        <v>84</v>
      </c>
      <c r="D35" s="901"/>
      <c r="E35" s="807" t="s">
        <v>85</v>
      </c>
      <c r="F35" s="930">
        <v>0</v>
      </c>
      <c r="G35" s="923"/>
      <c r="H35" s="930">
        <v>0</v>
      </c>
      <c r="I35" s="807"/>
      <c r="J35" s="930">
        <v>99203.375219646958</v>
      </c>
      <c r="K35" s="923"/>
      <c r="L35" s="930">
        <v>8066.0219999999936</v>
      </c>
      <c r="M35" s="931"/>
      <c r="N35" s="930">
        <v>0</v>
      </c>
      <c r="O35" s="931"/>
      <c r="P35" s="930">
        <v>91137.353219646975</v>
      </c>
      <c r="Q35" s="923"/>
      <c r="R35" s="930">
        <v>131113.28589499102</v>
      </c>
      <c r="S35" s="931"/>
      <c r="T35" s="930">
        <v>45568.676609823488</v>
      </c>
      <c r="U35" s="901"/>
      <c r="V35" s="902"/>
      <c r="W35" s="807" t="s">
        <v>85</v>
      </c>
      <c r="X35" s="932">
        <v>23167.375011419143</v>
      </c>
      <c r="Y35" s="933" t="s">
        <v>85</v>
      </c>
      <c r="Z35" s="932">
        <v>9586.7063152995324</v>
      </c>
      <c r="AA35" s="808"/>
      <c r="AB35" s="932">
        <v>67969.978208227825</v>
      </c>
      <c r="AC35" s="808"/>
      <c r="AD35" s="932">
        <v>81550.646904347435</v>
      </c>
    </row>
    <row r="36" spans="1:30" s="900" customFormat="1" ht="13.5" thickTop="1">
      <c r="A36" s="901"/>
      <c r="B36" s="901"/>
      <c r="C36" s="902"/>
      <c r="D36" s="901"/>
      <c r="E36" s="902"/>
      <c r="F36" s="902"/>
      <c r="G36" s="902"/>
      <c r="H36" s="902"/>
      <c r="I36" s="902"/>
      <c r="J36" s="901"/>
      <c r="K36" s="901"/>
      <c r="L36" s="901"/>
      <c r="M36" s="901"/>
      <c r="N36" s="901"/>
      <c r="O36" s="901"/>
      <c r="P36" s="808"/>
      <c r="Q36" s="808"/>
      <c r="R36" s="808"/>
      <c r="S36" s="808"/>
      <c r="T36" s="808"/>
      <c r="U36" s="808"/>
      <c r="V36" s="808"/>
      <c r="W36" s="808"/>
      <c r="X36" s="808"/>
      <c r="Y36" s="808"/>
      <c r="Z36" s="808"/>
      <c r="AA36" s="808"/>
      <c r="AB36" s="808"/>
      <c r="AC36" s="808"/>
      <c r="AD36" s="808"/>
    </row>
    <row r="37" spans="1:30" s="900" customFormat="1" ht="12.75">
      <c r="A37" s="934"/>
      <c r="B37" s="901"/>
      <c r="C37" s="902"/>
      <c r="D37" s="901"/>
      <c r="E37" s="902"/>
      <c r="F37" s="902"/>
      <c r="G37" s="902"/>
      <c r="H37" s="902"/>
      <c r="I37" s="902"/>
      <c r="J37" s="901"/>
      <c r="K37" s="901"/>
      <c r="L37" s="901"/>
      <c r="M37" s="901"/>
      <c r="N37" s="901"/>
      <c r="O37" s="901"/>
      <c r="P37" s="808"/>
      <c r="Q37" s="808"/>
      <c r="R37" s="808"/>
      <c r="S37" s="808"/>
      <c r="T37" s="808"/>
      <c r="U37" s="808"/>
      <c r="V37" s="808"/>
      <c r="W37" s="808"/>
      <c r="X37" s="808"/>
      <c r="Y37" s="808"/>
      <c r="Z37" s="808"/>
      <c r="AA37" s="808"/>
      <c r="AB37" s="808"/>
      <c r="AC37" s="808"/>
      <c r="AD37" s="808"/>
    </row>
    <row r="38" spans="1:30" s="900" customFormat="1" ht="12.75">
      <c r="A38" s="935"/>
      <c r="B38" s="901"/>
      <c r="C38" s="902"/>
      <c r="D38" s="901"/>
      <c r="E38" s="901"/>
      <c r="F38" s="901"/>
      <c r="G38" s="901"/>
      <c r="H38" s="901"/>
      <c r="I38" s="901"/>
      <c r="J38" s="901"/>
      <c r="K38" s="901"/>
      <c r="L38" s="901"/>
      <c r="M38" s="901"/>
      <c r="N38" s="901"/>
      <c r="O38" s="901"/>
      <c r="P38" s="808"/>
      <c r="Q38" s="808"/>
      <c r="R38" s="936"/>
      <c r="S38" s="808"/>
      <c r="T38" s="808"/>
      <c r="U38" s="808"/>
      <c r="V38" s="808"/>
      <c r="W38" s="808"/>
      <c r="X38" s="808"/>
      <c r="Y38" s="808"/>
      <c r="Z38" s="808"/>
      <c r="AA38" s="808"/>
      <c r="AB38" s="808"/>
      <c r="AC38" s="808"/>
      <c r="AD38" s="808"/>
    </row>
    <row r="39" spans="1:30" s="900" customFormat="1" ht="12.75">
      <c r="A39" s="901"/>
      <c r="B39" s="901"/>
      <c r="C39" s="902"/>
      <c r="D39" s="903" t="s">
        <v>86</v>
      </c>
      <c r="E39" s="901"/>
      <c r="F39" s="904" t="s">
        <v>3</v>
      </c>
      <c r="G39" s="901"/>
      <c r="H39" s="904" t="s">
        <v>3</v>
      </c>
      <c r="I39" s="901"/>
      <c r="J39" s="904" t="s">
        <v>4</v>
      </c>
      <c r="K39" s="905"/>
      <c r="L39" s="906"/>
      <c r="M39" s="907"/>
      <c r="N39" s="906"/>
      <c r="O39" s="907"/>
      <c r="P39" s="906" t="s">
        <v>5</v>
      </c>
      <c r="Q39" s="905"/>
      <c r="R39" s="905" t="s">
        <v>6</v>
      </c>
      <c r="S39" s="908"/>
      <c r="T39" s="905" t="s">
        <v>7</v>
      </c>
      <c r="U39" s="905"/>
      <c r="V39" s="905"/>
      <c r="W39" s="905"/>
      <c r="X39" s="905"/>
      <c r="Y39" s="908"/>
      <c r="Z39" s="908"/>
      <c r="AA39" s="808"/>
      <c r="AB39" s="904" t="s">
        <v>8</v>
      </c>
      <c r="AC39" s="901"/>
      <c r="AD39" s="904" t="s">
        <v>8</v>
      </c>
    </row>
    <row r="40" spans="1:30" s="900" customFormat="1" ht="12.75">
      <c r="A40" s="901" t="s">
        <v>9</v>
      </c>
      <c r="B40" s="901"/>
      <c r="C40" s="902"/>
      <c r="D40" s="901"/>
      <c r="E40" s="901"/>
      <c r="F40" s="902" t="s">
        <v>10</v>
      </c>
      <c r="G40" s="901"/>
      <c r="H40" s="902" t="s">
        <v>10</v>
      </c>
      <c r="I40" s="901"/>
      <c r="J40" s="902" t="s">
        <v>11</v>
      </c>
      <c r="K40" s="902"/>
      <c r="L40" s="907" t="s">
        <v>12</v>
      </c>
      <c r="M40" s="907"/>
      <c r="N40" s="907" t="s">
        <v>13</v>
      </c>
      <c r="O40" s="907"/>
      <c r="P40" s="907" t="s">
        <v>14</v>
      </c>
      <c r="Q40" s="902"/>
      <c r="R40" s="902" t="s">
        <v>15</v>
      </c>
      <c r="S40" s="908"/>
      <c r="T40" s="902" t="s">
        <v>15</v>
      </c>
      <c r="U40" s="902"/>
      <c r="V40" s="902" t="s">
        <v>16</v>
      </c>
      <c r="W40" s="902"/>
      <c r="X40" s="902" t="s">
        <v>17</v>
      </c>
      <c r="Y40" s="902"/>
      <c r="Z40" s="902" t="s">
        <v>18</v>
      </c>
      <c r="AA40" s="808"/>
      <c r="AB40" s="902" t="s">
        <v>10</v>
      </c>
      <c r="AC40" s="901"/>
      <c r="AD40" s="902" t="s">
        <v>10</v>
      </c>
    </row>
    <row r="41" spans="1:30" s="900" customFormat="1" ht="13.5" thickBot="1">
      <c r="A41" s="911" t="s">
        <v>20</v>
      </c>
      <c r="B41" s="911"/>
      <c r="C41" s="911" t="s">
        <v>21</v>
      </c>
      <c r="D41" s="911"/>
      <c r="E41" s="911"/>
      <c r="F41" s="912" t="s">
        <v>6</v>
      </c>
      <c r="G41" s="911"/>
      <c r="H41" s="912" t="s">
        <v>7</v>
      </c>
      <c r="I41" s="911"/>
      <c r="J41" s="912" t="s">
        <v>6</v>
      </c>
      <c r="K41" s="912"/>
      <c r="L41" s="913" t="s">
        <v>5</v>
      </c>
      <c r="M41" s="913"/>
      <c r="N41" s="913" t="s">
        <v>5</v>
      </c>
      <c r="O41" s="913"/>
      <c r="P41" s="913" t="s">
        <v>22</v>
      </c>
      <c r="Q41" s="912"/>
      <c r="R41" s="912" t="s">
        <v>23</v>
      </c>
      <c r="S41" s="914"/>
      <c r="T41" s="912" t="s">
        <v>23</v>
      </c>
      <c r="U41" s="912"/>
      <c r="V41" s="912" t="s">
        <v>24</v>
      </c>
      <c r="W41" s="912"/>
      <c r="X41" s="912" t="s">
        <v>25</v>
      </c>
      <c r="Y41" s="912"/>
      <c r="Z41" s="912" t="s">
        <v>25</v>
      </c>
      <c r="AA41" s="915"/>
      <c r="AB41" s="912" t="s">
        <v>6</v>
      </c>
      <c r="AC41" s="911"/>
      <c r="AD41" s="912" t="s">
        <v>7</v>
      </c>
    </row>
    <row r="42" spans="1:30" s="900" customFormat="1" ht="12.75">
      <c r="A42" s="901"/>
      <c r="B42" s="901"/>
      <c r="C42" s="902"/>
      <c r="D42" s="901"/>
      <c r="E42" s="901"/>
      <c r="F42" s="902" t="s">
        <v>27</v>
      </c>
      <c r="G42" s="901"/>
      <c r="H42" s="902" t="s">
        <v>28</v>
      </c>
      <c r="I42" s="901"/>
      <c r="J42" s="902" t="s">
        <v>29</v>
      </c>
      <c r="K42" s="901"/>
      <c r="L42" s="902" t="s">
        <v>30</v>
      </c>
      <c r="M42" s="808"/>
      <c r="N42" s="916" t="s">
        <v>31</v>
      </c>
      <c r="O42" s="917"/>
      <c r="P42" s="902" t="s">
        <v>32</v>
      </c>
      <c r="Q42" s="917"/>
      <c r="R42" s="902" t="s">
        <v>33</v>
      </c>
      <c r="S42" s="917"/>
      <c r="T42" s="902" t="s">
        <v>34</v>
      </c>
      <c r="U42" s="917"/>
      <c r="V42" s="902" t="s">
        <v>35</v>
      </c>
      <c r="W42" s="917"/>
      <c r="X42" s="902" t="s">
        <v>36</v>
      </c>
      <c r="Y42" s="808"/>
      <c r="Z42" s="908" t="s">
        <v>37</v>
      </c>
      <c r="AA42" s="808"/>
      <c r="AB42" s="908" t="s">
        <v>38</v>
      </c>
      <c r="AC42" s="908"/>
      <c r="AD42" s="908" t="s">
        <v>39</v>
      </c>
    </row>
    <row r="43" spans="1:30" s="900" customFormat="1" ht="12.75">
      <c r="A43" s="902"/>
      <c r="B43" s="901"/>
      <c r="C43" s="902"/>
      <c r="D43" s="901"/>
      <c r="E43" s="901"/>
      <c r="F43" s="901"/>
      <c r="G43" s="901"/>
      <c r="H43" s="901"/>
      <c r="I43" s="901"/>
      <c r="J43" s="901"/>
      <c r="K43" s="901"/>
      <c r="L43" s="901"/>
      <c r="M43" s="901"/>
      <c r="N43" s="901"/>
      <c r="O43" s="901"/>
      <c r="P43" s="901"/>
      <c r="Q43" s="901"/>
      <c r="R43" s="901"/>
      <c r="S43" s="808"/>
      <c r="T43" s="901"/>
      <c r="U43" s="901"/>
      <c r="V43" s="901"/>
      <c r="W43" s="901"/>
      <c r="X43" s="901"/>
      <c r="Y43" s="901"/>
      <c r="Z43" s="901"/>
      <c r="AA43" s="808"/>
      <c r="AB43" s="808"/>
      <c r="AC43" s="808"/>
      <c r="AD43" s="808"/>
    </row>
    <row r="44" spans="1:30" s="900" customFormat="1" ht="14.25">
      <c r="A44" s="902"/>
      <c r="B44" s="901"/>
      <c r="C44" s="901" t="s">
        <v>42</v>
      </c>
      <c r="D44" s="901"/>
      <c r="E44" s="901"/>
      <c r="F44" s="901"/>
      <c r="G44" s="901"/>
      <c r="H44" s="901"/>
      <c r="I44" s="901"/>
      <c r="J44" s="901"/>
      <c r="K44" s="901"/>
      <c r="L44" s="901"/>
      <c r="M44" s="901"/>
      <c r="N44" s="901"/>
      <c r="O44" s="901"/>
      <c r="P44" s="901"/>
      <c r="Q44" s="901"/>
      <c r="R44" s="901"/>
      <c r="S44" s="808"/>
      <c r="T44" s="901"/>
      <c r="U44" s="901"/>
      <c r="V44" s="918"/>
      <c r="W44" s="919"/>
      <c r="X44" s="901"/>
      <c r="Y44" s="919"/>
      <c r="Z44" s="901"/>
      <c r="AA44" s="808"/>
      <c r="AB44" s="808"/>
      <c r="AC44" s="808"/>
      <c r="AD44" s="808"/>
    </row>
    <row r="45" spans="1:30" s="900" customFormat="1" ht="12.75">
      <c r="A45" s="921" t="s">
        <v>44</v>
      </c>
      <c r="B45" s="901"/>
      <c r="C45" s="902">
        <v>1</v>
      </c>
      <c r="D45" s="901" t="s">
        <v>45</v>
      </c>
      <c r="E45" s="902"/>
      <c r="F45" s="809">
        <v>0</v>
      </c>
      <c r="G45" s="809"/>
      <c r="H45" s="809">
        <v>0</v>
      </c>
      <c r="I45" s="809"/>
      <c r="J45" s="809">
        <v>0</v>
      </c>
      <c r="K45" s="809"/>
      <c r="L45" s="809">
        <v>0</v>
      </c>
      <c r="M45" s="809"/>
      <c r="N45" s="809">
        <v>0</v>
      </c>
      <c r="O45" s="809"/>
      <c r="P45" s="809">
        <v>0</v>
      </c>
      <c r="Q45" s="809"/>
      <c r="R45" s="809">
        <v>0</v>
      </c>
      <c r="S45" s="809"/>
      <c r="T45" s="809">
        <v>0</v>
      </c>
      <c r="U45" s="901"/>
      <c r="V45" s="922">
        <v>0.04</v>
      </c>
      <c r="W45" s="902"/>
      <c r="X45" s="923">
        <v>0</v>
      </c>
      <c r="Y45" s="923"/>
      <c r="Z45" s="923">
        <v>0</v>
      </c>
      <c r="AA45" s="923"/>
      <c r="AB45" s="923">
        <v>0</v>
      </c>
      <c r="AC45" s="923"/>
      <c r="AD45" s="923">
        <v>0</v>
      </c>
    </row>
    <row r="46" spans="1:30" s="900" customFormat="1" ht="12.75">
      <c r="A46" s="921" t="s">
        <v>46</v>
      </c>
      <c r="B46" s="901"/>
      <c r="C46" s="902">
        <v>1</v>
      </c>
      <c r="D46" s="901" t="s">
        <v>47</v>
      </c>
      <c r="E46" s="902"/>
      <c r="F46" s="809">
        <v>1117.8373302088539</v>
      </c>
      <c r="G46" s="809"/>
      <c r="H46" s="809">
        <v>1191.5408904424046</v>
      </c>
      <c r="I46" s="809"/>
      <c r="J46" s="809">
        <v>7938.6157121711931</v>
      </c>
      <c r="K46" s="809"/>
      <c r="L46" s="809">
        <v>871</v>
      </c>
      <c r="M46" s="809"/>
      <c r="N46" s="809">
        <v>0</v>
      </c>
      <c r="O46" s="809"/>
      <c r="P46" s="809">
        <v>7067.6157121711931</v>
      </c>
      <c r="Q46" s="809"/>
      <c r="R46" s="809">
        <v>11719.260898465644</v>
      </c>
      <c r="S46" s="809"/>
      <c r="T46" s="809">
        <v>4725.3487465280014</v>
      </c>
      <c r="U46" s="901"/>
      <c r="V46" s="922">
        <v>0.06</v>
      </c>
      <c r="W46" s="902"/>
      <c r="X46" s="923">
        <v>703.15565390793859</v>
      </c>
      <c r="Y46" s="923"/>
      <c r="Z46" s="923">
        <v>283.52092479168005</v>
      </c>
      <c r="AA46" s="923"/>
      <c r="AB46" s="923">
        <v>7482.2973884721087</v>
      </c>
      <c r="AC46" s="923"/>
      <c r="AD46" s="923">
        <v>7975.6356778219169</v>
      </c>
    </row>
    <row r="47" spans="1:30" s="900" customFormat="1" ht="12.75">
      <c r="A47" s="921" t="s">
        <v>48</v>
      </c>
      <c r="B47" s="901"/>
      <c r="C47" s="902">
        <v>2</v>
      </c>
      <c r="D47" s="901" t="s">
        <v>49</v>
      </c>
      <c r="E47" s="902"/>
      <c r="F47" s="809">
        <v>0</v>
      </c>
      <c r="G47" s="809"/>
      <c r="H47" s="809">
        <v>0</v>
      </c>
      <c r="I47" s="809"/>
      <c r="J47" s="809">
        <v>0</v>
      </c>
      <c r="K47" s="809"/>
      <c r="L47" s="809">
        <v>0</v>
      </c>
      <c r="M47" s="809"/>
      <c r="N47" s="809">
        <v>0</v>
      </c>
      <c r="O47" s="809"/>
      <c r="P47" s="809">
        <v>0</v>
      </c>
      <c r="Q47" s="809"/>
      <c r="R47" s="809">
        <v>0</v>
      </c>
      <c r="S47" s="809"/>
      <c r="T47" s="809">
        <v>0</v>
      </c>
      <c r="U47" s="901"/>
      <c r="V47" s="922">
        <v>0.06</v>
      </c>
      <c r="W47" s="902"/>
      <c r="X47" s="923">
        <v>0</v>
      </c>
      <c r="Y47" s="923"/>
      <c r="Z47" s="923">
        <v>0</v>
      </c>
      <c r="AA47" s="923"/>
      <c r="AB47" s="923">
        <v>0</v>
      </c>
      <c r="AC47" s="923"/>
      <c r="AD47" s="923">
        <v>0</v>
      </c>
    </row>
    <row r="48" spans="1:30" s="900" customFormat="1" ht="12.75">
      <c r="A48" s="921" t="s">
        <v>50</v>
      </c>
      <c r="B48" s="901"/>
      <c r="C48" s="902">
        <v>3</v>
      </c>
      <c r="D48" s="901" t="s">
        <v>51</v>
      </c>
      <c r="E48" s="902"/>
      <c r="F48" s="809">
        <v>0</v>
      </c>
      <c r="G48" s="809"/>
      <c r="H48" s="809">
        <v>0</v>
      </c>
      <c r="I48" s="809"/>
      <c r="J48" s="809">
        <v>0</v>
      </c>
      <c r="K48" s="809"/>
      <c r="L48" s="809">
        <v>0</v>
      </c>
      <c r="M48" s="809"/>
      <c r="N48" s="809">
        <v>0</v>
      </c>
      <c r="O48" s="809"/>
      <c r="P48" s="809">
        <v>0</v>
      </c>
      <c r="Q48" s="809"/>
      <c r="R48" s="809">
        <v>0</v>
      </c>
      <c r="S48" s="809"/>
      <c r="T48" s="809">
        <v>0</v>
      </c>
      <c r="U48" s="901"/>
      <c r="V48" s="922">
        <v>0.05</v>
      </c>
      <c r="W48" s="902"/>
      <c r="X48" s="923">
        <v>0</v>
      </c>
      <c r="Y48" s="923"/>
      <c r="Z48" s="923">
        <v>0</v>
      </c>
      <c r="AA48" s="923"/>
      <c r="AB48" s="923">
        <v>0</v>
      </c>
      <c r="AC48" s="923"/>
      <c r="AD48" s="923">
        <v>0</v>
      </c>
    </row>
    <row r="49" spans="1:40" s="900" customFormat="1" ht="12.75">
      <c r="A49" s="921" t="s">
        <v>52</v>
      </c>
      <c r="B49" s="901"/>
      <c r="C49" s="902">
        <v>6</v>
      </c>
      <c r="D49" s="901" t="s">
        <v>53</v>
      </c>
      <c r="E49" s="902"/>
      <c r="F49" s="809">
        <v>0</v>
      </c>
      <c r="G49" s="809"/>
      <c r="H49" s="809">
        <v>0</v>
      </c>
      <c r="I49" s="809"/>
      <c r="J49" s="809">
        <v>0</v>
      </c>
      <c r="K49" s="809"/>
      <c r="L49" s="809">
        <v>0</v>
      </c>
      <c r="M49" s="809"/>
      <c r="N49" s="809">
        <v>0</v>
      </c>
      <c r="O49" s="809"/>
      <c r="P49" s="809">
        <v>0</v>
      </c>
      <c r="Q49" s="809"/>
      <c r="R49" s="809">
        <v>0</v>
      </c>
      <c r="S49" s="809"/>
      <c r="T49" s="809">
        <v>0</v>
      </c>
      <c r="U49" s="901"/>
      <c r="V49" s="922">
        <v>0.1</v>
      </c>
      <c r="W49" s="902"/>
      <c r="X49" s="923">
        <v>0</v>
      </c>
      <c r="Y49" s="923"/>
      <c r="Z49" s="923">
        <v>0</v>
      </c>
      <c r="AA49" s="923"/>
      <c r="AB49" s="923">
        <v>0</v>
      </c>
      <c r="AC49" s="923"/>
      <c r="AD49" s="923">
        <v>0</v>
      </c>
    </row>
    <row r="50" spans="1:40" s="900" customFormat="1" ht="12.75">
      <c r="A50" s="921" t="s">
        <v>54</v>
      </c>
      <c r="B50" s="901"/>
      <c r="C50" s="902">
        <v>7</v>
      </c>
      <c r="D50" s="901" t="s">
        <v>55</v>
      </c>
      <c r="E50" s="902"/>
      <c r="F50" s="809">
        <v>2586.2019332115783</v>
      </c>
      <c r="G50" s="809"/>
      <c r="H50" s="809">
        <v>3086.7571460912386</v>
      </c>
      <c r="I50" s="809"/>
      <c r="J50" s="809">
        <v>6244.0723273327094</v>
      </c>
      <c r="K50" s="809"/>
      <c r="L50" s="809">
        <v>5218</v>
      </c>
      <c r="M50" s="809"/>
      <c r="N50" s="809">
        <v>0</v>
      </c>
      <c r="O50" s="809"/>
      <c r="P50" s="809">
        <v>1026.0723273327094</v>
      </c>
      <c r="Q50" s="809"/>
      <c r="R50" s="809">
        <v>4125.3104242106419</v>
      </c>
      <c r="S50" s="809"/>
      <c r="T50" s="809">
        <v>3599.7933097575933</v>
      </c>
      <c r="U50" s="901"/>
      <c r="V50" s="922">
        <v>0.15</v>
      </c>
      <c r="W50" s="902"/>
      <c r="X50" s="923">
        <v>618.79656363159631</v>
      </c>
      <c r="Y50" s="923"/>
      <c r="Z50" s="923">
        <v>539.96899646363897</v>
      </c>
      <c r="AA50" s="923"/>
      <c r="AB50" s="923">
        <v>2993.4776969126915</v>
      </c>
      <c r="AC50" s="923"/>
      <c r="AD50" s="923">
        <v>3572.8604769603089</v>
      </c>
    </row>
    <row r="51" spans="1:40" s="900" customFormat="1" ht="12.75">
      <c r="A51" s="921" t="s">
        <v>56</v>
      </c>
      <c r="B51" s="901"/>
      <c r="C51" s="902">
        <v>8</v>
      </c>
      <c r="D51" s="901" t="s">
        <v>57</v>
      </c>
      <c r="E51" s="902"/>
      <c r="F51" s="809">
        <v>5261.2119283011398</v>
      </c>
      <c r="G51" s="809"/>
      <c r="H51" s="809">
        <v>6764.415336387181</v>
      </c>
      <c r="I51" s="809"/>
      <c r="J51" s="809">
        <v>33185.802390241275</v>
      </c>
      <c r="K51" s="809"/>
      <c r="L51" s="809">
        <v>15202.495182019797</v>
      </c>
      <c r="M51" s="809"/>
      <c r="N51" s="809">
        <v>0</v>
      </c>
      <c r="O51" s="809"/>
      <c r="P51" s="809">
        <v>17983.307208221482</v>
      </c>
      <c r="Q51" s="809"/>
      <c r="R51" s="809">
        <v>32236.172740633359</v>
      </c>
      <c r="S51" s="809"/>
      <c r="T51" s="809">
        <v>15756.068940497922</v>
      </c>
      <c r="U51" s="901"/>
      <c r="V51" s="922">
        <v>0.2</v>
      </c>
      <c r="W51" s="902"/>
      <c r="X51" s="923">
        <v>6447.2345481266721</v>
      </c>
      <c r="Y51" s="923"/>
      <c r="Z51" s="923">
        <v>3151.2137880995847</v>
      </c>
      <c r="AA51" s="923"/>
      <c r="AB51" s="923">
        <v>16797.284588395949</v>
      </c>
      <c r="AC51" s="923"/>
      <c r="AD51" s="923">
        <v>21596.50875650908</v>
      </c>
    </row>
    <row r="52" spans="1:40" s="900" customFormat="1" ht="12.75">
      <c r="A52" s="921" t="s">
        <v>58</v>
      </c>
      <c r="B52" s="901"/>
      <c r="C52" s="902">
        <v>10</v>
      </c>
      <c r="D52" s="901" t="s">
        <v>59</v>
      </c>
      <c r="E52" s="902"/>
      <c r="F52" s="809">
        <v>1031.0644460643116</v>
      </c>
      <c r="G52" s="809"/>
      <c r="H52" s="809">
        <v>1593.4632348266634</v>
      </c>
      <c r="I52" s="809"/>
      <c r="J52" s="809">
        <v>16254.820761942297</v>
      </c>
      <c r="K52" s="809"/>
      <c r="L52" s="809">
        <v>0</v>
      </c>
      <c r="M52" s="809"/>
      <c r="N52" s="809">
        <v>0</v>
      </c>
      <c r="O52" s="809"/>
      <c r="P52" s="809">
        <v>16254.820761942297</v>
      </c>
      <c r="Q52" s="809"/>
      <c r="R52" s="809">
        <v>25413.295588977759</v>
      </c>
      <c r="S52" s="809"/>
      <c r="T52" s="809">
        <v>9720.8736157978128</v>
      </c>
      <c r="U52" s="901"/>
      <c r="V52" s="922">
        <v>0.3</v>
      </c>
      <c r="W52" s="902"/>
      <c r="X52" s="923">
        <v>7623.9886766933269</v>
      </c>
      <c r="Y52" s="923"/>
      <c r="Z52" s="923">
        <v>2916.2620847393437</v>
      </c>
      <c r="AA52" s="923"/>
      <c r="AB52" s="923">
        <v>9661.896531313283</v>
      </c>
      <c r="AC52" s="923"/>
      <c r="AD52" s="923">
        <v>14932.021912029617</v>
      </c>
    </row>
    <row r="53" spans="1:40" s="900" customFormat="1" ht="12.75">
      <c r="A53" s="921" t="s">
        <v>60</v>
      </c>
      <c r="B53" s="901"/>
      <c r="C53" s="902">
        <v>12</v>
      </c>
      <c r="D53" s="901" t="s">
        <v>61</v>
      </c>
      <c r="E53" s="902"/>
      <c r="F53" s="809">
        <v>0</v>
      </c>
      <c r="G53" s="809"/>
      <c r="H53" s="809">
        <v>5592.743934479452</v>
      </c>
      <c r="I53" s="809"/>
      <c r="J53" s="809">
        <v>36263.68283333099</v>
      </c>
      <c r="K53" s="809"/>
      <c r="L53" s="809">
        <v>0</v>
      </c>
      <c r="M53" s="809"/>
      <c r="N53" s="809">
        <v>0</v>
      </c>
      <c r="O53" s="809"/>
      <c r="P53" s="809">
        <v>36263.68283333099</v>
      </c>
      <c r="Q53" s="809"/>
      <c r="R53" s="809">
        <v>36263.68283333099</v>
      </c>
      <c r="S53" s="809"/>
      <c r="T53" s="809">
        <v>23724.585351144946</v>
      </c>
      <c r="U53" s="901"/>
      <c r="V53" s="922">
        <v>1</v>
      </c>
      <c r="W53" s="902"/>
      <c r="X53" s="923">
        <v>36263.68283333099</v>
      </c>
      <c r="Y53" s="923"/>
      <c r="Z53" s="923">
        <v>23724.585351144946</v>
      </c>
      <c r="AA53" s="923"/>
      <c r="AB53" s="923">
        <v>0</v>
      </c>
      <c r="AC53" s="923"/>
      <c r="AD53" s="923">
        <v>18131.841416665498</v>
      </c>
    </row>
    <row r="54" spans="1:40" s="900" customFormat="1" ht="12.75">
      <c r="A54" s="921" t="s">
        <v>62</v>
      </c>
      <c r="B54" s="901"/>
      <c r="C54" s="902">
        <v>13</v>
      </c>
      <c r="D54" s="901" t="s">
        <v>63</v>
      </c>
      <c r="E54" s="902"/>
      <c r="F54" s="809">
        <v>0</v>
      </c>
      <c r="G54" s="809"/>
      <c r="H54" s="809">
        <v>0</v>
      </c>
      <c r="I54" s="809"/>
      <c r="J54" s="809">
        <v>0</v>
      </c>
      <c r="K54" s="809"/>
      <c r="L54" s="809">
        <v>0</v>
      </c>
      <c r="M54" s="809"/>
      <c r="N54" s="809">
        <v>0</v>
      </c>
      <c r="O54" s="809"/>
      <c r="P54" s="809">
        <v>0</v>
      </c>
      <c r="Q54" s="809"/>
      <c r="R54" s="809">
        <v>0</v>
      </c>
      <c r="S54" s="809"/>
      <c r="T54" s="809">
        <v>0</v>
      </c>
      <c r="U54" s="901"/>
      <c r="V54" s="922" t="s">
        <v>64</v>
      </c>
      <c r="W54" s="902"/>
      <c r="X54" s="923">
        <v>0</v>
      </c>
      <c r="Y54" s="923"/>
      <c r="Z54" s="923">
        <v>0</v>
      </c>
      <c r="AA54" s="923"/>
      <c r="AB54" s="923">
        <v>0</v>
      </c>
      <c r="AC54" s="923"/>
      <c r="AD54" s="923">
        <v>0</v>
      </c>
    </row>
    <row r="55" spans="1:40" s="900" customFormat="1" ht="12.75">
      <c r="A55" s="921" t="s">
        <v>65</v>
      </c>
      <c r="B55" s="901"/>
      <c r="C55" s="924">
        <v>14.1</v>
      </c>
      <c r="D55" s="901" t="s">
        <v>66</v>
      </c>
      <c r="E55" s="902"/>
      <c r="F55" s="809">
        <v>75.810389364939198</v>
      </c>
      <c r="G55" s="809"/>
      <c r="H55" s="809">
        <v>79.908248249530516</v>
      </c>
      <c r="I55" s="809"/>
      <c r="J55" s="809">
        <v>3595.7988648070796</v>
      </c>
      <c r="K55" s="809"/>
      <c r="L55" s="809">
        <v>1835.9867985506116</v>
      </c>
      <c r="M55" s="809"/>
      <c r="N55" s="809">
        <v>0</v>
      </c>
      <c r="O55" s="809"/>
      <c r="P55" s="809">
        <v>1759.8120662564681</v>
      </c>
      <c r="Q55" s="809"/>
      <c r="R55" s="809">
        <v>2715.5284887496414</v>
      </c>
      <c r="S55" s="809"/>
      <c r="T55" s="809">
        <v>959.81428137776447</v>
      </c>
      <c r="U55" s="901"/>
      <c r="V55" s="922">
        <v>0.05</v>
      </c>
      <c r="W55" s="902"/>
      <c r="X55" s="923">
        <v>135.77642443748206</v>
      </c>
      <c r="Y55" s="923"/>
      <c r="Z55" s="923">
        <v>47.990714068888224</v>
      </c>
      <c r="AA55" s="923"/>
      <c r="AB55" s="923">
        <v>1699.8460311839253</v>
      </c>
      <c r="AC55" s="923"/>
      <c r="AD55" s="923">
        <v>1791.7296004371105</v>
      </c>
      <c r="AH55" s="937"/>
      <c r="AI55" s="937"/>
      <c r="AJ55" s="937"/>
      <c r="AK55" s="937"/>
      <c r="AL55" s="937"/>
      <c r="AM55" s="937"/>
      <c r="AN55" s="937"/>
    </row>
    <row r="56" spans="1:40" s="900" customFormat="1" ht="12.75">
      <c r="A56" s="921" t="s">
        <v>67</v>
      </c>
      <c r="B56" s="901"/>
      <c r="C56" s="924">
        <v>14.1</v>
      </c>
      <c r="D56" s="901" t="s">
        <v>68</v>
      </c>
      <c r="E56" s="902"/>
      <c r="F56" s="809">
        <v>0</v>
      </c>
      <c r="G56" s="809"/>
      <c r="H56" s="809">
        <v>0</v>
      </c>
      <c r="I56" s="809"/>
      <c r="J56" s="809">
        <v>0</v>
      </c>
      <c r="K56" s="809"/>
      <c r="L56" s="809">
        <v>0</v>
      </c>
      <c r="M56" s="809"/>
      <c r="N56" s="809">
        <v>0</v>
      </c>
      <c r="O56" s="809"/>
      <c r="P56" s="809">
        <v>0</v>
      </c>
      <c r="Q56" s="809"/>
      <c r="R56" s="809">
        <v>0</v>
      </c>
      <c r="S56" s="809"/>
      <c r="T56" s="809">
        <v>0</v>
      </c>
      <c r="U56" s="901"/>
      <c r="V56" s="922">
        <v>7.0000000000000007E-2</v>
      </c>
      <c r="W56" s="925"/>
      <c r="X56" s="923">
        <v>0</v>
      </c>
      <c r="Y56" s="923"/>
      <c r="Z56" s="923">
        <v>0</v>
      </c>
      <c r="AA56" s="923"/>
      <c r="AB56" s="923">
        <v>0</v>
      </c>
      <c r="AC56" s="923"/>
      <c r="AD56" s="923">
        <v>0</v>
      </c>
    </row>
    <row r="57" spans="1:40" s="900" customFormat="1" ht="12.75">
      <c r="A57" s="921" t="s">
        <v>69</v>
      </c>
      <c r="B57" s="901"/>
      <c r="C57" s="902">
        <v>17</v>
      </c>
      <c r="D57" s="901" t="s">
        <v>70</v>
      </c>
      <c r="E57" s="902"/>
      <c r="F57" s="809">
        <v>0</v>
      </c>
      <c r="G57" s="809"/>
      <c r="H57" s="809">
        <v>0</v>
      </c>
      <c r="I57" s="809"/>
      <c r="J57" s="809">
        <v>0</v>
      </c>
      <c r="K57" s="809"/>
      <c r="L57" s="809">
        <v>0</v>
      </c>
      <c r="M57" s="809"/>
      <c r="N57" s="809">
        <v>0</v>
      </c>
      <c r="O57" s="809"/>
      <c r="P57" s="809">
        <v>0</v>
      </c>
      <c r="Q57" s="809"/>
      <c r="R57" s="809">
        <v>0</v>
      </c>
      <c r="S57" s="809"/>
      <c r="T57" s="809">
        <v>0</v>
      </c>
      <c r="U57" s="901"/>
      <c r="V57" s="922">
        <v>0.08</v>
      </c>
      <c r="W57" s="902"/>
      <c r="X57" s="923">
        <v>0</v>
      </c>
      <c r="Y57" s="923"/>
      <c r="Z57" s="923">
        <v>0</v>
      </c>
      <c r="AA57" s="923"/>
      <c r="AB57" s="923">
        <v>0</v>
      </c>
      <c r="AC57" s="923"/>
      <c r="AD57" s="923">
        <v>0</v>
      </c>
    </row>
    <row r="58" spans="1:40" s="900" customFormat="1" ht="12.75">
      <c r="A58" s="921" t="s">
        <v>71</v>
      </c>
      <c r="B58" s="901"/>
      <c r="C58" s="902">
        <v>38</v>
      </c>
      <c r="D58" s="901" t="s">
        <v>72</v>
      </c>
      <c r="E58" s="902"/>
      <c r="F58" s="809">
        <v>452.98268516540276</v>
      </c>
      <c r="G58" s="809"/>
      <c r="H58" s="809">
        <v>700.06414980107695</v>
      </c>
      <c r="I58" s="809"/>
      <c r="J58" s="809">
        <v>4166.0879999999997</v>
      </c>
      <c r="K58" s="809"/>
      <c r="L58" s="809">
        <v>0</v>
      </c>
      <c r="M58" s="809"/>
      <c r="N58" s="809">
        <v>0</v>
      </c>
      <c r="O58" s="809"/>
      <c r="P58" s="809">
        <v>4166.0879999999997</v>
      </c>
      <c r="Q58" s="809"/>
      <c r="R58" s="809">
        <v>6702.1146851654021</v>
      </c>
      <c r="S58" s="809"/>
      <c r="T58" s="809">
        <v>2783.1081498010767</v>
      </c>
      <c r="U58" s="901"/>
      <c r="V58" s="922">
        <v>0.3</v>
      </c>
      <c r="W58" s="902"/>
      <c r="X58" s="923">
        <v>2010.6344055496206</v>
      </c>
      <c r="Y58" s="923"/>
      <c r="Z58" s="923">
        <v>834.93244494032297</v>
      </c>
      <c r="AA58" s="923"/>
      <c r="AB58" s="923">
        <v>2608.4362796157816</v>
      </c>
      <c r="AC58" s="923"/>
      <c r="AD58" s="923">
        <v>4031.2197048607541</v>
      </c>
    </row>
    <row r="59" spans="1:40" s="900" customFormat="1" ht="12.75">
      <c r="A59" s="921" t="s">
        <v>73</v>
      </c>
      <c r="B59" s="901"/>
      <c r="C59" s="902">
        <v>41</v>
      </c>
      <c r="D59" s="901" t="s">
        <v>74</v>
      </c>
      <c r="E59" s="902"/>
      <c r="F59" s="809">
        <v>148.84371597619375</v>
      </c>
      <c r="G59" s="809"/>
      <c r="H59" s="809">
        <v>208.38120236667123</v>
      </c>
      <c r="I59" s="809"/>
      <c r="J59" s="809">
        <v>735.4945187466277</v>
      </c>
      <c r="K59" s="809"/>
      <c r="L59" s="809">
        <v>0</v>
      </c>
      <c r="M59" s="809"/>
      <c r="N59" s="809">
        <v>0</v>
      </c>
      <c r="O59" s="809"/>
      <c r="P59" s="809">
        <v>735.4945187466277</v>
      </c>
      <c r="Q59" s="809"/>
      <c r="R59" s="809">
        <v>1252.0854940961353</v>
      </c>
      <c r="S59" s="809"/>
      <c r="T59" s="809">
        <v>576.12846173998514</v>
      </c>
      <c r="U59" s="901"/>
      <c r="V59" s="922">
        <v>0.25</v>
      </c>
      <c r="W59" s="902"/>
      <c r="X59" s="923">
        <v>313.02137352403383</v>
      </c>
      <c r="Y59" s="923"/>
      <c r="Z59" s="923">
        <v>144.03211543499629</v>
      </c>
      <c r="AA59" s="923"/>
      <c r="AB59" s="923">
        <v>571.31686119878759</v>
      </c>
      <c r="AC59" s="923"/>
      <c r="AD59" s="923">
        <v>799.84360567830265</v>
      </c>
    </row>
    <row r="60" spans="1:40" s="900" customFormat="1" ht="12.75">
      <c r="A60" s="921" t="s">
        <v>75</v>
      </c>
      <c r="B60" s="901"/>
      <c r="C60" s="902">
        <v>45</v>
      </c>
      <c r="D60" s="926" t="s">
        <v>76</v>
      </c>
      <c r="E60" s="902"/>
      <c r="F60" s="809">
        <v>0</v>
      </c>
      <c r="G60" s="809"/>
      <c r="H60" s="809">
        <v>0</v>
      </c>
      <c r="I60" s="809"/>
      <c r="J60" s="809">
        <v>0</v>
      </c>
      <c r="K60" s="809"/>
      <c r="L60" s="809">
        <v>0</v>
      </c>
      <c r="M60" s="809"/>
      <c r="N60" s="809">
        <v>0</v>
      </c>
      <c r="O60" s="809"/>
      <c r="P60" s="809">
        <v>0</v>
      </c>
      <c r="Q60" s="809"/>
      <c r="R60" s="809">
        <v>0</v>
      </c>
      <c r="S60" s="809"/>
      <c r="T60" s="809">
        <v>0</v>
      </c>
      <c r="U60" s="901"/>
      <c r="V60" s="922">
        <v>0.45</v>
      </c>
      <c r="W60" s="902"/>
      <c r="X60" s="923">
        <v>0</v>
      </c>
      <c r="Y60" s="923"/>
      <c r="Z60" s="923">
        <v>0</v>
      </c>
      <c r="AA60" s="923"/>
      <c r="AB60" s="923">
        <v>0</v>
      </c>
      <c r="AC60" s="923"/>
      <c r="AD60" s="923">
        <v>0</v>
      </c>
    </row>
    <row r="61" spans="1:40" s="900" customFormat="1" ht="12.75">
      <c r="A61" s="921" t="s">
        <v>77</v>
      </c>
      <c r="B61" s="901"/>
      <c r="C61" s="902">
        <v>49</v>
      </c>
      <c r="D61" s="901" t="s">
        <v>78</v>
      </c>
      <c r="E61" s="902"/>
      <c r="F61" s="809">
        <v>1131.359808093255</v>
      </c>
      <c r="G61" s="809"/>
      <c r="H61" s="809">
        <v>1234.2106997380963</v>
      </c>
      <c r="I61" s="809"/>
      <c r="J61" s="809">
        <v>90992.50222166063</v>
      </c>
      <c r="K61" s="809"/>
      <c r="L61" s="809">
        <v>55506.986326646271</v>
      </c>
      <c r="M61" s="809"/>
      <c r="N61" s="809">
        <v>0</v>
      </c>
      <c r="O61" s="809"/>
      <c r="P61" s="809">
        <v>35485.51589501436</v>
      </c>
      <c r="Q61" s="809"/>
      <c r="R61" s="809">
        <v>54359.633650614793</v>
      </c>
      <c r="S61" s="809"/>
      <c r="T61" s="809">
        <v>18976.968647245278</v>
      </c>
      <c r="U61" s="901"/>
      <c r="V61" s="922">
        <v>0.08</v>
      </c>
      <c r="W61" s="902"/>
      <c r="X61" s="923">
        <v>4348.7706920491837</v>
      </c>
      <c r="Y61" s="923"/>
      <c r="Z61" s="923">
        <v>1518.1574917796222</v>
      </c>
      <c r="AA61" s="923"/>
      <c r="AB61" s="923">
        <v>32268.105011058433</v>
      </c>
      <c r="AC61" s="923"/>
      <c r="AD61" s="923">
        <v>35201.569102972833</v>
      </c>
    </row>
    <row r="62" spans="1:40" s="900" customFormat="1" ht="12.75">
      <c r="A62" s="921" t="s">
        <v>79</v>
      </c>
      <c r="B62" s="901"/>
      <c r="C62" s="902">
        <v>50</v>
      </c>
      <c r="D62" s="926" t="s">
        <v>80</v>
      </c>
      <c r="E62" s="902"/>
      <c r="F62" s="809">
        <v>400.18267275049107</v>
      </c>
      <c r="G62" s="809"/>
      <c r="H62" s="809">
        <v>1657.8996442520352</v>
      </c>
      <c r="I62" s="809"/>
      <c r="J62" s="809">
        <v>29431.149093016651</v>
      </c>
      <c r="K62" s="809"/>
      <c r="L62" s="809">
        <v>0</v>
      </c>
      <c r="M62" s="809"/>
      <c r="N62" s="809">
        <v>0</v>
      </c>
      <c r="O62" s="809"/>
      <c r="P62" s="809">
        <v>29431.149093016651</v>
      </c>
      <c r="Q62" s="809"/>
      <c r="R62" s="809">
        <v>44546.906312275467</v>
      </c>
      <c r="S62" s="809"/>
      <c r="T62" s="809">
        <v>16373.47419076036</v>
      </c>
      <c r="U62" s="901"/>
      <c r="V62" s="922">
        <v>0.55000000000000004</v>
      </c>
      <c r="W62" s="902"/>
      <c r="X62" s="923">
        <v>24500.79847175151</v>
      </c>
      <c r="Y62" s="923"/>
      <c r="Z62" s="923">
        <v>9005.4108049181996</v>
      </c>
      <c r="AA62" s="923"/>
      <c r="AB62" s="923">
        <v>5330.5332940156331</v>
      </c>
      <c r="AC62" s="923"/>
      <c r="AD62" s="923">
        <v>22083.637932350488</v>
      </c>
    </row>
    <row r="63" spans="1:40" s="900" customFormat="1" ht="12.75">
      <c r="A63" s="921" t="s">
        <v>81</v>
      </c>
      <c r="B63" s="901"/>
      <c r="C63" s="902">
        <v>51</v>
      </c>
      <c r="D63" s="901" t="s">
        <v>82</v>
      </c>
      <c r="E63" s="902"/>
      <c r="F63" s="887">
        <v>55764.483299091662</v>
      </c>
      <c r="G63" s="923"/>
      <c r="H63" s="887">
        <v>59441.262417713086</v>
      </c>
      <c r="I63" s="923"/>
      <c r="J63" s="887">
        <v>499719.2995874685</v>
      </c>
      <c r="K63" s="923"/>
      <c r="L63" s="887">
        <v>988.6082761426369</v>
      </c>
      <c r="M63" s="923"/>
      <c r="N63" s="927">
        <v>0</v>
      </c>
      <c r="O63" s="923"/>
      <c r="P63" s="887">
        <v>498730.69131132588</v>
      </c>
      <c r="Q63" s="923"/>
      <c r="R63" s="887">
        <v>803860.52026608039</v>
      </c>
      <c r="S63" s="923"/>
      <c r="T63" s="887">
        <v>308806.608073376</v>
      </c>
      <c r="U63" s="901"/>
      <c r="V63" s="922">
        <v>0.06</v>
      </c>
      <c r="W63" s="902"/>
      <c r="X63" s="927">
        <v>48231.631215964822</v>
      </c>
      <c r="Y63" s="923"/>
      <c r="Z63" s="927">
        <v>18528.396484402558</v>
      </c>
      <c r="AA63" s="923"/>
      <c r="AB63" s="927">
        <v>506263.54339445278</v>
      </c>
      <c r="AC63" s="923"/>
      <c r="AD63" s="927">
        <v>539643.55724463635</v>
      </c>
    </row>
    <row r="64" spans="1:40" s="900" customFormat="1" ht="12.75">
      <c r="A64" s="938"/>
      <c r="B64" s="901"/>
      <c r="C64" s="902"/>
      <c r="D64" s="901"/>
      <c r="E64" s="901"/>
      <c r="F64" s="901"/>
      <c r="G64" s="901"/>
      <c r="H64" s="901"/>
      <c r="I64" s="901"/>
      <c r="J64" s="923"/>
      <c r="K64" s="923"/>
      <c r="L64" s="923"/>
      <c r="M64" s="923"/>
      <c r="N64" s="923"/>
      <c r="O64" s="923"/>
      <c r="P64" s="923"/>
      <c r="Q64" s="923"/>
      <c r="R64" s="923"/>
      <c r="S64" s="928"/>
      <c r="T64" s="923"/>
      <c r="U64" s="901"/>
      <c r="V64" s="902"/>
      <c r="W64" s="901"/>
      <c r="X64" s="929"/>
      <c r="Y64" s="929"/>
      <c r="Z64" s="929"/>
      <c r="AA64" s="808"/>
      <c r="AB64" s="929"/>
      <c r="AC64" s="808"/>
      <c r="AD64" s="808"/>
    </row>
    <row r="65" spans="1:30" s="900" customFormat="1" ht="13.5" thickBot="1">
      <c r="A65" s="938" t="s">
        <v>83</v>
      </c>
      <c r="B65" s="901"/>
      <c r="C65" s="901" t="s">
        <v>84</v>
      </c>
      <c r="D65" s="901"/>
      <c r="E65" s="807" t="s">
        <v>85</v>
      </c>
      <c r="F65" s="930">
        <v>67969.978208227825</v>
      </c>
      <c r="G65" s="923"/>
      <c r="H65" s="930">
        <v>81550.646904347435</v>
      </c>
      <c r="I65" s="807"/>
      <c r="J65" s="930">
        <v>728527.32631071797</v>
      </c>
      <c r="K65" s="923"/>
      <c r="L65" s="930">
        <v>79623.076583359318</v>
      </c>
      <c r="M65" s="931"/>
      <c r="N65" s="930">
        <v>0</v>
      </c>
      <c r="O65" s="931"/>
      <c r="P65" s="930">
        <v>648904.24972735869</v>
      </c>
      <c r="Q65" s="923"/>
      <c r="R65" s="930">
        <v>1023194.5113826003</v>
      </c>
      <c r="S65" s="931"/>
      <c r="T65" s="930">
        <v>406002.77176802675</v>
      </c>
      <c r="U65" s="901"/>
      <c r="V65" s="902"/>
      <c r="W65" s="807" t="s">
        <v>85</v>
      </c>
      <c r="X65" s="932">
        <v>131197.49085896718</v>
      </c>
      <c r="Y65" s="933" t="s">
        <v>85</v>
      </c>
      <c r="Z65" s="932">
        <v>60694.471200783781</v>
      </c>
      <c r="AA65" s="808"/>
      <c r="AB65" s="932">
        <v>585676.73707661941</v>
      </c>
      <c r="AC65" s="808"/>
      <c r="AD65" s="932">
        <v>669760.4254309223</v>
      </c>
    </row>
    <row r="66" spans="1:30" s="900" customFormat="1" ht="13.5" thickTop="1">
      <c r="A66" s="901"/>
      <c r="B66" s="901"/>
      <c r="C66" s="902"/>
      <c r="D66" s="901"/>
      <c r="E66" s="902"/>
      <c r="F66" s="902"/>
      <c r="G66" s="902"/>
      <c r="H66" s="902"/>
      <c r="I66" s="902"/>
      <c r="J66" s="901"/>
      <c r="K66" s="901"/>
      <c r="L66" s="901"/>
      <c r="M66" s="901"/>
      <c r="N66" s="901"/>
      <c r="O66" s="901"/>
      <c r="P66" s="808"/>
      <c r="Q66" s="808"/>
      <c r="R66" s="808"/>
      <c r="S66" s="808"/>
      <c r="T66" s="808"/>
      <c r="U66" s="808"/>
      <c r="V66" s="808"/>
      <c r="W66" s="808"/>
      <c r="X66" s="808"/>
      <c r="Y66" s="808"/>
      <c r="Z66" s="808"/>
      <c r="AA66" s="808"/>
      <c r="AB66" s="808"/>
      <c r="AC66" s="808"/>
      <c r="AD66" s="808"/>
    </row>
    <row r="67" spans="1:30" s="900" customFormat="1" ht="12.75">
      <c r="A67" s="935"/>
      <c r="B67" s="901"/>
      <c r="C67" s="902"/>
      <c r="D67" s="901"/>
      <c r="E67" s="901"/>
      <c r="F67" s="901"/>
      <c r="G67" s="901"/>
      <c r="H67" s="901"/>
      <c r="I67" s="901"/>
      <c r="J67" s="901"/>
      <c r="K67" s="901"/>
      <c r="L67" s="901"/>
      <c r="M67" s="901"/>
      <c r="N67" s="901"/>
      <c r="O67" s="901"/>
      <c r="P67" s="808"/>
      <c r="Q67" s="808"/>
      <c r="R67" s="808"/>
      <c r="S67" s="808"/>
      <c r="T67" s="808"/>
      <c r="U67" s="808"/>
      <c r="V67" s="808"/>
      <c r="W67" s="808"/>
      <c r="X67" s="808"/>
      <c r="Y67" s="808"/>
      <c r="Z67" s="808"/>
      <c r="AA67" s="808"/>
      <c r="AB67" s="808"/>
      <c r="AC67" s="808"/>
      <c r="AD67" s="808"/>
    </row>
    <row r="68" spans="1:30" s="900" customFormat="1" ht="12.75">
      <c r="A68" s="935"/>
      <c r="B68" s="901"/>
      <c r="C68" s="902"/>
      <c r="D68" s="901"/>
      <c r="E68" s="901"/>
      <c r="F68" s="901"/>
      <c r="G68" s="901"/>
      <c r="H68" s="901"/>
      <c r="I68" s="901"/>
      <c r="J68" s="901"/>
      <c r="K68" s="901"/>
      <c r="L68" s="901"/>
      <c r="M68" s="901"/>
      <c r="N68" s="901"/>
      <c r="O68" s="901"/>
      <c r="P68" s="808"/>
      <c r="Q68" s="808"/>
      <c r="R68" s="808"/>
      <c r="S68" s="808"/>
      <c r="T68" s="808"/>
      <c r="U68" s="808"/>
      <c r="V68" s="808"/>
      <c r="W68" s="808"/>
      <c r="X68" s="808"/>
      <c r="Y68" s="808"/>
      <c r="Z68" s="808"/>
      <c r="AA68" s="808"/>
      <c r="AB68" s="808"/>
      <c r="AC68" s="808"/>
      <c r="AD68" s="808"/>
    </row>
    <row r="69" spans="1:30" s="900" customFormat="1" ht="12.75">
      <c r="A69" s="901"/>
      <c r="B69" s="901"/>
      <c r="C69" s="902"/>
      <c r="D69" s="903" t="s">
        <v>87</v>
      </c>
      <c r="E69" s="901"/>
      <c r="F69" s="904" t="s">
        <v>3</v>
      </c>
      <c r="G69" s="901"/>
      <c r="H69" s="904" t="s">
        <v>3</v>
      </c>
      <c r="I69" s="901"/>
      <c r="J69" s="904" t="s">
        <v>4</v>
      </c>
      <c r="K69" s="905"/>
      <c r="L69" s="906"/>
      <c r="M69" s="907"/>
      <c r="N69" s="906"/>
      <c r="O69" s="907"/>
      <c r="P69" s="906" t="s">
        <v>5</v>
      </c>
      <c r="Q69" s="905"/>
      <c r="R69" s="905" t="s">
        <v>6</v>
      </c>
      <c r="S69" s="908"/>
      <c r="T69" s="905" t="s">
        <v>7</v>
      </c>
      <c r="U69" s="905"/>
      <c r="V69" s="905"/>
      <c r="W69" s="905"/>
      <c r="X69" s="905"/>
      <c r="Y69" s="908"/>
      <c r="Z69" s="908"/>
      <c r="AA69" s="808"/>
      <c r="AB69" s="904" t="s">
        <v>8</v>
      </c>
      <c r="AC69" s="901"/>
      <c r="AD69" s="904" t="s">
        <v>8</v>
      </c>
    </row>
    <row r="70" spans="1:30" s="900" customFormat="1" ht="12.75">
      <c r="A70" s="901" t="s">
        <v>9</v>
      </c>
      <c r="B70" s="901"/>
      <c r="C70" s="902"/>
      <c r="D70" s="901"/>
      <c r="E70" s="901"/>
      <c r="F70" s="902" t="s">
        <v>10</v>
      </c>
      <c r="G70" s="901"/>
      <c r="H70" s="902" t="s">
        <v>10</v>
      </c>
      <c r="I70" s="901"/>
      <c r="J70" s="902" t="s">
        <v>11</v>
      </c>
      <c r="K70" s="902"/>
      <c r="L70" s="907" t="s">
        <v>12</v>
      </c>
      <c r="M70" s="907"/>
      <c r="N70" s="907" t="s">
        <v>13</v>
      </c>
      <c r="O70" s="907"/>
      <c r="P70" s="907" t="s">
        <v>14</v>
      </c>
      <c r="Q70" s="902"/>
      <c r="R70" s="902" t="s">
        <v>15</v>
      </c>
      <c r="S70" s="908"/>
      <c r="T70" s="902" t="s">
        <v>15</v>
      </c>
      <c r="U70" s="902"/>
      <c r="V70" s="902" t="s">
        <v>16</v>
      </c>
      <c r="W70" s="902"/>
      <c r="X70" s="902" t="s">
        <v>17</v>
      </c>
      <c r="Y70" s="902"/>
      <c r="Z70" s="902" t="s">
        <v>18</v>
      </c>
      <c r="AA70" s="808"/>
      <c r="AB70" s="902" t="s">
        <v>10</v>
      </c>
      <c r="AC70" s="901"/>
      <c r="AD70" s="902" t="s">
        <v>10</v>
      </c>
    </row>
    <row r="71" spans="1:30" s="900" customFormat="1" ht="13.5" thickBot="1">
      <c r="A71" s="911" t="s">
        <v>20</v>
      </c>
      <c r="B71" s="911"/>
      <c r="C71" s="911" t="s">
        <v>21</v>
      </c>
      <c r="D71" s="911"/>
      <c r="E71" s="911"/>
      <c r="F71" s="912" t="s">
        <v>6</v>
      </c>
      <c r="G71" s="911"/>
      <c r="H71" s="912" t="s">
        <v>7</v>
      </c>
      <c r="I71" s="911"/>
      <c r="J71" s="912" t="s">
        <v>6</v>
      </c>
      <c r="K71" s="912"/>
      <c r="L71" s="913" t="s">
        <v>5</v>
      </c>
      <c r="M71" s="913"/>
      <c r="N71" s="913" t="s">
        <v>5</v>
      </c>
      <c r="O71" s="913"/>
      <c r="P71" s="913" t="s">
        <v>22</v>
      </c>
      <c r="Q71" s="912"/>
      <c r="R71" s="912" t="s">
        <v>23</v>
      </c>
      <c r="S71" s="914"/>
      <c r="T71" s="912" t="s">
        <v>23</v>
      </c>
      <c r="U71" s="912"/>
      <c r="V71" s="912" t="s">
        <v>24</v>
      </c>
      <c r="W71" s="912"/>
      <c r="X71" s="912" t="s">
        <v>25</v>
      </c>
      <c r="Y71" s="912"/>
      <c r="Z71" s="912" t="s">
        <v>25</v>
      </c>
      <c r="AA71" s="915"/>
      <c r="AB71" s="912" t="s">
        <v>6</v>
      </c>
      <c r="AC71" s="911"/>
      <c r="AD71" s="912" t="s">
        <v>7</v>
      </c>
    </row>
    <row r="72" spans="1:30" s="900" customFormat="1" ht="12.75">
      <c r="A72" s="901"/>
      <c r="B72" s="901"/>
      <c r="C72" s="902"/>
      <c r="D72" s="901"/>
      <c r="E72" s="901"/>
      <c r="F72" s="902" t="s">
        <v>27</v>
      </c>
      <c r="G72" s="901"/>
      <c r="H72" s="902" t="s">
        <v>28</v>
      </c>
      <c r="I72" s="901"/>
      <c r="J72" s="902" t="s">
        <v>29</v>
      </c>
      <c r="K72" s="901"/>
      <c r="L72" s="902" t="s">
        <v>30</v>
      </c>
      <c r="M72" s="808"/>
      <c r="N72" s="916" t="s">
        <v>31</v>
      </c>
      <c r="O72" s="917"/>
      <c r="P72" s="902" t="s">
        <v>32</v>
      </c>
      <c r="Q72" s="917"/>
      <c r="R72" s="902" t="s">
        <v>33</v>
      </c>
      <c r="S72" s="917"/>
      <c r="T72" s="902" t="s">
        <v>34</v>
      </c>
      <c r="U72" s="917"/>
      <c r="V72" s="902" t="s">
        <v>35</v>
      </c>
      <c r="W72" s="917"/>
      <c r="X72" s="902" t="s">
        <v>36</v>
      </c>
      <c r="Y72" s="808"/>
      <c r="Z72" s="908" t="s">
        <v>37</v>
      </c>
      <c r="AA72" s="808"/>
      <c r="AB72" s="908" t="s">
        <v>38</v>
      </c>
      <c r="AC72" s="908"/>
      <c r="AD72" s="908" t="s">
        <v>39</v>
      </c>
    </row>
    <row r="73" spans="1:30" s="900" customFormat="1" ht="12.75">
      <c r="A73" s="902"/>
      <c r="B73" s="901"/>
      <c r="C73" s="902"/>
      <c r="D73" s="901"/>
      <c r="E73" s="901"/>
      <c r="F73" s="901"/>
      <c r="G73" s="901"/>
      <c r="H73" s="901"/>
      <c r="I73" s="901"/>
      <c r="J73" s="901"/>
      <c r="K73" s="901"/>
      <c r="L73" s="901"/>
      <c r="M73" s="901"/>
      <c r="N73" s="901"/>
      <c r="O73" s="901"/>
      <c r="P73" s="901"/>
      <c r="Q73" s="901"/>
      <c r="R73" s="901"/>
      <c r="S73" s="808"/>
      <c r="T73" s="901"/>
      <c r="U73" s="901"/>
      <c r="V73" s="901"/>
      <c r="W73" s="901"/>
      <c r="X73" s="901"/>
      <c r="Y73" s="901"/>
      <c r="Z73" s="901"/>
      <c r="AA73" s="808"/>
      <c r="AB73" s="808"/>
      <c r="AC73" s="808"/>
      <c r="AD73" s="808"/>
    </row>
    <row r="74" spans="1:30" s="900" customFormat="1" ht="14.25">
      <c r="A74" s="902"/>
      <c r="B74" s="901"/>
      <c r="C74" s="901" t="s">
        <v>42</v>
      </c>
      <c r="D74" s="901"/>
      <c r="E74" s="901"/>
      <c r="F74" s="901"/>
      <c r="G74" s="901"/>
      <c r="H74" s="901"/>
      <c r="I74" s="901"/>
      <c r="J74" s="901"/>
      <c r="K74" s="901"/>
      <c r="L74" s="901"/>
      <c r="M74" s="901"/>
      <c r="N74" s="901"/>
      <c r="O74" s="901"/>
      <c r="P74" s="901"/>
      <c r="Q74" s="901"/>
      <c r="R74" s="901"/>
      <c r="S74" s="808"/>
      <c r="T74" s="901"/>
      <c r="U74" s="901"/>
      <c r="V74" s="918"/>
      <c r="W74" s="919"/>
      <c r="X74" s="901"/>
      <c r="Y74" s="919"/>
      <c r="Z74" s="901"/>
      <c r="AA74" s="808"/>
      <c r="AB74" s="808"/>
      <c r="AC74" s="808"/>
      <c r="AD74" s="808"/>
    </row>
    <row r="75" spans="1:30" s="900" customFormat="1" ht="12.75">
      <c r="A75" s="921" t="s">
        <v>44</v>
      </c>
      <c r="B75" s="901"/>
      <c r="C75" s="902">
        <v>1</v>
      </c>
      <c r="D75" s="901" t="s">
        <v>45</v>
      </c>
      <c r="E75" s="902"/>
      <c r="F75" s="809">
        <v>0</v>
      </c>
      <c r="G75" s="809"/>
      <c r="H75" s="809">
        <v>0</v>
      </c>
      <c r="I75" s="809"/>
      <c r="J75" s="809">
        <v>0</v>
      </c>
      <c r="K75" s="809"/>
      <c r="L75" s="809">
        <v>0</v>
      </c>
      <c r="M75" s="809"/>
      <c r="N75" s="809">
        <v>0</v>
      </c>
      <c r="O75" s="809"/>
      <c r="P75" s="809">
        <v>0</v>
      </c>
      <c r="Q75" s="809"/>
      <c r="R75" s="809">
        <v>0</v>
      </c>
      <c r="S75" s="809"/>
      <c r="T75" s="809">
        <v>0</v>
      </c>
      <c r="U75" s="901"/>
      <c r="V75" s="922">
        <v>0.04</v>
      </c>
      <c r="W75" s="902"/>
      <c r="X75" s="923">
        <v>0</v>
      </c>
      <c r="Y75" s="923"/>
      <c r="Z75" s="923">
        <v>0</v>
      </c>
      <c r="AA75" s="923"/>
      <c r="AB75" s="923">
        <v>0</v>
      </c>
      <c r="AC75" s="923"/>
      <c r="AD75" s="923">
        <v>0</v>
      </c>
    </row>
    <row r="76" spans="1:30" s="900" customFormat="1" ht="12.75">
      <c r="A76" s="921" t="s">
        <v>46</v>
      </c>
      <c r="B76" s="901"/>
      <c r="C76" s="902">
        <v>1</v>
      </c>
      <c r="D76" s="901" t="s">
        <v>47</v>
      </c>
      <c r="E76" s="902"/>
      <c r="F76" s="809">
        <v>7482.2973884721087</v>
      </c>
      <c r="G76" s="809"/>
      <c r="H76" s="809">
        <v>7975.6356778219169</v>
      </c>
      <c r="I76" s="809"/>
      <c r="J76" s="809">
        <v>5806.1555559944691</v>
      </c>
      <c r="K76" s="809"/>
      <c r="L76" s="809">
        <v>18</v>
      </c>
      <c r="M76" s="809"/>
      <c r="N76" s="809">
        <v>0</v>
      </c>
      <c r="O76" s="809"/>
      <c r="P76" s="809">
        <v>5788.1555559944691</v>
      </c>
      <c r="Q76" s="809"/>
      <c r="R76" s="809">
        <v>16164.530722463813</v>
      </c>
      <c r="S76" s="809"/>
      <c r="T76" s="809">
        <v>10869.713455819152</v>
      </c>
      <c r="U76" s="901"/>
      <c r="V76" s="922">
        <v>0.06</v>
      </c>
      <c r="W76" s="902"/>
      <c r="X76" s="923">
        <v>969.87184334782876</v>
      </c>
      <c r="Y76" s="923"/>
      <c r="Z76" s="923">
        <v>652.18280734914913</v>
      </c>
      <c r="AA76" s="923"/>
      <c r="AB76" s="923">
        <v>12300.581101118751</v>
      </c>
      <c r="AC76" s="923"/>
      <c r="AD76" s="923">
        <v>13111.608426467237</v>
      </c>
    </row>
    <row r="77" spans="1:30" s="900" customFormat="1" ht="12.75">
      <c r="A77" s="921" t="s">
        <v>48</v>
      </c>
      <c r="B77" s="901"/>
      <c r="C77" s="902">
        <v>2</v>
      </c>
      <c r="D77" s="901" t="s">
        <v>49</v>
      </c>
      <c r="E77" s="902"/>
      <c r="F77" s="809">
        <v>0</v>
      </c>
      <c r="G77" s="809"/>
      <c r="H77" s="809">
        <v>0</v>
      </c>
      <c r="I77" s="809"/>
      <c r="J77" s="809">
        <v>0</v>
      </c>
      <c r="K77" s="809"/>
      <c r="L77" s="809">
        <v>0</v>
      </c>
      <c r="M77" s="809"/>
      <c r="N77" s="809">
        <v>0</v>
      </c>
      <c r="O77" s="809"/>
      <c r="P77" s="809">
        <v>0</v>
      </c>
      <c r="Q77" s="809"/>
      <c r="R77" s="809">
        <v>0</v>
      </c>
      <c r="S77" s="809"/>
      <c r="T77" s="809">
        <v>0</v>
      </c>
      <c r="U77" s="901"/>
      <c r="V77" s="922">
        <v>0.06</v>
      </c>
      <c r="W77" s="902"/>
      <c r="X77" s="923">
        <v>0</v>
      </c>
      <c r="Y77" s="923"/>
      <c r="Z77" s="923">
        <v>0</v>
      </c>
      <c r="AA77" s="923"/>
      <c r="AB77" s="923">
        <v>0</v>
      </c>
      <c r="AC77" s="923"/>
      <c r="AD77" s="923">
        <v>0</v>
      </c>
    </row>
    <row r="78" spans="1:30" s="900" customFormat="1" ht="12.75">
      <c r="A78" s="921" t="s">
        <v>50</v>
      </c>
      <c r="B78" s="901"/>
      <c r="C78" s="902">
        <v>3</v>
      </c>
      <c r="D78" s="901" t="s">
        <v>51</v>
      </c>
      <c r="E78" s="902"/>
      <c r="F78" s="809">
        <v>0</v>
      </c>
      <c r="G78" s="809"/>
      <c r="H78" s="809">
        <v>0</v>
      </c>
      <c r="I78" s="809"/>
      <c r="J78" s="809">
        <v>0</v>
      </c>
      <c r="K78" s="809"/>
      <c r="L78" s="809">
        <v>0</v>
      </c>
      <c r="M78" s="809"/>
      <c r="N78" s="809">
        <v>0</v>
      </c>
      <c r="O78" s="809"/>
      <c r="P78" s="809">
        <v>0</v>
      </c>
      <c r="Q78" s="809"/>
      <c r="R78" s="809">
        <v>0</v>
      </c>
      <c r="S78" s="809"/>
      <c r="T78" s="809">
        <v>0</v>
      </c>
      <c r="U78" s="901"/>
      <c r="V78" s="922">
        <v>0.05</v>
      </c>
      <c r="W78" s="902"/>
      <c r="X78" s="923">
        <v>0</v>
      </c>
      <c r="Y78" s="923"/>
      <c r="Z78" s="923">
        <v>0</v>
      </c>
      <c r="AA78" s="923"/>
      <c r="AB78" s="923">
        <v>0</v>
      </c>
      <c r="AC78" s="923"/>
      <c r="AD78" s="923">
        <v>0</v>
      </c>
    </row>
    <row r="79" spans="1:30" s="900" customFormat="1" ht="12.75">
      <c r="A79" s="921" t="s">
        <v>52</v>
      </c>
      <c r="B79" s="901"/>
      <c r="C79" s="902">
        <v>6</v>
      </c>
      <c r="D79" s="901" t="s">
        <v>53</v>
      </c>
      <c r="E79" s="902"/>
      <c r="F79" s="809">
        <v>0</v>
      </c>
      <c r="G79" s="809"/>
      <c r="H79" s="809">
        <v>0</v>
      </c>
      <c r="I79" s="809"/>
      <c r="J79" s="809">
        <v>0</v>
      </c>
      <c r="K79" s="809"/>
      <c r="L79" s="809">
        <v>0</v>
      </c>
      <c r="M79" s="809"/>
      <c r="N79" s="809">
        <v>0</v>
      </c>
      <c r="O79" s="809"/>
      <c r="P79" s="809">
        <v>0</v>
      </c>
      <c r="Q79" s="809"/>
      <c r="R79" s="809">
        <v>0</v>
      </c>
      <c r="S79" s="809"/>
      <c r="T79" s="809">
        <v>0</v>
      </c>
      <c r="U79" s="901"/>
      <c r="V79" s="922">
        <v>0.1</v>
      </c>
      <c r="W79" s="902"/>
      <c r="X79" s="923">
        <v>0</v>
      </c>
      <c r="Y79" s="923"/>
      <c r="Z79" s="923">
        <v>0</v>
      </c>
      <c r="AA79" s="923"/>
      <c r="AB79" s="923">
        <v>0</v>
      </c>
      <c r="AC79" s="923"/>
      <c r="AD79" s="923">
        <v>0</v>
      </c>
    </row>
    <row r="80" spans="1:30" s="900" customFormat="1" ht="12.75">
      <c r="A80" s="921" t="s">
        <v>54</v>
      </c>
      <c r="B80" s="901"/>
      <c r="C80" s="902">
        <v>7</v>
      </c>
      <c r="D80" s="901" t="s">
        <v>55</v>
      </c>
      <c r="E80" s="902"/>
      <c r="F80" s="809">
        <v>2993.4776969126915</v>
      </c>
      <c r="G80" s="809"/>
      <c r="H80" s="809">
        <v>3572.8604769603089</v>
      </c>
      <c r="I80" s="809"/>
      <c r="J80" s="809">
        <v>3939.08</v>
      </c>
      <c r="K80" s="809"/>
      <c r="L80" s="809">
        <v>109</v>
      </c>
      <c r="M80" s="809"/>
      <c r="N80" s="809">
        <v>0</v>
      </c>
      <c r="O80" s="809"/>
      <c r="P80" s="809">
        <v>3830.08</v>
      </c>
      <c r="Q80" s="809"/>
      <c r="R80" s="809">
        <v>8738.5976969126914</v>
      </c>
      <c r="S80" s="809"/>
      <c r="T80" s="809">
        <v>5487.9004769603089</v>
      </c>
      <c r="U80" s="901"/>
      <c r="V80" s="922">
        <v>0.15</v>
      </c>
      <c r="W80" s="902"/>
      <c r="X80" s="923">
        <v>1310.7896545369038</v>
      </c>
      <c r="Y80" s="923"/>
      <c r="Z80" s="923">
        <v>823.18507154404631</v>
      </c>
      <c r="AA80" s="923"/>
      <c r="AB80" s="923">
        <v>5512.7680423757874</v>
      </c>
      <c r="AC80" s="923"/>
      <c r="AD80" s="923">
        <v>6579.7554054162629</v>
      </c>
    </row>
    <row r="81" spans="1:40" s="900" customFormat="1" ht="12.75">
      <c r="A81" s="921" t="s">
        <v>56</v>
      </c>
      <c r="B81" s="901"/>
      <c r="C81" s="902">
        <v>8</v>
      </c>
      <c r="D81" s="901" t="s">
        <v>57</v>
      </c>
      <c r="E81" s="902"/>
      <c r="F81" s="809">
        <v>16797.284588395953</v>
      </c>
      <c r="G81" s="809"/>
      <c r="H81" s="809">
        <v>21596.508756509076</v>
      </c>
      <c r="I81" s="809"/>
      <c r="J81" s="809">
        <v>43271.311999999998</v>
      </c>
      <c r="K81" s="809"/>
      <c r="L81" s="809">
        <v>4233.8900000000003</v>
      </c>
      <c r="M81" s="809"/>
      <c r="N81" s="809">
        <v>0</v>
      </c>
      <c r="O81" s="809"/>
      <c r="P81" s="809">
        <v>39037.421999999999</v>
      </c>
      <c r="Q81" s="809"/>
      <c r="R81" s="809">
        <v>75353.417588395969</v>
      </c>
      <c r="S81" s="809"/>
      <c r="T81" s="809">
        <v>41115.219756509076</v>
      </c>
      <c r="U81" s="901"/>
      <c r="V81" s="922">
        <v>0.2</v>
      </c>
      <c r="W81" s="902"/>
      <c r="X81" s="923">
        <v>15070.683517679194</v>
      </c>
      <c r="Y81" s="923"/>
      <c r="Z81" s="923">
        <v>8223.0439513018155</v>
      </c>
      <c r="AA81" s="923"/>
      <c r="AB81" s="923">
        <v>40764.023070716758</v>
      </c>
      <c r="AC81" s="923"/>
      <c r="AD81" s="923">
        <v>52410.886805207258</v>
      </c>
    </row>
    <row r="82" spans="1:40" s="900" customFormat="1" ht="12.75">
      <c r="A82" s="921" t="s">
        <v>58</v>
      </c>
      <c r="B82" s="901"/>
      <c r="C82" s="902">
        <v>10</v>
      </c>
      <c r="D82" s="901" t="s">
        <v>59</v>
      </c>
      <c r="E82" s="902"/>
      <c r="F82" s="809">
        <v>9661.8965313132812</v>
      </c>
      <c r="G82" s="809"/>
      <c r="H82" s="809">
        <v>14932.021912029617</v>
      </c>
      <c r="I82" s="809"/>
      <c r="J82" s="809">
        <v>5546.7759999999998</v>
      </c>
      <c r="K82" s="809"/>
      <c r="L82" s="809">
        <v>0</v>
      </c>
      <c r="M82" s="809"/>
      <c r="N82" s="809">
        <v>0</v>
      </c>
      <c r="O82" s="809"/>
      <c r="P82" s="809">
        <v>5546.7759999999998</v>
      </c>
      <c r="Q82" s="809"/>
      <c r="R82" s="809">
        <v>17982.060531313284</v>
      </c>
      <c r="S82" s="809"/>
      <c r="T82" s="809">
        <v>17705.409912029616</v>
      </c>
      <c r="U82" s="901"/>
      <c r="V82" s="922">
        <v>0.3</v>
      </c>
      <c r="W82" s="902"/>
      <c r="X82" s="923">
        <v>5394.6181593939846</v>
      </c>
      <c r="Y82" s="923"/>
      <c r="Z82" s="923">
        <v>5311.6229736088844</v>
      </c>
      <c r="AA82" s="923"/>
      <c r="AB82" s="923">
        <v>9814.0543719192974</v>
      </c>
      <c r="AC82" s="923"/>
      <c r="AD82" s="923">
        <v>15167.174938420731</v>
      </c>
    </row>
    <row r="83" spans="1:40" s="900" customFormat="1" ht="12.75">
      <c r="A83" s="921" t="s">
        <v>60</v>
      </c>
      <c r="B83" s="901"/>
      <c r="C83" s="902">
        <v>12</v>
      </c>
      <c r="D83" s="901" t="s">
        <v>61</v>
      </c>
      <c r="E83" s="902"/>
      <c r="F83" s="809">
        <v>0</v>
      </c>
      <c r="G83" s="809"/>
      <c r="H83" s="809">
        <v>18131.841416665498</v>
      </c>
      <c r="I83" s="809"/>
      <c r="J83" s="809">
        <v>11365.041477012834</v>
      </c>
      <c r="K83" s="809"/>
      <c r="L83" s="809">
        <v>0</v>
      </c>
      <c r="M83" s="809"/>
      <c r="N83" s="809">
        <v>777.14808945140044</v>
      </c>
      <c r="O83" s="809"/>
      <c r="P83" s="809">
        <v>10587.893387561435</v>
      </c>
      <c r="Q83" s="809"/>
      <c r="R83" s="809">
        <v>10587.893387561435</v>
      </c>
      <c r="S83" s="809"/>
      <c r="T83" s="809">
        <v>23425.788110446214</v>
      </c>
      <c r="U83" s="901"/>
      <c r="V83" s="922">
        <v>1</v>
      </c>
      <c r="W83" s="902"/>
      <c r="X83" s="923">
        <v>10587.893387561435</v>
      </c>
      <c r="Y83" s="923"/>
      <c r="Z83" s="923">
        <v>23425.788110446214</v>
      </c>
      <c r="AA83" s="923"/>
      <c r="AB83" s="923">
        <v>0</v>
      </c>
      <c r="AC83" s="923"/>
      <c r="AD83" s="923">
        <v>5293.9466937807192</v>
      </c>
    </row>
    <row r="84" spans="1:40" s="900" customFormat="1" ht="12.75">
      <c r="A84" s="921" t="s">
        <v>62</v>
      </c>
      <c r="B84" s="901"/>
      <c r="C84" s="902">
        <v>13</v>
      </c>
      <c r="D84" s="901" t="s">
        <v>63</v>
      </c>
      <c r="E84" s="902"/>
      <c r="F84" s="809">
        <v>0</v>
      </c>
      <c r="G84" s="809"/>
      <c r="H84" s="809">
        <v>0</v>
      </c>
      <c r="I84" s="809"/>
      <c r="J84" s="809">
        <v>0</v>
      </c>
      <c r="K84" s="809"/>
      <c r="L84" s="809">
        <v>0</v>
      </c>
      <c r="M84" s="809"/>
      <c r="N84" s="809">
        <v>0</v>
      </c>
      <c r="O84" s="809"/>
      <c r="P84" s="809">
        <v>0</v>
      </c>
      <c r="Q84" s="809"/>
      <c r="R84" s="809">
        <v>0</v>
      </c>
      <c r="S84" s="809"/>
      <c r="T84" s="809">
        <v>0</v>
      </c>
      <c r="U84" s="901"/>
      <c r="V84" s="922" t="s">
        <v>64</v>
      </c>
      <c r="W84" s="902"/>
      <c r="X84" s="923">
        <v>0</v>
      </c>
      <c r="Y84" s="923"/>
      <c r="Z84" s="923">
        <v>0</v>
      </c>
      <c r="AA84" s="923"/>
      <c r="AB84" s="923">
        <v>0</v>
      </c>
      <c r="AC84" s="923"/>
      <c r="AD84" s="923">
        <v>0</v>
      </c>
    </row>
    <row r="85" spans="1:40" s="900" customFormat="1" ht="12.75">
      <c r="A85" s="921" t="s">
        <v>65</v>
      </c>
      <c r="B85" s="901"/>
      <c r="C85" s="924">
        <v>14.1</v>
      </c>
      <c r="D85" s="901" t="s">
        <v>66</v>
      </c>
      <c r="E85" s="902"/>
      <c r="F85" s="809">
        <v>1699.8460311839253</v>
      </c>
      <c r="G85" s="809"/>
      <c r="H85" s="809">
        <v>1791.7296004371105</v>
      </c>
      <c r="I85" s="809"/>
      <c r="J85" s="809">
        <v>2214.0696380897812</v>
      </c>
      <c r="K85" s="809"/>
      <c r="L85" s="809">
        <v>199.36</v>
      </c>
      <c r="M85" s="809"/>
      <c r="N85" s="809">
        <v>0</v>
      </c>
      <c r="O85" s="809"/>
      <c r="P85" s="809">
        <v>2014.709638089781</v>
      </c>
      <c r="Q85" s="809"/>
      <c r="R85" s="809">
        <v>4721.9104883185964</v>
      </c>
      <c r="S85" s="809"/>
      <c r="T85" s="809">
        <v>2799.0844194820011</v>
      </c>
      <c r="U85" s="901"/>
      <c r="V85" s="922">
        <v>0.05</v>
      </c>
      <c r="W85" s="902"/>
      <c r="X85" s="923">
        <v>236.09552441592984</v>
      </c>
      <c r="Y85" s="923"/>
      <c r="Z85" s="923">
        <v>139.95422097410005</v>
      </c>
      <c r="AA85" s="923"/>
      <c r="AB85" s="923">
        <v>3478.4601448577764</v>
      </c>
      <c r="AC85" s="923"/>
      <c r="AD85" s="923">
        <v>3666.4850175527918</v>
      </c>
      <c r="AH85" s="937"/>
      <c r="AI85" s="937"/>
      <c r="AJ85" s="937"/>
      <c r="AK85" s="937"/>
      <c r="AL85" s="937"/>
      <c r="AM85" s="937"/>
      <c r="AN85" s="937"/>
    </row>
    <row r="86" spans="1:40" s="900" customFormat="1" ht="12.75">
      <c r="A86" s="921" t="s">
        <v>67</v>
      </c>
      <c r="B86" s="901"/>
      <c r="C86" s="924">
        <v>14.1</v>
      </c>
      <c r="D86" s="901" t="s">
        <v>68</v>
      </c>
      <c r="E86" s="902"/>
      <c r="F86" s="809">
        <v>0</v>
      </c>
      <c r="G86" s="809"/>
      <c r="H86" s="809">
        <v>0</v>
      </c>
      <c r="I86" s="809"/>
      <c r="J86" s="809">
        <v>0</v>
      </c>
      <c r="K86" s="809"/>
      <c r="L86" s="809">
        <v>0</v>
      </c>
      <c r="M86" s="809"/>
      <c r="N86" s="809">
        <v>0</v>
      </c>
      <c r="O86" s="809"/>
      <c r="P86" s="809">
        <v>0</v>
      </c>
      <c r="Q86" s="809"/>
      <c r="R86" s="809">
        <v>0</v>
      </c>
      <c r="S86" s="809"/>
      <c r="T86" s="809">
        <v>0</v>
      </c>
      <c r="U86" s="901"/>
      <c r="V86" s="922">
        <v>7.0000000000000007E-2</v>
      </c>
      <c r="W86" s="925"/>
      <c r="X86" s="923">
        <v>0</v>
      </c>
      <c r="Y86" s="923"/>
      <c r="Z86" s="923">
        <v>0</v>
      </c>
      <c r="AA86" s="923"/>
      <c r="AB86" s="923">
        <v>0</v>
      </c>
      <c r="AC86" s="923"/>
      <c r="AD86" s="923">
        <v>0</v>
      </c>
    </row>
    <row r="87" spans="1:40" s="900" customFormat="1" ht="12.75">
      <c r="A87" s="921" t="s">
        <v>69</v>
      </c>
      <c r="B87" s="901"/>
      <c r="C87" s="902">
        <v>17</v>
      </c>
      <c r="D87" s="901" t="s">
        <v>70</v>
      </c>
      <c r="E87" s="902"/>
      <c r="F87" s="809">
        <v>0</v>
      </c>
      <c r="G87" s="809"/>
      <c r="H87" s="809">
        <v>0</v>
      </c>
      <c r="I87" s="809"/>
      <c r="J87" s="809">
        <v>0</v>
      </c>
      <c r="K87" s="809"/>
      <c r="L87" s="809">
        <v>0</v>
      </c>
      <c r="M87" s="809"/>
      <c r="N87" s="809">
        <v>0</v>
      </c>
      <c r="O87" s="809"/>
      <c r="P87" s="809">
        <v>0</v>
      </c>
      <c r="Q87" s="809"/>
      <c r="R87" s="809">
        <v>0</v>
      </c>
      <c r="S87" s="809"/>
      <c r="T87" s="809">
        <v>0</v>
      </c>
      <c r="U87" s="901"/>
      <c r="V87" s="922">
        <v>0.08</v>
      </c>
      <c r="W87" s="902"/>
      <c r="X87" s="923">
        <v>0</v>
      </c>
      <c r="Y87" s="923"/>
      <c r="Z87" s="923">
        <v>0</v>
      </c>
      <c r="AA87" s="923"/>
      <c r="AB87" s="923">
        <v>0</v>
      </c>
      <c r="AC87" s="923"/>
      <c r="AD87" s="923">
        <v>0</v>
      </c>
    </row>
    <row r="88" spans="1:40" s="900" customFormat="1" ht="12.75">
      <c r="A88" s="921" t="s">
        <v>71</v>
      </c>
      <c r="B88" s="901"/>
      <c r="C88" s="902">
        <v>38</v>
      </c>
      <c r="D88" s="901" t="s">
        <v>72</v>
      </c>
      <c r="E88" s="902"/>
      <c r="F88" s="809">
        <v>2608.4362796157816</v>
      </c>
      <c r="G88" s="809"/>
      <c r="H88" s="809">
        <v>4031.2197048607541</v>
      </c>
      <c r="I88" s="809"/>
      <c r="J88" s="809">
        <v>11910.078</v>
      </c>
      <c r="K88" s="809"/>
      <c r="L88" s="809">
        <v>0</v>
      </c>
      <c r="M88" s="809"/>
      <c r="N88" s="809">
        <v>0</v>
      </c>
      <c r="O88" s="809"/>
      <c r="P88" s="809">
        <v>11910.078</v>
      </c>
      <c r="Q88" s="809"/>
      <c r="R88" s="809">
        <v>20473.553279615782</v>
      </c>
      <c r="S88" s="809"/>
      <c r="T88" s="809">
        <v>9986.2587048607529</v>
      </c>
      <c r="U88" s="901"/>
      <c r="V88" s="922">
        <v>0.3</v>
      </c>
      <c r="W88" s="902"/>
      <c r="X88" s="923">
        <v>6142.0659838847341</v>
      </c>
      <c r="Y88" s="923"/>
      <c r="Z88" s="923">
        <v>2995.8776114582256</v>
      </c>
      <c r="AA88" s="923"/>
      <c r="AB88" s="923">
        <v>8376.4482957310465</v>
      </c>
      <c r="AC88" s="923"/>
      <c r="AD88" s="923">
        <v>12945.420093402528</v>
      </c>
    </row>
    <row r="89" spans="1:40" s="900" customFormat="1" ht="12.75">
      <c r="A89" s="921" t="s">
        <v>73</v>
      </c>
      <c r="B89" s="901"/>
      <c r="C89" s="902">
        <v>41</v>
      </c>
      <c r="D89" s="901" t="s">
        <v>74</v>
      </c>
      <c r="E89" s="902"/>
      <c r="F89" s="809">
        <v>571.31686119878759</v>
      </c>
      <c r="G89" s="809"/>
      <c r="H89" s="809">
        <v>799.84360567830265</v>
      </c>
      <c r="I89" s="809"/>
      <c r="J89" s="809">
        <v>30035.126432845987</v>
      </c>
      <c r="K89" s="809"/>
      <c r="L89" s="809">
        <v>16</v>
      </c>
      <c r="M89" s="809"/>
      <c r="N89" s="809">
        <v>0</v>
      </c>
      <c r="O89" s="809"/>
      <c r="P89" s="809">
        <v>30019.126432845987</v>
      </c>
      <c r="Q89" s="809"/>
      <c r="R89" s="809">
        <v>45600.006510467771</v>
      </c>
      <c r="S89" s="809"/>
      <c r="T89" s="809">
        <v>15809.406822101297</v>
      </c>
      <c r="U89" s="901"/>
      <c r="V89" s="922">
        <v>0.25</v>
      </c>
      <c r="W89" s="902"/>
      <c r="X89" s="923">
        <v>11400.001627616943</v>
      </c>
      <c r="Y89" s="923"/>
      <c r="Z89" s="923">
        <v>3952.3517055253242</v>
      </c>
      <c r="AA89" s="923"/>
      <c r="AB89" s="923">
        <v>19190.441666427832</v>
      </c>
      <c r="AC89" s="923"/>
      <c r="AD89" s="923">
        <v>26866.618332998965</v>
      </c>
    </row>
    <row r="90" spans="1:40" s="900" customFormat="1" ht="12.75">
      <c r="A90" s="921" t="s">
        <v>75</v>
      </c>
      <c r="B90" s="901"/>
      <c r="C90" s="902">
        <v>45</v>
      </c>
      <c r="D90" s="926" t="s">
        <v>76</v>
      </c>
      <c r="E90" s="902"/>
      <c r="F90" s="809">
        <v>0</v>
      </c>
      <c r="G90" s="809"/>
      <c r="H90" s="809">
        <v>0</v>
      </c>
      <c r="I90" s="809"/>
      <c r="J90" s="809">
        <v>0</v>
      </c>
      <c r="K90" s="809"/>
      <c r="L90" s="809">
        <v>0</v>
      </c>
      <c r="M90" s="809"/>
      <c r="N90" s="809">
        <v>0</v>
      </c>
      <c r="O90" s="809"/>
      <c r="P90" s="809">
        <v>0</v>
      </c>
      <c r="Q90" s="809"/>
      <c r="R90" s="809">
        <v>0</v>
      </c>
      <c r="S90" s="809"/>
      <c r="T90" s="809">
        <v>0</v>
      </c>
      <c r="U90" s="901"/>
      <c r="V90" s="922">
        <v>0.45</v>
      </c>
      <c r="W90" s="902"/>
      <c r="X90" s="923">
        <v>0</v>
      </c>
      <c r="Y90" s="923"/>
      <c r="Z90" s="923">
        <v>0</v>
      </c>
      <c r="AA90" s="923"/>
      <c r="AB90" s="923">
        <v>0</v>
      </c>
      <c r="AC90" s="923"/>
      <c r="AD90" s="923">
        <v>0</v>
      </c>
    </row>
    <row r="91" spans="1:40" s="900" customFormat="1" ht="12.75">
      <c r="A91" s="921" t="s">
        <v>77</v>
      </c>
      <c r="B91" s="901"/>
      <c r="C91" s="902">
        <v>49</v>
      </c>
      <c r="D91" s="901" t="s">
        <v>78</v>
      </c>
      <c r="E91" s="902"/>
      <c r="F91" s="809">
        <v>32268.105011058433</v>
      </c>
      <c r="G91" s="809"/>
      <c r="H91" s="809">
        <v>35201.569102972833</v>
      </c>
      <c r="I91" s="809"/>
      <c r="J91" s="809">
        <v>80470.106</v>
      </c>
      <c r="K91" s="809"/>
      <c r="L91" s="809">
        <v>8582.39</v>
      </c>
      <c r="M91" s="809"/>
      <c r="N91" s="809">
        <v>0</v>
      </c>
      <c r="O91" s="809"/>
      <c r="P91" s="809">
        <v>71887.716</v>
      </c>
      <c r="Q91" s="809"/>
      <c r="R91" s="809">
        <v>140099.67901105841</v>
      </c>
      <c r="S91" s="809"/>
      <c r="T91" s="809">
        <v>71145.427102972841</v>
      </c>
      <c r="U91" s="901"/>
      <c r="V91" s="922">
        <v>0.08</v>
      </c>
      <c r="W91" s="902"/>
      <c r="X91" s="923">
        <v>11207.974320884674</v>
      </c>
      <c r="Y91" s="923"/>
      <c r="Z91" s="923">
        <v>5691.634168237827</v>
      </c>
      <c r="AA91" s="923"/>
      <c r="AB91" s="923">
        <v>92947.846690173756</v>
      </c>
      <c r="AC91" s="923"/>
      <c r="AD91" s="923">
        <v>101397.65093473501</v>
      </c>
    </row>
    <row r="92" spans="1:40" s="900" customFormat="1" ht="12.75">
      <c r="A92" s="921" t="s">
        <v>79</v>
      </c>
      <c r="B92" s="901"/>
      <c r="C92" s="902">
        <v>50</v>
      </c>
      <c r="D92" s="926" t="s">
        <v>80</v>
      </c>
      <c r="E92" s="902"/>
      <c r="F92" s="809">
        <v>5330.533294015635</v>
      </c>
      <c r="G92" s="809"/>
      <c r="H92" s="809">
        <v>22083.637932350488</v>
      </c>
      <c r="I92" s="809"/>
      <c r="J92" s="809">
        <v>40091.626017160001</v>
      </c>
      <c r="K92" s="809"/>
      <c r="L92" s="809">
        <v>0</v>
      </c>
      <c r="M92" s="809"/>
      <c r="N92" s="809">
        <v>18135.003753498801</v>
      </c>
      <c r="O92" s="809"/>
      <c r="P92" s="809">
        <v>21956.622263661196</v>
      </c>
      <c r="Q92" s="809"/>
      <c r="R92" s="809">
        <v>38265.466689507433</v>
      </c>
      <c r="S92" s="809"/>
      <c r="T92" s="809">
        <v>33061.949064181084</v>
      </c>
      <c r="U92" s="901"/>
      <c r="V92" s="922">
        <v>0.55000000000000004</v>
      </c>
      <c r="W92" s="902"/>
      <c r="X92" s="923">
        <v>21046.006679229089</v>
      </c>
      <c r="Y92" s="923"/>
      <c r="Z92" s="923">
        <v>18184.071985299597</v>
      </c>
      <c r="AA92" s="923"/>
      <c r="AB92" s="923">
        <v>6241.1488784477406</v>
      </c>
      <c r="AC92" s="923"/>
      <c r="AD92" s="923">
        <v>25856.188210712091</v>
      </c>
    </row>
    <row r="93" spans="1:40" s="900" customFormat="1" ht="12.75">
      <c r="A93" s="921" t="s">
        <v>81</v>
      </c>
      <c r="B93" s="901"/>
      <c r="C93" s="902">
        <v>51</v>
      </c>
      <c r="D93" s="901" t="s">
        <v>82</v>
      </c>
      <c r="E93" s="902"/>
      <c r="F93" s="887">
        <v>506263.54339445266</v>
      </c>
      <c r="G93" s="923"/>
      <c r="H93" s="887">
        <v>539643.55724463635</v>
      </c>
      <c r="I93" s="923"/>
      <c r="J93" s="887">
        <v>639216.73998153361</v>
      </c>
      <c r="K93" s="923"/>
      <c r="L93" s="887">
        <v>50127.661999963137</v>
      </c>
      <c r="M93" s="923"/>
      <c r="N93" s="887">
        <v>0</v>
      </c>
      <c r="O93" s="923"/>
      <c r="P93" s="887">
        <v>589089.0779815705</v>
      </c>
      <c r="Q93" s="923"/>
      <c r="R93" s="887">
        <v>1389897.1603668085</v>
      </c>
      <c r="S93" s="923"/>
      <c r="T93" s="887">
        <v>834188.0962354216</v>
      </c>
      <c r="U93" s="901"/>
      <c r="V93" s="922">
        <v>0.06</v>
      </c>
      <c r="W93" s="902"/>
      <c r="X93" s="927">
        <v>83393.829622008503</v>
      </c>
      <c r="Y93" s="923"/>
      <c r="Z93" s="927">
        <v>50051.285774125296</v>
      </c>
      <c r="AA93" s="923"/>
      <c r="AB93" s="927">
        <v>1011958.7917540147</v>
      </c>
      <c r="AC93" s="923"/>
      <c r="AD93" s="927">
        <v>1078681.3494520816</v>
      </c>
    </row>
    <row r="94" spans="1:40" s="900" customFormat="1" ht="12.75">
      <c r="A94" s="938"/>
      <c r="B94" s="901"/>
      <c r="C94" s="902"/>
      <c r="D94" s="901"/>
      <c r="E94" s="901"/>
      <c r="F94" s="901"/>
      <c r="G94" s="901"/>
      <c r="H94" s="901"/>
      <c r="I94" s="901"/>
      <c r="J94" s="923"/>
      <c r="K94" s="923"/>
      <c r="L94" s="923"/>
      <c r="M94" s="923"/>
      <c r="N94" s="923"/>
      <c r="O94" s="923"/>
      <c r="P94" s="923"/>
      <c r="Q94" s="923"/>
      <c r="R94" s="923"/>
      <c r="S94" s="928"/>
      <c r="T94" s="923"/>
      <c r="U94" s="901"/>
      <c r="V94" s="902"/>
      <c r="W94" s="901"/>
      <c r="X94" s="929"/>
      <c r="Y94" s="929"/>
      <c r="Z94" s="929"/>
      <c r="AA94" s="808"/>
      <c r="AB94" s="929"/>
      <c r="AC94" s="808"/>
      <c r="AD94" s="808"/>
    </row>
    <row r="95" spans="1:40" s="900" customFormat="1" ht="13.5" thickBot="1">
      <c r="A95" s="938" t="s">
        <v>83</v>
      </c>
      <c r="B95" s="901"/>
      <c r="C95" s="901" t="s">
        <v>84</v>
      </c>
      <c r="D95" s="901"/>
      <c r="E95" s="807" t="s">
        <v>85</v>
      </c>
      <c r="F95" s="930">
        <v>585676.73707661929</v>
      </c>
      <c r="G95" s="923"/>
      <c r="H95" s="930">
        <v>669760.4254309223</v>
      </c>
      <c r="I95" s="807"/>
      <c r="J95" s="930">
        <v>873866.11110263667</v>
      </c>
      <c r="K95" s="923"/>
      <c r="L95" s="930">
        <v>63286.301999963136</v>
      </c>
      <c r="M95" s="931"/>
      <c r="N95" s="930">
        <v>18912.151842950199</v>
      </c>
      <c r="O95" s="931"/>
      <c r="P95" s="930">
        <v>791667.6572597234</v>
      </c>
      <c r="Q95" s="923"/>
      <c r="R95" s="930">
        <v>1767884.2762724238</v>
      </c>
      <c r="S95" s="931"/>
      <c r="T95" s="930">
        <v>1065594.2540607839</v>
      </c>
      <c r="U95" s="901"/>
      <c r="V95" s="902"/>
      <c r="W95" s="807" t="s">
        <v>85</v>
      </c>
      <c r="X95" s="932">
        <v>166759.83032055921</v>
      </c>
      <c r="Y95" s="933" t="s">
        <v>85</v>
      </c>
      <c r="Z95" s="932">
        <v>119450.99837987048</v>
      </c>
      <c r="AA95" s="808"/>
      <c r="AB95" s="932">
        <v>1210584.5640157834</v>
      </c>
      <c r="AC95" s="808"/>
      <c r="AD95" s="932">
        <v>1341977.0843107752</v>
      </c>
    </row>
    <row r="96" spans="1:40" s="900" customFormat="1" ht="13.5" thickTop="1">
      <c r="A96" s="901"/>
      <c r="B96" s="901"/>
      <c r="C96" s="902"/>
      <c r="D96" s="901"/>
      <c r="E96" s="902"/>
      <c r="F96" s="902"/>
      <c r="G96" s="902"/>
      <c r="H96" s="902"/>
      <c r="I96" s="902"/>
      <c r="J96" s="901"/>
      <c r="K96" s="901"/>
      <c r="L96" s="901"/>
      <c r="M96" s="901"/>
      <c r="N96" s="901"/>
      <c r="O96" s="901"/>
      <c r="P96" s="808"/>
      <c r="Q96" s="808"/>
      <c r="R96" s="808"/>
      <c r="S96" s="808"/>
      <c r="T96" s="808"/>
      <c r="U96" s="808"/>
      <c r="V96" s="808"/>
      <c r="W96" s="808"/>
      <c r="X96" s="808"/>
      <c r="Y96" s="808"/>
      <c r="Z96" s="808"/>
      <c r="AA96" s="808"/>
      <c r="AB96" s="808"/>
      <c r="AC96" s="808"/>
      <c r="AD96" s="808"/>
    </row>
    <row r="97" spans="1:30" s="900" customFormat="1" ht="12.75">
      <c r="A97" s="935"/>
      <c r="B97" s="901"/>
      <c r="C97" s="902"/>
      <c r="D97" s="901"/>
      <c r="E97" s="901"/>
      <c r="F97" s="901"/>
      <c r="G97" s="901"/>
      <c r="H97" s="901"/>
      <c r="I97" s="901"/>
      <c r="J97" s="901"/>
      <c r="K97" s="901"/>
      <c r="L97" s="901"/>
      <c r="M97" s="901"/>
      <c r="N97" s="901"/>
      <c r="O97" s="901"/>
      <c r="P97" s="808"/>
      <c r="Q97" s="808"/>
      <c r="R97" s="808"/>
      <c r="S97" s="808"/>
      <c r="T97" s="808"/>
      <c r="U97" s="808"/>
      <c r="V97" s="808"/>
      <c r="W97" s="808"/>
      <c r="X97" s="808"/>
      <c r="Y97" s="808"/>
      <c r="Z97" s="808"/>
      <c r="AA97" s="808"/>
      <c r="AB97" s="808"/>
      <c r="AC97" s="808"/>
      <c r="AD97" s="808"/>
    </row>
    <row r="98" spans="1:30" s="900" customFormat="1" ht="12.75">
      <c r="A98" s="935"/>
      <c r="B98" s="901"/>
      <c r="C98" s="902"/>
      <c r="D98" s="901"/>
      <c r="E98" s="901"/>
      <c r="F98" s="901"/>
      <c r="G98" s="901"/>
      <c r="H98" s="901"/>
      <c r="I98" s="901"/>
      <c r="J98" s="901"/>
      <c r="K98" s="901"/>
      <c r="L98" s="901"/>
      <c r="M98" s="901"/>
      <c r="N98" s="901"/>
      <c r="O98" s="901"/>
      <c r="P98" s="808"/>
      <c r="Q98" s="808"/>
      <c r="R98" s="808"/>
      <c r="S98" s="808"/>
      <c r="T98" s="808"/>
      <c r="U98" s="808"/>
      <c r="V98" s="808"/>
      <c r="W98" s="808"/>
      <c r="X98" s="808"/>
      <c r="Y98" s="808"/>
      <c r="Z98" s="808"/>
      <c r="AA98" s="808"/>
      <c r="AB98" s="808"/>
      <c r="AC98" s="808"/>
      <c r="AD98" s="808"/>
    </row>
    <row r="99" spans="1:30" s="900" customFormat="1" ht="12.75">
      <c r="A99" s="901"/>
      <c r="B99" s="901"/>
      <c r="C99" s="902"/>
      <c r="D99" s="903" t="s">
        <v>88</v>
      </c>
      <c r="E99" s="901"/>
      <c r="F99" s="904" t="s">
        <v>3</v>
      </c>
      <c r="G99" s="901"/>
      <c r="H99" s="904" t="s">
        <v>3</v>
      </c>
      <c r="I99" s="901"/>
      <c r="J99" s="904" t="s">
        <v>4</v>
      </c>
      <c r="K99" s="905"/>
      <c r="L99" s="906"/>
      <c r="M99" s="907"/>
      <c r="N99" s="906"/>
      <c r="O99" s="907"/>
      <c r="P99" s="906" t="s">
        <v>5</v>
      </c>
      <c r="Q99" s="905"/>
      <c r="R99" s="905" t="s">
        <v>6</v>
      </c>
      <c r="S99" s="908"/>
      <c r="T99" s="905" t="s">
        <v>7</v>
      </c>
      <c r="U99" s="905"/>
      <c r="V99" s="905"/>
      <c r="W99" s="905"/>
      <c r="X99" s="905"/>
      <c r="Y99" s="908"/>
      <c r="Z99" s="908"/>
      <c r="AA99" s="808"/>
      <c r="AB99" s="904" t="s">
        <v>8</v>
      </c>
      <c r="AC99" s="901"/>
      <c r="AD99" s="904" t="s">
        <v>8</v>
      </c>
    </row>
    <row r="100" spans="1:30" s="900" customFormat="1" ht="12.75">
      <c r="A100" s="901" t="s">
        <v>9</v>
      </c>
      <c r="B100" s="901"/>
      <c r="C100" s="902"/>
      <c r="D100" s="901"/>
      <c r="E100" s="901"/>
      <c r="F100" s="902" t="s">
        <v>10</v>
      </c>
      <c r="G100" s="901"/>
      <c r="H100" s="902" t="s">
        <v>10</v>
      </c>
      <c r="I100" s="901"/>
      <c r="J100" s="902" t="s">
        <v>11</v>
      </c>
      <c r="K100" s="902"/>
      <c r="L100" s="907" t="s">
        <v>12</v>
      </c>
      <c r="M100" s="907"/>
      <c r="N100" s="907" t="s">
        <v>13</v>
      </c>
      <c r="O100" s="907"/>
      <c r="P100" s="907" t="s">
        <v>14</v>
      </c>
      <c r="Q100" s="902"/>
      <c r="R100" s="902" t="s">
        <v>15</v>
      </c>
      <c r="S100" s="908"/>
      <c r="T100" s="902" t="s">
        <v>15</v>
      </c>
      <c r="U100" s="902"/>
      <c r="V100" s="902" t="s">
        <v>16</v>
      </c>
      <c r="W100" s="902"/>
      <c r="X100" s="902" t="s">
        <v>17</v>
      </c>
      <c r="Y100" s="902"/>
      <c r="Z100" s="902" t="s">
        <v>18</v>
      </c>
      <c r="AA100" s="808"/>
      <c r="AB100" s="902" t="s">
        <v>10</v>
      </c>
      <c r="AC100" s="901"/>
      <c r="AD100" s="902" t="s">
        <v>10</v>
      </c>
    </row>
    <row r="101" spans="1:30" s="900" customFormat="1" ht="13.5" thickBot="1">
      <c r="A101" s="911" t="s">
        <v>20</v>
      </c>
      <c r="B101" s="911"/>
      <c r="C101" s="911" t="s">
        <v>21</v>
      </c>
      <c r="D101" s="911"/>
      <c r="E101" s="911"/>
      <c r="F101" s="912" t="s">
        <v>6</v>
      </c>
      <c r="G101" s="911"/>
      <c r="H101" s="912" t="s">
        <v>7</v>
      </c>
      <c r="I101" s="911"/>
      <c r="J101" s="912" t="s">
        <v>6</v>
      </c>
      <c r="K101" s="912"/>
      <c r="L101" s="913" t="s">
        <v>5</v>
      </c>
      <c r="M101" s="913"/>
      <c r="N101" s="913" t="s">
        <v>5</v>
      </c>
      <c r="O101" s="913"/>
      <c r="P101" s="913" t="s">
        <v>22</v>
      </c>
      <c r="Q101" s="912"/>
      <c r="R101" s="912" t="s">
        <v>23</v>
      </c>
      <c r="S101" s="914"/>
      <c r="T101" s="912" t="s">
        <v>23</v>
      </c>
      <c r="U101" s="912"/>
      <c r="V101" s="912" t="s">
        <v>24</v>
      </c>
      <c r="W101" s="912"/>
      <c r="X101" s="912" t="s">
        <v>25</v>
      </c>
      <c r="Y101" s="912"/>
      <c r="Z101" s="912" t="s">
        <v>25</v>
      </c>
      <c r="AA101" s="915"/>
      <c r="AB101" s="912" t="s">
        <v>6</v>
      </c>
      <c r="AC101" s="911"/>
      <c r="AD101" s="912" t="s">
        <v>7</v>
      </c>
    </row>
    <row r="102" spans="1:30" s="900" customFormat="1" ht="12.75">
      <c r="A102" s="901"/>
      <c r="B102" s="901"/>
      <c r="C102" s="902"/>
      <c r="D102" s="901"/>
      <c r="E102" s="901"/>
      <c r="F102" s="902" t="s">
        <v>27</v>
      </c>
      <c r="G102" s="901"/>
      <c r="H102" s="902" t="s">
        <v>28</v>
      </c>
      <c r="I102" s="901"/>
      <c r="J102" s="902" t="s">
        <v>29</v>
      </c>
      <c r="K102" s="901"/>
      <c r="L102" s="902" t="s">
        <v>30</v>
      </c>
      <c r="M102" s="808"/>
      <c r="N102" s="916" t="s">
        <v>31</v>
      </c>
      <c r="O102" s="917"/>
      <c r="P102" s="902" t="s">
        <v>32</v>
      </c>
      <c r="Q102" s="917"/>
      <c r="R102" s="902" t="s">
        <v>33</v>
      </c>
      <c r="S102" s="917"/>
      <c r="T102" s="902" t="s">
        <v>34</v>
      </c>
      <c r="U102" s="917"/>
      <c r="V102" s="902" t="s">
        <v>35</v>
      </c>
      <c r="W102" s="917"/>
      <c r="X102" s="902" t="s">
        <v>36</v>
      </c>
      <c r="Y102" s="808"/>
      <c r="Z102" s="908" t="s">
        <v>37</v>
      </c>
      <c r="AA102" s="808"/>
      <c r="AB102" s="908" t="s">
        <v>38</v>
      </c>
      <c r="AC102" s="908"/>
      <c r="AD102" s="908" t="s">
        <v>39</v>
      </c>
    </row>
    <row r="103" spans="1:30" s="900" customFormat="1" ht="12.75">
      <c r="A103" s="902"/>
      <c r="B103" s="901"/>
      <c r="C103" s="902"/>
      <c r="D103" s="901"/>
      <c r="E103" s="901"/>
      <c r="F103" s="901"/>
      <c r="G103" s="901"/>
      <c r="H103" s="901"/>
      <c r="I103" s="901"/>
      <c r="J103" s="901"/>
      <c r="K103" s="901"/>
      <c r="L103" s="901"/>
      <c r="M103" s="901"/>
      <c r="N103" s="901"/>
      <c r="O103" s="901"/>
      <c r="P103" s="901"/>
      <c r="Q103" s="901"/>
      <c r="R103" s="901"/>
      <c r="S103" s="808"/>
      <c r="T103" s="901"/>
      <c r="U103" s="901"/>
      <c r="V103" s="901"/>
      <c r="W103" s="901"/>
      <c r="X103" s="901"/>
      <c r="Y103" s="901"/>
      <c r="Z103" s="901"/>
      <c r="AA103" s="808"/>
      <c r="AB103" s="808"/>
      <c r="AC103" s="808"/>
      <c r="AD103" s="808"/>
    </row>
    <row r="104" spans="1:30" s="900" customFormat="1" ht="14.25">
      <c r="A104" s="902"/>
      <c r="B104" s="901"/>
      <c r="C104" s="901" t="s">
        <v>42</v>
      </c>
      <c r="D104" s="901"/>
      <c r="E104" s="901"/>
      <c r="F104" s="901"/>
      <c r="G104" s="901"/>
      <c r="H104" s="901"/>
      <c r="I104" s="901"/>
      <c r="J104" s="901"/>
      <c r="K104" s="901"/>
      <c r="L104" s="901"/>
      <c r="M104" s="901"/>
      <c r="N104" s="901"/>
      <c r="O104" s="901"/>
      <c r="P104" s="901"/>
      <c r="Q104" s="901"/>
      <c r="R104" s="901"/>
      <c r="S104" s="808"/>
      <c r="T104" s="901"/>
      <c r="U104" s="901"/>
      <c r="V104" s="918"/>
      <c r="W104" s="919"/>
      <c r="X104" s="901"/>
      <c r="Y104" s="919"/>
      <c r="Z104" s="901"/>
      <c r="AA104" s="808"/>
      <c r="AB104" s="808"/>
      <c r="AC104" s="808"/>
      <c r="AD104" s="808"/>
    </row>
    <row r="105" spans="1:30" s="900" customFormat="1" ht="12.75">
      <c r="A105" s="921" t="s">
        <v>44</v>
      </c>
      <c r="B105" s="901"/>
      <c r="C105" s="902">
        <v>1</v>
      </c>
      <c r="D105" s="901" t="s">
        <v>45</v>
      </c>
      <c r="E105" s="902"/>
      <c r="F105" s="809">
        <v>0</v>
      </c>
      <c r="G105" s="809"/>
      <c r="H105" s="809">
        <v>0</v>
      </c>
      <c r="I105" s="809"/>
      <c r="J105" s="809">
        <v>0</v>
      </c>
      <c r="K105" s="809"/>
      <c r="L105" s="809">
        <v>0</v>
      </c>
      <c r="M105" s="809"/>
      <c r="N105" s="809">
        <v>0</v>
      </c>
      <c r="O105" s="809"/>
      <c r="P105" s="809">
        <v>0</v>
      </c>
      <c r="Q105" s="809"/>
      <c r="R105" s="809">
        <v>0</v>
      </c>
      <c r="S105" s="809"/>
      <c r="T105" s="809">
        <v>0</v>
      </c>
      <c r="U105" s="901"/>
      <c r="V105" s="922">
        <v>0.04</v>
      </c>
      <c r="W105" s="902"/>
      <c r="X105" s="923">
        <v>0</v>
      </c>
      <c r="Y105" s="923"/>
      <c r="Z105" s="923">
        <v>0</v>
      </c>
      <c r="AA105" s="923"/>
      <c r="AB105" s="923">
        <v>0</v>
      </c>
      <c r="AC105" s="923"/>
      <c r="AD105" s="923">
        <v>0</v>
      </c>
    </row>
    <row r="106" spans="1:30" s="900" customFormat="1" ht="12.75">
      <c r="A106" s="921" t="s">
        <v>46</v>
      </c>
      <c r="B106" s="901"/>
      <c r="C106" s="902">
        <v>1</v>
      </c>
      <c r="D106" s="901" t="s">
        <v>47</v>
      </c>
      <c r="E106" s="902"/>
      <c r="F106" s="809">
        <v>12300.581101118751</v>
      </c>
      <c r="G106" s="809"/>
      <c r="H106" s="809">
        <v>13111.608426467237</v>
      </c>
      <c r="I106" s="809"/>
      <c r="J106" s="809">
        <v>31454.996547215876</v>
      </c>
      <c r="K106" s="809"/>
      <c r="L106" s="809">
        <v>0</v>
      </c>
      <c r="M106" s="809"/>
      <c r="N106" s="809">
        <v>1723.0538158181585</v>
      </c>
      <c r="O106" s="809"/>
      <c r="P106" s="809">
        <v>29731.942731397718</v>
      </c>
      <c r="Q106" s="809"/>
      <c r="R106" s="809">
        <v>56898.495198215329</v>
      </c>
      <c r="S106" s="809"/>
      <c r="T106" s="809">
        <v>27977.579792166096</v>
      </c>
      <c r="U106" s="901"/>
      <c r="V106" s="922">
        <v>0.06</v>
      </c>
      <c r="W106" s="902"/>
      <c r="X106" s="923">
        <v>3413.9097118929194</v>
      </c>
      <c r="Y106" s="923"/>
      <c r="Z106" s="923">
        <v>1678.6547875299657</v>
      </c>
      <c r="AA106" s="923"/>
      <c r="AB106" s="923">
        <v>38618.614120623548</v>
      </c>
      <c r="AC106" s="923"/>
      <c r="AD106" s="923">
        <v>41164.896370334987</v>
      </c>
    </row>
    <row r="107" spans="1:30" s="900" customFormat="1" ht="12.75">
      <c r="A107" s="921" t="s">
        <v>48</v>
      </c>
      <c r="B107" s="901"/>
      <c r="C107" s="902">
        <v>2</v>
      </c>
      <c r="D107" s="901" t="s">
        <v>49</v>
      </c>
      <c r="E107" s="902"/>
      <c r="F107" s="809">
        <v>0</v>
      </c>
      <c r="G107" s="809"/>
      <c r="H107" s="809">
        <v>0</v>
      </c>
      <c r="I107" s="809"/>
      <c r="J107" s="809">
        <v>0</v>
      </c>
      <c r="K107" s="809"/>
      <c r="L107" s="809">
        <v>0</v>
      </c>
      <c r="M107" s="809"/>
      <c r="N107" s="809">
        <v>0</v>
      </c>
      <c r="O107" s="809"/>
      <c r="P107" s="809">
        <v>0</v>
      </c>
      <c r="Q107" s="809"/>
      <c r="R107" s="809">
        <v>0</v>
      </c>
      <c r="S107" s="809"/>
      <c r="T107" s="809">
        <v>0</v>
      </c>
      <c r="U107" s="901"/>
      <c r="V107" s="922">
        <v>0.06</v>
      </c>
      <c r="W107" s="902"/>
      <c r="X107" s="923">
        <v>0</v>
      </c>
      <c r="Y107" s="923"/>
      <c r="Z107" s="923">
        <v>0</v>
      </c>
      <c r="AA107" s="923"/>
      <c r="AB107" s="923">
        <v>0</v>
      </c>
      <c r="AC107" s="923"/>
      <c r="AD107" s="923">
        <v>0</v>
      </c>
    </row>
    <row r="108" spans="1:30" s="900" customFormat="1" ht="12.75">
      <c r="A108" s="921" t="s">
        <v>50</v>
      </c>
      <c r="B108" s="901"/>
      <c r="C108" s="902">
        <v>3</v>
      </c>
      <c r="D108" s="901" t="s">
        <v>51</v>
      </c>
      <c r="E108" s="902"/>
      <c r="F108" s="809">
        <v>0</v>
      </c>
      <c r="G108" s="809"/>
      <c r="H108" s="809">
        <v>0</v>
      </c>
      <c r="I108" s="809"/>
      <c r="J108" s="809">
        <v>0</v>
      </c>
      <c r="K108" s="809"/>
      <c r="L108" s="809">
        <v>0</v>
      </c>
      <c r="M108" s="809"/>
      <c r="N108" s="809">
        <v>0</v>
      </c>
      <c r="O108" s="809"/>
      <c r="P108" s="809">
        <v>0</v>
      </c>
      <c r="Q108" s="809"/>
      <c r="R108" s="809">
        <v>0</v>
      </c>
      <c r="S108" s="809"/>
      <c r="T108" s="809">
        <v>0</v>
      </c>
      <c r="U108" s="901"/>
      <c r="V108" s="922">
        <v>0.05</v>
      </c>
      <c r="W108" s="902"/>
      <c r="X108" s="923">
        <v>0</v>
      </c>
      <c r="Y108" s="923"/>
      <c r="Z108" s="923">
        <v>0</v>
      </c>
      <c r="AA108" s="923"/>
      <c r="AB108" s="923">
        <v>0</v>
      </c>
      <c r="AC108" s="923"/>
      <c r="AD108" s="923">
        <v>0</v>
      </c>
    </row>
    <row r="109" spans="1:30" s="900" customFormat="1" ht="12.75">
      <c r="A109" s="921" t="s">
        <v>52</v>
      </c>
      <c r="B109" s="901"/>
      <c r="C109" s="902">
        <v>6</v>
      </c>
      <c r="D109" s="901" t="s">
        <v>53</v>
      </c>
      <c r="E109" s="902"/>
      <c r="F109" s="809">
        <v>0</v>
      </c>
      <c r="G109" s="809"/>
      <c r="H109" s="809">
        <v>0</v>
      </c>
      <c r="I109" s="809"/>
      <c r="J109" s="809">
        <v>0</v>
      </c>
      <c r="K109" s="809"/>
      <c r="L109" s="809">
        <v>0</v>
      </c>
      <c r="M109" s="809"/>
      <c r="N109" s="809">
        <v>0</v>
      </c>
      <c r="O109" s="809"/>
      <c r="P109" s="809">
        <v>0</v>
      </c>
      <c r="Q109" s="809"/>
      <c r="R109" s="809">
        <v>0</v>
      </c>
      <c r="S109" s="809"/>
      <c r="T109" s="809">
        <v>0</v>
      </c>
      <c r="U109" s="901"/>
      <c r="V109" s="922">
        <v>0.1</v>
      </c>
      <c r="W109" s="902"/>
      <c r="X109" s="923">
        <v>0</v>
      </c>
      <c r="Y109" s="923"/>
      <c r="Z109" s="923">
        <v>0</v>
      </c>
      <c r="AA109" s="923"/>
      <c r="AB109" s="923">
        <v>0</v>
      </c>
      <c r="AC109" s="923"/>
      <c r="AD109" s="923">
        <v>0</v>
      </c>
    </row>
    <row r="110" spans="1:30" s="900" customFormat="1" ht="12.75">
      <c r="A110" s="921" t="s">
        <v>54</v>
      </c>
      <c r="B110" s="901"/>
      <c r="C110" s="902">
        <v>7</v>
      </c>
      <c r="D110" s="901" t="s">
        <v>55</v>
      </c>
      <c r="E110" s="902"/>
      <c r="F110" s="809">
        <v>5512.7680423757874</v>
      </c>
      <c r="G110" s="809"/>
      <c r="H110" s="809">
        <v>6579.7554054162629</v>
      </c>
      <c r="I110" s="809"/>
      <c r="J110" s="809">
        <v>5851.4359999999997</v>
      </c>
      <c r="K110" s="809"/>
      <c r="L110" s="809">
        <v>0</v>
      </c>
      <c r="M110" s="809"/>
      <c r="N110" s="809">
        <v>0</v>
      </c>
      <c r="O110" s="809"/>
      <c r="P110" s="809">
        <v>5851.4359999999997</v>
      </c>
      <c r="Q110" s="809"/>
      <c r="R110" s="809">
        <v>14289.922042375787</v>
      </c>
      <c r="S110" s="809"/>
      <c r="T110" s="809">
        <v>9505.4734054162618</v>
      </c>
      <c r="U110" s="901"/>
      <c r="V110" s="922">
        <v>0.15</v>
      </c>
      <c r="W110" s="902"/>
      <c r="X110" s="923">
        <v>2143.488306356368</v>
      </c>
      <c r="Y110" s="923"/>
      <c r="Z110" s="923">
        <v>1425.8210108124392</v>
      </c>
      <c r="AA110" s="923"/>
      <c r="AB110" s="923">
        <v>9220.7157360194178</v>
      </c>
      <c r="AC110" s="923"/>
      <c r="AD110" s="923">
        <v>11005.370394603824</v>
      </c>
    </row>
    <row r="111" spans="1:30" s="900" customFormat="1" ht="12.75">
      <c r="A111" s="921" t="s">
        <v>56</v>
      </c>
      <c r="B111" s="901"/>
      <c r="C111" s="902">
        <v>8</v>
      </c>
      <c r="D111" s="901" t="s">
        <v>57</v>
      </c>
      <c r="E111" s="902"/>
      <c r="F111" s="809">
        <v>40764.023070716758</v>
      </c>
      <c r="G111" s="809"/>
      <c r="H111" s="809">
        <v>52410.886805207265</v>
      </c>
      <c r="I111" s="809"/>
      <c r="J111" s="809">
        <v>15737.470488389899</v>
      </c>
      <c r="K111" s="809"/>
      <c r="L111" s="809">
        <v>7849.84</v>
      </c>
      <c r="M111" s="809"/>
      <c r="N111" s="809">
        <v>53.290324200561606</v>
      </c>
      <c r="O111" s="809"/>
      <c r="P111" s="809">
        <v>7834.3401641893361</v>
      </c>
      <c r="Q111" s="809"/>
      <c r="R111" s="809">
        <v>52515.533317000765</v>
      </c>
      <c r="S111" s="809"/>
      <c r="T111" s="809">
        <v>56328.056887301937</v>
      </c>
      <c r="U111" s="901"/>
      <c r="V111" s="922">
        <v>0.2</v>
      </c>
      <c r="W111" s="902"/>
      <c r="X111" s="923">
        <v>10503.106663400155</v>
      </c>
      <c r="Y111" s="923"/>
      <c r="Z111" s="923">
        <v>11265.611377460387</v>
      </c>
      <c r="AA111" s="923"/>
      <c r="AB111" s="923">
        <v>38095.256571505939</v>
      </c>
      <c r="AC111" s="923"/>
      <c r="AD111" s="923">
        <v>48979.615591936214</v>
      </c>
    </row>
    <row r="112" spans="1:30" s="900" customFormat="1" ht="12.75">
      <c r="A112" s="921" t="s">
        <v>58</v>
      </c>
      <c r="B112" s="901"/>
      <c r="C112" s="902">
        <v>10</v>
      </c>
      <c r="D112" s="901" t="s">
        <v>59</v>
      </c>
      <c r="E112" s="902"/>
      <c r="F112" s="809">
        <v>9814.0543719192974</v>
      </c>
      <c r="G112" s="809"/>
      <c r="H112" s="809">
        <v>15167.174938420732</v>
      </c>
      <c r="I112" s="809"/>
      <c r="J112" s="809">
        <v>13440.195379192155</v>
      </c>
      <c r="K112" s="809"/>
      <c r="L112" s="809">
        <v>0</v>
      </c>
      <c r="M112" s="809"/>
      <c r="N112" s="809">
        <v>0</v>
      </c>
      <c r="O112" s="809"/>
      <c r="P112" s="809">
        <v>13440.195379192155</v>
      </c>
      <c r="Q112" s="809"/>
      <c r="R112" s="809">
        <v>29974.34744070753</v>
      </c>
      <c r="S112" s="809"/>
      <c r="T112" s="809">
        <v>21887.27262801681</v>
      </c>
      <c r="U112" s="901"/>
      <c r="V112" s="922">
        <v>0.3</v>
      </c>
      <c r="W112" s="902"/>
      <c r="X112" s="923">
        <v>8992.3042322122583</v>
      </c>
      <c r="Y112" s="923"/>
      <c r="Z112" s="923">
        <v>6566.1817884050424</v>
      </c>
      <c r="AA112" s="923"/>
      <c r="AB112" s="923">
        <v>14261.945518899194</v>
      </c>
      <c r="AC112" s="923"/>
      <c r="AD112" s="923">
        <v>22041.188529207844</v>
      </c>
    </row>
    <row r="113" spans="1:40" s="900" customFormat="1" ht="12.75">
      <c r="A113" s="921" t="s">
        <v>60</v>
      </c>
      <c r="B113" s="901"/>
      <c r="C113" s="902">
        <v>12</v>
      </c>
      <c r="D113" s="901" t="s">
        <v>61</v>
      </c>
      <c r="E113" s="902"/>
      <c r="F113" s="809">
        <v>0</v>
      </c>
      <c r="G113" s="809"/>
      <c r="H113" s="809">
        <v>5293.9466937807192</v>
      </c>
      <c r="I113" s="809"/>
      <c r="J113" s="809">
        <v>76510.326314745034</v>
      </c>
      <c r="K113" s="809"/>
      <c r="L113" s="809">
        <v>0</v>
      </c>
      <c r="M113" s="809"/>
      <c r="N113" s="809">
        <v>53798.400786392405</v>
      </c>
      <c r="O113" s="809"/>
      <c r="P113" s="809">
        <v>22711.925528352622</v>
      </c>
      <c r="Q113" s="809"/>
      <c r="R113" s="809">
        <v>22711.925528352622</v>
      </c>
      <c r="S113" s="809"/>
      <c r="T113" s="809">
        <v>16649.90945795703</v>
      </c>
      <c r="U113" s="901"/>
      <c r="V113" s="922">
        <v>1</v>
      </c>
      <c r="W113" s="902"/>
      <c r="X113" s="923">
        <v>22711.925528352622</v>
      </c>
      <c r="Y113" s="923"/>
      <c r="Z113" s="923">
        <v>16649.90945795703</v>
      </c>
      <c r="AA113" s="923"/>
      <c r="AB113" s="923">
        <v>0</v>
      </c>
      <c r="AC113" s="923"/>
      <c r="AD113" s="923">
        <v>11355.962764176311</v>
      </c>
    </row>
    <row r="114" spans="1:40" s="900" customFormat="1" ht="12.75">
      <c r="A114" s="921" t="s">
        <v>62</v>
      </c>
      <c r="B114" s="901"/>
      <c r="C114" s="902">
        <v>13</v>
      </c>
      <c r="D114" s="901" t="s">
        <v>63</v>
      </c>
      <c r="E114" s="902"/>
      <c r="F114" s="809">
        <v>0</v>
      </c>
      <c r="G114" s="809"/>
      <c r="H114" s="809">
        <v>0</v>
      </c>
      <c r="I114" s="809"/>
      <c r="J114" s="809">
        <v>0</v>
      </c>
      <c r="K114" s="809"/>
      <c r="L114" s="809">
        <v>0</v>
      </c>
      <c r="M114" s="809"/>
      <c r="N114" s="809">
        <v>0</v>
      </c>
      <c r="O114" s="809"/>
      <c r="P114" s="809">
        <v>0</v>
      </c>
      <c r="Q114" s="809"/>
      <c r="R114" s="809">
        <v>0</v>
      </c>
      <c r="S114" s="809"/>
      <c r="T114" s="809">
        <v>0</v>
      </c>
      <c r="U114" s="901"/>
      <c r="V114" s="922" t="s">
        <v>64</v>
      </c>
      <c r="W114" s="902"/>
      <c r="X114" s="923">
        <v>0</v>
      </c>
      <c r="Y114" s="923"/>
      <c r="Z114" s="923">
        <v>0</v>
      </c>
      <c r="AA114" s="923"/>
      <c r="AB114" s="923">
        <v>0</v>
      </c>
      <c r="AC114" s="923"/>
      <c r="AD114" s="923">
        <v>0</v>
      </c>
    </row>
    <row r="115" spans="1:40" s="900" customFormat="1" ht="12.75">
      <c r="A115" s="921" t="s">
        <v>65</v>
      </c>
      <c r="B115" s="901"/>
      <c r="C115" s="924">
        <v>14.1</v>
      </c>
      <c r="D115" s="901" t="s">
        <v>66</v>
      </c>
      <c r="E115" s="902"/>
      <c r="F115" s="809">
        <v>3478.4601448577764</v>
      </c>
      <c r="G115" s="809"/>
      <c r="H115" s="809">
        <v>3666.4850175527913</v>
      </c>
      <c r="I115" s="809"/>
      <c r="J115" s="809">
        <v>2802.828</v>
      </c>
      <c r="K115" s="809"/>
      <c r="L115" s="809">
        <v>18.86</v>
      </c>
      <c r="M115" s="809"/>
      <c r="N115" s="809">
        <v>0</v>
      </c>
      <c r="O115" s="809"/>
      <c r="P115" s="809">
        <v>2783.9679999999998</v>
      </c>
      <c r="Q115" s="809"/>
      <c r="R115" s="809">
        <v>7654.4121448577762</v>
      </c>
      <c r="S115" s="809"/>
      <c r="T115" s="809">
        <v>5058.4690175527903</v>
      </c>
      <c r="U115" s="901"/>
      <c r="V115" s="922">
        <v>0.05</v>
      </c>
      <c r="W115" s="902"/>
      <c r="X115" s="923">
        <v>382.72060724288883</v>
      </c>
      <c r="Y115" s="923"/>
      <c r="Z115" s="923">
        <v>252.92345087763954</v>
      </c>
      <c r="AA115" s="923"/>
      <c r="AB115" s="923">
        <v>5879.7075376148878</v>
      </c>
      <c r="AC115" s="923"/>
      <c r="AD115" s="923">
        <v>6197.5295666751508</v>
      </c>
      <c r="AH115" s="937"/>
      <c r="AI115" s="937"/>
      <c r="AJ115" s="937"/>
      <c r="AK115" s="937"/>
      <c r="AL115" s="937"/>
      <c r="AM115" s="937"/>
      <c r="AN115" s="937"/>
    </row>
    <row r="116" spans="1:40" s="900" customFormat="1" ht="12.75">
      <c r="A116" s="921" t="s">
        <v>67</v>
      </c>
      <c r="B116" s="901"/>
      <c r="C116" s="924">
        <v>14.1</v>
      </c>
      <c r="D116" s="901" t="s">
        <v>68</v>
      </c>
      <c r="E116" s="902"/>
      <c r="F116" s="809">
        <v>0</v>
      </c>
      <c r="G116" s="809"/>
      <c r="H116" s="809">
        <v>0</v>
      </c>
      <c r="I116" s="809"/>
      <c r="J116" s="809">
        <v>0</v>
      </c>
      <c r="K116" s="809"/>
      <c r="L116" s="809">
        <v>0</v>
      </c>
      <c r="M116" s="809"/>
      <c r="N116" s="809">
        <v>0</v>
      </c>
      <c r="O116" s="809"/>
      <c r="P116" s="809">
        <v>0</v>
      </c>
      <c r="Q116" s="809"/>
      <c r="R116" s="809">
        <v>0</v>
      </c>
      <c r="S116" s="809"/>
      <c r="T116" s="809">
        <v>0</v>
      </c>
      <c r="U116" s="901"/>
      <c r="V116" s="922">
        <v>7.0000000000000007E-2</v>
      </c>
      <c r="W116" s="925"/>
      <c r="X116" s="923">
        <v>0</v>
      </c>
      <c r="Y116" s="923"/>
      <c r="Z116" s="923">
        <v>0</v>
      </c>
      <c r="AA116" s="923"/>
      <c r="AB116" s="923">
        <v>0</v>
      </c>
      <c r="AC116" s="923"/>
      <c r="AD116" s="923">
        <v>0</v>
      </c>
    </row>
    <row r="117" spans="1:40" s="900" customFormat="1" ht="12.75">
      <c r="A117" s="921" t="s">
        <v>69</v>
      </c>
      <c r="B117" s="901"/>
      <c r="C117" s="902">
        <v>17</v>
      </c>
      <c r="D117" s="901" t="s">
        <v>70</v>
      </c>
      <c r="E117" s="902"/>
      <c r="F117" s="809">
        <v>0</v>
      </c>
      <c r="G117" s="809"/>
      <c r="H117" s="809">
        <v>0</v>
      </c>
      <c r="I117" s="809"/>
      <c r="J117" s="809">
        <v>0</v>
      </c>
      <c r="K117" s="809"/>
      <c r="L117" s="809">
        <v>0</v>
      </c>
      <c r="M117" s="809"/>
      <c r="N117" s="809">
        <v>0</v>
      </c>
      <c r="O117" s="809"/>
      <c r="P117" s="809">
        <v>0</v>
      </c>
      <c r="Q117" s="809"/>
      <c r="R117" s="809">
        <v>0</v>
      </c>
      <c r="S117" s="809"/>
      <c r="T117" s="809">
        <v>0</v>
      </c>
      <c r="U117" s="901"/>
      <c r="V117" s="922">
        <v>0.08</v>
      </c>
      <c r="W117" s="902"/>
      <c r="X117" s="923">
        <v>0</v>
      </c>
      <c r="Y117" s="923"/>
      <c r="Z117" s="923">
        <v>0</v>
      </c>
      <c r="AA117" s="923"/>
      <c r="AB117" s="923">
        <v>0</v>
      </c>
      <c r="AC117" s="923"/>
      <c r="AD117" s="923">
        <v>0</v>
      </c>
    </row>
    <row r="118" spans="1:40" s="900" customFormat="1" ht="12.75">
      <c r="A118" s="921" t="s">
        <v>71</v>
      </c>
      <c r="B118" s="901"/>
      <c r="C118" s="902">
        <v>38</v>
      </c>
      <c r="D118" s="901" t="s">
        <v>72</v>
      </c>
      <c r="E118" s="902"/>
      <c r="F118" s="809">
        <v>8376.4482957310465</v>
      </c>
      <c r="G118" s="809"/>
      <c r="H118" s="809">
        <v>12945.420093402527</v>
      </c>
      <c r="I118" s="809"/>
      <c r="J118" s="809">
        <v>5402.9432799999995</v>
      </c>
      <c r="K118" s="809"/>
      <c r="L118" s="809">
        <v>0</v>
      </c>
      <c r="M118" s="809"/>
      <c r="N118" s="809">
        <v>0</v>
      </c>
      <c r="O118" s="809"/>
      <c r="P118" s="809">
        <v>5402.9432799999995</v>
      </c>
      <c r="Q118" s="809"/>
      <c r="R118" s="809">
        <v>16480.863215731046</v>
      </c>
      <c r="S118" s="809"/>
      <c r="T118" s="809">
        <v>15646.891733402528</v>
      </c>
      <c r="U118" s="901"/>
      <c r="V118" s="922">
        <v>0.3</v>
      </c>
      <c r="W118" s="902"/>
      <c r="X118" s="923">
        <v>4944.2589647193136</v>
      </c>
      <c r="Y118" s="923"/>
      <c r="Z118" s="923">
        <v>4694.0675200207579</v>
      </c>
      <c r="AA118" s="923"/>
      <c r="AB118" s="923">
        <v>8835.1326110117334</v>
      </c>
      <c r="AC118" s="923"/>
      <c r="AD118" s="923">
        <v>13654.295853381769</v>
      </c>
    </row>
    <row r="119" spans="1:40" s="900" customFormat="1" ht="12.75">
      <c r="A119" s="921" t="s">
        <v>73</v>
      </c>
      <c r="B119" s="901"/>
      <c r="C119" s="902">
        <v>41</v>
      </c>
      <c r="D119" s="901" t="s">
        <v>74</v>
      </c>
      <c r="E119" s="902"/>
      <c r="F119" s="809">
        <v>19190.441666427832</v>
      </c>
      <c r="G119" s="809"/>
      <c r="H119" s="809">
        <v>26866.618332998969</v>
      </c>
      <c r="I119" s="809"/>
      <c r="J119" s="809">
        <v>54897.238434285326</v>
      </c>
      <c r="K119" s="809"/>
      <c r="L119" s="809">
        <v>0</v>
      </c>
      <c r="M119" s="809"/>
      <c r="N119" s="809">
        <v>0</v>
      </c>
      <c r="O119" s="809"/>
      <c r="P119" s="809">
        <v>54897.238434285326</v>
      </c>
      <c r="Q119" s="809"/>
      <c r="R119" s="809">
        <v>101536.29931785582</v>
      </c>
      <c r="S119" s="809"/>
      <c r="T119" s="809">
        <v>54315.237550141632</v>
      </c>
      <c r="U119" s="901"/>
      <c r="V119" s="922">
        <v>0.25</v>
      </c>
      <c r="W119" s="902"/>
      <c r="X119" s="923">
        <v>25384.074829463956</v>
      </c>
      <c r="Y119" s="923"/>
      <c r="Z119" s="923">
        <v>13578.809387535408</v>
      </c>
      <c r="AA119" s="923"/>
      <c r="AB119" s="923">
        <v>48703.605271249202</v>
      </c>
      <c r="AC119" s="923"/>
      <c r="AD119" s="923">
        <v>68185.047379748881</v>
      </c>
    </row>
    <row r="120" spans="1:40" s="900" customFormat="1" ht="12.75">
      <c r="A120" s="921" t="s">
        <v>75</v>
      </c>
      <c r="B120" s="901"/>
      <c r="C120" s="902">
        <v>45</v>
      </c>
      <c r="D120" s="926" t="s">
        <v>76</v>
      </c>
      <c r="E120" s="902"/>
      <c r="F120" s="809">
        <v>0</v>
      </c>
      <c r="G120" s="809"/>
      <c r="H120" s="809">
        <v>0</v>
      </c>
      <c r="I120" s="809"/>
      <c r="J120" s="809">
        <v>0</v>
      </c>
      <c r="K120" s="809"/>
      <c r="L120" s="809">
        <v>0</v>
      </c>
      <c r="M120" s="809"/>
      <c r="N120" s="809">
        <v>0</v>
      </c>
      <c r="O120" s="809"/>
      <c r="P120" s="809">
        <v>0</v>
      </c>
      <c r="Q120" s="809"/>
      <c r="R120" s="809">
        <v>0</v>
      </c>
      <c r="S120" s="809"/>
      <c r="T120" s="809">
        <v>0</v>
      </c>
      <c r="U120" s="901"/>
      <c r="V120" s="922">
        <v>0.45</v>
      </c>
      <c r="W120" s="902"/>
      <c r="X120" s="923">
        <v>0</v>
      </c>
      <c r="Y120" s="923"/>
      <c r="Z120" s="923">
        <v>0</v>
      </c>
      <c r="AA120" s="923"/>
      <c r="AB120" s="923">
        <v>0</v>
      </c>
      <c r="AC120" s="923"/>
      <c r="AD120" s="923">
        <v>0</v>
      </c>
    </row>
    <row r="121" spans="1:40" s="900" customFormat="1" ht="12.75">
      <c r="A121" s="921" t="s">
        <v>77</v>
      </c>
      <c r="B121" s="901"/>
      <c r="C121" s="902">
        <v>49</v>
      </c>
      <c r="D121" s="901" t="s">
        <v>78</v>
      </c>
      <c r="E121" s="902"/>
      <c r="F121" s="809">
        <v>92947.846690173756</v>
      </c>
      <c r="G121" s="809"/>
      <c r="H121" s="809">
        <v>101397.65093473501</v>
      </c>
      <c r="I121" s="809"/>
      <c r="J121" s="809">
        <v>75856.774000000005</v>
      </c>
      <c r="K121" s="809"/>
      <c r="L121" s="809">
        <v>0</v>
      </c>
      <c r="M121" s="809"/>
      <c r="N121" s="809">
        <v>0</v>
      </c>
      <c r="O121" s="809"/>
      <c r="P121" s="809">
        <v>75856.774000000005</v>
      </c>
      <c r="Q121" s="809"/>
      <c r="R121" s="809">
        <v>206733.00769017375</v>
      </c>
      <c r="S121" s="809"/>
      <c r="T121" s="809">
        <v>139326.03793473501</v>
      </c>
      <c r="U121" s="901"/>
      <c r="V121" s="922">
        <v>0.08</v>
      </c>
      <c r="W121" s="902"/>
      <c r="X121" s="923">
        <v>16538.640615213899</v>
      </c>
      <c r="Y121" s="923"/>
      <c r="Z121" s="923">
        <v>11146.083034778801</v>
      </c>
      <c r="AA121" s="923"/>
      <c r="AB121" s="923">
        <v>152265.98007495987</v>
      </c>
      <c r="AC121" s="923"/>
      <c r="AD121" s="923">
        <v>166108.3418999562</v>
      </c>
    </row>
    <row r="122" spans="1:40" s="900" customFormat="1" ht="12.75">
      <c r="A122" s="921" t="s">
        <v>79</v>
      </c>
      <c r="B122" s="901"/>
      <c r="C122" s="902">
        <v>50</v>
      </c>
      <c r="D122" s="926" t="s">
        <v>80</v>
      </c>
      <c r="E122" s="902"/>
      <c r="F122" s="809">
        <v>6241.1488784477424</v>
      </c>
      <c r="G122" s="809"/>
      <c r="H122" s="809">
        <v>25856.188210712084</v>
      </c>
      <c r="I122" s="809"/>
      <c r="J122" s="809">
        <v>7950.2620260208605</v>
      </c>
      <c r="K122" s="809"/>
      <c r="L122" s="809">
        <v>0</v>
      </c>
      <c r="M122" s="809"/>
      <c r="N122" s="809">
        <v>14327.568620960441</v>
      </c>
      <c r="O122" s="809"/>
      <c r="P122" s="809">
        <v>-6377.3065949395805</v>
      </c>
      <c r="Q122" s="809"/>
      <c r="R122" s="809">
        <v>-3324.811013961631</v>
      </c>
      <c r="S122" s="809"/>
      <c r="T122" s="809">
        <v>22667.534913242293</v>
      </c>
      <c r="U122" s="901"/>
      <c r="V122" s="922">
        <v>0.55000000000000004</v>
      </c>
      <c r="W122" s="902"/>
      <c r="X122" s="923">
        <v>-1828.6460576788973</v>
      </c>
      <c r="Y122" s="923"/>
      <c r="Z122" s="923">
        <v>12467.144202283262</v>
      </c>
      <c r="AA122" s="923"/>
      <c r="AB122" s="923">
        <v>1692.4883411870592</v>
      </c>
      <c r="AC122" s="923"/>
      <c r="AD122" s="923">
        <v>7011.7374134892398</v>
      </c>
    </row>
    <row r="123" spans="1:40" s="900" customFormat="1" ht="12.75">
      <c r="A123" s="921" t="s">
        <v>81</v>
      </c>
      <c r="B123" s="901"/>
      <c r="C123" s="902">
        <v>51</v>
      </c>
      <c r="D123" s="901" t="s">
        <v>82</v>
      </c>
      <c r="E123" s="902"/>
      <c r="F123" s="887">
        <v>1011958.7917540146</v>
      </c>
      <c r="G123" s="923"/>
      <c r="H123" s="887">
        <v>1078681.3494520814</v>
      </c>
      <c r="I123" s="923"/>
      <c r="J123" s="887">
        <v>810727.96252464433</v>
      </c>
      <c r="K123" s="923"/>
      <c r="L123" s="887">
        <v>104174.22</v>
      </c>
      <c r="M123" s="923"/>
      <c r="N123" s="887">
        <v>0</v>
      </c>
      <c r="O123" s="923"/>
      <c r="P123" s="887">
        <v>706553.74252464436</v>
      </c>
      <c r="Q123" s="923"/>
      <c r="R123" s="887">
        <v>2071789.4055409809</v>
      </c>
      <c r="S123" s="923"/>
      <c r="T123" s="887">
        <v>1431958.2207144035</v>
      </c>
      <c r="U123" s="901"/>
      <c r="V123" s="922">
        <v>0.06</v>
      </c>
      <c r="W123" s="902"/>
      <c r="X123" s="927">
        <v>124307.36433245885</v>
      </c>
      <c r="Y123" s="923"/>
      <c r="Z123" s="927">
        <v>85917.493242864206</v>
      </c>
      <c r="AA123" s="923"/>
      <c r="AB123" s="927">
        <v>1594205.1699462</v>
      </c>
      <c r="AC123" s="923"/>
      <c r="AD123" s="927">
        <v>1699317.5987338615</v>
      </c>
    </row>
    <row r="124" spans="1:40" s="900" customFormat="1" ht="12.75">
      <c r="A124" s="938"/>
      <c r="B124" s="901"/>
      <c r="C124" s="902"/>
      <c r="D124" s="901"/>
      <c r="E124" s="901"/>
      <c r="F124" s="901"/>
      <c r="G124" s="901"/>
      <c r="H124" s="901"/>
      <c r="I124" s="901"/>
      <c r="J124" s="923"/>
      <c r="K124" s="923"/>
      <c r="L124" s="923"/>
      <c r="M124" s="923"/>
      <c r="N124" s="923"/>
      <c r="O124" s="923"/>
      <c r="P124" s="923"/>
      <c r="Q124" s="923"/>
      <c r="R124" s="923"/>
      <c r="S124" s="928"/>
      <c r="T124" s="923"/>
      <c r="U124" s="901"/>
      <c r="V124" s="902"/>
      <c r="W124" s="901"/>
      <c r="X124" s="929"/>
      <c r="Y124" s="929"/>
      <c r="Z124" s="929"/>
      <c r="AA124" s="808"/>
      <c r="AB124" s="929"/>
      <c r="AC124" s="808"/>
      <c r="AD124" s="808"/>
    </row>
    <row r="125" spans="1:40" s="900" customFormat="1" ht="13.5" thickBot="1">
      <c r="A125" s="938" t="s">
        <v>83</v>
      </c>
      <c r="B125" s="901"/>
      <c r="C125" s="901" t="s">
        <v>84</v>
      </c>
      <c r="D125" s="901"/>
      <c r="E125" s="807" t="s">
        <v>85</v>
      </c>
      <c r="F125" s="930">
        <v>1210584.5640157834</v>
      </c>
      <c r="G125" s="923"/>
      <c r="H125" s="930">
        <v>1341977.0843107749</v>
      </c>
      <c r="I125" s="807"/>
      <c r="J125" s="930">
        <v>1100632.4329944935</v>
      </c>
      <c r="K125" s="923"/>
      <c r="L125" s="930">
        <v>112042.92</v>
      </c>
      <c r="M125" s="931"/>
      <c r="N125" s="930">
        <v>69902.313547371567</v>
      </c>
      <c r="O125" s="931"/>
      <c r="P125" s="930">
        <v>918687.19944712194</v>
      </c>
      <c r="Q125" s="923"/>
      <c r="R125" s="930">
        <v>2577259.4004222895</v>
      </c>
      <c r="S125" s="931"/>
      <c r="T125" s="930">
        <v>1801320.6840343359</v>
      </c>
      <c r="U125" s="901"/>
      <c r="V125" s="902"/>
      <c r="W125" s="807" t="s">
        <v>85</v>
      </c>
      <c r="X125" s="932">
        <v>217493.14773363434</v>
      </c>
      <c r="Y125" s="933" t="s">
        <v>85</v>
      </c>
      <c r="Z125" s="932">
        <v>165642.69926052494</v>
      </c>
      <c r="AA125" s="808"/>
      <c r="AB125" s="932">
        <v>1911778.615729271</v>
      </c>
      <c r="AC125" s="808"/>
      <c r="AD125" s="932">
        <v>2095021.5844973719</v>
      </c>
    </row>
    <row r="126" spans="1:40" s="900" customFormat="1" ht="13.5" thickTop="1">
      <c r="A126" s="901"/>
      <c r="B126" s="901"/>
      <c r="C126" s="902"/>
      <c r="D126" s="901"/>
      <c r="E126" s="902"/>
      <c r="F126" s="902"/>
      <c r="G126" s="902"/>
      <c r="H126" s="902"/>
      <c r="I126" s="902"/>
      <c r="J126" s="901"/>
      <c r="K126" s="901"/>
      <c r="L126" s="901"/>
      <c r="M126" s="901"/>
      <c r="N126" s="901"/>
      <c r="O126" s="901"/>
      <c r="P126" s="808"/>
      <c r="Q126" s="808"/>
      <c r="R126" s="808"/>
      <c r="S126" s="808"/>
      <c r="T126" s="808"/>
      <c r="U126" s="808"/>
      <c r="V126" s="808"/>
      <c r="W126" s="808"/>
      <c r="X126" s="808"/>
      <c r="Y126" s="808"/>
      <c r="Z126" s="808"/>
      <c r="AA126" s="808"/>
      <c r="AB126" s="808"/>
      <c r="AC126" s="808"/>
      <c r="AD126" s="808"/>
    </row>
    <row r="127" spans="1:40" s="900" customFormat="1" ht="12.75">
      <c r="A127" s="901"/>
      <c r="B127" s="901"/>
      <c r="C127" s="902"/>
      <c r="D127" s="901"/>
      <c r="E127" s="902"/>
      <c r="F127" s="902"/>
      <c r="G127" s="902"/>
      <c r="H127" s="902"/>
      <c r="I127" s="902"/>
      <c r="J127" s="901"/>
      <c r="K127" s="901"/>
      <c r="L127" s="901"/>
      <c r="M127" s="901"/>
      <c r="N127" s="901"/>
      <c r="O127" s="901"/>
      <c r="P127" s="808"/>
      <c r="Q127" s="808"/>
      <c r="R127" s="808"/>
      <c r="S127" s="808"/>
      <c r="T127" s="808"/>
      <c r="U127" s="808"/>
      <c r="V127" s="808"/>
      <c r="W127" s="808"/>
      <c r="X127" s="808"/>
      <c r="Y127" s="808"/>
      <c r="Z127" s="808"/>
      <c r="AA127" s="808"/>
      <c r="AB127" s="808"/>
      <c r="AC127" s="808"/>
      <c r="AD127" s="939"/>
    </row>
    <row r="128" spans="1:40" s="900" customFormat="1" ht="12.75">
      <c r="A128" s="901"/>
      <c r="B128" s="901"/>
      <c r="C128" s="902"/>
      <c r="D128" s="901"/>
      <c r="E128" s="902"/>
      <c r="F128" s="902"/>
      <c r="G128" s="902"/>
      <c r="H128" s="902"/>
      <c r="I128" s="902"/>
      <c r="J128" s="901"/>
      <c r="K128" s="901"/>
      <c r="L128" s="901"/>
      <c r="M128" s="901"/>
      <c r="N128" s="901"/>
      <c r="O128" s="901"/>
      <c r="P128" s="808"/>
      <c r="Q128" s="808"/>
      <c r="R128" s="808"/>
      <c r="S128" s="808"/>
      <c r="T128" s="808"/>
      <c r="U128" s="808"/>
      <c r="V128" s="808"/>
      <c r="W128" s="808"/>
      <c r="X128" s="808"/>
      <c r="Y128" s="808"/>
      <c r="Z128" s="808"/>
      <c r="AA128" s="808"/>
      <c r="AB128" s="808"/>
      <c r="AC128" s="808"/>
      <c r="AD128" s="939"/>
    </row>
    <row r="129" spans="1:30" s="900" customFormat="1" ht="12.75">
      <c r="A129" s="901"/>
      <c r="B129" s="901"/>
      <c r="C129" s="902"/>
      <c r="D129" s="903" t="s">
        <v>337</v>
      </c>
      <c r="E129" s="901"/>
      <c r="F129" s="904" t="s">
        <v>3</v>
      </c>
      <c r="G129" s="901"/>
      <c r="H129" s="904" t="s">
        <v>3</v>
      </c>
      <c r="I129" s="901"/>
      <c r="J129" s="904" t="s">
        <v>4</v>
      </c>
      <c r="K129" s="905"/>
      <c r="L129" s="906"/>
      <c r="M129" s="907"/>
      <c r="N129" s="906"/>
      <c r="O129" s="907"/>
      <c r="P129" s="906" t="s">
        <v>5</v>
      </c>
      <c r="Q129" s="905"/>
      <c r="R129" s="905" t="s">
        <v>6</v>
      </c>
      <c r="S129" s="908"/>
      <c r="T129" s="905" t="s">
        <v>7</v>
      </c>
      <c r="U129" s="905"/>
      <c r="V129" s="905"/>
      <c r="W129" s="905"/>
      <c r="X129" s="905"/>
      <c r="Y129" s="908"/>
      <c r="Z129" s="908"/>
      <c r="AA129" s="808"/>
      <c r="AB129" s="904" t="s">
        <v>8</v>
      </c>
      <c r="AC129" s="901"/>
      <c r="AD129" s="904" t="s">
        <v>8</v>
      </c>
    </row>
    <row r="130" spans="1:30" s="900" customFormat="1" ht="12.75">
      <c r="A130" s="901" t="s">
        <v>9</v>
      </c>
      <c r="B130" s="901"/>
      <c r="C130" s="902"/>
      <c r="D130" s="901"/>
      <c r="E130" s="901"/>
      <c r="F130" s="902" t="s">
        <v>10</v>
      </c>
      <c r="G130" s="901"/>
      <c r="H130" s="902" t="s">
        <v>10</v>
      </c>
      <c r="I130" s="901"/>
      <c r="J130" s="902" t="s">
        <v>11</v>
      </c>
      <c r="K130" s="902"/>
      <c r="L130" s="907" t="s">
        <v>12</v>
      </c>
      <c r="M130" s="907"/>
      <c r="N130" s="907" t="s">
        <v>13</v>
      </c>
      <c r="O130" s="907"/>
      <c r="P130" s="907" t="s">
        <v>14</v>
      </c>
      <c r="Q130" s="902"/>
      <c r="R130" s="902" t="s">
        <v>15</v>
      </c>
      <c r="S130" s="908"/>
      <c r="T130" s="902" t="s">
        <v>15</v>
      </c>
      <c r="U130" s="902"/>
      <c r="V130" s="902" t="s">
        <v>16</v>
      </c>
      <c r="W130" s="902"/>
      <c r="X130" s="902" t="s">
        <v>17</v>
      </c>
      <c r="Y130" s="902"/>
      <c r="Z130" s="902" t="s">
        <v>18</v>
      </c>
      <c r="AA130" s="808"/>
      <c r="AB130" s="902" t="s">
        <v>10</v>
      </c>
      <c r="AC130" s="901"/>
      <c r="AD130" s="902" t="s">
        <v>10</v>
      </c>
    </row>
    <row r="131" spans="1:30" s="900" customFormat="1" ht="13.5" thickBot="1">
      <c r="A131" s="911" t="s">
        <v>20</v>
      </c>
      <c r="B131" s="911"/>
      <c r="C131" s="911" t="s">
        <v>21</v>
      </c>
      <c r="D131" s="911"/>
      <c r="E131" s="911"/>
      <c r="F131" s="912" t="s">
        <v>6</v>
      </c>
      <c r="G131" s="911"/>
      <c r="H131" s="912" t="s">
        <v>7</v>
      </c>
      <c r="I131" s="911"/>
      <c r="J131" s="912" t="s">
        <v>6</v>
      </c>
      <c r="K131" s="912"/>
      <c r="L131" s="913" t="s">
        <v>5</v>
      </c>
      <c r="M131" s="913"/>
      <c r="N131" s="913" t="s">
        <v>5</v>
      </c>
      <c r="O131" s="913"/>
      <c r="P131" s="913" t="s">
        <v>22</v>
      </c>
      <c r="Q131" s="912"/>
      <c r="R131" s="912" t="s">
        <v>23</v>
      </c>
      <c r="S131" s="914"/>
      <c r="T131" s="912" t="s">
        <v>23</v>
      </c>
      <c r="U131" s="912"/>
      <c r="V131" s="912" t="s">
        <v>24</v>
      </c>
      <c r="W131" s="912"/>
      <c r="X131" s="912" t="s">
        <v>25</v>
      </c>
      <c r="Y131" s="912"/>
      <c r="Z131" s="912" t="s">
        <v>25</v>
      </c>
      <c r="AA131" s="915"/>
      <c r="AB131" s="912" t="s">
        <v>6</v>
      </c>
      <c r="AC131" s="911"/>
      <c r="AD131" s="912" t="s">
        <v>7</v>
      </c>
    </row>
    <row r="132" spans="1:30" s="900" customFormat="1" ht="12.75">
      <c r="A132" s="901"/>
      <c r="B132" s="901"/>
      <c r="C132" s="902"/>
      <c r="D132" s="901"/>
      <c r="E132" s="901"/>
      <c r="F132" s="902" t="s">
        <v>27</v>
      </c>
      <c r="G132" s="901"/>
      <c r="H132" s="902" t="s">
        <v>28</v>
      </c>
      <c r="I132" s="901"/>
      <c r="J132" s="902" t="s">
        <v>29</v>
      </c>
      <c r="K132" s="901"/>
      <c r="L132" s="902" t="s">
        <v>30</v>
      </c>
      <c r="M132" s="808"/>
      <c r="N132" s="916" t="s">
        <v>31</v>
      </c>
      <c r="O132" s="917"/>
      <c r="P132" s="902" t="s">
        <v>32</v>
      </c>
      <c r="Q132" s="917"/>
      <c r="R132" s="902" t="s">
        <v>33</v>
      </c>
      <c r="S132" s="917"/>
      <c r="T132" s="902" t="s">
        <v>34</v>
      </c>
      <c r="U132" s="917"/>
      <c r="V132" s="902" t="s">
        <v>35</v>
      </c>
      <c r="W132" s="917"/>
      <c r="X132" s="902" t="s">
        <v>36</v>
      </c>
      <c r="Y132" s="808"/>
      <c r="Z132" s="908" t="s">
        <v>37</v>
      </c>
      <c r="AA132" s="808"/>
      <c r="AB132" s="908" t="s">
        <v>38</v>
      </c>
      <c r="AC132" s="908"/>
      <c r="AD132" s="908" t="s">
        <v>39</v>
      </c>
    </row>
    <row r="133" spans="1:30" s="900" customFormat="1" ht="12.75">
      <c r="A133" s="902"/>
      <c r="B133" s="901"/>
      <c r="C133" s="902"/>
      <c r="D133" s="901"/>
      <c r="E133" s="901"/>
      <c r="F133" s="901"/>
      <c r="G133" s="901"/>
      <c r="H133" s="901"/>
      <c r="I133" s="901"/>
      <c r="J133" s="901"/>
      <c r="K133" s="901"/>
      <c r="L133" s="901"/>
      <c r="M133" s="901"/>
      <c r="N133" s="901"/>
      <c r="O133" s="901"/>
      <c r="P133" s="901"/>
      <c r="Q133" s="901"/>
      <c r="R133" s="901"/>
      <c r="S133" s="808"/>
      <c r="T133" s="901"/>
      <c r="U133" s="901"/>
      <c r="V133" s="901"/>
      <c r="W133" s="901"/>
      <c r="X133" s="901"/>
      <c r="Y133" s="901"/>
      <c r="Z133" s="901"/>
      <c r="AA133" s="808"/>
      <c r="AB133" s="808"/>
      <c r="AC133" s="808"/>
      <c r="AD133" s="808"/>
    </row>
    <row r="134" spans="1:30" s="900" customFormat="1" ht="14.25">
      <c r="A134" s="902"/>
      <c r="B134" s="901"/>
      <c r="C134" s="901" t="s">
        <v>42</v>
      </c>
      <c r="D134" s="901"/>
      <c r="E134" s="901"/>
      <c r="F134" s="901"/>
      <c r="G134" s="901"/>
      <c r="H134" s="901"/>
      <c r="I134" s="901"/>
      <c r="J134" s="901"/>
      <c r="K134" s="901"/>
      <c r="L134" s="901"/>
      <c r="M134" s="901"/>
      <c r="N134" s="901"/>
      <c r="O134" s="901"/>
      <c r="P134" s="901"/>
      <c r="Q134" s="901"/>
      <c r="R134" s="901"/>
      <c r="S134" s="808"/>
      <c r="T134" s="901"/>
      <c r="U134" s="901"/>
      <c r="V134" s="918"/>
      <c r="W134" s="919"/>
      <c r="X134" s="901"/>
      <c r="Y134" s="919"/>
      <c r="Z134" s="901"/>
      <c r="AA134" s="808"/>
      <c r="AB134" s="808"/>
      <c r="AC134" s="808"/>
      <c r="AD134" s="808"/>
    </row>
    <row r="135" spans="1:30" s="900" customFormat="1" ht="12.75">
      <c r="A135" s="921" t="s">
        <v>44</v>
      </c>
      <c r="B135" s="901"/>
      <c r="C135" s="902">
        <v>1</v>
      </c>
      <c r="D135" s="901" t="s">
        <v>45</v>
      </c>
      <c r="E135" s="902"/>
      <c r="F135" s="809">
        <v>0</v>
      </c>
      <c r="G135" s="809"/>
      <c r="H135" s="809">
        <v>0</v>
      </c>
      <c r="I135" s="809"/>
      <c r="J135" s="809">
        <v>0</v>
      </c>
      <c r="K135" s="809"/>
      <c r="L135" s="809">
        <v>0</v>
      </c>
      <c r="M135" s="809"/>
      <c r="N135" s="809">
        <v>0</v>
      </c>
      <c r="O135" s="809"/>
      <c r="P135" s="809">
        <v>0</v>
      </c>
      <c r="Q135" s="809"/>
      <c r="R135" s="809">
        <v>0</v>
      </c>
      <c r="S135" s="809"/>
      <c r="T135" s="809">
        <v>0</v>
      </c>
      <c r="U135" s="901"/>
      <c r="V135" s="922">
        <v>0.04</v>
      </c>
      <c r="W135" s="902"/>
      <c r="X135" s="923">
        <v>0</v>
      </c>
      <c r="Y135" s="923"/>
      <c r="Z135" s="923">
        <v>0</v>
      </c>
      <c r="AA135" s="923"/>
      <c r="AB135" s="923">
        <v>0</v>
      </c>
      <c r="AC135" s="923"/>
      <c r="AD135" s="923">
        <v>0</v>
      </c>
    </row>
    <row r="136" spans="1:30" s="900" customFormat="1" ht="12.75">
      <c r="A136" s="921" t="s">
        <v>46</v>
      </c>
      <c r="B136" s="901"/>
      <c r="C136" s="902">
        <v>1</v>
      </c>
      <c r="D136" s="901" t="s">
        <v>47</v>
      </c>
      <c r="E136" s="902"/>
      <c r="F136" s="809">
        <v>38618.614120623548</v>
      </c>
      <c r="G136" s="809"/>
      <c r="H136" s="809">
        <v>41164.896370334987</v>
      </c>
      <c r="I136" s="809"/>
      <c r="J136" s="809">
        <v>32894.541473592581</v>
      </c>
      <c r="K136" s="809"/>
      <c r="L136" s="809">
        <v>0</v>
      </c>
      <c r="M136" s="809"/>
      <c r="N136" s="809">
        <v>0</v>
      </c>
      <c r="O136" s="809"/>
      <c r="P136" s="809">
        <v>32894.541473592581</v>
      </c>
      <c r="Q136" s="809"/>
      <c r="R136" s="809">
        <v>87960.426331012422</v>
      </c>
      <c r="S136" s="809"/>
      <c r="T136" s="809">
        <v>57612.167107131274</v>
      </c>
      <c r="U136" s="901"/>
      <c r="V136" s="922">
        <v>0.06</v>
      </c>
      <c r="W136" s="902"/>
      <c r="X136" s="923">
        <v>5277.6255798607453</v>
      </c>
      <c r="Y136" s="923"/>
      <c r="Z136" s="923">
        <v>3456.7300264278765</v>
      </c>
      <c r="AA136" s="923"/>
      <c r="AB136" s="923">
        <v>66235.53001435539</v>
      </c>
      <c r="AC136" s="923"/>
      <c r="AD136" s="923">
        <v>70602.707817499686</v>
      </c>
    </row>
    <row r="137" spans="1:30" s="900" customFormat="1" ht="12.75">
      <c r="A137" s="921" t="s">
        <v>48</v>
      </c>
      <c r="B137" s="901"/>
      <c r="C137" s="902">
        <v>2</v>
      </c>
      <c r="D137" s="901" t="s">
        <v>49</v>
      </c>
      <c r="E137" s="902"/>
      <c r="F137" s="809">
        <v>0</v>
      </c>
      <c r="G137" s="809"/>
      <c r="H137" s="809">
        <v>0</v>
      </c>
      <c r="I137" s="809"/>
      <c r="J137" s="809">
        <v>0</v>
      </c>
      <c r="K137" s="809"/>
      <c r="L137" s="809">
        <v>0</v>
      </c>
      <c r="M137" s="809"/>
      <c r="N137" s="809">
        <v>0</v>
      </c>
      <c r="O137" s="809"/>
      <c r="P137" s="809">
        <v>0</v>
      </c>
      <c r="Q137" s="809"/>
      <c r="R137" s="809">
        <v>0</v>
      </c>
      <c r="S137" s="809"/>
      <c r="T137" s="809">
        <v>0</v>
      </c>
      <c r="U137" s="901"/>
      <c r="V137" s="922">
        <v>0.06</v>
      </c>
      <c r="W137" s="902"/>
      <c r="X137" s="923">
        <v>0</v>
      </c>
      <c r="Y137" s="923"/>
      <c r="Z137" s="923">
        <v>0</v>
      </c>
      <c r="AA137" s="923"/>
      <c r="AB137" s="923">
        <v>0</v>
      </c>
      <c r="AC137" s="923"/>
      <c r="AD137" s="923">
        <v>0</v>
      </c>
    </row>
    <row r="138" spans="1:30" s="900" customFormat="1" ht="12.75">
      <c r="A138" s="921" t="s">
        <v>50</v>
      </c>
      <c r="B138" s="901"/>
      <c r="C138" s="902">
        <v>3</v>
      </c>
      <c r="D138" s="901" t="s">
        <v>51</v>
      </c>
      <c r="E138" s="902"/>
      <c r="F138" s="809">
        <v>0</v>
      </c>
      <c r="G138" s="809"/>
      <c r="H138" s="809">
        <v>0</v>
      </c>
      <c r="I138" s="809"/>
      <c r="J138" s="809">
        <v>0</v>
      </c>
      <c r="K138" s="809"/>
      <c r="L138" s="809">
        <v>0</v>
      </c>
      <c r="M138" s="809"/>
      <c r="N138" s="809">
        <v>0</v>
      </c>
      <c r="O138" s="809"/>
      <c r="P138" s="809">
        <v>0</v>
      </c>
      <c r="Q138" s="809"/>
      <c r="R138" s="809">
        <v>0</v>
      </c>
      <c r="S138" s="809"/>
      <c r="T138" s="809">
        <v>0</v>
      </c>
      <c r="U138" s="901"/>
      <c r="V138" s="922">
        <v>0.05</v>
      </c>
      <c r="W138" s="902"/>
      <c r="X138" s="923">
        <v>0</v>
      </c>
      <c r="Y138" s="923"/>
      <c r="Z138" s="923">
        <v>0</v>
      </c>
      <c r="AA138" s="923"/>
      <c r="AB138" s="923">
        <v>0</v>
      </c>
      <c r="AC138" s="923"/>
      <c r="AD138" s="923">
        <v>0</v>
      </c>
    </row>
    <row r="139" spans="1:30" s="900" customFormat="1" ht="12.75">
      <c r="A139" s="921" t="s">
        <v>52</v>
      </c>
      <c r="B139" s="901"/>
      <c r="C139" s="902">
        <v>6</v>
      </c>
      <c r="D139" s="901" t="s">
        <v>53</v>
      </c>
      <c r="E139" s="902"/>
      <c r="F139" s="809">
        <v>0</v>
      </c>
      <c r="G139" s="809"/>
      <c r="H139" s="809">
        <v>0</v>
      </c>
      <c r="I139" s="809"/>
      <c r="J139" s="809">
        <v>0</v>
      </c>
      <c r="K139" s="809"/>
      <c r="L139" s="809">
        <v>0</v>
      </c>
      <c r="M139" s="809"/>
      <c r="N139" s="809">
        <v>0</v>
      </c>
      <c r="O139" s="809"/>
      <c r="P139" s="809">
        <v>0</v>
      </c>
      <c r="Q139" s="809"/>
      <c r="R139" s="809">
        <v>0</v>
      </c>
      <c r="S139" s="809"/>
      <c r="T139" s="809">
        <v>0</v>
      </c>
      <c r="U139" s="901"/>
      <c r="V139" s="922">
        <v>0.1</v>
      </c>
      <c r="W139" s="902"/>
      <c r="X139" s="923">
        <v>0</v>
      </c>
      <c r="Y139" s="923"/>
      <c r="Z139" s="923">
        <v>0</v>
      </c>
      <c r="AA139" s="923"/>
      <c r="AB139" s="923">
        <v>0</v>
      </c>
      <c r="AC139" s="923"/>
      <c r="AD139" s="923">
        <v>0</v>
      </c>
    </row>
    <row r="140" spans="1:30" s="900" customFormat="1" ht="12.75">
      <c r="A140" s="921" t="s">
        <v>54</v>
      </c>
      <c r="B140" s="901"/>
      <c r="C140" s="902">
        <v>7</v>
      </c>
      <c r="D140" s="901" t="s">
        <v>55</v>
      </c>
      <c r="E140" s="902"/>
      <c r="F140" s="809">
        <v>9220.7157360194178</v>
      </c>
      <c r="G140" s="809"/>
      <c r="H140" s="809">
        <v>11005.370394603824</v>
      </c>
      <c r="I140" s="809"/>
      <c r="J140" s="809">
        <v>11506.307000000001</v>
      </c>
      <c r="K140" s="809"/>
      <c r="L140" s="809">
        <v>0</v>
      </c>
      <c r="M140" s="809"/>
      <c r="N140" s="809">
        <v>0</v>
      </c>
      <c r="O140" s="809"/>
      <c r="P140" s="809">
        <v>11506.307000000001</v>
      </c>
      <c r="Q140" s="809"/>
      <c r="R140" s="809">
        <v>26480.176236019419</v>
      </c>
      <c r="S140" s="809"/>
      <c r="T140" s="809">
        <v>16758.523894603823</v>
      </c>
      <c r="U140" s="901"/>
      <c r="V140" s="922">
        <v>0.15</v>
      </c>
      <c r="W140" s="902"/>
      <c r="X140" s="923">
        <v>3972.0264354029127</v>
      </c>
      <c r="Y140" s="923"/>
      <c r="Z140" s="923">
        <v>2513.7785841905734</v>
      </c>
      <c r="AA140" s="923"/>
      <c r="AB140" s="923">
        <v>16754.996300616505</v>
      </c>
      <c r="AC140" s="923"/>
      <c r="AD140" s="923">
        <v>19997.898810413251</v>
      </c>
    </row>
    <row r="141" spans="1:30" s="900" customFormat="1" ht="12.75">
      <c r="A141" s="921" t="s">
        <v>56</v>
      </c>
      <c r="B141" s="901"/>
      <c r="C141" s="902">
        <v>8</v>
      </c>
      <c r="D141" s="901" t="s">
        <v>57</v>
      </c>
      <c r="E141" s="902"/>
      <c r="F141" s="809">
        <v>38095.256571505939</v>
      </c>
      <c r="G141" s="809"/>
      <c r="H141" s="809">
        <v>48979.615591936214</v>
      </c>
      <c r="I141" s="809"/>
      <c r="J141" s="809">
        <v>92822.224995654877</v>
      </c>
      <c r="K141" s="809"/>
      <c r="L141" s="809">
        <v>0</v>
      </c>
      <c r="M141" s="809"/>
      <c r="N141" s="809">
        <v>0</v>
      </c>
      <c r="O141" s="809"/>
      <c r="P141" s="809">
        <v>92822.224995654877</v>
      </c>
      <c r="Q141" s="809"/>
      <c r="R141" s="809">
        <v>177328.59406498822</v>
      </c>
      <c r="S141" s="809"/>
      <c r="T141" s="809">
        <v>95390.728089763667</v>
      </c>
      <c r="U141" s="901"/>
      <c r="V141" s="922">
        <v>0.2</v>
      </c>
      <c r="W141" s="902"/>
      <c r="X141" s="923">
        <v>35465.718812997649</v>
      </c>
      <c r="Y141" s="923"/>
      <c r="Z141" s="923">
        <v>19078.145617952734</v>
      </c>
      <c r="AA141" s="923"/>
      <c r="AB141" s="923">
        <v>95451.762754163152</v>
      </c>
      <c r="AC141" s="923"/>
      <c r="AD141" s="923">
        <v>122723.69496963835</v>
      </c>
    </row>
    <row r="142" spans="1:30" s="900" customFormat="1" ht="12.75">
      <c r="A142" s="921" t="s">
        <v>58</v>
      </c>
      <c r="B142" s="901"/>
      <c r="C142" s="902">
        <v>10</v>
      </c>
      <c r="D142" s="901" t="s">
        <v>59</v>
      </c>
      <c r="E142" s="902"/>
      <c r="F142" s="809">
        <v>14261.945518899194</v>
      </c>
      <c r="G142" s="809"/>
      <c r="H142" s="809">
        <v>22041.188529207844</v>
      </c>
      <c r="I142" s="809"/>
      <c r="J142" s="809">
        <v>21282.934430667083</v>
      </c>
      <c r="K142" s="809"/>
      <c r="L142" s="809">
        <v>0</v>
      </c>
      <c r="M142" s="809"/>
      <c r="N142" s="809">
        <v>0</v>
      </c>
      <c r="O142" s="809"/>
      <c r="P142" s="809">
        <v>21282.934430667083</v>
      </c>
      <c r="Q142" s="809"/>
      <c r="R142" s="809">
        <v>46186.347164899809</v>
      </c>
      <c r="S142" s="809"/>
      <c r="T142" s="809">
        <v>32682.655744541386</v>
      </c>
      <c r="U142" s="901"/>
      <c r="V142" s="922">
        <v>0.3</v>
      </c>
      <c r="W142" s="902"/>
      <c r="X142" s="923">
        <v>13855.904149469943</v>
      </c>
      <c r="Y142" s="923"/>
      <c r="Z142" s="923">
        <v>9804.7967233624149</v>
      </c>
      <c r="AA142" s="923"/>
      <c r="AB142" s="923">
        <v>21688.975800096334</v>
      </c>
      <c r="AC142" s="923"/>
      <c r="AD142" s="923">
        <v>33519.326236512512</v>
      </c>
    </row>
    <row r="143" spans="1:30" s="900" customFormat="1" ht="12.75">
      <c r="A143" s="921" t="s">
        <v>60</v>
      </c>
      <c r="B143" s="901"/>
      <c r="C143" s="902">
        <v>12</v>
      </c>
      <c r="D143" s="901" t="s">
        <v>61</v>
      </c>
      <c r="E143" s="902"/>
      <c r="F143" s="809">
        <v>0</v>
      </c>
      <c r="G143" s="809"/>
      <c r="H143" s="809">
        <v>11355.962764176311</v>
      </c>
      <c r="I143" s="809"/>
      <c r="J143" s="809">
        <v>53279.165652718846</v>
      </c>
      <c r="K143" s="809"/>
      <c r="L143" s="809">
        <v>0</v>
      </c>
      <c r="M143" s="809"/>
      <c r="N143" s="809">
        <v>48944.785101389614</v>
      </c>
      <c r="O143" s="809"/>
      <c r="P143" s="809">
        <v>4334.3805513292245</v>
      </c>
      <c r="Q143" s="809"/>
      <c r="R143" s="809">
        <v>4334.3805513292245</v>
      </c>
      <c r="S143" s="809"/>
      <c r="T143" s="809">
        <v>13523.153039840923</v>
      </c>
      <c r="U143" s="901"/>
      <c r="V143" s="922">
        <v>1</v>
      </c>
      <c r="W143" s="902"/>
      <c r="X143" s="923">
        <v>4334.3805513292245</v>
      </c>
      <c r="Y143" s="923"/>
      <c r="Z143" s="923">
        <v>13523.153039840923</v>
      </c>
      <c r="AA143" s="923"/>
      <c r="AB143" s="923">
        <v>0</v>
      </c>
      <c r="AC143" s="923"/>
      <c r="AD143" s="923">
        <v>2167.1902756646123</v>
      </c>
    </row>
    <row r="144" spans="1:30" s="900" customFormat="1" ht="12.75">
      <c r="A144" s="921" t="s">
        <v>62</v>
      </c>
      <c r="B144" s="901"/>
      <c r="C144" s="902">
        <v>13</v>
      </c>
      <c r="D144" s="901" t="s">
        <v>63</v>
      </c>
      <c r="E144" s="902"/>
      <c r="F144" s="809">
        <v>0</v>
      </c>
      <c r="G144" s="809"/>
      <c r="H144" s="809">
        <v>0</v>
      </c>
      <c r="I144" s="809"/>
      <c r="J144" s="809">
        <v>0</v>
      </c>
      <c r="K144" s="809"/>
      <c r="L144" s="809">
        <v>0</v>
      </c>
      <c r="M144" s="809"/>
      <c r="N144" s="809">
        <v>0</v>
      </c>
      <c r="O144" s="809"/>
      <c r="P144" s="809">
        <v>0</v>
      </c>
      <c r="Q144" s="809"/>
      <c r="R144" s="809">
        <v>0</v>
      </c>
      <c r="S144" s="809"/>
      <c r="T144" s="809">
        <v>0</v>
      </c>
      <c r="U144" s="901"/>
      <c r="V144" s="922" t="s">
        <v>64</v>
      </c>
      <c r="W144" s="902"/>
      <c r="X144" s="923">
        <v>0</v>
      </c>
      <c r="Y144" s="923"/>
      <c r="Z144" s="923">
        <v>0</v>
      </c>
      <c r="AA144" s="923"/>
      <c r="AB144" s="923">
        <v>0</v>
      </c>
      <c r="AC144" s="923"/>
      <c r="AD144" s="923">
        <v>0</v>
      </c>
    </row>
    <row r="145" spans="1:40" s="900" customFormat="1" ht="12.75">
      <c r="A145" s="921" t="s">
        <v>65</v>
      </c>
      <c r="B145" s="901"/>
      <c r="C145" s="924">
        <v>14.1</v>
      </c>
      <c r="D145" s="901" t="s">
        <v>66</v>
      </c>
      <c r="E145" s="902"/>
      <c r="F145" s="809">
        <v>5879.7075376148878</v>
      </c>
      <c r="G145" s="809"/>
      <c r="H145" s="809">
        <v>6197.5295666751517</v>
      </c>
      <c r="I145" s="809"/>
      <c r="J145" s="809">
        <v>1586.1607552358414</v>
      </c>
      <c r="K145" s="809"/>
      <c r="L145" s="809">
        <v>1186.13932</v>
      </c>
      <c r="M145" s="809"/>
      <c r="N145" s="809">
        <v>0</v>
      </c>
      <c r="O145" s="809"/>
      <c r="P145" s="809">
        <v>400.02143523584152</v>
      </c>
      <c r="Q145" s="809"/>
      <c r="R145" s="809">
        <v>6479.7396904686502</v>
      </c>
      <c r="S145" s="809"/>
      <c r="T145" s="809">
        <v>6397.5402842930716</v>
      </c>
      <c r="U145" s="901"/>
      <c r="V145" s="922">
        <v>0.05</v>
      </c>
      <c r="W145" s="902"/>
      <c r="X145" s="923">
        <v>323.98698452343251</v>
      </c>
      <c r="Y145" s="923"/>
      <c r="Z145" s="923">
        <v>319.87701421465363</v>
      </c>
      <c r="AA145" s="923"/>
      <c r="AB145" s="923">
        <v>5955.7419883272969</v>
      </c>
      <c r="AC145" s="923"/>
      <c r="AD145" s="923">
        <v>6277.6739876963402</v>
      </c>
      <c r="AH145" s="937"/>
      <c r="AI145" s="937"/>
      <c r="AJ145" s="937"/>
      <c r="AK145" s="937"/>
      <c r="AL145" s="937"/>
      <c r="AM145" s="937"/>
      <c r="AN145" s="937"/>
    </row>
    <row r="146" spans="1:40" s="900" customFormat="1" ht="12.75">
      <c r="A146" s="921" t="s">
        <v>67</v>
      </c>
      <c r="B146" s="901"/>
      <c r="C146" s="924">
        <v>14.1</v>
      </c>
      <c r="D146" s="901" t="s">
        <v>68</v>
      </c>
      <c r="E146" s="902"/>
      <c r="F146" s="809">
        <v>0</v>
      </c>
      <c r="G146" s="809"/>
      <c r="H146" s="809">
        <v>0</v>
      </c>
      <c r="I146" s="809"/>
      <c r="J146" s="809">
        <v>0</v>
      </c>
      <c r="K146" s="809"/>
      <c r="L146" s="809">
        <v>0</v>
      </c>
      <c r="M146" s="809"/>
      <c r="N146" s="809">
        <v>0</v>
      </c>
      <c r="O146" s="809"/>
      <c r="P146" s="809">
        <v>0</v>
      </c>
      <c r="Q146" s="809"/>
      <c r="R146" s="809">
        <v>0</v>
      </c>
      <c r="S146" s="809"/>
      <c r="T146" s="809">
        <v>0</v>
      </c>
      <c r="U146" s="901"/>
      <c r="V146" s="922">
        <v>7.0000000000000007E-2</v>
      </c>
      <c r="W146" s="925"/>
      <c r="X146" s="923">
        <v>0</v>
      </c>
      <c r="Y146" s="923"/>
      <c r="Z146" s="923">
        <v>0</v>
      </c>
      <c r="AA146" s="923"/>
      <c r="AB146" s="923">
        <v>0</v>
      </c>
      <c r="AC146" s="923"/>
      <c r="AD146" s="923">
        <v>0</v>
      </c>
    </row>
    <row r="147" spans="1:40" s="900" customFormat="1" ht="12.75">
      <c r="A147" s="921" t="s">
        <v>69</v>
      </c>
      <c r="B147" s="901"/>
      <c r="C147" s="902">
        <v>17</v>
      </c>
      <c r="D147" s="901" t="s">
        <v>70</v>
      </c>
      <c r="E147" s="902"/>
      <c r="F147" s="809">
        <v>0</v>
      </c>
      <c r="G147" s="809"/>
      <c r="H147" s="809">
        <v>0</v>
      </c>
      <c r="I147" s="809"/>
      <c r="J147" s="809">
        <v>0</v>
      </c>
      <c r="K147" s="809"/>
      <c r="L147" s="809">
        <v>0</v>
      </c>
      <c r="M147" s="809"/>
      <c r="N147" s="809">
        <v>0</v>
      </c>
      <c r="O147" s="809"/>
      <c r="P147" s="809">
        <v>0</v>
      </c>
      <c r="Q147" s="809"/>
      <c r="R147" s="809">
        <v>0</v>
      </c>
      <c r="S147" s="809"/>
      <c r="T147" s="809">
        <v>0</v>
      </c>
      <c r="U147" s="901"/>
      <c r="V147" s="922">
        <v>0.08</v>
      </c>
      <c r="W147" s="902"/>
      <c r="X147" s="923">
        <v>0</v>
      </c>
      <c r="Y147" s="923"/>
      <c r="Z147" s="923">
        <v>0</v>
      </c>
      <c r="AA147" s="923"/>
      <c r="AB147" s="923">
        <v>0</v>
      </c>
      <c r="AC147" s="923"/>
      <c r="AD147" s="923">
        <v>0</v>
      </c>
    </row>
    <row r="148" spans="1:40" s="900" customFormat="1" ht="12.75">
      <c r="A148" s="921" t="s">
        <v>71</v>
      </c>
      <c r="B148" s="901"/>
      <c r="C148" s="902">
        <v>38</v>
      </c>
      <c r="D148" s="901" t="s">
        <v>72</v>
      </c>
      <c r="E148" s="902"/>
      <c r="F148" s="809">
        <v>8835.1326110117316</v>
      </c>
      <c r="G148" s="809"/>
      <c r="H148" s="809">
        <v>13654.295853381769</v>
      </c>
      <c r="I148" s="809"/>
      <c r="J148" s="809">
        <v>3463.6443447259489</v>
      </c>
      <c r="K148" s="809"/>
      <c r="L148" s="809">
        <v>0</v>
      </c>
      <c r="M148" s="809"/>
      <c r="N148" s="809">
        <v>0</v>
      </c>
      <c r="O148" s="809"/>
      <c r="P148" s="809">
        <v>3463.6443447259489</v>
      </c>
      <c r="Q148" s="809"/>
      <c r="R148" s="809">
        <v>14030.599128100655</v>
      </c>
      <c r="S148" s="809"/>
      <c r="T148" s="809">
        <v>15386.118025744743</v>
      </c>
      <c r="U148" s="901"/>
      <c r="V148" s="922">
        <v>0.3</v>
      </c>
      <c r="W148" s="902"/>
      <c r="X148" s="923">
        <v>4209.1797384301963</v>
      </c>
      <c r="Y148" s="923"/>
      <c r="Z148" s="923">
        <v>4615.8354077234226</v>
      </c>
      <c r="AA148" s="923"/>
      <c r="AB148" s="923">
        <v>8089.5972173074852</v>
      </c>
      <c r="AC148" s="923"/>
      <c r="AD148" s="923">
        <v>12502.104790384295</v>
      </c>
    </row>
    <row r="149" spans="1:40" s="900" customFormat="1" ht="12.75">
      <c r="A149" s="921" t="s">
        <v>73</v>
      </c>
      <c r="B149" s="901"/>
      <c r="C149" s="902">
        <v>41</v>
      </c>
      <c r="D149" s="901" t="s">
        <v>74</v>
      </c>
      <c r="E149" s="902"/>
      <c r="F149" s="809">
        <v>48703.605271249209</v>
      </c>
      <c r="G149" s="809"/>
      <c r="H149" s="809">
        <v>68185.047379748896</v>
      </c>
      <c r="I149" s="809"/>
      <c r="J149" s="809">
        <v>26340.002191582051</v>
      </c>
      <c r="K149" s="809"/>
      <c r="L149" s="809">
        <v>0</v>
      </c>
      <c r="M149" s="809"/>
      <c r="N149" s="809">
        <v>0</v>
      </c>
      <c r="O149" s="809"/>
      <c r="P149" s="809">
        <v>26340.002191582051</v>
      </c>
      <c r="Q149" s="809"/>
      <c r="R149" s="809">
        <v>88213.608558622291</v>
      </c>
      <c r="S149" s="809"/>
      <c r="T149" s="809">
        <v>81355.048475539923</v>
      </c>
      <c r="U149" s="901"/>
      <c r="V149" s="922">
        <v>0.25</v>
      </c>
      <c r="W149" s="902"/>
      <c r="X149" s="923">
        <v>22053.402139655573</v>
      </c>
      <c r="Y149" s="923"/>
      <c r="Z149" s="923">
        <v>20338.762118884981</v>
      </c>
      <c r="AA149" s="923"/>
      <c r="AB149" s="923">
        <v>52990.205323175687</v>
      </c>
      <c r="AC149" s="923"/>
      <c r="AD149" s="923">
        <v>74186.287452445977</v>
      </c>
    </row>
    <row r="150" spans="1:40" s="900" customFormat="1" ht="12.75">
      <c r="A150" s="921" t="s">
        <v>75</v>
      </c>
      <c r="B150" s="901"/>
      <c r="C150" s="902">
        <v>45</v>
      </c>
      <c r="D150" s="926" t="s">
        <v>76</v>
      </c>
      <c r="E150" s="902"/>
      <c r="F150" s="809">
        <v>0</v>
      </c>
      <c r="G150" s="809"/>
      <c r="H150" s="809">
        <v>0</v>
      </c>
      <c r="I150" s="809"/>
      <c r="J150" s="809">
        <v>0</v>
      </c>
      <c r="K150" s="809"/>
      <c r="L150" s="809">
        <v>0</v>
      </c>
      <c r="M150" s="809"/>
      <c r="N150" s="809">
        <v>0</v>
      </c>
      <c r="O150" s="809"/>
      <c r="P150" s="809">
        <v>0</v>
      </c>
      <c r="Q150" s="809"/>
      <c r="R150" s="809">
        <v>0</v>
      </c>
      <c r="S150" s="809"/>
      <c r="T150" s="809">
        <v>0</v>
      </c>
      <c r="U150" s="901"/>
      <c r="V150" s="922">
        <v>0.45</v>
      </c>
      <c r="W150" s="902"/>
      <c r="X150" s="923">
        <v>0</v>
      </c>
      <c r="Y150" s="923"/>
      <c r="Z150" s="923">
        <v>0</v>
      </c>
      <c r="AA150" s="923"/>
      <c r="AB150" s="923">
        <v>0</v>
      </c>
      <c r="AC150" s="923"/>
      <c r="AD150" s="923">
        <v>0</v>
      </c>
    </row>
    <row r="151" spans="1:40" s="900" customFormat="1" ht="12.75">
      <c r="A151" s="921" t="s">
        <v>77</v>
      </c>
      <c r="B151" s="901"/>
      <c r="C151" s="902">
        <v>49</v>
      </c>
      <c r="D151" s="901" t="s">
        <v>78</v>
      </c>
      <c r="E151" s="902"/>
      <c r="F151" s="809">
        <v>152265.98007495987</v>
      </c>
      <c r="G151" s="809"/>
      <c r="H151" s="809">
        <v>166108.3418999562</v>
      </c>
      <c r="I151" s="809"/>
      <c r="J151" s="809">
        <v>64659.603999999999</v>
      </c>
      <c r="K151" s="809"/>
      <c r="L151" s="809">
        <v>0</v>
      </c>
      <c r="M151" s="809"/>
      <c r="N151" s="809">
        <v>0</v>
      </c>
      <c r="O151" s="809"/>
      <c r="P151" s="809">
        <v>64659.603999999999</v>
      </c>
      <c r="Q151" s="809"/>
      <c r="R151" s="809">
        <v>249255.38607495988</v>
      </c>
      <c r="S151" s="809"/>
      <c r="T151" s="809">
        <v>198438.14389995619</v>
      </c>
      <c r="U151" s="901"/>
      <c r="V151" s="922">
        <v>0.08</v>
      </c>
      <c r="W151" s="902"/>
      <c r="X151" s="923">
        <v>19940.43088599679</v>
      </c>
      <c r="Y151" s="923"/>
      <c r="Z151" s="923">
        <v>15875.051511996497</v>
      </c>
      <c r="AA151" s="923"/>
      <c r="AB151" s="923">
        <v>196985.15318896307</v>
      </c>
      <c r="AC151" s="923"/>
      <c r="AD151" s="923">
        <v>214892.89438795971</v>
      </c>
    </row>
    <row r="152" spans="1:40" s="900" customFormat="1" ht="12.75">
      <c r="A152" s="921" t="s">
        <v>79</v>
      </c>
      <c r="B152" s="901"/>
      <c r="C152" s="902">
        <v>50</v>
      </c>
      <c r="D152" s="926" t="s">
        <v>80</v>
      </c>
      <c r="E152" s="902"/>
      <c r="F152" s="809">
        <v>1692.4883411870587</v>
      </c>
      <c r="G152" s="809"/>
      <c r="H152" s="809">
        <v>7011.7374134892425</v>
      </c>
      <c r="I152" s="809"/>
      <c r="J152" s="809">
        <v>32541.707209646462</v>
      </c>
      <c r="K152" s="809"/>
      <c r="L152" s="809">
        <v>0</v>
      </c>
      <c r="M152" s="809"/>
      <c r="N152" s="809">
        <v>-95.63235773779995</v>
      </c>
      <c r="O152" s="809"/>
      <c r="P152" s="809">
        <v>32637.339567384261</v>
      </c>
      <c r="Q152" s="809"/>
      <c r="R152" s="809">
        <v>50648.497692263452</v>
      </c>
      <c r="S152" s="809"/>
      <c r="T152" s="809">
        <v>23330.407197181372</v>
      </c>
      <c r="U152" s="901"/>
      <c r="V152" s="922">
        <v>0.55000000000000004</v>
      </c>
      <c r="W152" s="902"/>
      <c r="X152" s="923">
        <v>27856.6737307449</v>
      </c>
      <c r="Y152" s="923"/>
      <c r="Z152" s="923">
        <v>12831.723958449755</v>
      </c>
      <c r="AA152" s="923"/>
      <c r="AB152" s="923">
        <v>6473.1541778264218</v>
      </c>
      <c r="AC152" s="923"/>
      <c r="AD152" s="923">
        <v>26817.353022423751</v>
      </c>
    </row>
    <row r="153" spans="1:40" s="900" customFormat="1" ht="12.75">
      <c r="A153" s="921" t="s">
        <v>81</v>
      </c>
      <c r="B153" s="901"/>
      <c r="C153" s="902">
        <v>51</v>
      </c>
      <c r="D153" s="901" t="s">
        <v>82</v>
      </c>
      <c r="E153" s="902"/>
      <c r="F153" s="887">
        <v>1594205.1699462002</v>
      </c>
      <c r="G153" s="923"/>
      <c r="H153" s="887">
        <v>1699317.5987338615</v>
      </c>
      <c r="I153" s="923"/>
      <c r="J153" s="887">
        <v>869929.35427938867</v>
      </c>
      <c r="K153" s="923"/>
      <c r="L153" s="887">
        <v>133088.94176999998</v>
      </c>
      <c r="M153" s="923"/>
      <c r="N153" s="887">
        <v>0</v>
      </c>
      <c r="O153" s="923"/>
      <c r="P153" s="887">
        <v>736840.41250938876</v>
      </c>
      <c r="Q153" s="923"/>
      <c r="R153" s="887">
        <v>2699465.7887102831</v>
      </c>
      <c r="S153" s="923"/>
      <c r="T153" s="887">
        <v>2067737.8049885558</v>
      </c>
      <c r="U153" s="901"/>
      <c r="V153" s="922">
        <v>0.06</v>
      </c>
      <c r="W153" s="902"/>
      <c r="X153" s="927">
        <v>161967.94732261699</v>
      </c>
      <c r="Y153" s="923"/>
      <c r="Z153" s="927">
        <v>124064.26829931335</v>
      </c>
      <c r="AA153" s="923"/>
      <c r="AB153" s="927">
        <v>2169077.6351329722</v>
      </c>
      <c r="AC153" s="923"/>
      <c r="AD153" s="927">
        <v>2312093.742943937</v>
      </c>
    </row>
    <row r="154" spans="1:40" s="900" customFormat="1" ht="12.75">
      <c r="A154" s="938"/>
      <c r="B154" s="901"/>
      <c r="C154" s="902"/>
      <c r="D154" s="901"/>
      <c r="E154" s="901"/>
      <c r="F154" s="901"/>
      <c r="G154" s="901"/>
      <c r="H154" s="901"/>
      <c r="I154" s="901"/>
      <c r="J154" s="923"/>
      <c r="K154" s="923"/>
      <c r="L154" s="923"/>
      <c r="M154" s="923"/>
      <c r="N154" s="923"/>
      <c r="O154" s="923"/>
      <c r="P154" s="923"/>
      <c r="Q154" s="923"/>
      <c r="R154" s="923"/>
      <c r="S154" s="928"/>
      <c r="T154" s="923"/>
      <c r="U154" s="901"/>
      <c r="V154" s="902"/>
      <c r="W154" s="901"/>
      <c r="X154" s="929"/>
      <c r="Y154" s="929"/>
      <c r="Z154" s="929"/>
      <c r="AA154" s="808"/>
      <c r="AB154" s="929"/>
      <c r="AC154" s="808"/>
      <c r="AD154" s="808"/>
    </row>
    <row r="155" spans="1:40" s="900" customFormat="1" ht="13.5" thickBot="1">
      <c r="A155" s="938" t="s">
        <v>83</v>
      </c>
      <c r="B155" s="901"/>
      <c r="C155" s="901" t="s">
        <v>84</v>
      </c>
      <c r="D155" s="901"/>
      <c r="E155" s="807" t="s">
        <v>85</v>
      </c>
      <c r="F155" s="930">
        <v>1911778.615729271</v>
      </c>
      <c r="G155" s="923"/>
      <c r="H155" s="930">
        <v>2095021.5844973719</v>
      </c>
      <c r="I155" s="807"/>
      <c r="J155" s="930">
        <v>1210305.6463332125</v>
      </c>
      <c r="K155" s="923"/>
      <c r="L155" s="930">
        <v>134275.08108999996</v>
      </c>
      <c r="M155" s="931"/>
      <c r="N155" s="930">
        <v>48849.152743651815</v>
      </c>
      <c r="O155" s="931"/>
      <c r="P155" s="930">
        <v>1027181.4124995606</v>
      </c>
      <c r="Q155" s="923"/>
      <c r="R155" s="930">
        <v>3450383.5442029471</v>
      </c>
      <c r="S155" s="931"/>
      <c r="T155" s="930">
        <v>2608612.2907471522</v>
      </c>
      <c r="U155" s="901"/>
      <c r="V155" s="902"/>
      <c r="W155" s="807" t="s">
        <v>85</v>
      </c>
      <c r="X155" s="932">
        <v>299257.27633102832</v>
      </c>
      <c r="Y155" s="933" t="s">
        <v>85</v>
      </c>
      <c r="Z155" s="932">
        <v>226422.12230235717</v>
      </c>
      <c r="AA155" s="808"/>
      <c r="AB155" s="932">
        <v>2639702.7518978035</v>
      </c>
      <c r="AC155" s="808"/>
      <c r="AD155" s="932">
        <v>2895780.8746945756</v>
      </c>
    </row>
    <row r="156" spans="1:40" s="900" customFormat="1" ht="13.5" thickTop="1">
      <c r="A156" s="901"/>
      <c r="B156" s="901"/>
      <c r="C156" s="902"/>
      <c r="D156" s="901"/>
      <c r="E156" s="902"/>
      <c r="F156" s="902"/>
      <c r="G156" s="902"/>
      <c r="H156" s="902"/>
      <c r="I156" s="902"/>
      <c r="J156" s="901"/>
      <c r="K156" s="901"/>
      <c r="L156" s="901"/>
      <c r="M156" s="901"/>
      <c r="N156" s="901"/>
      <c r="O156" s="901"/>
      <c r="P156" s="808"/>
      <c r="Q156" s="808"/>
      <c r="R156" s="808"/>
      <c r="S156" s="808"/>
      <c r="T156" s="808"/>
      <c r="U156" s="808"/>
      <c r="V156" s="808"/>
      <c r="W156" s="808"/>
      <c r="X156" s="808"/>
      <c r="Y156" s="808"/>
      <c r="Z156" s="808"/>
      <c r="AA156" s="808"/>
      <c r="AB156" s="808"/>
      <c r="AC156" s="808"/>
      <c r="AD156" s="808"/>
    </row>
    <row r="157" spans="1:40" s="900" customFormat="1" ht="12.75">
      <c r="A157" s="901"/>
      <c r="B157" s="901"/>
      <c r="C157" s="902"/>
      <c r="D157" s="901"/>
      <c r="E157" s="902"/>
      <c r="F157" s="902"/>
      <c r="G157" s="902"/>
      <c r="H157" s="902"/>
      <c r="I157" s="902"/>
      <c r="J157" s="901"/>
      <c r="K157" s="901"/>
      <c r="L157" s="901"/>
      <c r="M157" s="901"/>
      <c r="N157" s="901"/>
      <c r="O157" s="901"/>
      <c r="P157" s="808"/>
      <c r="Q157" s="808"/>
      <c r="R157" s="808"/>
      <c r="S157" s="808"/>
      <c r="T157" s="808"/>
      <c r="U157" s="808"/>
      <c r="V157" s="808"/>
      <c r="W157" s="808"/>
      <c r="X157" s="808"/>
      <c r="Y157" s="808"/>
      <c r="Z157" s="808"/>
      <c r="AA157" s="808"/>
      <c r="AB157" s="808"/>
      <c r="AC157" s="808"/>
      <c r="AD157" s="939"/>
    </row>
    <row r="158" spans="1:40" s="900" customFormat="1" ht="12.75">
      <c r="A158" s="901"/>
      <c r="B158" s="901"/>
      <c r="C158" s="902"/>
      <c r="D158" s="901"/>
      <c r="E158" s="902"/>
      <c r="F158" s="902"/>
      <c r="G158" s="902"/>
      <c r="H158" s="902"/>
      <c r="I158" s="902"/>
      <c r="J158" s="901"/>
      <c r="K158" s="901"/>
      <c r="L158" s="901"/>
      <c r="M158" s="901"/>
      <c r="N158" s="901"/>
      <c r="O158" s="901"/>
      <c r="P158" s="808"/>
      <c r="Q158" s="808"/>
      <c r="R158" s="808"/>
      <c r="S158" s="808"/>
      <c r="T158" s="808"/>
      <c r="U158" s="808"/>
      <c r="V158" s="808"/>
      <c r="W158" s="808"/>
      <c r="X158" s="808"/>
      <c r="Y158" s="808"/>
      <c r="Z158" s="808"/>
      <c r="AA158" s="808"/>
      <c r="AB158" s="808"/>
      <c r="AC158" s="808"/>
      <c r="AD158" s="939"/>
    </row>
    <row r="159" spans="1:40" s="900" customFormat="1" ht="12.75">
      <c r="A159" s="901"/>
      <c r="B159" s="901"/>
      <c r="C159" s="902"/>
      <c r="D159" s="903" t="s">
        <v>338</v>
      </c>
      <c r="E159" s="901"/>
      <c r="F159" s="904" t="s">
        <v>3</v>
      </c>
      <c r="G159" s="901"/>
      <c r="H159" s="904" t="s">
        <v>3</v>
      </c>
      <c r="I159" s="901"/>
      <c r="J159" s="904" t="s">
        <v>4</v>
      </c>
      <c r="K159" s="905"/>
      <c r="L159" s="906"/>
      <c r="M159" s="907"/>
      <c r="N159" s="906"/>
      <c r="O159" s="907"/>
      <c r="P159" s="906" t="s">
        <v>5</v>
      </c>
      <c r="Q159" s="905"/>
      <c r="R159" s="905" t="s">
        <v>6</v>
      </c>
      <c r="S159" s="908"/>
      <c r="T159" s="905" t="s">
        <v>7</v>
      </c>
      <c r="U159" s="905"/>
      <c r="V159" s="905"/>
      <c r="W159" s="905"/>
      <c r="X159" s="905"/>
      <c r="Y159" s="908"/>
      <c r="Z159" s="908"/>
      <c r="AA159" s="808"/>
      <c r="AB159" s="904" t="s">
        <v>8</v>
      </c>
      <c r="AC159" s="901"/>
      <c r="AD159" s="904" t="s">
        <v>8</v>
      </c>
    </row>
    <row r="160" spans="1:40" s="900" customFormat="1" ht="12.75">
      <c r="A160" s="901" t="s">
        <v>9</v>
      </c>
      <c r="B160" s="901"/>
      <c r="C160" s="902"/>
      <c r="D160" s="901"/>
      <c r="E160" s="901"/>
      <c r="F160" s="902" t="s">
        <v>10</v>
      </c>
      <c r="G160" s="901"/>
      <c r="H160" s="902" t="s">
        <v>10</v>
      </c>
      <c r="I160" s="901"/>
      <c r="J160" s="902" t="s">
        <v>11</v>
      </c>
      <c r="K160" s="902"/>
      <c r="L160" s="907" t="s">
        <v>12</v>
      </c>
      <c r="M160" s="907"/>
      <c r="N160" s="907" t="s">
        <v>13</v>
      </c>
      <c r="O160" s="907"/>
      <c r="P160" s="907" t="s">
        <v>14</v>
      </c>
      <c r="Q160" s="902"/>
      <c r="R160" s="902" t="s">
        <v>15</v>
      </c>
      <c r="S160" s="908"/>
      <c r="T160" s="902" t="s">
        <v>15</v>
      </c>
      <c r="U160" s="902"/>
      <c r="V160" s="902" t="s">
        <v>16</v>
      </c>
      <c r="W160" s="902"/>
      <c r="X160" s="902" t="s">
        <v>17</v>
      </c>
      <c r="Y160" s="902"/>
      <c r="Z160" s="902" t="s">
        <v>18</v>
      </c>
      <c r="AA160" s="808"/>
      <c r="AB160" s="902" t="s">
        <v>10</v>
      </c>
      <c r="AC160" s="901"/>
      <c r="AD160" s="902" t="s">
        <v>10</v>
      </c>
    </row>
    <row r="161" spans="1:40" s="900" customFormat="1" ht="13.5" thickBot="1">
      <c r="A161" s="911" t="s">
        <v>20</v>
      </c>
      <c r="B161" s="911"/>
      <c r="C161" s="911" t="s">
        <v>21</v>
      </c>
      <c r="D161" s="911"/>
      <c r="E161" s="911"/>
      <c r="F161" s="912" t="s">
        <v>6</v>
      </c>
      <c r="G161" s="911"/>
      <c r="H161" s="912" t="s">
        <v>7</v>
      </c>
      <c r="I161" s="911"/>
      <c r="J161" s="912" t="s">
        <v>6</v>
      </c>
      <c r="K161" s="912"/>
      <c r="L161" s="913" t="s">
        <v>5</v>
      </c>
      <c r="M161" s="913"/>
      <c r="N161" s="913" t="s">
        <v>5</v>
      </c>
      <c r="O161" s="913"/>
      <c r="P161" s="913" t="s">
        <v>22</v>
      </c>
      <c r="Q161" s="912"/>
      <c r="R161" s="912" t="s">
        <v>23</v>
      </c>
      <c r="S161" s="914"/>
      <c r="T161" s="912" t="s">
        <v>23</v>
      </c>
      <c r="U161" s="912"/>
      <c r="V161" s="912" t="s">
        <v>24</v>
      </c>
      <c r="W161" s="912"/>
      <c r="X161" s="912" t="s">
        <v>25</v>
      </c>
      <c r="Y161" s="912"/>
      <c r="Z161" s="912" t="s">
        <v>25</v>
      </c>
      <c r="AA161" s="915"/>
      <c r="AB161" s="912" t="s">
        <v>6</v>
      </c>
      <c r="AC161" s="911"/>
      <c r="AD161" s="912" t="s">
        <v>7</v>
      </c>
    </row>
    <row r="162" spans="1:40" s="900" customFormat="1" ht="12.75">
      <c r="A162" s="901"/>
      <c r="B162" s="901"/>
      <c r="C162" s="902"/>
      <c r="D162" s="901"/>
      <c r="E162" s="901"/>
      <c r="F162" s="902" t="s">
        <v>27</v>
      </c>
      <c r="G162" s="901"/>
      <c r="H162" s="902" t="s">
        <v>28</v>
      </c>
      <c r="I162" s="901"/>
      <c r="J162" s="902" t="s">
        <v>29</v>
      </c>
      <c r="K162" s="901"/>
      <c r="L162" s="902" t="s">
        <v>30</v>
      </c>
      <c r="M162" s="808"/>
      <c r="N162" s="916" t="s">
        <v>31</v>
      </c>
      <c r="O162" s="917"/>
      <c r="P162" s="902" t="s">
        <v>32</v>
      </c>
      <c r="Q162" s="917"/>
      <c r="R162" s="902" t="s">
        <v>33</v>
      </c>
      <c r="S162" s="917"/>
      <c r="T162" s="902" t="s">
        <v>34</v>
      </c>
      <c r="U162" s="917"/>
      <c r="V162" s="902" t="s">
        <v>35</v>
      </c>
      <c r="W162" s="917"/>
      <c r="X162" s="902" t="s">
        <v>36</v>
      </c>
      <c r="Y162" s="808"/>
      <c r="Z162" s="908" t="s">
        <v>37</v>
      </c>
      <c r="AA162" s="808"/>
      <c r="AB162" s="908" t="s">
        <v>38</v>
      </c>
      <c r="AC162" s="908"/>
      <c r="AD162" s="908" t="s">
        <v>39</v>
      </c>
    </row>
    <row r="163" spans="1:40" s="900" customFormat="1" ht="12.75">
      <c r="A163" s="902"/>
      <c r="B163" s="901"/>
      <c r="C163" s="902"/>
      <c r="D163" s="901"/>
      <c r="E163" s="901"/>
      <c r="F163" s="901"/>
      <c r="G163" s="901"/>
      <c r="H163" s="901"/>
      <c r="I163" s="901"/>
      <c r="J163" s="901"/>
      <c r="K163" s="901"/>
      <c r="L163" s="901"/>
      <c r="M163" s="901"/>
      <c r="N163" s="901"/>
      <c r="O163" s="901"/>
      <c r="P163" s="901"/>
      <c r="Q163" s="901"/>
      <c r="R163" s="901"/>
      <c r="S163" s="808"/>
      <c r="T163" s="901"/>
      <c r="U163" s="901"/>
      <c r="V163" s="901"/>
      <c r="W163" s="901"/>
      <c r="X163" s="901"/>
      <c r="Y163" s="901"/>
      <c r="Z163" s="901"/>
      <c r="AA163" s="808"/>
      <c r="AB163" s="808"/>
      <c r="AC163" s="808"/>
      <c r="AD163" s="808"/>
    </row>
    <row r="164" spans="1:40" s="900" customFormat="1" ht="14.25">
      <c r="A164" s="902"/>
      <c r="B164" s="901"/>
      <c r="C164" s="901" t="s">
        <v>42</v>
      </c>
      <c r="D164" s="901"/>
      <c r="E164" s="901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808"/>
      <c r="T164" s="901"/>
      <c r="U164" s="901"/>
      <c r="V164" s="918"/>
      <c r="W164" s="919"/>
      <c r="X164" s="901"/>
      <c r="Y164" s="919"/>
      <c r="Z164" s="901"/>
      <c r="AA164" s="808"/>
      <c r="AB164" s="808"/>
      <c r="AC164" s="808"/>
      <c r="AD164" s="808"/>
    </row>
    <row r="165" spans="1:40" s="900" customFormat="1" ht="12.75">
      <c r="A165" s="921" t="s">
        <v>44</v>
      </c>
      <c r="B165" s="901"/>
      <c r="C165" s="902">
        <v>1</v>
      </c>
      <c r="D165" s="901" t="s">
        <v>45</v>
      </c>
      <c r="E165" s="902"/>
      <c r="F165" s="809">
        <v>0</v>
      </c>
      <c r="G165" s="809"/>
      <c r="H165" s="809">
        <v>0</v>
      </c>
      <c r="I165" s="809"/>
      <c r="J165" s="809">
        <v>0</v>
      </c>
      <c r="K165" s="809"/>
      <c r="L165" s="809">
        <v>0</v>
      </c>
      <c r="M165" s="809"/>
      <c r="N165" s="809">
        <v>0</v>
      </c>
      <c r="O165" s="809"/>
      <c r="P165" s="809">
        <v>0</v>
      </c>
      <c r="Q165" s="809"/>
      <c r="R165" s="809">
        <v>0</v>
      </c>
      <c r="S165" s="809"/>
      <c r="T165" s="809">
        <v>0</v>
      </c>
      <c r="U165" s="901"/>
      <c r="V165" s="922">
        <v>0.04</v>
      </c>
      <c r="W165" s="902"/>
      <c r="X165" s="923">
        <v>0</v>
      </c>
      <c r="Y165" s="923"/>
      <c r="Z165" s="923">
        <v>0</v>
      </c>
      <c r="AA165" s="923"/>
      <c r="AB165" s="923">
        <v>0</v>
      </c>
      <c r="AC165" s="923"/>
      <c r="AD165" s="923">
        <v>0</v>
      </c>
    </row>
    <row r="166" spans="1:40" s="900" customFormat="1" ht="12.75">
      <c r="A166" s="921" t="s">
        <v>46</v>
      </c>
      <c r="B166" s="901"/>
      <c r="C166" s="902">
        <v>1</v>
      </c>
      <c r="D166" s="901" t="s">
        <v>47</v>
      </c>
      <c r="E166" s="902"/>
      <c r="F166" s="809">
        <v>66235.53001435539</v>
      </c>
      <c r="G166" s="809"/>
      <c r="H166" s="809">
        <v>70602.707817499686</v>
      </c>
      <c r="I166" s="809"/>
      <c r="J166" s="809">
        <v>27684.824620601234</v>
      </c>
      <c r="K166" s="809"/>
      <c r="L166" s="809">
        <v>0</v>
      </c>
      <c r="M166" s="809"/>
      <c r="N166" s="809">
        <v>4286.1103459200003</v>
      </c>
      <c r="O166" s="809"/>
      <c r="P166" s="809">
        <v>23398.714274681231</v>
      </c>
      <c r="Q166" s="809"/>
      <c r="R166" s="809">
        <v>101333.60142637724</v>
      </c>
      <c r="S166" s="809"/>
      <c r="T166" s="809">
        <v>82302.064954840302</v>
      </c>
      <c r="U166" s="901"/>
      <c r="V166" s="922">
        <v>0.06</v>
      </c>
      <c r="W166" s="902"/>
      <c r="X166" s="923">
        <v>6080.0160855826343</v>
      </c>
      <c r="Y166" s="923"/>
      <c r="Z166" s="923">
        <v>4938.1238972904175</v>
      </c>
      <c r="AA166" s="923"/>
      <c r="AB166" s="923">
        <v>83554.228203453982</v>
      </c>
      <c r="AC166" s="923"/>
      <c r="AD166" s="923">
        <v>89063.298194890493</v>
      </c>
    </row>
    <row r="167" spans="1:40" s="900" customFormat="1" ht="12.75">
      <c r="A167" s="921" t="s">
        <v>48</v>
      </c>
      <c r="B167" s="901"/>
      <c r="C167" s="902">
        <v>2</v>
      </c>
      <c r="D167" s="901" t="s">
        <v>49</v>
      </c>
      <c r="E167" s="902"/>
      <c r="F167" s="809">
        <v>0</v>
      </c>
      <c r="G167" s="809"/>
      <c r="H167" s="809">
        <v>0</v>
      </c>
      <c r="I167" s="809"/>
      <c r="J167" s="809">
        <v>0</v>
      </c>
      <c r="K167" s="809"/>
      <c r="L167" s="809">
        <v>0</v>
      </c>
      <c r="M167" s="809"/>
      <c r="N167" s="809">
        <v>0</v>
      </c>
      <c r="O167" s="809"/>
      <c r="P167" s="809">
        <v>0</v>
      </c>
      <c r="Q167" s="809"/>
      <c r="R167" s="809">
        <v>0</v>
      </c>
      <c r="S167" s="809"/>
      <c r="T167" s="809">
        <v>0</v>
      </c>
      <c r="U167" s="901"/>
      <c r="V167" s="922">
        <v>0.06</v>
      </c>
      <c r="W167" s="902"/>
      <c r="X167" s="923">
        <v>0</v>
      </c>
      <c r="Y167" s="923"/>
      <c r="Z167" s="923">
        <v>0</v>
      </c>
      <c r="AA167" s="923"/>
      <c r="AB167" s="923">
        <v>0</v>
      </c>
      <c r="AC167" s="923"/>
      <c r="AD167" s="923">
        <v>0</v>
      </c>
    </row>
    <row r="168" spans="1:40" s="900" customFormat="1" ht="12.75">
      <c r="A168" s="921" t="s">
        <v>50</v>
      </c>
      <c r="B168" s="901"/>
      <c r="C168" s="902">
        <v>3</v>
      </c>
      <c r="D168" s="901" t="s">
        <v>51</v>
      </c>
      <c r="E168" s="902"/>
      <c r="F168" s="809">
        <v>0</v>
      </c>
      <c r="G168" s="809"/>
      <c r="H168" s="809">
        <v>0</v>
      </c>
      <c r="I168" s="809"/>
      <c r="J168" s="809">
        <v>0</v>
      </c>
      <c r="K168" s="809"/>
      <c r="L168" s="809">
        <v>0</v>
      </c>
      <c r="M168" s="809"/>
      <c r="N168" s="809">
        <v>0</v>
      </c>
      <c r="O168" s="809"/>
      <c r="P168" s="809">
        <v>0</v>
      </c>
      <c r="Q168" s="809"/>
      <c r="R168" s="809">
        <v>0</v>
      </c>
      <c r="S168" s="809"/>
      <c r="T168" s="809">
        <v>0</v>
      </c>
      <c r="U168" s="901"/>
      <c r="V168" s="922">
        <v>0.05</v>
      </c>
      <c r="W168" s="902"/>
      <c r="X168" s="923">
        <v>0</v>
      </c>
      <c r="Y168" s="923"/>
      <c r="Z168" s="923">
        <v>0</v>
      </c>
      <c r="AA168" s="923"/>
      <c r="AB168" s="923">
        <v>0</v>
      </c>
      <c r="AC168" s="923"/>
      <c r="AD168" s="923">
        <v>0</v>
      </c>
    </row>
    <row r="169" spans="1:40" s="900" customFormat="1" ht="12.75">
      <c r="A169" s="921" t="s">
        <v>52</v>
      </c>
      <c r="B169" s="901"/>
      <c r="C169" s="902">
        <v>6</v>
      </c>
      <c r="D169" s="901" t="s">
        <v>53</v>
      </c>
      <c r="E169" s="902"/>
      <c r="F169" s="809">
        <v>0</v>
      </c>
      <c r="G169" s="809"/>
      <c r="H169" s="809">
        <v>0</v>
      </c>
      <c r="I169" s="809"/>
      <c r="J169" s="809">
        <v>0</v>
      </c>
      <c r="K169" s="809"/>
      <c r="L169" s="809">
        <v>0</v>
      </c>
      <c r="M169" s="809"/>
      <c r="N169" s="809">
        <v>0</v>
      </c>
      <c r="O169" s="809"/>
      <c r="P169" s="809">
        <v>0</v>
      </c>
      <c r="Q169" s="809"/>
      <c r="R169" s="809">
        <v>0</v>
      </c>
      <c r="S169" s="809"/>
      <c r="T169" s="809">
        <v>0</v>
      </c>
      <c r="U169" s="901"/>
      <c r="V169" s="922">
        <v>0.1</v>
      </c>
      <c r="W169" s="902"/>
      <c r="X169" s="923">
        <v>0</v>
      </c>
      <c r="Y169" s="923"/>
      <c r="Z169" s="923">
        <v>0</v>
      </c>
      <c r="AA169" s="923"/>
      <c r="AB169" s="923">
        <v>0</v>
      </c>
      <c r="AC169" s="923"/>
      <c r="AD169" s="923">
        <v>0</v>
      </c>
    </row>
    <row r="170" spans="1:40" s="900" customFormat="1" ht="12.75">
      <c r="A170" s="921" t="s">
        <v>54</v>
      </c>
      <c r="B170" s="901"/>
      <c r="C170" s="902">
        <v>7</v>
      </c>
      <c r="D170" s="901" t="s">
        <v>55</v>
      </c>
      <c r="E170" s="902"/>
      <c r="F170" s="809">
        <v>16754.996300616505</v>
      </c>
      <c r="G170" s="809"/>
      <c r="H170" s="809">
        <v>19997.898810413251</v>
      </c>
      <c r="I170" s="809"/>
      <c r="J170" s="809">
        <v>6583.4589999999998</v>
      </c>
      <c r="K170" s="809"/>
      <c r="L170" s="809">
        <v>0</v>
      </c>
      <c r="M170" s="809"/>
      <c r="N170" s="809">
        <v>0</v>
      </c>
      <c r="O170" s="809"/>
      <c r="P170" s="809">
        <v>6583.4589999999998</v>
      </c>
      <c r="Q170" s="809"/>
      <c r="R170" s="809">
        <v>26630.184800616506</v>
      </c>
      <c r="S170" s="809"/>
      <c r="T170" s="809">
        <v>23289.628310413253</v>
      </c>
      <c r="U170" s="901"/>
      <c r="V170" s="922">
        <v>0.15</v>
      </c>
      <c r="W170" s="902"/>
      <c r="X170" s="923">
        <v>3994.5277200924756</v>
      </c>
      <c r="Y170" s="923"/>
      <c r="Z170" s="923">
        <v>3493.4442465619877</v>
      </c>
      <c r="AA170" s="923"/>
      <c r="AB170" s="923">
        <v>19343.927580524029</v>
      </c>
      <c r="AC170" s="923"/>
      <c r="AD170" s="923">
        <v>23087.913563851263</v>
      </c>
    </row>
    <row r="171" spans="1:40" s="900" customFormat="1" ht="12.75">
      <c r="A171" s="921" t="s">
        <v>56</v>
      </c>
      <c r="B171" s="901"/>
      <c r="C171" s="902">
        <v>8</v>
      </c>
      <c r="D171" s="901" t="s">
        <v>57</v>
      </c>
      <c r="E171" s="902"/>
      <c r="F171" s="809">
        <v>95451.762754163166</v>
      </c>
      <c r="G171" s="809"/>
      <c r="H171" s="809">
        <v>122723.69496963837</v>
      </c>
      <c r="I171" s="809"/>
      <c r="J171" s="809">
        <v>77814.237515587549</v>
      </c>
      <c r="K171" s="809"/>
      <c r="L171" s="809">
        <v>0</v>
      </c>
      <c r="M171" s="809"/>
      <c r="N171" s="809">
        <v>35.338954559999998</v>
      </c>
      <c r="O171" s="809"/>
      <c r="P171" s="809">
        <v>77778.898561027556</v>
      </c>
      <c r="Q171" s="809"/>
      <c r="R171" s="809">
        <v>212120.11059570449</v>
      </c>
      <c r="S171" s="809"/>
      <c r="T171" s="809">
        <v>161613.14425015214</v>
      </c>
      <c r="U171" s="901"/>
      <c r="V171" s="922">
        <v>0.2</v>
      </c>
      <c r="W171" s="902"/>
      <c r="X171" s="923">
        <v>42424.0221191409</v>
      </c>
      <c r="Y171" s="923"/>
      <c r="Z171" s="923">
        <v>32322.628850030429</v>
      </c>
      <c r="AA171" s="923"/>
      <c r="AB171" s="923">
        <v>130806.63919604983</v>
      </c>
      <c r="AC171" s="923"/>
      <c r="AD171" s="923">
        <v>168179.96468063549</v>
      </c>
    </row>
    <row r="172" spans="1:40" s="900" customFormat="1" ht="12.75">
      <c r="A172" s="921" t="s">
        <v>58</v>
      </c>
      <c r="B172" s="901"/>
      <c r="C172" s="902">
        <v>10</v>
      </c>
      <c r="D172" s="901" t="s">
        <v>59</v>
      </c>
      <c r="E172" s="902"/>
      <c r="F172" s="809">
        <v>21688.975800096334</v>
      </c>
      <c r="G172" s="809"/>
      <c r="H172" s="809">
        <v>33519.326236512512</v>
      </c>
      <c r="I172" s="809"/>
      <c r="J172" s="809">
        <v>15745.033017189387</v>
      </c>
      <c r="K172" s="809"/>
      <c r="L172" s="809">
        <v>0</v>
      </c>
      <c r="M172" s="809"/>
      <c r="N172" s="809">
        <v>0</v>
      </c>
      <c r="O172" s="809"/>
      <c r="P172" s="809">
        <v>15745.033017189387</v>
      </c>
      <c r="Q172" s="809"/>
      <c r="R172" s="809">
        <v>45306.525325880422</v>
      </c>
      <c r="S172" s="809"/>
      <c r="T172" s="809">
        <v>41391.842745107206</v>
      </c>
      <c r="U172" s="901"/>
      <c r="V172" s="922">
        <v>0.3</v>
      </c>
      <c r="W172" s="902"/>
      <c r="X172" s="923">
        <v>13591.957597764127</v>
      </c>
      <c r="Y172" s="923"/>
      <c r="Z172" s="923">
        <v>12417.552823532162</v>
      </c>
      <c r="AA172" s="923"/>
      <c r="AB172" s="923">
        <v>23842.051219521592</v>
      </c>
      <c r="AC172" s="923"/>
      <c r="AD172" s="923">
        <v>36846.806430169738</v>
      </c>
    </row>
    <row r="173" spans="1:40" s="900" customFormat="1" ht="12.75">
      <c r="A173" s="921" t="s">
        <v>60</v>
      </c>
      <c r="B173" s="901"/>
      <c r="C173" s="902">
        <v>12</v>
      </c>
      <c r="D173" s="901" t="s">
        <v>61</v>
      </c>
      <c r="E173" s="902"/>
      <c r="F173" s="809">
        <v>0</v>
      </c>
      <c r="G173" s="809"/>
      <c r="H173" s="809">
        <v>2167.1902756646123</v>
      </c>
      <c r="I173" s="809"/>
      <c r="J173" s="809">
        <v>42387.833992043015</v>
      </c>
      <c r="K173" s="809"/>
      <c r="L173" s="809">
        <v>0</v>
      </c>
      <c r="M173" s="809"/>
      <c r="N173" s="809">
        <v>15588.0792</v>
      </c>
      <c r="O173" s="809"/>
      <c r="P173" s="809">
        <v>26799.754792043015</v>
      </c>
      <c r="Q173" s="809"/>
      <c r="R173" s="809">
        <v>26799.754792043015</v>
      </c>
      <c r="S173" s="809"/>
      <c r="T173" s="809">
        <v>15567.06767168612</v>
      </c>
      <c r="U173" s="901"/>
      <c r="V173" s="922">
        <v>1</v>
      </c>
      <c r="W173" s="902"/>
      <c r="X173" s="923">
        <v>26799.754792043015</v>
      </c>
      <c r="Y173" s="923"/>
      <c r="Z173" s="923">
        <v>15567.06767168612</v>
      </c>
      <c r="AA173" s="923"/>
      <c r="AB173" s="923">
        <v>0</v>
      </c>
      <c r="AC173" s="923"/>
      <c r="AD173" s="923">
        <v>13399.877396021508</v>
      </c>
    </row>
    <row r="174" spans="1:40" s="900" customFormat="1" ht="12.75">
      <c r="A174" s="921" t="s">
        <v>62</v>
      </c>
      <c r="B174" s="901"/>
      <c r="C174" s="902">
        <v>13</v>
      </c>
      <c r="D174" s="901" t="s">
        <v>63</v>
      </c>
      <c r="E174" s="902"/>
      <c r="F174" s="809">
        <v>0</v>
      </c>
      <c r="G174" s="809"/>
      <c r="H174" s="809">
        <v>0</v>
      </c>
      <c r="I174" s="809"/>
      <c r="J174" s="809">
        <v>0</v>
      </c>
      <c r="K174" s="809"/>
      <c r="L174" s="809">
        <v>0</v>
      </c>
      <c r="M174" s="809"/>
      <c r="N174" s="809">
        <v>0</v>
      </c>
      <c r="O174" s="809"/>
      <c r="P174" s="809">
        <v>0</v>
      </c>
      <c r="Q174" s="809"/>
      <c r="R174" s="809">
        <v>0</v>
      </c>
      <c r="S174" s="809"/>
      <c r="T174" s="809">
        <v>0</v>
      </c>
      <c r="U174" s="901"/>
      <c r="V174" s="922" t="s">
        <v>64</v>
      </c>
      <c r="W174" s="902"/>
      <c r="X174" s="923">
        <v>0</v>
      </c>
      <c r="Y174" s="923"/>
      <c r="Z174" s="923">
        <v>0</v>
      </c>
      <c r="AA174" s="923"/>
      <c r="AB174" s="923">
        <v>0</v>
      </c>
      <c r="AC174" s="923"/>
      <c r="AD174" s="923">
        <v>0</v>
      </c>
    </row>
    <row r="175" spans="1:40" s="900" customFormat="1" ht="12.75">
      <c r="A175" s="921" t="s">
        <v>65</v>
      </c>
      <c r="B175" s="901"/>
      <c r="C175" s="924">
        <v>14.1</v>
      </c>
      <c r="D175" s="901" t="s">
        <v>66</v>
      </c>
      <c r="E175" s="902"/>
      <c r="F175" s="809">
        <v>5955.7419883272969</v>
      </c>
      <c r="G175" s="809"/>
      <c r="H175" s="809">
        <v>6277.6739876963402</v>
      </c>
      <c r="I175" s="809"/>
      <c r="J175" s="809">
        <v>5132.5922525498409</v>
      </c>
      <c r="K175" s="809"/>
      <c r="L175" s="809">
        <v>0</v>
      </c>
      <c r="M175" s="809"/>
      <c r="N175" s="809">
        <v>0</v>
      </c>
      <c r="O175" s="809"/>
      <c r="P175" s="809">
        <v>5132.5922525498409</v>
      </c>
      <c r="Q175" s="809"/>
      <c r="R175" s="809">
        <v>13654.630367152058</v>
      </c>
      <c r="S175" s="809"/>
      <c r="T175" s="809">
        <v>8843.9701139712597</v>
      </c>
      <c r="U175" s="901"/>
      <c r="V175" s="922">
        <v>0.05</v>
      </c>
      <c r="W175" s="902"/>
      <c r="X175" s="923">
        <v>682.73151835760291</v>
      </c>
      <c r="Y175" s="923"/>
      <c r="Z175" s="923">
        <v>442.198505698563</v>
      </c>
      <c r="AA175" s="923"/>
      <c r="AB175" s="923">
        <v>10405.602722519536</v>
      </c>
      <c r="AC175" s="923"/>
      <c r="AD175" s="923">
        <v>10968.067734547618</v>
      </c>
      <c r="AH175" s="937"/>
      <c r="AI175" s="937"/>
      <c r="AJ175" s="937"/>
      <c r="AK175" s="937"/>
      <c r="AL175" s="937"/>
      <c r="AM175" s="937"/>
      <c r="AN175" s="937"/>
    </row>
    <row r="176" spans="1:40" s="900" customFormat="1" ht="12.75">
      <c r="A176" s="921" t="s">
        <v>67</v>
      </c>
      <c r="B176" s="901"/>
      <c r="C176" s="924">
        <v>14.1</v>
      </c>
      <c r="D176" s="901" t="s">
        <v>68</v>
      </c>
      <c r="E176" s="902"/>
      <c r="F176" s="809">
        <v>0</v>
      </c>
      <c r="G176" s="809"/>
      <c r="H176" s="809">
        <v>0</v>
      </c>
      <c r="I176" s="809"/>
      <c r="J176" s="809">
        <v>0</v>
      </c>
      <c r="K176" s="809"/>
      <c r="L176" s="809">
        <v>0</v>
      </c>
      <c r="M176" s="809"/>
      <c r="N176" s="809">
        <v>0</v>
      </c>
      <c r="O176" s="809"/>
      <c r="P176" s="809">
        <v>0</v>
      </c>
      <c r="Q176" s="809"/>
      <c r="R176" s="809">
        <v>0</v>
      </c>
      <c r="S176" s="809"/>
      <c r="T176" s="809">
        <v>0</v>
      </c>
      <c r="U176" s="901"/>
      <c r="V176" s="922">
        <v>7.0000000000000007E-2</v>
      </c>
      <c r="W176" s="925"/>
      <c r="X176" s="923">
        <v>0</v>
      </c>
      <c r="Y176" s="923"/>
      <c r="Z176" s="923">
        <v>0</v>
      </c>
      <c r="AA176" s="923"/>
      <c r="AB176" s="923">
        <v>0</v>
      </c>
      <c r="AC176" s="923"/>
      <c r="AD176" s="923">
        <v>0</v>
      </c>
    </row>
    <row r="177" spans="1:36" s="900" customFormat="1" ht="12.75">
      <c r="A177" s="921" t="s">
        <v>69</v>
      </c>
      <c r="B177" s="901"/>
      <c r="C177" s="902">
        <v>17</v>
      </c>
      <c r="D177" s="901" t="s">
        <v>70</v>
      </c>
      <c r="E177" s="902"/>
      <c r="F177" s="809">
        <v>0</v>
      </c>
      <c r="G177" s="809"/>
      <c r="H177" s="809">
        <v>0</v>
      </c>
      <c r="I177" s="809"/>
      <c r="J177" s="809">
        <v>0</v>
      </c>
      <c r="K177" s="809"/>
      <c r="L177" s="809">
        <v>0</v>
      </c>
      <c r="M177" s="809"/>
      <c r="N177" s="809">
        <v>0</v>
      </c>
      <c r="O177" s="809"/>
      <c r="P177" s="809">
        <v>0</v>
      </c>
      <c r="Q177" s="809"/>
      <c r="R177" s="809">
        <v>0</v>
      </c>
      <c r="S177" s="809"/>
      <c r="T177" s="809">
        <v>0</v>
      </c>
      <c r="U177" s="901"/>
      <c r="V177" s="922">
        <v>0.08</v>
      </c>
      <c r="W177" s="902"/>
      <c r="X177" s="923">
        <v>0</v>
      </c>
      <c r="Y177" s="923"/>
      <c r="Z177" s="923">
        <v>0</v>
      </c>
      <c r="AA177" s="923"/>
      <c r="AB177" s="923">
        <v>0</v>
      </c>
      <c r="AC177" s="923"/>
      <c r="AD177" s="923">
        <v>0</v>
      </c>
    </row>
    <row r="178" spans="1:36" s="900" customFormat="1" ht="12.75">
      <c r="A178" s="921" t="s">
        <v>71</v>
      </c>
      <c r="B178" s="901"/>
      <c r="C178" s="902">
        <v>38</v>
      </c>
      <c r="D178" s="901" t="s">
        <v>72</v>
      </c>
      <c r="E178" s="902"/>
      <c r="F178" s="809">
        <v>8089.5972173074842</v>
      </c>
      <c r="G178" s="809"/>
      <c r="H178" s="809">
        <v>12502.104790384295</v>
      </c>
      <c r="I178" s="809"/>
      <c r="J178" s="809">
        <v>3573.1178129414534</v>
      </c>
      <c r="K178" s="809"/>
      <c r="L178" s="809">
        <v>0</v>
      </c>
      <c r="M178" s="809"/>
      <c r="N178" s="809">
        <v>0</v>
      </c>
      <c r="O178" s="809"/>
      <c r="P178" s="809">
        <v>3573.1178129414534</v>
      </c>
      <c r="Q178" s="809"/>
      <c r="R178" s="809">
        <v>13449.273936719663</v>
      </c>
      <c r="S178" s="809"/>
      <c r="T178" s="809">
        <v>14288.663696855023</v>
      </c>
      <c r="U178" s="901"/>
      <c r="V178" s="922">
        <v>0.3</v>
      </c>
      <c r="W178" s="902"/>
      <c r="X178" s="923">
        <v>4034.7821810158985</v>
      </c>
      <c r="Y178" s="923"/>
      <c r="Z178" s="923">
        <v>4286.5991090565067</v>
      </c>
      <c r="AA178" s="923"/>
      <c r="AB178" s="923">
        <v>7627.9328492330387</v>
      </c>
      <c r="AC178" s="923"/>
      <c r="AD178" s="923">
        <v>11788.623494269243</v>
      </c>
    </row>
    <row r="179" spans="1:36" s="900" customFormat="1" ht="12.75">
      <c r="A179" s="921" t="s">
        <v>73</v>
      </c>
      <c r="B179" s="901"/>
      <c r="C179" s="902">
        <v>41</v>
      </c>
      <c r="D179" s="901" t="s">
        <v>74</v>
      </c>
      <c r="E179" s="902"/>
      <c r="F179" s="809">
        <v>52990.205323175695</v>
      </c>
      <c r="G179" s="809"/>
      <c r="H179" s="809">
        <v>74186.287452445962</v>
      </c>
      <c r="I179" s="809"/>
      <c r="J179" s="809">
        <v>56616.498991630899</v>
      </c>
      <c r="K179" s="809"/>
      <c r="L179" s="809">
        <v>0</v>
      </c>
      <c r="M179" s="809"/>
      <c r="N179" s="809">
        <v>0</v>
      </c>
      <c r="O179" s="809"/>
      <c r="P179" s="809">
        <v>56616.498991630899</v>
      </c>
      <c r="Q179" s="809"/>
      <c r="R179" s="809">
        <v>137914.95381062204</v>
      </c>
      <c r="S179" s="809"/>
      <c r="T179" s="809">
        <v>102494.5369482614</v>
      </c>
      <c r="U179" s="901"/>
      <c r="V179" s="922">
        <v>0.25</v>
      </c>
      <c r="W179" s="902"/>
      <c r="X179" s="923">
        <v>34478.738452655511</v>
      </c>
      <c r="Y179" s="923"/>
      <c r="Z179" s="923">
        <v>25623.634237065351</v>
      </c>
      <c r="AA179" s="923"/>
      <c r="AB179" s="923">
        <v>75127.965862151075</v>
      </c>
      <c r="AC179" s="923"/>
      <c r="AD179" s="923">
        <v>105179.1522070115</v>
      </c>
    </row>
    <row r="180" spans="1:36" s="900" customFormat="1" ht="12.75">
      <c r="A180" s="921" t="s">
        <v>75</v>
      </c>
      <c r="B180" s="901"/>
      <c r="C180" s="902">
        <v>45</v>
      </c>
      <c r="D180" s="926" t="s">
        <v>76</v>
      </c>
      <c r="E180" s="902"/>
      <c r="F180" s="809">
        <v>0</v>
      </c>
      <c r="G180" s="809"/>
      <c r="H180" s="809">
        <v>0</v>
      </c>
      <c r="I180" s="809"/>
      <c r="J180" s="809">
        <v>0</v>
      </c>
      <c r="K180" s="809"/>
      <c r="L180" s="809">
        <v>0</v>
      </c>
      <c r="M180" s="809"/>
      <c r="N180" s="809">
        <v>0</v>
      </c>
      <c r="O180" s="809"/>
      <c r="P180" s="809">
        <v>0</v>
      </c>
      <c r="Q180" s="809"/>
      <c r="R180" s="809">
        <v>0</v>
      </c>
      <c r="S180" s="809"/>
      <c r="T180" s="809">
        <v>0</v>
      </c>
      <c r="U180" s="901"/>
      <c r="V180" s="922">
        <v>0.45</v>
      </c>
      <c r="W180" s="902"/>
      <c r="X180" s="923">
        <v>0</v>
      </c>
      <c r="Y180" s="923"/>
      <c r="Z180" s="923">
        <v>0</v>
      </c>
      <c r="AA180" s="923"/>
      <c r="AB180" s="923">
        <v>0</v>
      </c>
      <c r="AC180" s="923"/>
      <c r="AD180" s="923">
        <v>0</v>
      </c>
    </row>
    <row r="181" spans="1:36" s="900" customFormat="1" ht="12.75">
      <c r="A181" s="921" t="s">
        <v>77</v>
      </c>
      <c r="B181" s="901"/>
      <c r="C181" s="902">
        <v>49</v>
      </c>
      <c r="D181" s="901" t="s">
        <v>78</v>
      </c>
      <c r="E181" s="902"/>
      <c r="F181" s="809">
        <v>196985.15318896307</v>
      </c>
      <c r="G181" s="809"/>
      <c r="H181" s="809">
        <v>214892.89438795971</v>
      </c>
      <c r="I181" s="809"/>
      <c r="J181" s="809">
        <v>187711.20800000001</v>
      </c>
      <c r="K181" s="809"/>
      <c r="L181" s="809">
        <v>0</v>
      </c>
      <c r="M181" s="809"/>
      <c r="N181" s="809">
        <v>0</v>
      </c>
      <c r="O181" s="809"/>
      <c r="P181" s="809">
        <v>187711.20800000001</v>
      </c>
      <c r="Q181" s="809"/>
      <c r="R181" s="809">
        <v>478551.96518896311</v>
      </c>
      <c r="S181" s="809"/>
      <c r="T181" s="809">
        <v>308748.49838795973</v>
      </c>
      <c r="U181" s="901"/>
      <c r="V181" s="922">
        <v>0.08</v>
      </c>
      <c r="W181" s="902"/>
      <c r="X181" s="923">
        <v>38284.157215117048</v>
      </c>
      <c r="Y181" s="923"/>
      <c r="Z181" s="923">
        <v>24699.879871036777</v>
      </c>
      <c r="AA181" s="923"/>
      <c r="AB181" s="923">
        <v>346412.20397384599</v>
      </c>
      <c r="AC181" s="923"/>
      <c r="AD181" s="923">
        <v>377904.22251692292</v>
      </c>
    </row>
    <row r="182" spans="1:36" s="900" customFormat="1" ht="12.75">
      <c r="A182" s="921" t="s">
        <v>79</v>
      </c>
      <c r="B182" s="901"/>
      <c r="C182" s="902">
        <v>50</v>
      </c>
      <c r="D182" s="926" t="s">
        <v>80</v>
      </c>
      <c r="E182" s="902"/>
      <c r="F182" s="809">
        <v>6473.15417782642</v>
      </c>
      <c r="G182" s="809"/>
      <c r="H182" s="809">
        <v>26817.353022423747</v>
      </c>
      <c r="I182" s="809"/>
      <c r="J182" s="809">
        <v>22714.187083593068</v>
      </c>
      <c r="K182" s="809"/>
      <c r="L182" s="809">
        <v>0</v>
      </c>
      <c r="M182" s="809"/>
      <c r="N182" s="809">
        <v>489.69694175999996</v>
      </c>
      <c r="O182" s="809"/>
      <c r="P182" s="809">
        <v>22224.49014183307</v>
      </c>
      <c r="Q182" s="809"/>
      <c r="R182" s="809">
        <v>39809.88939057602</v>
      </c>
      <c r="S182" s="809"/>
      <c r="T182" s="809">
        <v>37929.598093340283</v>
      </c>
      <c r="U182" s="901"/>
      <c r="V182" s="922">
        <v>0.55000000000000004</v>
      </c>
      <c r="W182" s="902"/>
      <c r="X182" s="923">
        <v>21895.439164816813</v>
      </c>
      <c r="Y182" s="923"/>
      <c r="Z182" s="923">
        <v>20861.278951337157</v>
      </c>
      <c r="AA182" s="923"/>
      <c r="AB182" s="923">
        <v>6802.2051548426789</v>
      </c>
      <c r="AC182" s="923"/>
      <c r="AD182" s="923">
        <v>28180.56421291966</v>
      </c>
    </row>
    <row r="183" spans="1:36" s="900" customFormat="1" ht="12.75">
      <c r="A183" s="921" t="s">
        <v>81</v>
      </c>
      <c r="B183" s="901"/>
      <c r="C183" s="902">
        <v>51</v>
      </c>
      <c r="D183" s="901" t="s">
        <v>82</v>
      </c>
      <c r="E183" s="902"/>
      <c r="F183" s="887">
        <v>2169077.6351329717</v>
      </c>
      <c r="G183" s="923"/>
      <c r="H183" s="887">
        <v>2312093.742943937</v>
      </c>
      <c r="I183" s="923"/>
      <c r="J183" s="887">
        <v>938917.29075330065</v>
      </c>
      <c r="K183" s="923"/>
      <c r="L183" s="887">
        <v>0</v>
      </c>
      <c r="M183" s="923"/>
      <c r="N183" s="887">
        <v>32359.48704</v>
      </c>
      <c r="O183" s="923"/>
      <c r="P183" s="887">
        <v>906557.80371330061</v>
      </c>
      <c r="Q183" s="923"/>
      <c r="R183" s="887">
        <v>3528914.3407029225</v>
      </c>
      <c r="S183" s="923"/>
      <c r="T183" s="887">
        <v>2765372.6448005871</v>
      </c>
      <c r="U183" s="901"/>
      <c r="V183" s="922">
        <v>0.06</v>
      </c>
      <c r="W183" s="902"/>
      <c r="X183" s="927">
        <v>211734.86044217536</v>
      </c>
      <c r="Y183" s="923"/>
      <c r="Z183" s="927">
        <v>165922.35868803522</v>
      </c>
      <c r="AA183" s="923"/>
      <c r="AB183" s="927">
        <v>2863900.5784040969</v>
      </c>
      <c r="AC183" s="923"/>
      <c r="AD183" s="927">
        <v>3052729.1879692026</v>
      </c>
    </row>
    <row r="184" spans="1:36" s="900" customFormat="1" ht="12.75">
      <c r="A184" s="938"/>
      <c r="B184" s="901"/>
      <c r="C184" s="902"/>
      <c r="D184" s="901"/>
      <c r="E184" s="901"/>
      <c r="F184" s="901"/>
      <c r="G184" s="901"/>
      <c r="H184" s="901"/>
      <c r="I184" s="901"/>
      <c r="J184" s="923"/>
      <c r="K184" s="923"/>
      <c r="L184" s="923"/>
      <c r="M184" s="923"/>
      <c r="N184" s="923"/>
      <c r="O184" s="923"/>
      <c r="P184" s="923"/>
      <c r="Q184" s="923"/>
      <c r="R184" s="923"/>
      <c r="S184" s="928"/>
      <c r="T184" s="923"/>
      <c r="U184" s="901"/>
      <c r="V184" s="902"/>
      <c r="W184" s="901"/>
      <c r="X184" s="929"/>
      <c r="Y184" s="929"/>
      <c r="Z184" s="929"/>
      <c r="AA184" s="808"/>
      <c r="AB184" s="929"/>
      <c r="AC184" s="808"/>
      <c r="AD184" s="808"/>
    </row>
    <row r="185" spans="1:36" s="900" customFormat="1" ht="13.5" thickBot="1">
      <c r="A185" s="938" t="s">
        <v>83</v>
      </c>
      <c r="B185" s="901"/>
      <c r="C185" s="901" t="s">
        <v>84</v>
      </c>
      <c r="D185" s="901"/>
      <c r="E185" s="807" t="s">
        <v>85</v>
      </c>
      <c r="F185" s="930">
        <v>2639702.751897803</v>
      </c>
      <c r="G185" s="923"/>
      <c r="H185" s="930">
        <v>2895780.8746945756</v>
      </c>
      <c r="I185" s="807"/>
      <c r="J185" s="930">
        <v>1384880.2830394371</v>
      </c>
      <c r="K185" s="923"/>
      <c r="L185" s="930">
        <v>0</v>
      </c>
      <c r="M185" s="931"/>
      <c r="N185" s="930">
        <v>52758.712482240007</v>
      </c>
      <c r="O185" s="931"/>
      <c r="P185" s="930">
        <v>1332121.5705571971</v>
      </c>
      <c r="Q185" s="923"/>
      <c r="R185" s="930">
        <v>4624485.2303375769</v>
      </c>
      <c r="S185" s="931"/>
      <c r="T185" s="930">
        <v>3561841.6599731739</v>
      </c>
      <c r="U185" s="901"/>
      <c r="V185" s="902"/>
      <c r="W185" s="807" t="s">
        <v>85</v>
      </c>
      <c r="X185" s="932">
        <v>404000.9872887613</v>
      </c>
      <c r="Y185" s="933" t="s">
        <v>85</v>
      </c>
      <c r="Z185" s="932">
        <v>310574.76685133064</v>
      </c>
      <c r="AA185" s="808"/>
      <c r="AB185" s="932">
        <v>3567823.3351662387</v>
      </c>
      <c r="AC185" s="808"/>
      <c r="AD185" s="932">
        <v>3917327.678400442</v>
      </c>
    </row>
    <row r="186" spans="1:36" s="900" customFormat="1" ht="13.5" thickTop="1">
      <c r="A186" s="901"/>
      <c r="B186" s="901"/>
      <c r="C186" s="902"/>
      <c r="D186" s="901"/>
      <c r="E186" s="902"/>
      <c r="F186" s="902"/>
      <c r="G186" s="902"/>
      <c r="H186" s="902"/>
      <c r="I186" s="902"/>
      <c r="J186" s="901"/>
      <c r="K186" s="901"/>
      <c r="L186" s="901"/>
      <c r="M186" s="901"/>
      <c r="N186" s="901"/>
      <c r="O186" s="901"/>
      <c r="P186" s="808"/>
      <c r="Q186" s="808"/>
      <c r="R186" s="808"/>
      <c r="S186" s="808"/>
      <c r="T186" s="808"/>
      <c r="U186" s="808"/>
      <c r="V186" s="808"/>
      <c r="W186" s="808"/>
      <c r="X186" s="808"/>
      <c r="Y186" s="808"/>
      <c r="Z186" s="808"/>
      <c r="AA186" s="808"/>
      <c r="AB186" s="808"/>
      <c r="AC186" s="808"/>
      <c r="AD186" s="808"/>
    </row>
    <row r="187" spans="1:36" s="900" customFormat="1" ht="12.75">
      <c r="A187" s="901"/>
      <c r="B187" s="901"/>
      <c r="C187" s="902"/>
      <c r="D187" s="901"/>
      <c r="E187" s="902"/>
      <c r="F187" s="902"/>
      <c r="G187" s="902"/>
      <c r="H187" s="902"/>
      <c r="I187" s="902"/>
      <c r="J187" s="901"/>
      <c r="K187" s="901"/>
      <c r="L187" s="901"/>
      <c r="M187" s="901"/>
      <c r="N187" s="901"/>
      <c r="O187" s="901"/>
      <c r="P187" s="808"/>
      <c r="Q187" s="808"/>
      <c r="R187" s="808"/>
      <c r="S187" s="808"/>
      <c r="T187" s="808"/>
      <c r="U187" s="808"/>
      <c r="V187" s="808"/>
      <c r="W187" s="808"/>
      <c r="X187" s="808"/>
      <c r="Y187" s="808"/>
      <c r="Z187" s="808"/>
      <c r="AA187" s="808"/>
      <c r="AB187" s="808"/>
      <c r="AC187" s="808"/>
      <c r="AD187" s="939"/>
    </row>
    <row r="188" spans="1:36" s="900" customFormat="1" ht="12.75">
      <c r="A188" s="901"/>
      <c r="B188" s="901"/>
      <c r="C188" s="902"/>
      <c r="D188" s="901"/>
      <c r="E188" s="902"/>
      <c r="F188" s="902"/>
      <c r="G188" s="902"/>
      <c r="H188" s="902"/>
      <c r="I188" s="902"/>
      <c r="J188" s="901"/>
      <c r="K188" s="901"/>
      <c r="L188" s="901"/>
      <c r="M188" s="901"/>
      <c r="N188" s="901"/>
      <c r="O188" s="901"/>
      <c r="P188" s="808"/>
      <c r="Q188" s="808"/>
      <c r="R188" s="808"/>
      <c r="S188" s="808"/>
      <c r="T188" s="808"/>
      <c r="U188" s="808"/>
      <c r="V188" s="808"/>
      <c r="W188" s="808"/>
      <c r="X188" s="808"/>
      <c r="Y188" s="808"/>
      <c r="Z188" s="808"/>
      <c r="AA188" s="808"/>
      <c r="AB188" s="808"/>
      <c r="AC188" s="808"/>
      <c r="AD188" s="939"/>
    </row>
    <row r="189" spans="1:36" s="900" customFormat="1" ht="12.75">
      <c r="A189" s="901"/>
      <c r="B189" s="901"/>
      <c r="C189" s="902"/>
      <c r="D189" s="901"/>
      <c r="E189" s="902"/>
      <c r="F189" s="902"/>
      <c r="G189" s="902"/>
      <c r="H189" s="902"/>
      <c r="I189" s="902"/>
      <c r="J189" s="901"/>
      <c r="K189" s="901"/>
      <c r="L189" s="901"/>
      <c r="M189" s="901"/>
      <c r="N189" s="901"/>
      <c r="O189" s="901"/>
      <c r="P189" s="808"/>
      <c r="Q189" s="808"/>
      <c r="R189" s="808"/>
      <c r="S189" s="808"/>
      <c r="T189" s="808"/>
      <c r="U189" s="808"/>
      <c r="V189" s="808"/>
      <c r="W189" s="808"/>
      <c r="X189" s="808"/>
      <c r="Y189" s="808"/>
      <c r="Z189" s="808"/>
      <c r="AA189" s="808"/>
      <c r="AB189" s="808"/>
      <c r="AC189" s="808"/>
      <c r="AD189" s="939"/>
    </row>
    <row r="190" spans="1:36" s="900" customFormat="1" ht="12.75">
      <c r="A190" s="901"/>
      <c r="B190" s="901"/>
      <c r="C190" s="802"/>
      <c r="D190" s="803"/>
      <c r="E190" s="803"/>
      <c r="F190" s="804">
        <v>2018</v>
      </c>
      <c r="G190" s="803"/>
      <c r="H190" s="804">
        <v>2019</v>
      </c>
      <c r="I190" s="804"/>
      <c r="J190" s="804">
        <v>2020</v>
      </c>
      <c r="K190" s="804"/>
      <c r="L190" s="804">
        <v>2021</v>
      </c>
      <c r="M190" s="804"/>
      <c r="N190" s="804">
        <v>2022</v>
      </c>
      <c r="O190" s="804"/>
      <c r="P190" s="804">
        <v>2023</v>
      </c>
      <c r="Q190" s="805"/>
      <c r="R190" s="808"/>
      <c r="S190" s="808"/>
      <c r="T190" s="901"/>
      <c r="U190" s="901"/>
      <c r="V190" s="808"/>
      <c r="W190" s="808"/>
      <c r="X190" s="808"/>
      <c r="Y190" s="808"/>
      <c r="Z190" s="808"/>
      <c r="AA190" s="808"/>
      <c r="AB190" s="808"/>
      <c r="AC190" s="808"/>
      <c r="AD190" s="808"/>
      <c r="AE190" s="808"/>
      <c r="AF190" s="808"/>
      <c r="AG190" s="808"/>
      <c r="AH190" s="808"/>
      <c r="AI190" s="808"/>
      <c r="AJ190" s="808"/>
    </row>
    <row r="191" spans="1:36" s="900" customFormat="1" ht="12.75">
      <c r="A191" s="901"/>
      <c r="B191" s="901"/>
      <c r="C191" s="806"/>
      <c r="D191" s="807" t="s">
        <v>89</v>
      </c>
      <c r="E191" s="808"/>
      <c r="F191" s="809">
        <v>13580.66869611961</v>
      </c>
      <c r="G191" s="808"/>
      <c r="H191" s="809">
        <v>70503.019658183402</v>
      </c>
      <c r="I191" s="809"/>
      <c r="J191" s="809">
        <v>47308.831940688731</v>
      </c>
      <c r="K191" s="809"/>
      <c r="L191" s="809">
        <v>51850.448473109398</v>
      </c>
      <c r="M191" s="809"/>
      <c r="N191" s="809">
        <v>72835.154028671153</v>
      </c>
      <c r="O191" s="809"/>
      <c r="P191" s="809">
        <v>93426.22043743066</v>
      </c>
      <c r="Q191" s="810"/>
      <c r="R191" s="808"/>
      <c r="S191" s="808"/>
      <c r="T191" s="901"/>
      <c r="U191" s="901"/>
      <c r="V191" s="808"/>
      <c r="W191" s="808"/>
      <c r="X191" s="808"/>
      <c r="Y191" s="808"/>
      <c r="Z191" s="808"/>
      <c r="AA191" s="808"/>
      <c r="AB191" s="808"/>
      <c r="AC191" s="808"/>
      <c r="AD191" s="808"/>
      <c r="AE191" s="808"/>
      <c r="AF191" s="808"/>
      <c r="AG191" s="808"/>
      <c r="AH191" s="808"/>
      <c r="AI191" s="808"/>
      <c r="AJ191" s="808"/>
    </row>
    <row r="192" spans="1:36" s="900" customFormat="1" ht="12.75">
      <c r="A192" s="901"/>
      <c r="B192" s="901"/>
      <c r="C192" s="806"/>
      <c r="D192" s="807" t="s">
        <v>90</v>
      </c>
      <c r="E192" s="808"/>
      <c r="F192" s="811">
        <v>0.26500000000000001</v>
      </c>
      <c r="G192" s="808"/>
      <c r="H192" s="811">
        <v>0.26500000000000001</v>
      </c>
      <c r="I192" s="811"/>
      <c r="J192" s="811">
        <v>0.26500000000000001</v>
      </c>
      <c r="K192" s="811"/>
      <c r="L192" s="811">
        <v>0.26500000000000001</v>
      </c>
      <c r="M192" s="811"/>
      <c r="N192" s="811">
        <v>0.26500000000000001</v>
      </c>
      <c r="O192" s="811"/>
      <c r="P192" s="811">
        <v>0.26500000000000001</v>
      </c>
      <c r="Q192" s="810"/>
      <c r="R192" s="808"/>
      <c r="S192" s="808"/>
      <c r="T192" s="901"/>
      <c r="U192" s="901"/>
      <c r="V192" s="808"/>
      <c r="W192" s="808"/>
      <c r="X192" s="808"/>
      <c r="Y192" s="808"/>
      <c r="Z192" s="808"/>
      <c r="AA192" s="808"/>
      <c r="AB192" s="808"/>
      <c r="AC192" s="808"/>
      <c r="AD192" s="808"/>
      <c r="AE192" s="808"/>
      <c r="AF192" s="808"/>
      <c r="AG192" s="808"/>
      <c r="AH192" s="808"/>
      <c r="AI192" s="808"/>
      <c r="AJ192" s="808"/>
    </row>
    <row r="193" spans="1:36" s="900" customFormat="1" ht="12.75">
      <c r="A193" s="901"/>
      <c r="B193" s="901"/>
      <c r="C193" s="806"/>
      <c r="D193" s="807" t="s">
        <v>91</v>
      </c>
      <c r="E193" s="808"/>
      <c r="F193" s="809">
        <v>3598.877204471697</v>
      </c>
      <c r="G193" s="808"/>
      <c r="H193" s="809">
        <v>18683.292590668596</v>
      </c>
      <c r="I193" s="809"/>
      <c r="J193" s="809">
        <v>12536.840464282515</v>
      </c>
      <c r="K193" s="809"/>
      <c r="L193" s="809">
        <v>13740.368845373991</v>
      </c>
      <c r="M193" s="809"/>
      <c r="N193" s="809">
        <v>19301.315817597857</v>
      </c>
      <c r="O193" s="809"/>
      <c r="P193" s="809">
        <v>24757.948415919127</v>
      </c>
      <c r="Q193" s="810"/>
      <c r="R193" s="808"/>
      <c r="S193" s="808"/>
      <c r="T193" s="901"/>
      <c r="U193" s="901"/>
      <c r="V193" s="808"/>
      <c r="W193" s="808"/>
      <c r="X193" s="808"/>
      <c r="Y193" s="808"/>
      <c r="Z193" s="808"/>
      <c r="AA193" s="808"/>
      <c r="AB193" s="808"/>
      <c r="AC193" s="808"/>
      <c r="AD193" s="808"/>
      <c r="AE193" s="808"/>
      <c r="AF193" s="808"/>
      <c r="AG193" s="808"/>
      <c r="AH193" s="808"/>
      <c r="AI193" s="808"/>
      <c r="AJ193" s="808"/>
    </row>
    <row r="194" spans="1:36" s="900" customFormat="1" ht="13.5" thickBot="1">
      <c r="A194" s="901"/>
      <c r="B194" s="901"/>
      <c r="C194" s="806"/>
      <c r="D194" s="807" t="s">
        <v>92</v>
      </c>
      <c r="E194" s="808"/>
      <c r="F194" s="812">
        <v>4896.4315707097921</v>
      </c>
      <c r="G194" s="808"/>
      <c r="H194" s="812">
        <v>25419.445701589928</v>
      </c>
      <c r="I194" s="813">
        <v>1</v>
      </c>
      <c r="J194" s="812">
        <v>17056.925801744917</v>
      </c>
      <c r="K194" s="814"/>
      <c r="L194" s="812">
        <v>18694.379381461211</v>
      </c>
      <c r="M194" s="814"/>
      <c r="N194" s="812">
        <v>26260.29362938484</v>
      </c>
      <c r="O194" s="814"/>
      <c r="P194" s="812">
        <v>33684.283559073643</v>
      </c>
      <c r="Q194" s="810"/>
      <c r="R194" s="808"/>
      <c r="S194" s="808"/>
      <c r="T194" s="901"/>
      <c r="U194" s="901"/>
      <c r="V194" s="808"/>
      <c r="W194" s="808"/>
      <c r="X194" s="808"/>
      <c r="Y194" s="808"/>
      <c r="Z194" s="808"/>
      <c r="AA194" s="808"/>
      <c r="AB194" s="808"/>
      <c r="AC194" s="808"/>
      <c r="AD194" s="808"/>
      <c r="AE194" s="808"/>
      <c r="AF194" s="808"/>
      <c r="AG194" s="808"/>
      <c r="AH194" s="808"/>
      <c r="AI194" s="808"/>
      <c r="AJ194" s="808"/>
    </row>
    <row r="195" spans="1:36" s="900" customFormat="1" ht="13.5" thickTop="1">
      <c r="A195" s="901"/>
      <c r="B195" s="901"/>
      <c r="C195" s="806"/>
      <c r="D195" s="807"/>
      <c r="E195" s="808"/>
      <c r="F195" s="814"/>
      <c r="G195" s="808"/>
      <c r="H195" s="814"/>
      <c r="I195" s="814"/>
      <c r="J195" s="814"/>
      <c r="K195" s="814"/>
      <c r="L195" s="814"/>
      <c r="M195" s="814"/>
      <c r="N195" s="814"/>
      <c r="O195" s="814"/>
      <c r="P195" s="814"/>
      <c r="Q195" s="810"/>
      <c r="R195" s="808"/>
      <c r="S195" s="808"/>
      <c r="T195" s="901"/>
      <c r="U195" s="901"/>
      <c r="V195" s="808"/>
      <c r="W195" s="808"/>
      <c r="X195" s="808"/>
      <c r="Y195" s="808"/>
      <c r="Z195" s="808"/>
      <c r="AA195" s="808"/>
      <c r="AB195" s="808"/>
      <c r="AC195" s="808"/>
      <c r="AD195" s="808"/>
      <c r="AE195" s="808"/>
      <c r="AF195" s="808"/>
      <c r="AG195" s="808"/>
      <c r="AH195" s="808"/>
      <c r="AI195" s="808"/>
      <c r="AJ195" s="808"/>
    </row>
    <row r="196" spans="1:36" s="900" customFormat="1" ht="12.75">
      <c r="A196" s="901"/>
      <c r="B196" s="901"/>
      <c r="C196" s="806"/>
      <c r="D196" s="807" t="s">
        <v>339</v>
      </c>
      <c r="E196" s="808"/>
      <c r="F196" s="815">
        <v>4896.4315707097921</v>
      </c>
      <c r="G196" s="808"/>
      <c r="H196" s="815">
        <v>25133.9</v>
      </c>
      <c r="I196" s="814"/>
      <c r="J196" s="815">
        <v>16588.8</v>
      </c>
      <c r="K196" s="814"/>
      <c r="L196" s="815">
        <v>19162.5</v>
      </c>
      <c r="M196" s="814"/>
      <c r="N196" s="815" t="s">
        <v>64</v>
      </c>
      <c r="O196" s="814"/>
      <c r="P196" s="815" t="s">
        <v>64</v>
      </c>
      <c r="Q196" s="810"/>
      <c r="R196" s="808"/>
      <c r="S196" s="808"/>
      <c r="T196" s="901"/>
      <c r="U196" s="901"/>
      <c r="V196" s="808"/>
      <c r="W196" s="808"/>
      <c r="X196" s="808"/>
      <c r="Y196" s="808"/>
      <c r="Z196" s="808"/>
      <c r="AA196" s="808"/>
      <c r="AB196" s="808"/>
      <c r="AC196" s="808"/>
      <c r="AD196" s="808"/>
      <c r="AE196" s="808"/>
      <c r="AF196" s="808"/>
      <c r="AG196" s="808"/>
      <c r="AH196" s="808"/>
      <c r="AI196" s="808"/>
      <c r="AJ196" s="808"/>
    </row>
    <row r="197" spans="1:36" s="900" customFormat="1" ht="12.75">
      <c r="A197" s="901"/>
      <c r="B197" s="901"/>
      <c r="C197" s="806"/>
      <c r="D197" s="807"/>
      <c r="E197" s="808"/>
      <c r="F197" s="814"/>
      <c r="G197" s="808"/>
      <c r="H197" s="814"/>
      <c r="I197" s="814"/>
      <c r="J197" s="814"/>
      <c r="K197" s="814"/>
      <c r="L197" s="814"/>
      <c r="M197" s="814"/>
      <c r="N197" s="814"/>
      <c r="O197" s="814"/>
      <c r="P197" s="814"/>
      <c r="Q197" s="810"/>
      <c r="R197" s="808"/>
      <c r="S197" s="808"/>
      <c r="T197" s="901"/>
      <c r="U197" s="901"/>
      <c r="V197" s="808"/>
      <c r="W197" s="808"/>
      <c r="X197" s="808"/>
      <c r="Y197" s="808"/>
      <c r="Z197" s="808"/>
      <c r="AA197" s="808"/>
      <c r="AB197" s="808"/>
      <c r="AC197" s="808"/>
      <c r="AD197" s="808"/>
      <c r="AE197" s="808"/>
      <c r="AF197" s="808"/>
      <c r="AG197" s="808"/>
      <c r="AH197" s="808"/>
      <c r="AI197" s="808"/>
      <c r="AJ197" s="808"/>
    </row>
    <row r="198" spans="1:36" s="900" customFormat="1" ht="12.75">
      <c r="A198" s="901"/>
      <c r="B198" s="901"/>
      <c r="C198" s="806"/>
      <c r="D198" s="807" t="s">
        <v>94</v>
      </c>
      <c r="E198" s="808"/>
      <c r="F198" s="816">
        <v>0</v>
      </c>
      <c r="G198" s="817"/>
      <c r="H198" s="816">
        <v>285.54570158992647</v>
      </c>
      <c r="I198" s="814"/>
      <c r="J198" s="815">
        <v>468.12580174491814</v>
      </c>
      <c r="K198" s="814"/>
      <c r="L198" s="815">
        <v>-468.12061853878913</v>
      </c>
      <c r="M198" s="814"/>
      <c r="N198" s="815">
        <v>0</v>
      </c>
      <c r="O198" s="814"/>
      <c r="P198" s="815">
        <v>0</v>
      </c>
      <c r="Q198" s="810"/>
      <c r="R198" s="808"/>
      <c r="S198" s="808"/>
      <c r="T198" s="901"/>
      <c r="U198" s="901"/>
      <c r="V198" s="808"/>
      <c r="W198" s="808"/>
      <c r="X198" s="808"/>
      <c r="Y198" s="808"/>
      <c r="Z198" s="808"/>
      <c r="AA198" s="808"/>
      <c r="AB198" s="808"/>
      <c r="AC198" s="808"/>
      <c r="AD198" s="808"/>
      <c r="AE198" s="808"/>
      <c r="AF198" s="808"/>
      <c r="AG198" s="808"/>
      <c r="AH198" s="808"/>
      <c r="AI198" s="808"/>
      <c r="AJ198" s="808"/>
    </row>
    <row r="199" spans="1:36" s="900" customFormat="1" ht="12.75">
      <c r="A199" s="901"/>
      <c r="B199" s="901"/>
      <c r="C199" s="806"/>
      <c r="D199" s="807"/>
      <c r="E199" s="808"/>
      <c r="F199" s="814"/>
      <c r="G199" s="808"/>
      <c r="H199" s="814"/>
      <c r="I199" s="814"/>
      <c r="J199" s="814"/>
      <c r="K199" s="814"/>
      <c r="L199" s="814"/>
      <c r="M199" s="814"/>
      <c r="N199" s="814"/>
      <c r="O199" s="814"/>
      <c r="P199" s="814"/>
      <c r="Q199" s="810"/>
      <c r="R199" s="808"/>
      <c r="S199" s="808"/>
      <c r="T199" s="901"/>
      <c r="U199" s="901"/>
      <c r="V199" s="808"/>
      <c r="W199" s="808"/>
      <c r="X199" s="808"/>
      <c r="Y199" s="808"/>
      <c r="Z199" s="808"/>
      <c r="AA199" s="808"/>
      <c r="AB199" s="808"/>
      <c r="AC199" s="808"/>
      <c r="AD199" s="808"/>
      <c r="AE199" s="808"/>
      <c r="AF199" s="808"/>
      <c r="AG199" s="808"/>
      <c r="AH199" s="808"/>
      <c r="AI199" s="808"/>
      <c r="AJ199" s="808"/>
    </row>
    <row r="200" spans="1:36" s="900" customFormat="1" ht="12.75">
      <c r="A200" s="901"/>
      <c r="B200" s="901"/>
      <c r="C200" s="806"/>
      <c r="D200" s="807" t="s">
        <v>95</v>
      </c>
      <c r="E200" s="808"/>
      <c r="F200" s="815">
        <v>0</v>
      </c>
      <c r="G200" s="808"/>
      <c r="H200" s="815">
        <v>-285.54570158992647</v>
      </c>
      <c r="I200" s="814"/>
      <c r="J200" s="815">
        <v>285.54570158992647</v>
      </c>
      <c r="K200" s="814"/>
      <c r="L200" s="815">
        <v>0</v>
      </c>
      <c r="M200" s="814"/>
      <c r="N200" s="815">
        <v>0</v>
      </c>
      <c r="O200" s="814"/>
      <c r="P200" s="815">
        <v>0</v>
      </c>
      <c r="Q200" s="810"/>
      <c r="R200" s="808"/>
      <c r="S200" s="808"/>
      <c r="T200" s="901"/>
      <c r="U200" s="901"/>
      <c r="V200" s="808"/>
      <c r="W200" s="808"/>
      <c r="X200" s="808"/>
      <c r="Y200" s="808"/>
      <c r="Z200" s="808"/>
      <c r="AA200" s="808"/>
      <c r="AB200" s="808"/>
      <c r="AC200" s="808"/>
      <c r="AD200" s="808"/>
      <c r="AE200" s="808"/>
      <c r="AF200" s="808"/>
      <c r="AG200" s="808"/>
      <c r="AH200" s="808"/>
      <c r="AI200" s="808"/>
      <c r="AJ200" s="808"/>
    </row>
    <row r="201" spans="1:36" s="900" customFormat="1" ht="12.75">
      <c r="A201" s="901"/>
      <c r="B201" s="901"/>
      <c r="C201" s="806"/>
      <c r="D201" s="807"/>
      <c r="E201" s="808"/>
      <c r="F201" s="814"/>
      <c r="G201" s="808"/>
      <c r="H201" s="814"/>
      <c r="I201" s="814"/>
      <c r="J201" s="814"/>
      <c r="K201" s="814"/>
      <c r="L201" s="814"/>
      <c r="M201" s="814"/>
      <c r="N201" s="814"/>
      <c r="O201" s="814"/>
      <c r="P201" s="814"/>
      <c r="Q201" s="810"/>
      <c r="R201" s="808"/>
      <c r="S201" s="808"/>
      <c r="T201" s="901"/>
      <c r="U201" s="901"/>
      <c r="V201" s="808"/>
      <c r="W201" s="808"/>
      <c r="X201" s="808"/>
      <c r="Y201" s="808"/>
      <c r="Z201" s="808"/>
      <c r="AA201" s="808"/>
      <c r="AB201" s="808"/>
      <c r="AC201" s="808"/>
      <c r="AD201" s="808"/>
      <c r="AE201" s="808"/>
      <c r="AF201" s="808"/>
      <c r="AG201" s="808"/>
      <c r="AH201" s="808"/>
      <c r="AI201" s="808"/>
      <c r="AJ201" s="808"/>
    </row>
    <row r="202" spans="1:36" s="900" customFormat="1" ht="12.75">
      <c r="A202" s="901"/>
      <c r="B202" s="901"/>
      <c r="C202" s="806"/>
      <c r="D202" s="807" t="s">
        <v>96</v>
      </c>
      <c r="E202" s="808"/>
      <c r="F202" s="815">
        <v>0</v>
      </c>
      <c r="G202" s="808"/>
      <c r="H202" s="815">
        <v>0</v>
      </c>
      <c r="I202" s="814"/>
      <c r="J202" s="815">
        <v>-753.7</v>
      </c>
      <c r="K202" s="814"/>
      <c r="L202" s="815">
        <v>468.1</v>
      </c>
      <c r="M202" s="814"/>
      <c r="N202" s="815">
        <v>0</v>
      </c>
      <c r="O202" s="814"/>
      <c r="P202" s="815">
        <v>0</v>
      </c>
      <c r="Q202" s="810"/>
      <c r="R202" s="808"/>
      <c r="S202" s="808"/>
      <c r="T202" s="901"/>
      <c r="U202" s="901"/>
      <c r="V202" s="808"/>
      <c r="W202" s="808"/>
      <c r="X202" s="808"/>
      <c r="Y202" s="808"/>
      <c r="Z202" s="808"/>
      <c r="AA202" s="808"/>
      <c r="AB202" s="808"/>
      <c r="AC202" s="808"/>
      <c r="AD202" s="808"/>
      <c r="AE202" s="808"/>
      <c r="AF202" s="808"/>
      <c r="AG202" s="808"/>
      <c r="AH202" s="808"/>
      <c r="AI202" s="808"/>
      <c r="AJ202" s="808"/>
    </row>
    <row r="203" spans="1:36" s="900" customFormat="1" ht="12.75">
      <c r="A203" s="901"/>
      <c r="B203" s="901"/>
      <c r="C203" s="806"/>
      <c r="D203" s="807"/>
      <c r="E203" s="808"/>
      <c r="F203" s="814"/>
      <c r="G203" s="808"/>
      <c r="H203" s="814"/>
      <c r="I203" s="814"/>
      <c r="J203" s="814"/>
      <c r="K203" s="814"/>
      <c r="L203" s="814"/>
      <c r="M203" s="814"/>
      <c r="N203" s="814"/>
      <c r="O203" s="814"/>
      <c r="P203" s="814"/>
      <c r="Q203" s="810"/>
      <c r="R203" s="808"/>
      <c r="S203" s="808"/>
      <c r="T203" s="901"/>
      <c r="U203" s="901"/>
      <c r="V203" s="808"/>
      <c r="W203" s="808"/>
      <c r="X203" s="808"/>
      <c r="Y203" s="808"/>
      <c r="Z203" s="808"/>
      <c r="AA203" s="808"/>
      <c r="AB203" s="808"/>
      <c r="AC203" s="808"/>
      <c r="AD203" s="808"/>
      <c r="AE203" s="808"/>
      <c r="AF203" s="808"/>
      <c r="AG203" s="808"/>
      <c r="AH203" s="808"/>
      <c r="AI203" s="808"/>
      <c r="AJ203" s="808"/>
    </row>
    <row r="204" spans="1:36" s="900" customFormat="1" ht="12.75">
      <c r="A204" s="901"/>
      <c r="B204" s="901"/>
      <c r="C204" s="806"/>
      <c r="D204" s="807" t="s">
        <v>340</v>
      </c>
      <c r="E204" s="808"/>
      <c r="F204" s="815">
        <v>0</v>
      </c>
      <c r="G204" s="808"/>
      <c r="H204" s="815">
        <v>0</v>
      </c>
      <c r="I204" s="814"/>
      <c r="J204" s="815">
        <v>0</v>
      </c>
      <c r="K204" s="814"/>
      <c r="L204" s="815">
        <v>0</v>
      </c>
      <c r="M204" s="814"/>
      <c r="N204" s="815">
        <v>0</v>
      </c>
      <c r="O204" s="814"/>
      <c r="P204" s="815">
        <v>0</v>
      </c>
      <c r="Q204" s="810"/>
      <c r="R204" s="808"/>
      <c r="S204" s="808"/>
      <c r="T204" s="901"/>
      <c r="U204" s="901"/>
      <c r="V204" s="808"/>
      <c r="W204" s="808"/>
      <c r="X204" s="808"/>
      <c r="Y204" s="808"/>
      <c r="Z204" s="808"/>
      <c r="AA204" s="808"/>
      <c r="AB204" s="808"/>
      <c r="AC204" s="808"/>
      <c r="AD204" s="808"/>
      <c r="AE204" s="808"/>
      <c r="AF204" s="808"/>
      <c r="AG204" s="808"/>
      <c r="AH204" s="808"/>
      <c r="AI204" s="808"/>
      <c r="AJ204" s="808"/>
    </row>
    <row r="205" spans="1:36" s="900" customFormat="1" ht="12.75">
      <c r="A205" s="901"/>
      <c r="B205" s="901"/>
      <c r="C205" s="806"/>
      <c r="D205" s="807"/>
      <c r="E205" s="808"/>
      <c r="F205" s="814"/>
      <c r="G205" s="808"/>
      <c r="H205" s="814"/>
      <c r="I205" s="814"/>
      <c r="J205" s="814"/>
      <c r="K205" s="814"/>
      <c r="L205" s="814"/>
      <c r="M205" s="814"/>
      <c r="N205" s="814"/>
      <c r="O205" s="814"/>
      <c r="P205" s="814"/>
      <c r="Q205" s="810"/>
      <c r="R205" s="808"/>
      <c r="S205" s="808"/>
      <c r="T205" s="901"/>
      <c r="U205" s="901"/>
      <c r="V205" s="808"/>
      <c r="W205" s="808"/>
      <c r="X205" s="808"/>
      <c r="Y205" s="808"/>
      <c r="Z205" s="808"/>
      <c r="AA205" s="808"/>
      <c r="AB205" s="808"/>
      <c r="AC205" s="808"/>
      <c r="AD205" s="808"/>
      <c r="AE205" s="808"/>
      <c r="AF205" s="808"/>
      <c r="AG205" s="808"/>
      <c r="AH205" s="808"/>
      <c r="AI205" s="808"/>
      <c r="AJ205" s="808"/>
    </row>
    <row r="206" spans="1:36" s="900" customFormat="1" ht="13.5" thickBot="1">
      <c r="A206" s="901"/>
      <c r="B206" s="901"/>
      <c r="C206" s="806"/>
      <c r="D206" s="807" t="s">
        <v>97</v>
      </c>
      <c r="E206" s="808"/>
      <c r="F206" s="818">
        <v>4896.4315707097921</v>
      </c>
      <c r="G206" s="808"/>
      <c r="H206" s="818">
        <v>25133.9</v>
      </c>
      <c r="I206" s="814"/>
      <c r="J206" s="818">
        <v>16588.771503334843</v>
      </c>
      <c r="K206" s="814"/>
      <c r="L206" s="818">
        <v>19162.479381461209</v>
      </c>
      <c r="M206" s="814"/>
      <c r="N206" s="818">
        <v>26260.29362938484</v>
      </c>
      <c r="O206" s="814"/>
      <c r="P206" s="818">
        <v>33684.283559073643</v>
      </c>
      <c r="Q206" s="810"/>
      <c r="R206" s="808"/>
      <c r="S206" s="808"/>
      <c r="T206" s="901"/>
      <c r="U206" s="901"/>
      <c r="V206" s="808"/>
      <c r="W206" s="808"/>
      <c r="X206" s="808"/>
      <c r="Y206" s="808"/>
      <c r="Z206" s="808"/>
      <c r="AA206" s="808"/>
      <c r="AB206" s="808"/>
      <c r="AC206" s="808"/>
      <c r="AD206" s="808"/>
      <c r="AE206" s="808"/>
      <c r="AF206" s="808"/>
      <c r="AG206" s="808"/>
      <c r="AH206" s="808"/>
      <c r="AI206" s="808"/>
      <c r="AJ206" s="808"/>
    </row>
    <row r="207" spans="1:36" s="900" customFormat="1" ht="13.5" thickTop="1">
      <c r="A207" s="901"/>
      <c r="B207" s="901"/>
      <c r="C207" s="869"/>
      <c r="D207" s="870"/>
      <c r="E207" s="870"/>
      <c r="F207" s="819"/>
      <c r="G207" s="819"/>
      <c r="H207" s="819"/>
      <c r="I207" s="870"/>
      <c r="J207" s="870"/>
      <c r="K207" s="870"/>
      <c r="L207" s="870"/>
      <c r="M207" s="870"/>
      <c r="N207" s="870"/>
      <c r="O207" s="870"/>
      <c r="P207" s="870"/>
      <c r="Q207" s="871"/>
      <c r="R207" s="808"/>
      <c r="S207" s="808"/>
      <c r="T207" s="901"/>
      <c r="U207" s="901"/>
      <c r="V207" s="808"/>
      <c r="W207" s="808"/>
      <c r="X207" s="808"/>
      <c r="Y207" s="808"/>
      <c r="Z207" s="808"/>
      <c r="AA207" s="808"/>
      <c r="AB207" s="808"/>
      <c r="AC207" s="808"/>
      <c r="AD207" s="808"/>
      <c r="AE207" s="808"/>
      <c r="AF207" s="808"/>
      <c r="AG207" s="808"/>
      <c r="AH207" s="808"/>
      <c r="AI207" s="808"/>
      <c r="AJ207" s="808"/>
    </row>
    <row r="208" spans="1:36" s="900" customFormat="1" ht="12.75">
      <c r="A208" s="901"/>
      <c r="B208" s="901"/>
      <c r="C208" s="808" t="s">
        <v>98</v>
      </c>
      <c r="D208" s="808"/>
      <c r="E208" s="808"/>
      <c r="F208" s="808"/>
      <c r="G208" s="808"/>
      <c r="H208" s="808"/>
      <c r="I208" s="808"/>
      <c r="J208" s="808"/>
      <c r="K208" s="808"/>
      <c r="L208" s="901"/>
      <c r="M208" s="901"/>
      <c r="N208" s="901"/>
      <c r="O208" s="901"/>
      <c r="P208" s="808"/>
      <c r="Q208" s="808"/>
      <c r="R208" s="808"/>
      <c r="S208" s="808"/>
      <c r="T208" s="808"/>
      <c r="U208" s="808"/>
      <c r="V208" s="808"/>
      <c r="W208" s="808"/>
      <c r="X208" s="808"/>
      <c r="Y208" s="808"/>
      <c r="Z208" s="808"/>
      <c r="AA208" s="808"/>
      <c r="AB208" s="808"/>
      <c r="AC208" s="808"/>
      <c r="AD208" s="808"/>
    </row>
    <row r="209" spans="1:30" s="900" customFormat="1" ht="12.75">
      <c r="A209" s="901"/>
      <c r="B209" s="901"/>
      <c r="C209" s="808" t="s">
        <v>99</v>
      </c>
      <c r="D209" s="901"/>
      <c r="E209" s="902"/>
      <c r="F209" s="902"/>
      <c r="G209" s="902"/>
      <c r="H209" s="902"/>
      <c r="I209" s="902"/>
      <c r="J209" s="901"/>
      <c r="K209" s="901"/>
      <c r="L209" s="901"/>
      <c r="M209" s="901"/>
      <c r="N209" s="901"/>
      <c r="O209" s="901"/>
      <c r="P209" s="808"/>
      <c r="Q209" s="808"/>
      <c r="R209" s="808"/>
      <c r="S209" s="808"/>
      <c r="T209" s="808"/>
      <c r="U209" s="808"/>
      <c r="V209" s="808"/>
      <c r="W209" s="808"/>
      <c r="X209" s="808"/>
      <c r="Y209" s="808"/>
      <c r="Z209" s="808"/>
      <c r="AA209" s="808"/>
      <c r="AB209" s="808"/>
      <c r="AC209" s="808"/>
      <c r="AD209" s="808"/>
    </row>
    <row r="210" spans="1:30" s="900" customFormat="1" ht="12.75">
      <c r="A210" s="901"/>
      <c r="B210" s="901"/>
      <c r="C210" s="808" t="s">
        <v>341</v>
      </c>
      <c r="D210" s="901"/>
      <c r="E210" s="902"/>
      <c r="F210" s="902"/>
      <c r="G210" s="902"/>
      <c r="H210" s="902"/>
      <c r="I210" s="902"/>
      <c r="J210" s="901"/>
      <c r="K210" s="901"/>
      <c r="L210" s="901"/>
      <c r="M210" s="901"/>
      <c r="N210" s="901"/>
      <c r="O210" s="901"/>
      <c r="P210" s="808"/>
      <c r="Q210" s="808"/>
      <c r="R210" s="808"/>
      <c r="S210" s="808"/>
      <c r="T210" s="808"/>
      <c r="U210" s="808"/>
      <c r="V210" s="808"/>
      <c r="W210" s="808"/>
      <c r="X210" s="808"/>
      <c r="Y210" s="808"/>
      <c r="Z210" s="808"/>
      <c r="AA210" s="808"/>
      <c r="AB210" s="808"/>
      <c r="AC210" s="808"/>
      <c r="AD210" s="808"/>
    </row>
    <row r="211" spans="1:30" s="900" customFormat="1" ht="12.75">
      <c r="A211" s="901"/>
      <c r="B211" s="901"/>
      <c r="C211" s="902"/>
      <c r="D211" s="901"/>
      <c r="E211" s="902"/>
      <c r="F211" s="902"/>
      <c r="G211" s="902"/>
      <c r="H211" s="902"/>
      <c r="I211" s="902"/>
      <c r="J211" s="901"/>
      <c r="K211" s="901"/>
      <c r="L211" s="901"/>
      <c r="M211" s="901"/>
      <c r="N211" s="901"/>
      <c r="O211" s="901"/>
      <c r="P211" s="808"/>
      <c r="Q211" s="808"/>
      <c r="R211" s="808"/>
      <c r="S211" s="808"/>
      <c r="T211" s="808"/>
      <c r="U211" s="808"/>
      <c r="V211" s="808"/>
      <c r="W211" s="808"/>
      <c r="X211" s="808"/>
      <c r="Y211" s="808"/>
      <c r="Z211" s="808"/>
      <c r="AA211" s="808"/>
      <c r="AB211" s="808"/>
      <c r="AC211" s="808"/>
      <c r="AD211" s="808"/>
    </row>
    <row r="212" spans="1:30" s="900" customFormat="1" ht="12.75">
      <c r="A212" s="901"/>
      <c r="B212" s="901"/>
      <c r="C212" s="902"/>
      <c r="D212" s="901"/>
      <c r="E212" s="902"/>
      <c r="F212" s="902"/>
      <c r="G212" s="902"/>
      <c r="H212" s="902"/>
      <c r="I212" s="902"/>
      <c r="J212" s="901"/>
      <c r="K212" s="901"/>
      <c r="L212" s="901"/>
      <c r="M212" s="901"/>
      <c r="N212" s="901"/>
      <c r="O212" s="901"/>
      <c r="P212" s="808"/>
      <c r="Q212" s="808"/>
      <c r="R212" s="808"/>
      <c r="S212" s="808"/>
      <c r="T212" s="808"/>
      <c r="U212" s="808"/>
      <c r="V212" s="808"/>
      <c r="W212" s="808"/>
      <c r="X212" s="808"/>
      <c r="Y212" s="808"/>
      <c r="Z212" s="808"/>
      <c r="AA212" s="808"/>
      <c r="AB212" s="808"/>
      <c r="AC212" s="808"/>
      <c r="AD212" s="808"/>
    </row>
    <row r="213" spans="1:30" s="900" customFormat="1" ht="12.75">
      <c r="A213" s="901"/>
      <c r="B213" s="901"/>
      <c r="C213" s="902"/>
      <c r="D213" s="903" t="s">
        <v>342</v>
      </c>
      <c r="E213" s="901"/>
      <c r="F213" s="904" t="s">
        <v>3</v>
      </c>
      <c r="G213" s="901"/>
      <c r="H213" s="904" t="s">
        <v>3</v>
      </c>
      <c r="I213" s="901"/>
      <c r="J213" s="906"/>
      <c r="K213" s="907"/>
      <c r="L213" s="905" t="s">
        <v>6</v>
      </c>
      <c r="M213" s="908"/>
      <c r="N213" s="905" t="s">
        <v>7</v>
      </c>
      <c r="O213" s="905"/>
      <c r="P213" s="905"/>
      <c r="Q213" s="905"/>
      <c r="R213" s="905"/>
      <c r="S213" s="908"/>
      <c r="T213" s="908"/>
      <c r="U213" s="808"/>
      <c r="V213" s="904" t="s">
        <v>8</v>
      </c>
      <c r="W213" s="901"/>
      <c r="X213" s="904" t="s">
        <v>8</v>
      </c>
    </row>
    <row r="214" spans="1:30" s="900" customFormat="1" ht="12.75">
      <c r="A214" s="901" t="s">
        <v>9</v>
      </c>
      <c r="B214" s="901"/>
      <c r="C214" s="902"/>
      <c r="D214" s="901"/>
      <c r="E214" s="901"/>
      <c r="F214" s="902" t="s">
        <v>10</v>
      </c>
      <c r="G214" s="901"/>
      <c r="H214" s="902" t="s">
        <v>10</v>
      </c>
      <c r="I214" s="901"/>
      <c r="J214" s="907" t="s">
        <v>13</v>
      </c>
      <c r="K214" s="907"/>
      <c r="L214" s="902" t="s">
        <v>15</v>
      </c>
      <c r="M214" s="908"/>
      <c r="N214" s="902" t="s">
        <v>15</v>
      </c>
      <c r="O214" s="902"/>
      <c r="P214" s="902" t="s">
        <v>16</v>
      </c>
      <c r="Q214" s="902"/>
      <c r="R214" s="902" t="s">
        <v>17</v>
      </c>
      <c r="S214" s="902"/>
      <c r="T214" s="902" t="s">
        <v>18</v>
      </c>
      <c r="U214" s="808"/>
      <c r="V214" s="902" t="s">
        <v>10</v>
      </c>
      <c r="W214" s="901"/>
      <c r="X214" s="902" t="s">
        <v>10</v>
      </c>
    </row>
    <row r="215" spans="1:30" s="900" customFormat="1" ht="13.5" thickBot="1">
      <c r="A215" s="911" t="s">
        <v>20</v>
      </c>
      <c r="B215" s="911"/>
      <c r="C215" s="911" t="s">
        <v>21</v>
      </c>
      <c r="D215" s="911"/>
      <c r="E215" s="911"/>
      <c r="F215" s="912" t="s">
        <v>6</v>
      </c>
      <c r="G215" s="911"/>
      <c r="H215" s="912" t="s">
        <v>7</v>
      </c>
      <c r="I215" s="911"/>
      <c r="J215" s="913" t="s">
        <v>5</v>
      </c>
      <c r="K215" s="913"/>
      <c r="L215" s="912" t="s">
        <v>23</v>
      </c>
      <c r="M215" s="914"/>
      <c r="N215" s="912" t="s">
        <v>23</v>
      </c>
      <c r="O215" s="912"/>
      <c r="P215" s="912" t="s">
        <v>24</v>
      </c>
      <c r="Q215" s="912"/>
      <c r="R215" s="912" t="s">
        <v>25</v>
      </c>
      <c r="S215" s="912"/>
      <c r="T215" s="912" t="s">
        <v>25</v>
      </c>
      <c r="U215" s="915"/>
      <c r="V215" s="912" t="s">
        <v>6</v>
      </c>
      <c r="W215" s="911"/>
      <c r="X215" s="912" t="s">
        <v>7</v>
      </c>
    </row>
    <row r="216" spans="1:30" s="900" customFormat="1" ht="12.75">
      <c r="A216" s="901"/>
      <c r="B216" s="901"/>
      <c r="C216" s="902"/>
      <c r="D216" s="901"/>
      <c r="E216" s="901"/>
      <c r="F216" s="902" t="s">
        <v>27</v>
      </c>
      <c r="G216" s="901"/>
      <c r="H216" s="902" t="s">
        <v>28</v>
      </c>
      <c r="I216" s="901"/>
      <c r="J216" s="902" t="s">
        <v>29</v>
      </c>
      <c r="K216" s="901"/>
      <c r="L216" s="902" t="s">
        <v>30</v>
      </c>
      <c r="M216" s="808"/>
      <c r="N216" s="916" t="s">
        <v>31</v>
      </c>
      <c r="O216" s="917"/>
      <c r="P216" s="902" t="s">
        <v>32</v>
      </c>
      <c r="Q216" s="917"/>
      <c r="R216" s="902" t="s">
        <v>33</v>
      </c>
      <c r="S216" s="917"/>
      <c r="T216" s="902" t="s">
        <v>34</v>
      </c>
      <c r="U216" s="917"/>
      <c r="V216" s="902" t="s">
        <v>35</v>
      </c>
      <c r="W216" s="917"/>
      <c r="X216" s="902" t="s">
        <v>36</v>
      </c>
    </row>
    <row r="217" spans="1:30" s="900" customFormat="1" ht="12.75">
      <c r="A217" s="902"/>
      <c r="B217" s="901"/>
      <c r="C217" s="902"/>
      <c r="D217" s="901"/>
      <c r="E217" s="901"/>
      <c r="F217" s="901"/>
      <c r="G217" s="901"/>
      <c r="H217" s="901"/>
      <c r="I217" s="901"/>
      <c r="J217" s="901"/>
      <c r="K217" s="901"/>
      <c r="L217" s="901"/>
      <c r="M217" s="808"/>
      <c r="N217" s="901"/>
      <c r="O217" s="901"/>
      <c r="P217" s="901"/>
      <c r="Q217" s="901"/>
      <c r="R217" s="901"/>
      <c r="S217" s="901"/>
      <c r="T217" s="901"/>
      <c r="U217" s="808"/>
      <c r="V217" s="808"/>
      <c r="W217" s="808"/>
      <c r="X217" s="808"/>
    </row>
    <row r="218" spans="1:30" s="900" customFormat="1" ht="14.25">
      <c r="A218" s="902"/>
      <c r="B218" s="901"/>
      <c r="C218" s="901" t="s">
        <v>42</v>
      </c>
      <c r="D218" s="901"/>
      <c r="E218" s="901"/>
      <c r="F218" s="901"/>
      <c r="G218" s="901"/>
      <c r="H218" s="901"/>
      <c r="I218" s="901"/>
      <c r="J218" s="901"/>
      <c r="K218" s="901"/>
      <c r="L218" s="901"/>
      <c r="M218" s="808"/>
      <c r="N218" s="901"/>
      <c r="O218" s="901"/>
      <c r="P218" s="918"/>
      <c r="Q218" s="919"/>
      <c r="R218" s="901"/>
      <c r="S218" s="919"/>
      <c r="T218" s="901"/>
      <c r="U218" s="808"/>
      <c r="V218" s="808"/>
      <c r="W218" s="808"/>
      <c r="X218" s="808"/>
    </row>
    <row r="219" spans="1:30" s="900" customFormat="1" ht="12.75">
      <c r="A219" s="921" t="s">
        <v>44</v>
      </c>
      <c r="B219" s="901"/>
      <c r="C219" s="902">
        <v>1</v>
      </c>
      <c r="D219" s="901" t="s">
        <v>45</v>
      </c>
      <c r="E219" s="902"/>
      <c r="F219" s="809">
        <v>0</v>
      </c>
      <c r="G219" s="809"/>
      <c r="H219" s="809">
        <v>0</v>
      </c>
      <c r="I219" s="809"/>
      <c r="J219" s="809">
        <v>0</v>
      </c>
      <c r="K219" s="809"/>
      <c r="L219" s="809">
        <v>0</v>
      </c>
      <c r="M219" s="809"/>
      <c r="N219" s="809">
        <v>0</v>
      </c>
      <c r="O219" s="901"/>
      <c r="P219" s="922">
        <v>0.04</v>
      </c>
      <c r="Q219" s="902"/>
      <c r="R219" s="923">
        <v>0</v>
      </c>
      <c r="S219" s="923"/>
      <c r="T219" s="923">
        <v>0</v>
      </c>
      <c r="U219" s="923"/>
      <c r="V219" s="923">
        <v>0</v>
      </c>
      <c r="W219" s="923"/>
      <c r="X219" s="923">
        <v>0</v>
      </c>
    </row>
    <row r="220" spans="1:30" s="900" customFormat="1" ht="12.75">
      <c r="A220" s="921" t="s">
        <v>46</v>
      </c>
      <c r="B220" s="901"/>
      <c r="C220" s="902">
        <v>1</v>
      </c>
      <c r="D220" s="901" t="s">
        <v>47</v>
      </c>
      <c r="E220" s="902"/>
      <c r="F220" s="809">
        <v>0</v>
      </c>
      <c r="G220" s="809"/>
      <c r="H220" s="809">
        <v>0</v>
      </c>
      <c r="I220" s="809"/>
      <c r="J220" s="809">
        <v>0</v>
      </c>
      <c r="K220" s="809"/>
      <c r="L220" s="809">
        <v>0</v>
      </c>
      <c r="M220" s="809"/>
      <c r="N220" s="809">
        <v>0</v>
      </c>
      <c r="O220" s="901"/>
      <c r="P220" s="922">
        <v>0.06</v>
      </c>
      <c r="Q220" s="902"/>
      <c r="R220" s="923">
        <v>0</v>
      </c>
      <c r="S220" s="923"/>
      <c r="T220" s="923">
        <v>0</v>
      </c>
      <c r="U220" s="923"/>
      <c r="V220" s="923">
        <v>0</v>
      </c>
      <c r="W220" s="923"/>
      <c r="X220" s="923">
        <v>0</v>
      </c>
    </row>
    <row r="221" spans="1:30" s="900" customFormat="1" ht="12.75">
      <c r="A221" s="921" t="s">
        <v>48</v>
      </c>
      <c r="B221" s="901"/>
      <c r="C221" s="902">
        <v>2</v>
      </c>
      <c r="D221" s="901" t="s">
        <v>49</v>
      </c>
      <c r="E221" s="902"/>
      <c r="F221" s="809">
        <v>0</v>
      </c>
      <c r="G221" s="809"/>
      <c r="H221" s="809">
        <v>0</v>
      </c>
      <c r="I221" s="809"/>
      <c r="J221" s="809">
        <v>0</v>
      </c>
      <c r="K221" s="809"/>
      <c r="L221" s="809">
        <v>0</v>
      </c>
      <c r="M221" s="809"/>
      <c r="N221" s="809">
        <v>0</v>
      </c>
      <c r="O221" s="901"/>
      <c r="P221" s="922">
        <v>0.06</v>
      </c>
      <c r="Q221" s="902"/>
      <c r="R221" s="923">
        <v>0</v>
      </c>
      <c r="S221" s="923"/>
      <c r="T221" s="923">
        <v>0</v>
      </c>
      <c r="U221" s="923"/>
      <c r="V221" s="923">
        <v>0</v>
      </c>
      <c r="W221" s="923"/>
      <c r="X221" s="923">
        <v>0</v>
      </c>
    </row>
    <row r="222" spans="1:30" s="900" customFormat="1" ht="12.75">
      <c r="A222" s="921" t="s">
        <v>50</v>
      </c>
      <c r="B222" s="901"/>
      <c r="C222" s="902">
        <v>3</v>
      </c>
      <c r="D222" s="901" t="s">
        <v>51</v>
      </c>
      <c r="E222" s="902"/>
      <c r="F222" s="809">
        <v>0</v>
      </c>
      <c r="G222" s="809"/>
      <c r="H222" s="809">
        <v>0</v>
      </c>
      <c r="I222" s="809"/>
      <c r="J222" s="809">
        <v>0</v>
      </c>
      <c r="K222" s="809"/>
      <c r="L222" s="809">
        <v>0</v>
      </c>
      <c r="M222" s="809"/>
      <c r="N222" s="809">
        <v>0</v>
      </c>
      <c r="O222" s="901"/>
      <c r="P222" s="922">
        <v>0.05</v>
      </c>
      <c r="Q222" s="902"/>
      <c r="R222" s="923">
        <v>0</v>
      </c>
      <c r="S222" s="923"/>
      <c r="T222" s="923">
        <v>0</v>
      </c>
      <c r="U222" s="923"/>
      <c r="V222" s="923">
        <v>0</v>
      </c>
      <c r="W222" s="923"/>
      <c r="X222" s="923">
        <v>0</v>
      </c>
    </row>
    <row r="223" spans="1:30" s="900" customFormat="1" ht="12.75">
      <c r="A223" s="921" t="s">
        <v>52</v>
      </c>
      <c r="B223" s="901"/>
      <c r="C223" s="902">
        <v>6</v>
      </c>
      <c r="D223" s="901" t="s">
        <v>53</v>
      </c>
      <c r="E223" s="902"/>
      <c r="F223" s="809">
        <v>0</v>
      </c>
      <c r="G223" s="809"/>
      <c r="H223" s="809">
        <v>0</v>
      </c>
      <c r="I223" s="809"/>
      <c r="J223" s="809">
        <v>0</v>
      </c>
      <c r="K223" s="809"/>
      <c r="L223" s="809">
        <v>0</v>
      </c>
      <c r="M223" s="809"/>
      <c r="N223" s="809">
        <v>0</v>
      </c>
      <c r="O223" s="901"/>
      <c r="P223" s="922">
        <v>0.1</v>
      </c>
      <c r="Q223" s="902"/>
      <c r="R223" s="923">
        <v>0</v>
      </c>
      <c r="S223" s="923"/>
      <c r="T223" s="923">
        <v>0</v>
      </c>
      <c r="U223" s="923"/>
      <c r="V223" s="923">
        <v>0</v>
      </c>
      <c r="W223" s="923"/>
      <c r="X223" s="923">
        <v>0</v>
      </c>
    </row>
    <row r="224" spans="1:30" s="900" customFormat="1" ht="12.75">
      <c r="A224" s="921" t="s">
        <v>54</v>
      </c>
      <c r="B224" s="901"/>
      <c r="C224" s="902">
        <v>7</v>
      </c>
      <c r="D224" s="901" t="s">
        <v>55</v>
      </c>
      <c r="E224" s="902"/>
      <c r="F224" s="809">
        <v>0</v>
      </c>
      <c r="G224" s="809"/>
      <c r="H224" s="809">
        <v>0</v>
      </c>
      <c r="I224" s="809"/>
      <c r="J224" s="809">
        <v>0</v>
      </c>
      <c r="K224" s="809"/>
      <c r="L224" s="809">
        <v>0</v>
      </c>
      <c r="M224" s="809"/>
      <c r="N224" s="809">
        <v>0</v>
      </c>
      <c r="O224" s="901"/>
      <c r="P224" s="922">
        <v>0.15</v>
      </c>
      <c r="Q224" s="902"/>
      <c r="R224" s="923">
        <v>0</v>
      </c>
      <c r="S224" s="923"/>
      <c r="T224" s="923">
        <v>0</v>
      </c>
      <c r="U224" s="923"/>
      <c r="V224" s="923">
        <v>0</v>
      </c>
      <c r="W224" s="923"/>
      <c r="X224" s="923">
        <v>0</v>
      </c>
    </row>
    <row r="225" spans="1:34" s="900" customFormat="1" ht="12.75">
      <c r="A225" s="921" t="s">
        <v>56</v>
      </c>
      <c r="B225" s="901"/>
      <c r="C225" s="902">
        <v>8</v>
      </c>
      <c r="D225" s="901" t="s">
        <v>57</v>
      </c>
      <c r="E225" s="902"/>
      <c r="F225" s="809">
        <v>0</v>
      </c>
      <c r="G225" s="809"/>
      <c r="H225" s="809">
        <v>0</v>
      </c>
      <c r="I225" s="809"/>
      <c r="J225" s="809">
        <v>0</v>
      </c>
      <c r="K225" s="809"/>
      <c r="L225" s="809">
        <v>0</v>
      </c>
      <c r="M225" s="809"/>
      <c r="N225" s="809">
        <v>0</v>
      </c>
      <c r="O225" s="901"/>
      <c r="P225" s="922">
        <v>0.2</v>
      </c>
      <c r="Q225" s="902"/>
      <c r="R225" s="923">
        <v>0</v>
      </c>
      <c r="S225" s="923"/>
      <c r="T225" s="923">
        <v>0</v>
      </c>
      <c r="U225" s="923"/>
      <c r="V225" s="923">
        <v>0</v>
      </c>
      <c r="W225" s="923"/>
      <c r="X225" s="923">
        <v>0</v>
      </c>
    </row>
    <row r="226" spans="1:34" s="900" customFormat="1" ht="12.75">
      <c r="A226" s="921" t="s">
        <v>58</v>
      </c>
      <c r="B226" s="901"/>
      <c r="C226" s="902">
        <v>10</v>
      </c>
      <c r="D226" s="901" t="s">
        <v>59</v>
      </c>
      <c r="E226" s="902"/>
      <c r="F226" s="809">
        <v>0</v>
      </c>
      <c r="G226" s="809"/>
      <c r="H226" s="809">
        <v>0</v>
      </c>
      <c r="I226" s="809"/>
      <c r="J226" s="809">
        <v>0</v>
      </c>
      <c r="K226" s="809"/>
      <c r="L226" s="809">
        <v>0</v>
      </c>
      <c r="M226" s="809"/>
      <c r="N226" s="809">
        <v>0</v>
      </c>
      <c r="O226" s="901"/>
      <c r="P226" s="922">
        <v>0.3</v>
      </c>
      <c r="Q226" s="902"/>
      <c r="R226" s="923">
        <v>0</v>
      </c>
      <c r="S226" s="923"/>
      <c r="T226" s="923">
        <v>0</v>
      </c>
      <c r="U226" s="923"/>
      <c r="V226" s="923">
        <v>0</v>
      </c>
      <c r="W226" s="923"/>
      <c r="X226" s="923">
        <v>0</v>
      </c>
    </row>
    <row r="227" spans="1:34" s="900" customFormat="1" ht="12.75">
      <c r="A227" s="921" t="s">
        <v>60</v>
      </c>
      <c r="B227" s="901"/>
      <c r="C227" s="902">
        <v>12</v>
      </c>
      <c r="D227" s="901" t="s">
        <v>61</v>
      </c>
      <c r="E227" s="902"/>
      <c r="F227" s="809">
        <v>0</v>
      </c>
      <c r="G227" s="809"/>
      <c r="H227" s="809">
        <v>0</v>
      </c>
      <c r="I227" s="809"/>
      <c r="J227" s="809">
        <v>777.14808945140044</v>
      </c>
      <c r="K227" s="809"/>
      <c r="L227" s="809">
        <v>777.14808945140044</v>
      </c>
      <c r="M227" s="809"/>
      <c r="N227" s="809">
        <v>388.57404472570022</v>
      </c>
      <c r="O227" s="901"/>
      <c r="P227" s="922">
        <v>1</v>
      </c>
      <c r="Q227" s="902"/>
      <c r="R227" s="923">
        <v>777.14808945140044</v>
      </c>
      <c r="S227" s="923"/>
      <c r="T227" s="923">
        <v>388.57404472570022</v>
      </c>
      <c r="U227" s="923"/>
      <c r="V227" s="923">
        <v>0</v>
      </c>
      <c r="W227" s="923"/>
      <c r="X227" s="923">
        <v>388.57404472570022</v>
      </c>
    </row>
    <row r="228" spans="1:34" s="900" customFormat="1" ht="12.75">
      <c r="A228" s="921" t="s">
        <v>62</v>
      </c>
      <c r="B228" s="901"/>
      <c r="C228" s="902">
        <v>13</v>
      </c>
      <c r="D228" s="901" t="s">
        <v>63</v>
      </c>
      <c r="E228" s="902"/>
      <c r="F228" s="809">
        <v>0</v>
      </c>
      <c r="G228" s="809"/>
      <c r="H228" s="809">
        <v>0</v>
      </c>
      <c r="I228" s="809"/>
      <c r="J228" s="809">
        <v>0</v>
      </c>
      <c r="K228" s="809"/>
      <c r="L228" s="809">
        <v>0</v>
      </c>
      <c r="M228" s="809"/>
      <c r="N228" s="809">
        <v>0</v>
      </c>
      <c r="O228" s="901"/>
      <c r="P228" s="922" t="s">
        <v>64</v>
      </c>
      <c r="Q228" s="902"/>
      <c r="R228" s="923">
        <v>0</v>
      </c>
      <c r="S228" s="923"/>
      <c r="T228" s="923">
        <v>0</v>
      </c>
      <c r="U228" s="923"/>
      <c r="V228" s="923">
        <v>0</v>
      </c>
      <c r="W228" s="923"/>
      <c r="X228" s="923">
        <v>0</v>
      </c>
    </row>
    <row r="229" spans="1:34" s="900" customFormat="1" ht="12.75">
      <c r="A229" s="921" t="s">
        <v>65</v>
      </c>
      <c r="B229" s="901"/>
      <c r="C229" s="924">
        <v>14.1</v>
      </c>
      <c r="D229" s="901" t="s">
        <v>66</v>
      </c>
      <c r="E229" s="902"/>
      <c r="F229" s="809">
        <v>0</v>
      </c>
      <c r="G229" s="809"/>
      <c r="H229" s="809">
        <v>0</v>
      </c>
      <c r="I229" s="809"/>
      <c r="J229" s="809">
        <v>0</v>
      </c>
      <c r="K229" s="809"/>
      <c r="L229" s="809">
        <v>0</v>
      </c>
      <c r="M229" s="809"/>
      <c r="N229" s="809">
        <v>0</v>
      </c>
      <c r="O229" s="901"/>
      <c r="P229" s="922">
        <v>0.05</v>
      </c>
      <c r="Q229" s="902"/>
      <c r="R229" s="923">
        <v>0</v>
      </c>
      <c r="S229" s="923"/>
      <c r="T229" s="923">
        <v>0</v>
      </c>
      <c r="U229" s="923"/>
      <c r="V229" s="923">
        <v>0</v>
      </c>
      <c r="W229" s="923"/>
      <c r="X229" s="923">
        <v>0</v>
      </c>
      <c r="AB229" s="937"/>
      <c r="AC229" s="937"/>
      <c r="AD229" s="937"/>
      <c r="AE229" s="937"/>
      <c r="AF229" s="937"/>
      <c r="AG229" s="937"/>
      <c r="AH229" s="937"/>
    </row>
    <row r="230" spans="1:34" s="900" customFormat="1" ht="12.75">
      <c r="A230" s="921" t="s">
        <v>67</v>
      </c>
      <c r="B230" s="901"/>
      <c r="C230" s="924">
        <v>14.1</v>
      </c>
      <c r="D230" s="901" t="s">
        <v>68</v>
      </c>
      <c r="E230" s="902"/>
      <c r="F230" s="809">
        <v>0</v>
      </c>
      <c r="G230" s="809"/>
      <c r="H230" s="809">
        <v>0</v>
      </c>
      <c r="I230" s="809"/>
      <c r="J230" s="809">
        <v>0</v>
      </c>
      <c r="K230" s="809"/>
      <c r="L230" s="809">
        <v>0</v>
      </c>
      <c r="M230" s="809"/>
      <c r="N230" s="809">
        <v>0</v>
      </c>
      <c r="O230" s="901"/>
      <c r="P230" s="922">
        <v>7.0000000000000007E-2</v>
      </c>
      <c r="Q230" s="925"/>
      <c r="R230" s="923">
        <v>0</v>
      </c>
      <c r="S230" s="923"/>
      <c r="T230" s="923">
        <v>0</v>
      </c>
      <c r="U230" s="923"/>
      <c r="V230" s="923">
        <v>0</v>
      </c>
      <c r="W230" s="923"/>
      <c r="X230" s="923">
        <v>0</v>
      </c>
    </row>
    <row r="231" spans="1:34" s="900" customFormat="1" ht="12.75">
      <c r="A231" s="921" t="s">
        <v>69</v>
      </c>
      <c r="B231" s="901"/>
      <c r="C231" s="902">
        <v>17</v>
      </c>
      <c r="D231" s="901" t="s">
        <v>70</v>
      </c>
      <c r="E231" s="902"/>
      <c r="F231" s="809">
        <v>0</v>
      </c>
      <c r="G231" s="809"/>
      <c r="H231" s="809">
        <v>0</v>
      </c>
      <c r="I231" s="809"/>
      <c r="J231" s="809">
        <v>0</v>
      </c>
      <c r="K231" s="809"/>
      <c r="L231" s="809">
        <v>0</v>
      </c>
      <c r="M231" s="809"/>
      <c r="N231" s="809">
        <v>0</v>
      </c>
      <c r="O231" s="901"/>
      <c r="P231" s="922">
        <v>0.08</v>
      </c>
      <c r="Q231" s="902"/>
      <c r="R231" s="923">
        <v>0</v>
      </c>
      <c r="S231" s="923"/>
      <c r="T231" s="923">
        <v>0</v>
      </c>
      <c r="U231" s="923"/>
      <c r="V231" s="923">
        <v>0</v>
      </c>
      <c r="W231" s="923"/>
      <c r="X231" s="923">
        <v>0</v>
      </c>
    </row>
    <row r="232" spans="1:34" s="900" customFormat="1" ht="12.75">
      <c r="A232" s="921" t="s">
        <v>71</v>
      </c>
      <c r="B232" s="901"/>
      <c r="C232" s="902">
        <v>38</v>
      </c>
      <c r="D232" s="901" t="s">
        <v>72</v>
      </c>
      <c r="E232" s="902"/>
      <c r="F232" s="809">
        <v>0</v>
      </c>
      <c r="G232" s="809"/>
      <c r="H232" s="809">
        <v>0</v>
      </c>
      <c r="I232" s="809"/>
      <c r="J232" s="809">
        <v>0</v>
      </c>
      <c r="K232" s="809"/>
      <c r="L232" s="809">
        <v>0</v>
      </c>
      <c r="M232" s="809"/>
      <c r="N232" s="809">
        <v>0</v>
      </c>
      <c r="O232" s="901"/>
      <c r="P232" s="922">
        <v>0.3</v>
      </c>
      <c r="Q232" s="902"/>
      <c r="R232" s="923">
        <v>0</v>
      </c>
      <c r="S232" s="923"/>
      <c r="T232" s="923">
        <v>0</v>
      </c>
      <c r="U232" s="923"/>
      <c r="V232" s="923">
        <v>0</v>
      </c>
      <c r="W232" s="923"/>
      <c r="X232" s="923">
        <v>0</v>
      </c>
    </row>
    <row r="233" spans="1:34" s="900" customFormat="1" ht="12.75">
      <c r="A233" s="921" t="s">
        <v>73</v>
      </c>
      <c r="B233" s="901"/>
      <c r="C233" s="902">
        <v>41</v>
      </c>
      <c r="D233" s="901" t="s">
        <v>74</v>
      </c>
      <c r="E233" s="902"/>
      <c r="F233" s="809">
        <v>0</v>
      </c>
      <c r="G233" s="809"/>
      <c r="H233" s="809">
        <v>0</v>
      </c>
      <c r="I233" s="809"/>
      <c r="J233" s="809">
        <v>0</v>
      </c>
      <c r="K233" s="809"/>
      <c r="L233" s="809">
        <v>0</v>
      </c>
      <c r="M233" s="809"/>
      <c r="N233" s="809">
        <v>0</v>
      </c>
      <c r="O233" s="901"/>
      <c r="P233" s="922">
        <v>0.25</v>
      </c>
      <c r="Q233" s="902"/>
      <c r="R233" s="923">
        <v>0</v>
      </c>
      <c r="S233" s="923"/>
      <c r="T233" s="923">
        <v>0</v>
      </c>
      <c r="U233" s="923"/>
      <c r="V233" s="923">
        <v>0</v>
      </c>
      <c r="W233" s="923"/>
      <c r="X233" s="923">
        <v>0</v>
      </c>
    </row>
    <row r="234" spans="1:34" s="900" customFormat="1" ht="12.75">
      <c r="A234" s="921" t="s">
        <v>75</v>
      </c>
      <c r="B234" s="901"/>
      <c r="C234" s="902">
        <v>45</v>
      </c>
      <c r="D234" s="926" t="s">
        <v>76</v>
      </c>
      <c r="E234" s="902"/>
      <c r="F234" s="809">
        <v>0</v>
      </c>
      <c r="G234" s="809"/>
      <c r="H234" s="809">
        <v>0</v>
      </c>
      <c r="I234" s="809"/>
      <c r="J234" s="809">
        <v>0</v>
      </c>
      <c r="K234" s="809"/>
      <c r="L234" s="809">
        <v>0</v>
      </c>
      <c r="M234" s="809"/>
      <c r="N234" s="809">
        <v>0</v>
      </c>
      <c r="O234" s="901"/>
      <c r="P234" s="922">
        <v>0.45</v>
      </c>
      <c r="Q234" s="902"/>
      <c r="R234" s="923">
        <v>0</v>
      </c>
      <c r="S234" s="923"/>
      <c r="T234" s="923">
        <v>0</v>
      </c>
      <c r="U234" s="923"/>
      <c r="V234" s="923">
        <v>0</v>
      </c>
      <c r="W234" s="923"/>
      <c r="X234" s="923">
        <v>0</v>
      </c>
    </row>
    <row r="235" spans="1:34" s="900" customFormat="1" ht="12.75">
      <c r="A235" s="921" t="s">
        <v>77</v>
      </c>
      <c r="B235" s="901"/>
      <c r="C235" s="902">
        <v>49</v>
      </c>
      <c r="D235" s="901" t="s">
        <v>78</v>
      </c>
      <c r="E235" s="902"/>
      <c r="F235" s="809">
        <v>0</v>
      </c>
      <c r="G235" s="809"/>
      <c r="H235" s="809">
        <v>0</v>
      </c>
      <c r="I235" s="809"/>
      <c r="J235" s="809">
        <v>0</v>
      </c>
      <c r="K235" s="809"/>
      <c r="L235" s="809">
        <v>0</v>
      </c>
      <c r="M235" s="809"/>
      <c r="N235" s="809">
        <v>0</v>
      </c>
      <c r="O235" s="901"/>
      <c r="P235" s="922">
        <v>0.08</v>
      </c>
      <c r="Q235" s="902"/>
      <c r="R235" s="923">
        <v>0</v>
      </c>
      <c r="S235" s="923"/>
      <c r="T235" s="923">
        <v>0</v>
      </c>
      <c r="U235" s="923"/>
      <c r="V235" s="923">
        <v>0</v>
      </c>
      <c r="W235" s="923"/>
      <c r="X235" s="923">
        <v>0</v>
      </c>
    </row>
    <row r="236" spans="1:34" s="900" customFormat="1" ht="12.75">
      <c r="A236" s="921" t="s">
        <v>79</v>
      </c>
      <c r="B236" s="901"/>
      <c r="C236" s="902">
        <v>50</v>
      </c>
      <c r="D236" s="926" t="s">
        <v>80</v>
      </c>
      <c r="E236" s="902"/>
      <c r="F236" s="809">
        <v>0</v>
      </c>
      <c r="G236" s="809"/>
      <c r="H236" s="809">
        <v>0</v>
      </c>
      <c r="I236" s="809"/>
      <c r="J236" s="809">
        <v>18135.003753498801</v>
      </c>
      <c r="K236" s="809"/>
      <c r="L236" s="809">
        <v>27202.505630248204</v>
      </c>
      <c r="M236" s="809"/>
      <c r="N236" s="809">
        <v>9067.5018767494003</v>
      </c>
      <c r="O236" s="901"/>
      <c r="P236" s="922">
        <v>0.55000000000000004</v>
      </c>
      <c r="Q236" s="902"/>
      <c r="R236" s="923">
        <v>14961.378096636514</v>
      </c>
      <c r="S236" s="923"/>
      <c r="T236" s="923">
        <v>4987.1260322121707</v>
      </c>
      <c r="U236" s="923"/>
      <c r="V236" s="923">
        <v>3173.6256568622866</v>
      </c>
      <c r="W236" s="923"/>
      <c r="X236" s="923">
        <v>13147.87772128663</v>
      </c>
    </row>
    <row r="237" spans="1:34" s="900" customFormat="1" ht="12.75">
      <c r="A237" s="921" t="s">
        <v>81</v>
      </c>
      <c r="B237" s="901"/>
      <c r="C237" s="902">
        <v>51</v>
      </c>
      <c r="D237" s="901" t="s">
        <v>82</v>
      </c>
      <c r="E237" s="902"/>
      <c r="F237" s="887">
        <v>0</v>
      </c>
      <c r="G237" s="923"/>
      <c r="H237" s="887">
        <v>0</v>
      </c>
      <c r="I237" s="923"/>
      <c r="J237" s="887">
        <v>0</v>
      </c>
      <c r="K237" s="923"/>
      <c r="L237" s="887">
        <v>0</v>
      </c>
      <c r="M237" s="923"/>
      <c r="N237" s="887">
        <v>0</v>
      </c>
      <c r="O237" s="901"/>
      <c r="P237" s="922">
        <v>0.06</v>
      </c>
      <c r="Q237" s="902"/>
      <c r="R237" s="927">
        <v>0</v>
      </c>
      <c r="S237" s="923"/>
      <c r="T237" s="927">
        <v>0</v>
      </c>
      <c r="U237" s="923"/>
      <c r="V237" s="927">
        <v>0</v>
      </c>
      <c r="W237" s="923"/>
      <c r="X237" s="927">
        <v>0</v>
      </c>
    </row>
    <row r="238" spans="1:34" s="900" customFormat="1" ht="12.75">
      <c r="A238" s="938"/>
      <c r="B238" s="901"/>
      <c r="C238" s="902"/>
      <c r="D238" s="901"/>
      <c r="E238" s="901"/>
      <c r="F238" s="901"/>
      <c r="G238" s="901"/>
      <c r="H238" s="901"/>
      <c r="I238" s="901"/>
      <c r="J238" s="923"/>
      <c r="K238" s="923"/>
      <c r="L238" s="923"/>
      <c r="M238" s="928"/>
      <c r="N238" s="923"/>
      <c r="O238" s="901"/>
      <c r="P238" s="902"/>
      <c r="Q238" s="901"/>
      <c r="R238" s="929"/>
      <c r="S238" s="929"/>
      <c r="T238" s="929"/>
      <c r="U238" s="808"/>
      <c r="V238" s="929"/>
      <c r="W238" s="808"/>
      <c r="X238" s="808"/>
    </row>
    <row r="239" spans="1:34" s="900" customFormat="1" ht="13.5" thickBot="1">
      <c r="A239" s="938" t="s">
        <v>83</v>
      </c>
      <c r="B239" s="901"/>
      <c r="C239" s="901" t="s">
        <v>84</v>
      </c>
      <c r="D239" s="901"/>
      <c r="E239" s="807" t="s">
        <v>85</v>
      </c>
      <c r="F239" s="930">
        <v>0</v>
      </c>
      <c r="G239" s="923"/>
      <c r="H239" s="930">
        <v>0</v>
      </c>
      <c r="I239" s="807"/>
      <c r="J239" s="930">
        <v>18912.151842950199</v>
      </c>
      <c r="K239" s="931"/>
      <c r="L239" s="930">
        <v>27979.653719699603</v>
      </c>
      <c r="M239" s="931"/>
      <c r="N239" s="930">
        <v>9456.0759214750997</v>
      </c>
      <c r="O239" s="901"/>
      <c r="P239" s="902"/>
      <c r="Q239" s="807" t="s">
        <v>85</v>
      </c>
      <c r="R239" s="932">
        <v>15738.526186087915</v>
      </c>
      <c r="S239" s="933" t="s">
        <v>85</v>
      </c>
      <c r="T239" s="932">
        <v>5375.700076937871</v>
      </c>
      <c r="U239" s="808"/>
      <c r="V239" s="932">
        <v>3173.6256568622866</v>
      </c>
      <c r="W239" s="808"/>
      <c r="X239" s="932">
        <v>13536.451766012329</v>
      </c>
    </row>
    <row r="240" spans="1:34" s="900" customFormat="1" ht="13.5" thickTop="1">
      <c r="A240" s="901"/>
      <c r="B240" s="901"/>
      <c r="C240" s="902"/>
      <c r="D240" s="901"/>
      <c r="E240" s="902"/>
      <c r="F240" s="902"/>
      <c r="G240" s="902"/>
      <c r="H240" s="902"/>
      <c r="I240" s="902"/>
      <c r="J240" s="901"/>
      <c r="K240" s="901"/>
      <c r="L240" s="808"/>
      <c r="M240" s="808"/>
      <c r="N240" s="808"/>
      <c r="O240" s="808"/>
      <c r="P240" s="808"/>
      <c r="Q240" s="808"/>
      <c r="R240" s="808"/>
      <c r="S240" s="808"/>
      <c r="T240" s="808"/>
      <c r="U240" s="808"/>
      <c r="V240" s="808"/>
      <c r="W240" s="808"/>
      <c r="X240" s="808"/>
    </row>
    <row r="241" spans="1:24" s="900" customFormat="1" ht="12.75">
      <c r="A241" s="935"/>
      <c r="B241" s="901"/>
      <c r="C241" s="902"/>
      <c r="D241" s="901"/>
      <c r="E241" s="901"/>
      <c r="F241" s="901"/>
      <c r="G241" s="901"/>
      <c r="H241" s="901"/>
      <c r="I241" s="901"/>
      <c r="J241" s="901"/>
      <c r="K241" s="901"/>
      <c r="L241" s="808"/>
      <c r="M241" s="808"/>
      <c r="N241" s="808"/>
      <c r="O241" s="808"/>
      <c r="P241" s="808"/>
      <c r="Q241" s="808"/>
      <c r="R241" s="808"/>
      <c r="S241" s="808"/>
      <c r="T241" s="808"/>
      <c r="U241" s="808"/>
      <c r="V241" s="808"/>
      <c r="W241" s="808"/>
      <c r="X241" s="808"/>
    </row>
    <row r="242" spans="1:24" s="900" customFormat="1" ht="12.75">
      <c r="A242" s="935"/>
      <c r="B242" s="901"/>
      <c r="C242" s="902"/>
      <c r="D242" s="901"/>
      <c r="E242" s="901"/>
      <c r="F242" s="901"/>
      <c r="G242" s="901"/>
      <c r="H242" s="901"/>
      <c r="I242" s="901"/>
      <c r="J242" s="901"/>
      <c r="K242" s="901"/>
      <c r="L242" s="808"/>
      <c r="M242" s="808"/>
      <c r="N242" s="808"/>
      <c r="O242" s="808"/>
      <c r="P242" s="808"/>
      <c r="Q242" s="808"/>
      <c r="R242" s="808"/>
      <c r="S242" s="808"/>
      <c r="T242" s="808"/>
      <c r="U242" s="808"/>
      <c r="V242" s="808"/>
      <c r="W242" s="808"/>
      <c r="X242" s="808"/>
    </row>
    <row r="243" spans="1:24" s="900" customFormat="1" ht="12.75">
      <c r="A243" s="901"/>
      <c r="B243" s="901"/>
      <c r="C243" s="902"/>
      <c r="D243" s="903" t="s">
        <v>343</v>
      </c>
      <c r="E243" s="901"/>
      <c r="F243" s="904" t="s">
        <v>3</v>
      </c>
      <c r="G243" s="901"/>
      <c r="H243" s="904" t="s">
        <v>3</v>
      </c>
      <c r="I243" s="901"/>
      <c r="J243" s="906"/>
      <c r="K243" s="907"/>
      <c r="L243" s="905" t="s">
        <v>6</v>
      </c>
      <c r="M243" s="908"/>
      <c r="N243" s="905" t="s">
        <v>7</v>
      </c>
      <c r="O243" s="905"/>
      <c r="P243" s="905"/>
      <c r="Q243" s="905"/>
      <c r="R243" s="905"/>
      <c r="S243" s="908"/>
      <c r="T243" s="908"/>
      <c r="U243" s="808"/>
      <c r="V243" s="904" t="s">
        <v>8</v>
      </c>
      <c r="W243" s="901"/>
      <c r="X243" s="904" t="s">
        <v>8</v>
      </c>
    </row>
    <row r="244" spans="1:24" s="900" customFormat="1" ht="12.75">
      <c r="A244" s="901" t="s">
        <v>9</v>
      </c>
      <c r="B244" s="901"/>
      <c r="C244" s="902"/>
      <c r="D244" s="901"/>
      <c r="E244" s="901"/>
      <c r="F244" s="902" t="s">
        <v>10</v>
      </c>
      <c r="G244" s="901"/>
      <c r="H244" s="902" t="s">
        <v>10</v>
      </c>
      <c r="I244" s="901"/>
      <c r="J244" s="907" t="s">
        <v>13</v>
      </c>
      <c r="K244" s="907"/>
      <c r="L244" s="902" t="s">
        <v>15</v>
      </c>
      <c r="M244" s="908"/>
      <c r="N244" s="902" t="s">
        <v>15</v>
      </c>
      <c r="O244" s="902"/>
      <c r="P244" s="902" t="s">
        <v>16</v>
      </c>
      <c r="Q244" s="902"/>
      <c r="R244" s="902" t="s">
        <v>17</v>
      </c>
      <c r="S244" s="902"/>
      <c r="T244" s="902" t="s">
        <v>18</v>
      </c>
      <c r="U244" s="808"/>
      <c r="V244" s="902" t="s">
        <v>10</v>
      </c>
      <c r="W244" s="901"/>
      <c r="X244" s="902" t="s">
        <v>10</v>
      </c>
    </row>
    <row r="245" spans="1:24" s="900" customFormat="1" ht="13.5" thickBot="1">
      <c r="A245" s="911" t="s">
        <v>20</v>
      </c>
      <c r="B245" s="911"/>
      <c r="C245" s="911" t="s">
        <v>21</v>
      </c>
      <c r="D245" s="911"/>
      <c r="E245" s="911"/>
      <c r="F245" s="912" t="s">
        <v>6</v>
      </c>
      <c r="G245" s="911"/>
      <c r="H245" s="912" t="s">
        <v>7</v>
      </c>
      <c r="I245" s="911"/>
      <c r="J245" s="913" t="s">
        <v>5</v>
      </c>
      <c r="K245" s="913"/>
      <c r="L245" s="912" t="s">
        <v>23</v>
      </c>
      <c r="M245" s="914"/>
      <c r="N245" s="912" t="s">
        <v>23</v>
      </c>
      <c r="O245" s="912"/>
      <c r="P245" s="912" t="s">
        <v>24</v>
      </c>
      <c r="Q245" s="912"/>
      <c r="R245" s="912" t="s">
        <v>25</v>
      </c>
      <c r="S245" s="912"/>
      <c r="T245" s="912" t="s">
        <v>25</v>
      </c>
      <c r="U245" s="915"/>
      <c r="V245" s="912" t="s">
        <v>6</v>
      </c>
      <c r="W245" s="911"/>
      <c r="X245" s="912" t="s">
        <v>7</v>
      </c>
    </row>
    <row r="246" spans="1:24" s="900" customFormat="1" ht="12.75">
      <c r="A246" s="901"/>
      <c r="B246" s="901"/>
      <c r="C246" s="902"/>
      <c r="D246" s="901"/>
      <c r="E246" s="901"/>
      <c r="F246" s="902" t="s">
        <v>27</v>
      </c>
      <c r="G246" s="901"/>
      <c r="H246" s="902" t="s">
        <v>28</v>
      </c>
      <c r="I246" s="901"/>
      <c r="J246" s="902" t="s">
        <v>29</v>
      </c>
      <c r="K246" s="901"/>
      <c r="L246" s="902" t="s">
        <v>30</v>
      </c>
      <c r="M246" s="808"/>
      <c r="N246" s="916" t="s">
        <v>31</v>
      </c>
      <c r="O246" s="917"/>
      <c r="P246" s="902" t="s">
        <v>32</v>
      </c>
      <c r="Q246" s="917"/>
      <c r="R246" s="902" t="s">
        <v>33</v>
      </c>
      <c r="S246" s="917"/>
      <c r="T246" s="902" t="s">
        <v>34</v>
      </c>
      <c r="U246" s="917"/>
      <c r="V246" s="902" t="s">
        <v>35</v>
      </c>
      <c r="W246" s="917"/>
      <c r="X246" s="902" t="s">
        <v>36</v>
      </c>
    </row>
    <row r="247" spans="1:24" s="900" customFormat="1" ht="12.75">
      <c r="A247" s="902"/>
      <c r="B247" s="901"/>
      <c r="C247" s="902"/>
      <c r="D247" s="901"/>
      <c r="E247" s="901"/>
      <c r="F247" s="901"/>
      <c r="G247" s="901"/>
      <c r="H247" s="901"/>
      <c r="I247" s="901"/>
      <c r="J247" s="901"/>
      <c r="K247" s="901"/>
      <c r="L247" s="901"/>
      <c r="M247" s="808"/>
      <c r="N247" s="901"/>
      <c r="O247" s="901"/>
      <c r="P247" s="901"/>
      <c r="Q247" s="901"/>
      <c r="R247" s="901"/>
      <c r="S247" s="901"/>
      <c r="T247" s="901"/>
      <c r="U247" s="808"/>
      <c r="V247" s="808"/>
      <c r="W247" s="808"/>
      <c r="X247" s="808"/>
    </row>
    <row r="248" spans="1:24" s="900" customFormat="1" ht="14.25">
      <c r="A248" s="902"/>
      <c r="B248" s="901"/>
      <c r="C248" s="901" t="s">
        <v>42</v>
      </c>
      <c r="D248" s="901"/>
      <c r="E248" s="901"/>
      <c r="F248" s="901"/>
      <c r="G248" s="901"/>
      <c r="H248" s="901"/>
      <c r="I248" s="901"/>
      <c r="J248" s="901"/>
      <c r="K248" s="901"/>
      <c r="L248" s="901"/>
      <c r="M248" s="808"/>
      <c r="N248" s="901"/>
      <c r="O248" s="901"/>
      <c r="P248" s="918"/>
      <c r="Q248" s="919"/>
      <c r="R248" s="901"/>
      <c r="S248" s="919"/>
      <c r="T248" s="901"/>
      <c r="U248" s="808"/>
      <c r="V248" s="808"/>
      <c r="W248" s="808"/>
      <c r="X248" s="808"/>
    </row>
    <row r="249" spans="1:24" s="900" customFormat="1" ht="12.75">
      <c r="A249" s="921" t="s">
        <v>44</v>
      </c>
      <c r="B249" s="901"/>
      <c r="C249" s="902">
        <v>1</v>
      </c>
      <c r="D249" s="901" t="s">
        <v>45</v>
      </c>
      <c r="E249" s="902"/>
      <c r="F249" s="809">
        <v>0</v>
      </c>
      <c r="G249" s="809"/>
      <c r="H249" s="809">
        <v>0</v>
      </c>
      <c r="I249" s="809"/>
      <c r="J249" s="809">
        <v>0</v>
      </c>
      <c r="K249" s="809"/>
      <c r="L249" s="809">
        <v>0</v>
      </c>
      <c r="M249" s="809"/>
      <c r="N249" s="809">
        <v>0</v>
      </c>
      <c r="O249" s="901"/>
      <c r="P249" s="922">
        <v>0.04</v>
      </c>
      <c r="Q249" s="902"/>
      <c r="R249" s="923">
        <v>0</v>
      </c>
      <c r="S249" s="923"/>
      <c r="T249" s="923">
        <v>0</v>
      </c>
      <c r="U249" s="923"/>
      <c r="V249" s="923">
        <v>0</v>
      </c>
      <c r="W249" s="923"/>
      <c r="X249" s="923">
        <v>0</v>
      </c>
    </row>
    <row r="250" spans="1:24" s="900" customFormat="1" ht="12.75">
      <c r="A250" s="921" t="s">
        <v>46</v>
      </c>
      <c r="B250" s="901"/>
      <c r="C250" s="902">
        <v>1</v>
      </c>
      <c r="D250" s="901" t="s">
        <v>47</v>
      </c>
      <c r="E250" s="902"/>
      <c r="F250" s="809">
        <v>0</v>
      </c>
      <c r="G250" s="809"/>
      <c r="H250" s="809">
        <v>0</v>
      </c>
      <c r="I250" s="809"/>
      <c r="J250" s="809">
        <v>1723.0538158181585</v>
      </c>
      <c r="K250" s="809"/>
      <c r="L250" s="809">
        <v>2584.5807237272375</v>
      </c>
      <c r="M250" s="809"/>
      <c r="N250" s="809">
        <v>861.52690790907923</v>
      </c>
      <c r="O250" s="901"/>
      <c r="P250" s="922">
        <v>0.06</v>
      </c>
      <c r="Q250" s="902"/>
      <c r="R250" s="923">
        <v>155.07484342363423</v>
      </c>
      <c r="S250" s="923"/>
      <c r="T250" s="923">
        <v>51.69161447454475</v>
      </c>
      <c r="U250" s="923"/>
      <c r="V250" s="923">
        <v>1567.9789723945241</v>
      </c>
      <c r="W250" s="923"/>
      <c r="X250" s="923">
        <v>1671.3622013436136</v>
      </c>
    </row>
    <row r="251" spans="1:24" s="900" customFormat="1" ht="12.75">
      <c r="A251" s="921" t="s">
        <v>48</v>
      </c>
      <c r="B251" s="901"/>
      <c r="C251" s="902">
        <v>2</v>
      </c>
      <c r="D251" s="901" t="s">
        <v>49</v>
      </c>
      <c r="E251" s="902"/>
      <c r="F251" s="809">
        <v>0</v>
      </c>
      <c r="G251" s="809"/>
      <c r="H251" s="809">
        <v>0</v>
      </c>
      <c r="I251" s="809"/>
      <c r="J251" s="809">
        <v>0</v>
      </c>
      <c r="K251" s="809"/>
      <c r="L251" s="809">
        <v>0</v>
      </c>
      <c r="M251" s="809"/>
      <c r="N251" s="809">
        <v>0</v>
      </c>
      <c r="O251" s="901"/>
      <c r="P251" s="922">
        <v>0.06</v>
      </c>
      <c r="Q251" s="902"/>
      <c r="R251" s="923">
        <v>0</v>
      </c>
      <c r="S251" s="923"/>
      <c r="T251" s="923">
        <v>0</v>
      </c>
      <c r="U251" s="923"/>
      <c r="V251" s="923">
        <v>0</v>
      </c>
      <c r="W251" s="923"/>
      <c r="X251" s="923">
        <v>0</v>
      </c>
    </row>
    <row r="252" spans="1:24" s="900" customFormat="1" ht="12.75">
      <c r="A252" s="921" t="s">
        <v>50</v>
      </c>
      <c r="B252" s="901"/>
      <c r="C252" s="902">
        <v>3</v>
      </c>
      <c r="D252" s="901" t="s">
        <v>51</v>
      </c>
      <c r="E252" s="902"/>
      <c r="F252" s="809">
        <v>0</v>
      </c>
      <c r="G252" s="809"/>
      <c r="H252" s="809">
        <v>0</v>
      </c>
      <c r="I252" s="809"/>
      <c r="J252" s="809">
        <v>0</v>
      </c>
      <c r="K252" s="809"/>
      <c r="L252" s="809">
        <v>0</v>
      </c>
      <c r="M252" s="809"/>
      <c r="N252" s="809">
        <v>0</v>
      </c>
      <c r="O252" s="901"/>
      <c r="P252" s="922">
        <v>0.05</v>
      </c>
      <c r="Q252" s="902"/>
      <c r="R252" s="923">
        <v>0</v>
      </c>
      <c r="S252" s="923"/>
      <c r="T252" s="923">
        <v>0</v>
      </c>
      <c r="U252" s="923"/>
      <c r="V252" s="923">
        <v>0</v>
      </c>
      <c r="W252" s="923"/>
      <c r="X252" s="923">
        <v>0</v>
      </c>
    </row>
    <row r="253" spans="1:24" s="900" customFormat="1" ht="12.75">
      <c r="A253" s="921" t="s">
        <v>52</v>
      </c>
      <c r="B253" s="901"/>
      <c r="C253" s="902">
        <v>6</v>
      </c>
      <c r="D253" s="901" t="s">
        <v>53</v>
      </c>
      <c r="E253" s="902"/>
      <c r="F253" s="809">
        <v>0</v>
      </c>
      <c r="G253" s="809"/>
      <c r="H253" s="809">
        <v>0</v>
      </c>
      <c r="I253" s="809"/>
      <c r="J253" s="809">
        <v>0</v>
      </c>
      <c r="K253" s="809"/>
      <c r="L253" s="809">
        <v>0</v>
      </c>
      <c r="M253" s="809"/>
      <c r="N253" s="809">
        <v>0</v>
      </c>
      <c r="O253" s="901"/>
      <c r="P253" s="922">
        <v>0.1</v>
      </c>
      <c r="Q253" s="902"/>
      <c r="R253" s="923">
        <v>0</v>
      </c>
      <c r="S253" s="923"/>
      <c r="T253" s="923">
        <v>0</v>
      </c>
      <c r="U253" s="923"/>
      <c r="V253" s="923">
        <v>0</v>
      </c>
      <c r="W253" s="923"/>
      <c r="X253" s="923">
        <v>0</v>
      </c>
    </row>
    <row r="254" spans="1:24" s="900" customFormat="1" ht="12.75">
      <c r="A254" s="921" t="s">
        <v>54</v>
      </c>
      <c r="B254" s="901"/>
      <c r="C254" s="902">
        <v>7</v>
      </c>
      <c r="D254" s="901" t="s">
        <v>55</v>
      </c>
      <c r="E254" s="902"/>
      <c r="F254" s="809">
        <v>0</v>
      </c>
      <c r="G254" s="809"/>
      <c r="H254" s="809">
        <v>0</v>
      </c>
      <c r="I254" s="809"/>
      <c r="J254" s="809">
        <v>0</v>
      </c>
      <c r="K254" s="809"/>
      <c r="L254" s="809">
        <v>0</v>
      </c>
      <c r="M254" s="809"/>
      <c r="N254" s="809">
        <v>0</v>
      </c>
      <c r="O254" s="901"/>
      <c r="P254" s="922">
        <v>0.15</v>
      </c>
      <c r="Q254" s="902"/>
      <c r="R254" s="923">
        <v>0</v>
      </c>
      <c r="S254" s="923"/>
      <c r="T254" s="923">
        <v>0</v>
      </c>
      <c r="U254" s="923"/>
      <c r="V254" s="923">
        <v>0</v>
      </c>
      <c r="W254" s="923"/>
      <c r="X254" s="923">
        <v>0</v>
      </c>
    </row>
    <row r="255" spans="1:24" s="900" customFormat="1" ht="12.75">
      <c r="A255" s="921" t="s">
        <v>56</v>
      </c>
      <c r="B255" s="901"/>
      <c r="C255" s="902">
        <v>8</v>
      </c>
      <c r="D255" s="901" t="s">
        <v>57</v>
      </c>
      <c r="E255" s="902"/>
      <c r="F255" s="809">
        <v>0</v>
      </c>
      <c r="G255" s="809"/>
      <c r="H255" s="809">
        <v>0</v>
      </c>
      <c r="I255" s="809"/>
      <c r="J255" s="809">
        <v>53.290324200561606</v>
      </c>
      <c r="K255" s="809"/>
      <c r="L255" s="809">
        <v>79.935486300842413</v>
      </c>
      <c r="M255" s="809"/>
      <c r="N255" s="809">
        <v>26.645162100280803</v>
      </c>
      <c r="O255" s="901"/>
      <c r="P255" s="922">
        <v>0.2</v>
      </c>
      <c r="Q255" s="902"/>
      <c r="R255" s="923">
        <v>15.987097260168483</v>
      </c>
      <c r="S255" s="923"/>
      <c r="T255" s="923">
        <v>5.3290324200561612</v>
      </c>
      <c r="U255" s="923"/>
      <c r="V255" s="923">
        <v>37.303226940393124</v>
      </c>
      <c r="W255" s="923"/>
      <c r="X255" s="923">
        <v>47.961291780505448</v>
      </c>
    </row>
    <row r="256" spans="1:24" s="900" customFormat="1" ht="12.75">
      <c r="A256" s="921" t="s">
        <v>58</v>
      </c>
      <c r="B256" s="901"/>
      <c r="C256" s="902">
        <v>10</v>
      </c>
      <c r="D256" s="901" t="s">
        <v>59</v>
      </c>
      <c r="E256" s="902"/>
      <c r="F256" s="809">
        <v>0</v>
      </c>
      <c r="G256" s="809"/>
      <c r="H256" s="809">
        <v>0</v>
      </c>
      <c r="I256" s="809"/>
      <c r="J256" s="809">
        <v>0</v>
      </c>
      <c r="K256" s="809"/>
      <c r="L256" s="809">
        <v>0</v>
      </c>
      <c r="M256" s="809"/>
      <c r="N256" s="809">
        <v>0</v>
      </c>
      <c r="O256" s="901"/>
      <c r="P256" s="922">
        <v>0.3</v>
      </c>
      <c r="Q256" s="902"/>
      <c r="R256" s="923">
        <v>0</v>
      </c>
      <c r="S256" s="923"/>
      <c r="T256" s="923">
        <v>0</v>
      </c>
      <c r="U256" s="923"/>
      <c r="V256" s="923">
        <v>0</v>
      </c>
      <c r="W256" s="923"/>
      <c r="X256" s="923">
        <v>0</v>
      </c>
    </row>
    <row r="257" spans="1:34" s="900" customFormat="1" ht="12.75">
      <c r="A257" s="921" t="s">
        <v>60</v>
      </c>
      <c r="B257" s="901"/>
      <c r="C257" s="902">
        <v>12</v>
      </c>
      <c r="D257" s="901" t="s">
        <v>61</v>
      </c>
      <c r="E257" s="902"/>
      <c r="F257" s="809">
        <v>0</v>
      </c>
      <c r="G257" s="809"/>
      <c r="H257" s="809">
        <v>388.57404472570022</v>
      </c>
      <c r="I257" s="809"/>
      <c r="J257" s="809">
        <v>53798.400786392405</v>
      </c>
      <c r="K257" s="809"/>
      <c r="L257" s="809">
        <v>53798.400786392405</v>
      </c>
      <c r="M257" s="809"/>
      <c r="N257" s="809">
        <v>27287.774437921904</v>
      </c>
      <c r="O257" s="901"/>
      <c r="P257" s="922">
        <v>1</v>
      </c>
      <c r="Q257" s="902"/>
      <c r="R257" s="923">
        <v>53798.400786392405</v>
      </c>
      <c r="S257" s="923"/>
      <c r="T257" s="923">
        <v>27287.774437921904</v>
      </c>
      <c r="U257" s="923"/>
      <c r="V257" s="923">
        <v>0</v>
      </c>
      <c r="W257" s="923"/>
      <c r="X257" s="923">
        <v>26899.200393196199</v>
      </c>
    </row>
    <row r="258" spans="1:34" s="900" customFormat="1" ht="12.75">
      <c r="A258" s="921" t="s">
        <v>62</v>
      </c>
      <c r="B258" s="901"/>
      <c r="C258" s="902">
        <v>13</v>
      </c>
      <c r="D258" s="901" t="s">
        <v>63</v>
      </c>
      <c r="E258" s="902"/>
      <c r="F258" s="809">
        <v>0</v>
      </c>
      <c r="G258" s="809"/>
      <c r="H258" s="809">
        <v>0</v>
      </c>
      <c r="I258" s="809"/>
      <c r="J258" s="809">
        <v>0</v>
      </c>
      <c r="K258" s="809"/>
      <c r="L258" s="809">
        <v>0</v>
      </c>
      <c r="M258" s="809"/>
      <c r="N258" s="809">
        <v>0</v>
      </c>
      <c r="O258" s="901"/>
      <c r="P258" s="922" t="s">
        <v>64</v>
      </c>
      <c r="Q258" s="902"/>
      <c r="R258" s="923">
        <v>0</v>
      </c>
      <c r="S258" s="923"/>
      <c r="T258" s="923">
        <v>0</v>
      </c>
      <c r="U258" s="923"/>
      <c r="V258" s="923">
        <v>0</v>
      </c>
      <c r="W258" s="923"/>
      <c r="X258" s="923">
        <v>0</v>
      </c>
    </row>
    <row r="259" spans="1:34" s="900" customFormat="1" ht="12.75">
      <c r="A259" s="921" t="s">
        <v>65</v>
      </c>
      <c r="B259" s="901"/>
      <c r="C259" s="924">
        <v>14.1</v>
      </c>
      <c r="D259" s="901" t="s">
        <v>66</v>
      </c>
      <c r="E259" s="902"/>
      <c r="F259" s="809">
        <v>0</v>
      </c>
      <c r="G259" s="809"/>
      <c r="H259" s="809">
        <v>0</v>
      </c>
      <c r="I259" s="809"/>
      <c r="J259" s="809">
        <v>0</v>
      </c>
      <c r="K259" s="809"/>
      <c r="L259" s="809">
        <v>0</v>
      </c>
      <c r="M259" s="809"/>
      <c r="N259" s="809">
        <v>0</v>
      </c>
      <c r="O259" s="901"/>
      <c r="P259" s="922">
        <v>0.05</v>
      </c>
      <c r="Q259" s="902"/>
      <c r="R259" s="923">
        <v>0</v>
      </c>
      <c r="S259" s="923"/>
      <c r="T259" s="923">
        <v>0</v>
      </c>
      <c r="U259" s="923"/>
      <c r="V259" s="923">
        <v>0</v>
      </c>
      <c r="W259" s="923"/>
      <c r="X259" s="923">
        <v>0</v>
      </c>
      <c r="AB259" s="937"/>
      <c r="AC259" s="937"/>
      <c r="AD259" s="937"/>
      <c r="AE259" s="937"/>
      <c r="AF259" s="937"/>
      <c r="AG259" s="937"/>
      <c r="AH259" s="937"/>
    </row>
    <row r="260" spans="1:34" s="900" customFormat="1" ht="12.75">
      <c r="A260" s="921" t="s">
        <v>67</v>
      </c>
      <c r="B260" s="901"/>
      <c r="C260" s="924">
        <v>14.1</v>
      </c>
      <c r="D260" s="901" t="s">
        <v>68</v>
      </c>
      <c r="E260" s="902"/>
      <c r="F260" s="809">
        <v>0</v>
      </c>
      <c r="G260" s="809"/>
      <c r="H260" s="809">
        <v>0</v>
      </c>
      <c r="I260" s="809"/>
      <c r="J260" s="809">
        <v>0</v>
      </c>
      <c r="K260" s="809"/>
      <c r="L260" s="809">
        <v>0</v>
      </c>
      <c r="M260" s="809"/>
      <c r="N260" s="809">
        <v>0</v>
      </c>
      <c r="O260" s="901"/>
      <c r="P260" s="922">
        <v>7.0000000000000007E-2</v>
      </c>
      <c r="Q260" s="925"/>
      <c r="R260" s="923">
        <v>0</v>
      </c>
      <c r="S260" s="923"/>
      <c r="T260" s="923">
        <v>0</v>
      </c>
      <c r="U260" s="923"/>
      <c r="V260" s="923">
        <v>0</v>
      </c>
      <c r="W260" s="923"/>
      <c r="X260" s="923">
        <v>0</v>
      </c>
    </row>
    <row r="261" spans="1:34" s="900" customFormat="1" ht="12.75">
      <c r="A261" s="921" t="s">
        <v>69</v>
      </c>
      <c r="B261" s="901"/>
      <c r="C261" s="902">
        <v>17</v>
      </c>
      <c r="D261" s="901" t="s">
        <v>70</v>
      </c>
      <c r="E261" s="902"/>
      <c r="F261" s="809">
        <v>0</v>
      </c>
      <c r="G261" s="809"/>
      <c r="H261" s="809">
        <v>0</v>
      </c>
      <c r="I261" s="809"/>
      <c r="J261" s="809">
        <v>0</v>
      </c>
      <c r="K261" s="809"/>
      <c r="L261" s="809">
        <v>0</v>
      </c>
      <c r="M261" s="809"/>
      <c r="N261" s="809">
        <v>0</v>
      </c>
      <c r="O261" s="901"/>
      <c r="P261" s="922">
        <v>0.08</v>
      </c>
      <c r="Q261" s="902"/>
      <c r="R261" s="923">
        <v>0</v>
      </c>
      <c r="S261" s="923"/>
      <c r="T261" s="923">
        <v>0</v>
      </c>
      <c r="U261" s="923"/>
      <c r="V261" s="923">
        <v>0</v>
      </c>
      <c r="W261" s="923"/>
      <c r="X261" s="923">
        <v>0</v>
      </c>
    </row>
    <row r="262" spans="1:34" s="900" customFormat="1" ht="12.75">
      <c r="A262" s="921" t="s">
        <v>71</v>
      </c>
      <c r="B262" s="901"/>
      <c r="C262" s="902">
        <v>38</v>
      </c>
      <c r="D262" s="901" t="s">
        <v>72</v>
      </c>
      <c r="E262" s="902"/>
      <c r="F262" s="809">
        <v>0</v>
      </c>
      <c r="G262" s="809"/>
      <c r="H262" s="809">
        <v>0</v>
      </c>
      <c r="I262" s="809"/>
      <c r="J262" s="809">
        <v>0</v>
      </c>
      <c r="K262" s="809"/>
      <c r="L262" s="809">
        <v>0</v>
      </c>
      <c r="M262" s="809"/>
      <c r="N262" s="809">
        <v>0</v>
      </c>
      <c r="O262" s="901"/>
      <c r="P262" s="922">
        <v>0.3</v>
      </c>
      <c r="Q262" s="902"/>
      <c r="R262" s="923">
        <v>0</v>
      </c>
      <c r="S262" s="923"/>
      <c r="T262" s="923">
        <v>0</v>
      </c>
      <c r="U262" s="923"/>
      <c r="V262" s="923">
        <v>0</v>
      </c>
      <c r="W262" s="923"/>
      <c r="X262" s="923">
        <v>0</v>
      </c>
    </row>
    <row r="263" spans="1:34" s="900" customFormat="1" ht="12.75">
      <c r="A263" s="921" t="s">
        <v>73</v>
      </c>
      <c r="B263" s="901"/>
      <c r="C263" s="902">
        <v>41</v>
      </c>
      <c r="D263" s="901" t="s">
        <v>74</v>
      </c>
      <c r="E263" s="902"/>
      <c r="F263" s="809">
        <v>0</v>
      </c>
      <c r="G263" s="809"/>
      <c r="H263" s="809">
        <v>0</v>
      </c>
      <c r="I263" s="809"/>
      <c r="J263" s="809">
        <v>0</v>
      </c>
      <c r="K263" s="809"/>
      <c r="L263" s="809">
        <v>0</v>
      </c>
      <c r="M263" s="809"/>
      <c r="N263" s="809">
        <v>0</v>
      </c>
      <c r="O263" s="901"/>
      <c r="P263" s="922">
        <v>0.25</v>
      </c>
      <c r="Q263" s="902"/>
      <c r="R263" s="923">
        <v>0</v>
      </c>
      <c r="S263" s="923"/>
      <c r="T263" s="923">
        <v>0</v>
      </c>
      <c r="U263" s="923"/>
      <c r="V263" s="923">
        <v>0</v>
      </c>
      <c r="W263" s="923"/>
      <c r="X263" s="923">
        <v>0</v>
      </c>
    </row>
    <row r="264" spans="1:34" s="900" customFormat="1" ht="12.75">
      <c r="A264" s="921" t="s">
        <v>75</v>
      </c>
      <c r="B264" s="901"/>
      <c r="C264" s="902">
        <v>45</v>
      </c>
      <c r="D264" s="926" t="s">
        <v>76</v>
      </c>
      <c r="E264" s="902"/>
      <c r="F264" s="809">
        <v>0</v>
      </c>
      <c r="G264" s="809"/>
      <c r="H264" s="809">
        <v>0</v>
      </c>
      <c r="I264" s="809"/>
      <c r="J264" s="809">
        <v>0</v>
      </c>
      <c r="K264" s="809"/>
      <c r="L264" s="809">
        <v>0</v>
      </c>
      <c r="M264" s="809"/>
      <c r="N264" s="809">
        <v>0</v>
      </c>
      <c r="O264" s="901"/>
      <c r="P264" s="922">
        <v>0.45</v>
      </c>
      <c r="Q264" s="902"/>
      <c r="R264" s="923">
        <v>0</v>
      </c>
      <c r="S264" s="923"/>
      <c r="T264" s="923">
        <v>0</v>
      </c>
      <c r="U264" s="923"/>
      <c r="V264" s="923">
        <v>0</v>
      </c>
      <c r="W264" s="923"/>
      <c r="X264" s="923">
        <v>0</v>
      </c>
    </row>
    <row r="265" spans="1:34" s="900" customFormat="1" ht="12.75">
      <c r="A265" s="921" t="s">
        <v>77</v>
      </c>
      <c r="B265" s="901"/>
      <c r="C265" s="902">
        <v>49</v>
      </c>
      <c r="D265" s="901" t="s">
        <v>78</v>
      </c>
      <c r="E265" s="902"/>
      <c r="F265" s="809">
        <v>0</v>
      </c>
      <c r="G265" s="809"/>
      <c r="H265" s="809">
        <v>0</v>
      </c>
      <c r="I265" s="809"/>
      <c r="J265" s="809">
        <v>0</v>
      </c>
      <c r="K265" s="809"/>
      <c r="L265" s="809">
        <v>0</v>
      </c>
      <c r="M265" s="809"/>
      <c r="N265" s="809">
        <v>0</v>
      </c>
      <c r="O265" s="901"/>
      <c r="P265" s="922">
        <v>0.08</v>
      </c>
      <c r="Q265" s="902"/>
      <c r="R265" s="923">
        <v>0</v>
      </c>
      <c r="S265" s="923"/>
      <c r="T265" s="923">
        <v>0</v>
      </c>
      <c r="U265" s="923"/>
      <c r="V265" s="923">
        <v>0</v>
      </c>
      <c r="W265" s="923"/>
      <c r="X265" s="923">
        <v>0</v>
      </c>
    </row>
    <row r="266" spans="1:34" s="900" customFormat="1" ht="12.75">
      <c r="A266" s="921" t="s">
        <v>79</v>
      </c>
      <c r="B266" s="901"/>
      <c r="C266" s="902">
        <v>50</v>
      </c>
      <c r="D266" s="926" t="s">
        <v>80</v>
      </c>
      <c r="E266" s="902"/>
      <c r="F266" s="809">
        <v>3173.6256568622866</v>
      </c>
      <c r="G266" s="809"/>
      <c r="H266" s="809">
        <v>13147.87772128663</v>
      </c>
      <c r="I266" s="809"/>
      <c r="J266" s="809">
        <v>14327.568620960441</v>
      </c>
      <c r="K266" s="809"/>
      <c r="L266" s="809">
        <v>24664.978588302951</v>
      </c>
      <c r="M266" s="809"/>
      <c r="N266" s="809">
        <v>20311.662031766853</v>
      </c>
      <c r="O266" s="901"/>
      <c r="P266" s="922">
        <v>0.55000000000000004</v>
      </c>
      <c r="Q266" s="902"/>
      <c r="R266" s="923">
        <v>13565.738223566625</v>
      </c>
      <c r="S266" s="923"/>
      <c r="T266" s="923">
        <v>11171.41411747177</v>
      </c>
      <c r="U266" s="923"/>
      <c r="V266" s="923">
        <v>3935.456054256103</v>
      </c>
      <c r="W266" s="923"/>
      <c r="X266" s="923">
        <v>16304.032224775303</v>
      </c>
    </row>
    <row r="267" spans="1:34" s="900" customFormat="1" ht="12.75">
      <c r="A267" s="921" t="s">
        <v>81</v>
      </c>
      <c r="B267" s="901"/>
      <c r="C267" s="902">
        <v>51</v>
      </c>
      <c r="D267" s="901" t="s">
        <v>82</v>
      </c>
      <c r="E267" s="902"/>
      <c r="F267" s="887">
        <v>0</v>
      </c>
      <c r="G267" s="923"/>
      <c r="H267" s="887">
        <v>0</v>
      </c>
      <c r="I267" s="923"/>
      <c r="J267" s="887">
        <v>0</v>
      </c>
      <c r="K267" s="923"/>
      <c r="L267" s="887">
        <v>0</v>
      </c>
      <c r="M267" s="923"/>
      <c r="N267" s="887">
        <v>0</v>
      </c>
      <c r="O267" s="901"/>
      <c r="P267" s="922">
        <v>0.06</v>
      </c>
      <c r="Q267" s="902"/>
      <c r="R267" s="927">
        <v>0</v>
      </c>
      <c r="S267" s="923"/>
      <c r="T267" s="927">
        <v>0</v>
      </c>
      <c r="U267" s="923"/>
      <c r="V267" s="927">
        <v>0</v>
      </c>
      <c r="W267" s="923"/>
      <c r="X267" s="927">
        <v>0</v>
      </c>
    </row>
    <row r="268" spans="1:34" s="900" customFormat="1" ht="12.75">
      <c r="A268" s="938"/>
      <c r="B268" s="901"/>
      <c r="C268" s="902"/>
      <c r="D268" s="901"/>
      <c r="E268" s="901"/>
      <c r="F268" s="901"/>
      <c r="G268" s="901"/>
      <c r="H268" s="901"/>
      <c r="I268" s="901"/>
      <c r="J268" s="923"/>
      <c r="K268" s="923"/>
      <c r="L268" s="923"/>
      <c r="M268" s="928"/>
      <c r="N268" s="923"/>
      <c r="O268" s="901"/>
      <c r="P268" s="902"/>
      <c r="Q268" s="901"/>
      <c r="R268" s="929"/>
      <c r="S268" s="929"/>
      <c r="T268" s="929"/>
      <c r="U268" s="808"/>
      <c r="V268" s="929"/>
      <c r="W268" s="808"/>
      <c r="X268" s="808"/>
    </row>
    <row r="269" spans="1:34" s="900" customFormat="1" ht="13.5" thickBot="1">
      <c r="A269" s="938" t="s">
        <v>83</v>
      </c>
      <c r="B269" s="901"/>
      <c r="C269" s="901" t="s">
        <v>84</v>
      </c>
      <c r="D269" s="901"/>
      <c r="E269" s="807" t="s">
        <v>85</v>
      </c>
      <c r="F269" s="930">
        <v>3173.6256568622866</v>
      </c>
      <c r="G269" s="923"/>
      <c r="H269" s="930">
        <v>13536.451766012329</v>
      </c>
      <c r="I269" s="807"/>
      <c r="J269" s="930">
        <v>69902.313547371567</v>
      </c>
      <c r="K269" s="931"/>
      <c r="L269" s="930">
        <v>81127.895584723432</v>
      </c>
      <c r="M269" s="931"/>
      <c r="N269" s="930">
        <v>48487.608539698122</v>
      </c>
      <c r="O269" s="901"/>
      <c r="P269" s="902"/>
      <c r="Q269" s="807" t="s">
        <v>85</v>
      </c>
      <c r="R269" s="932">
        <v>67535.200950642829</v>
      </c>
      <c r="S269" s="933" t="s">
        <v>85</v>
      </c>
      <c r="T269" s="932">
        <v>38516.209202288272</v>
      </c>
      <c r="U269" s="808"/>
      <c r="V269" s="932">
        <v>5540.7382535910201</v>
      </c>
      <c r="W269" s="808"/>
      <c r="X269" s="932">
        <v>44922.556111095619</v>
      </c>
    </row>
    <row r="270" spans="1:34" s="900" customFormat="1" ht="13.5" thickTop="1">
      <c r="A270" s="901"/>
      <c r="B270" s="901"/>
      <c r="C270" s="902"/>
      <c r="D270" s="901"/>
      <c r="E270" s="902"/>
      <c r="F270" s="902"/>
      <c r="G270" s="902"/>
      <c r="H270" s="902"/>
      <c r="I270" s="902"/>
      <c r="J270" s="901"/>
      <c r="K270" s="901"/>
      <c r="L270" s="894"/>
      <c r="M270" s="894"/>
      <c r="N270" s="894"/>
      <c r="O270" s="808"/>
      <c r="P270" s="808"/>
      <c r="Q270" s="808"/>
      <c r="R270" s="808"/>
      <c r="S270" s="808"/>
      <c r="T270" s="808"/>
      <c r="U270" s="808"/>
      <c r="V270" s="808"/>
      <c r="W270" s="808"/>
      <c r="X270" s="808"/>
    </row>
    <row r="271" spans="1:34" s="900" customFormat="1" ht="12.75">
      <c r="A271" s="901"/>
      <c r="B271" s="901"/>
      <c r="C271" s="902"/>
      <c r="D271" s="901"/>
      <c r="E271" s="902"/>
      <c r="F271" s="902"/>
      <c r="G271" s="902"/>
      <c r="H271" s="902"/>
      <c r="I271" s="902"/>
      <c r="J271" s="901"/>
      <c r="K271" s="901"/>
      <c r="L271" s="894"/>
      <c r="M271" s="894"/>
      <c r="N271" s="894"/>
      <c r="O271" s="808"/>
      <c r="P271" s="808"/>
      <c r="Q271" s="808"/>
      <c r="R271" s="808"/>
      <c r="S271" s="808"/>
      <c r="T271" s="808"/>
      <c r="U271" s="808"/>
      <c r="V271" s="808"/>
      <c r="W271" s="808"/>
      <c r="X271" s="808"/>
    </row>
    <row r="272" spans="1:34" s="900" customFormat="1" ht="12.75">
      <c r="A272" s="901"/>
      <c r="B272" s="901"/>
      <c r="C272" s="902"/>
      <c r="D272" s="901"/>
      <c r="E272" s="902"/>
      <c r="F272" s="902"/>
      <c r="G272" s="902"/>
      <c r="H272" s="902"/>
      <c r="I272" s="902"/>
      <c r="J272" s="901"/>
      <c r="K272" s="901"/>
      <c r="L272" s="894"/>
      <c r="M272" s="894"/>
      <c r="N272" s="894"/>
      <c r="O272" s="808"/>
      <c r="P272" s="808"/>
      <c r="Q272" s="808"/>
      <c r="R272" s="808"/>
      <c r="S272" s="808"/>
      <c r="T272" s="808"/>
      <c r="U272" s="808"/>
      <c r="V272" s="808"/>
      <c r="W272" s="808"/>
      <c r="X272" s="808"/>
    </row>
    <row r="273" spans="1:24" s="900" customFormat="1" ht="12.75">
      <c r="A273" s="901"/>
      <c r="B273" s="901"/>
      <c r="C273" s="902"/>
      <c r="D273" s="903" t="s">
        <v>344</v>
      </c>
      <c r="E273" s="901"/>
      <c r="F273" s="904" t="s">
        <v>3</v>
      </c>
      <c r="G273" s="901"/>
      <c r="H273" s="904" t="s">
        <v>3</v>
      </c>
      <c r="I273" s="901"/>
      <c r="J273" s="906"/>
      <c r="K273" s="907"/>
      <c r="L273" s="905" t="s">
        <v>6</v>
      </c>
      <c r="M273" s="908"/>
      <c r="N273" s="905" t="s">
        <v>7</v>
      </c>
      <c r="O273" s="905"/>
      <c r="P273" s="905"/>
      <c r="Q273" s="905"/>
      <c r="R273" s="905"/>
      <c r="S273" s="908"/>
      <c r="T273" s="908"/>
      <c r="U273" s="808"/>
      <c r="V273" s="904" t="s">
        <v>8</v>
      </c>
      <c r="W273" s="901"/>
      <c r="X273" s="904" t="s">
        <v>8</v>
      </c>
    </row>
    <row r="274" spans="1:24" s="900" customFormat="1" ht="12.75">
      <c r="A274" s="901" t="s">
        <v>9</v>
      </c>
      <c r="B274" s="901"/>
      <c r="C274" s="902"/>
      <c r="D274" s="901"/>
      <c r="E274" s="901"/>
      <c r="F274" s="902" t="s">
        <v>10</v>
      </c>
      <c r="G274" s="901"/>
      <c r="H274" s="902" t="s">
        <v>10</v>
      </c>
      <c r="I274" s="901"/>
      <c r="J274" s="907" t="s">
        <v>13</v>
      </c>
      <c r="K274" s="907"/>
      <c r="L274" s="902" t="s">
        <v>15</v>
      </c>
      <c r="M274" s="908"/>
      <c r="N274" s="902" t="s">
        <v>15</v>
      </c>
      <c r="O274" s="902"/>
      <c r="P274" s="902" t="s">
        <v>16</v>
      </c>
      <c r="Q274" s="902"/>
      <c r="R274" s="902" t="s">
        <v>17</v>
      </c>
      <c r="S274" s="902"/>
      <c r="T274" s="902" t="s">
        <v>18</v>
      </c>
      <c r="U274" s="808"/>
      <c r="V274" s="902" t="s">
        <v>10</v>
      </c>
      <c r="W274" s="901"/>
      <c r="X274" s="902" t="s">
        <v>10</v>
      </c>
    </row>
    <row r="275" spans="1:24" s="900" customFormat="1" ht="13.5" thickBot="1">
      <c r="A275" s="911" t="s">
        <v>20</v>
      </c>
      <c r="B275" s="911"/>
      <c r="C275" s="911" t="s">
        <v>21</v>
      </c>
      <c r="D275" s="911"/>
      <c r="E275" s="911"/>
      <c r="F275" s="912" t="s">
        <v>6</v>
      </c>
      <c r="G275" s="911"/>
      <c r="H275" s="912" t="s">
        <v>7</v>
      </c>
      <c r="I275" s="911"/>
      <c r="J275" s="913" t="s">
        <v>5</v>
      </c>
      <c r="K275" s="913"/>
      <c r="L275" s="912" t="s">
        <v>23</v>
      </c>
      <c r="M275" s="914"/>
      <c r="N275" s="912" t="s">
        <v>23</v>
      </c>
      <c r="O275" s="912"/>
      <c r="P275" s="912" t="s">
        <v>24</v>
      </c>
      <c r="Q275" s="912"/>
      <c r="R275" s="912" t="s">
        <v>25</v>
      </c>
      <c r="S275" s="912"/>
      <c r="T275" s="912" t="s">
        <v>25</v>
      </c>
      <c r="U275" s="915"/>
      <c r="V275" s="912" t="s">
        <v>6</v>
      </c>
      <c r="W275" s="911"/>
      <c r="X275" s="912" t="s">
        <v>7</v>
      </c>
    </row>
    <row r="276" spans="1:24" s="900" customFormat="1" ht="12.75">
      <c r="A276" s="901"/>
      <c r="B276" s="901"/>
      <c r="C276" s="902"/>
      <c r="D276" s="901"/>
      <c r="E276" s="901"/>
      <c r="F276" s="902" t="s">
        <v>27</v>
      </c>
      <c r="G276" s="901"/>
      <c r="H276" s="902" t="s">
        <v>28</v>
      </c>
      <c r="I276" s="901"/>
      <c r="J276" s="902" t="s">
        <v>29</v>
      </c>
      <c r="K276" s="901"/>
      <c r="L276" s="902" t="s">
        <v>30</v>
      </c>
      <c r="M276" s="808"/>
      <c r="N276" s="916" t="s">
        <v>31</v>
      </c>
      <c r="O276" s="917"/>
      <c r="P276" s="902" t="s">
        <v>32</v>
      </c>
      <c r="Q276" s="917"/>
      <c r="R276" s="902" t="s">
        <v>33</v>
      </c>
      <c r="S276" s="917"/>
      <c r="T276" s="902" t="s">
        <v>34</v>
      </c>
      <c r="U276" s="917"/>
      <c r="V276" s="902" t="s">
        <v>35</v>
      </c>
      <c r="W276" s="917"/>
      <c r="X276" s="902" t="s">
        <v>36</v>
      </c>
    </row>
    <row r="277" spans="1:24" s="900" customFormat="1" ht="12.75">
      <c r="A277" s="902"/>
      <c r="B277" s="901"/>
      <c r="C277" s="902"/>
      <c r="D277" s="901"/>
      <c r="E277" s="901"/>
      <c r="F277" s="901"/>
      <c r="G277" s="901"/>
      <c r="H277" s="901"/>
      <c r="I277" s="901"/>
      <c r="J277" s="901"/>
      <c r="K277" s="901"/>
      <c r="L277" s="901"/>
      <c r="M277" s="808"/>
      <c r="N277" s="901"/>
      <c r="O277" s="901"/>
      <c r="P277" s="901"/>
      <c r="Q277" s="901"/>
      <c r="R277" s="901"/>
      <c r="S277" s="901"/>
      <c r="T277" s="901"/>
      <c r="U277" s="808"/>
      <c r="V277" s="808"/>
      <c r="W277" s="808"/>
      <c r="X277" s="808"/>
    </row>
    <row r="278" spans="1:24" s="900" customFormat="1" ht="14.25">
      <c r="A278" s="902"/>
      <c r="B278" s="901"/>
      <c r="C278" s="901" t="s">
        <v>42</v>
      </c>
      <c r="D278" s="901"/>
      <c r="E278" s="901"/>
      <c r="F278" s="901"/>
      <c r="G278" s="901"/>
      <c r="H278" s="901"/>
      <c r="I278" s="901"/>
      <c r="J278" s="901"/>
      <c r="K278" s="901"/>
      <c r="L278" s="901"/>
      <c r="M278" s="808"/>
      <c r="N278" s="901"/>
      <c r="O278" s="901"/>
      <c r="P278" s="918"/>
      <c r="Q278" s="919"/>
      <c r="R278" s="901"/>
      <c r="S278" s="919"/>
      <c r="T278" s="901"/>
      <c r="U278" s="808"/>
      <c r="V278" s="808"/>
      <c r="W278" s="808"/>
      <c r="X278" s="808"/>
    </row>
    <row r="279" spans="1:24" s="900" customFormat="1" ht="12.75">
      <c r="A279" s="921" t="s">
        <v>44</v>
      </c>
      <c r="B279" s="901"/>
      <c r="C279" s="902">
        <v>1</v>
      </c>
      <c r="D279" s="901" t="s">
        <v>45</v>
      </c>
      <c r="E279" s="902"/>
      <c r="F279" s="809">
        <v>0</v>
      </c>
      <c r="G279" s="809"/>
      <c r="H279" s="809">
        <v>0</v>
      </c>
      <c r="I279" s="809"/>
      <c r="J279" s="809">
        <v>0</v>
      </c>
      <c r="K279" s="809"/>
      <c r="L279" s="809">
        <v>0</v>
      </c>
      <c r="M279" s="809"/>
      <c r="N279" s="809">
        <v>0</v>
      </c>
      <c r="O279" s="901"/>
      <c r="P279" s="922">
        <v>0.04</v>
      </c>
      <c r="Q279" s="902"/>
      <c r="R279" s="923">
        <v>0</v>
      </c>
      <c r="S279" s="923"/>
      <c r="T279" s="923">
        <v>0</v>
      </c>
      <c r="U279" s="923"/>
      <c r="V279" s="923">
        <v>0</v>
      </c>
      <c r="W279" s="923"/>
      <c r="X279" s="923">
        <v>0</v>
      </c>
    </row>
    <row r="280" spans="1:24" s="900" customFormat="1" ht="12.75">
      <c r="A280" s="921" t="s">
        <v>46</v>
      </c>
      <c r="B280" s="901"/>
      <c r="C280" s="902">
        <v>1</v>
      </c>
      <c r="D280" s="901" t="s">
        <v>47</v>
      </c>
      <c r="E280" s="902"/>
      <c r="F280" s="809">
        <v>1567.9789723945241</v>
      </c>
      <c r="G280" s="809"/>
      <c r="H280" s="809">
        <v>1671.3622013436136</v>
      </c>
      <c r="I280" s="809"/>
      <c r="J280" s="809">
        <v>0</v>
      </c>
      <c r="K280" s="809"/>
      <c r="L280" s="809">
        <v>1567.9789723945241</v>
      </c>
      <c r="M280" s="809"/>
      <c r="N280" s="809">
        <v>1671.3622013436136</v>
      </c>
      <c r="O280" s="901"/>
      <c r="P280" s="922">
        <v>0.06</v>
      </c>
      <c r="Q280" s="902"/>
      <c r="R280" s="923">
        <v>94.078738343671446</v>
      </c>
      <c r="S280" s="923"/>
      <c r="T280" s="923">
        <v>100.28173208061681</v>
      </c>
      <c r="U280" s="923"/>
      <c r="V280" s="923">
        <v>1473.9002340508528</v>
      </c>
      <c r="W280" s="923"/>
      <c r="X280" s="923">
        <v>1571.0804692629968</v>
      </c>
    </row>
    <row r="281" spans="1:24" s="900" customFormat="1" ht="12.75">
      <c r="A281" s="921" t="s">
        <v>48</v>
      </c>
      <c r="B281" s="901"/>
      <c r="C281" s="902">
        <v>2</v>
      </c>
      <c r="D281" s="901" t="s">
        <v>49</v>
      </c>
      <c r="E281" s="902"/>
      <c r="F281" s="809">
        <v>0</v>
      </c>
      <c r="G281" s="809"/>
      <c r="H281" s="809">
        <v>0</v>
      </c>
      <c r="I281" s="809"/>
      <c r="J281" s="809">
        <v>0</v>
      </c>
      <c r="K281" s="809"/>
      <c r="L281" s="809">
        <v>0</v>
      </c>
      <c r="M281" s="809"/>
      <c r="N281" s="809">
        <v>0</v>
      </c>
      <c r="O281" s="901"/>
      <c r="P281" s="922">
        <v>0.06</v>
      </c>
      <c r="Q281" s="902"/>
      <c r="R281" s="923">
        <v>0</v>
      </c>
      <c r="S281" s="923"/>
      <c r="T281" s="923">
        <v>0</v>
      </c>
      <c r="U281" s="923"/>
      <c r="V281" s="923">
        <v>0</v>
      </c>
      <c r="W281" s="923"/>
      <c r="X281" s="923">
        <v>0</v>
      </c>
    </row>
    <row r="282" spans="1:24" s="900" customFormat="1" ht="12.75">
      <c r="A282" s="921" t="s">
        <v>50</v>
      </c>
      <c r="B282" s="901"/>
      <c r="C282" s="902">
        <v>3</v>
      </c>
      <c r="D282" s="901" t="s">
        <v>51</v>
      </c>
      <c r="E282" s="902"/>
      <c r="F282" s="809">
        <v>0</v>
      </c>
      <c r="G282" s="809"/>
      <c r="H282" s="809">
        <v>0</v>
      </c>
      <c r="I282" s="809"/>
      <c r="J282" s="809">
        <v>0</v>
      </c>
      <c r="K282" s="809"/>
      <c r="L282" s="809">
        <v>0</v>
      </c>
      <c r="M282" s="809"/>
      <c r="N282" s="809">
        <v>0</v>
      </c>
      <c r="O282" s="901"/>
      <c r="P282" s="922">
        <v>0.05</v>
      </c>
      <c r="Q282" s="902"/>
      <c r="R282" s="923">
        <v>0</v>
      </c>
      <c r="S282" s="923"/>
      <c r="T282" s="923">
        <v>0</v>
      </c>
      <c r="U282" s="923"/>
      <c r="V282" s="923">
        <v>0</v>
      </c>
      <c r="W282" s="923"/>
      <c r="X282" s="923">
        <v>0</v>
      </c>
    </row>
    <row r="283" spans="1:24" s="900" customFormat="1" ht="12.75">
      <c r="A283" s="921" t="s">
        <v>52</v>
      </c>
      <c r="B283" s="901"/>
      <c r="C283" s="902">
        <v>6</v>
      </c>
      <c r="D283" s="901" t="s">
        <v>53</v>
      </c>
      <c r="E283" s="902"/>
      <c r="F283" s="809">
        <v>0</v>
      </c>
      <c r="G283" s="809"/>
      <c r="H283" s="809">
        <v>0</v>
      </c>
      <c r="I283" s="809"/>
      <c r="J283" s="809">
        <v>0</v>
      </c>
      <c r="K283" s="809"/>
      <c r="L283" s="809">
        <v>0</v>
      </c>
      <c r="M283" s="809"/>
      <c r="N283" s="809">
        <v>0</v>
      </c>
      <c r="O283" s="901"/>
      <c r="P283" s="922">
        <v>0.1</v>
      </c>
      <c r="Q283" s="902"/>
      <c r="R283" s="923">
        <v>0</v>
      </c>
      <c r="S283" s="923"/>
      <c r="T283" s="923">
        <v>0</v>
      </c>
      <c r="U283" s="923"/>
      <c r="V283" s="923">
        <v>0</v>
      </c>
      <c r="W283" s="923"/>
      <c r="X283" s="923">
        <v>0</v>
      </c>
    </row>
    <row r="284" spans="1:24" s="900" customFormat="1" ht="12.75">
      <c r="A284" s="921" t="s">
        <v>54</v>
      </c>
      <c r="B284" s="901"/>
      <c r="C284" s="902">
        <v>7</v>
      </c>
      <c r="D284" s="901" t="s">
        <v>55</v>
      </c>
      <c r="E284" s="902"/>
      <c r="F284" s="809">
        <v>0</v>
      </c>
      <c r="G284" s="809"/>
      <c r="H284" s="809">
        <v>0</v>
      </c>
      <c r="I284" s="809"/>
      <c r="J284" s="809">
        <v>0</v>
      </c>
      <c r="K284" s="809"/>
      <c r="L284" s="809">
        <v>0</v>
      </c>
      <c r="M284" s="809"/>
      <c r="N284" s="809">
        <v>0</v>
      </c>
      <c r="O284" s="901"/>
      <c r="P284" s="922">
        <v>0.15</v>
      </c>
      <c r="Q284" s="902"/>
      <c r="R284" s="923">
        <v>0</v>
      </c>
      <c r="S284" s="923"/>
      <c r="T284" s="923">
        <v>0</v>
      </c>
      <c r="U284" s="923"/>
      <c r="V284" s="923">
        <v>0</v>
      </c>
      <c r="W284" s="923"/>
      <c r="X284" s="923">
        <v>0</v>
      </c>
    </row>
    <row r="285" spans="1:24" s="900" customFormat="1" ht="12.75">
      <c r="A285" s="921" t="s">
        <v>56</v>
      </c>
      <c r="B285" s="901"/>
      <c r="C285" s="902">
        <v>8</v>
      </c>
      <c r="D285" s="901" t="s">
        <v>57</v>
      </c>
      <c r="E285" s="902"/>
      <c r="F285" s="809">
        <v>37.303226940393124</v>
      </c>
      <c r="G285" s="809"/>
      <c r="H285" s="809">
        <v>47.961291780505448</v>
      </c>
      <c r="I285" s="809"/>
      <c r="J285" s="809">
        <v>0</v>
      </c>
      <c r="K285" s="809"/>
      <c r="L285" s="809">
        <v>37.303226940393124</v>
      </c>
      <c r="M285" s="809"/>
      <c r="N285" s="809">
        <v>47.961291780505448</v>
      </c>
      <c r="O285" s="901"/>
      <c r="P285" s="922">
        <v>0.2</v>
      </c>
      <c r="Q285" s="902"/>
      <c r="R285" s="923">
        <v>7.4606453880786248</v>
      </c>
      <c r="S285" s="923"/>
      <c r="T285" s="923">
        <v>9.592258356101091</v>
      </c>
      <c r="U285" s="923"/>
      <c r="V285" s="923">
        <v>29.842581552314499</v>
      </c>
      <c r="W285" s="923"/>
      <c r="X285" s="923">
        <v>38.369033424404357</v>
      </c>
    </row>
    <row r="286" spans="1:24" s="900" customFormat="1" ht="12.75">
      <c r="A286" s="921" t="s">
        <v>58</v>
      </c>
      <c r="B286" s="901"/>
      <c r="C286" s="902">
        <v>10</v>
      </c>
      <c r="D286" s="901" t="s">
        <v>59</v>
      </c>
      <c r="E286" s="902"/>
      <c r="F286" s="809">
        <v>0</v>
      </c>
      <c r="G286" s="809"/>
      <c r="H286" s="809">
        <v>0</v>
      </c>
      <c r="I286" s="809"/>
      <c r="J286" s="809">
        <v>0</v>
      </c>
      <c r="K286" s="809"/>
      <c r="L286" s="809">
        <v>0</v>
      </c>
      <c r="M286" s="809"/>
      <c r="N286" s="809">
        <v>0</v>
      </c>
      <c r="O286" s="901"/>
      <c r="P286" s="922">
        <v>0.3</v>
      </c>
      <c r="Q286" s="902"/>
      <c r="R286" s="923">
        <v>0</v>
      </c>
      <c r="S286" s="923"/>
      <c r="T286" s="923">
        <v>0</v>
      </c>
      <c r="U286" s="923"/>
      <c r="V286" s="923">
        <v>0</v>
      </c>
      <c r="W286" s="923"/>
      <c r="X286" s="923">
        <v>0</v>
      </c>
    </row>
    <row r="287" spans="1:24" s="900" customFormat="1" ht="12.75">
      <c r="A287" s="921" t="s">
        <v>60</v>
      </c>
      <c r="B287" s="901"/>
      <c r="C287" s="902">
        <v>12</v>
      </c>
      <c r="D287" s="901" t="s">
        <v>61</v>
      </c>
      <c r="E287" s="902"/>
      <c r="F287" s="809">
        <v>0</v>
      </c>
      <c r="G287" s="809"/>
      <c r="H287" s="809">
        <v>26899.200393196199</v>
      </c>
      <c r="I287" s="809"/>
      <c r="J287" s="809">
        <v>48944.785101389614</v>
      </c>
      <c r="K287" s="809"/>
      <c r="L287" s="809">
        <v>48944.785101389614</v>
      </c>
      <c r="M287" s="809"/>
      <c r="N287" s="809">
        <v>51371.59294389101</v>
      </c>
      <c r="O287" s="901"/>
      <c r="P287" s="922">
        <v>1</v>
      </c>
      <c r="Q287" s="902"/>
      <c r="R287" s="923">
        <v>48944.785101389614</v>
      </c>
      <c r="S287" s="923"/>
      <c r="T287" s="923">
        <v>51371.59294389101</v>
      </c>
      <c r="U287" s="923"/>
      <c r="V287" s="923">
        <v>0</v>
      </c>
      <c r="W287" s="923"/>
      <c r="X287" s="923">
        <v>24472.3925506948</v>
      </c>
    </row>
    <row r="288" spans="1:24" s="900" customFormat="1" ht="12.75">
      <c r="A288" s="921" t="s">
        <v>62</v>
      </c>
      <c r="B288" s="901"/>
      <c r="C288" s="902">
        <v>13</v>
      </c>
      <c r="D288" s="901" t="s">
        <v>63</v>
      </c>
      <c r="E288" s="902"/>
      <c r="F288" s="809">
        <v>0</v>
      </c>
      <c r="G288" s="809"/>
      <c r="H288" s="809">
        <v>0</v>
      </c>
      <c r="I288" s="809"/>
      <c r="J288" s="809">
        <v>0</v>
      </c>
      <c r="K288" s="809"/>
      <c r="L288" s="809">
        <v>0</v>
      </c>
      <c r="M288" s="809"/>
      <c r="N288" s="809">
        <v>0</v>
      </c>
      <c r="O288" s="901"/>
      <c r="P288" s="922" t="s">
        <v>64</v>
      </c>
      <c r="Q288" s="902"/>
      <c r="R288" s="923">
        <v>0</v>
      </c>
      <c r="S288" s="923"/>
      <c r="T288" s="923">
        <v>0</v>
      </c>
      <c r="U288" s="923"/>
      <c r="V288" s="923">
        <v>0</v>
      </c>
      <c r="W288" s="923"/>
      <c r="X288" s="923">
        <v>0</v>
      </c>
    </row>
    <row r="289" spans="1:34" s="900" customFormat="1" ht="12.75">
      <c r="A289" s="921" t="s">
        <v>65</v>
      </c>
      <c r="B289" s="901"/>
      <c r="C289" s="924">
        <v>14.1</v>
      </c>
      <c r="D289" s="901" t="s">
        <v>66</v>
      </c>
      <c r="E289" s="902"/>
      <c r="F289" s="809">
        <v>0</v>
      </c>
      <c r="G289" s="809"/>
      <c r="H289" s="809">
        <v>0</v>
      </c>
      <c r="I289" s="809"/>
      <c r="J289" s="809">
        <v>0</v>
      </c>
      <c r="K289" s="809"/>
      <c r="L289" s="809">
        <v>0</v>
      </c>
      <c r="M289" s="809"/>
      <c r="N289" s="809">
        <v>0</v>
      </c>
      <c r="O289" s="901"/>
      <c r="P289" s="922">
        <v>0.05</v>
      </c>
      <c r="Q289" s="902"/>
      <c r="R289" s="923">
        <v>0</v>
      </c>
      <c r="S289" s="923"/>
      <c r="T289" s="923">
        <v>0</v>
      </c>
      <c r="U289" s="923"/>
      <c r="V289" s="923">
        <v>0</v>
      </c>
      <c r="W289" s="923"/>
      <c r="X289" s="923">
        <v>0</v>
      </c>
      <c r="AB289" s="937"/>
      <c r="AC289" s="937"/>
      <c r="AD289" s="937"/>
      <c r="AE289" s="937"/>
      <c r="AF289" s="937"/>
      <c r="AG289" s="937"/>
      <c r="AH289" s="937"/>
    </row>
    <row r="290" spans="1:34" s="900" customFormat="1" ht="12.75">
      <c r="A290" s="921" t="s">
        <v>67</v>
      </c>
      <c r="B290" s="901"/>
      <c r="C290" s="924">
        <v>14.1</v>
      </c>
      <c r="D290" s="901" t="s">
        <v>68</v>
      </c>
      <c r="E290" s="902"/>
      <c r="F290" s="809">
        <v>0</v>
      </c>
      <c r="G290" s="809"/>
      <c r="H290" s="809">
        <v>0</v>
      </c>
      <c r="I290" s="809"/>
      <c r="J290" s="809">
        <v>0</v>
      </c>
      <c r="K290" s="809"/>
      <c r="L290" s="809">
        <v>0</v>
      </c>
      <c r="M290" s="809"/>
      <c r="N290" s="809">
        <v>0</v>
      </c>
      <c r="O290" s="901"/>
      <c r="P290" s="922">
        <v>7.0000000000000007E-2</v>
      </c>
      <c r="Q290" s="925"/>
      <c r="R290" s="923">
        <v>0</v>
      </c>
      <c r="S290" s="923"/>
      <c r="T290" s="923">
        <v>0</v>
      </c>
      <c r="U290" s="923"/>
      <c r="V290" s="923">
        <v>0</v>
      </c>
      <c r="W290" s="923"/>
      <c r="X290" s="923">
        <v>0</v>
      </c>
    </row>
    <row r="291" spans="1:34" s="900" customFormat="1" ht="12.75">
      <c r="A291" s="921" t="s">
        <v>69</v>
      </c>
      <c r="B291" s="901"/>
      <c r="C291" s="902">
        <v>17</v>
      </c>
      <c r="D291" s="901" t="s">
        <v>70</v>
      </c>
      <c r="E291" s="902"/>
      <c r="F291" s="809">
        <v>0</v>
      </c>
      <c r="G291" s="809"/>
      <c r="H291" s="809">
        <v>0</v>
      </c>
      <c r="I291" s="809"/>
      <c r="J291" s="809">
        <v>0</v>
      </c>
      <c r="K291" s="809"/>
      <c r="L291" s="809">
        <v>0</v>
      </c>
      <c r="M291" s="809"/>
      <c r="N291" s="809">
        <v>0</v>
      </c>
      <c r="O291" s="901"/>
      <c r="P291" s="922">
        <v>0.08</v>
      </c>
      <c r="Q291" s="902"/>
      <c r="R291" s="923">
        <v>0</v>
      </c>
      <c r="S291" s="923"/>
      <c r="T291" s="923">
        <v>0</v>
      </c>
      <c r="U291" s="923"/>
      <c r="V291" s="923">
        <v>0</v>
      </c>
      <c r="W291" s="923"/>
      <c r="X291" s="923">
        <v>0</v>
      </c>
    </row>
    <row r="292" spans="1:34" s="900" customFormat="1" ht="12.75">
      <c r="A292" s="921" t="s">
        <v>71</v>
      </c>
      <c r="B292" s="901"/>
      <c r="C292" s="902">
        <v>38</v>
      </c>
      <c r="D292" s="901" t="s">
        <v>72</v>
      </c>
      <c r="E292" s="902"/>
      <c r="F292" s="809">
        <v>0</v>
      </c>
      <c r="G292" s="809"/>
      <c r="H292" s="809">
        <v>0</v>
      </c>
      <c r="I292" s="809"/>
      <c r="J292" s="809">
        <v>0</v>
      </c>
      <c r="K292" s="809"/>
      <c r="L292" s="809">
        <v>0</v>
      </c>
      <c r="M292" s="809"/>
      <c r="N292" s="809">
        <v>0</v>
      </c>
      <c r="O292" s="901"/>
      <c r="P292" s="922">
        <v>0.3</v>
      </c>
      <c r="Q292" s="902"/>
      <c r="R292" s="923">
        <v>0</v>
      </c>
      <c r="S292" s="923"/>
      <c r="T292" s="923">
        <v>0</v>
      </c>
      <c r="U292" s="923"/>
      <c r="V292" s="923">
        <v>0</v>
      </c>
      <c r="W292" s="923"/>
      <c r="X292" s="923">
        <v>0</v>
      </c>
    </row>
    <row r="293" spans="1:34" s="900" customFormat="1" ht="12.75">
      <c r="A293" s="921" t="s">
        <v>73</v>
      </c>
      <c r="B293" s="901"/>
      <c r="C293" s="902">
        <v>41</v>
      </c>
      <c r="D293" s="901" t="s">
        <v>74</v>
      </c>
      <c r="E293" s="902"/>
      <c r="F293" s="809">
        <v>0</v>
      </c>
      <c r="G293" s="809"/>
      <c r="H293" s="809">
        <v>0</v>
      </c>
      <c r="I293" s="809"/>
      <c r="J293" s="809">
        <v>0</v>
      </c>
      <c r="K293" s="809"/>
      <c r="L293" s="809">
        <v>0</v>
      </c>
      <c r="M293" s="809"/>
      <c r="N293" s="809">
        <v>0</v>
      </c>
      <c r="O293" s="901"/>
      <c r="P293" s="922">
        <v>0.25</v>
      </c>
      <c r="Q293" s="902"/>
      <c r="R293" s="923">
        <v>0</v>
      </c>
      <c r="S293" s="923"/>
      <c r="T293" s="923">
        <v>0</v>
      </c>
      <c r="U293" s="923"/>
      <c r="V293" s="923">
        <v>0</v>
      </c>
      <c r="W293" s="923"/>
      <c r="X293" s="923">
        <v>0</v>
      </c>
    </row>
    <row r="294" spans="1:34" s="900" customFormat="1" ht="12.75">
      <c r="A294" s="921" t="s">
        <v>75</v>
      </c>
      <c r="B294" s="901"/>
      <c r="C294" s="902">
        <v>45</v>
      </c>
      <c r="D294" s="926" t="s">
        <v>76</v>
      </c>
      <c r="E294" s="902"/>
      <c r="F294" s="809">
        <v>0</v>
      </c>
      <c r="G294" s="809"/>
      <c r="H294" s="809">
        <v>0</v>
      </c>
      <c r="I294" s="809"/>
      <c r="J294" s="809">
        <v>0</v>
      </c>
      <c r="K294" s="809"/>
      <c r="L294" s="809">
        <v>0</v>
      </c>
      <c r="M294" s="809"/>
      <c r="N294" s="809">
        <v>0</v>
      </c>
      <c r="O294" s="901"/>
      <c r="P294" s="922">
        <v>0.45</v>
      </c>
      <c r="Q294" s="902"/>
      <c r="R294" s="923">
        <v>0</v>
      </c>
      <c r="S294" s="923"/>
      <c r="T294" s="923">
        <v>0</v>
      </c>
      <c r="U294" s="923"/>
      <c r="V294" s="923">
        <v>0</v>
      </c>
      <c r="W294" s="923"/>
      <c r="X294" s="923">
        <v>0</v>
      </c>
    </row>
    <row r="295" spans="1:34" s="900" customFormat="1" ht="12.75">
      <c r="A295" s="921" t="s">
        <v>77</v>
      </c>
      <c r="B295" s="901"/>
      <c r="C295" s="902">
        <v>49</v>
      </c>
      <c r="D295" s="901" t="s">
        <v>78</v>
      </c>
      <c r="E295" s="902"/>
      <c r="F295" s="809">
        <v>0</v>
      </c>
      <c r="G295" s="809"/>
      <c r="H295" s="809">
        <v>0</v>
      </c>
      <c r="I295" s="809"/>
      <c r="J295" s="809">
        <v>0</v>
      </c>
      <c r="K295" s="809"/>
      <c r="L295" s="809">
        <v>0</v>
      </c>
      <c r="M295" s="809"/>
      <c r="N295" s="809">
        <v>0</v>
      </c>
      <c r="O295" s="901"/>
      <c r="P295" s="922">
        <v>0.08</v>
      </c>
      <c r="Q295" s="902"/>
      <c r="R295" s="923">
        <v>0</v>
      </c>
      <c r="S295" s="923"/>
      <c r="T295" s="923">
        <v>0</v>
      </c>
      <c r="U295" s="923"/>
      <c r="V295" s="923">
        <v>0</v>
      </c>
      <c r="W295" s="923"/>
      <c r="X295" s="923">
        <v>0</v>
      </c>
    </row>
    <row r="296" spans="1:34" s="900" customFormat="1" ht="12.75">
      <c r="A296" s="921" t="s">
        <v>79</v>
      </c>
      <c r="B296" s="901"/>
      <c r="C296" s="902">
        <v>50</v>
      </c>
      <c r="D296" s="926" t="s">
        <v>80</v>
      </c>
      <c r="E296" s="902"/>
      <c r="F296" s="809">
        <v>3935.456054256103</v>
      </c>
      <c r="G296" s="809"/>
      <c r="H296" s="809">
        <v>16304.032224775303</v>
      </c>
      <c r="I296" s="809"/>
      <c r="J296" s="809">
        <v>-95.63235773779995</v>
      </c>
      <c r="K296" s="809"/>
      <c r="L296" s="809">
        <v>3792.0075176494042</v>
      </c>
      <c r="M296" s="809"/>
      <c r="N296" s="809">
        <v>16256.216045906402</v>
      </c>
      <c r="O296" s="901"/>
      <c r="P296" s="922">
        <v>0.55000000000000004</v>
      </c>
      <c r="Q296" s="902"/>
      <c r="R296" s="923">
        <v>2085.6041347071723</v>
      </c>
      <c r="S296" s="923"/>
      <c r="T296" s="923">
        <v>8940.9188252485219</v>
      </c>
      <c r="U296" s="923"/>
      <c r="V296" s="923">
        <v>1754.2195618111309</v>
      </c>
      <c r="W296" s="923"/>
      <c r="X296" s="923">
        <v>7267.4810417889803</v>
      </c>
    </row>
    <row r="297" spans="1:34" s="900" customFormat="1" ht="12.75">
      <c r="A297" s="921" t="s">
        <v>81</v>
      </c>
      <c r="B297" s="901"/>
      <c r="C297" s="902">
        <v>51</v>
      </c>
      <c r="D297" s="901" t="s">
        <v>82</v>
      </c>
      <c r="E297" s="902"/>
      <c r="F297" s="887">
        <v>0</v>
      </c>
      <c r="G297" s="923"/>
      <c r="H297" s="887">
        <v>0</v>
      </c>
      <c r="I297" s="923"/>
      <c r="J297" s="887">
        <v>0</v>
      </c>
      <c r="K297" s="923"/>
      <c r="L297" s="887">
        <v>0</v>
      </c>
      <c r="M297" s="923"/>
      <c r="N297" s="887">
        <v>0</v>
      </c>
      <c r="O297" s="901"/>
      <c r="P297" s="922">
        <v>0.06</v>
      </c>
      <c r="Q297" s="902"/>
      <c r="R297" s="927">
        <v>0</v>
      </c>
      <c r="S297" s="923"/>
      <c r="T297" s="927">
        <v>0</v>
      </c>
      <c r="U297" s="923"/>
      <c r="V297" s="927">
        <v>0</v>
      </c>
      <c r="W297" s="923"/>
      <c r="X297" s="927">
        <v>0</v>
      </c>
    </row>
    <row r="298" spans="1:34" s="900" customFormat="1" ht="12.75">
      <c r="A298" s="938"/>
      <c r="B298" s="901"/>
      <c r="C298" s="902"/>
      <c r="D298" s="901"/>
      <c r="E298" s="901"/>
      <c r="F298" s="901"/>
      <c r="G298" s="901"/>
      <c r="H298" s="901"/>
      <c r="I298" s="901"/>
      <c r="J298" s="923"/>
      <c r="K298" s="923"/>
      <c r="L298" s="923"/>
      <c r="M298" s="928"/>
      <c r="N298" s="923"/>
      <c r="O298" s="901"/>
      <c r="P298" s="902"/>
      <c r="Q298" s="901"/>
      <c r="R298" s="929"/>
      <c r="S298" s="929"/>
      <c r="T298" s="929"/>
      <c r="U298" s="808"/>
      <c r="V298" s="929"/>
      <c r="W298" s="808"/>
      <c r="X298" s="808"/>
    </row>
    <row r="299" spans="1:34" s="900" customFormat="1" ht="13.5" thickBot="1">
      <c r="A299" s="938" t="s">
        <v>83</v>
      </c>
      <c r="B299" s="901"/>
      <c r="C299" s="901" t="s">
        <v>84</v>
      </c>
      <c r="D299" s="901"/>
      <c r="E299" s="807" t="s">
        <v>85</v>
      </c>
      <c r="F299" s="930">
        <v>5540.7382535910201</v>
      </c>
      <c r="G299" s="923"/>
      <c r="H299" s="930">
        <v>44922.556111095619</v>
      </c>
      <c r="I299" s="807"/>
      <c r="J299" s="930">
        <v>48849.152743651815</v>
      </c>
      <c r="K299" s="931"/>
      <c r="L299" s="930">
        <v>54342.074818373942</v>
      </c>
      <c r="M299" s="931"/>
      <c r="N299" s="930">
        <v>69347.13248292153</v>
      </c>
      <c r="O299" s="901"/>
      <c r="P299" s="902"/>
      <c r="Q299" s="807" t="s">
        <v>85</v>
      </c>
      <c r="R299" s="932">
        <v>51131.928619828541</v>
      </c>
      <c r="S299" s="933" t="s">
        <v>85</v>
      </c>
      <c r="T299" s="932">
        <v>60422.385759576253</v>
      </c>
      <c r="U299" s="808"/>
      <c r="V299" s="932">
        <v>3257.9623774142983</v>
      </c>
      <c r="W299" s="808"/>
      <c r="X299" s="932">
        <v>33349.323095171181</v>
      </c>
    </row>
    <row r="300" spans="1:34" s="900" customFormat="1" ht="13.5" thickTop="1">
      <c r="A300" s="901"/>
      <c r="B300" s="901"/>
      <c r="C300" s="902"/>
      <c r="D300" s="901"/>
      <c r="E300" s="902"/>
      <c r="F300" s="902"/>
      <c r="G300" s="902"/>
      <c r="H300" s="902"/>
      <c r="I300" s="902"/>
      <c r="J300" s="901"/>
      <c r="K300" s="901"/>
      <c r="L300" s="894"/>
      <c r="M300" s="894"/>
      <c r="N300" s="894"/>
      <c r="O300" s="808"/>
      <c r="P300" s="808"/>
      <c r="Q300" s="808"/>
      <c r="R300" s="808"/>
      <c r="S300" s="808"/>
      <c r="T300" s="808"/>
      <c r="U300" s="808"/>
      <c r="V300" s="808"/>
      <c r="W300" s="808"/>
      <c r="X300" s="808"/>
    </row>
    <row r="301" spans="1:34" s="900" customFormat="1" ht="12.75">
      <c r="A301" s="901"/>
      <c r="B301" s="901"/>
      <c r="C301" s="902"/>
      <c r="D301" s="901"/>
      <c r="E301" s="902"/>
      <c r="F301" s="902"/>
      <c r="G301" s="902"/>
      <c r="H301" s="902"/>
      <c r="I301" s="902"/>
      <c r="J301" s="901"/>
      <c r="K301" s="901"/>
      <c r="L301" s="894"/>
      <c r="M301" s="894"/>
      <c r="N301" s="894"/>
      <c r="O301" s="808"/>
      <c r="P301" s="808"/>
      <c r="Q301" s="808"/>
      <c r="R301" s="808"/>
      <c r="S301" s="808"/>
      <c r="T301" s="808"/>
      <c r="U301" s="808"/>
      <c r="V301" s="808"/>
      <c r="W301" s="808"/>
      <c r="X301" s="808"/>
    </row>
    <row r="302" spans="1:34" s="900" customFormat="1" ht="12.75">
      <c r="A302" s="901"/>
      <c r="B302" s="901"/>
      <c r="C302" s="902"/>
      <c r="D302" s="901"/>
      <c r="E302" s="902"/>
      <c r="F302" s="902"/>
      <c r="G302" s="902"/>
      <c r="H302" s="902"/>
      <c r="I302" s="902"/>
      <c r="J302" s="901"/>
      <c r="K302" s="901"/>
      <c r="L302" s="894"/>
      <c r="M302" s="894"/>
      <c r="N302" s="894"/>
      <c r="O302" s="808"/>
      <c r="P302" s="808"/>
      <c r="Q302" s="808"/>
      <c r="R302" s="808"/>
      <c r="S302" s="808"/>
      <c r="T302" s="808"/>
      <c r="U302" s="808"/>
      <c r="V302" s="808"/>
      <c r="W302" s="808"/>
      <c r="X302" s="808"/>
    </row>
    <row r="303" spans="1:34" s="900" customFormat="1" ht="12.75">
      <c r="A303" s="901"/>
      <c r="B303" s="901"/>
      <c r="C303" s="902"/>
      <c r="D303" s="903" t="s">
        <v>345</v>
      </c>
      <c r="E303" s="901"/>
      <c r="F303" s="904" t="s">
        <v>3</v>
      </c>
      <c r="G303" s="901"/>
      <c r="H303" s="904" t="s">
        <v>3</v>
      </c>
      <c r="I303" s="901"/>
      <c r="J303" s="906"/>
      <c r="K303" s="907"/>
      <c r="L303" s="905" t="s">
        <v>6</v>
      </c>
      <c r="M303" s="908"/>
      <c r="N303" s="905" t="s">
        <v>7</v>
      </c>
      <c r="O303" s="905"/>
      <c r="P303" s="905"/>
      <c r="Q303" s="905"/>
      <c r="R303" s="905"/>
      <c r="S303" s="908"/>
      <c r="T303" s="908"/>
      <c r="U303" s="808"/>
      <c r="V303" s="904" t="s">
        <v>8</v>
      </c>
      <c r="W303" s="901"/>
      <c r="X303" s="904" t="s">
        <v>8</v>
      </c>
    </row>
    <row r="304" spans="1:34" s="900" customFormat="1" ht="12.75">
      <c r="A304" s="901" t="s">
        <v>9</v>
      </c>
      <c r="B304" s="901"/>
      <c r="C304" s="902"/>
      <c r="D304" s="901"/>
      <c r="E304" s="901"/>
      <c r="F304" s="902" t="s">
        <v>10</v>
      </c>
      <c r="G304" s="901"/>
      <c r="H304" s="902" t="s">
        <v>10</v>
      </c>
      <c r="I304" s="901"/>
      <c r="J304" s="907" t="s">
        <v>13</v>
      </c>
      <c r="K304" s="907"/>
      <c r="L304" s="902" t="s">
        <v>15</v>
      </c>
      <c r="M304" s="908"/>
      <c r="N304" s="902" t="s">
        <v>15</v>
      </c>
      <c r="O304" s="902"/>
      <c r="P304" s="902" t="s">
        <v>16</v>
      </c>
      <c r="Q304" s="902"/>
      <c r="R304" s="902" t="s">
        <v>17</v>
      </c>
      <c r="S304" s="902"/>
      <c r="T304" s="902" t="s">
        <v>18</v>
      </c>
      <c r="U304" s="808"/>
      <c r="V304" s="902" t="s">
        <v>10</v>
      </c>
      <c r="W304" s="901"/>
      <c r="X304" s="902" t="s">
        <v>10</v>
      </c>
    </row>
    <row r="305" spans="1:34" s="900" customFormat="1" ht="13.5" thickBot="1">
      <c r="A305" s="911" t="s">
        <v>20</v>
      </c>
      <c r="B305" s="911"/>
      <c r="C305" s="911" t="s">
        <v>21</v>
      </c>
      <c r="D305" s="911"/>
      <c r="E305" s="911"/>
      <c r="F305" s="912" t="s">
        <v>6</v>
      </c>
      <c r="G305" s="911"/>
      <c r="H305" s="912" t="s">
        <v>7</v>
      </c>
      <c r="I305" s="911"/>
      <c r="J305" s="913" t="s">
        <v>5</v>
      </c>
      <c r="K305" s="913"/>
      <c r="L305" s="912" t="s">
        <v>23</v>
      </c>
      <c r="M305" s="914"/>
      <c r="N305" s="912" t="s">
        <v>23</v>
      </c>
      <c r="O305" s="912"/>
      <c r="P305" s="912" t="s">
        <v>24</v>
      </c>
      <c r="Q305" s="912"/>
      <c r="R305" s="912" t="s">
        <v>25</v>
      </c>
      <c r="S305" s="912"/>
      <c r="T305" s="912" t="s">
        <v>25</v>
      </c>
      <c r="U305" s="915"/>
      <c r="V305" s="912" t="s">
        <v>6</v>
      </c>
      <c r="W305" s="911"/>
      <c r="X305" s="912" t="s">
        <v>7</v>
      </c>
    </row>
    <row r="306" spans="1:34" s="900" customFormat="1" ht="12.75">
      <c r="A306" s="901"/>
      <c r="B306" s="901"/>
      <c r="C306" s="902"/>
      <c r="D306" s="901"/>
      <c r="E306" s="901"/>
      <c r="F306" s="902" t="s">
        <v>27</v>
      </c>
      <c r="G306" s="901"/>
      <c r="H306" s="902" t="s">
        <v>28</v>
      </c>
      <c r="I306" s="901"/>
      <c r="J306" s="902" t="s">
        <v>29</v>
      </c>
      <c r="K306" s="901"/>
      <c r="L306" s="902" t="s">
        <v>30</v>
      </c>
      <c r="M306" s="808"/>
      <c r="N306" s="916" t="s">
        <v>31</v>
      </c>
      <c r="O306" s="917"/>
      <c r="P306" s="902" t="s">
        <v>32</v>
      </c>
      <c r="Q306" s="917"/>
      <c r="R306" s="902" t="s">
        <v>33</v>
      </c>
      <c r="S306" s="917"/>
      <c r="T306" s="902" t="s">
        <v>34</v>
      </c>
      <c r="U306" s="917"/>
      <c r="V306" s="902" t="s">
        <v>35</v>
      </c>
      <c r="W306" s="917"/>
      <c r="X306" s="902" t="s">
        <v>36</v>
      </c>
    </row>
    <row r="307" spans="1:34" s="900" customFormat="1" ht="12.75">
      <c r="A307" s="902"/>
      <c r="B307" s="901"/>
      <c r="C307" s="902"/>
      <c r="D307" s="901"/>
      <c r="E307" s="901"/>
      <c r="F307" s="901"/>
      <c r="G307" s="901"/>
      <c r="H307" s="901"/>
      <c r="I307" s="901"/>
      <c r="J307" s="901"/>
      <c r="K307" s="901"/>
      <c r="L307" s="901"/>
      <c r="M307" s="808"/>
      <c r="N307" s="901"/>
      <c r="O307" s="901"/>
      <c r="P307" s="901"/>
      <c r="Q307" s="901"/>
      <c r="R307" s="901"/>
      <c r="S307" s="901"/>
      <c r="T307" s="901"/>
      <c r="U307" s="808"/>
      <c r="V307" s="808"/>
      <c r="W307" s="808"/>
      <c r="X307" s="808"/>
    </row>
    <row r="308" spans="1:34" s="900" customFormat="1" ht="14.25">
      <c r="A308" s="902"/>
      <c r="B308" s="901"/>
      <c r="C308" s="901" t="s">
        <v>42</v>
      </c>
      <c r="D308" s="901"/>
      <c r="E308" s="901"/>
      <c r="F308" s="901"/>
      <c r="G308" s="901"/>
      <c r="H308" s="901"/>
      <c r="I308" s="901"/>
      <c r="J308" s="901"/>
      <c r="K308" s="901"/>
      <c r="L308" s="901"/>
      <c r="M308" s="808"/>
      <c r="N308" s="901"/>
      <c r="O308" s="901"/>
      <c r="P308" s="918"/>
      <c r="Q308" s="919"/>
      <c r="R308" s="901"/>
      <c r="S308" s="919"/>
      <c r="T308" s="901"/>
      <c r="U308" s="808"/>
      <c r="V308" s="808"/>
      <c r="W308" s="808"/>
      <c r="X308" s="808"/>
    </row>
    <row r="309" spans="1:34" s="900" customFormat="1" ht="12.75">
      <c r="A309" s="921" t="s">
        <v>44</v>
      </c>
      <c r="B309" s="901"/>
      <c r="C309" s="902">
        <v>1</v>
      </c>
      <c r="D309" s="901" t="s">
        <v>45</v>
      </c>
      <c r="E309" s="902"/>
      <c r="F309" s="809">
        <v>0</v>
      </c>
      <c r="G309" s="809"/>
      <c r="H309" s="809">
        <v>0</v>
      </c>
      <c r="I309" s="809"/>
      <c r="J309" s="809">
        <v>0</v>
      </c>
      <c r="K309" s="809"/>
      <c r="L309" s="809">
        <v>0</v>
      </c>
      <c r="M309" s="809"/>
      <c r="N309" s="809">
        <v>0</v>
      </c>
      <c r="O309" s="901"/>
      <c r="P309" s="922">
        <v>0.04</v>
      </c>
      <c r="Q309" s="902"/>
      <c r="R309" s="923">
        <v>0</v>
      </c>
      <c r="S309" s="923"/>
      <c r="T309" s="923">
        <v>0</v>
      </c>
      <c r="U309" s="923"/>
      <c r="V309" s="923">
        <v>0</v>
      </c>
      <c r="W309" s="923"/>
      <c r="X309" s="923">
        <v>0</v>
      </c>
    </row>
    <row r="310" spans="1:34" s="900" customFormat="1" ht="12.75">
      <c r="A310" s="921" t="s">
        <v>46</v>
      </c>
      <c r="B310" s="901"/>
      <c r="C310" s="902">
        <v>1</v>
      </c>
      <c r="D310" s="901" t="s">
        <v>47</v>
      </c>
      <c r="E310" s="902"/>
      <c r="F310" s="809">
        <v>1473.9002340508528</v>
      </c>
      <c r="G310" s="809"/>
      <c r="H310" s="809">
        <v>1571.0804692629968</v>
      </c>
      <c r="I310" s="809"/>
      <c r="J310" s="809">
        <v>4286.1103459200003</v>
      </c>
      <c r="K310" s="809"/>
      <c r="L310" s="809">
        <v>7903.0657529308537</v>
      </c>
      <c r="M310" s="809"/>
      <c r="N310" s="809">
        <v>3714.1356422229969</v>
      </c>
      <c r="O310" s="901"/>
      <c r="P310" s="922">
        <v>0.06</v>
      </c>
      <c r="Q310" s="902"/>
      <c r="R310" s="923">
        <v>474.18394517585119</v>
      </c>
      <c r="S310" s="923"/>
      <c r="T310" s="923">
        <v>222.8481385333798</v>
      </c>
      <c r="U310" s="923"/>
      <c r="V310" s="923">
        <v>5285.8266347950012</v>
      </c>
      <c r="W310" s="923"/>
      <c r="X310" s="923">
        <v>5634.3426766496177</v>
      </c>
    </row>
    <row r="311" spans="1:34" s="900" customFormat="1" ht="12.75">
      <c r="A311" s="921" t="s">
        <v>48</v>
      </c>
      <c r="B311" s="901"/>
      <c r="C311" s="902">
        <v>2</v>
      </c>
      <c r="D311" s="901" t="s">
        <v>49</v>
      </c>
      <c r="E311" s="902"/>
      <c r="F311" s="809">
        <v>0</v>
      </c>
      <c r="G311" s="809"/>
      <c r="H311" s="809">
        <v>0</v>
      </c>
      <c r="I311" s="809"/>
      <c r="J311" s="809">
        <v>0</v>
      </c>
      <c r="K311" s="809"/>
      <c r="L311" s="809">
        <v>0</v>
      </c>
      <c r="M311" s="809"/>
      <c r="N311" s="809">
        <v>0</v>
      </c>
      <c r="O311" s="901"/>
      <c r="P311" s="922">
        <v>0.06</v>
      </c>
      <c r="Q311" s="902"/>
      <c r="R311" s="923">
        <v>0</v>
      </c>
      <c r="S311" s="923"/>
      <c r="T311" s="923">
        <v>0</v>
      </c>
      <c r="U311" s="923"/>
      <c r="V311" s="923">
        <v>0</v>
      </c>
      <c r="W311" s="923"/>
      <c r="X311" s="923">
        <v>0</v>
      </c>
    </row>
    <row r="312" spans="1:34" s="900" customFormat="1" ht="12.75">
      <c r="A312" s="921" t="s">
        <v>50</v>
      </c>
      <c r="B312" s="901"/>
      <c r="C312" s="902">
        <v>3</v>
      </c>
      <c r="D312" s="901" t="s">
        <v>51</v>
      </c>
      <c r="E312" s="902"/>
      <c r="F312" s="809">
        <v>0</v>
      </c>
      <c r="G312" s="809"/>
      <c r="H312" s="809">
        <v>0</v>
      </c>
      <c r="I312" s="809"/>
      <c r="J312" s="809">
        <v>0</v>
      </c>
      <c r="K312" s="809"/>
      <c r="L312" s="809">
        <v>0</v>
      </c>
      <c r="M312" s="809"/>
      <c r="N312" s="809">
        <v>0</v>
      </c>
      <c r="O312" s="901"/>
      <c r="P312" s="922">
        <v>0.05</v>
      </c>
      <c r="Q312" s="902"/>
      <c r="R312" s="923">
        <v>0</v>
      </c>
      <c r="S312" s="923"/>
      <c r="T312" s="923">
        <v>0</v>
      </c>
      <c r="U312" s="923"/>
      <c r="V312" s="923">
        <v>0</v>
      </c>
      <c r="W312" s="923"/>
      <c r="X312" s="923">
        <v>0</v>
      </c>
    </row>
    <row r="313" spans="1:34" s="900" customFormat="1" ht="12.75">
      <c r="A313" s="921" t="s">
        <v>52</v>
      </c>
      <c r="B313" s="901"/>
      <c r="C313" s="902">
        <v>6</v>
      </c>
      <c r="D313" s="901" t="s">
        <v>53</v>
      </c>
      <c r="E313" s="902"/>
      <c r="F313" s="809">
        <v>0</v>
      </c>
      <c r="G313" s="809"/>
      <c r="H313" s="809">
        <v>0</v>
      </c>
      <c r="I313" s="809"/>
      <c r="J313" s="809">
        <v>0</v>
      </c>
      <c r="K313" s="809"/>
      <c r="L313" s="809">
        <v>0</v>
      </c>
      <c r="M313" s="809"/>
      <c r="N313" s="809">
        <v>0</v>
      </c>
      <c r="O313" s="901"/>
      <c r="P313" s="922">
        <v>0.1</v>
      </c>
      <c r="Q313" s="902"/>
      <c r="R313" s="923">
        <v>0</v>
      </c>
      <c r="S313" s="923"/>
      <c r="T313" s="923">
        <v>0</v>
      </c>
      <c r="U313" s="923"/>
      <c r="V313" s="923">
        <v>0</v>
      </c>
      <c r="W313" s="923"/>
      <c r="X313" s="923">
        <v>0</v>
      </c>
    </row>
    <row r="314" spans="1:34" s="900" customFormat="1" ht="12.75">
      <c r="A314" s="921" t="s">
        <v>54</v>
      </c>
      <c r="B314" s="901"/>
      <c r="C314" s="902">
        <v>7</v>
      </c>
      <c r="D314" s="901" t="s">
        <v>55</v>
      </c>
      <c r="E314" s="902"/>
      <c r="F314" s="809">
        <v>0</v>
      </c>
      <c r="G314" s="809"/>
      <c r="H314" s="809">
        <v>0</v>
      </c>
      <c r="I314" s="809"/>
      <c r="J314" s="809">
        <v>0</v>
      </c>
      <c r="K314" s="809"/>
      <c r="L314" s="809">
        <v>0</v>
      </c>
      <c r="M314" s="809"/>
      <c r="N314" s="809">
        <v>0</v>
      </c>
      <c r="O314" s="901"/>
      <c r="P314" s="922">
        <v>0.15</v>
      </c>
      <c r="Q314" s="902"/>
      <c r="R314" s="923">
        <v>0</v>
      </c>
      <c r="S314" s="923"/>
      <c r="T314" s="923">
        <v>0</v>
      </c>
      <c r="U314" s="923"/>
      <c r="V314" s="923">
        <v>0</v>
      </c>
      <c r="W314" s="923"/>
      <c r="X314" s="923">
        <v>0</v>
      </c>
    </row>
    <row r="315" spans="1:34" s="900" customFormat="1" ht="12.75">
      <c r="A315" s="921" t="s">
        <v>56</v>
      </c>
      <c r="B315" s="901"/>
      <c r="C315" s="902">
        <v>8</v>
      </c>
      <c r="D315" s="901" t="s">
        <v>57</v>
      </c>
      <c r="E315" s="902"/>
      <c r="F315" s="809">
        <v>29.842581552314499</v>
      </c>
      <c r="G315" s="809"/>
      <c r="H315" s="809">
        <v>38.369033424404357</v>
      </c>
      <c r="I315" s="809"/>
      <c r="J315" s="809">
        <v>35.338954559999998</v>
      </c>
      <c r="K315" s="809"/>
      <c r="L315" s="809">
        <v>82.851013392314499</v>
      </c>
      <c r="M315" s="809"/>
      <c r="N315" s="809">
        <v>56.038510704404359</v>
      </c>
      <c r="O315" s="901"/>
      <c r="P315" s="922">
        <v>0.2</v>
      </c>
      <c r="Q315" s="902"/>
      <c r="R315" s="923">
        <v>16.570202678462902</v>
      </c>
      <c r="S315" s="923"/>
      <c r="T315" s="923">
        <v>11.207702140880873</v>
      </c>
      <c r="U315" s="923"/>
      <c r="V315" s="923">
        <v>48.611333433851584</v>
      </c>
      <c r="W315" s="923"/>
      <c r="X315" s="923">
        <v>62.500285843523486</v>
      </c>
    </row>
    <row r="316" spans="1:34" s="900" customFormat="1" ht="12.75">
      <c r="A316" s="921" t="s">
        <v>58</v>
      </c>
      <c r="B316" s="901"/>
      <c r="C316" s="902">
        <v>10</v>
      </c>
      <c r="D316" s="901" t="s">
        <v>59</v>
      </c>
      <c r="E316" s="902"/>
      <c r="F316" s="809">
        <v>0</v>
      </c>
      <c r="G316" s="809"/>
      <c r="H316" s="809">
        <v>0</v>
      </c>
      <c r="I316" s="809"/>
      <c r="J316" s="809">
        <v>0</v>
      </c>
      <c r="K316" s="809"/>
      <c r="L316" s="809">
        <v>0</v>
      </c>
      <c r="M316" s="809"/>
      <c r="N316" s="809">
        <v>0</v>
      </c>
      <c r="O316" s="901"/>
      <c r="P316" s="922">
        <v>0.3</v>
      </c>
      <c r="Q316" s="902"/>
      <c r="R316" s="923">
        <v>0</v>
      </c>
      <c r="S316" s="923"/>
      <c r="T316" s="923">
        <v>0</v>
      </c>
      <c r="U316" s="923"/>
      <c r="V316" s="923">
        <v>0</v>
      </c>
      <c r="W316" s="923"/>
      <c r="X316" s="923">
        <v>0</v>
      </c>
    </row>
    <row r="317" spans="1:34" s="900" customFormat="1" ht="12.75">
      <c r="A317" s="921" t="s">
        <v>60</v>
      </c>
      <c r="B317" s="901"/>
      <c r="C317" s="902">
        <v>12</v>
      </c>
      <c r="D317" s="901" t="s">
        <v>61</v>
      </c>
      <c r="E317" s="902"/>
      <c r="F317" s="809">
        <v>0</v>
      </c>
      <c r="G317" s="809"/>
      <c r="H317" s="809">
        <v>24472.3925506948</v>
      </c>
      <c r="I317" s="809"/>
      <c r="J317" s="809">
        <v>15588.0792</v>
      </c>
      <c r="K317" s="809"/>
      <c r="L317" s="809">
        <v>15588.0792</v>
      </c>
      <c r="M317" s="809"/>
      <c r="N317" s="809">
        <v>32266.432150694804</v>
      </c>
      <c r="O317" s="901"/>
      <c r="P317" s="922">
        <v>1</v>
      </c>
      <c r="Q317" s="902"/>
      <c r="R317" s="923">
        <v>15588.0792</v>
      </c>
      <c r="S317" s="923"/>
      <c r="T317" s="923">
        <v>32266.432150694804</v>
      </c>
      <c r="U317" s="923"/>
      <c r="V317" s="923">
        <v>0</v>
      </c>
      <c r="W317" s="923"/>
      <c r="X317" s="923">
        <v>7794.0395999999964</v>
      </c>
    </row>
    <row r="318" spans="1:34" s="900" customFormat="1" ht="12.75">
      <c r="A318" s="921" t="s">
        <v>62</v>
      </c>
      <c r="B318" s="901"/>
      <c r="C318" s="902">
        <v>13</v>
      </c>
      <c r="D318" s="901" t="s">
        <v>63</v>
      </c>
      <c r="E318" s="902"/>
      <c r="F318" s="809">
        <v>0</v>
      </c>
      <c r="G318" s="809"/>
      <c r="H318" s="809">
        <v>0</v>
      </c>
      <c r="I318" s="809"/>
      <c r="J318" s="809">
        <v>0</v>
      </c>
      <c r="K318" s="809"/>
      <c r="L318" s="809">
        <v>0</v>
      </c>
      <c r="M318" s="809"/>
      <c r="N318" s="809">
        <v>0</v>
      </c>
      <c r="O318" s="901"/>
      <c r="P318" s="922" t="s">
        <v>64</v>
      </c>
      <c r="Q318" s="902"/>
      <c r="R318" s="923">
        <v>0</v>
      </c>
      <c r="S318" s="923"/>
      <c r="T318" s="923">
        <v>0</v>
      </c>
      <c r="U318" s="923"/>
      <c r="V318" s="923">
        <v>0</v>
      </c>
      <c r="W318" s="923"/>
      <c r="X318" s="923">
        <v>0</v>
      </c>
    </row>
    <row r="319" spans="1:34" s="900" customFormat="1" ht="12.75">
      <c r="A319" s="921" t="s">
        <v>65</v>
      </c>
      <c r="B319" s="901"/>
      <c r="C319" s="924">
        <v>14.1</v>
      </c>
      <c r="D319" s="901" t="s">
        <v>66</v>
      </c>
      <c r="E319" s="902"/>
      <c r="F319" s="809">
        <v>0</v>
      </c>
      <c r="G319" s="809"/>
      <c r="H319" s="809">
        <v>0</v>
      </c>
      <c r="I319" s="809"/>
      <c r="J319" s="809">
        <v>0</v>
      </c>
      <c r="K319" s="809"/>
      <c r="L319" s="809">
        <v>0</v>
      </c>
      <c r="M319" s="809"/>
      <c r="N319" s="809">
        <v>0</v>
      </c>
      <c r="O319" s="901"/>
      <c r="P319" s="922">
        <v>0.05</v>
      </c>
      <c r="Q319" s="902"/>
      <c r="R319" s="923">
        <v>0</v>
      </c>
      <c r="S319" s="923"/>
      <c r="T319" s="923">
        <v>0</v>
      </c>
      <c r="U319" s="923"/>
      <c r="V319" s="923">
        <v>0</v>
      </c>
      <c r="W319" s="923"/>
      <c r="X319" s="923">
        <v>0</v>
      </c>
      <c r="AB319" s="937"/>
      <c r="AC319" s="937"/>
      <c r="AD319" s="937"/>
      <c r="AE319" s="937"/>
      <c r="AF319" s="937"/>
      <c r="AG319" s="937"/>
      <c r="AH319" s="937"/>
    </row>
    <row r="320" spans="1:34" s="900" customFormat="1" ht="12.75">
      <c r="A320" s="921" t="s">
        <v>67</v>
      </c>
      <c r="B320" s="901"/>
      <c r="C320" s="924">
        <v>14.1</v>
      </c>
      <c r="D320" s="901" t="s">
        <v>68</v>
      </c>
      <c r="E320" s="902"/>
      <c r="F320" s="809">
        <v>0</v>
      </c>
      <c r="G320" s="809"/>
      <c r="H320" s="809">
        <v>0</v>
      </c>
      <c r="I320" s="809"/>
      <c r="J320" s="809">
        <v>0</v>
      </c>
      <c r="K320" s="809"/>
      <c r="L320" s="809">
        <v>0</v>
      </c>
      <c r="M320" s="809"/>
      <c r="N320" s="809">
        <v>0</v>
      </c>
      <c r="O320" s="901"/>
      <c r="P320" s="922">
        <v>7.0000000000000007E-2</v>
      </c>
      <c r="Q320" s="925"/>
      <c r="R320" s="923">
        <v>0</v>
      </c>
      <c r="S320" s="923"/>
      <c r="T320" s="923">
        <v>0</v>
      </c>
      <c r="U320" s="923"/>
      <c r="V320" s="923">
        <v>0</v>
      </c>
      <c r="W320" s="923"/>
      <c r="X320" s="923">
        <v>0</v>
      </c>
    </row>
    <row r="321" spans="1:30" s="900" customFormat="1" ht="12.75">
      <c r="A321" s="921" t="s">
        <v>69</v>
      </c>
      <c r="B321" s="901"/>
      <c r="C321" s="902">
        <v>17</v>
      </c>
      <c r="D321" s="901" t="s">
        <v>70</v>
      </c>
      <c r="E321" s="902"/>
      <c r="F321" s="809">
        <v>0</v>
      </c>
      <c r="G321" s="809"/>
      <c r="H321" s="809">
        <v>0</v>
      </c>
      <c r="I321" s="809"/>
      <c r="J321" s="809">
        <v>0</v>
      </c>
      <c r="K321" s="809"/>
      <c r="L321" s="809">
        <v>0</v>
      </c>
      <c r="M321" s="809"/>
      <c r="N321" s="809">
        <v>0</v>
      </c>
      <c r="O321" s="901"/>
      <c r="P321" s="922">
        <v>0.08</v>
      </c>
      <c r="Q321" s="902"/>
      <c r="R321" s="923">
        <v>0</v>
      </c>
      <c r="S321" s="923"/>
      <c r="T321" s="923">
        <v>0</v>
      </c>
      <c r="U321" s="923"/>
      <c r="V321" s="923">
        <v>0</v>
      </c>
      <c r="W321" s="923"/>
      <c r="X321" s="923">
        <v>0</v>
      </c>
    </row>
    <row r="322" spans="1:30" s="900" customFormat="1" ht="12.75">
      <c r="A322" s="921" t="s">
        <v>71</v>
      </c>
      <c r="B322" s="901"/>
      <c r="C322" s="902">
        <v>38</v>
      </c>
      <c r="D322" s="901" t="s">
        <v>72</v>
      </c>
      <c r="E322" s="902"/>
      <c r="F322" s="809">
        <v>0</v>
      </c>
      <c r="G322" s="809"/>
      <c r="H322" s="809">
        <v>0</v>
      </c>
      <c r="I322" s="809"/>
      <c r="J322" s="809">
        <v>0</v>
      </c>
      <c r="K322" s="809"/>
      <c r="L322" s="809">
        <v>0</v>
      </c>
      <c r="M322" s="809"/>
      <c r="N322" s="809">
        <v>0</v>
      </c>
      <c r="O322" s="901"/>
      <c r="P322" s="922">
        <v>0.3</v>
      </c>
      <c r="Q322" s="902"/>
      <c r="R322" s="923">
        <v>0</v>
      </c>
      <c r="S322" s="923"/>
      <c r="T322" s="923">
        <v>0</v>
      </c>
      <c r="U322" s="923"/>
      <c r="V322" s="923">
        <v>0</v>
      </c>
      <c r="W322" s="923"/>
      <c r="X322" s="923">
        <v>0</v>
      </c>
    </row>
    <row r="323" spans="1:30" s="900" customFormat="1" ht="12.75">
      <c r="A323" s="921" t="s">
        <v>73</v>
      </c>
      <c r="B323" s="901"/>
      <c r="C323" s="902">
        <v>41</v>
      </c>
      <c r="D323" s="901" t="s">
        <v>74</v>
      </c>
      <c r="E323" s="902"/>
      <c r="F323" s="809">
        <v>0</v>
      </c>
      <c r="G323" s="809"/>
      <c r="H323" s="809">
        <v>0</v>
      </c>
      <c r="I323" s="809"/>
      <c r="J323" s="809">
        <v>0</v>
      </c>
      <c r="K323" s="809"/>
      <c r="L323" s="809">
        <v>0</v>
      </c>
      <c r="M323" s="809"/>
      <c r="N323" s="809">
        <v>0</v>
      </c>
      <c r="O323" s="901"/>
      <c r="P323" s="922">
        <v>0.25</v>
      </c>
      <c r="Q323" s="902"/>
      <c r="R323" s="923">
        <v>0</v>
      </c>
      <c r="S323" s="923"/>
      <c r="T323" s="923">
        <v>0</v>
      </c>
      <c r="U323" s="923"/>
      <c r="V323" s="923">
        <v>0</v>
      </c>
      <c r="W323" s="923"/>
      <c r="X323" s="923">
        <v>0</v>
      </c>
    </row>
    <row r="324" spans="1:30" s="900" customFormat="1" ht="12.75">
      <c r="A324" s="921" t="s">
        <v>75</v>
      </c>
      <c r="B324" s="901"/>
      <c r="C324" s="902">
        <v>45</v>
      </c>
      <c r="D324" s="926" t="s">
        <v>76</v>
      </c>
      <c r="E324" s="902"/>
      <c r="F324" s="809">
        <v>0</v>
      </c>
      <c r="G324" s="809"/>
      <c r="H324" s="809">
        <v>0</v>
      </c>
      <c r="I324" s="809"/>
      <c r="J324" s="809">
        <v>0</v>
      </c>
      <c r="K324" s="809"/>
      <c r="L324" s="809">
        <v>0</v>
      </c>
      <c r="M324" s="809"/>
      <c r="N324" s="809">
        <v>0</v>
      </c>
      <c r="O324" s="901"/>
      <c r="P324" s="922">
        <v>0.45</v>
      </c>
      <c r="Q324" s="902"/>
      <c r="R324" s="923">
        <v>0</v>
      </c>
      <c r="S324" s="923"/>
      <c r="T324" s="923">
        <v>0</v>
      </c>
      <c r="U324" s="923"/>
      <c r="V324" s="923">
        <v>0</v>
      </c>
      <c r="W324" s="923"/>
      <c r="X324" s="923">
        <v>0</v>
      </c>
    </row>
    <row r="325" spans="1:30" s="900" customFormat="1" ht="12.75">
      <c r="A325" s="921" t="s">
        <v>77</v>
      </c>
      <c r="B325" s="901"/>
      <c r="C325" s="902">
        <v>49</v>
      </c>
      <c r="D325" s="901" t="s">
        <v>78</v>
      </c>
      <c r="E325" s="902"/>
      <c r="F325" s="809">
        <v>0</v>
      </c>
      <c r="G325" s="809"/>
      <c r="H325" s="809">
        <v>0</v>
      </c>
      <c r="I325" s="809"/>
      <c r="J325" s="809">
        <v>0</v>
      </c>
      <c r="K325" s="809"/>
      <c r="L325" s="809">
        <v>0</v>
      </c>
      <c r="M325" s="809"/>
      <c r="N325" s="809">
        <v>0</v>
      </c>
      <c r="O325" s="901"/>
      <c r="P325" s="922">
        <v>0.08</v>
      </c>
      <c r="Q325" s="902"/>
      <c r="R325" s="923">
        <v>0</v>
      </c>
      <c r="S325" s="923"/>
      <c r="T325" s="923">
        <v>0</v>
      </c>
      <c r="U325" s="923"/>
      <c r="V325" s="923">
        <v>0</v>
      </c>
      <c r="W325" s="923"/>
      <c r="X325" s="923">
        <v>0</v>
      </c>
    </row>
    <row r="326" spans="1:30" s="900" customFormat="1" ht="12.75">
      <c r="A326" s="921" t="s">
        <v>79</v>
      </c>
      <c r="B326" s="901"/>
      <c r="C326" s="902">
        <v>50</v>
      </c>
      <c r="D326" s="926" t="s">
        <v>80</v>
      </c>
      <c r="E326" s="902"/>
      <c r="F326" s="809">
        <v>1754.2195618111309</v>
      </c>
      <c r="G326" s="809"/>
      <c r="H326" s="809">
        <v>7267.4810417889803</v>
      </c>
      <c r="I326" s="809"/>
      <c r="J326" s="809">
        <v>489.69694175999996</v>
      </c>
      <c r="K326" s="809"/>
      <c r="L326" s="809">
        <v>2488.7649744511318</v>
      </c>
      <c r="M326" s="809"/>
      <c r="N326" s="809">
        <v>7512.32951266898</v>
      </c>
      <c r="O326" s="901"/>
      <c r="P326" s="922">
        <v>0.55000000000000004</v>
      </c>
      <c r="Q326" s="902"/>
      <c r="R326" s="923">
        <v>1368.8207359481225</v>
      </c>
      <c r="S326" s="923"/>
      <c r="T326" s="923">
        <v>4131.7812319679397</v>
      </c>
      <c r="U326" s="923"/>
      <c r="V326" s="923">
        <v>875.09576762300821</v>
      </c>
      <c r="W326" s="923"/>
      <c r="X326" s="923">
        <v>3625.3967515810409</v>
      </c>
    </row>
    <row r="327" spans="1:30" s="900" customFormat="1" ht="12.75">
      <c r="A327" s="921" t="s">
        <v>81</v>
      </c>
      <c r="B327" s="901"/>
      <c r="C327" s="902">
        <v>51</v>
      </c>
      <c r="D327" s="901" t="s">
        <v>82</v>
      </c>
      <c r="E327" s="902"/>
      <c r="F327" s="887">
        <v>0</v>
      </c>
      <c r="G327" s="923"/>
      <c r="H327" s="887">
        <v>0</v>
      </c>
      <c r="I327" s="923"/>
      <c r="J327" s="887">
        <v>32359.48704</v>
      </c>
      <c r="K327" s="923"/>
      <c r="L327" s="887">
        <v>48539.230559999996</v>
      </c>
      <c r="M327" s="923"/>
      <c r="N327" s="887">
        <v>16179.74352</v>
      </c>
      <c r="O327" s="901"/>
      <c r="P327" s="922">
        <v>0.06</v>
      </c>
      <c r="Q327" s="902"/>
      <c r="R327" s="927">
        <v>2912.3538335999997</v>
      </c>
      <c r="S327" s="923"/>
      <c r="T327" s="927">
        <v>970.78461119999997</v>
      </c>
      <c r="U327" s="923"/>
      <c r="V327" s="927">
        <v>29447.133206400002</v>
      </c>
      <c r="W327" s="923"/>
      <c r="X327" s="927">
        <v>31388.702428799999</v>
      </c>
    </row>
    <row r="328" spans="1:30" s="900" customFormat="1" ht="12.75">
      <c r="A328" s="938"/>
      <c r="B328" s="901"/>
      <c r="C328" s="902"/>
      <c r="D328" s="901"/>
      <c r="E328" s="901"/>
      <c r="F328" s="901"/>
      <c r="G328" s="901"/>
      <c r="H328" s="901"/>
      <c r="I328" s="901"/>
      <c r="J328" s="923"/>
      <c r="K328" s="923"/>
      <c r="L328" s="923"/>
      <c r="M328" s="928"/>
      <c r="N328" s="923"/>
      <c r="O328" s="901"/>
      <c r="P328" s="902"/>
      <c r="Q328" s="901"/>
      <c r="R328" s="929"/>
      <c r="S328" s="929"/>
      <c r="T328" s="929"/>
      <c r="U328" s="808"/>
      <c r="V328" s="929"/>
      <c r="W328" s="808"/>
      <c r="X328" s="808"/>
    </row>
    <row r="329" spans="1:30" s="900" customFormat="1" ht="13.5" thickBot="1">
      <c r="A329" s="938" t="s">
        <v>83</v>
      </c>
      <c r="B329" s="901"/>
      <c r="C329" s="901" t="s">
        <v>84</v>
      </c>
      <c r="D329" s="901"/>
      <c r="E329" s="807" t="s">
        <v>85</v>
      </c>
      <c r="F329" s="930">
        <v>3257.9623774142983</v>
      </c>
      <c r="G329" s="923"/>
      <c r="H329" s="930">
        <v>33349.323095171181</v>
      </c>
      <c r="I329" s="807"/>
      <c r="J329" s="930">
        <v>52758.712482240007</v>
      </c>
      <c r="K329" s="931"/>
      <c r="L329" s="930">
        <v>74601.991500774297</v>
      </c>
      <c r="M329" s="931"/>
      <c r="N329" s="930">
        <v>59728.679336291185</v>
      </c>
      <c r="O329" s="901"/>
      <c r="P329" s="902"/>
      <c r="Q329" s="807" t="s">
        <v>85</v>
      </c>
      <c r="R329" s="932">
        <v>20360.007917402436</v>
      </c>
      <c r="S329" s="933" t="s">
        <v>85</v>
      </c>
      <c r="T329" s="932">
        <v>37603.053834537001</v>
      </c>
      <c r="U329" s="808"/>
      <c r="V329" s="932">
        <v>35656.666942251861</v>
      </c>
      <c r="W329" s="808"/>
      <c r="X329" s="932">
        <v>48504.981742874181</v>
      </c>
    </row>
    <row r="330" spans="1:30" s="900" customFormat="1" ht="13.5" thickTop="1">
      <c r="A330" s="901"/>
      <c r="B330" s="901"/>
      <c r="C330" s="902"/>
      <c r="D330" s="901"/>
      <c r="E330" s="902"/>
      <c r="F330" s="902"/>
      <c r="G330" s="902"/>
      <c r="H330" s="902"/>
      <c r="I330" s="902"/>
      <c r="J330" s="901"/>
      <c r="K330" s="901"/>
      <c r="L330" s="894"/>
      <c r="M330" s="894"/>
      <c r="N330" s="894"/>
      <c r="O330" s="808"/>
      <c r="P330" s="808"/>
      <c r="Q330" s="808"/>
      <c r="R330" s="808"/>
      <c r="S330" s="808"/>
      <c r="T330" s="808"/>
      <c r="U330" s="808"/>
      <c r="V330" s="808"/>
      <c r="W330" s="808"/>
      <c r="X330" s="808"/>
    </row>
    <row r="331" spans="1:30" s="900" customFormat="1" ht="12.75">
      <c r="A331" s="901"/>
      <c r="B331" s="901"/>
      <c r="C331" s="902"/>
      <c r="D331" s="901"/>
      <c r="E331" s="902"/>
      <c r="F331" s="902"/>
      <c r="G331" s="902"/>
      <c r="H331" s="902"/>
      <c r="I331" s="902"/>
      <c r="J331" s="901"/>
      <c r="K331" s="901"/>
      <c r="L331" s="894"/>
      <c r="M331" s="894"/>
      <c r="N331" s="894"/>
      <c r="O331" s="808"/>
      <c r="P331" s="808"/>
      <c r="Q331" s="808"/>
      <c r="R331" s="808"/>
      <c r="S331" s="808"/>
      <c r="T331" s="808"/>
      <c r="U331" s="808"/>
      <c r="V331" s="808"/>
      <c r="W331" s="808"/>
      <c r="X331" s="808"/>
    </row>
    <row r="332" spans="1:30" s="900" customFormat="1" ht="12.75">
      <c r="A332" s="901"/>
      <c r="B332" s="901"/>
      <c r="C332" s="902"/>
      <c r="D332" s="901"/>
      <c r="E332" s="902"/>
      <c r="F332" s="902"/>
      <c r="G332" s="902"/>
      <c r="H332" s="902"/>
      <c r="I332" s="902"/>
      <c r="J332" s="901"/>
      <c r="K332" s="901"/>
      <c r="L332" s="894"/>
      <c r="M332" s="894"/>
      <c r="N332" s="894"/>
      <c r="O332" s="808"/>
      <c r="P332" s="808"/>
      <c r="Q332" s="808"/>
      <c r="R332" s="808"/>
      <c r="S332" s="808"/>
      <c r="T332" s="808"/>
      <c r="U332" s="808"/>
      <c r="V332" s="808"/>
      <c r="W332" s="808"/>
      <c r="X332" s="808"/>
    </row>
    <row r="333" spans="1:30" s="900" customFormat="1" ht="12.75">
      <c r="A333" s="901"/>
      <c r="B333" s="901"/>
      <c r="C333" s="902"/>
      <c r="D333" s="901"/>
      <c r="E333" s="902"/>
      <c r="F333" s="902"/>
      <c r="G333" s="902"/>
      <c r="H333" s="902"/>
      <c r="I333" s="902"/>
      <c r="J333" s="901"/>
      <c r="K333" s="901"/>
      <c r="L333" s="894"/>
      <c r="M333" s="894"/>
      <c r="N333" s="894"/>
      <c r="O333" s="808"/>
      <c r="P333" s="808"/>
      <c r="Q333" s="808"/>
      <c r="R333" s="808"/>
      <c r="S333" s="808"/>
      <c r="T333" s="808"/>
      <c r="U333" s="808"/>
      <c r="V333" s="808"/>
      <c r="W333" s="808"/>
      <c r="X333" s="939"/>
    </row>
    <row r="334" spans="1:30" s="900" customFormat="1" ht="12.75">
      <c r="A334" s="901"/>
      <c r="B334" s="940"/>
      <c r="C334" s="891"/>
      <c r="D334" s="891"/>
      <c r="E334" s="891"/>
      <c r="F334" s="892">
        <v>2020</v>
      </c>
      <c r="G334" s="891"/>
      <c r="H334" s="892">
        <v>2021</v>
      </c>
      <c r="I334" s="892"/>
      <c r="J334" s="892">
        <v>2022</v>
      </c>
      <c r="K334" s="892"/>
      <c r="L334" s="892">
        <v>2023</v>
      </c>
      <c r="M334" s="893"/>
      <c r="N334" s="894"/>
      <c r="O334" s="894"/>
      <c r="P334" s="894"/>
      <c r="Q334" s="894"/>
      <c r="R334" s="894"/>
      <c r="S334" s="808"/>
      <c r="T334" s="808"/>
      <c r="U334" s="808"/>
      <c r="V334" s="808"/>
      <c r="W334" s="808"/>
      <c r="X334" s="808"/>
      <c r="Y334" s="808"/>
      <c r="Z334" s="808"/>
      <c r="AA334" s="808"/>
      <c r="AB334" s="808"/>
      <c r="AC334" s="808"/>
      <c r="AD334" s="808"/>
    </row>
    <row r="335" spans="1:30" s="900" customFormat="1" ht="12.75">
      <c r="A335" s="901"/>
      <c r="B335" s="941"/>
      <c r="C335" s="894"/>
      <c r="D335" s="807" t="s">
        <v>89</v>
      </c>
      <c r="E335" s="894"/>
      <c r="F335" s="809">
        <v>10362.826109150043</v>
      </c>
      <c r="G335" s="894"/>
      <c r="H335" s="814">
        <v>29018.991748354558</v>
      </c>
      <c r="I335" s="814"/>
      <c r="J335" s="814">
        <v>-9290.4571397477121</v>
      </c>
      <c r="K335" s="814"/>
      <c r="L335" s="814">
        <v>-17243.045917134565</v>
      </c>
      <c r="M335" s="895"/>
      <c r="N335" s="894"/>
      <c r="O335" s="894"/>
      <c r="P335" s="894"/>
      <c r="Q335" s="894"/>
      <c r="R335" s="894"/>
      <c r="S335" s="808"/>
      <c r="T335" s="808"/>
      <c r="U335" s="808"/>
      <c r="V335" s="808"/>
      <c r="W335" s="808"/>
      <c r="X335" s="808"/>
      <c r="Y335" s="808"/>
      <c r="Z335" s="808"/>
      <c r="AA335" s="808"/>
      <c r="AB335" s="808"/>
      <c r="AC335" s="808"/>
      <c r="AD335" s="808"/>
    </row>
    <row r="336" spans="1:30" s="900" customFormat="1" ht="12.75">
      <c r="A336" s="901"/>
      <c r="B336" s="941"/>
      <c r="C336" s="894"/>
      <c r="D336" s="807" t="s">
        <v>90</v>
      </c>
      <c r="E336" s="894"/>
      <c r="F336" s="811">
        <v>0.26500000000000001</v>
      </c>
      <c r="G336" s="894"/>
      <c r="H336" s="868">
        <v>0.26500000000000001</v>
      </c>
      <c r="I336" s="868"/>
      <c r="J336" s="868">
        <v>0.26500000000000001</v>
      </c>
      <c r="K336" s="868"/>
      <c r="L336" s="868">
        <v>0.26500000000000001</v>
      </c>
      <c r="M336" s="896"/>
      <c r="N336" s="894"/>
      <c r="O336" s="894"/>
      <c r="P336" s="894"/>
      <c r="Q336" s="894"/>
      <c r="R336" s="894"/>
      <c r="S336" s="808"/>
      <c r="T336" s="808"/>
      <c r="U336" s="808"/>
      <c r="V336" s="808"/>
      <c r="W336" s="808"/>
      <c r="X336" s="808"/>
      <c r="Y336" s="808"/>
      <c r="Z336" s="808"/>
      <c r="AA336" s="808"/>
      <c r="AB336" s="808"/>
      <c r="AC336" s="808"/>
      <c r="AD336" s="808"/>
    </row>
    <row r="337" spans="1:30" s="900" customFormat="1" ht="12.75">
      <c r="A337" s="901"/>
      <c r="B337" s="941"/>
      <c r="C337" s="894"/>
      <c r="D337" s="807" t="s">
        <v>91</v>
      </c>
      <c r="E337" s="894"/>
      <c r="F337" s="809">
        <v>2746.1489189247613</v>
      </c>
      <c r="G337" s="894"/>
      <c r="H337" s="814">
        <v>7690.0328133139583</v>
      </c>
      <c r="I337" s="814"/>
      <c r="J337" s="814">
        <v>-2461.9711420331437</v>
      </c>
      <c r="K337" s="814"/>
      <c r="L337" s="814">
        <v>-4569.4071680406596</v>
      </c>
      <c r="M337" s="895"/>
      <c r="N337" s="894"/>
      <c r="O337" s="894"/>
      <c r="P337" s="894"/>
      <c r="Q337" s="894"/>
      <c r="R337" s="894"/>
      <c r="S337" s="808"/>
      <c r="T337" s="808"/>
      <c r="U337" s="808"/>
      <c r="V337" s="808"/>
      <c r="W337" s="808"/>
      <c r="X337" s="808"/>
      <c r="Y337" s="808"/>
      <c r="Z337" s="808"/>
      <c r="AA337" s="808"/>
      <c r="AB337" s="808"/>
      <c r="AC337" s="808"/>
      <c r="AD337" s="808"/>
    </row>
    <row r="338" spans="1:30" s="900" customFormat="1" ht="13.5" thickBot="1">
      <c r="A338" s="901"/>
      <c r="B338" s="941"/>
      <c r="C338" s="894"/>
      <c r="D338" s="807" t="s">
        <v>325</v>
      </c>
      <c r="E338" s="894"/>
      <c r="F338" s="812">
        <v>3736.2570325506958</v>
      </c>
      <c r="G338" s="894"/>
      <c r="H338" s="812">
        <v>10462.629677978175</v>
      </c>
      <c r="I338" s="814"/>
      <c r="J338" s="812">
        <v>-3349.6206014056379</v>
      </c>
      <c r="K338" s="814"/>
      <c r="L338" s="812">
        <v>-6216.8805007355913</v>
      </c>
      <c r="M338" s="897">
        <v>1</v>
      </c>
      <c r="N338" s="894"/>
      <c r="O338" s="894"/>
      <c r="P338" s="894"/>
      <c r="Q338" s="894"/>
      <c r="R338" s="894"/>
      <c r="S338" s="808"/>
      <c r="T338" s="808"/>
      <c r="U338" s="808"/>
      <c r="V338" s="808"/>
      <c r="W338" s="808"/>
      <c r="X338" s="808"/>
      <c r="Y338" s="808"/>
      <c r="Z338" s="808"/>
      <c r="AA338" s="808"/>
      <c r="AB338" s="808"/>
      <c r="AC338" s="808"/>
      <c r="AD338" s="808"/>
    </row>
    <row r="339" spans="1:30" s="900" customFormat="1" ht="13.5" thickTop="1">
      <c r="A339" s="901"/>
      <c r="B339" s="942"/>
      <c r="C339" s="898"/>
      <c r="D339" s="898"/>
      <c r="E339" s="898"/>
      <c r="F339" s="898"/>
      <c r="G339" s="898"/>
      <c r="H339" s="898"/>
      <c r="I339" s="898"/>
      <c r="J339" s="898"/>
      <c r="K339" s="898"/>
      <c r="L339" s="898"/>
      <c r="M339" s="899"/>
      <c r="N339" s="894"/>
      <c r="O339" s="894"/>
      <c r="P339" s="894"/>
      <c r="Q339" s="894"/>
      <c r="R339" s="894"/>
      <c r="S339" s="808"/>
      <c r="T339" s="808"/>
      <c r="U339" s="808"/>
      <c r="V339" s="808"/>
      <c r="W339" s="808"/>
      <c r="X339" s="808"/>
      <c r="Y339" s="808"/>
      <c r="Z339" s="808"/>
      <c r="AA339" s="808"/>
      <c r="AB339" s="808"/>
      <c r="AC339" s="808"/>
      <c r="AD339" s="808"/>
    </row>
    <row r="340" spans="1:30" s="900" customFormat="1" ht="12.75">
      <c r="A340" s="901"/>
      <c r="B340" s="901"/>
      <c r="C340" s="902"/>
      <c r="D340" s="901"/>
      <c r="E340" s="901"/>
      <c r="F340" s="901"/>
      <c r="G340" s="901"/>
      <c r="H340" s="901"/>
      <c r="I340" s="901"/>
      <c r="J340" s="894"/>
      <c r="K340" s="894"/>
      <c r="L340" s="894"/>
      <c r="M340" s="894"/>
      <c r="N340" s="894"/>
      <c r="O340" s="808"/>
      <c r="P340" s="808"/>
      <c r="Q340" s="808"/>
      <c r="R340" s="808"/>
      <c r="S340" s="808"/>
      <c r="T340" s="808"/>
      <c r="U340" s="808"/>
      <c r="V340" s="808"/>
      <c r="W340" s="808"/>
      <c r="X340" s="808"/>
      <c r="Y340" s="808"/>
      <c r="Z340" s="808"/>
    </row>
    <row r="341" spans="1:30" s="900" customFormat="1" ht="12.75">
      <c r="A341" s="901"/>
      <c r="B341" s="909"/>
      <c r="C341" s="909"/>
      <c r="D341" s="909"/>
      <c r="E341" s="909"/>
      <c r="F341" s="909"/>
      <c r="G341" s="909"/>
      <c r="H341" s="909"/>
      <c r="I341" s="909"/>
      <c r="J341" s="894"/>
      <c r="K341" s="894"/>
      <c r="L341" s="894"/>
      <c r="M341" s="894"/>
      <c r="N341" s="894"/>
      <c r="O341" s="808"/>
      <c r="P341" s="808"/>
      <c r="Q341" s="808"/>
      <c r="R341" s="808"/>
      <c r="S341" s="808"/>
      <c r="T341" s="808"/>
      <c r="U341" s="808"/>
      <c r="V341" s="808"/>
      <c r="W341" s="808"/>
      <c r="X341" s="808"/>
      <c r="Y341" s="808"/>
      <c r="Z341" s="808"/>
    </row>
    <row r="342" spans="1:30" s="900" customFormat="1" ht="12.75">
      <c r="A342" s="901"/>
      <c r="B342" s="909"/>
      <c r="C342" s="909"/>
      <c r="D342" s="909"/>
      <c r="E342" s="909"/>
      <c r="F342" s="909"/>
      <c r="G342" s="909"/>
      <c r="H342" s="909"/>
      <c r="I342" s="909"/>
      <c r="J342" s="901"/>
      <c r="K342" s="901"/>
      <c r="L342" s="894"/>
      <c r="M342" s="894"/>
      <c r="N342" s="894"/>
      <c r="O342" s="808"/>
      <c r="P342" s="808"/>
      <c r="Q342" s="808"/>
      <c r="R342" s="808"/>
      <c r="S342" s="808"/>
      <c r="T342" s="808"/>
      <c r="U342" s="808"/>
      <c r="V342" s="808"/>
      <c r="W342" s="808"/>
      <c r="X342" s="808"/>
    </row>
    <row r="343" spans="1:30" s="900" customFormat="1" ht="12.75">
      <c r="A343" s="901"/>
      <c r="B343" s="909"/>
      <c r="C343" s="909"/>
      <c r="D343" s="909"/>
      <c r="E343" s="909"/>
      <c r="F343" s="909"/>
      <c r="G343" s="909"/>
      <c r="H343" s="909"/>
      <c r="I343" s="909"/>
      <c r="J343" s="901"/>
      <c r="K343" s="901"/>
      <c r="L343" s="894"/>
      <c r="M343" s="894"/>
      <c r="N343" s="894"/>
      <c r="O343" s="808"/>
      <c r="P343" s="808"/>
      <c r="Q343" s="808"/>
      <c r="R343" s="808"/>
      <c r="S343" s="808"/>
      <c r="T343" s="808"/>
      <c r="U343" s="808"/>
      <c r="V343" s="808"/>
      <c r="W343" s="808"/>
      <c r="X343" s="808"/>
    </row>
    <row r="344" spans="1:30" s="900" customFormat="1" ht="12.75">
      <c r="A344" s="901"/>
      <c r="B344" s="909"/>
      <c r="C344" s="909"/>
      <c r="D344" s="909"/>
      <c r="E344" s="909"/>
      <c r="F344" s="909"/>
      <c r="G344" s="909"/>
      <c r="H344" s="909"/>
      <c r="I344" s="909"/>
      <c r="J344" s="901"/>
      <c r="K344" s="901"/>
      <c r="L344" s="894"/>
      <c r="M344" s="894"/>
      <c r="N344" s="894"/>
      <c r="O344" s="808"/>
      <c r="P344" s="808"/>
      <c r="Q344" s="808"/>
      <c r="R344" s="808"/>
      <c r="S344" s="808"/>
      <c r="T344" s="808"/>
      <c r="U344" s="808"/>
      <c r="V344" s="808"/>
      <c r="W344" s="808"/>
      <c r="X344" s="808"/>
    </row>
    <row r="345" spans="1:30" s="900" customFormat="1" ht="12.75">
      <c r="A345" s="935"/>
      <c r="B345" s="909"/>
      <c r="C345" s="909"/>
      <c r="D345" s="909"/>
      <c r="E345" s="909"/>
      <c r="F345" s="909"/>
      <c r="G345" s="909"/>
      <c r="H345" s="909"/>
      <c r="I345" s="909"/>
      <c r="J345" s="901"/>
      <c r="K345" s="901"/>
      <c r="L345" s="808"/>
      <c r="M345" s="808"/>
      <c r="N345" s="808"/>
      <c r="O345" s="808"/>
      <c r="P345" s="808"/>
      <c r="Q345" s="808"/>
      <c r="R345" s="808"/>
      <c r="S345" s="808"/>
      <c r="T345" s="808"/>
      <c r="U345" s="808"/>
      <c r="V345" s="808"/>
      <c r="W345" s="808"/>
      <c r="X345" s="808"/>
    </row>
  </sheetData>
  <mergeCells count="2">
    <mergeCell ref="A6:AD6"/>
    <mergeCell ref="A7:AD7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78762-91B2-45FB-99CF-E219D980BF01}">
  <sheetPr>
    <tabColor theme="4" tint="0.39997558519241921"/>
    <pageSetUpPr fitToPage="1"/>
  </sheetPr>
  <dimension ref="A1:AN202"/>
  <sheetViews>
    <sheetView topLeftCell="AF29" workbookViewId="0">
      <selection activeCell="D124" sqref="D124"/>
    </sheetView>
  </sheetViews>
  <sheetFormatPr defaultColWidth="9.140625" defaultRowHeight="12.75"/>
  <cols>
    <col min="1" max="1" width="9.42578125" style="305" customWidth="1"/>
    <col min="2" max="2" width="12.42578125" style="305" customWidth="1"/>
    <col min="3" max="3" width="12.140625" style="305" customWidth="1"/>
    <col min="4" max="4" width="10.42578125" style="305" customWidth="1"/>
    <col min="5" max="5" width="6.140625" style="305" customWidth="1"/>
    <col min="6" max="7" width="10.42578125" style="305" customWidth="1"/>
    <col min="8" max="8" width="12.140625" style="305" customWidth="1"/>
    <col min="9" max="9" width="10.42578125" style="305" customWidth="1"/>
    <col min="10" max="21" width="10.42578125" style="305" hidden="1" customWidth="1"/>
    <col min="22" max="22" width="10.42578125" style="305" customWidth="1"/>
    <col min="23" max="23" width="11.42578125" style="305" customWidth="1"/>
    <col min="24" max="24" width="11.42578125" style="62" customWidth="1"/>
    <col min="25" max="25" width="10.42578125" style="62" customWidth="1"/>
    <col min="26" max="26" width="7.42578125" style="62" customWidth="1"/>
    <col min="27" max="27" width="8.5703125" style="62" customWidth="1"/>
    <col min="28" max="28" width="11.5703125" style="62" customWidth="1"/>
    <col min="29" max="29" width="11.42578125" style="62" bestFit="1" customWidth="1"/>
    <col min="30" max="30" width="12.42578125" style="62" customWidth="1"/>
    <col min="31" max="31" width="12.85546875" style="62" customWidth="1"/>
    <col min="32" max="32" width="9.140625" style="62"/>
    <col min="33" max="33" width="16.5703125" style="62" customWidth="1"/>
    <col min="34" max="34" width="12.42578125" style="62" customWidth="1"/>
    <col min="35" max="35" width="11.140625" style="62" bestFit="1" customWidth="1"/>
    <col min="36" max="16384" width="9.140625" style="62"/>
  </cols>
  <sheetData>
    <row r="1" spans="1:31">
      <c r="A1" s="241"/>
      <c r="B1" s="242"/>
      <c r="C1" s="243" t="s">
        <v>264</v>
      </c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94"/>
      <c r="Y1" s="244"/>
    </row>
    <row r="2" spans="1:31">
      <c r="A2" s="245" t="str">
        <f>+'UGL CCA_with, Dec 31 TU'!A2</f>
        <v>2018 Final Balances for Regulatory Purposes</v>
      </c>
      <c r="B2" s="242"/>
      <c r="C2" s="243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94"/>
      <c r="Y2" s="244"/>
    </row>
    <row r="3" spans="1:31">
      <c r="A3" s="246" t="s">
        <v>191</v>
      </c>
      <c r="B3" s="247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156"/>
      <c r="Y3" s="244"/>
    </row>
    <row r="4" spans="1:31">
      <c r="A4" s="65"/>
      <c r="B4" s="66" t="s">
        <v>134</v>
      </c>
      <c r="C4" s="67" t="s">
        <v>135</v>
      </c>
      <c r="D4" s="68" t="s">
        <v>136</v>
      </c>
      <c r="E4" s="65"/>
      <c r="F4" s="69" t="s">
        <v>137</v>
      </c>
      <c r="G4" s="70" t="s">
        <v>138</v>
      </c>
      <c r="H4" s="69" t="s">
        <v>139</v>
      </c>
      <c r="I4" s="65"/>
      <c r="J4" s="70" t="s">
        <v>25</v>
      </c>
      <c r="K4" s="70" t="s">
        <v>25</v>
      </c>
      <c r="L4" s="70" t="s">
        <v>25</v>
      </c>
      <c r="M4" s="70" t="s">
        <v>25</v>
      </c>
      <c r="N4" s="70" t="s">
        <v>25</v>
      </c>
      <c r="O4" s="70" t="s">
        <v>25</v>
      </c>
      <c r="P4" s="70" t="s">
        <v>25</v>
      </c>
      <c r="Q4" s="70" t="s">
        <v>25</v>
      </c>
      <c r="R4" s="70" t="s">
        <v>25</v>
      </c>
      <c r="S4" s="70" t="s">
        <v>25</v>
      </c>
      <c r="T4" s="70" t="s">
        <v>25</v>
      </c>
      <c r="U4" s="71" t="s">
        <v>25</v>
      </c>
      <c r="V4" s="68" t="s">
        <v>25</v>
      </c>
      <c r="W4" s="72" t="s">
        <v>140</v>
      </c>
      <c r="X4" s="73"/>
      <c r="Y4" s="156"/>
      <c r="Z4" s="244"/>
    </row>
    <row r="5" spans="1:31">
      <c r="A5" s="74" t="s">
        <v>141</v>
      </c>
      <c r="B5" s="75" t="s">
        <v>142</v>
      </c>
      <c r="C5" s="76" t="s">
        <v>5</v>
      </c>
      <c r="D5" s="76" t="s">
        <v>143</v>
      </c>
      <c r="E5" s="77" t="s">
        <v>144</v>
      </c>
      <c r="F5" s="74" t="s">
        <v>145</v>
      </c>
      <c r="G5" s="78" t="s">
        <v>146</v>
      </c>
      <c r="H5" s="74" t="s">
        <v>147</v>
      </c>
      <c r="I5" s="78" t="s">
        <v>16</v>
      </c>
      <c r="J5" s="78" t="s">
        <v>192</v>
      </c>
      <c r="K5" s="78" t="s">
        <v>192</v>
      </c>
      <c r="L5" s="78" t="s">
        <v>192</v>
      </c>
      <c r="M5" s="78" t="s">
        <v>192</v>
      </c>
      <c r="N5" s="78" t="s">
        <v>192</v>
      </c>
      <c r="O5" s="78" t="s">
        <v>192</v>
      </c>
      <c r="P5" s="78" t="s">
        <v>192</v>
      </c>
      <c r="Q5" s="78" t="s">
        <v>192</v>
      </c>
      <c r="R5" s="78" t="s">
        <v>192</v>
      </c>
      <c r="S5" s="78" t="s">
        <v>192</v>
      </c>
      <c r="T5" s="78" t="s">
        <v>192</v>
      </c>
      <c r="U5" s="79" t="s">
        <v>192</v>
      </c>
      <c r="V5" s="76"/>
      <c r="W5" s="80" t="s">
        <v>10</v>
      </c>
      <c r="X5" s="73"/>
      <c r="Y5" s="156"/>
      <c r="Z5" s="244"/>
    </row>
    <row r="6" spans="1:31">
      <c r="A6" s="81" t="s">
        <v>148</v>
      </c>
      <c r="B6" s="82" t="s">
        <v>149</v>
      </c>
      <c r="C6" s="83" t="s">
        <v>84</v>
      </c>
      <c r="D6" s="84" t="s">
        <v>150</v>
      </c>
      <c r="E6" s="85"/>
      <c r="F6" s="81" t="s">
        <v>151</v>
      </c>
      <c r="G6" s="86" t="s">
        <v>152</v>
      </c>
      <c r="H6" s="81" t="s">
        <v>153</v>
      </c>
      <c r="I6" s="86" t="s">
        <v>154</v>
      </c>
      <c r="J6" s="86" t="s">
        <v>194</v>
      </c>
      <c r="K6" s="86" t="s">
        <v>195</v>
      </c>
      <c r="L6" s="86" t="s">
        <v>196</v>
      </c>
      <c r="M6" s="86" t="s">
        <v>197</v>
      </c>
      <c r="N6" s="86" t="s">
        <v>198</v>
      </c>
      <c r="O6" s="86" t="s">
        <v>199</v>
      </c>
      <c r="P6" s="86" t="s">
        <v>200</v>
      </c>
      <c r="Q6" s="86" t="s">
        <v>201</v>
      </c>
      <c r="R6" s="86" t="s">
        <v>202</v>
      </c>
      <c r="S6" s="86" t="s">
        <v>203</v>
      </c>
      <c r="T6" s="86" t="s">
        <v>204</v>
      </c>
      <c r="U6" s="86" t="s">
        <v>205</v>
      </c>
      <c r="V6" s="84" t="s">
        <v>155</v>
      </c>
      <c r="W6" s="80" t="s">
        <v>243</v>
      </c>
      <c r="X6" s="87" t="s">
        <v>167</v>
      </c>
      <c r="Y6" s="156"/>
      <c r="Z6" s="244"/>
    </row>
    <row r="7" spans="1:31">
      <c r="A7" s="78"/>
      <c r="B7" s="88"/>
      <c r="C7" s="77"/>
      <c r="D7" s="77"/>
      <c r="E7" s="77"/>
      <c r="F7" s="77"/>
      <c r="G7" s="77"/>
      <c r="H7" s="77"/>
      <c r="I7" s="78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89"/>
      <c r="W7" s="65"/>
      <c r="X7" s="73"/>
      <c r="Y7" s="156"/>
      <c r="Z7" s="244"/>
    </row>
    <row r="8" spans="1:31">
      <c r="A8" s="96">
        <v>1</v>
      </c>
      <c r="B8" s="90">
        <v>1079504181</v>
      </c>
      <c r="C8" s="90">
        <v>0</v>
      </c>
      <c r="D8" s="90"/>
      <c r="E8" s="91"/>
      <c r="F8" s="90"/>
      <c r="G8" s="91">
        <f>+((C8+F8)*0.5)</f>
        <v>0</v>
      </c>
      <c r="H8" s="91">
        <f t="shared" ref="H8:H29" si="0">+B8+G8</f>
        <v>1079504181</v>
      </c>
      <c r="I8" s="92">
        <v>4</v>
      </c>
      <c r="J8" s="91">
        <f t="shared" ref="J8:J29" si="1">H8*I8/100/12</f>
        <v>3598347.27</v>
      </c>
      <c r="K8" s="91">
        <f>H8*I8/100/12</f>
        <v>3598347.27</v>
      </c>
      <c r="L8" s="91">
        <f>H8*I8/100/12</f>
        <v>3598347.27</v>
      </c>
      <c r="M8" s="91">
        <f>H8*I8/100/12</f>
        <v>3598347.27</v>
      </c>
      <c r="N8" s="91">
        <f>H8*I8/100/12</f>
        <v>3598347.27</v>
      </c>
      <c r="O8" s="91">
        <f>H8*I8/100/12</f>
        <v>3598347.27</v>
      </c>
      <c r="P8" s="91">
        <f>H8*I8/100/12</f>
        <v>3598347.27</v>
      </c>
      <c r="Q8" s="91">
        <f>H8*I8/100/12</f>
        <v>3598347.27</v>
      </c>
      <c r="R8" s="91">
        <f>H8*I8/100/12</f>
        <v>3598347.27</v>
      </c>
      <c r="S8" s="91">
        <f>H8*I8/100/12</f>
        <v>3598347.27</v>
      </c>
      <c r="T8" s="91">
        <f>H8*I8/100/12</f>
        <v>3598347.27</v>
      </c>
      <c r="U8" s="91">
        <f>H8*I8/100/12</f>
        <v>3598347.27</v>
      </c>
      <c r="V8" s="93">
        <f>SUM(J8:U8)</f>
        <v>43180167.24000001</v>
      </c>
      <c r="W8" s="91">
        <f>+B8+C8+F8-V8</f>
        <v>1036324013.76</v>
      </c>
      <c r="X8" s="94">
        <f>+H8*I8/100</f>
        <v>43180167.240000002</v>
      </c>
      <c r="Y8" s="156">
        <f t="shared" ref="Y8:Y29" si="2">V8-X8</f>
        <v>0</v>
      </c>
      <c r="Z8" s="244"/>
    </row>
    <row r="9" spans="1:31">
      <c r="A9" s="96" t="s">
        <v>157</v>
      </c>
      <c r="B9" s="90">
        <v>111527757.69173762</v>
      </c>
      <c r="C9" s="90">
        <f>'UGL CCA_with, Dec 31 TU'!C9-AE16</f>
        <v>9150809.7721887007</v>
      </c>
      <c r="D9" s="90"/>
      <c r="E9" s="91"/>
      <c r="F9" s="90"/>
      <c r="G9" s="91">
        <f t="shared" ref="G9:G29" si="3">+((C9+F9)*0.5)</f>
        <v>4575404.8860943504</v>
      </c>
      <c r="H9" s="91">
        <f t="shared" si="0"/>
        <v>116103162.57783197</v>
      </c>
      <c r="I9" s="92">
        <v>6</v>
      </c>
      <c r="J9" s="91">
        <f t="shared" si="1"/>
        <v>580515.81288915977</v>
      </c>
      <c r="K9" s="91">
        <f t="shared" ref="K9:K29" si="4">H9*I9/100/12</f>
        <v>580515.81288915977</v>
      </c>
      <c r="L9" s="91">
        <f t="shared" ref="L9:L29" si="5">H9*I9/100/12</f>
        <v>580515.81288915977</v>
      </c>
      <c r="M9" s="91">
        <f t="shared" ref="M9:M29" si="6">H9*I9/100/12</f>
        <v>580515.81288915977</v>
      </c>
      <c r="N9" s="91">
        <f t="shared" ref="N9:N29" si="7">H9*I9/100/12</f>
        <v>580515.81288915977</v>
      </c>
      <c r="O9" s="91">
        <f t="shared" ref="O9:O29" si="8">H9*I9/100/12</f>
        <v>580515.81288915977</v>
      </c>
      <c r="P9" s="91">
        <f t="shared" ref="P9:P29" si="9">H9*I9/100/12</f>
        <v>580515.81288915977</v>
      </c>
      <c r="Q9" s="91">
        <f t="shared" ref="Q9:Q29" si="10">H9*I9/100/12</f>
        <v>580515.81288915977</v>
      </c>
      <c r="R9" s="91">
        <f t="shared" ref="R9:R29" si="11">H9*I9/100/12</f>
        <v>580515.81288915977</v>
      </c>
      <c r="S9" s="91">
        <f t="shared" ref="S9:S29" si="12">H9*I9/100/12</f>
        <v>580515.81288915977</v>
      </c>
      <c r="T9" s="91">
        <f t="shared" ref="T9:T29" si="13">H9*I9/100/12</f>
        <v>580515.81288915977</v>
      </c>
      <c r="U9" s="91">
        <f t="shared" ref="U9:U29" si="14">H9*I9/100/12</f>
        <v>580515.81288915977</v>
      </c>
      <c r="V9" s="93">
        <f t="shared" ref="V9:V29" si="15">SUM(J9:U9)</f>
        <v>6966189.7546699168</v>
      </c>
      <c r="W9" s="91">
        <f t="shared" ref="W9:W29" si="16">+B9+C9+F9-V9</f>
        <v>113712377.7092564</v>
      </c>
      <c r="X9" s="94">
        <f t="shared" ref="X9:X29" si="17">+H9*I9/100</f>
        <v>6966189.7546699177</v>
      </c>
      <c r="Y9" s="156">
        <f t="shared" si="2"/>
        <v>0</v>
      </c>
      <c r="Z9" s="244"/>
    </row>
    <row r="10" spans="1:31">
      <c r="A10" s="96">
        <v>2</v>
      </c>
      <c r="B10" s="90">
        <v>108301967</v>
      </c>
      <c r="C10" s="90">
        <v>0</v>
      </c>
      <c r="D10" s="90"/>
      <c r="E10" s="91"/>
      <c r="F10" s="90"/>
      <c r="G10" s="91">
        <f t="shared" si="3"/>
        <v>0</v>
      </c>
      <c r="H10" s="91">
        <f t="shared" si="0"/>
        <v>108301967</v>
      </c>
      <c r="I10" s="92">
        <v>6</v>
      </c>
      <c r="J10" s="91">
        <f t="shared" si="1"/>
        <v>541509.83499999996</v>
      </c>
      <c r="K10" s="91">
        <f t="shared" si="4"/>
        <v>541509.83499999996</v>
      </c>
      <c r="L10" s="91">
        <f t="shared" si="5"/>
        <v>541509.83499999996</v>
      </c>
      <c r="M10" s="91">
        <f t="shared" si="6"/>
        <v>541509.83499999996</v>
      </c>
      <c r="N10" s="91">
        <f t="shared" si="7"/>
        <v>541509.83499999996</v>
      </c>
      <c r="O10" s="91">
        <f t="shared" si="8"/>
        <v>541509.83499999996</v>
      </c>
      <c r="P10" s="91">
        <f t="shared" si="9"/>
        <v>541509.83499999996</v>
      </c>
      <c r="Q10" s="91">
        <f t="shared" si="10"/>
        <v>541509.83499999996</v>
      </c>
      <c r="R10" s="91">
        <f t="shared" si="11"/>
        <v>541509.83499999996</v>
      </c>
      <c r="S10" s="91">
        <f t="shared" si="12"/>
        <v>541509.83499999996</v>
      </c>
      <c r="T10" s="91">
        <f t="shared" si="13"/>
        <v>541509.83499999996</v>
      </c>
      <c r="U10" s="91">
        <f t="shared" si="14"/>
        <v>541509.83499999996</v>
      </c>
      <c r="V10" s="93">
        <f t="shared" si="15"/>
        <v>6498118.0199999996</v>
      </c>
      <c r="W10" s="91">
        <f t="shared" si="16"/>
        <v>101803848.98</v>
      </c>
      <c r="X10" s="94">
        <f t="shared" si="17"/>
        <v>6498118.0199999996</v>
      </c>
      <c r="Y10" s="156">
        <f t="shared" si="2"/>
        <v>0</v>
      </c>
      <c r="Z10" s="244"/>
      <c r="AA10" s="62" t="s">
        <v>265</v>
      </c>
    </row>
    <row r="11" spans="1:31" ht="13.5" thickBot="1">
      <c r="A11" s="96">
        <v>3</v>
      </c>
      <c r="B11" s="90">
        <v>3312242</v>
      </c>
      <c r="C11" s="90">
        <v>0</v>
      </c>
      <c r="D11" s="90"/>
      <c r="E11" s="91"/>
      <c r="F11" s="90"/>
      <c r="G11" s="91">
        <f t="shared" si="3"/>
        <v>0</v>
      </c>
      <c r="H11" s="91">
        <f t="shared" si="0"/>
        <v>3312242</v>
      </c>
      <c r="I11" s="92">
        <v>5</v>
      </c>
      <c r="J11" s="91">
        <f t="shared" si="1"/>
        <v>13801.008333333333</v>
      </c>
      <c r="K11" s="91">
        <f t="shared" si="4"/>
        <v>13801.008333333333</v>
      </c>
      <c r="L11" s="91">
        <f t="shared" si="5"/>
        <v>13801.008333333333</v>
      </c>
      <c r="M11" s="91">
        <f t="shared" si="6"/>
        <v>13801.008333333333</v>
      </c>
      <c r="N11" s="91">
        <f t="shared" si="7"/>
        <v>13801.008333333333</v>
      </c>
      <c r="O11" s="91">
        <f t="shared" si="8"/>
        <v>13801.008333333333</v>
      </c>
      <c r="P11" s="91">
        <f t="shared" si="9"/>
        <v>13801.008333333333</v>
      </c>
      <c r="Q11" s="91">
        <f t="shared" si="10"/>
        <v>13801.008333333333</v>
      </c>
      <c r="R11" s="91">
        <f t="shared" si="11"/>
        <v>13801.008333333333</v>
      </c>
      <c r="S11" s="91">
        <f t="shared" si="12"/>
        <v>13801.008333333333</v>
      </c>
      <c r="T11" s="91">
        <f t="shared" si="13"/>
        <v>13801.008333333333</v>
      </c>
      <c r="U11" s="91">
        <f t="shared" si="14"/>
        <v>13801.008333333333</v>
      </c>
      <c r="V11" s="93">
        <f t="shared" si="15"/>
        <v>165612.1</v>
      </c>
      <c r="W11" s="91">
        <f t="shared" si="16"/>
        <v>3146629.9</v>
      </c>
      <c r="X11" s="94">
        <f t="shared" si="17"/>
        <v>165612.1</v>
      </c>
      <c r="Y11" s="156">
        <f t="shared" si="2"/>
        <v>0</v>
      </c>
      <c r="Z11" s="244"/>
    </row>
    <row r="12" spans="1:31">
      <c r="A12" s="96">
        <v>6</v>
      </c>
      <c r="B12" s="90">
        <v>102071</v>
      </c>
      <c r="C12" s="90">
        <v>0</v>
      </c>
      <c r="D12" s="90"/>
      <c r="E12" s="91"/>
      <c r="F12" s="90"/>
      <c r="G12" s="91">
        <f t="shared" si="3"/>
        <v>0</v>
      </c>
      <c r="H12" s="91">
        <f t="shared" si="0"/>
        <v>102071</v>
      </c>
      <c r="I12" s="92">
        <v>10</v>
      </c>
      <c r="J12" s="91">
        <f t="shared" si="1"/>
        <v>850.5916666666667</v>
      </c>
      <c r="K12" s="91">
        <f t="shared" si="4"/>
        <v>850.5916666666667</v>
      </c>
      <c r="L12" s="91">
        <f t="shared" si="5"/>
        <v>850.5916666666667</v>
      </c>
      <c r="M12" s="91">
        <f t="shared" si="6"/>
        <v>850.5916666666667</v>
      </c>
      <c r="N12" s="91">
        <f t="shared" si="7"/>
        <v>850.5916666666667</v>
      </c>
      <c r="O12" s="91">
        <f t="shared" si="8"/>
        <v>850.5916666666667</v>
      </c>
      <c r="P12" s="91">
        <f t="shared" si="9"/>
        <v>850.5916666666667</v>
      </c>
      <c r="Q12" s="91">
        <f t="shared" si="10"/>
        <v>850.5916666666667</v>
      </c>
      <c r="R12" s="91">
        <f t="shared" si="11"/>
        <v>850.5916666666667</v>
      </c>
      <c r="S12" s="91">
        <f t="shared" si="12"/>
        <v>850.5916666666667</v>
      </c>
      <c r="T12" s="91">
        <f t="shared" si="13"/>
        <v>850.5916666666667</v>
      </c>
      <c r="U12" s="91">
        <f t="shared" si="14"/>
        <v>850.5916666666667</v>
      </c>
      <c r="V12" s="93">
        <f t="shared" si="15"/>
        <v>10207.100000000004</v>
      </c>
      <c r="W12" s="91">
        <f t="shared" si="16"/>
        <v>91863.9</v>
      </c>
      <c r="X12" s="94">
        <f t="shared" si="17"/>
        <v>10207.1</v>
      </c>
      <c r="Y12" s="156">
        <f t="shared" si="2"/>
        <v>0</v>
      </c>
      <c r="Z12" s="244"/>
      <c r="AA12" s="97" t="s">
        <v>246</v>
      </c>
      <c r="AB12" s="98"/>
      <c r="AC12" s="99" t="s">
        <v>210</v>
      </c>
      <c r="AD12" s="99" t="s">
        <v>247</v>
      </c>
      <c r="AE12" s="100" t="s">
        <v>212</v>
      </c>
    </row>
    <row r="13" spans="1:31">
      <c r="A13" s="96">
        <v>7</v>
      </c>
      <c r="B13" s="90">
        <v>758782924</v>
      </c>
      <c r="C13" s="90">
        <f>'UGL CCA_with, Dec 31 TU'!C13-AE17</f>
        <v>1018367</v>
      </c>
      <c r="D13" s="90"/>
      <c r="E13" s="91"/>
      <c r="F13" s="90"/>
      <c r="G13" s="91">
        <f t="shared" si="3"/>
        <v>509183.5</v>
      </c>
      <c r="H13" s="91">
        <f t="shared" si="0"/>
        <v>759292107.5</v>
      </c>
      <c r="I13" s="92">
        <v>15</v>
      </c>
      <c r="J13" s="91">
        <f t="shared" si="1"/>
        <v>9491151.34375</v>
      </c>
      <c r="K13" s="91">
        <f t="shared" si="4"/>
        <v>9491151.34375</v>
      </c>
      <c r="L13" s="91">
        <f t="shared" si="5"/>
        <v>9491151.34375</v>
      </c>
      <c r="M13" s="91">
        <f t="shared" si="6"/>
        <v>9491151.34375</v>
      </c>
      <c r="N13" s="91">
        <f t="shared" si="7"/>
        <v>9491151.34375</v>
      </c>
      <c r="O13" s="91">
        <f t="shared" si="8"/>
        <v>9491151.34375</v>
      </c>
      <c r="P13" s="91">
        <f t="shared" si="9"/>
        <v>9491151.34375</v>
      </c>
      <c r="Q13" s="91">
        <f t="shared" si="10"/>
        <v>9491151.34375</v>
      </c>
      <c r="R13" s="91">
        <f t="shared" si="11"/>
        <v>9491151.34375</v>
      </c>
      <c r="S13" s="91">
        <f t="shared" si="12"/>
        <v>9491151.34375</v>
      </c>
      <c r="T13" s="91">
        <f t="shared" si="13"/>
        <v>9491151.34375</v>
      </c>
      <c r="U13" s="91">
        <f t="shared" si="14"/>
        <v>9491151.34375</v>
      </c>
      <c r="V13" s="93">
        <f t="shared" si="15"/>
        <v>113893816.125</v>
      </c>
      <c r="W13" s="91">
        <f t="shared" si="16"/>
        <v>645907474.875</v>
      </c>
      <c r="X13" s="94">
        <f t="shared" si="17"/>
        <v>113893816.125</v>
      </c>
      <c r="Y13" s="156">
        <f t="shared" si="2"/>
        <v>0</v>
      </c>
      <c r="Z13" s="244"/>
      <c r="AA13" s="101"/>
      <c r="AE13" s="102"/>
    </row>
    <row r="14" spans="1:31">
      <c r="A14" s="96">
        <v>8</v>
      </c>
      <c r="B14" s="90">
        <v>213831171.79178083</v>
      </c>
      <c r="C14" s="90">
        <f>'UGL CCA_with, Dec 31 TU'!C14-AE18</f>
        <v>27426183</v>
      </c>
      <c r="D14" s="90"/>
      <c r="E14" s="91"/>
      <c r="F14" s="90"/>
      <c r="G14" s="91">
        <f t="shared" si="3"/>
        <v>13713091.5</v>
      </c>
      <c r="H14" s="91">
        <f t="shared" si="0"/>
        <v>227544263.29178083</v>
      </c>
      <c r="I14" s="92">
        <v>20</v>
      </c>
      <c r="J14" s="91">
        <f t="shared" si="1"/>
        <v>3792404.3881963473</v>
      </c>
      <c r="K14" s="91">
        <f t="shared" si="4"/>
        <v>3792404.3881963473</v>
      </c>
      <c r="L14" s="91">
        <f t="shared" si="5"/>
        <v>3792404.3881963473</v>
      </c>
      <c r="M14" s="91">
        <f t="shared" si="6"/>
        <v>3792404.3881963473</v>
      </c>
      <c r="N14" s="91">
        <f t="shared" si="7"/>
        <v>3792404.3881963473</v>
      </c>
      <c r="O14" s="91">
        <f t="shared" si="8"/>
        <v>3792404.3881963473</v>
      </c>
      <c r="P14" s="91">
        <f t="shared" si="9"/>
        <v>3792404.3881963473</v>
      </c>
      <c r="Q14" s="91">
        <f t="shared" si="10"/>
        <v>3792404.3881963473</v>
      </c>
      <c r="R14" s="91">
        <f t="shared" si="11"/>
        <v>3792404.3881963473</v>
      </c>
      <c r="S14" s="91">
        <f t="shared" si="12"/>
        <v>3792404.3881963473</v>
      </c>
      <c r="T14" s="91">
        <f t="shared" si="13"/>
        <v>3792404.3881963473</v>
      </c>
      <c r="U14" s="91">
        <f t="shared" si="14"/>
        <v>3792404.3881963473</v>
      </c>
      <c r="V14" s="93">
        <f>SUM(J14:U14)</f>
        <v>45508852.658356182</v>
      </c>
      <c r="W14" s="91">
        <f t="shared" si="16"/>
        <v>195748502.13342464</v>
      </c>
      <c r="X14" s="94">
        <f t="shared" si="17"/>
        <v>45508852.658356167</v>
      </c>
      <c r="Y14" s="95">
        <f t="shared" si="2"/>
        <v>0</v>
      </c>
      <c r="Z14" s="244"/>
      <c r="AA14" s="103" t="s">
        <v>215</v>
      </c>
      <c r="AE14" s="102"/>
    </row>
    <row r="15" spans="1:31" s="255" customFormat="1">
      <c r="A15" s="248" t="s">
        <v>248</v>
      </c>
      <c r="B15" s="249">
        <v>0</v>
      </c>
      <c r="C15" s="249">
        <v>0</v>
      </c>
      <c r="D15" s="249"/>
      <c r="E15" s="250"/>
      <c r="F15" s="249"/>
      <c r="G15" s="250"/>
      <c r="H15" s="250">
        <v>-9835000</v>
      </c>
      <c r="I15" s="251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2">
        <v>-1967000</v>
      </c>
      <c r="W15" s="250">
        <v>0</v>
      </c>
      <c r="X15" s="164">
        <f t="shared" si="17"/>
        <v>0</v>
      </c>
      <c r="Y15" s="147">
        <f t="shared" si="2"/>
        <v>-1967000</v>
      </c>
      <c r="Z15" s="253"/>
      <c r="AA15" s="254"/>
      <c r="AE15" s="256"/>
    </row>
    <row r="16" spans="1:31">
      <c r="A16" s="96">
        <v>10</v>
      </c>
      <c r="B16" s="90">
        <v>14327742</v>
      </c>
      <c r="C16" s="90">
        <f>+'UGL CCA_with, Dec 31 TU'!C16</f>
        <v>6390636</v>
      </c>
      <c r="D16" s="90"/>
      <c r="E16" s="91"/>
      <c r="F16" s="90"/>
      <c r="G16" s="91">
        <f t="shared" si="3"/>
        <v>3195318</v>
      </c>
      <c r="H16" s="91">
        <f t="shared" si="0"/>
        <v>17523060</v>
      </c>
      <c r="I16" s="92">
        <v>30</v>
      </c>
      <c r="J16" s="91">
        <f t="shared" si="1"/>
        <v>438076.5</v>
      </c>
      <c r="K16" s="91">
        <f t="shared" si="4"/>
        <v>438076.5</v>
      </c>
      <c r="L16" s="91">
        <f t="shared" si="5"/>
        <v>438076.5</v>
      </c>
      <c r="M16" s="91">
        <f t="shared" si="6"/>
        <v>438076.5</v>
      </c>
      <c r="N16" s="91">
        <f t="shared" si="7"/>
        <v>438076.5</v>
      </c>
      <c r="O16" s="91">
        <f t="shared" si="8"/>
        <v>438076.5</v>
      </c>
      <c r="P16" s="91">
        <f t="shared" si="9"/>
        <v>438076.5</v>
      </c>
      <c r="Q16" s="91">
        <f t="shared" si="10"/>
        <v>438076.5</v>
      </c>
      <c r="R16" s="91">
        <f t="shared" si="11"/>
        <v>438076.5</v>
      </c>
      <c r="S16" s="91">
        <f t="shared" si="12"/>
        <v>438076.5</v>
      </c>
      <c r="T16" s="91">
        <f t="shared" si="13"/>
        <v>438076.5</v>
      </c>
      <c r="U16" s="91">
        <f t="shared" si="14"/>
        <v>438076.5</v>
      </c>
      <c r="V16" s="93">
        <f t="shared" si="15"/>
        <v>5256918</v>
      </c>
      <c r="W16" s="91">
        <f t="shared" si="16"/>
        <v>15461460</v>
      </c>
      <c r="X16" s="94">
        <f t="shared" si="17"/>
        <v>5256918</v>
      </c>
      <c r="Y16" s="95">
        <f t="shared" si="2"/>
        <v>0</v>
      </c>
      <c r="Z16" s="244"/>
      <c r="AA16" s="101" t="s">
        <v>216</v>
      </c>
      <c r="AC16" s="94">
        <f>1724.33333333333*1000</f>
        <v>1724333.33333333</v>
      </c>
      <c r="AD16" s="94">
        <f>+AE16-AC16</f>
        <v>4406666.6666666698</v>
      </c>
      <c r="AE16" s="104">
        <f>6131*1000</f>
        <v>6131000</v>
      </c>
    </row>
    <row r="17" spans="1:31">
      <c r="A17" s="96">
        <v>12</v>
      </c>
      <c r="B17" s="90">
        <v>1425304</v>
      </c>
      <c r="C17" s="90">
        <f>+'UGL CCA_with, Dec 31 TU'!C17</f>
        <v>4859394</v>
      </c>
      <c r="D17" s="90"/>
      <c r="E17" s="91"/>
      <c r="F17" s="90"/>
      <c r="G17" s="91">
        <f t="shared" si="3"/>
        <v>2429697</v>
      </c>
      <c r="H17" s="91">
        <f t="shared" si="0"/>
        <v>3855001</v>
      </c>
      <c r="I17" s="92">
        <v>100</v>
      </c>
      <c r="J17" s="91">
        <f t="shared" si="1"/>
        <v>321250.08333333331</v>
      </c>
      <c r="K17" s="91">
        <f t="shared" si="4"/>
        <v>321250.08333333331</v>
      </c>
      <c r="L17" s="91">
        <f t="shared" si="5"/>
        <v>321250.08333333331</v>
      </c>
      <c r="M17" s="91">
        <f t="shared" si="6"/>
        <v>321250.08333333331</v>
      </c>
      <c r="N17" s="91">
        <f t="shared" si="7"/>
        <v>321250.08333333331</v>
      </c>
      <c r="O17" s="91">
        <f t="shared" si="8"/>
        <v>321250.08333333331</v>
      </c>
      <c r="P17" s="91">
        <f t="shared" si="9"/>
        <v>321250.08333333331</v>
      </c>
      <c r="Q17" s="91">
        <f t="shared" si="10"/>
        <v>321250.08333333331</v>
      </c>
      <c r="R17" s="91">
        <f t="shared" si="11"/>
        <v>321250.08333333331</v>
      </c>
      <c r="S17" s="91">
        <f t="shared" si="12"/>
        <v>321250.08333333331</v>
      </c>
      <c r="T17" s="91">
        <f t="shared" si="13"/>
        <v>321250.08333333331</v>
      </c>
      <c r="U17" s="91">
        <f t="shared" si="14"/>
        <v>321250.08333333331</v>
      </c>
      <c r="V17" s="93">
        <f t="shared" si="15"/>
        <v>3855001.0000000005</v>
      </c>
      <c r="W17" s="91">
        <f t="shared" si="16"/>
        <v>2429696.9999999995</v>
      </c>
      <c r="X17" s="94">
        <f t="shared" si="17"/>
        <v>3855001</v>
      </c>
      <c r="Y17" s="95">
        <f t="shared" si="2"/>
        <v>0</v>
      </c>
      <c r="Z17" s="244"/>
      <c r="AA17" s="101">
        <v>7</v>
      </c>
      <c r="AB17" s="94"/>
      <c r="AC17" s="94">
        <f>4438.33333333333*1000</f>
        <v>4438333.3333333302</v>
      </c>
      <c r="AD17" s="94">
        <f t="shared" ref="AD17:AD24" si="18">+AE17-AC17</f>
        <v>20962666.666666672</v>
      </c>
      <c r="AE17" s="104">
        <f>25401*1000</f>
        <v>25401000</v>
      </c>
    </row>
    <row r="18" spans="1:31">
      <c r="A18" s="96">
        <v>13</v>
      </c>
      <c r="B18" s="90">
        <v>1803458.2504710075</v>
      </c>
      <c r="C18" s="90">
        <f>+'UGL CCA_with, Dec 31 TU'!C18</f>
        <v>0</v>
      </c>
      <c r="D18" s="90"/>
      <c r="E18" s="91"/>
      <c r="F18" s="90"/>
      <c r="G18" s="91">
        <f t="shared" si="3"/>
        <v>0</v>
      </c>
      <c r="H18" s="91">
        <f t="shared" si="0"/>
        <v>1803458.2504710075</v>
      </c>
      <c r="I18" s="92">
        <v>0</v>
      </c>
      <c r="J18" s="91">
        <f t="shared" si="1"/>
        <v>0</v>
      </c>
      <c r="K18" s="91">
        <f t="shared" si="4"/>
        <v>0</v>
      </c>
      <c r="L18" s="91">
        <f t="shared" si="5"/>
        <v>0</v>
      </c>
      <c r="M18" s="91">
        <f t="shared" si="6"/>
        <v>0</v>
      </c>
      <c r="N18" s="91">
        <f t="shared" si="7"/>
        <v>0</v>
      </c>
      <c r="O18" s="91">
        <f t="shared" si="8"/>
        <v>0</v>
      </c>
      <c r="P18" s="91">
        <f t="shared" si="9"/>
        <v>0</v>
      </c>
      <c r="Q18" s="91">
        <f t="shared" si="10"/>
        <v>0</v>
      </c>
      <c r="R18" s="91">
        <f t="shared" si="11"/>
        <v>0</v>
      </c>
      <c r="S18" s="91">
        <f t="shared" si="12"/>
        <v>0</v>
      </c>
      <c r="T18" s="91">
        <f t="shared" si="13"/>
        <v>0</v>
      </c>
      <c r="U18" s="91">
        <f t="shared" si="14"/>
        <v>0</v>
      </c>
      <c r="V18" s="93">
        <v>433603.71882717207</v>
      </c>
      <c r="W18" s="91">
        <f t="shared" si="16"/>
        <v>1369854.5316438354</v>
      </c>
      <c r="X18" s="94">
        <f t="shared" si="17"/>
        <v>0</v>
      </c>
      <c r="Y18" s="95">
        <f t="shared" si="2"/>
        <v>433603.71882717207</v>
      </c>
      <c r="Z18" s="244"/>
      <c r="AA18" s="101">
        <v>8</v>
      </c>
      <c r="AB18" s="94"/>
      <c r="AC18" s="94">
        <f>100.022*1000</f>
        <v>100022</v>
      </c>
      <c r="AD18" s="94">
        <f t="shared" si="18"/>
        <v>7581480</v>
      </c>
      <c r="AE18" s="104">
        <f>7681.502*1000</f>
        <v>7681502</v>
      </c>
    </row>
    <row r="19" spans="1:31">
      <c r="A19" s="96">
        <v>17</v>
      </c>
      <c r="B19" s="90">
        <v>624140</v>
      </c>
      <c r="C19" s="90">
        <f>+'UGL CCA_with, Dec 31 TU'!C19</f>
        <v>0</v>
      </c>
      <c r="D19" s="90"/>
      <c r="E19" s="91"/>
      <c r="F19" s="90"/>
      <c r="G19" s="91">
        <f t="shared" si="3"/>
        <v>0</v>
      </c>
      <c r="H19" s="91">
        <f t="shared" si="0"/>
        <v>624140</v>
      </c>
      <c r="I19" s="92">
        <v>8</v>
      </c>
      <c r="J19" s="91">
        <f t="shared" si="1"/>
        <v>4160.9333333333334</v>
      </c>
      <c r="K19" s="91">
        <f t="shared" si="4"/>
        <v>4160.9333333333334</v>
      </c>
      <c r="L19" s="91">
        <f t="shared" si="5"/>
        <v>4160.9333333333334</v>
      </c>
      <c r="M19" s="91">
        <f t="shared" si="6"/>
        <v>4160.9333333333334</v>
      </c>
      <c r="N19" s="91">
        <f t="shared" si="7"/>
        <v>4160.9333333333334</v>
      </c>
      <c r="O19" s="91">
        <f t="shared" si="8"/>
        <v>4160.9333333333334</v>
      </c>
      <c r="P19" s="91">
        <f t="shared" si="9"/>
        <v>4160.9333333333334</v>
      </c>
      <c r="Q19" s="91">
        <f t="shared" si="10"/>
        <v>4160.9333333333334</v>
      </c>
      <c r="R19" s="91">
        <f t="shared" si="11"/>
        <v>4160.9333333333334</v>
      </c>
      <c r="S19" s="91">
        <f t="shared" si="12"/>
        <v>4160.9333333333334</v>
      </c>
      <c r="T19" s="91">
        <f t="shared" si="13"/>
        <v>4160.9333333333334</v>
      </c>
      <c r="U19" s="91">
        <f t="shared" si="14"/>
        <v>4160.9333333333334</v>
      </c>
      <c r="V19" s="93">
        <f t="shared" si="15"/>
        <v>49931.200000000004</v>
      </c>
      <c r="W19" s="91">
        <f t="shared" si="16"/>
        <v>574208.80000000005</v>
      </c>
      <c r="X19" s="94">
        <f t="shared" si="17"/>
        <v>49931.199999999997</v>
      </c>
      <c r="Y19" s="95">
        <f t="shared" si="2"/>
        <v>0</v>
      </c>
      <c r="Z19" s="244"/>
      <c r="AA19" s="101">
        <v>14.1</v>
      </c>
      <c r="AB19" s="94"/>
      <c r="AC19" s="94"/>
      <c r="AD19" s="94">
        <f t="shared" si="18"/>
        <v>345000</v>
      </c>
      <c r="AE19" s="104">
        <f>345*1000</f>
        <v>345000</v>
      </c>
    </row>
    <row r="20" spans="1:31">
      <c r="A20" s="96">
        <v>38</v>
      </c>
      <c r="B20" s="90">
        <v>2128778</v>
      </c>
      <c r="C20" s="90">
        <f>+'UGL CCA_with, Dec 31 TU'!C20</f>
        <v>937683</v>
      </c>
      <c r="D20" s="90"/>
      <c r="E20" s="91"/>
      <c r="F20" s="90"/>
      <c r="G20" s="91">
        <f t="shared" si="3"/>
        <v>468841.5</v>
      </c>
      <c r="H20" s="91">
        <f t="shared" si="0"/>
        <v>2597619.5</v>
      </c>
      <c r="I20" s="92">
        <v>30</v>
      </c>
      <c r="J20" s="91">
        <f>H20*I20/100/12</f>
        <v>64940.487499999996</v>
      </c>
      <c r="K20" s="91">
        <f t="shared" si="4"/>
        <v>64940.487499999996</v>
      </c>
      <c r="L20" s="91">
        <f t="shared" si="5"/>
        <v>64940.487499999996</v>
      </c>
      <c r="M20" s="91">
        <f t="shared" si="6"/>
        <v>64940.487499999996</v>
      </c>
      <c r="N20" s="91">
        <f t="shared" si="7"/>
        <v>64940.487499999996</v>
      </c>
      <c r="O20" s="91">
        <f t="shared" si="8"/>
        <v>64940.487499999996</v>
      </c>
      <c r="P20" s="91">
        <f t="shared" si="9"/>
        <v>64940.487499999996</v>
      </c>
      <c r="Q20" s="91">
        <f t="shared" si="10"/>
        <v>64940.487499999996</v>
      </c>
      <c r="R20" s="91">
        <f t="shared" si="11"/>
        <v>64940.487499999996</v>
      </c>
      <c r="S20" s="91">
        <f t="shared" si="12"/>
        <v>64940.487499999996</v>
      </c>
      <c r="T20" s="91">
        <f t="shared" si="13"/>
        <v>64940.487499999996</v>
      </c>
      <c r="U20" s="91">
        <f t="shared" si="14"/>
        <v>64940.487499999996</v>
      </c>
      <c r="V20" s="93">
        <f t="shared" si="15"/>
        <v>779285.85000000009</v>
      </c>
      <c r="W20" s="91">
        <f t="shared" si="16"/>
        <v>2287175.15</v>
      </c>
      <c r="X20" s="94">
        <f t="shared" si="17"/>
        <v>779285.85</v>
      </c>
      <c r="Y20" s="95">
        <f t="shared" si="2"/>
        <v>0</v>
      </c>
      <c r="Z20" s="244"/>
      <c r="AA20" s="101">
        <v>41</v>
      </c>
      <c r="AB20" s="94"/>
      <c r="AC20" s="94">
        <f>141*1000</f>
        <v>141000</v>
      </c>
      <c r="AD20" s="94">
        <f t="shared" si="18"/>
        <v>0</v>
      </c>
      <c r="AE20" s="104">
        <f>141*1000</f>
        <v>141000</v>
      </c>
    </row>
    <row r="21" spans="1:31">
      <c r="A21" s="96">
        <v>41</v>
      </c>
      <c r="B21" s="90">
        <v>7558375.0164383557</v>
      </c>
      <c r="C21" s="90">
        <f>'UGL CCA_with, Dec 31 TU'!C21-AE20</f>
        <v>441808</v>
      </c>
      <c r="D21" s="90"/>
      <c r="E21" s="91"/>
      <c r="F21" s="90"/>
      <c r="G21" s="91">
        <f t="shared" si="3"/>
        <v>220904</v>
      </c>
      <c r="H21" s="91">
        <f t="shared" si="0"/>
        <v>7779279.0164383557</v>
      </c>
      <c r="I21" s="92">
        <v>25</v>
      </c>
      <c r="J21" s="91">
        <f t="shared" si="1"/>
        <v>162068.31284246573</v>
      </c>
      <c r="K21" s="91">
        <f t="shared" si="4"/>
        <v>162068.31284246573</v>
      </c>
      <c r="L21" s="91">
        <f t="shared" si="5"/>
        <v>162068.31284246573</v>
      </c>
      <c r="M21" s="91">
        <f t="shared" si="6"/>
        <v>162068.31284246573</v>
      </c>
      <c r="N21" s="91">
        <f t="shared" si="7"/>
        <v>162068.31284246573</v>
      </c>
      <c r="O21" s="91">
        <f t="shared" si="8"/>
        <v>162068.31284246573</v>
      </c>
      <c r="P21" s="91">
        <f t="shared" si="9"/>
        <v>162068.31284246573</v>
      </c>
      <c r="Q21" s="91">
        <f t="shared" si="10"/>
        <v>162068.31284246573</v>
      </c>
      <c r="R21" s="91">
        <f t="shared" si="11"/>
        <v>162068.31284246573</v>
      </c>
      <c r="S21" s="91">
        <f t="shared" si="12"/>
        <v>162068.31284246573</v>
      </c>
      <c r="T21" s="91">
        <f t="shared" si="13"/>
        <v>162068.31284246573</v>
      </c>
      <c r="U21" s="91">
        <f t="shared" si="14"/>
        <v>162068.31284246573</v>
      </c>
      <c r="V21" s="93">
        <f t="shared" si="15"/>
        <v>1944819.7541095887</v>
      </c>
      <c r="W21" s="91">
        <f t="shared" si="16"/>
        <v>6055363.2623287672</v>
      </c>
      <c r="X21" s="94">
        <f t="shared" si="17"/>
        <v>1944819.7541095889</v>
      </c>
      <c r="Y21" s="95">
        <f t="shared" si="2"/>
        <v>0</v>
      </c>
      <c r="Z21" s="244"/>
      <c r="AA21" s="101">
        <v>49</v>
      </c>
      <c r="AC21" s="94">
        <f>584.333333333333*1000</f>
        <v>584333.33333333302</v>
      </c>
      <c r="AD21" s="94">
        <f t="shared" si="18"/>
        <v>32356666.666666668</v>
      </c>
      <c r="AE21" s="104">
        <f>32941*1000</f>
        <v>32941000</v>
      </c>
    </row>
    <row r="22" spans="1:31">
      <c r="A22" s="96">
        <v>45</v>
      </c>
      <c r="B22" s="90">
        <v>13007</v>
      </c>
      <c r="C22" s="90">
        <v>0</v>
      </c>
      <c r="D22" s="90"/>
      <c r="E22" s="90"/>
      <c r="F22" s="90"/>
      <c r="G22" s="91">
        <f t="shared" si="3"/>
        <v>0</v>
      </c>
      <c r="H22" s="91">
        <f t="shared" si="0"/>
        <v>13007</v>
      </c>
      <c r="I22" s="92">
        <v>45</v>
      </c>
      <c r="J22" s="91">
        <f t="shared" si="1"/>
        <v>487.76249999999999</v>
      </c>
      <c r="K22" s="91">
        <f t="shared" si="4"/>
        <v>487.76249999999999</v>
      </c>
      <c r="L22" s="91">
        <f t="shared" si="5"/>
        <v>487.76249999999999</v>
      </c>
      <c r="M22" s="91">
        <f t="shared" si="6"/>
        <v>487.76249999999999</v>
      </c>
      <c r="N22" s="91">
        <f t="shared" si="7"/>
        <v>487.76249999999999</v>
      </c>
      <c r="O22" s="91">
        <f t="shared" si="8"/>
        <v>487.76249999999999</v>
      </c>
      <c r="P22" s="91">
        <f t="shared" si="9"/>
        <v>487.76249999999999</v>
      </c>
      <c r="Q22" s="91">
        <f t="shared" si="10"/>
        <v>487.76249999999999</v>
      </c>
      <c r="R22" s="91">
        <f t="shared" si="11"/>
        <v>487.76249999999999</v>
      </c>
      <c r="S22" s="91">
        <f t="shared" si="12"/>
        <v>487.76249999999999</v>
      </c>
      <c r="T22" s="91">
        <f t="shared" si="13"/>
        <v>487.76249999999999</v>
      </c>
      <c r="U22" s="91">
        <f t="shared" si="14"/>
        <v>487.76249999999999</v>
      </c>
      <c r="V22" s="93">
        <f t="shared" si="15"/>
        <v>5853.1499999999987</v>
      </c>
      <c r="W22" s="91">
        <f t="shared" si="16"/>
        <v>7153.8500000000013</v>
      </c>
      <c r="X22" s="94">
        <f t="shared" si="17"/>
        <v>5853.15</v>
      </c>
      <c r="Y22" s="95">
        <f t="shared" si="2"/>
        <v>0</v>
      </c>
      <c r="Z22" s="244"/>
      <c r="AA22" s="101">
        <v>50</v>
      </c>
      <c r="AC22" s="94"/>
      <c r="AD22" s="94">
        <f t="shared" si="18"/>
        <v>1000</v>
      </c>
      <c r="AE22" s="104">
        <f>1*1000</f>
        <v>1000</v>
      </c>
    </row>
    <row r="23" spans="1:31">
      <c r="A23" s="96">
        <v>49</v>
      </c>
      <c r="B23" s="90">
        <v>720794857.12876713</v>
      </c>
      <c r="C23" s="90">
        <f>'UGL CCA_with, Dec 31 TU'!C23-AE21</f>
        <v>13007264</v>
      </c>
      <c r="D23" s="90"/>
      <c r="E23" s="90"/>
      <c r="F23" s="90"/>
      <c r="G23" s="91">
        <f t="shared" si="3"/>
        <v>6503632</v>
      </c>
      <c r="H23" s="91">
        <f t="shared" si="0"/>
        <v>727298489.12876713</v>
      </c>
      <c r="I23" s="92">
        <v>8</v>
      </c>
      <c r="J23" s="91">
        <f>H23*I23/100/12</f>
        <v>4848656.5941917812</v>
      </c>
      <c r="K23" s="91">
        <f t="shared" si="4"/>
        <v>4848656.5941917812</v>
      </c>
      <c r="L23" s="91">
        <f t="shared" si="5"/>
        <v>4848656.5941917812</v>
      </c>
      <c r="M23" s="91">
        <f t="shared" si="6"/>
        <v>4848656.5941917812</v>
      </c>
      <c r="N23" s="91">
        <f t="shared" si="7"/>
        <v>4848656.5941917812</v>
      </c>
      <c r="O23" s="91">
        <f t="shared" si="8"/>
        <v>4848656.5941917812</v>
      </c>
      <c r="P23" s="91">
        <f t="shared" si="9"/>
        <v>4848656.5941917812</v>
      </c>
      <c r="Q23" s="91">
        <f t="shared" si="10"/>
        <v>4848656.5941917812</v>
      </c>
      <c r="R23" s="91">
        <f t="shared" si="11"/>
        <v>4848656.5941917812</v>
      </c>
      <c r="S23" s="91">
        <f t="shared" si="12"/>
        <v>4848656.5941917812</v>
      </c>
      <c r="T23" s="91">
        <f t="shared" si="13"/>
        <v>4848656.5941917812</v>
      </c>
      <c r="U23" s="91">
        <f t="shared" si="14"/>
        <v>4848656.5941917812</v>
      </c>
      <c r="V23" s="93">
        <f t="shared" si="15"/>
        <v>58183879.130301379</v>
      </c>
      <c r="W23" s="91">
        <f t="shared" si="16"/>
        <v>675618241.99846578</v>
      </c>
      <c r="X23" s="94">
        <f t="shared" si="17"/>
        <v>58183879.130301371</v>
      </c>
      <c r="Y23" s="95">
        <f t="shared" si="2"/>
        <v>0</v>
      </c>
      <c r="Z23" s="244"/>
      <c r="AA23" s="101">
        <v>51</v>
      </c>
      <c r="AB23" s="94"/>
      <c r="AC23" s="94">
        <f>(1003+75)*1000</f>
        <v>1078000</v>
      </c>
      <c r="AD23" s="94">
        <f t="shared" si="18"/>
        <v>82748000</v>
      </c>
      <c r="AE23" s="104">
        <f>(78023+5803)*1000</f>
        <v>83826000</v>
      </c>
    </row>
    <row r="24" spans="1:31">
      <c r="A24" s="96">
        <v>50</v>
      </c>
      <c r="B24" s="90">
        <v>34475478.416666664</v>
      </c>
      <c r="C24" s="90">
        <f>'UGL CCA_with, Dec 31 TU'!C24-AE22</f>
        <v>4210503</v>
      </c>
      <c r="D24" s="90"/>
      <c r="E24" s="91"/>
      <c r="F24" s="90"/>
      <c r="G24" s="91">
        <f t="shared" si="3"/>
        <v>2105251.5</v>
      </c>
      <c r="H24" s="91">
        <f t="shared" si="0"/>
        <v>36580729.916666664</v>
      </c>
      <c r="I24" s="92">
        <v>55</v>
      </c>
      <c r="J24" s="91">
        <f>H24*I24/100/12</f>
        <v>1676616.7878472221</v>
      </c>
      <c r="K24" s="91">
        <f t="shared" si="4"/>
        <v>1676616.7878472221</v>
      </c>
      <c r="L24" s="91">
        <f t="shared" si="5"/>
        <v>1676616.7878472221</v>
      </c>
      <c r="M24" s="91">
        <f t="shared" si="6"/>
        <v>1676616.7878472221</v>
      </c>
      <c r="N24" s="91">
        <f t="shared" si="7"/>
        <v>1676616.7878472221</v>
      </c>
      <c r="O24" s="91">
        <f t="shared" si="8"/>
        <v>1676616.7878472221</v>
      </c>
      <c r="P24" s="91">
        <f t="shared" si="9"/>
        <v>1676616.7878472221</v>
      </c>
      <c r="Q24" s="91">
        <f t="shared" si="10"/>
        <v>1676616.7878472221</v>
      </c>
      <c r="R24" s="91">
        <f t="shared" si="11"/>
        <v>1676616.7878472221</v>
      </c>
      <c r="S24" s="91">
        <f t="shared" si="12"/>
        <v>1676616.7878472221</v>
      </c>
      <c r="T24" s="91">
        <f t="shared" si="13"/>
        <v>1676616.7878472221</v>
      </c>
      <c r="U24" s="91">
        <f t="shared" si="14"/>
        <v>1676616.7878472221</v>
      </c>
      <c r="V24" s="93">
        <f t="shared" si="15"/>
        <v>20119401.454166666</v>
      </c>
      <c r="W24" s="91">
        <f t="shared" si="16"/>
        <v>18566579.962499999</v>
      </c>
      <c r="X24" s="94">
        <f t="shared" si="17"/>
        <v>20119401.454166666</v>
      </c>
      <c r="Y24" s="95">
        <f t="shared" si="2"/>
        <v>0</v>
      </c>
      <c r="Z24" s="244"/>
      <c r="AA24" s="108" t="s">
        <v>249</v>
      </c>
      <c r="AB24" s="109"/>
      <c r="AC24" s="110"/>
      <c r="AD24" s="110">
        <f t="shared" si="18"/>
        <v>2012000</v>
      </c>
      <c r="AE24" s="111">
        <f>2012*1000</f>
        <v>2012000</v>
      </c>
    </row>
    <row r="25" spans="1:31">
      <c r="A25" s="96">
        <v>51</v>
      </c>
      <c r="B25" s="90">
        <v>1105905088.7548378</v>
      </c>
      <c r="C25" s="90">
        <f>'UGL CCA_with, Dec 31 TU'!C25-AE23</f>
        <v>189983276.22781098</v>
      </c>
      <c r="D25" s="90"/>
      <c r="E25" s="91"/>
      <c r="F25" s="90"/>
      <c r="G25" s="91">
        <f t="shared" si="3"/>
        <v>94991638.113905489</v>
      </c>
      <c r="H25" s="91">
        <f t="shared" si="0"/>
        <v>1200896726.8687432</v>
      </c>
      <c r="I25" s="92">
        <v>6</v>
      </c>
      <c r="J25" s="91">
        <f t="shared" si="1"/>
        <v>6004483.6343437163</v>
      </c>
      <c r="K25" s="91">
        <f t="shared" si="4"/>
        <v>6004483.6343437163</v>
      </c>
      <c r="L25" s="91">
        <f t="shared" si="5"/>
        <v>6004483.6343437163</v>
      </c>
      <c r="M25" s="91">
        <f t="shared" si="6"/>
        <v>6004483.6343437163</v>
      </c>
      <c r="N25" s="91">
        <f t="shared" si="7"/>
        <v>6004483.6343437163</v>
      </c>
      <c r="O25" s="91">
        <f t="shared" si="8"/>
        <v>6004483.6343437163</v>
      </c>
      <c r="P25" s="91">
        <f t="shared" si="9"/>
        <v>6004483.6343437163</v>
      </c>
      <c r="Q25" s="91">
        <f t="shared" si="10"/>
        <v>6004483.6343437163</v>
      </c>
      <c r="R25" s="91">
        <f t="shared" si="11"/>
        <v>6004483.6343437163</v>
      </c>
      <c r="S25" s="91">
        <f t="shared" si="12"/>
        <v>6004483.6343437163</v>
      </c>
      <c r="T25" s="91">
        <f t="shared" si="13"/>
        <v>6004483.6343437163</v>
      </c>
      <c r="U25" s="91">
        <f t="shared" si="14"/>
        <v>6004483.6343437163</v>
      </c>
      <c r="V25" s="93">
        <f>SUM(J25:U25)</f>
        <v>72053803.612124577</v>
      </c>
      <c r="W25" s="91">
        <f t="shared" si="16"/>
        <v>1223834561.3705242</v>
      </c>
      <c r="X25" s="94">
        <f t="shared" si="17"/>
        <v>72053803.612124592</v>
      </c>
      <c r="Y25" s="95">
        <f t="shared" si="2"/>
        <v>0</v>
      </c>
      <c r="Z25" s="244"/>
      <c r="AA25" s="101"/>
      <c r="AC25" s="94"/>
      <c r="AD25" s="94"/>
      <c r="AE25" s="104"/>
    </row>
    <row r="26" spans="1:31">
      <c r="A26" s="105" t="s">
        <v>224</v>
      </c>
      <c r="B26" s="249">
        <f>+'UGL CCA_with, Dec 31 TU'!B26</f>
        <v>50470373.133874834</v>
      </c>
      <c r="C26" s="90">
        <f>+'UGL CCA_with, Dec 31 TU'!C26</f>
        <v>12433689.920825999</v>
      </c>
      <c r="D26" s="90"/>
      <c r="E26" s="91"/>
      <c r="F26" s="90"/>
      <c r="G26" s="91">
        <f t="shared" si="3"/>
        <v>6216844.9604129996</v>
      </c>
      <c r="H26" s="91">
        <f t="shared" si="0"/>
        <v>56687218.094287835</v>
      </c>
      <c r="I26" s="92">
        <v>6</v>
      </c>
      <c r="J26" s="91">
        <f t="shared" si="1"/>
        <v>283436.09047143918</v>
      </c>
      <c r="K26" s="91">
        <f t="shared" si="4"/>
        <v>283436.09047143918</v>
      </c>
      <c r="L26" s="91">
        <f t="shared" si="5"/>
        <v>283436.09047143918</v>
      </c>
      <c r="M26" s="91">
        <f t="shared" si="6"/>
        <v>283436.09047143918</v>
      </c>
      <c r="N26" s="91">
        <f t="shared" si="7"/>
        <v>283436.09047143918</v>
      </c>
      <c r="O26" s="91">
        <f t="shared" si="8"/>
        <v>283436.09047143918</v>
      </c>
      <c r="P26" s="91">
        <f t="shared" si="9"/>
        <v>283436.09047143918</v>
      </c>
      <c r="Q26" s="91">
        <f t="shared" si="10"/>
        <v>283436.09047143918</v>
      </c>
      <c r="R26" s="91">
        <f t="shared" si="11"/>
        <v>283436.09047143918</v>
      </c>
      <c r="S26" s="91">
        <f t="shared" si="12"/>
        <v>283436.09047143918</v>
      </c>
      <c r="T26" s="91">
        <f t="shared" si="13"/>
        <v>283436.09047143918</v>
      </c>
      <c r="U26" s="91">
        <f t="shared" si="14"/>
        <v>283436.09047143918</v>
      </c>
      <c r="V26" s="93">
        <f>SUM(J26:U26)</f>
        <v>3401233.0856572692</v>
      </c>
      <c r="W26" s="91">
        <f t="shared" si="16"/>
        <v>59502829.969043568</v>
      </c>
      <c r="X26" s="94">
        <f t="shared" si="17"/>
        <v>3401233.0856572702</v>
      </c>
      <c r="Y26" s="95">
        <f t="shared" si="2"/>
        <v>0</v>
      </c>
      <c r="Z26" s="244"/>
      <c r="AA26" s="101"/>
      <c r="AC26" s="94"/>
      <c r="AD26" s="94"/>
      <c r="AE26" s="104"/>
    </row>
    <row r="27" spans="1:31" ht="15.75" thickBot="1">
      <c r="A27" s="96">
        <v>43.2</v>
      </c>
      <c r="B27" s="90">
        <v>0</v>
      </c>
      <c r="C27" s="90">
        <v>0</v>
      </c>
      <c r="D27" s="90"/>
      <c r="E27" s="91"/>
      <c r="F27" s="90"/>
      <c r="G27" s="91">
        <f t="shared" si="3"/>
        <v>0</v>
      </c>
      <c r="H27" s="91">
        <f t="shared" si="0"/>
        <v>0</v>
      </c>
      <c r="I27" s="92">
        <v>50</v>
      </c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3">
        <v>0</v>
      </c>
      <c r="W27" s="91">
        <v>0</v>
      </c>
      <c r="X27" s="94">
        <f t="shared" si="17"/>
        <v>0</v>
      </c>
      <c r="Y27" s="156">
        <f t="shared" si="2"/>
        <v>0</v>
      </c>
      <c r="Z27" s="244"/>
      <c r="AA27" s="112" t="s">
        <v>212</v>
      </c>
      <c r="AB27" s="113"/>
      <c r="AC27" s="114">
        <f>SUM(AC14:AC24)</f>
        <v>8066021.9999999935</v>
      </c>
      <c r="AD27" s="114">
        <f>SUM(AD14:AD24)</f>
        <v>150413480</v>
      </c>
      <c r="AE27" s="115">
        <f>SUM(AE14:AE24)</f>
        <v>158479502</v>
      </c>
    </row>
    <row r="28" spans="1:31">
      <c r="A28" s="96" t="s">
        <v>158</v>
      </c>
      <c r="B28" s="90">
        <v>20617328.936484177</v>
      </c>
      <c r="C28" s="90">
        <v>0</v>
      </c>
      <c r="D28" s="90"/>
      <c r="E28" s="91"/>
      <c r="F28" s="90"/>
      <c r="G28" s="91">
        <f t="shared" si="3"/>
        <v>0</v>
      </c>
      <c r="H28" s="91">
        <f t="shared" si="0"/>
        <v>20617328.936484177</v>
      </c>
      <c r="I28" s="92">
        <v>7</v>
      </c>
      <c r="J28" s="91">
        <f t="shared" si="1"/>
        <v>120267.75212949103</v>
      </c>
      <c r="K28" s="91">
        <f t="shared" si="4"/>
        <v>120267.75212949103</v>
      </c>
      <c r="L28" s="91">
        <f t="shared" si="5"/>
        <v>120267.75212949103</v>
      </c>
      <c r="M28" s="91">
        <f t="shared" si="6"/>
        <v>120267.75212949103</v>
      </c>
      <c r="N28" s="91">
        <f t="shared" si="7"/>
        <v>120267.75212949103</v>
      </c>
      <c r="O28" s="91">
        <f t="shared" si="8"/>
        <v>120267.75212949103</v>
      </c>
      <c r="P28" s="91">
        <f t="shared" si="9"/>
        <v>120267.75212949103</v>
      </c>
      <c r="Q28" s="91">
        <f t="shared" si="10"/>
        <v>120267.75212949103</v>
      </c>
      <c r="R28" s="91">
        <f t="shared" si="11"/>
        <v>120267.75212949103</v>
      </c>
      <c r="S28" s="91">
        <f t="shared" si="12"/>
        <v>120267.75212949103</v>
      </c>
      <c r="T28" s="91">
        <f t="shared" si="13"/>
        <v>120267.75212949103</v>
      </c>
      <c r="U28" s="91">
        <f t="shared" si="14"/>
        <v>120267.75212949103</v>
      </c>
      <c r="V28" s="93">
        <f t="shared" si="15"/>
        <v>1443213.0255538921</v>
      </c>
      <c r="W28" s="91">
        <f t="shared" si="16"/>
        <v>19174115.910930283</v>
      </c>
      <c r="X28" s="94">
        <f t="shared" si="17"/>
        <v>1443213.0255538924</v>
      </c>
      <c r="Y28" s="156">
        <f t="shared" si="2"/>
        <v>0</v>
      </c>
      <c r="Z28" s="244"/>
    </row>
    <row r="29" spans="1:31">
      <c r="A29" s="96">
        <v>14.1</v>
      </c>
      <c r="B29" s="90">
        <v>4708769.2657534247</v>
      </c>
      <c r="C29" s="90">
        <f>'UGL CCA_with, Dec 31 TU'!C29-AE19</f>
        <v>886087</v>
      </c>
      <c r="D29" s="90"/>
      <c r="E29" s="91"/>
      <c r="F29" s="90"/>
      <c r="G29" s="91">
        <f t="shared" si="3"/>
        <v>443043.5</v>
      </c>
      <c r="H29" s="91">
        <f t="shared" si="0"/>
        <v>5151812.7657534247</v>
      </c>
      <c r="I29" s="92">
        <v>5</v>
      </c>
      <c r="J29" s="91">
        <f t="shared" si="1"/>
        <v>21465.886523972604</v>
      </c>
      <c r="K29" s="91">
        <f t="shared" si="4"/>
        <v>21465.886523972604</v>
      </c>
      <c r="L29" s="91">
        <f t="shared" si="5"/>
        <v>21465.886523972604</v>
      </c>
      <c r="M29" s="91">
        <f t="shared" si="6"/>
        <v>21465.886523972604</v>
      </c>
      <c r="N29" s="91">
        <f t="shared" si="7"/>
        <v>21465.886523972604</v>
      </c>
      <c r="O29" s="91">
        <f t="shared" si="8"/>
        <v>21465.886523972604</v>
      </c>
      <c r="P29" s="91">
        <f t="shared" si="9"/>
        <v>21465.886523972604</v>
      </c>
      <c r="Q29" s="91">
        <f t="shared" si="10"/>
        <v>21465.886523972604</v>
      </c>
      <c r="R29" s="91">
        <f t="shared" si="11"/>
        <v>21465.886523972604</v>
      </c>
      <c r="S29" s="91">
        <f t="shared" si="12"/>
        <v>21465.886523972604</v>
      </c>
      <c r="T29" s="91">
        <f t="shared" si="13"/>
        <v>21465.886523972604</v>
      </c>
      <c r="U29" s="91">
        <f t="shared" si="14"/>
        <v>21465.886523972604</v>
      </c>
      <c r="V29" s="93">
        <f t="shared" si="15"/>
        <v>257590.63828767129</v>
      </c>
      <c r="W29" s="91">
        <f t="shared" si="16"/>
        <v>5337265.6274657538</v>
      </c>
      <c r="X29" s="94">
        <f t="shared" si="17"/>
        <v>257590.63828767126</v>
      </c>
      <c r="Y29" s="156">
        <f t="shared" si="2"/>
        <v>0</v>
      </c>
      <c r="Z29" s="244"/>
      <c r="AA29" s="62" t="s">
        <v>250</v>
      </c>
    </row>
    <row r="30" spans="1:31" ht="13.5" thickBot="1">
      <c r="A30" s="118" t="s">
        <v>84</v>
      </c>
      <c r="B30" s="119">
        <f>SUM(B8:B29)</f>
        <v>4240215014.3868117</v>
      </c>
      <c r="C30" s="119">
        <f>SUM(C8:C29)</f>
        <v>270745700.92082566</v>
      </c>
      <c r="D30" s="119"/>
      <c r="E30" s="119">
        <f>SUM(E8:E29)</f>
        <v>0</v>
      </c>
      <c r="F30" s="119">
        <f>SUM(F8:F29)</f>
        <v>0</v>
      </c>
      <c r="G30" s="119">
        <f>SUM(G8:G29)</f>
        <v>135372850.46041283</v>
      </c>
      <c r="H30" s="119">
        <f>SUM(H8:H29)</f>
        <v>4365752864.8472252</v>
      </c>
      <c r="I30" s="119"/>
      <c r="J30" s="119">
        <f t="shared" ref="J30:U30" si="19">SUM(J8:J28)</f>
        <v>31943025.188328288</v>
      </c>
      <c r="K30" s="119">
        <f t="shared" si="19"/>
        <v>31943025.188328288</v>
      </c>
      <c r="L30" s="119">
        <f t="shared" si="19"/>
        <v>31943025.188328288</v>
      </c>
      <c r="M30" s="119">
        <f t="shared" si="19"/>
        <v>31943025.188328288</v>
      </c>
      <c r="N30" s="119">
        <f t="shared" si="19"/>
        <v>31943025.188328288</v>
      </c>
      <c r="O30" s="119">
        <f t="shared" si="19"/>
        <v>31943025.188328288</v>
      </c>
      <c r="P30" s="119">
        <f t="shared" si="19"/>
        <v>31943025.188328288</v>
      </c>
      <c r="Q30" s="119">
        <f t="shared" si="19"/>
        <v>31943025.188328288</v>
      </c>
      <c r="R30" s="119">
        <f t="shared" si="19"/>
        <v>31943025.188328288</v>
      </c>
      <c r="S30" s="119">
        <f t="shared" si="19"/>
        <v>31943025.188328288</v>
      </c>
      <c r="T30" s="119">
        <f t="shared" si="19"/>
        <v>31943025.188328288</v>
      </c>
      <c r="U30" s="119">
        <f t="shared" si="19"/>
        <v>31943025.188328288</v>
      </c>
      <c r="V30" s="119">
        <f>SUM(V8:V29)</f>
        <v>382040496.61705428</v>
      </c>
      <c r="W30" s="119">
        <f>SUM(W8:W29)</f>
        <v>4126953218.6905832</v>
      </c>
      <c r="X30" s="94"/>
      <c r="Y30" s="257"/>
      <c r="Z30" s="244"/>
    </row>
    <row r="31" spans="1:31" ht="13.5" thickTop="1">
      <c r="A31" s="241"/>
      <c r="B31" s="242" t="s">
        <v>252</v>
      </c>
      <c r="C31" s="258">
        <f>+AE27-AE24</f>
        <v>156467502</v>
      </c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94"/>
      <c r="Y31" s="244"/>
      <c r="AA31" s="62" t="s">
        <v>251</v>
      </c>
    </row>
    <row r="32" spans="1:31">
      <c r="A32" s="241"/>
      <c r="B32" s="242" t="s">
        <v>84</v>
      </c>
      <c r="C32" s="259">
        <f>+C30+C31</f>
        <v>427213202.92082566</v>
      </c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94"/>
      <c r="Y32" s="244"/>
    </row>
    <row r="33" spans="1:40">
      <c r="A33" s="241"/>
      <c r="B33" s="242"/>
      <c r="C33" s="243">
        <f>+C32-'UGL CCA_with, Dec 31 TU'!C32</f>
        <v>0</v>
      </c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94"/>
      <c r="Y33" s="244"/>
    </row>
    <row r="35" spans="1:40">
      <c r="A35" s="260" t="s">
        <v>189</v>
      </c>
      <c r="B35" s="261"/>
      <c r="C35" s="261"/>
      <c r="D35" s="261"/>
      <c r="E35" s="261"/>
      <c r="F35" s="261"/>
      <c r="G35" s="261"/>
      <c r="H35" s="262" t="s">
        <v>127</v>
      </c>
      <c r="I35" s="261"/>
      <c r="J35" s="263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73"/>
      <c r="Y35" s="126"/>
    </row>
    <row r="36" spans="1:40">
      <c r="A36" s="260" t="str">
        <f>+'UGL Acc CCA_wo, Dec 31 TU'!A36</f>
        <v>Year- 2019 year end Corp Sch V and 1month GL</v>
      </c>
      <c r="B36" s="261"/>
      <c r="C36" s="261"/>
      <c r="D36" s="261"/>
      <c r="E36" s="261"/>
      <c r="F36" s="261"/>
      <c r="G36" s="261"/>
      <c r="H36" s="264" t="s">
        <v>131</v>
      </c>
      <c r="I36" s="261"/>
      <c r="J36" s="263"/>
      <c r="K36" s="261"/>
      <c r="L36" s="261"/>
      <c r="M36" s="261"/>
      <c r="N36" s="261"/>
      <c r="O36" s="261"/>
      <c r="P36" s="261"/>
      <c r="Q36" s="261"/>
      <c r="R36" s="261"/>
      <c r="S36" s="261"/>
      <c r="T36" s="263"/>
      <c r="U36" s="261"/>
      <c r="V36" s="261"/>
      <c r="W36" s="261"/>
      <c r="X36" s="73"/>
      <c r="Y36" s="126"/>
    </row>
    <row r="37" spans="1:40">
      <c r="A37" s="260" t="s">
        <v>133</v>
      </c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43"/>
      <c r="Q37" s="261"/>
      <c r="R37" s="261"/>
      <c r="S37" s="261"/>
      <c r="T37" s="261"/>
      <c r="U37" s="261"/>
      <c r="V37" s="261"/>
      <c r="W37" s="261"/>
      <c r="X37" s="73"/>
      <c r="Y37" s="126"/>
    </row>
    <row r="38" spans="1:40">
      <c r="A38" s="245" t="s">
        <v>191</v>
      </c>
      <c r="B38" s="265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73"/>
      <c r="Y38" s="126"/>
    </row>
    <row r="39" spans="1:40">
      <c r="A39" s="266"/>
      <c r="B39" s="267" t="s">
        <v>134</v>
      </c>
      <c r="C39" s="268" t="s">
        <v>135</v>
      </c>
      <c r="D39" s="269" t="s">
        <v>136</v>
      </c>
      <c r="E39" s="266"/>
      <c r="F39" s="268" t="s">
        <v>137</v>
      </c>
      <c r="G39" s="269" t="s">
        <v>138</v>
      </c>
      <c r="H39" s="268" t="s">
        <v>139</v>
      </c>
      <c r="I39" s="266"/>
      <c r="J39" s="269" t="s">
        <v>25</v>
      </c>
      <c r="K39" s="269" t="s">
        <v>25</v>
      </c>
      <c r="L39" s="269" t="s">
        <v>25</v>
      </c>
      <c r="M39" s="269" t="s">
        <v>25</v>
      </c>
      <c r="N39" s="269" t="s">
        <v>25</v>
      </c>
      <c r="O39" s="269" t="s">
        <v>25</v>
      </c>
      <c r="P39" s="269" t="s">
        <v>25</v>
      </c>
      <c r="Q39" s="269" t="s">
        <v>25</v>
      </c>
      <c r="R39" s="269" t="s">
        <v>25</v>
      </c>
      <c r="S39" s="269" t="s">
        <v>25</v>
      </c>
      <c r="T39" s="269" t="s">
        <v>25</v>
      </c>
      <c r="U39" s="270" t="s">
        <v>25</v>
      </c>
      <c r="V39" s="269" t="s">
        <v>25</v>
      </c>
      <c r="W39" s="271" t="s">
        <v>140</v>
      </c>
      <c r="X39" s="73"/>
      <c r="Y39" s="126"/>
    </row>
    <row r="40" spans="1:40">
      <c r="A40" s="272" t="s">
        <v>141</v>
      </c>
      <c r="B40" s="273" t="s">
        <v>142</v>
      </c>
      <c r="C40" s="272" t="s">
        <v>5</v>
      </c>
      <c r="D40" s="272" t="s">
        <v>143</v>
      </c>
      <c r="E40" s="274" t="s">
        <v>144</v>
      </c>
      <c r="F40" s="272" t="s">
        <v>145</v>
      </c>
      <c r="G40" s="275" t="s">
        <v>146</v>
      </c>
      <c r="H40" s="272" t="s">
        <v>147</v>
      </c>
      <c r="I40" s="275" t="s">
        <v>16</v>
      </c>
      <c r="J40" s="275" t="s">
        <v>192</v>
      </c>
      <c r="K40" s="275" t="s">
        <v>192</v>
      </c>
      <c r="L40" s="275" t="s">
        <v>192</v>
      </c>
      <c r="M40" s="275" t="s">
        <v>192</v>
      </c>
      <c r="N40" s="275" t="s">
        <v>192</v>
      </c>
      <c r="O40" s="275" t="s">
        <v>192</v>
      </c>
      <c r="P40" s="275" t="s">
        <v>192</v>
      </c>
      <c r="Q40" s="275" t="s">
        <v>192</v>
      </c>
      <c r="R40" s="275" t="s">
        <v>192</v>
      </c>
      <c r="S40" s="275" t="s">
        <v>192</v>
      </c>
      <c r="T40" s="275" t="s">
        <v>192</v>
      </c>
      <c r="U40" s="276" t="s">
        <v>192</v>
      </c>
      <c r="V40" s="272"/>
      <c r="W40" s="277" t="s">
        <v>10</v>
      </c>
      <c r="X40" s="73"/>
      <c r="Y40" s="142"/>
    </row>
    <row r="41" spans="1:40">
      <c r="A41" s="278" t="s">
        <v>148</v>
      </c>
      <c r="B41" s="279" t="s">
        <v>149</v>
      </c>
      <c r="C41" s="278" t="s">
        <v>84</v>
      </c>
      <c r="D41" s="280" t="s">
        <v>150</v>
      </c>
      <c r="E41" s="281"/>
      <c r="F41" s="278" t="s">
        <v>151</v>
      </c>
      <c r="G41" s="280" t="s">
        <v>152</v>
      </c>
      <c r="H41" s="278" t="s">
        <v>153</v>
      </c>
      <c r="I41" s="280" t="s">
        <v>154</v>
      </c>
      <c r="J41" s="280" t="s">
        <v>194</v>
      </c>
      <c r="K41" s="280" t="s">
        <v>195</v>
      </c>
      <c r="L41" s="280" t="s">
        <v>196</v>
      </c>
      <c r="M41" s="280" t="s">
        <v>197</v>
      </c>
      <c r="N41" s="280" t="s">
        <v>198</v>
      </c>
      <c r="O41" s="280" t="s">
        <v>199</v>
      </c>
      <c r="P41" s="280" t="s">
        <v>200</v>
      </c>
      <c r="Q41" s="280" t="s">
        <v>201</v>
      </c>
      <c r="R41" s="280" t="s">
        <v>202</v>
      </c>
      <c r="S41" s="280" t="s">
        <v>203</v>
      </c>
      <c r="T41" s="280" t="s">
        <v>204</v>
      </c>
      <c r="U41" s="280" t="s">
        <v>205</v>
      </c>
      <c r="V41" s="280" t="s">
        <v>155</v>
      </c>
      <c r="W41" s="277" t="s">
        <v>156</v>
      </c>
      <c r="X41" s="87" t="s">
        <v>167</v>
      </c>
      <c r="Y41" s="142"/>
    </row>
    <row r="42" spans="1:40">
      <c r="A42" s="275"/>
      <c r="B42" s="282"/>
      <c r="C42" s="274"/>
      <c r="D42" s="274"/>
      <c r="E42" s="274"/>
      <c r="F42" s="274"/>
      <c r="G42" s="274"/>
      <c r="H42" s="274"/>
      <c r="I42" s="275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83"/>
      <c r="W42" s="266"/>
      <c r="X42" s="73"/>
      <c r="Y42" s="142"/>
    </row>
    <row r="43" spans="1:40">
      <c r="A43" s="276">
        <v>1</v>
      </c>
      <c r="B43" s="284">
        <f t="shared" ref="B43:B49" si="20">+W8</f>
        <v>1036324013.76</v>
      </c>
      <c r="C43" s="274"/>
      <c r="D43" s="274"/>
      <c r="E43" s="274"/>
      <c r="F43" s="274"/>
      <c r="G43" s="285">
        <f t="shared" ref="G43:G63" si="21">+((C43+F43)*0.5)</f>
        <v>0</v>
      </c>
      <c r="H43" s="285">
        <f>+B43+G43+D43</f>
        <v>1036324013.76</v>
      </c>
      <c r="I43" s="286">
        <v>4</v>
      </c>
      <c r="J43" s="285">
        <f>H43*I43/100/12</f>
        <v>3454413.3791999999</v>
      </c>
      <c r="K43" s="285">
        <f>H43*I43/100/12</f>
        <v>3454413.3791999999</v>
      </c>
      <c r="L43" s="285">
        <f>H43*I43/100/12</f>
        <v>3454413.3791999999</v>
      </c>
      <c r="M43" s="285">
        <f>H43*I43/100/12</f>
        <v>3454413.3791999999</v>
      </c>
      <c r="N43" s="285">
        <f>H43*I43/100/12</f>
        <v>3454413.3791999999</v>
      </c>
      <c r="O43" s="285">
        <f>H43*I43/100/12</f>
        <v>3454413.3791999999</v>
      </c>
      <c r="P43" s="285">
        <f>H43*I43/100/12</f>
        <v>3454413.3791999999</v>
      </c>
      <c r="Q43" s="285">
        <f>H43*I43/100/12</f>
        <v>3454413.3791999999</v>
      </c>
      <c r="R43" s="285">
        <f>H43*I43/100/12</f>
        <v>3454413.3791999999</v>
      </c>
      <c r="S43" s="285">
        <f>H43*I43/100/12</f>
        <v>3454413.3791999999</v>
      </c>
      <c r="T43" s="285">
        <f>H43*I43/100/12</f>
        <v>3454413.3791999999</v>
      </c>
      <c r="U43" s="285">
        <f>H43*I43/100/12</f>
        <v>3454413.3791999999</v>
      </c>
      <c r="V43" s="287">
        <f>SUM(J43:U43)</f>
        <v>41452960.550399989</v>
      </c>
      <c r="W43" s="285">
        <f>+B43+C43+F43-V43</f>
        <v>994871053.20959997</v>
      </c>
      <c r="X43" s="94">
        <f>H43*I43/100</f>
        <v>41452960.550399996</v>
      </c>
      <c r="Y43" s="156">
        <f t="shared" ref="Y43:Y64" si="22">V43-X43</f>
        <v>0</v>
      </c>
      <c r="Z43" s="157"/>
    </row>
    <row r="44" spans="1:40" ht="12.75" customHeight="1">
      <c r="A44" s="288" t="s">
        <v>157</v>
      </c>
      <c r="B44" s="284">
        <f t="shared" si="20"/>
        <v>113712377.7092564</v>
      </c>
      <c r="C44" s="284">
        <f>'UGL CCA_with, Dec 31 TU'!C44-AE49</f>
        <v>7118415.1126102498</v>
      </c>
      <c r="D44" s="284"/>
      <c r="E44" s="285"/>
      <c r="F44" s="284"/>
      <c r="G44" s="285">
        <f>+((C44+F44)*0.5)</f>
        <v>3559207.5563051249</v>
      </c>
      <c r="H44" s="285">
        <f t="shared" ref="H44:H63" si="23">+B44+G44+D44</f>
        <v>117271585.26556152</v>
      </c>
      <c r="I44" s="286">
        <v>6</v>
      </c>
      <c r="J44" s="285">
        <f t="shared" ref="J44:J63" si="24">H44*I44/100/12</f>
        <v>586357.9263278076</v>
      </c>
      <c r="K44" s="285">
        <f t="shared" ref="K44:K63" si="25">H44*I44/100/12</f>
        <v>586357.9263278076</v>
      </c>
      <c r="L44" s="285">
        <f t="shared" ref="L44:L63" si="26">H44*I44/100/12</f>
        <v>586357.9263278076</v>
      </c>
      <c r="M44" s="285">
        <f t="shared" ref="M44:M63" si="27">H44*I44/100/12</f>
        <v>586357.9263278076</v>
      </c>
      <c r="N44" s="285">
        <f t="shared" ref="N44:N63" si="28">H44*I44/100/12</f>
        <v>586357.9263278076</v>
      </c>
      <c r="O44" s="285">
        <f t="shared" ref="O44:O63" si="29">H44*I44/100/12</f>
        <v>586357.9263278076</v>
      </c>
      <c r="P44" s="285">
        <f t="shared" ref="P44:P63" si="30">H44*I44/100/12</f>
        <v>586357.9263278076</v>
      </c>
      <c r="Q44" s="285">
        <f t="shared" ref="Q44:Q63" si="31">H44*I44/100/12</f>
        <v>586357.9263278076</v>
      </c>
      <c r="R44" s="285">
        <f t="shared" ref="R44:R63" si="32">H44*I44/100/12</f>
        <v>586357.9263278076</v>
      </c>
      <c r="S44" s="285">
        <f t="shared" ref="S44:S63" si="33">H44*I44/100/12</f>
        <v>586357.9263278076</v>
      </c>
      <c r="T44" s="285">
        <f t="shared" ref="T44:T63" si="34">H44*I44/100/12</f>
        <v>586357.9263278076</v>
      </c>
      <c r="U44" s="285">
        <f t="shared" ref="U44:U63" si="35">H44*I44/100/12</f>
        <v>586357.9263278076</v>
      </c>
      <c r="V44" s="287">
        <f t="shared" ref="V44:V63" si="36">SUM(J44:U44)</f>
        <v>7036295.115933693</v>
      </c>
      <c r="W44" s="285">
        <f>+B44+C44+F44-V44</f>
        <v>113794497.70593296</v>
      </c>
      <c r="X44" s="94">
        <f>H44*I44/100</f>
        <v>7036295.1159336912</v>
      </c>
      <c r="Y44" s="156">
        <f t="shared" si="22"/>
        <v>0</v>
      </c>
      <c r="Z44" s="157"/>
      <c r="AA44" s="62" t="s">
        <v>265</v>
      </c>
      <c r="AG44" s="999" t="s">
        <v>208</v>
      </c>
      <c r="AH44" s="999"/>
      <c r="AI44" s="999"/>
      <c r="AJ44" s="999"/>
      <c r="AK44" s="999"/>
      <c r="AL44" s="999"/>
      <c r="AM44" s="999"/>
      <c r="AN44" s="999"/>
    </row>
    <row r="45" spans="1:40" ht="13.5" thickBot="1">
      <c r="A45" s="288">
        <v>2</v>
      </c>
      <c r="B45" s="284">
        <f t="shared" si="20"/>
        <v>101803848.98</v>
      </c>
      <c r="C45" s="284"/>
      <c r="D45" s="284"/>
      <c r="E45" s="285"/>
      <c r="F45" s="284"/>
      <c r="G45" s="285">
        <f t="shared" si="21"/>
        <v>0</v>
      </c>
      <c r="H45" s="285">
        <f t="shared" si="23"/>
        <v>101803848.98</v>
      </c>
      <c r="I45" s="286">
        <v>6</v>
      </c>
      <c r="J45" s="285">
        <f t="shared" si="24"/>
        <v>509019.24489999999</v>
      </c>
      <c r="K45" s="285">
        <f t="shared" si="25"/>
        <v>509019.24489999999</v>
      </c>
      <c r="L45" s="285">
        <f t="shared" si="26"/>
        <v>509019.24489999999</v>
      </c>
      <c r="M45" s="285">
        <f t="shared" si="27"/>
        <v>509019.24489999999</v>
      </c>
      <c r="N45" s="285">
        <f t="shared" si="28"/>
        <v>509019.24489999999</v>
      </c>
      <c r="O45" s="285">
        <f t="shared" si="29"/>
        <v>509019.24489999999</v>
      </c>
      <c r="P45" s="285">
        <f t="shared" si="30"/>
        <v>509019.24489999999</v>
      </c>
      <c r="Q45" s="285">
        <f t="shared" si="31"/>
        <v>509019.24489999999</v>
      </c>
      <c r="R45" s="285">
        <f t="shared" si="32"/>
        <v>509019.24489999999</v>
      </c>
      <c r="S45" s="285">
        <f t="shared" si="33"/>
        <v>509019.24489999999</v>
      </c>
      <c r="T45" s="285">
        <f t="shared" si="34"/>
        <v>509019.24489999999</v>
      </c>
      <c r="U45" s="285">
        <f t="shared" si="35"/>
        <v>509019.24489999999</v>
      </c>
      <c r="V45" s="287">
        <f t="shared" si="36"/>
        <v>6108230.9388000006</v>
      </c>
      <c r="W45" s="285">
        <f>+B45+C45+F45-V45</f>
        <v>95695618.041199997</v>
      </c>
      <c r="X45" s="94">
        <f t="shared" ref="X45:X63" si="37">H45*I45/100</f>
        <v>6108230.9387999997</v>
      </c>
      <c r="Y45" s="156">
        <f t="shared" si="22"/>
        <v>0</v>
      </c>
      <c r="Z45" s="157"/>
      <c r="AG45" s="999"/>
      <c r="AH45" s="999"/>
      <c r="AI45" s="999"/>
      <c r="AJ45" s="999"/>
      <c r="AK45" s="999"/>
      <c r="AL45" s="999"/>
      <c r="AM45" s="999"/>
      <c r="AN45" s="999"/>
    </row>
    <row r="46" spans="1:40">
      <c r="A46" s="288">
        <v>3</v>
      </c>
      <c r="B46" s="284">
        <f t="shared" si="20"/>
        <v>3146629.9</v>
      </c>
      <c r="C46" s="284"/>
      <c r="D46" s="284"/>
      <c r="E46" s="285"/>
      <c r="F46" s="284"/>
      <c r="G46" s="285">
        <f t="shared" si="21"/>
        <v>0</v>
      </c>
      <c r="H46" s="285">
        <f t="shared" si="23"/>
        <v>3146629.9</v>
      </c>
      <c r="I46" s="286">
        <v>5</v>
      </c>
      <c r="J46" s="285">
        <f t="shared" si="24"/>
        <v>13110.957916666666</v>
      </c>
      <c r="K46" s="285">
        <f t="shared" si="25"/>
        <v>13110.957916666666</v>
      </c>
      <c r="L46" s="285">
        <f t="shared" si="26"/>
        <v>13110.957916666666</v>
      </c>
      <c r="M46" s="285">
        <f t="shared" si="27"/>
        <v>13110.957916666666</v>
      </c>
      <c r="N46" s="285">
        <f t="shared" si="28"/>
        <v>13110.957916666666</v>
      </c>
      <c r="O46" s="285">
        <f t="shared" si="29"/>
        <v>13110.957916666666</v>
      </c>
      <c r="P46" s="285">
        <f t="shared" si="30"/>
        <v>13110.957916666666</v>
      </c>
      <c r="Q46" s="285">
        <f t="shared" si="31"/>
        <v>13110.957916666666</v>
      </c>
      <c r="R46" s="285">
        <f t="shared" si="32"/>
        <v>13110.957916666666</v>
      </c>
      <c r="S46" s="285">
        <f t="shared" si="33"/>
        <v>13110.957916666666</v>
      </c>
      <c r="T46" s="285">
        <f t="shared" si="34"/>
        <v>13110.957916666666</v>
      </c>
      <c r="U46" s="285">
        <f t="shared" si="35"/>
        <v>13110.957916666666</v>
      </c>
      <c r="V46" s="287">
        <f t="shared" si="36"/>
        <v>157331.495</v>
      </c>
      <c r="W46" s="285">
        <f t="shared" ref="W46:W63" si="38">+B46+C46+F46-V46</f>
        <v>2989298.4049999998</v>
      </c>
      <c r="X46" s="94">
        <f t="shared" si="37"/>
        <v>157331.495</v>
      </c>
      <c r="Y46" s="156">
        <f t="shared" si="22"/>
        <v>0</v>
      </c>
      <c r="Z46" s="157"/>
      <c r="AA46" s="289" t="s">
        <v>209</v>
      </c>
      <c r="AB46" s="290"/>
      <c r="AC46" s="99" t="s">
        <v>210</v>
      </c>
      <c r="AD46" s="99" t="s">
        <v>211</v>
      </c>
      <c r="AE46" s="100" t="s">
        <v>212</v>
      </c>
      <c r="AG46" s="999"/>
      <c r="AH46" s="999"/>
      <c r="AI46" s="999"/>
      <c r="AJ46" s="999"/>
      <c r="AK46" s="999"/>
      <c r="AL46" s="999"/>
      <c r="AM46" s="999"/>
      <c r="AN46" s="999"/>
    </row>
    <row r="47" spans="1:40">
      <c r="A47" s="288">
        <v>6</v>
      </c>
      <c r="B47" s="284">
        <f t="shared" si="20"/>
        <v>91863.9</v>
      </c>
      <c r="C47" s="284"/>
      <c r="D47" s="284"/>
      <c r="E47" s="285"/>
      <c r="F47" s="284"/>
      <c r="G47" s="285">
        <f t="shared" si="21"/>
        <v>0</v>
      </c>
      <c r="H47" s="285">
        <f t="shared" si="23"/>
        <v>91863.9</v>
      </c>
      <c r="I47" s="286">
        <v>10</v>
      </c>
      <c r="J47" s="285">
        <f t="shared" si="24"/>
        <v>765.53249999999991</v>
      </c>
      <c r="K47" s="285">
        <f t="shared" si="25"/>
        <v>765.53249999999991</v>
      </c>
      <c r="L47" s="285">
        <f t="shared" si="26"/>
        <v>765.53249999999991</v>
      </c>
      <c r="M47" s="285">
        <f t="shared" si="27"/>
        <v>765.53249999999991</v>
      </c>
      <c r="N47" s="285">
        <f t="shared" si="28"/>
        <v>765.53249999999991</v>
      </c>
      <c r="O47" s="285">
        <f t="shared" si="29"/>
        <v>765.53249999999991</v>
      </c>
      <c r="P47" s="285">
        <f t="shared" si="30"/>
        <v>765.53249999999991</v>
      </c>
      <c r="Q47" s="285">
        <f t="shared" si="31"/>
        <v>765.53249999999991</v>
      </c>
      <c r="R47" s="285">
        <f t="shared" si="32"/>
        <v>765.53249999999991</v>
      </c>
      <c r="S47" s="285">
        <f t="shared" si="33"/>
        <v>765.53249999999991</v>
      </c>
      <c r="T47" s="285">
        <f t="shared" si="34"/>
        <v>765.53249999999991</v>
      </c>
      <c r="U47" s="285">
        <f t="shared" si="35"/>
        <v>765.53249999999991</v>
      </c>
      <c r="V47" s="287">
        <f t="shared" si="36"/>
        <v>9186.39</v>
      </c>
      <c r="W47" s="285">
        <f t="shared" si="38"/>
        <v>82677.509999999995</v>
      </c>
      <c r="X47" s="94">
        <f t="shared" si="37"/>
        <v>9186.39</v>
      </c>
      <c r="Y47" s="156">
        <f t="shared" si="22"/>
        <v>0</v>
      </c>
      <c r="Z47" s="157"/>
      <c r="AA47" s="101"/>
      <c r="AE47" s="102"/>
      <c r="AG47" s="291" t="s">
        <v>213</v>
      </c>
      <c r="AH47" s="292">
        <v>0.35</v>
      </c>
      <c r="AI47" s="293" t="s">
        <v>214</v>
      </c>
      <c r="AJ47" s="294"/>
      <c r="AK47" s="294"/>
    </row>
    <row r="48" spans="1:40">
      <c r="A48" s="288">
        <v>7</v>
      </c>
      <c r="B48" s="284">
        <f t="shared" si="20"/>
        <v>645907474.875</v>
      </c>
      <c r="C48" s="284">
        <f>'UGL CCA_with, Dec 31 TU'!C48-AE50</f>
        <v>1087317</v>
      </c>
      <c r="D48" s="284"/>
      <c r="E48" s="284"/>
      <c r="F48" s="284"/>
      <c r="G48" s="285">
        <f t="shared" si="21"/>
        <v>543658.5</v>
      </c>
      <c r="H48" s="285">
        <f t="shared" si="23"/>
        <v>646451133.375</v>
      </c>
      <c r="I48" s="286">
        <v>15</v>
      </c>
      <c r="J48" s="285">
        <f t="shared" si="24"/>
        <v>8080639.1671874998</v>
      </c>
      <c r="K48" s="285">
        <f t="shared" si="25"/>
        <v>8080639.1671874998</v>
      </c>
      <c r="L48" s="285">
        <f>H48*I48/100/12</f>
        <v>8080639.1671874998</v>
      </c>
      <c r="M48" s="285">
        <f t="shared" si="27"/>
        <v>8080639.1671874998</v>
      </c>
      <c r="N48" s="285">
        <f t="shared" si="28"/>
        <v>8080639.1671874998</v>
      </c>
      <c r="O48" s="285">
        <f t="shared" si="29"/>
        <v>8080639.1671874998</v>
      </c>
      <c r="P48" s="285">
        <f t="shared" si="30"/>
        <v>8080639.1671874998</v>
      </c>
      <c r="Q48" s="285">
        <f t="shared" si="31"/>
        <v>8080639.1671874998</v>
      </c>
      <c r="R48" s="285">
        <f t="shared" si="32"/>
        <v>8080639.1671874998</v>
      </c>
      <c r="S48" s="285">
        <f t="shared" si="33"/>
        <v>8080639.1671874998</v>
      </c>
      <c r="T48" s="285">
        <f t="shared" si="34"/>
        <v>8080639.1671874998</v>
      </c>
      <c r="U48" s="285">
        <f t="shared" si="35"/>
        <v>8080639.1671874998</v>
      </c>
      <c r="V48" s="287">
        <f t="shared" si="36"/>
        <v>96967670.006249979</v>
      </c>
      <c r="W48" s="285">
        <f t="shared" si="38"/>
        <v>550027121.86874998</v>
      </c>
      <c r="X48" s="94">
        <f t="shared" si="37"/>
        <v>96967670.006249994</v>
      </c>
      <c r="Y48" s="156">
        <f t="shared" si="22"/>
        <v>0</v>
      </c>
      <c r="Z48" s="157"/>
      <c r="AA48" s="101" t="s">
        <v>215</v>
      </c>
      <c r="AE48" s="102"/>
      <c r="AG48" s="293"/>
      <c r="AH48" s="109"/>
      <c r="AI48" s="109"/>
      <c r="AJ48" s="109"/>
    </row>
    <row r="49" spans="1:36">
      <c r="A49" s="288">
        <v>8</v>
      </c>
      <c r="B49" s="284">
        <f t="shared" si="20"/>
        <v>195748502.13342464</v>
      </c>
      <c r="C49" s="285">
        <f>'UGL CCA_with, Dec 31 TU'!C49-AE51</f>
        <v>18891022.258984022</v>
      </c>
      <c r="D49" s="284"/>
      <c r="E49" s="285"/>
      <c r="F49" s="284"/>
      <c r="G49" s="285">
        <f t="shared" si="21"/>
        <v>9445511.1294920109</v>
      </c>
      <c r="H49" s="285">
        <f t="shared" si="23"/>
        <v>205194013.26291665</v>
      </c>
      <c r="I49" s="286">
        <v>20</v>
      </c>
      <c r="J49" s="285">
        <f t="shared" si="24"/>
        <v>3419900.2210486108</v>
      </c>
      <c r="K49" s="285">
        <f t="shared" si="25"/>
        <v>3419900.2210486108</v>
      </c>
      <c r="L49" s="285">
        <f t="shared" si="26"/>
        <v>3419900.2210486108</v>
      </c>
      <c r="M49" s="285">
        <f t="shared" si="27"/>
        <v>3419900.2210486108</v>
      </c>
      <c r="N49" s="285">
        <f t="shared" si="28"/>
        <v>3419900.2210486108</v>
      </c>
      <c r="O49" s="285">
        <f t="shared" si="29"/>
        <v>3419900.2210486108</v>
      </c>
      <c r="P49" s="285">
        <f t="shared" si="30"/>
        <v>3419900.2210486108</v>
      </c>
      <c r="Q49" s="285">
        <f t="shared" si="31"/>
        <v>3419900.2210486108</v>
      </c>
      <c r="R49" s="285">
        <f t="shared" si="32"/>
        <v>3419900.2210486108</v>
      </c>
      <c r="S49" s="285">
        <f t="shared" si="33"/>
        <v>3419900.2210486108</v>
      </c>
      <c r="T49" s="285">
        <f t="shared" si="34"/>
        <v>3419900.2210486108</v>
      </c>
      <c r="U49" s="285">
        <f t="shared" si="35"/>
        <v>3419900.2210486108</v>
      </c>
      <c r="V49" s="287">
        <f t="shared" si="36"/>
        <v>41038802.652583331</v>
      </c>
      <c r="W49" s="285">
        <f t="shared" si="38"/>
        <v>173600721.73982534</v>
      </c>
      <c r="X49" s="94">
        <f t="shared" si="37"/>
        <v>41038802.652583331</v>
      </c>
      <c r="Y49" s="156">
        <f t="shared" si="22"/>
        <v>0</v>
      </c>
      <c r="Z49" s="157"/>
      <c r="AA49" s="159" t="s">
        <v>216</v>
      </c>
      <c r="AB49" s="160"/>
      <c r="AC49" s="94">
        <v>871000</v>
      </c>
      <c r="AD49" s="94"/>
      <c r="AE49" s="104">
        <f>+AC49+AD49</f>
        <v>871000</v>
      </c>
      <c r="AG49" s="293" t="s">
        <v>217</v>
      </c>
      <c r="AH49" s="109"/>
      <c r="AI49" s="293">
        <v>700000</v>
      </c>
      <c r="AJ49" s="109" t="s">
        <v>218</v>
      </c>
    </row>
    <row r="50" spans="1:36">
      <c r="A50" s="288">
        <v>10</v>
      </c>
      <c r="B50" s="284">
        <f t="shared" ref="B50:B63" si="39">+W16</f>
        <v>15461460</v>
      </c>
      <c r="C50" s="285">
        <f>+'UGL CCA_with, Dec 31 TU'!C50</f>
        <v>7821268</v>
      </c>
      <c r="D50" s="284"/>
      <c r="E50" s="285"/>
      <c r="F50" s="284"/>
      <c r="G50" s="285">
        <f>+((C50+F50)*0.5)</f>
        <v>3910634</v>
      </c>
      <c r="H50" s="285">
        <f t="shared" si="23"/>
        <v>19372094</v>
      </c>
      <c r="I50" s="286">
        <v>30</v>
      </c>
      <c r="J50" s="285">
        <f t="shared" si="24"/>
        <v>484302.35000000003</v>
      </c>
      <c r="K50" s="285">
        <f t="shared" si="25"/>
        <v>484302.35000000003</v>
      </c>
      <c r="L50" s="285">
        <f t="shared" si="26"/>
        <v>484302.35000000003</v>
      </c>
      <c r="M50" s="285">
        <f t="shared" si="27"/>
        <v>484302.35000000003</v>
      </c>
      <c r="N50" s="285">
        <f t="shared" si="28"/>
        <v>484302.35000000003</v>
      </c>
      <c r="O50" s="285">
        <f t="shared" si="29"/>
        <v>484302.35000000003</v>
      </c>
      <c r="P50" s="285">
        <f t="shared" si="30"/>
        <v>484302.35000000003</v>
      </c>
      <c r="Q50" s="285">
        <f t="shared" si="31"/>
        <v>484302.35000000003</v>
      </c>
      <c r="R50" s="285">
        <f t="shared" si="32"/>
        <v>484302.35000000003</v>
      </c>
      <c r="S50" s="285">
        <f t="shared" si="33"/>
        <v>484302.35000000003</v>
      </c>
      <c r="T50" s="285">
        <f t="shared" si="34"/>
        <v>484302.35000000003</v>
      </c>
      <c r="U50" s="285">
        <f t="shared" si="35"/>
        <v>484302.35000000003</v>
      </c>
      <c r="V50" s="287">
        <f t="shared" si="36"/>
        <v>5811628.1999999993</v>
      </c>
      <c r="W50" s="285">
        <f t="shared" si="38"/>
        <v>17471099.800000001</v>
      </c>
      <c r="X50" s="94">
        <f t="shared" si="37"/>
        <v>5811628.2000000002</v>
      </c>
      <c r="Y50" s="156">
        <f t="shared" si="22"/>
        <v>0</v>
      </c>
      <c r="Z50" s="157"/>
      <c r="AA50" s="101">
        <v>7</v>
      </c>
      <c r="AC50" s="94">
        <v>5218000</v>
      </c>
      <c r="AD50" s="94"/>
      <c r="AE50" s="104">
        <f t="shared" ref="AE50:AE51" si="40">+AC50+AD50</f>
        <v>5218000</v>
      </c>
      <c r="AG50" s="293"/>
      <c r="AH50" s="109"/>
      <c r="AI50" s="109"/>
      <c r="AJ50" s="109"/>
    </row>
    <row r="51" spans="1:36">
      <c r="A51" s="288">
        <v>12</v>
      </c>
      <c r="B51" s="284">
        <f t="shared" si="39"/>
        <v>2429696.9999999995</v>
      </c>
      <c r="C51" s="285">
        <f>+'UGL CCA_with, Dec 31 TU'!C51</f>
        <v>6443561</v>
      </c>
      <c r="D51" s="284"/>
      <c r="E51" s="285"/>
      <c r="F51" s="284"/>
      <c r="G51" s="285">
        <f>+((C51-D51+F51)*0.5)</f>
        <v>3221780.5</v>
      </c>
      <c r="H51" s="285">
        <f>+B51+G51+D51</f>
        <v>5651477.5</v>
      </c>
      <c r="I51" s="286">
        <v>100</v>
      </c>
      <c r="J51" s="285">
        <f>H51*I51/100/12</f>
        <v>470956.45833333331</v>
      </c>
      <c r="K51" s="285">
        <f t="shared" si="25"/>
        <v>470956.45833333331</v>
      </c>
      <c r="L51" s="285">
        <f t="shared" si="26"/>
        <v>470956.45833333331</v>
      </c>
      <c r="M51" s="285">
        <f t="shared" si="27"/>
        <v>470956.45833333331</v>
      </c>
      <c r="N51" s="285">
        <f t="shared" si="28"/>
        <v>470956.45833333331</v>
      </c>
      <c r="O51" s="285">
        <f t="shared" si="29"/>
        <v>470956.45833333331</v>
      </c>
      <c r="P51" s="285">
        <f t="shared" si="30"/>
        <v>470956.45833333331</v>
      </c>
      <c r="Q51" s="285">
        <f t="shared" si="31"/>
        <v>470956.45833333331</v>
      </c>
      <c r="R51" s="285">
        <f t="shared" si="32"/>
        <v>470956.45833333331</v>
      </c>
      <c r="S51" s="285">
        <f t="shared" si="33"/>
        <v>470956.45833333331</v>
      </c>
      <c r="T51" s="285">
        <f t="shared" si="34"/>
        <v>470956.45833333331</v>
      </c>
      <c r="U51" s="285">
        <f t="shared" si="35"/>
        <v>470956.45833333331</v>
      </c>
      <c r="V51" s="287">
        <f>SUM(J51:U51)</f>
        <v>5651477.4999999991</v>
      </c>
      <c r="W51" s="285">
        <f>+B51+C51+F51-V51</f>
        <v>3221780.5000000009</v>
      </c>
      <c r="X51" s="161">
        <f t="shared" si="37"/>
        <v>5651477.5</v>
      </c>
      <c r="Y51" s="162">
        <f t="shared" si="22"/>
        <v>0</v>
      </c>
      <c r="Z51" s="157"/>
      <c r="AA51" s="159">
        <v>8</v>
      </c>
      <c r="AB51" s="94"/>
      <c r="AC51" s="94">
        <v>15202495.182019796</v>
      </c>
      <c r="AD51" s="94">
        <v>207432.55899618057</v>
      </c>
      <c r="AE51" s="104">
        <f t="shared" si="40"/>
        <v>15409927.741015976</v>
      </c>
      <c r="AG51" s="293"/>
      <c r="AH51" s="293"/>
      <c r="AI51" s="109"/>
      <c r="AJ51" s="109"/>
    </row>
    <row r="52" spans="1:36">
      <c r="A52" s="288">
        <v>13</v>
      </c>
      <c r="B52" s="284">
        <f t="shared" si="39"/>
        <v>1369854.5316438354</v>
      </c>
      <c r="C52" s="285"/>
      <c r="D52" s="284"/>
      <c r="E52" s="285"/>
      <c r="F52" s="284"/>
      <c r="G52" s="285">
        <f t="shared" si="21"/>
        <v>0</v>
      </c>
      <c r="H52" s="285">
        <f t="shared" si="23"/>
        <v>1369854.5316438354</v>
      </c>
      <c r="I52" s="286"/>
      <c r="J52" s="285">
        <f t="shared" si="24"/>
        <v>0</v>
      </c>
      <c r="K52" s="285">
        <f t="shared" si="25"/>
        <v>0</v>
      </c>
      <c r="L52" s="285">
        <f t="shared" si="26"/>
        <v>0</v>
      </c>
      <c r="M52" s="285">
        <f t="shared" si="27"/>
        <v>0</v>
      </c>
      <c r="N52" s="285">
        <f t="shared" si="28"/>
        <v>0</v>
      </c>
      <c r="O52" s="285">
        <f t="shared" si="29"/>
        <v>0</v>
      </c>
      <c r="P52" s="285">
        <f t="shared" si="30"/>
        <v>0</v>
      </c>
      <c r="Q52" s="285">
        <f t="shared" si="31"/>
        <v>0</v>
      </c>
      <c r="R52" s="285">
        <f t="shared" si="32"/>
        <v>0</v>
      </c>
      <c r="S52" s="285">
        <f t="shared" si="33"/>
        <v>0</v>
      </c>
      <c r="T52" s="285">
        <f t="shared" si="34"/>
        <v>0</v>
      </c>
      <c r="U52" s="285">
        <f t="shared" si="35"/>
        <v>0</v>
      </c>
      <c r="V52" s="287">
        <v>393913.96120097581</v>
      </c>
      <c r="W52" s="285">
        <f t="shared" si="38"/>
        <v>975940.57044285955</v>
      </c>
      <c r="X52" s="94"/>
      <c r="Y52" s="95">
        <f>V52-X52</f>
        <v>393913.96120097581</v>
      </c>
      <c r="Z52" s="157"/>
      <c r="AA52" s="101">
        <v>14</v>
      </c>
      <c r="AB52" s="94"/>
      <c r="AC52" s="94">
        <f>+AG52*(1-AH47)</f>
        <v>1835986.7985506116</v>
      </c>
      <c r="AD52" s="94">
        <f>+AH52*(1-AH47)-AI49</f>
        <v>179965.50329481368</v>
      </c>
      <c r="AE52" s="104">
        <f>+AC52+AD52</f>
        <v>2015952.3018454253</v>
      </c>
      <c r="AG52" s="293">
        <f>+AB71</f>
        <v>2824595.0746932486</v>
      </c>
      <c r="AH52" s="293">
        <f>+AC71</f>
        <v>1353793.0819920211</v>
      </c>
      <c r="AI52" s="293">
        <f>+AG52+AH52</f>
        <v>4178388.1566852694</v>
      </c>
      <c r="AJ52" s="293"/>
    </row>
    <row r="53" spans="1:36" ht="15">
      <c r="A53" s="288">
        <v>17</v>
      </c>
      <c r="B53" s="284">
        <f t="shared" si="39"/>
        <v>574208.80000000005</v>
      </c>
      <c r="C53" s="285"/>
      <c r="D53" s="284"/>
      <c r="E53" s="285"/>
      <c r="F53" s="284"/>
      <c r="G53" s="285">
        <f t="shared" si="21"/>
        <v>0</v>
      </c>
      <c r="H53" s="285">
        <f t="shared" si="23"/>
        <v>574208.80000000005</v>
      </c>
      <c r="I53" s="286">
        <v>8</v>
      </c>
      <c r="J53" s="285">
        <f t="shared" si="24"/>
        <v>3828.0586666666672</v>
      </c>
      <c r="K53" s="285">
        <f t="shared" si="25"/>
        <v>3828.0586666666672</v>
      </c>
      <c r="L53" s="285">
        <f t="shared" si="26"/>
        <v>3828.0586666666672</v>
      </c>
      <c r="M53" s="285">
        <f t="shared" si="27"/>
        <v>3828.0586666666672</v>
      </c>
      <c r="N53" s="285">
        <f t="shared" si="28"/>
        <v>3828.0586666666672</v>
      </c>
      <c r="O53" s="285">
        <f t="shared" si="29"/>
        <v>3828.0586666666672</v>
      </c>
      <c r="P53" s="285">
        <f t="shared" si="30"/>
        <v>3828.0586666666672</v>
      </c>
      <c r="Q53" s="285">
        <f t="shared" si="31"/>
        <v>3828.0586666666672</v>
      </c>
      <c r="R53" s="285">
        <f t="shared" si="32"/>
        <v>3828.0586666666672</v>
      </c>
      <c r="S53" s="285">
        <f t="shared" si="33"/>
        <v>3828.0586666666672</v>
      </c>
      <c r="T53" s="285">
        <f t="shared" si="34"/>
        <v>3828.0586666666672</v>
      </c>
      <c r="U53" s="285">
        <f t="shared" si="35"/>
        <v>3828.0586666666672</v>
      </c>
      <c r="V53" s="287">
        <f t="shared" si="36"/>
        <v>45936.703999999998</v>
      </c>
      <c r="W53" s="285">
        <f t="shared" si="38"/>
        <v>528272.09600000002</v>
      </c>
      <c r="X53" s="94">
        <f t="shared" si="37"/>
        <v>45936.704000000005</v>
      </c>
      <c r="Y53" s="95">
        <f t="shared" si="22"/>
        <v>0</v>
      </c>
      <c r="Z53" s="157"/>
      <c r="AA53" s="159">
        <v>49</v>
      </c>
      <c r="AB53" s="94"/>
      <c r="AC53" s="94">
        <v>55506986.326646268</v>
      </c>
      <c r="AD53" s="94">
        <v>2715106.4446698874</v>
      </c>
      <c r="AE53" s="104">
        <f>+AC53+AD53</f>
        <v>58222092.771316156</v>
      </c>
      <c r="AG53" s="116"/>
      <c r="AH53" s="116"/>
      <c r="AI53" s="116"/>
      <c r="AJ53" s="116"/>
    </row>
    <row r="54" spans="1:36" ht="15">
      <c r="A54" s="288">
        <v>38</v>
      </c>
      <c r="B54" s="284">
        <f t="shared" si="39"/>
        <v>2287175.15</v>
      </c>
      <c r="C54" s="285">
        <f>+'UGL CCA_with, Dec 31 TU'!C54</f>
        <v>4166088</v>
      </c>
      <c r="D54" s="284"/>
      <c r="E54" s="285"/>
      <c r="F54" s="284"/>
      <c r="G54" s="285">
        <f t="shared" si="21"/>
        <v>2083044</v>
      </c>
      <c r="H54" s="285">
        <f t="shared" si="23"/>
        <v>4370219.1500000004</v>
      </c>
      <c r="I54" s="286">
        <v>30</v>
      </c>
      <c r="J54" s="285">
        <f t="shared" si="24"/>
        <v>109255.47875000001</v>
      </c>
      <c r="K54" s="285">
        <f t="shared" si="25"/>
        <v>109255.47875000001</v>
      </c>
      <c r="L54" s="285">
        <f t="shared" si="26"/>
        <v>109255.47875000001</v>
      </c>
      <c r="M54" s="285">
        <f t="shared" si="27"/>
        <v>109255.47875000001</v>
      </c>
      <c r="N54" s="285">
        <f t="shared" si="28"/>
        <v>109255.47875000001</v>
      </c>
      <c r="O54" s="285">
        <f t="shared" si="29"/>
        <v>109255.47875000001</v>
      </c>
      <c r="P54" s="285">
        <f t="shared" si="30"/>
        <v>109255.47875000001</v>
      </c>
      <c r="Q54" s="285">
        <f t="shared" si="31"/>
        <v>109255.47875000001</v>
      </c>
      <c r="R54" s="285">
        <f t="shared" si="32"/>
        <v>109255.47875000001</v>
      </c>
      <c r="S54" s="285">
        <f t="shared" si="33"/>
        <v>109255.47875000001</v>
      </c>
      <c r="T54" s="285">
        <f t="shared" si="34"/>
        <v>109255.47875000001</v>
      </c>
      <c r="U54" s="285">
        <f t="shared" si="35"/>
        <v>109255.47875000001</v>
      </c>
      <c r="V54" s="287">
        <f t="shared" si="36"/>
        <v>1311065.7450000001</v>
      </c>
      <c r="W54" s="285">
        <f t="shared" si="38"/>
        <v>5142197.4050000003</v>
      </c>
      <c r="X54" s="94">
        <f t="shared" si="37"/>
        <v>1311065.7450000001</v>
      </c>
      <c r="Y54" s="95">
        <f t="shared" si="22"/>
        <v>0</v>
      </c>
      <c r="Z54" s="157"/>
      <c r="AA54" s="101">
        <v>51</v>
      </c>
      <c r="AB54" s="94"/>
      <c r="AC54" s="94">
        <f>+AG52*(AH47)</f>
        <v>988608.2761426369</v>
      </c>
      <c r="AD54" s="94">
        <f>+AH52*(AH47)+AI49</f>
        <v>1173827.5786972074</v>
      </c>
      <c r="AE54" s="104">
        <f>+AC54+AD54</f>
        <v>2162435.8548398442</v>
      </c>
      <c r="AG54" s="116"/>
      <c r="AH54" s="116"/>
      <c r="AI54" s="116"/>
      <c r="AJ54" s="116"/>
    </row>
    <row r="55" spans="1:36" ht="15.75" thickBot="1">
      <c r="A55" s="288">
        <v>41</v>
      </c>
      <c r="B55" s="284">
        <f t="shared" si="39"/>
        <v>6055363.2623287672</v>
      </c>
      <c r="C55" s="285">
        <f>+'UGL CCA_with, Dec 31 TU'!C55</f>
        <v>932367</v>
      </c>
      <c r="D55" s="284"/>
      <c r="E55" s="284"/>
      <c r="F55" s="284"/>
      <c r="G55" s="285">
        <f t="shared" si="21"/>
        <v>466183.5</v>
      </c>
      <c r="H55" s="285">
        <f t="shared" si="23"/>
        <v>6521546.7623287672</v>
      </c>
      <c r="I55" s="286">
        <v>25</v>
      </c>
      <c r="J55" s="285">
        <f t="shared" si="24"/>
        <v>135865.55754851599</v>
      </c>
      <c r="K55" s="285">
        <f t="shared" si="25"/>
        <v>135865.55754851599</v>
      </c>
      <c r="L55" s="285">
        <f t="shared" si="26"/>
        <v>135865.55754851599</v>
      </c>
      <c r="M55" s="285">
        <f t="shared" si="27"/>
        <v>135865.55754851599</v>
      </c>
      <c r="N55" s="285">
        <f t="shared" si="28"/>
        <v>135865.55754851599</v>
      </c>
      <c r="O55" s="285">
        <f t="shared" si="29"/>
        <v>135865.55754851599</v>
      </c>
      <c r="P55" s="285">
        <f t="shared" si="30"/>
        <v>135865.55754851599</v>
      </c>
      <c r="Q55" s="285">
        <f t="shared" si="31"/>
        <v>135865.55754851599</v>
      </c>
      <c r="R55" s="285">
        <f t="shared" si="32"/>
        <v>135865.55754851599</v>
      </c>
      <c r="S55" s="285">
        <f t="shared" si="33"/>
        <v>135865.55754851599</v>
      </c>
      <c r="T55" s="285">
        <f t="shared" si="34"/>
        <v>135865.55754851599</v>
      </c>
      <c r="U55" s="285">
        <f t="shared" si="35"/>
        <v>135865.55754851599</v>
      </c>
      <c r="V55" s="287">
        <f t="shared" si="36"/>
        <v>1630386.6905821918</v>
      </c>
      <c r="W55" s="285">
        <f t="shared" si="38"/>
        <v>5357343.5717465756</v>
      </c>
      <c r="X55" s="94">
        <f t="shared" si="37"/>
        <v>1630386.690582192</v>
      </c>
      <c r="Y55" s="95">
        <f t="shared" si="22"/>
        <v>0</v>
      </c>
      <c r="Z55" s="157"/>
      <c r="AA55" s="112"/>
      <c r="AB55" s="166"/>
      <c r="AC55" s="166">
        <f>SUM(AC49:AC54)</f>
        <v>79623076.583359316</v>
      </c>
      <c r="AD55" s="166">
        <f>SUM(AD49:AD54)</f>
        <v>4276332.0856580893</v>
      </c>
      <c r="AE55" s="167">
        <f>+SUM(AE49:AE54)</f>
        <v>83899408.669017404</v>
      </c>
      <c r="AG55" s="116"/>
      <c r="AH55" s="116"/>
      <c r="AI55" s="116"/>
      <c r="AJ55" s="116"/>
    </row>
    <row r="56" spans="1:36">
      <c r="A56" s="288">
        <v>45</v>
      </c>
      <c r="B56" s="284">
        <f t="shared" si="39"/>
        <v>7153.8500000000013</v>
      </c>
      <c r="C56" s="285"/>
      <c r="D56" s="284"/>
      <c r="E56" s="284"/>
      <c r="F56" s="284"/>
      <c r="G56" s="285">
        <f t="shared" si="21"/>
        <v>0</v>
      </c>
      <c r="H56" s="285">
        <f t="shared" si="23"/>
        <v>7153.8500000000013</v>
      </c>
      <c r="I56" s="286">
        <v>45</v>
      </c>
      <c r="J56" s="285">
        <f t="shared" si="24"/>
        <v>268.26937500000003</v>
      </c>
      <c r="K56" s="285">
        <f t="shared" si="25"/>
        <v>268.26937500000003</v>
      </c>
      <c r="L56" s="285">
        <f t="shared" si="26"/>
        <v>268.26937500000003</v>
      </c>
      <c r="M56" s="285">
        <f t="shared" si="27"/>
        <v>268.26937500000003</v>
      </c>
      <c r="N56" s="285">
        <f t="shared" si="28"/>
        <v>268.26937500000003</v>
      </c>
      <c r="O56" s="285">
        <f t="shared" si="29"/>
        <v>268.26937500000003</v>
      </c>
      <c r="P56" s="285">
        <f t="shared" si="30"/>
        <v>268.26937500000003</v>
      </c>
      <c r="Q56" s="285">
        <f t="shared" si="31"/>
        <v>268.26937500000003</v>
      </c>
      <c r="R56" s="285">
        <f t="shared" si="32"/>
        <v>268.26937500000003</v>
      </c>
      <c r="S56" s="285">
        <f t="shared" si="33"/>
        <v>268.26937500000003</v>
      </c>
      <c r="T56" s="285">
        <f t="shared" si="34"/>
        <v>268.26937500000003</v>
      </c>
      <c r="U56" s="285">
        <f t="shared" si="35"/>
        <v>268.26937500000003</v>
      </c>
      <c r="V56" s="287">
        <f t="shared" si="36"/>
        <v>3219.2324999999996</v>
      </c>
      <c r="W56" s="285">
        <f t="shared" si="38"/>
        <v>3934.6175000000017</v>
      </c>
      <c r="X56" s="94">
        <f t="shared" si="37"/>
        <v>3219.2325000000005</v>
      </c>
      <c r="Y56" s="95">
        <f t="shared" si="22"/>
        <v>0</v>
      </c>
      <c r="Z56" s="157"/>
      <c r="AA56" s="62" t="s">
        <v>256</v>
      </c>
    </row>
    <row r="57" spans="1:36">
      <c r="A57" s="295">
        <v>49</v>
      </c>
      <c r="B57" s="284">
        <f t="shared" si="39"/>
        <v>675618241.99846578</v>
      </c>
      <c r="C57" s="284">
        <f>'UGL CCA_with, Dec 31 TU'!C57-AE53</f>
        <v>38757707.228683844</v>
      </c>
      <c r="D57" s="284"/>
      <c r="E57" s="285"/>
      <c r="F57" s="284"/>
      <c r="G57" s="285">
        <f t="shared" si="21"/>
        <v>19378853.614341922</v>
      </c>
      <c r="H57" s="285">
        <f t="shared" si="23"/>
        <v>694997095.61280775</v>
      </c>
      <c r="I57" s="286">
        <v>8</v>
      </c>
      <c r="J57" s="285">
        <f t="shared" si="24"/>
        <v>4633313.970752052</v>
      </c>
      <c r="K57" s="285">
        <f t="shared" si="25"/>
        <v>4633313.970752052</v>
      </c>
      <c r="L57" s="285">
        <f t="shared" si="26"/>
        <v>4633313.970752052</v>
      </c>
      <c r="M57" s="285">
        <f t="shared" si="27"/>
        <v>4633313.970752052</v>
      </c>
      <c r="N57" s="285">
        <f t="shared" si="28"/>
        <v>4633313.970752052</v>
      </c>
      <c r="O57" s="285">
        <f t="shared" si="29"/>
        <v>4633313.970752052</v>
      </c>
      <c r="P57" s="285">
        <f t="shared" si="30"/>
        <v>4633313.970752052</v>
      </c>
      <c r="Q57" s="285">
        <f t="shared" si="31"/>
        <v>4633313.970752052</v>
      </c>
      <c r="R57" s="285">
        <f t="shared" si="32"/>
        <v>4633313.970752052</v>
      </c>
      <c r="S57" s="285">
        <f t="shared" si="33"/>
        <v>4633313.970752052</v>
      </c>
      <c r="T57" s="285">
        <f t="shared" si="34"/>
        <v>4633313.970752052</v>
      </c>
      <c r="U57" s="285">
        <f t="shared" si="35"/>
        <v>4633313.970752052</v>
      </c>
      <c r="V57" s="287">
        <f t="shared" si="36"/>
        <v>55599767.649024628</v>
      </c>
      <c r="W57" s="285">
        <f t="shared" si="38"/>
        <v>658776181.578125</v>
      </c>
      <c r="X57" s="94">
        <f t="shared" si="37"/>
        <v>55599767.649024621</v>
      </c>
      <c r="Y57" s="95">
        <f t="shared" si="22"/>
        <v>0</v>
      </c>
      <c r="Z57" s="157"/>
      <c r="AA57" s="62" t="s">
        <v>219</v>
      </c>
    </row>
    <row r="58" spans="1:36">
      <c r="A58" s="295">
        <v>50</v>
      </c>
      <c r="B58" s="284">
        <f t="shared" si="39"/>
        <v>18566579.962499999</v>
      </c>
      <c r="C58" s="284">
        <f>+'UGL CCA_with, Dec 31 TU'!C58</f>
        <v>28633648</v>
      </c>
      <c r="D58" s="284"/>
      <c r="E58" s="285"/>
      <c r="F58" s="284"/>
      <c r="G58" s="285">
        <f t="shared" si="21"/>
        <v>14316824</v>
      </c>
      <c r="H58" s="285">
        <f t="shared" si="23"/>
        <v>32883403.962499999</v>
      </c>
      <c r="I58" s="286">
        <v>55</v>
      </c>
      <c r="J58" s="285">
        <f t="shared" si="24"/>
        <v>1507156.0149479166</v>
      </c>
      <c r="K58" s="285">
        <f t="shared" si="25"/>
        <v>1507156.0149479166</v>
      </c>
      <c r="L58" s="285">
        <f t="shared" si="26"/>
        <v>1507156.0149479166</v>
      </c>
      <c r="M58" s="285">
        <f t="shared" si="27"/>
        <v>1507156.0149479166</v>
      </c>
      <c r="N58" s="285">
        <f t="shared" si="28"/>
        <v>1507156.0149479166</v>
      </c>
      <c r="O58" s="285">
        <f t="shared" si="29"/>
        <v>1507156.0149479166</v>
      </c>
      <c r="P58" s="285">
        <f t="shared" si="30"/>
        <v>1507156.0149479166</v>
      </c>
      <c r="Q58" s="285">
        <f t="shared" si="31"/>
        <v>1507156.0149479166</v>
      </c>
      <c r="R58" s="285">
        <f t="shared" si="32"/>
        <v>1507156.0149479166</v>
      </c>
      <c r="S58" s="285">
        <f t="shared" si="33"/>
        <v>1507156.0149479166</v>
      </c>
      <c r="T58" s="285">
        <f t="shared" si="34"/>
        <v>1507156.0149479166</v>
      </c>
      <c r="U58" s="285">
        <f t="shared" si="35"/>
        <v>1507156.0149479166</v>
      </c>
      <c r="V58" s="287">
        <f t="shared" si="36"/>
        <v>18085872.179375004</v>
      </c>
      <c r="W58" s="285">
        <f t="shared" si="38"/>
        <v>29114355.783124994</v>
      </c>
      <c r="X58" s="94">
        <f t="shared" si="37"/>
        <v>18085872.179375</v>
      </c>
      <c r="Y58" s="95">
        <f t="shared" si="22"/>
        <v>0</v>
      </c>
      <c r="Z58" s="157"/>
      <c r="AA58" s="169" t="s">
        <v>220</v>
      </c>
    </row>
    <row r="59" spans="1:36" ht="15">
      <c r="A59" s="296">
        <v>51</v>
      </c>
      <c r="B59" s="297">
        <f t="shared" si="39"/>
        <v>1223834561.3705242</v>
      </c>
      <c r="C59" s="297">
        <f>'UGL CCA_with, Dec 31 TU'!C59-AE54</f>
        <v>243114681.03254992</v>
      </c>
      <c r="D59" s="284"/>
      <c r="E59" s="285"/>
      <c r="F59" s="284"/>
      <c r="G59" s="285">
        <f t="shared" si="21"/>
        <v>121557340.51627496</v>
      </c>
      <c r="H59" s="285">
        <f t="shared" si="23"/>
        <v>1345391901.8867991</v>
      </c>
      <c r="I59" s="286">
        <v>6</v>
      </c>
      <c r="J59" s="285">
        <f t="shared" si="24"/>
        <v>6726959.5094339959</v>
      </c>
      <c r="K59" s="285">
        <f t="shared" si="25"/>
        <v>6726959.5094339959</v>
      </c>
      <c r="L59" s="285">
        <f t="shared" si="26"/>
        <v>6726959.5094339959</v>
      </c>
      <c r="M59" s="285">
        <f t="shared" si="27"/>
        <v>6726959.5094339959</v>
      </c>
      <c r="N59" s="285">
        <f t="shared" si="28"/>
        <v>6726959.5094339959</v>
      </c>
      <c r="O59" s="285">
        <f t="shared" si="29"/>
        <v>6726959.5094339959</v>
      </c>
      <c r="P59" s="285">
        <f t="shared" si="30"/>
        <v>6726959.5094339959</v>
      </c>
      <c r="Q59" s="285">
        <f t="shared" si="31"/>
        <v>6726959.5094339959</v>
      </c>
      <c r="R59" s="285">
        <f t="shared" si="32"/>
        <v>6726959.5094339959</v>
      </c>
      <c r="S59" s="285">
        <f t="shared" si="33"/>
        <v>6726959.5094339959</v>
      </c>
      <c r="T59" s="285">
        <f t="shared" si="34"/>
        <v>6726959.5094339959</v>
      </c>
      <c r="U59" s="285">
        <f t="shared" si="35"/>
        <v>6726959.5094339959</v>
      </c>
      <c r="V59" s="287">
        <f t="shared" si="36"/>
        <v>80723514.113207981</v>
      </c>
      <c r="W59" s="285">
        <f t="shared" si="38"/>
        <v>1386225728.289866</v>
      </c>
      <c r="X59" s="94">
        <f t="shared" si="37"/>
        <v>80723514.113207951</v>
      </c>
      <c r="Y59" s="95">
        <f t="shared" si="22"/>
        <v>0</v>
      </c>
      <c r="Z59" s="157"/>
      <c r="AA59" s="170" t="s">
        <v>42</v>
      </c>
      <c r="AB59" s="171" t="s">
        <v>222</v>
      </c>
      <c r="AC59" s="172" t="s">
        <v>223</v>
      </c>
    </row>
    <row r="60" spans="1:36" ht="15">
      <c r="A60" s="298" t="s">
        <v>224</v>
      </c>
      <c r="B60" s="284">
        <f t="shared" si="39"/>
        <v>59502829.969043568</v>
      </c>
      <c r="C60" s="284">
        <f>+'UGL CCA_with, Dec 31 TU'!C60</f>
        <v>13386691.505160002</v>
      </c>
      <c r="D60" s="284"/>
      <c r="E60" s="285"/>
      <c r="F60" s="284"/>
      <c r="G60" s="285">
        <f t="shared" si="21"/>
        <v>6693345.752580001</v>
      </c>
      <c r="H60" s="285">
        <f t="shared" si="23"/>
        <v>66196175.72162357</v>
      </c>
      <c r="I60" s="286">
        <v>6</v>
      </c>
      <c r="J60" s="285">
        <f t="shared" si="24"/>
        <v>330980.87860811787</v>
      </c>
      <c r="K60" s="285">
        <f t="shared" si="25"/>
        <v>330980.87860811787</v>
      </c>
      <c r="L60" s="285">
        <f t="shared" si="26"/>
        <v>330980.87860811787</v>
      </c>
      <c r="M60" s="285">
        <f t="shared" si="27"/>
        <v>330980.87860811787</v>
      </c>
      <c r="N60" s="285">
        <f t="shared" si="28"/>
        <v>330980.87860811787</v>
      </c>
      <c r="O60" s="285">
        <f t="shared" si="29"/>
        <v>330980.87860811787</v>
      </c>
      <c r="P60" s="285">
        <f t="shared" si="30"/>
        <v>330980.87860811787</v>
      </c>
      <c r="Q60" s="285">
        <f t="shared" si="31"/>
        <v>330980.87860811787</v>
      </c>
      <c r="R60" s="285">
        <f t="shared" si="32"/>
        <v>330980.87860811787</v>
      </c>
      <c r="S60" s="285">
        <f t="shared" si="33"/>
        <v>330980.87860811787</v>
      </c>
      <c r="T60" s="285">
        <f t="shared" si="34"/>
        <v>330980.87860811787</v>
      </c>
      <c r="U60" s="285">
        <f t="shared" si="35"/>
        <v>330980.87860811787</v>
      </c>
      <c r="V60" s="287">
        <f t="shared" si="36"/>
        <v>3971770.5432974142</v>
      </c>
      <c r="W60" s="285">
        <f t="shared" si="38"/>
        <v>68917750.930906162</v>
      </c>
      <c r="X60" s="94">
        <f t="shared" si="37"/>
        <v>3971770.5432974142</v>
      </c>
      <c r="Y60" s="95">
        <f t="shared" si="22"/>
        <v>0</v>
      </c>
      <c r="Z60" s="157"/>
      <c r="AA60" s="174" t="s">
        <v>216</v>
      </c>
      <c r="AB60" s="175">
        <v>513000</v>
      </c>
      <c r="AC60" s="172"/>
      <c r="AE60" s="157"/>
      <c r="AG60" s="109"/>
    </row>
    <row r="61" spans="1:36" ht="15">
      <c r="A61" s="288">
        <v>43.2</v>
      </c>
      <c r="B61" s="284">
        <f t="shared" si="39"/>
        <v>0</v>
      </c>
      <c r="C61" s="284"/>
      <c r="D61" s="284"/>
      <c r="E61" s="285"/>
      <c r="F61" s="284"/>
      <c r="G61" s="285">
        <f t="shared" si="21"/>
        <v>0</v>
      </c>
      <c r="H61" s="285">
        <f t="shared" si="23"/>
        <v>0</v>
      </c>
      <c r="I61" s="286">
        <v>50</v>
      </c>
      <c r="J61" s="285">
        <f t="shared" si="24"/>
        <v>0</v>
      </c>
      <c r="K61" s="285">
        <f t="shared" si="25"/>
        <v>0</v>
      </c>
      <c r="L61" s="285">
        <f t="shared" si="26"/>
        <v>0</v>
      </c>
      <c r="M61" s="285">
        <f t="shared" si="27"/>
        <v>0</v>
      </c>
      <c r="N61" s="285">
        <f t="shared" si="28"/>
        <v>0</v>
      </c>
      <c r="O61" s="285">
        <f t="shared" si="29"/>
        <v>0</v>
      </c>
      <c r="P61" s="285">
        <f t="shared" si="30"/>
        <v>0</v>
      </c>
      <c r="Q61" s="285">
        <f t="shared" si="31"/>
        <v>0</v>
      </c>
      <c r="R61" s="285">
        <f t="shared" si="32"/>
        <v>0</v>
      </c>
      <c r="S61" s="285">
        <f t="shared" si="33"/>
        <v>0</v>
      </c>
      <c r="T61" s="285">
        <f t="shared" si="34"/>
        <v>0</v>
      </c>
      <c r="U61" s="285">
        <f t="shared" si="35"/>
        <v>0</v>
      </c>
      <c r="V61" s="287">
        <f t="shared" si="36"/>
        <v>0</v>
      </c>
      <c r="W61" s="285">
        <f t="shared" si="38"/>
        <v>0</v>
      </c>
      <c r="X61" s="94">
        <f t="shared" si="37"/>
        <v>0</v>
      </c>
      <c r="Y61" s="95">
        <f t="shared" si="22"/>
        <v>0</v>
      </c>
      <c r="Z61" s="157"/>
      <c r="AA61" s="175">
        <v>7</v>
      </c>
      <c r="AB61" s="299">
        <v>5218000</v>
      </c>
      <c r="AC61" s="172"/>
    </row>
    <row r="62" spans="1:36" ht="15">
      <c r="A62" s="288" t="s">
        <v>158</v>
      </c>
      <c r="B62" s="284">
        <f t="shared" si="39"/>
        <v>19174115.910930283</v>
      </c>
      <c r="C62" s="284"/>
      <c r="D62" s="284"/>
      <c r="E62" s="285"/>
      <c r="F62" s="284"/>
      <c r="G62" s="285">
        <f t="shared" si="21"/>
        <v>0</v>
      </c>
      <c r="H62" s="285">
        <f t="shared" si="23"/>
        <v>19174115.910930283</v>
      </c>
      <c r="I62" s="286">
        <v>7</v>
      </c>
      <c r="J62" s="285">
        <f t="shared" si="24"/>
        <v>111849.00948042666</v>
      </c>
      <c r="K62" s="285">
        <f t="shared" si="25"/>
        <v>111849.00948042666</v>
      </c>
      <c r="L62" s="285">
        <f t="shared" si="26"/>
        <v>111849.00948042666</v>
      </c>
      <c r="M62" s="285">
        <f t="shared" si="27"/>
        <v>111849.00948042666</v>
      </c>
      <c r="N62" s="285">
        <f t="shared" si="28"/>
        <v>111849.00948042666</v>
      </c>
      <c r="O62" s="285">
        <f t="shared" si="29"/>
        <v>111849.00948042666</v>
      </c>
      <c r="P62" s="285">
        <f t="shared" si="30"/>
        <v>111849.00948042666</v>
      </c>
      <c r="Q62" s="285">
        <f t="shared" si="31"/>
        <v>111849.00948042666</v>
      </c>
      <c r="R62" s="285">
        <f t="shared" si="32"/>
        <v>111849.00948042666</v>
      </c>
      <c r="S62" s="285">
        <f t="shared" si="33"/>
        <v>111849.00948042666</v>
      </c>
      <c r="T62" s="285">
        <f t="shared" si="34"/>
        <v>111849.00948042666</v>
      </c>
      <c r="U62" s="285">
        <f t="shared" si="35"/>
        <v>111849.00948042666</v>
      </c>
      <c r="V62" s="287">
        <f t="shared" si="36"/>
        <v>1342188.1137651196</v>
      </c>
      <c r="W62" s="285">
        <f t="shared" si="38"/>
        <v>17831927.797165163</v>
      </c>
      <c r="X62" s="94">
        <f t="shared" si="37"/>
        <v>1342188.1137651198</v>
      </c>
      <c r="Y62" s="95">
        <f t="shared" si="22"/>
        <v>0</v>
      </c>
      <c r="Z62" s="157"/>
      <c r="AA62" s="175">
        <v>8</v>
      </c>
      <c r="AB62" s="299">
        <v>853000</v>
      </c>
      <c r="AC62" s="172"/>
    </row>
    <row r="63" spans="1:36" ht="15">
      <c r="A63" s="300">
        <v>14.1</v>
      </c>
      <c r="B63" s="297">
        <f t="shared" si="39"/>
        <v>5337265.6274657538</v>
      </c>
      <c r="C63" s="297">
        <f>'UGL CCA_with, Dec 31 TU'!C63-AE52</f>
        <v>1810408.6981545747</v>
      </c>
      <c r="D63" s="284"/>
      <c r="E63" s="285"/>
      <c r="F63" s="284"/>
      <c r="G63" s="285">
        <f t="shared" si="21"/>
        <v>905204.34907728736</v>
      </c>
      <c r="H63" s="285">
        <f t="shared" si="23"/>
        <v>6242469.9765430409</v>
      </c>
      <c r="I63" s="286">
        <v>5</v>
      </c>
      <c r="J63" s="285">
        <f t="shared" si="24"/>
        <v>26010.291568929333</v>
      </c>
      <c r="K63" s="285">
        <f t="shared" si="25"/>
        <v>26010.291568929333</v>
      </c>
      <c r="L63" s="285">
        <f t="shared" si="26"/>
        <v>26010.291568929333</v>
      </c>
      <c r="M63" s="285">
        <f t="shared" si="27"/>
        <v>26010.291568929333</v>
      </c>
      <c r="N63" s="285">
        <f t="shared" si="28"/>
        <v>26010.291568929333</v>
      </c>
      <c r="O63" s="285">
        <f t="shared" si="29"/>
        <v>26010.291568929333</v>
      </c>
      <c r="P63" s="285">
        <f t="shared" si="30"/>
        <v>26010.291568929333</v>
      </c>
      <c r="Q63" s="285">
        <f t="shared" si="31"/>
        <v>26010.291568929333</v>
      </c>
      <c r="R63" s="285">
        <f t="shared" si="32"/>
        <v>26010.291568929333</v>
      </c>
      <c r="S63" s="285">
        <f t="shared" si="33"/>
        <v>26010.291568929333</v>
      </c>
      <c r="T63" s="285">
        <f t="shared" si="34"/>
        <v>26010.291568929333</v>
      </c>
      <c r="U63" s="285">
        <f t="shared" si="35"/>
        <v>26010.291568929333</v>
      </c>
      <c r="V63" s="287">
        <f t="shared" si="36"/>
        <v>312123.49882715201</v>
      </c>
      <c r="W63" s="285">
        <f t="shared" si="38"/>
        <v>6835550.8267931771</v>
      </c>
      <c r="X63" s="94">
        <f t="shared" si="37"/>
        <v>312123.49882715201</v>
      </c>
      <c r="Y63" s="95">
        <f t="shared" si="22"/>
        <v>0</v>
      </c>
      <c r="Z63" s="157"/>
      <c r="AA63" s="175">
        <v>14</v>
      </c>
      <c r="AB63" s="299">
        <v>11000</v>
      </c>
      <c r="AC63" s="172"/>
    </row>
    <row r="64" spans="1:36" ht="15.75" thickBot="1">
      <c r="A64" s="301" t="s">
        <v>84</v>
      </c>
      <c r="B64" s="302">
        <f t="shared" ref="B64:T64" si="41">SUM(B43:B63)</f>
        <v>4126953218.6905832</v>
      </c>
      <c r="C64" s="302">
        <f>SUM(C43:C63)</f>
        <v>372163174.83614254</v>
      </c>
      <c r="D64" s="302">
        <f>SUM(D43:D63)</f>
        <v>0</v>
      </c>
      <c r="E64" s="302">
        <f t="shared" si="41"/>
        <v>0</v>
      </c>
      <c r="F64" s="302">
        <f t="shared" si="41"/>
        <v>0</v>
      </c>
      <c r="G64" s="302">
        <f t="shared" si="41"/>
        <v>186081587.41807127</v>
      </c>
      <c r="H64" s="302">
        <f t="shared" si="41"/>
        <v>4313034806.108655</v>
      </c>
      <c r="I64" s="302"/>
      <c r="J64" s="302">
        <f t="shared" si="41"/>
        <v>30604952.276545543</v>
      </c>
      <c r="K64" s="302">
        <f t="shared" si="41"/>
        <v>30604952.276545543</v>
      </c>
      <c r="L64" s="302">
        <f t="shared" si="41"/>
        <v>30604952.276545543</v>
      </c>
      <c r="M64" s="302">
        <f t="shared" si="41"/>
        <v>30604952.276545543</v>
      </c>
      <c r="N64" s="302">
        <f t="shared" si="41"/>
        <v>30604952.276545543</v>
      </c>
      <c r="O64" s="302">
        <f t="shared" si="41"/>
        <v>30604952.276545543</v>
      </c>
      <c r="P64" s="302">
        <f t="shared" si="41"/>
        <v>30604952.276545543</v>
      </c>
      <c r="Q64" s="302">
        <f t="shared" si="41"/>
        <v>30604952.276545543</v>
      </c>
      <c r="R64" s="302">
        <f t="shared" si="41"/>
        <v>30604952.276545543</v>
      </c>
      <c r="S64" s="302">
        <f t="shared" si="41"/>
        <v>30604952.276545543</v>
      </c>
      <c r="T64" s="302">
        <f t="shared" si="41"/>
        <v>30604952.276545543</v>
      </c>
      <c r="U64" s="302">
        <f>SUM(U43:U63)</f>
        <v>30604952.276545543</v>
      </c>
      <c r="V64" s="302">
        <f>SUM(V43:V63)</f>
        <v>367653341.27974749</v>
      </c>
      <c r="W64" s="302">
        <f>SUM(W43:W63)</f>
        <v>4131463052.2469783</v>
      </c>
      <c r="X64" s="94">
        <f>SUM(X43:X63)</f>
        <v>367259427.31854641</v>
      </c>
      <c r="Y64" s="95">
        <f t="shared" si="22"/>
        <v>393913.96120107174</v>
      </c>
      <c r="AA64" s="175">
        <v>49</v>
      </c>
      <c r="AB64" s="299">
        <v>451000</v>
      </c>
      <c r="AC64" s="172"/>
    </row>
    <row r="65" spans="1:37" ht="13.5" thickTop="1">
      <c r="A65" s="241"/>
      <c r="B65" s="242" t="s">
        <v>119</v>
      </c>
      <c r="C65" s="242">
        <f>AE55</f>
        <v>83899408.669017404</v>
      </c>
      <c r="D65" s="242">
        <f>+C65-AE55</f>
        <v>0</v>
      </c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95">
        <f>V64-X64-Y64</f>
        <v>0</v>
      </c>
      <c r="Y65" s="95"/>
      <c r="AA65" s="303" t="s">
        <v>84</v>
      </c>
      <c r="AB65" s="304">
        <f>+SUM(AB60:AB64)</f>
        <v>7046000</v>
      </c>
      <c r="AC65" s="304">
        <f>+SUM(AC60:AC61)</f>
        <v>0</v>
      </c>
    </row>
    <row r="66" spans="1:37">
      <c r="B66" s="242" t="s">
        <v>84</v>
      </c>
      <c r="C66" s="242">
        <f>+C64+C65</f>
        <v>456062583.50515997</v>
      </c>
      <c r="D66" s="306">
        <f>+C66-'UGL CCA_with, Dec 31 TU'!C66</f>
        <v>0</v>
      </c>
      <c r="AA66" s="187"/>
      <c r="AB66" s="188"/>
      <c r="AC66" s="188"/>
    </row>
    <row r="67" spans="1:37">
      <c r="B67" s="242" t="s">
        <v>226</v>
      </c>
      <c r="C67" s="242">
        <f>+C66-C60</f>
        <v>442675892</v>
      </c>
      <c r="D67" s="306">
        <f>+C67-'UGL CCA_with, Dec 31 TU'!C67</f>
        <v>0</v>
      </c>
      <c r="AA67" s="169" t="s">
        <v>221</v>
      </c>
      <c r="AB67" s="187"/>
      <c r="AC67" s="189"/>
    </row>
    <row r="68" spans="1:37" ht="15">
      <c r="A68" s="307" t="s">
        <v>189</v>
      </c>
      <c r="B68" s="308"/>
      <c r="C68" s="308"/>
      <c r="D68" s="308"/>
      <c r="E68" s="308"/>
      <c r="F68" s="308"/>
      <c r="G68" s="308"/>
      <c r="H68" s="309" t="s">
        <v>127</v>
      </c>
      <c r="I68" s="308"/>
      <c r="J68" s="310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11"/>
      <c r="Y68" s="312"/>
      <c r="AA68" s="170" t="s">
        <v>42</v>
      </c>
      <c r="AB68" s="171" t="s">
        <v>222</v>
      </c>
      <c r="AC68" s="172" t="s">
        <v>223</v>
      </c>
    </row>
    <row r="69" spans="1:37" ht="15">
      <c r="A69" s="307" t="s">
        <v>228</v>
      </c>
      <c r="B69" s="308"/>
      <c r="C69" s="308"/>
      <c r="D69" s="308"/>
      <c r="E69" s="308"/>
      <c r="F69" s="308"/>
      <c r="G69" s="308"/>
      <c r="H69" s="313" t="s">
        <v>131</v>
      </c>
      <c r="I69" s="308"/>
      <c r="J69" s="310"/>
      <c r="K69" s="308"/>
      <c r="L69" s="308"/>
      <c r="M69" s="308"/>
      <c r="N69" s="308"/>
      <c r="O69" s="308"/>
      <c r="P69" s="308"/>
      <c r="Q69" s="308"/>
      <c r="R69" s="308"/>
      <c r="S69" s="308"/>
      <c r="T69" s="310"/>
      <c r="U69" s="308"/>
      <c r="V69" s="308"/>
      <c r="W69" s="308"/>
      <c r="X69" s="311"/>
      <c r="Y69" s="312"/>
      <c r="AA69" s="197" t="s">
        <v>216</v>
      </c>
      <c r="AB69" s="299">
        <v>358000</v>
      </c>
      <c r="AC69" s="172">
        <v>0</v>
      </c>
      <c r="AH69" s="109"/>
      <c r="AI69" s="109"/>
      <c r="AJ69" s="109"/>
      <c r="AK69" s="109"/>
    </row>
    <row r="70" spans="1:37" ht="15">
      <c r="A70" s="307" t="s">
        <v>133</v>
      </c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14"/>
      <c r="Q70" s="308"/>
      <c r="R70" s="308"/>
      <c r="S70" s="308"/>
      <c r="T70" s="308"/>
      <c r="U70" s="308"/>
      <c r="V70" s="308"/>
      <c r="W70" s="308"/>
      <c r="X70" s="311"/>
      <c r="Y70" s="312"/>
      <c r="AA70" s="315">
        <v>8</v>
      </c>
      <c r="AB70" s="315">
        <f>14349495.1820198-AC70</f>
        <v>14142062.62302362</v>
      </c>
      <c r="AC70" s="316">
        <v>207432.55899618057</v>
      </c>
      <c r="AH70" s="109"/>
      <c r="AI70" s="109"/>
      <c r="AJ70" s="109"/>
      <c r="AK70" s="109"/>
    </row>
    <row r="71" spans="1:37">
      <c r="A71" s="317" t="s">
        <v>191</v>
      </c>
      <c r="B71" s="318"/>
      <c r="C71" s="308"/>
      <c r="D71" s="308"/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308"/>
      <c r="P71" s="308"/>
      <c r="Q71" s="308"/>
      <c r="R71" s="308"/>
      <c r="S71" s="308"/>
      <c r="T71" s="308"/>
      <c r="U71" s="308"/>
      <c r="V71" s="308"/>
      <c r="W71" s="308"/>
      <c r="X71" s="311"/>
      <c r="Y71" s="312"/>
      <c r="AA71" s="319">
        <v>14</v>
      </c>
      <c r="AB71" s="319">
        <f>4178388.15668527-AC71</f>
        <v>2824595.0746932486</v>
      </c>
      <c r="AC71" s="320">
        <v>1353793.0819920211</v>
      </c>
      <c r="AG71" s="109"/>
      <c r="AH71" s="321"/>
      <c r="AI71" s="109"/>
      <c r="AJ71" s="109"/>
      <c r="AK71" s="109"/>
    </row>
    <row r="72" spans="1:37" ht="15">
      <c r="A72" s="308"/>
      <c r="B72" s="318" t="s">
        <v>134</v>
      </c>
      <c r="C72" s="313" t="s">
        <v>135</v>
      </c>
      <c r="D72" s="309" t="s">
        <v>136</v>
      </c>
      <c r="E72" s="308"/>
      <c r="F72" s="313" t="s">
        <v>137</v>
      </c>
      <c r="G72" s="309" t="s">
        <v>138</v>
      </c>
      <c r="H72" s="313" t="s">
        <v>139</v>
      </c>
      <c r="I72" s="308"/>
      <c r="J72" s="309" t="s">
        <v>25</v>
      </c>
      <c r="K72" s="309" t="s">
        <v>25</v>
      </c>
      <c r="L72" s="309" t="s">
        <v>25</v>
      </c>
      <c r="M72" s="309" t="s">
        <v>25</v>
      </c>
      <c r="N72" s="309" t="s">
        <v>25</v>
      </c>
      <c r="O72" s="309" t="s">
        <v>25</v>
      </c>
      <c r="P72" s="309" t="s">
        <v>25</v>
      </c>
      <c r="Q72" s="309" t="s">
        <v>25</v>
      </c>
      <c r="R72" s="309" t="s">
        <v>25</v>
      </c>
      <c r="S72" s="309" t="s">
        <v>25</v>
      </c>
      <c r="T72" s="309" t="s">
        <v>25</v>
      </c>
      <c r="U72" s="309" t="s">
        <v>25</v>
      </c>
      <c r="V72" s="309" t="s">
        <v>25</v>
      </c>
      <c r="W72" s="313" t="s">
        <v>140</v>
      </c>
      <c r="X72" s="311"/>
      <c r="Y72" s="312"/>
      <c r="AA72" s="315">
        <v>49</v>
      </c>
      <c r="AB72" s="315">
        <f>55055986.3266463-AC72</f>
        <v>52340879.881976411</v>
      </c>
      <c r="AC72" s="316">
        <v>2715106.4446698874</v>
      </c>
      <c r="AH72" s="109"/>
      <c r="AI72" s="109"/>
      <c r="AJ72" s="109"/>
      <c r="AK72" s="109"/>
    </row>
    <row r="73" spans="1:37">
      <c r="A73" s="313" t="s">
        <v>141</v>
      </c>
      <c r="B73" s="318" t="s">
        <v>142</v>
      </c>
      <c r="C73" s="313" t="s">
        <v>5</v>
      </c>
      <c r="D73" s="313" t="s">
        <v>143</v>
      </c>
      <c r="E73" s="308" t="s">
        <v>144</v>
      </c>
      <c r="F73" s="313" t="s">
        <v>145</v>
      </c>
      <c r="G73" s="309" t="s">
        <v>146</v>
      </c>
      <c r="H73" s="313" t="s">
        <v>147</v>
      </c>
      <c r="I73" s="309" t="s">
        <v>16</v>
      </c>
      <c r="J73" s="309" t="s">
        <v>192</v>
      </c>
      <c r="K73" s="309" t="s">
        <v>192</v>
      </c>
      <c r="L73" s="309" t="s">
        <v>192</v>
      </c>
      <c r="M73" s="309" t="s">
        <v>192</v>
      </c>
      <c r="N73" s="309" t="s">
        <v>192</v>
      </c>
      <c r="O73" s="309" t="s">
        <v>192</v>
      </c>
      <c r="P73" s="309" t="s">
        <v>192</v>
      </c>
      <c r="Q73" s="309" t="s">
        <v>192</v>
      </c>
      <c r="R73" s="309" t="s">
        <v>192</v>
      </c>
      <c r="S73" s="309" t="s">
        <v>192</v>
      </c>
      <c r="T73" s="309" t="s">
        <v>192</v>
      </c>
      <c r="U73" s="309" t="s">
        <v>192</v>
      </c>
      <c r="V73" s="313"/>
      <c r="W73" s="313" t="s">
        <v>10</v>
      </c>
      <c r="X73" s="311"/>
      <c r="Y73" s="322"/>
      <c r="AA73" s="319">
        <v>51</v>
      </c>
      <c r="AB73" s="319"/>
      <c r="AC73" s="320"/>
      <c r="AH73" s="109"/>
      <c r="AI73" s="109"/>
      <c r="AJ73" s="109"/>
      <c r="AK73" s="109"/>
    </row>
    <row r="74" spans="1:37" hidden="1">
      <c r="A74" s="313" t="s">
        <v>148</v>
      </c>
      <c r="B74" s="318" t="s">
        <v>149</v>
      </c>
      <c r="C74" s="313" t="s">
        <v>84</v>
      </c>
      <c r="D74" s="309" t="s">
        <v>150</v>
      </c>
      <c r="E74" s="308"/>
      <c r="F74" s="313" t="s">
        <v>151</v>
      </c>
      <c r="G74" s="309" t="s">
        <v>152</v>
      </c>
      <c r="H74" s="313" t="s">
        <v>153</v>
      </c>
      <c r="I74" s="309" t="s">
        <v>154</v>
      </c>
      <c r="J74" s="309" t="s">
        <v>194</v>
      </c>
      <c r="K74" s="309" t="s">
        <v>195</v>
      </c>
      <c r="L74" s="309" t="s">
        <v>196</v>
      </c>
      <c r="M74" s="309" t="s">
        <v>197</v>
      </c>
      <c r="N74" s="309" t="s">
        <v>198</v>
      </c>
      <c r="O74" s="309" t="s">
        <v>199</v>
      </c>
      <c r="P74" s="309" t="s">
        <v>200</v>
      </c>
      <c r="Q74" s="309" t="s">
        <v>201</v>
      </c>
      <c r="R74" s="309" t="s">
        <v>202</v>
      </c>
      <c r="S74" s="309" t="s">
        <v>203</v>
      </c>
      <c r="T74" s="309" t="s">
        <v>204</v>
      </c>
      <c r="U74" s="309" t="s">
        <v>205</v>
      </c>
      <c r="V74" s="309" t="s">
        <v>155</v>
      </c>
      <c r="W74" s="313" t="s">
        <v>166</v>
      </c>
      <c r="X74" s="323" t="s">
        <v>167</v>
      </c>
      <c r="Y74" s="322"/>
      <c r="AA74" s="303" t="s">
        <v>84</v>
      </c>
      <c r="AB74" s="324">
        <f>SUM(AB69:AB73)</f>
        <v>69665537.579693288</v>
      </c>
      <c r="AC74" s="324">
        <f>SUM(AC70:AC73)</f>
        <v>4276332.0856580893</v>
      </c>
    </row>
    <row r="75" spans="1:37" hidden="1">
      <c r="A75" s="309"/>
      <c r="B75" s="308"/>
      <c r="C75" s="308"/>
      <c r="D75" s="308"/>
      <c r="E75" s="308"/>
      <c r="F75" s="308"/>
      <c r="G75" s="308"/>
      <c r="H75" s="308"/>
      <c r="I75" s="309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11"/>
      <c r="Y75" s="322"/>
    </row>
    <row r="76" spans="1:37" hidden="1">
      <c r="A76" s="309">
        <v>1</v>
      </c>
      <c r="B76" s="325">
        <f t="shared" ref="B76:B96" si="42">W43</f>
        <v>994871053.20959997</v>
      </c>
      <c r="C76" s="308"/>
      <c r="D76" s="308"/>
      <c r="E76" s="308"/>
      <c r="F76" s="308"/>
      <c r="G76" s="326">
        <f t="shared" ref="G76" si="43">+((C76+F76)*0.5)</f>
        <v>0</v>
      </c>
      <c r="H76" s="326">
        <f>+B76+G76+D76</f>
        <v>994871053.20959997</v>
      </c>
      <c r="I76" s="327">
        <v>4</v>
      </c>
      <c r="J76" s="326">
        <f>H76*I76/100/12</f>
        <v>3316236.8440320003</v>
      </c>
      <c r="K76" s="326">
        <f>H76*I76/100/12</f>
        <v>3316236.8440320003</v>
      </c>
      <c r="L76" s="326">
        <f>H76*I76/100/12</f>
        <v>3316236.8440320003</v>
      </c>
      <c r="M76" s="326">
        <f>H76*I76/100/12</f>
        <v>3316236.8440320003</v>
      </c>
      <c r="N76" s="326">
        <f>H76*I76/100/12</f>
        <v>3316236.8440320003</v>
      </c>
      <c r="O76" s="326">
        <f>H76*I76/100/12</f>
        <v>3316236.8440320003</v>
      </c>
      <c r="P76" s="326">
        <f>H76*I76/100/12</f>
        <v>3316236.8440320003</v>
      </c>
      <c r="Q76" s="326">
        <f>H76*I76/100/12</f>
        <v>3316236.8440320003</v>
      </c>
      <c r="R76" s="326">
        <f>H76*I76/100/12</f>
        <v>3316236.8440320003</v>
      </c>
      <c r="S76" s="326">
        <f>H76*I76/100/12</f>
        <v>3316236.8440320003</v>
      </c>
      <c r="T76" s="326">
        <f>H76*I76/100/12</f>
        <v>3316236.8440320003</v>
      </c>
      <c r="U76" s="326">
        <f>H76*I76/100/12</f>
        <v>3316236.8440320003</v>
      </c>
      <c r="V76" s="326">
        <f>SUM(J76:U76)</f>
        <v>39794842.128384002</v>
      </c>
      <c r="W76" s="326">
        <f>+B76+C76+F76-V76</f>
        <v>955076211.08121598</v>
      </c>
      <c r="X76" s="328">
        <f>H76*I76/100</f>
        <v>39794842.128384002</v>
      </c>
      <c r="Y76" s="329">
        <f t="shared" ref="Y76:Y84" si="44">V76-X76</f>
        <v>0</v>
      </c>
    </row>
    <row r="77" spans="1:37" hidden="1">
      <c r="A77" s="330" t="s">
        <v>157</v>
      </c>
      <c r="B77" s="325">
        <f t="shared" si="42"/>
        <v>113794497.70593296</v>
      </c>
      <c r="C77" s="325">
        <f>10770569.9517287-AB89</f>
        <v>10689069.9517287</v>
      </c>
      <c r="D77" s="325"/>
      <c r="E77" s="326"/>
      <c r="F77" s="325"/>
      <c r="G77" s="326">
        <f>+((C77+F77)*0.5)</f>
        <v>5344534.9758643499</v>
      </c>
      <c r="H77" s="326">
        <f t="shared" ref="H77:H83" si="45">+B77+G77+D77</f>
        <v>119139032.68179731</v>
      </c>
      <c r="I77" s="327">
        <v>6</v>
      </c>
      <c r="J77" s="326">
        <f t="shared" ref="J77:J83" si="46">H77*I77/100/12</f>
        <v>595695.16340898653</v>
      </c>
      <c r="K77" s="326">
        <f t="shared" ref="K77:K96" si="47">H77*I77/100/12</f>
        <v>595695.16340898653</v>
      </c>
      <c r="L77" s="326">
        <f t="shared" ref="L77:L80" si="48">H77*I77/100/12</f>
        <v>595695.16340898653</v>
      </c>
      <c r="M77" s="326">
        <f t="shared" ref="M77:M96" si="49">H77*I77/100/12</f>
        <v>595695.16340898653</v>
      </c>
      <c r="N77" s="326">
        <f t="shared" ref="N77:N96" si="50">H77*I77/100/12</f>
        <v>595695.16340898653</v>
      </c>
      <c r="O77" s="326">
        <f t="shared" ref="O77:O96" si="51">H77*I77/100/12</f>
        <v>595695.16340898653</v>
      </c>
      <c r="P77" s="326">
        <f t="shared" ref="P77:P96" si="52">H77*I77/100/12</f>
        <v>595695.16340898653</v>
      </c>
      <c r="Q77" s="326">
        <f t="shared" ref="Q77:Q96" si="53">H77*I77/100/12</f>
        <v>595695.16340898653</v>
      </c>
      <c r="R77" s="326">
        <f t="shared" ref="R77:R96" si="54">H77*I77/100/12</f>
        <v>595695.16340898653</v>
      </c>
      <c r="S77" s="326">
        <f t="shared" ref="S77:S96" si="55">H77*I77/100/12</f>
        <v>595695.16340898653</v>
      </c>
      <c r="T77" s="326">
        <f t="shared" ref="T77:T96" si="56">H77*I77/100/12</f>
        <v>595695.16340898653</v>
      </c>
      <c r="U77" s="326">
        <f t="shared" ref="U77:U96" si="57">H77*I77/100/12</f>
        <v>595695.16340898653</v>
      </c>
      <c r="V77" s="326">
        <f t="shared" ref="V77:V83" si="58">SUM(J77:U77)</f>
        <v>7148341.9609078364</v>
      </c>
      <c r="W77" s="326">
        <f>+B77+C77+F77-V77</f>
        <v>117335225.69675383</v>
      </c>
      <c r="X77" s="328">
        <f>H77*I77/100</f>
        <v>7148341.9609078383</v>
      </c>
      <c r="Y77" s="329">
        <f t="shared" si="44"/>
        <v>0</v>
      </c>
    </row>
    <row r="78" spans="1:37" hidden="1">
      <c r="A78" s="330">
        <v>2</v>
      </c>
      <c r="B78" s="325">
        <f t="shared" si="42"/>
        <v>95695618.041199997</v>
      </c>
      <c r="C78" s="325"/>
      <c r="D78" s="325"/>
      <c r="E78" s="326"/>
      <c r="F78" s="325"/>
      <c r="G78" s="326">
        <f t="shared" ref="G78:G82" si="59">+((C78+F78)*0.5)</f>
        <v>0</v>
      </c>
      <c r="H78" s="326">
        <f t="shared" si="45"/>
        <v>95695618.041199997</v>
      </c>
      <c r="I78" s="327">
        <v>6</v>
      </c>
      <c r="J78" s="326">
        <f t="shared" si="46"/>
        <v>478478.09020600002</v>
      </c>
      <c r="K78" s="326">
        <f t="shared" si="47"/>
        <v>478478.09020600002</v>
      </c>
      <c r="L78" s="326">
        <f t="shared" si="48"/>
        <v>478478.09020600002</v>
      </c>
      <c r="M78" s="326">
        <f t="shared" si="49"/>
        <v>478478.09020600002</v>
      </c>
      <c r="N78" s="326">
        <f t="shared" si="50"/>
        <v>478478.09020600002</v>
      </c>
      <c r="O78" s="326">
        <f t="shared" si="51"/>
        <v>478478.09020600002</v>
      </c>
      <c r="P78" s="326">
        <f t="shared" si="52"/>
        <v>478478.09020600002</v>
      </c>
      <c r="Q78" s="326">
        <f t="shared" si="53"/>
        <v>478478.09020600002</v>
      </c>
      <c r="R78" s="326">
        <f t="shared" si="54"/>
        <v>478478.09020600002</v>
      </c>
      <c r="S78" s="326">
        <f t="shared" si="55"/>
        <v>478478.09020600002</v>
      </c>
      <c r="T78" s="326">
        <f t="shared" si="56"/>
        <v>478478.09020600002</v>
      </c>
      <c r="U78" s="326">
        <f t="shared" si="57"/>
        <v>478478.09020600002</v>
      </c>
      <c r="V78" s="326">
        <f t="shared" si="58"/>
        <v>5741737.0824720003</v>
      </c>
      <c r="W78" s="326">
        <f>+B78+C78+F78-V78</f>
        <v>89953880.958728001</v>
      </c>
      <c r="X78" s="328">
        <f t="shared" ref="X78:X84" si="60">H78*I78/100</f>
        <v>5741737.0824720003</v>
      </c>
      <c r="Y78" s="329">
        <f t="shared" si="44"/>
        <v>0</v>
      </c>
    </row>
    <row r="79" spans="1:37" hidden="1">
      <c r="A79" s="330">
        <v>3</v>
      </c>
      <c r="B79" s="325">
        <f t="shared" si="42"/>
        <v>2989298.4049999998</v>
      </c>
      <c r="C79" s="325"/>
      <c r="D79" s="325"/>
      <c r="E79" s="326"/>
      <c r="F79" s="325"/>
      <c r="G79" s="326">
        <f t="shared" si="59"/>
        <v>0</v>
      </c>
      <c r="H79" s="326">
        <f t="shared" si="45"/>
        <v>2989298.4049999998</v>
      </c>
      <c r="I79" s="327">
        <v>5</v>
      </c>
      <c r="J79" s="326">
        <f t="shared" si="46"/>
        <v>12455.410020833333</v>
      </c>
      <c r="K79" s="326">
        <f t="shared" si="47"/>
        <v>12455.410020833333</v>
      </c>
      <c r="L79" s="326">
        <f t="shared" si="48"/>
        <v>12455.410020833333</v>
      </c>
      <c r="M79" s="326">
        <f t="shared" si="49"/>
        <v>12455.410020833333</v>
      </c>
      <c r="N79" s="326">
        <f t="shared" si="50"/>
        <v>12455.410020833333</v>
      </c>
      <c r="O79" s="326">
        <f t="shared" si="51"/>
        <v>12455.410020833333</v>
      </c>
      <c r="P79" s="326">
        <f t="shared" si="52"/>
        <v>12455.410020833333</v>
      </c>
      <c r="Q79" s="326">
        <f t="shared" si="53"/>
        <v>12455.410020833333</v>
      </c>
      <c r="R79" s="326">
        <f t="shared" si="54"/>
        <v>12455.410020833333</v>
      </c>
      <c r="S79" s="326">
        <f t="shared" si="55"/>
        <v>12455.410020833333</v>
      </c>
      <c r="T79" s="326">
        <f t="shared" si="56"/>
        <v>12455.410020833333</v>
      </c>
      <c r="U79" s="326">
        <f t="shared" si="57"/>
        <v>12455.410020833333</v>
      </c>
      <c r="V79" s="326">
        <f t="shared" si="58"/>
        <v>149464.92025000002</v>
      </c>
      <c r="W79" s="326">
        <f t="shared" ref="W79:W83" si="61">+B79+C79+F79-V79</f>
        <v>2839833.4847499998</v>
      </c>
      <c r="X79" s="328">
        <f t="shared" si="60"/>
        <v>149464.92025</v>
      </c>
      <c r="Y79" s="329">
        <f t="shared" si="44"/>
        <v>0</v>
      </c>
    </row>
    <row r="80" spans="1:37" hidden="1">
      <c r="A80" s="330">
        <v>6</v>
      </c>
      <c r="B80" s="325">
        <f t="shared" si="42"/>
        <v>82677.509999999995</v>
      </c>
      <c r="C80" s="325"/>
      <c r="D80" s="325"/>
      <c r="E80" s="326"/>
      <c r="F80" s="325"/>
      <c r="G80" s="326">
        <f t="shared" si="59"/>
        <v>0</v>
      </c>
      <c r="H80" s="326">
        <f t="shared" si="45"/>
        <v>82677.509999999995</v>
      </c>
      <c r="I80" s="327">
        <v>10</v>
      </c>
      <c r="J80" s="326">
        <f t="shared" si="46"/>
        <v>688.97924999999998</v>
      </c>
      <c r="K80" s="326">
        <f t="shared" si="47"/>
        <v>688.97924999999998</v>
      </c>
      <c r="L80" s="326">
        <f t="shared" si="48"/>
        <v>688.97924999999998</v>
      </c>
      <c r="M80" s="326">
        <f t="shared" si="49"/>
        <v>688.97924999999998</v>
      </c>
      <c r="N80" s="326">
        <f t="shared" si="50"/>
        <v>688.97924999999998</v>
      </c>
      <c r="O80" s="326">
        <f t="shared" si="51"/>
        <v>688.97924999999998</v>
      </c>
      <c r="P80" s="326">
        <f t="shared" si="52"/>
        <v>688.97924999999998</v>
      </c>
      <c r="Q80" s="326">
        <f t="shared" si="53"/>
        <v>688.97924999999998</v>
      </c>
      <c r="R80" s="326">
        <f t="shared" si="54"/>
        <v>688.97924999999998</v>
      </c>
      <c r="S80" s="326">
        <f t="shared" si="55"/>
        <v>688.97924999999998</v>
      </c>
      <c r="T80" s="326">
        <f t="shared" si="56"/>
        <v>688.97924999999998</v>
      </c>
      <c r="U80" s="326">
        <f t="shared" si="57"/>
        <v>688.97924999999998</v>
      </c>
      <c r="V80" s="326">
        <f t="shared" si="58"/>
        <v>8267.751000000002</v>
      </c>
      <c r="W80" s="326">
        <f t="shared" si="61"/>
        <v>74409.758999999991</v>
      </c>
      <c r="X80" s="328">
        <f t="shared" si="60"/>
        <v>8267.7510000000002</v>
      </c>
      <c r="Y80" s="329">
        <f t="shared" si="44"/>
        <v>0</v>
      </c>
    </row>
    <row r="81" spans="1:28" hidden="1">
      <c r="A81" s="331">
        <v>7</v>
      </c>
      <c r="B81" s="332">
        <f t="shared" si="42"/>
        <v>550027121.86874998</v>
      </c>
      <c r="C81" s="332">
        <v>3095437</v>
      </c>
      <c r="D81" s="332"/>
      <c r="E81" s="332"/>
      <c r="F81" s="332"/>
      <c r="G81" s="333">
        <f t="shared" si="59"/>
        <v>1547718.5</v>
      </c>
      <c r="H81" s="333">
        <f t="shared" si="45"/>
        <v>551574840.36874998</v>
      </c>
      <c r="I81" s="334">
        <v>15</v>
      </c>
      <c r="J81" s="333">
        <f t="shared" si="46"/>
        <v>6894685.5046093753</v>
      </c>
      <c r="K81" s="333">
        <f t="shared" si="47"/>
        <v>6894685.5046093753</v>
      </c>
      <c r="L81" s="333">
        <f>H81*I81/100/12</f>
        <v>6894685.5046093753</v>
      </c>
      <c r="M81" s="333">
        <f t="shared" si="49"/>
        <v>6894685.5046093753</v>
      </c>
      <c r="N81" s="333">
        <f t="shared" si="50"/>
        <v>6894685.5046093753</v>
      </c>
      <c r="O81" s="333">
        <f t="shared" si="51"/>
        <v>6894685.5046093753</v>
      </c>
      <c r="P81" s="333">
        <f t="shared" si="52"/>
        <v>6894685.5046093753</v>
      </c>
      <c r="Q81" s="333">
        <f t="shared" si="53"/>
        <v>6894685.5046093753</v>
      </c>
      <c r="R81" s="333">
        <f t="shared" si="54"/>
        <v>6894685.5046093753</v>
      </c>
      <c r="S81" s="333">
        <f t="shared" si="55"/>
        <v>6894685.5046093753</v>
      </c>
      <c r="T81" s="333">
        <f t="shared" si="56"/>
        <v>6894685.5046093753</v>
      </c>
      <c r="U81" s="333">
        <f t="shared" si="57"/>
        <v>6894685.5046093753</v>
      </c>
      <c r="V81" s="335">
        <f t="shared" si="58"/>
        <v>82736226.055312499</v>
      </c>
      <c r="W81" s="333">
        <f t="shared" si="61"/>
        <v>470386332.81343746</v>
      </c>
      <c r="X81" s="328">
        <f t="shared" si="60"/>
        <v>82736226.055312499</v>
      </c>
      <c r="Y81" s="329">
        <f t="shared" si="44"/>
        <v>0</v>
      </c>
    </row>
    <row r="82" spans="1:28" hidden="1">
      <c r="A82" s="331">
        <v>8</v>
      </c>
      <c r="B82" s="332">
        <f t="shared" si="42"/>
        <v>173600721.73982534</v>
      </c>
      <c r="C82" s="333">
        <f>11746945-AB90</f>
        <v>8493945</v>
      </c>
      <c r="D82" s="332"/>
      <c r="E82" s="333"/>
      <c r="F82" s="332"/>
      <c r="G82" s="333">
        <f t="shared" si="59"/>
        <v>4246972.5</v>
      </c>
      <c r="H82" s="333">
        <f t="shared" si="45"/>
        <v>177847694.23982534</v>
      </c>
      <c r="I82" s="334">
        <v>20</v>
      </c>
      <c r="J82" s="333">
        <f t="shared" si="46"/>
        <v>2964128.2373304223</v>
      </c>
      <c r="K82" s="333">
        <f t="shared" si="47"/>
        <v>2964128.2373304223</v>
      </c>
      <c r="L82" s="333">
        <f t="shared" ref="L82:L96" si="62">H82*I82/100/12</f>
        <v>2964128.2373304223</v>
      </c>
      <c r="M82" s="333">
        <f t="shared" si="49"/>
        <v>2964128.2373304223</v>
      </c>
      <c r="N82" s="333">
        <f t="shared" si="50"/>
        <v>2964128.2373304223</v>
      </c>
      <c r="O82" s="333">
        <f t="shared" si="51"/>
        <v>2964128.2373304223</v>
      </c>
      <c r="P82" s="333">
        <f t="shared" si="52"/>
        <v>2964128.2373304223</v>
      </c>
      <c r="Q82" s="333">
        <f t="shared" si="53"/>
        <v>2964128.2373304223</v>
      </c>
      <c r="R82" s="333">
        <f t="shared" si="54"/>
        <v>2964128.2373304223</v>
      </c>
      <c r="S82" s="333">
        <f t="shared" si="55"/>
        <v>2964128.2373304223</v>
      </c>
      <c r="T82" s="333">
        <f t="shared" si="56"/>
        <v>2964128.2373304223</v>
      </c>
      <c r="U82" s="333">
        <f t="shared" si="57"/>
        <v>2964128.2373304223</v>
      </c>
      <c r="V82" s="335">
        <f t="shared" si="58"/>
        <v>35569538.847965069</v>
      </c>
      <c r="W82" s="333">
        <f t="shared" si="61"/>
        <v>146525127.89186028</v>
      </c>
      <c r="X82" s="328">
        <f t="shared" si="60"/>
        <v>35569538.847965069</v>
      </c>
      <c r="Y82" s="329">
        <f t="shared" si="44"/>
        <v>0</v>
      </c>
    </row>
    <row r="83" spans="1:28" hidden="1">
      <c r="A83" s="331">
        <v>10</v>
      </c>
      <c r="B83" s="332">
        <f t="shared" si="42"/>
        <v>17471099.800000001</v>
      </c>
      <c r="C83" s="333">
        <v>6721080</v>
      </c>
      <c r="D83" s="332"/>
      <c r="E83" s="333"/>
      <c r="F83" s="332"/>
      <c r="G83" s="333">
        <f>+((C83+F83)*0.5)</f>
        <v>3360540</v>
      </c>
      <c r="H83" s="333">
        <f t="shared" si="45"/>
        <v>20831639.800000001</v>
      </c>
      <c r="I83" s="334">
        <v>30</v>
      </c>
      <c r="J83" s="333">
        <f t="shared" si="46"/>
        <v>520790.99500000005</v>
      </c>
      <c r="K83" s="333">
        <f t="shared" si="47"/>
        <v>520790.99500000005</v>
      </c>
      <c r="L83" s="333">
        <f t="shared" si="62"/>
        <v>520790.99500000005</v>
      </c>
      <c r="M83" s="333">
        <f t="shared" si="49"/>
        <v>520790.99500000005</v>
      </c>
      <c r="N83" s="333">
        <f t="shared" si="50"/>
        <v>520790.99500000005</v>
      </c>
      <c r="O83" s="333">
        <f t="shared" si="51"/>
        <v>520790.99500000005</v>
      </c>
      <c r="P83" s="333">
        <f t="shared" si="52"/>
        <v>520790.99500000005</v>
      </c>
      <c r="Q83" s="333">
        <f t="shared" si="53"/>
        <v>520790.99500000005</v>
      </c>
      <c r="R83" s="333">
        <f t="shared" si="54"/>
        <v>520790.99500000005</v>
      </c>
      <c r="S83" s="333">
        <f t="shared" si="55"/>
        <v>520790.99500000005</v>
      </c>
      <c r="T83" s="333">
        <f t="shared" si="56"/>
        <v>520790.99500000005</v>
      </c>
      <c r="U83" s="333">
        <f t="shared" si="57"/>
        <v>520790.99500000005</v>
      </c>
      <c r="V83" s="335">
        <f t="shared" si="58"/>
        <v>6249491.9400000004</v>
      </c>
      <c r="W83" s="333">
        <f t="shared" si="61"/>
        <v>17942687.859999999</v>
      </c>
      <c r="X83" s="328">
        <f t="shared" si="60"/>
        <v>6249491.9400000004</v>
      </c>
      <c r="Y83" s="329">
        <f t="shared" si="44"/>
        <v>0</v>
      </c>
      <c r="AA83" s="62" t="s">
        <v>292</v>
      </c>
    </row>
    <row r="84" spans="1:28" hidden="1">
      <c r="A84" s="331">
        <v>12</v>
      </c>
      <c r="B84" s="332">
        <f t="shared" si="42"/>
        <v>3221780.5000000009</v>
      </c>
      <c r="C84" s="333">
        <v>36828232</v>
      </c>
      <c r="D84" s="332"/>
      <c r="E84" s="333"/>
      <c r="F84" s="332"/>
      <c r="G84" s="333">
        <f>+((C84-D84+F84)*0.5)</f>
        <v>18414116</v>
      </c>
      <c r="H84" s="333">
        <f>+B84+G84+D84</f>
        <v>21635896.5</v>
      </c>
      <c r="I84" s="334">
        <v>100</v>
      </c>
      <c r="J84" s="333">
        <f>H84*I84/100/12</f>
        <v>1802991.375</v>
      </c>
      <c r="K84" s="333">
        <f t="shared" si="47"/>
        <v>1802991.375</v>
      </c>
      <c r="L84" s="333">
        <f t="shared" si="62"/>
        <v>1802991.375</v>
      </c>
      <c r="M84" s="333">
        <f t="shared" si="49"/>
        <v>1802991.375</v>
      </c>
      <c r="N84" s="333">
        <f t="shared" si="50"/>
        <v>1802991.375</v>
      </c>
      <c r="O84" s="333">
        <f t="shared" si="51"/>
        <v>1802991.375</v>
      </c>
      <c r="P84" s="333">
        <f t="shared" si="52"/>
        <v>1802991.375</v>
      </c>
      <c r="Q84" s="333">
        <f t="shared" si="53"/>
        <v>1802991.375</v>
      </c>
      <c r="R84" s="333">
        <f t="shared" si="54"/>
        <v>1802991.375</v>
      </c>
      <c r="S84" s="333">
        <f t="shared" si="55"/>
        <v>1802991.375</v>
      </c>
      <c r="T84" s="333">
        <f t="shared" si="56"/>
        <v>1802991.375</v>
      </c>
      <c r="U84" s="333">
        <f t="shared" si="57"/>
        <v>1802991.375</v>
      </c>
      <c r="V84" s="335">
        <f>SUM(J84:U84)</f>
        <v>21635896.5</v>
      </c>
      <c r="W84" s="333">
        <f>+B84+C84+F84-V84</f>
        <v>18414116</v>
      </c>
      <c r="X84" s="336">
        <f t="shared" si="60"/>
        <v>21635896.5</v>
      </c>
      <c r="Y84" s="337">
        <f t="shared" si="44"/>
        <v>0</v>
      </c>
    </row>
    <row r="85" spans="1:28" hidden="1">
      <c r="A85" s="331">
        <v>13</v>
      </c>
      <c r="B85" s="332">
        <f t="shared" si="42"/>
        <v>975940.57044285955</v>
      </c>
      <c r="C85" s="333"/>
      <c r="D85" s="332"/>
      <c r="E85" s="333"/>
      <c r="F85" s="332"/>
      <c r="G85" s="333">
        <f t="shared" ref="G85:G96" si="63">+((C85+F85)*0.5)</f>
        <v>0</v>
      </c>
      <c r="H85" s="333">
        <f t="shared" ref="H85:H96" si="64">+B85+G85+D85</f>
        <v>975940.57044285955</v>
      </c>
      <c r="I85" s="334"/>
      <c r="J85" s="333">
        <f t="shared" ref="J85:J96" si="65">H85*I85/100/12</f>
        <v>0</v>
      </c>
      <c r="K85" s="333">
        <f t="shared" si="47"/>
        <v>0</v>
      </c>
      <c r="L85" s="333">
        <f t="shared" si="62"/>
        <v>0</v>
      </c>
      <c r="M85" s="333">
        <f t="shared" si="49"/>
        <v>0</v>
      </c>
      <c r="N85" s="333">
        <f t="shared" si="50"/>
        <v>0</v>
      </c>
      <c r="O85" s="333">
        <f t="shared" si="51"/>
        <v>0</v>
      </c>
      <c r="P85" s="333">
        <f t="shared" si="52"/>
        <v>0</v>
      </c>
      <c r="Q85" s="333">
        <f t="shared" si="53"/>
        <v>0</v>
      </c>
      <c r="R85" s="333">
        <f t="shared" si="54"/>
        <v>0</v>
      </c>
      <c r="S85" s="333">
        <f t="shared" si="55"/>
        <v>0</v>
      </c>
      <c r="T85" s="333">
        <f t="shared" si="56"/>
        <v>0</v>
      </c>
      <c r="U85" s="333">
        <f t="shared" si="57"/>
        <v>0</v>
      </c>
      <c r="V85" s="335">
        <v>300275.52120097581</v>
      </c>
      <c r="W85" s="333">
        <f t="shared" ref="W85:W96" si="66">+B85+C85+F85-V85</f>
        <v>675665.04924188368</v>
      </c>
      <c r="X85" s="328"/>
      <c r="Y85" s="338">
        <f>V85-X85</f>
        <v>300275.52120097581</v>
      </c>
      <c r="AA85" s="97" t="s">
        <v>254</v>
      </c>
      <c r="AB85" s="227"/>
    </row>
    <row r="86" spans="1:28" hidden="1">
      <c r="A86" s="331">
        <v>17</v>
      </c>
      <c r="B86" s="332">
        <f t="shared" si="42"/>
        <v>528272.09600000002</v>
      </c>
      <c r="C86" s="333"/>
      <c r="D86" s="332"/>
      <c r="E86" s="333"/>
      <c r="F86" s="332"/>
      <c r="G86" s="333">
        <f t="shared" si="63"/>
        <v>0</v>
      </c>
      <c r="H86" s="333">
        <f t="shared" si="64"/>
        <v>528272.09600000002</v>
      </c>
      <c r="I86" s="334">
        <v>8</v>
      </c>
      <c r="J86" s="333">
        <f t="shared" si="65"/>
        <v>3521.8139733333337</v>
      </c>
      <c r="K86" s="333">
        <f t="shared" si="47"/>
        <v>3521.8139733333337</v>
      </c>
      <c r="L86" s="333">
        <f t="shared" si="62"/>
        <v>3521.8139733333337</v>
      </c>
      <c r="M86" s="333">
        <f t="shared" si="49"/>
        <v>3521.8139733333337</v>
      </c>
      <c r="N86" s="333">
        <f t="shared" si="50"/>
        <v>3521.8139733333337</v>
      </c>
      <c r="O86" s="333">
        <f t="shared" si="51"/>
        <v>3521.8139733333337</v>
      </c>
      <c r="P86" s="333">
        <f t="shared" si="52"/>
        <v>3521.8139733333337</v>
      </c>
      <c r="Q86" s="333">
        <f t="shared" si="53"/>
        <v>3521.8139733333337</v>
      </c>
      <c r="R86" s="333">
        <f t="shared" si="54"/>
        <v>3521.8139733333337</v>
      </c>
      <c r="S86" s="333">
        <f t="shared" si="55"/>
        <v>3521.8139733333337</v>
      </c>
      <c r="T86" s="333">
        <f t="shared" si="56"/>
        <v>3521.8139733333337</v>
      </c>
      <c r="U86" s="333">
        <f t="shared" si="57"/>
        <v>3521.8139733333337</v>
      </c>
      <c r="V86" s="335">
        <f t="shared" ref="V86:V96" si="67">SUM(J86:U86)</f>
        <v>42261.767680000004</v>
      </c>
      <c r="W86" s="333">
        <f t="shared" si="66"/>
        <v>486010.32832000003</v>
      </c>
      <c r="X86" s="328">
        <f t="shared" ref="X86:X96" si="68">H86*I86/100</f>
        <v>42261.767680000004</v>
      </c>
      <c r="Y86" s="338">
        <f t="shared" ref="Y86:Y97" si="69">V86-X86</f>
        <v>0</v>
      </c>
      <c r="AA86" s="101"/>
      <c r="AB86" s="102"/>
    </row>
    <row r="87" spans="1:28" hidden="1">
      <c r="A87" s="331">
        <v>38</v>
      </c>
      <c r="B87" s="332">
        <f t="shared" si="42"/>
        <v>5142197.4050000003</v>
      </c>
      <c r="C87" s="333"/>
      <c r="D87" s="332"/>
      <c r="E87" s="333"/>
      <c r="F87" s="332"/>
      <c r="G87" s="333">
        <f t="shared" si="63"/>
        <v>0</v>
      </c>
      <c r="H87" s="333">
        <f t="shared" si="64"/>
        <v>5142197.4050000003</v>
      </c>
      <c r="I87" s="334">
        <v>30</v>
      </c>
      <c r="J87" s="333">
        <f t="shared" si="65"/>
        <v>128554.935125</v>
      </c>
      <c r="K87" s="333">
        <f t="shared" si="47"/>
        <v>128554.935125</v>
      </c>
      <c r="L87" s="333">
        <f t="shared" si="62"/>
        <v>128554.935125</v>
      </c>
      <c r="M87" s="333">
        <f t="shared" si="49"/>
        <v>128554.935125</v>
      </c>
      <c r="N87" s="333">
        <f t="shared" si="50"/>
        <v>128554.935125</v>
      </c>
      <c r="O87" s="333">
        <f t="shared" si="51"/>
        <v>128554.935125</v>
      </c>
      <c r="P87" s="333">
        <f t="shared" si="52"/>
        <v>128554.935125</v>
      </c>
      <c r="Q87" s="333">
        <f t="shared" si="53"/>
        <v>128554.935125</v>
      </c>
      <c r="R87" s="333">
        <f t="shared" si="54"/>
        <v>128554.935125</v>
      </c>
      <c r="S87" s="333">
        <f t="shared" si="55"/>
        <v>128554.935125</v>
      </c>
      <c r="T87" s="333">
        <f t="shared" si="56"/>
        <v>128554.935125</v>
      </c>
      <c r="U87" s="333">
        <f t="shared" si="57"/>
        <v>128554.935125</v>
      </c>
      <c r="V87" s="335">
        <f t="shared" si="67"/>
        <v>1542659.2215000002</v>
      </c>
      <c r="W87" s="333">
        <f t="shared" si="66"/>
        <v>3599538.1835000003</v>
      </c>
      <c r="X87" s="328">
        <f t="shared" si="68"/>
        <v>1542659.2215</v>
      </c>
      <c r="Y87" s="338">
        <f t="shared" si="69"/>
        <v>0</v>
      </c>
      <c r="AA87" s="101" t="s">
        <v>215</v>
      </c>
      <c r="AB87" s="228" t="s">
        <v>84</v>
      </c>
    </row>
    <row r="88" spans="1:28" hidden="1">
      <c r="A88" s="331">
        <v>41</v>
      </c>
      <c r="B88" s="332">
        <f t="shared" si="42"/>
        <v>5357343.5717465756</v>
      </c>
      <c r="C88" s="333">
        <v>3770446</v>
      </c>
      <c r="D88" s="332"/>
      <c r="E88" s="332"/>
      <c r="F88" s="332"/>
      <c r="G88" s="333">
        <f t="shared" si="63"/>
        <v>1885223</v>
      </c>
      <c r="H88" s="333">
        <f t="shared" si="64"/>
        <v>7242566.5717465756</v>
      </c>
      <c r="I88" s="334">
        <v>25</v>
      </c>
      <c r="J88" s="333">
        <f t="shared" si="65"/>
        <v>150886.80357805366</v>
      </c>
      <c r="K88" s="333">
        <f t="shared" si="47"/>
        <v>150886.80357805366</v>
      </c>
      <c r="L88" s="333">
        <f t="shared" si="62"/>
        <v>150886.80357805366</v>
      </c>
      <c r="M88" s="333">
        <f t="shared" si="49"/>
        <v>150886.80357805366</v>
      </c>
      <c r="N88" s="333">
        <f t="shared" si="50"/>
        <v>150886.80357805366</v>
      </c>
      <c r="O88" s="333">
        <f t="shared" si="51"/>
        <v>150886.80357805366</v>
      </c>
      <c r="P88" s="333">
        <f t="shared" si="52"/>
        <v>150886.80357805366</v>
      </c>
      <c r="Q88" s="333">
        <f t="shared" si="53"/>
        <v>150886.80357805366</v>
      </c>
      <c r="R88" s="333">
        <f t="shared" si="54"/>
        <v>150886.80357805366</v>
      </c>
      <c r="S88" s="333">
        <f t="shared" si="55"/>
        <v>150886.80357805366</v>
      </c>
      <c r="T88" s="333">
        <f t="shared" si="56"/>
        <v>150886.80357805366</v>
      </c>
      <c r="U88" s="333">
        <f t="shared" si="57"/>
        <v>150886.80357805366</v>
      </c>
      <c r="V88" s="335">
        <f t="shared" si="67"/>
        <v>1810641.6429366434</v>
      </c>
      <c r="W88" s="333">
        <f t="shared" si="66"/>
        <v>7317147.9288099334</v>
      </c>
      <c r="X88" s="328">
        <f t="shared" si="68"/>
        <v>1810641.6429366439</v>
      </c>
      <c r="Y88" s="338">
        <f t="shared" si="69"/>
        <v>0</v>
      </c>
      <c r="AA88" s="101"/>
      <c r="AB88" s="228"/>
    </row>
    <row r="89" spans="1:28" hidden="1">
      <c r="A89" s="331">
        <v>45</v>
      </c>
      <c r="B89" s="332">
        <f t="shared" si="42"/>
        <v>3934.6175000000017</v>
      </c>
      <c r="C89" s="333"/>
      <c r="D89" s="332"/>
      <c r="E89" s="332"/>
      <c r="F89" s="332"/>
      <c r="G89" s="333">
        <f t="shared" si="63"/>
        <v>0</v>
      </c>
      <c r="H89" s="333">
        <f t="shared" si="64"/>
        <v>3934.6175000000017</v>
      </c>
      <c r="I89" s="334">
        <v>45</v>
      </c>
      <c r="J89" s="333">
        <f t="shared" si="65"/>
        <v>147.54815625000006</v>
      </c>
      <c r="K89" s="333">
        <f t="shared" si="47"/>
        <v>147.54815625000006</v>
      </c>
      <c r="L89" s="333">
        <f t="shared" si="62"/>
        <v>147.54815625000006</v>
      </c>
      <c r="M89" s="333">
        <f t="shared" si="49"/>
        <v>147.54815625000006</v>
      </c>
      <c r="N89" s="333">
        <f t="shared" si="50"/>
        <v>147.54815625000006</v>
      </c>
      <c r="O89" s="333">
        <f t="shared" si="51"/>
        <v>147.54815625000006</v>
      </c>
      <c r="P89" s="333">
        <f t="shared" si="52"/>
        <v>147.54815625000006</v>
      </c>
      <c r="Q89" s="333">
        <f t="shared" si="53"/>
        <v>147.54815625000006</v>
      </c>
      <c r="R89" s="333">
        <f t="shared" si="54"/>
        <v>147.54815625000006</v>
      </c>
      <c r="S89" s="333">
        <f t="shared" si="55"/>
        <v>147.54815625000006</v>
      </c>
      <c r="T89" s="333">
        <f t="shared" si="56"/>
        <v>147.54815625000006</v>
      </c>
      <c r="U89" s="333">
        <f t="shared" si="57"/>
        <v>147.54815625000006</v>
      </c>
      <c r="V89" s="335">
        <f t="shared" si="67"/>
        <v>1770.5778750000011</v>
      </c>
      <c r="W89" s="333">
        <f t="shared" si="66"/>
        <v>2164.0396250000003</v>
      </c>
      <c r="X89" s="328">
        <f t="shared" si="68"/>
        <v>1770.5778750000006</v>
      </c>
      <c r="Y89" s="338">
        <f t="shared" si="69"/>
        <v>0</v>
      </c>
      <c r="AA89" s="101">
        <v>1</v>
      </c>
      <c r="AB89" s="230">
        <v>81500</v>
      </c>
    </row>
    <row r="90" spans="1:28" hidden="1">
      <c r="A90" s="339">
        <v>49</v>
      </c>
      <c r="B90" s="332">
        <f t="shared" si="42"/>
        <v>658776181.578125</v>
      </c>
      <c r="C90" s="332">
        <f>126638045-AB92</f>
        <v>112246545</v>
      </c>
      <c r="D90" s="332"/>
      <c r="E90" s="333"/>
      <c r="F90" s="332"/>
      <c r="G90" s="333">
        <f t="shared" si="63"/>
        <v>56123272.5</v>
      </c>
      <c r="H90" s="333">
        <f t="shared" si="64"/>
        <v>714899454.078125</v>
      </c>
      <c r="I90" s="334">
        <v>8</v>
      </c>
      <c r="J90" s="333">
        <f t="shared" si="65"/>
        <v>4765996.3605208332</v>
      </c>
      <c r="K90" s="333">
        <f t="shared" si="47"/>
        <v>4765996.3605208332</v>
      </c>
      <c r="L90" s="333">
        <f t="shared" si="62"/>
        <v>4765996.3605208332</v>
      </c>
      <c r="M90" s="333">
        <f t="shared" si="49"/>
        <v>4765996.3605208332</v>
      </c>
      <c r="N90" s="333">
        <f t="shared" si="50"/>
        <v>4765996.3605208332</v>
      </c>
      <c r="O90" s="333">
        <f t="shared" si="51"/>
        <v>4765996.3605208332</v>
      </c>
      <c r="P90" s="333">
        <f t="shared" si="52"/>
        <v>4765996.3605208332</v>
      </c>
      <c r="Q90" s="333">
        <f t="shared" si="53"/>
        <v>4765996.3605208332</v>
      </c>
      <c r="R90" s="333">
        <f t="shared" si="54"/>
        <v>4765996.3605208332</v>
      </c>
      <c r="S90" s="333">
        <f t="shared" si="55"/>
        <v>4765996.3605208332</v>
      </c>
      <c r="T90" s="333">
        <f t="shared" si="56"/>
        <v>4765996.3605208332</v>
      </c>
      <c r="U90" s="333">
        <f t="shared" si="57"/>
        <v>4765996.3605208332</v>
      </c>
      <c r="V90" s="335">
        <f t="shared" si="67"/>
        <v>57191956.326249994</v>
      </c>
      <c r="W90" s="333">
        <f t="shared" si="66"/>
        <v>713830770.25187504</v>
      </c>
      <c r="X90" s="328">
        <f t="shared" si="68"/>
        <v>57191956.326250002</v>
      </c>
      <c r="Y90" s="338">
        <f t="shared" si="69"/>
        <v>0</v>
      </c>
      <c r="AA90" s="101">
        <v>8</v>
      </c>
      <c r="AB90" s="230">
        <v>3253000</v>
      </c>
    </row>
    <row r="91" spans="1:28" hidden="1">
      <c r="A91" s="339">
        <v>50</v>
      </c>
      <c r="B91" s="332">
        <f t="shared" si="42"/>
        <v>29114355.783124994</v>
      </c>
      <c r="C91" s="332">
        <v>19818099</v>
      </c>
      <c r="D91" s="332"/>
      <c r="E91" s="333"/>
      <c r="F91" s="332"/>
      <c r="G91" s="333">
        <f t="shared" si="63"/>
        <v>9909049.5</v>
      </c>
      <c r="H91" s="333">
        <f t="shared" si="64"/>
        <v>39023405.283124998</v>
      </c>
      <c r="I91" s="334">
        <v>55</v>
      </c>
      <c r="J91" s="333">
        <f t="shared" si="65"/>
        <v>1788572.7421432289</v>
      </c>
      <c r="K91" s="333">
        <f t="shared" si="47"/>
        <v>1788572.7421432289</v>
      </c>
      <c r="L91" s="333">
        <f t="shared" si="62"/>
        <v>1788572.7421432289</v>
      </c>
      <c r="M91" s="333">
        <f t="shared" si="49"/>
        <v>1788572.7421432289</v>
      </c>
      <c r="N91" s="333">
        <f t="shared" si="50"/>
        <v>1788572.7421432289</v>
      </c>
      <c r="O91" s="333">
        <f t="shared" si="51"/>
        <v>1788572.7421432289</v>
      </c>
      <c r="P91" s="333">
        <f t="shared" si="52"/>
        <v>1788572.7421432289</v>
      </c>
      <c r="Q91" s="333">
        <f t="shared" si="53"/>
        <v>1788572.7421432289</v>
      </c>
      <c r="R91" s="333">
        <f t="shared" si="54"/>
        <v>1788572.7421432289</v>
      </c>
      <c r="S91" s="333">
        <f t="shared" si="55"/>
        <v>1788572.7421432289</v>
      </c>
      <c r="T91" s="333">
        <f t="shared" si="56"/>
        <v>1788572.7421432289</v>
      </c>
      <c r="U91" s="333">
        <f t="shared" si="57"/>
        <v>1788572.7421432289</v>
      </c>
      <c r="V91" s="335">
        <f t="shared" si="67"/>
        <v>21462872.905718748</v>
      </c>
      <c r="W91" s="333">
        <f t="shared" si="66"/>
        <v>27469581.877406251</v>
      </c>
      <c r="X91" s="328">
        <f t="shared" si="68"/>
        <v>21462872.905718748</v>
      </c>
      <c r="Y91" s="338">
        <f t="shared" si="69"/>
        <v>0</v>
      </c>
      <c r="AA91" s="101">
        <v>14.1</v>
      </c>
      <c r="AB91" s="230">
        <v>1601500</v>
      </c>
    </row>
    <row r="92" spans="1:28" hidden="1">
      <c r="A92" s="331">
        <v>51</v>
      </c>
      <c r="B92" s="332">
        <f t="shared" si="42"/>
        <v>1386225728.289866</v>
      </c>
      <c r="C92" s="332">
        <f>276388488.048271-AB93</f>
        <v>198602488.048271</v>
      </c>
      <c r="D92" s="332"/>
      <c r="E92" s="333"/>
      <c r="F92" s="332"/>
      <c r="G92" s="333">
        <f t="shared" si="63"/>
        <v>99301244.0241355</v>
      </c>
      <c r="H92" s="333">
        <f t="shared" si="64"/>
        <v>1485526972.3140016</v>
      </c>
      <c r="I92" s="334">
        <v>6</v>
      </c>
      <c r="J92" s="333">
        <f t="shared" si="65"/>
        <v>7427634.8615700081</v>
      </c>
      <c r="K92" s="333">
        <f t="shared" si="47"/>
        <v>7427634.8615700081</v>
      </c>
      <c r="L92" s="333">
        <f t="shared" si="62"/>
        <v>7427634.8615700081</v>
      </c>
      <c r="M92" s="333">
        <f t="shared" si="49"/>
        <v>7427634.8615700081</v>
      </c>
      <c r="N92" s="333">
        <f t="shared" si="50"/>
        <v>7427634.8615700081</v>
      </c>
      <c r="O92" s="333">
        <f t="shared" si="51"/>
        <v>7427634.8615700081</v>
      </c>
      <c r="P92" s="333">
        <f t="shared" si="52"/>
        <v>7427634.8615700081</v>
      </c>
      <c r="Q92" s="333">
        <f t="shared" si="53"/>
        <v>7427634.8615700081</v>
      </c>
      <c r="R92" s="333">
        <f t="shared" si="54"/>
        <v>7427634.8615700081</v>
      </c>
      <c r="S92" s="333">
        <f t="shared" si="55"/>
        <v>7427634.8615700081</v>
      </c>
      <c r="T92" s="333">
        <f t="shared" si="56"/>
        <v>7427634.8615700081</v>
      </c>
      <c r="U92" s="333">
        <f t="shared" si="57"/>
        <v>7427634.8615700081</v>
      </c>
      <c r="V92" s="335">
        <f t="shared" si="67"/>
        <v>89131618.338840097</v>
      </c>
      <c r="W92" s="333">
        <f t="shared" si="66"/>
        <v>1495696597.9992969</v>
      </c>
      <c r="X92" s="328">
        <f t="shared" si="68"/>
        <v>89131618.338840097</v>
      </c>
      <c r="Y92" s="338">
        <f t="shared" si="69"/>
        <v>0</v>
      </c>
      <c r="AA92" s="101">
        <v>49</v>
      </c>
      <c r="AB92" s="230">
        <v>14391500</v>
      </c>
    </row>
    <row r="93" spans="1:28" hidden="1">
      <c r="A93" s="340" t="s">
        <v>224</v>
      </c>
      <c r="B93" s="332">
        <f t="shared" si="42"/>
        <v>68917750.930906162</v>
      </c>
      <c r="C93" s="332">
        <v>14173928.35839</v>
      </c>
      <c r="D93" s="332"/>
      <c r="E93" s="333"/>
      <c r="F93" s="332"/>
      <c r="G93" s="333">
        <f t="shared" si="63"/>
        <v>7086964.1791949999</v>
      </c>
      <c r="H93" s="333">
        <f t="shared" si="64"/>
        <v>76004715.110101163</v>
      </c>
      <c r="I93" s="334">
        <v>6</v>
      </c>
      <c r="J93" s="333">
        <f t="shared" si="65"/>
        <v>380023.57555050583</v>
      </c>
      <c r="K93" s="333">
        <f t="shared" si="47"/>
        <v>380023.57555050583</v>
      </c>
      <c r="L93" s="333">
        <f t="shared" si="62"/>
        <v>380023.57555050583</v>
      </c>
      <c r="M93" s="333">
        <f t="shared" si="49"/>
        <v>380023.57555050583</v>
      </c>
      <c r="N93" s="333">
        <f t="shared" si="50"/>
        <v>380023.57555050583</v>
      </c>
      <c r="O93" s="333">
        <f t="shared" si="51"/>
        <v>380023.57555050583</v>
      </c>
      <c r="P93" s="333">
        <f t="shared" si="52"/>
        <v>380023.57555050583</v>
      </c>
      <c r="Q93" s="333">
        <f t="shared" si="53"/>
        <v>380023.57555050583</v>
      </c>
      <c r="R93" s="333">
        <f t="shared" si="54"/>
        <v>380023.57555050583</v>
      </c>
      <c r="S93" s="333">
        <f t="shared" si="55"/>
        <v>380023.57555050583</v>
      </c>
      <c r="T93" s="333">
        <f t="shared" si="56"/>
        <v>380023.57555050583</v>
      </c>
      <c r="U93" s="333">
        <f t="shared" si="57"/>
        <v>380023.57555050583</v>
      </c>
      <c r="V93" s="335">
        <f t="shared" ref="V93" si="70">SUM(J93:U93)</f>
        <v>4560282.9066060698</v>
      </c>
      <c r="W93" s="333">
        <f t="shared" si="66"/>
        <v>78531396.382690102</v>
      </c>
      <c r="X93" s="328">
        <f t="shared" si="68"/>
        <v>4560282.9066060698</v>
      </c>
      <c r="Y93" s="338">
        <f t="shared" si="69"/>
        <v>0</v>
      </c>
      <c r="AA93" s="101">
        <v>51</v>
      </c>
      <c r="AB93" s="230">
        <v>77786000</v>
      </c>
    </row>
    <row r="94" spans="1:28" hidden="1">
      <c r="A94" s="331">
        <v>43.2</v>
      </c>
      <c r="B94" s="332">
        <f t="shared" si="42"/>
        <v>0</v>
      </c>
      <c r="C94" s="332"/>
      <c r="D94" s="332"/>
      <c r="E94" s="333"/>
      <c r="F94" s="332"/>
      <c r="G94" s="333">
        <f t="shared" si="63"/>
        <v>0</v>
      </c>
      <c r="H94" s="333">
        <f t="shared" si="64"/>
        <v>0</v>
      </c>
      <c r="I94" s="334">
        <v>50</v>
      </c>
      <c r="J94" s="333">
        <f t="shared" si="65"/>
        <v>0</v>
      </c>
      <c r="K94" s="333">
        <f t="shared" si="47"/>
        <v>0</v>
      </c>
      <c r="L94" s="333">
        <f t="shared" si="62"/>
        <v>0</v>
      </c>
      <c r="M94" s="333">
        <f t="shared" si="49"/>
        <v>0</v>
      </c>
      <c r="N94" s="333">
        <f t="shared" si="50"/>
        <v>0</v>
      </c>
      <c r="O94" s="333">
        <f t="shared" si="51"/>
        <v>0</v>
      </c>
      <c r="P94" s="333">
        <f t="shared" si="52"/>
        <v>0</v>
      </c>
      <c r="Q94" s="333">
        <f t="shared" si="53"/>
        <v>0</v>
      </c>
      <c r="R94" s="333">
        <f t="shared" si="54"/>
        <v>0</v>
      </c>
      <c r="S94" s="333">
        <f t="shared" si="55"/>
        <v>0</v>
      </c>
      <c r="T94" s="333">
        <f t="shared" si="56"/>
        <v>0</v>
      </c>
      <c r="U94" s="333">
        <f t="shared" si="57"/>
        <v>0</v>
      </c>
      <c r="V94" s="335">
        <f t="shared" si="67"/>
        <v>0</v>
      </c>
      <c r="W94" s="333">
        <f t="shared" si="66"/>
        <v>0</v>
      </c>
      <c r="X94" s="328">
        <f t="shared" si="68"/>
        <v>0</v>
      </c>
      <c r="Y94" s="338">
        <f t="shared" si="69"/>
        <v>0</v>
      </c>
      <c r="AA94" s="101"/>
      <c r="AB94" s="104"/>
    </row>
    <row r="95" spans="1:28" ht="13.5" hidden="1" thickBot="1">
      <c r="A95" s="331" t="s">
        <v>158</v>
      </c>
      <c r="B95" s="332">
        <f t="shared" si="42"/>
        <v>17831927.797165163</v>
      </c>
      <c r="C95" s="332"/>
      <c r="D95" s="332"/>
      <c r="E95" s="333"/>
      <c r="F95" s="332"/>
      <c r="G95" s="333">
        <f t="shared" si="63"/>
        <v>0</v>
      </c>
      <c r="H95" s="333">
        <f t="shared" si="64"/>
        <v>17831927.797165163</v>
      </c>
      <c r="I95" s="334">
        <v>7</v>
      </c>
      <c r="J95" s="333">
        <f t="shared" si="65"/>
        <v>104019.57881679678</v>
      </c>
      <c r="K95" s="333">
        <f t="shared" si="47"/>
        <v>104019.57881679678</v>
      </c>
      <c r="L95" s="333">
        <f t="shared" si="62"/>
        <v>104019.57881679678</v>
      </c>
      <c r="M95" s="333">
        <f t="shared" si="49"/>
        <v>104019.57881679678</v>
      </c>
      <c r="N95" s="333">
        <f t="shared" si="50"/>
        <v>104019.57881679678</v>
      </c>
      <c r="O95" s="333">
        <f t="shared" si="51"/>
        <v>104019.57881679678</v>
      </c>
      <c r="P95" s="333">
        <f t="shared" si="52"/>
        <v>104019.57881679678</v>
      </c>
      <c r="Q95" s="333">
        <f t="shared" si="53"/>
        <v>104019.57881679678</v>
      </c>
      <c r="R95" s="333">
        <f t="shared" si="54"/>
        <v>104019.57881679678</v>
      </c>
      <c r="S95" s="333">
        <f t="shared" si="55"/>
        <v>104019.57881679678</v>
      </c>
      <c r="T95" s="333">
        <f t="shared" si="56"/>
        <v>104019.57881679678</v>
      </c>
      <c r="U95" s="333">
        <f t="shared" si="57"/>
        <v>104019.57881679678</v>
      </c>
      <c r="V95" s="335">
        <f t="shared" si="67"/>
        <v>1248234.9458015615</v>
      </c>
      <c r="W95" s="333">
        <f t="shared" si="66"/>
        <v>16583692.851363601</v>
      </c>
      <c r="X95" s="328">
        <f t="shared" si="68"/>
        <v>1248234.9458015615</v>
      </c>
      <c r="Y95" s="338">
        <f t="shared" si="69"/>
        <v>0</v>
      </c>
      <c r="AA95" s="112"/>
      <c r="AB95" s="232">
        <f>SUM(AB89:AB94)</f>
        <v>97113500</v>
      </c>
    </row>
    <row r="96" spans="1:28" hidden="1">
      <c r="A96" s="341">
        <v>14.1</v>
      </c>
      <c r="B96" s="332">
        <f t="shared" si="42"/>
        <v>6835550.8267931771</v>
      </c>
      <c r="C96" s="332">
        <f>1883867-AB91</f>
        <v>282367</v>
      </c>
      <c r="D96" s="332"/>
      <c r="E96" s="333"/>
      <c r="F96" s="332"/>
      <c r="G96" s="333">
        <f t="shared" si="63"/>
        <v>141183.5</v>
      </c>
      <c r="H96" s="333">
        <f t="shared" si="64"/>
        <v>6976734.3267931771</v>
      </c>
      <c r="I96" s="334">
        <v>5</v>
      </c>
      <c r="J96" s="333">
        <f t="shared" si="65"/>
        <v>29069.726361638241</v>
      </c>
      <c r="K96" s="333">
        <f t="shared" si="47"/>
        <v>29069.726361638241</v>
      </c>
      <c r="L96" s="333">
        <f t="shared" si="62"/>
        <v>29069.726361638241</v>
      </c>
      <c r="M96" s="333">
        <f t="shared" si="49"/>
        <v>29069.726361638241</v>
      </c>
      <c r="N96" s="333">
        <f t="shared" si="50"/>
        <v>29069.726361638241</v>
      </c>
      <c r="O96" s="333">
        <f t="shared" si="51"/>
        <v>29069.726361638241</v>
      </c>
      <c r="P96" s="333">
        <f t="shared" si="52"/>
        <v>29069.726361638241</v>
      </c>
      <c r="Q96" s="333">
        <f t="shared" si="53"/>
        <v>29069.726361638241</v>
      </c>
      <c r="R96" s="333">
        <f t="shared" si="54"/>
        <v>29069.726361638241</v>
      </c>
      <c r="S96" s="333">
        <f t="shared" si="55"/>
        <v>29069.726361638241</v>
      </c>
      <c r="T96" s="333">
        <f t="shared" si="56"/>
        <v>29069.726361638241</v>
      </c>
      <c r="U96" s="333">
        <f t="shared" si="57"/>
        <v>29069.726361638241</v>
      </c>
      <c r="V96" s="335">
        <f t="shared" si="67"/>
        <v>348836.71633965877</v>
      </c>
      <c r="W96" s="333">
        <f t="shared" si="66"/>
        <v>6769081.1104535181</v>
      </c>
      <c r="X96" s="328">
        <f t="shared" si="68"/>
        <v>348836.71633965889</v>
      </c>
      <c r="Y96" s="338">
        <f t="shared" si="69"/>
        <v>0</v>
      </c>
      <c r="AA96" s="62" t="s">
        <v>263</v>
      </c>
    </row>
    <row r="97" spans="1:25" ht="13.5" hidden="1" thickBot="1">
      <c r="A97" s="342" t="s">
        <v>84</v>
      </c>
      <c r="B97" s="343">
        <f>SUM(B76:B96)</f>
        <v>4131463052.2469783</v>
      </c>
      <c r="C97" s="343">
        <f>SUM(C76:C96)</f>
        <v>414721637.35838968</v>
      </c>
      <c r="D97" s="343">
        <f>SUM(D76:D96)</f>
        <v>0</v>
      </c>
      <c r="E97" s="343">
        <f t="shared" ref="E97:H97" si="71">SUM(E76:E96)</f>
        <v>0</v>
      </c>
      <c r="F97" s="343">
        <f t="shared" si="71"/>
        <v>0</v>
      </c>
      <c r="G97" s="343">
        <f t="shared" si="71"/>
        <v>207360818.67919484</v>
      </c>
      <c r="H97" s="343">
        <f t="shared" si="71"/>
        <v>4338823870.9261723</v>
      </c>
      <c r="I97" s="343"/>
      <c r="J97" s="343">
        <f t="shared" ref="J97:T97" si="72">SUM(J76:J96)</f>
        <v>31364578.544653267</v>
      </c>
      <c r="K97" s="343">
        <f t="shared" si="72"/>
        <v>31364578.544653267</v>
      </c>
      <c r="L97" s="343">
        <f t="shared" si="72"/>
        <v>31364578.544653267</v>
      </c>
      <c r="M97" s="343">
        <f t="shared" si="72"/>
        <v>31364578.544653267</v>
      </c>
      <c r="N97" s="343">
        <f t="shared" si="72"/>
        <v>31364578.544653267</v>
      </c>
      <c r="O97" s="343">
        <f t="shared" si="72"/>
        <v>31364578.544653267</v>
      </c>
      <c r="P97" s="343">
        <f t="shared" si="72"/>
        <v>31364578.544653267</v>
      </c>
      <c r="Q97" s="343">
        <f t="shared" si="72"/>
        <v>31364578.544653267</v>
      </c>
      <c r="R97" s="343">
        <f t="shared" si="72"/>
        <v>31364578.544653267</v>
      </c>
      <c r="S97" s="343">
        <f t="shared" si="72"/>
        <v>31364578.544653267</v>
      </c>
      <c r="T97" s="343">
        <f t="shared" si="72"/>
        <v>31364578.544653267</v>
      </c>
      <c r="U97" s="343">
        <f>SUM(U76:U96)</f>
        <v>31364578.544653267</v>
      </c>
      <c r="V97" s="343">
        <f>SUM(V76:V96)</f>
        <v>376675218.0570401</v>
      </c>
      <c r="W97" s="343">
        <f>SUM(W76:W96)</f>
        <v>4169509471.5483274</v>
      </c>
      <c r="X97" s="328">
        <f>SUM(X76:X96)</f>
        <v>376374942.5358392</v>
      </c>
      <c r="Y97" s="338">
        <f t="shared" si="69"/>
        <v>300275.52120089531</v>
      </c>
    </row>
    <row r="98" spans="1:25" hidden="1">
      <c r="A98" s="344"/>
      <c r="B98" s="345" t="s">
        <v>119</v>
      </c>
      <c r="C98" s="346">
        <f>+AB95</f>
        <v>97113500</v>
      </c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7"/>
      <c r="Y98" s="347"/>
    </row>
    <row r="99" spans="1:25" hidden="1">
      <c r="A99" s="344"/>
      <c r="B99" s="345" t="s">
        <v>84</v>
      </c>
      <c r="C99" s="346">
        <f>+C97+C98</f>
        <v>511835137.35838968</v>
      </c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7"/>
      <c r="Y99" s="347"/>
    </row>
    <row r="100" spans="1:25" hidden="1">
      <c r="A100" s="344"/>
      <c r="B100" s="345" t="s">
        <v>226</v>
      </c>
      <c r="C100" s="346">
        <f>+C99-C93</f>
        <v>497661208.9999997</v>
      </c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7"/>
      <c r="Y100" s="347"/>
    </row>
    <row r="101" spans="1:25" hidden="1">
      <c r="A101" s="307" t="s">
        <v>189</v>
      </c>
      <c r="B101" s="308"/>
      <c r="C101" s="308"/>
      <c r="D101" s="308"/>
      <c r="E101" s="308"/>
      <c r="F101" s="308"/>
      <c r="G101" s="308"/>
      <c r="H101" s="309" t="s">
        <v>127</v>
      </c>
      <c r="I101" s="308"/>
      <c r="J101" s="310"/>
      <c r="K101" s="308"/>
      <c r="L101" s="308"/>
      <c r="M101" s="308"/>
      <c r="N101" s="308"/>
      <c r="O101" s="308"/>
      <c r="P101" s="308"/>
      <c r="Q101" s="308"/>
      <c r="R101" s="308"/>
      <c r="S101" s="308"/>
      <c r="T101" s="308"/>
      <c r="U101" s="308"/>
      <c r="V101" s="308"/>
      <c r="W101" s="308"/>
      <c r="X101" s="311"/>
      <c r="Y101" s="312"/>
    </row>
    <row r="102" spans="1:25" hidden="1">
      <c r="A102" s="307" t="s">
        <v>232</v>
      </c>
      <c r="B102" s="308"/>
      <c r="C102" s="308"/>
      <c r="D102" s="308"/>
      <c r="E102" s="308"/>
      <c r="F102" s="308"/>
      <c r="G102" s="308"/>
      <c r="H102" s="313" t="s">
        <v>131</v>
      </c>
      <c r="I102" s="308"/>
      <c r="J102" s="310"/>
      <c r="K102" s="308"/>
      <c r="L102" s="308"/>
      <c r="M102" s="308"/>
      <c r="N102" s="308"/>
      <c r="O102" s="308"/>
      <c r="P102" s="308"/>
      <c r="Q102" s="308"/>
      <c r="R102" s="308"/>
      <c r="S102" s="308"/>
      <c r="T102" s="310"/>
      <c r="U102" s="308"/>
      <c r="V102" s="308"/>
      <c r="W102" s="308"/>
      <c r="X102" s="311"/>
      <c r="Y102" s="312"/>
    </row>
    <row r="103" spans="1:25" hidden="1">
      <c r="A103" s="307" t="s">
        <v>133</v>
      </c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14"/>
      <c r="Q103" s="308"/>
      <c r="R103" s="308"/>
      <c r="S103" s="308"/>
      <c r="T103" s="308"/>
      <c r="U103" s="308"/>
      <c r="V103" s="308"/>
      <c r="W103" s="308"/>
      <c r="X103" s="311"/>
      <c r="Y103" s="312"/>
    </row>
    <row r="104" spans="1:25" hidden="1">
      <c r="A104" s="317" t="s">
        <v>191</v>
      </c>
      <c r="B104" s="31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11"/>
      <c r="Y104" s="312"/>
    </row>
    <row r="105" spans="1:25" hidden="1">
      <c r="A105" s="348"/>
      <c r="B105" s="349" t="s">
        <v>134</v>
      </c>
      <c r="C105" s="350" t="s">
        <v>135</v>
      </c>
      <c r="D105" s="351" t="s">
        <v>136</v>
      </c>
      <c r="E105" s="348"/>
      <c r="F105" s="350" t="s">
        <v>137</v>
      </c>
      <c r="G105" s="351" t="s">
        <v>138</v>
      </c>
      <c r="H105" s="350" t="s">
        <v>139</v>
      </c>
      <c r="I105" s="348"/>
      <c r="J105" s="351" t="s">
        <v>25</v>
      </c>
      <c r="K105" s="351" t="s">
        <v>25</v>
      </c>
      <c r="L105" s="351" t="s">
        <v>25</v>
      </c>
      <c r="M105" s="351" t="s">
        <v>25</v>
      </c>
      <c r="N105" s="351" t="s">
        <v>25</v>
      </c>
      <c r="O105" s="351" t="s">
        <v>25</v>
      </c>
      <c r="P105" s="351" t="s">
        <v>25</v>
      </c>
      <c r="Q105" s="351" t="s">
        <v>25</v>
      </c>
      <c r="R105" s="351" t="s">
        <v>25</v>
      </c>
      <c r="S105" s="351" t="s">
        <v>25</v>
      </c>
      <c r="T105" s="351" t="s">
        <v>25</v>
      </c>
      <c r="U105" s="352" t="s">
        <v>25</v>
      </c>
      <c r="V105" s="351" t="s">
        <v>25</v>
      </c>
      <c r="W105" s="353" t="s">
        <v>140</v>
      </c>
      <c r="X105" s="311"/>
      <c r="Y105" s="312"/>
    </row>
    <row r="106" spans="1:25" hidden="1">
      <c r="A106" s="354" t="s">
        <v>141</v>
      </c>
      <c r="B106" s="355" t="s">
        <v>142</v>
      </c>
      <c r="C106" s="354" t="s">
        <v>5</v>
      </c>
      <c r="D106" s="354" t="s">
        <v>143</v>
      </c>
      <c r="E106" s="356" t="s">
        <v>144</v>
      </c>
      <c r="F106" s="354" t="s">
        <v>145</v>
      </c>
      <c r="G106" s="357" t="s">
        <v>146</v>
      </c>
      <c r="H106" s="354" t="s">
        <v>147</v>
      </c>
      <c r="I106" s="357" t="s">
        <v>16</v>
      </c>
      <c r="J106" s="357" t="s">
        <v>192</v>
      </c>
      <c r="K106" s="357" t="s">
        <v>192</v>
      </c>
      <c r="L106" s="357" t="s">
        <v>192</v>
      </c>
      <c r="M106" s="357" t="s">
        <v>192</v>
      </c>
      <c r="N106" s="357" t="s">
        <v>192</v>
      </c>
      <c r="O106" s="357" t="s">
        <v>192</v>
      </c>
      <c r="P106" s="357" t="s">
        <v>192</v>
      </c>
      <c r="Q106" s="357" t="s">
        <v>192</v>
      </c>
      <c r="R106" s="357" t="s">
        <v>192</v>
      </c>
      <c r="S106" s="357" t="s">
        <v>192</v>
      </c>
      <c r="T106" s="357" t="s">
        <v>192</v>
      </c>
      <c r="U106" s="358" t="s">
        <v>192</v>
      </c>
      <c r="V106" s="354"/>
      <c r="W106" s="359" t="s">
        <v>10</v>
      </c>
      <c r="X106" s="311"/>
      <c r="Y106" s="322"/>
    </row>
    <row r="107" spans="1:25" hidden="1">
      <c r="A107" s="360" t="s">
        <v>148</v>
      </c>
      <c r="B107" s="361" t="s">
        <v>149</v>
      </c>
      <c r="C107" s="360" t="s">
        <v>84</v>
      </c>
      <c r="D107" s="362" t="s">
        <v>150</v>
      </c>
      <c r="E107" s="363"/>
      <c r="F107" s="360" t="s">
        <v>151</v>
      </c>
      <c r="G107" s="362" t="s">
        <v>152</v>
      </c>
      <c r="H107" s="360" t="s">
        <v>153</v>
      </c>
      <c r="I107" s="362" t="s">
        <v>154</v>
      </c>
      <c r="J107" s="362" t="s">
        <v>194</v>
      </c>
      <c r="K107" s="362" t="s">
        <v>195</v>
      </c>
      <c r="L107" s="362" t="s">
        <v>196</v>
      </c>
      <c r="M107" s="362" t="s">
        <v>197</v>
      </c>
      <c r="N107" s="362" t="s">
        <v>198</v>
      </c>
      <c r="O107" s="362" t="s">
        <v>199</v>
      </c>
      <c r="P107" s="362" t="s">
        <v>200</v>
      </c>
      <c r="Q107" s="362" t="s">
        <v>201</v>
      </c>
      <c r="R107" s="362" t="s">
        <v>202</v>
      </c>
      <c r="S107" s="362" t="s">
        <v>203</v>
      </c>
      <c r="T107" s="362" t="s">
        <v>204</v>
      </c>
      <c r="U107" s="362" t="s">
        <v>205</v>
      </c>
      <c r="V107" s="362" t="s">
        <v>155</v>
      </c>
      <c r="W107" s="359" t="s">
        <v>174</v>
      </c>
      <c r="X107" s="323" t="s">
        <v>167</v>
      </c>
      <c r="Y107" s="322"/>
    </row>
    <row r="108" spans="1:25" hidden="1">
      <c r="A108" s="357"/>
      <c r="B108" s="364"/>
      <c r="C108" s="356"/>
      <c r="D108" s="356"/>
      <c r="E108" s="356"/>
      <c r="F108" s="356"/>
      <c r="G108" s="356"/>
      <c r="H108" s="356"/>
      <c r="I108" s="357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65"/>
      <c r="W108" s="348"/>
      <c r="X108" s="311"/>
      <c r="Y108" s="322"/>
    </row>
    <row r="109" spans="1:25" hidden="1">
      <c r="A109" s="358">
        <v>1</v>
      </c>
      <c r="B109" s="332">
        <f t="shared" ref="B109:B129" si="73">W76</f>
        <v>955076211.08121598</v>
      </c>
      <c r="C109" s="356"/>
      <c r="D109" s="356"/>
      <c r="E109" s="356"/>
      <c r="F109" s="356"/>
      <c r="G109" s="333">
        <f t="shared" ref="G109" si="74">+((C109+F109)*0.5)</f>
        <v>0</v>
      </c>
      <c r="H109" s="333">
        <f>+B109+G109+D109</f>
        <v>955076211.08121598</v>
      </c>
      <c r="I109" s="334">
        <v>4</v>
      </c>
      <c r="J109" s="333">
        <f>H109*I109/100/12</f>
        <v>3183587.3702707198</v>
      </c>
      <c r="K109" s="333">
        <f>H109*I109/100/12</f>
        <v>3183587.3702707198</v>
      </c>
      <c r="L109" s="333">
        <f>H109*I109/100/12</f>
        <v>3183587.3702707198</v>
      </c>
      <c r="M109" s="333">
        <f>H109*I109/100/12</f>
        <v>3183587.3702707198</v>
      </c>
      <c r="N109" s="333">
        <f>H109*I109/100/12</f>
        <v>3183587.3702707198</v>
      </c>
      <c r="O109" s="333">
        <f>H109*I109/100/12</f>
        <v>3183587.3702707198</v>
      </c>
      <c r="P109" s="333">
        <f>H109*I109/100/12</f>
        <v>3183587.3702707198</v>
      </c>
      <c r="Q109" s="333">
        <f>H109*I109/100/12</f>
        <v>3183587.3702707198</v>
      </c>
      <c r="R109" s="333">
        <f>H109*I109/100/12</f>
        <v>3183587.3702707198</v>
      </c>
      <c r="S109" s="333">
        <f>H109*I109/100/12</f>
        <v>3183587.3702707198</v>
      </c>
      <c r="T109" s="333">
        <f>H109*I109/100/12</f>
        <v>3183587.3702707198</v>
      </c>
      <c r="U109" s="333">
        <f>H109*I109/100/12</f>
        <v>3183587.3702707198</v>
      </c>
      <c r="V109" s="335">
        <f>SUM(J109:U109)</f>
        <v>38203048.443248644</v>
      </c>
      <c r="W109" s="333">
        <f>+B109+C109+F109-V109</f>
        <v>916873162.63796735</v>
      </c>
      <c r="X109" s="328">
        <f>H109*I109/100</f>
        <v>38203048.443248637</v>
      </c>
      <c r="Y109" s="329">
        <f t="shared" ref="Y109:Y117" si="75">V109-X109</f>
        <v>0</v>
      </c>
    </row>
    <row r="110" spans="1:25" hidden="1">
      <c r="A110" s="331" t="s">
        <v>157</v>
      </c>
      <c r="B110" s="332">
        <f t="shared" si="73"/>
        <v>117335225.69675383</v>
      </c>
      <c r="C110" s="332">
        <f>41293.2-AB124</f>
        <v>0</v>
      </c>
      <c r="D110" s="332"/>
      <c r="E110" s="333"/>
      <c r="F110" s="332"/>
      <c r="G110" s="333">
        <f>+((C110+F110)*0.5)</f>
        <v>0</v>
      </c>
      <c r="H110" s="333">
        <f t="shared" ref="H110:H116" si="76">+B110+G110+D110</f>
        <v>117335225.69675383</v>
      </c>
      <c r="I110" s="334">
        <v>6</v>
      </c>
      <c r="J110" s="333">
        <f t="shared" ref="J110:J116" si="77">H110*I110/100/12</f>
        <v>586676.12848376913</v>
      </c>
      <c r="K110" s="333">
        <f t="shared" ref="K110:K129" si="78">H110*I110/100/12</f>
        <v>586676.12848376913</v>
      </c>
      <c r="L110" s="333">
        <f t="shared" ref="L110:L113" si="79">H110*I110/100/12</f>
        <v>586676.12848376913</v>
      </c>
      <c r="M110" s="333">
        <f t="shared" ref="M110:M129" si="80">H110*I110/100/12</f>
        <v>586676.12848376913</v>
      </c>
      <c r="N110" s="333">
        <f t="shared" ref="N110:N129" si="81">H110*I110/100/12</f>
        <v>586676.12848376913</v>
      </c>
      <c r="O110" s="333">
        <f t="shared" ref="O110:O129" si="82">H110*I110/100/12</f>
        <v>586676.12848376913</v>
      </c>
      <c r="P110" s="333">
        <f t="shared" ref="P110:P129" si="83">H110*I110/100/12</f>
        <v>586676.12848376913</v>
      </c>
      <c r="Q110" s="333">
        <f t="shared" ref="Q110:Q129" si="84">H110*I110/100/12</f>
        <v>586676.12848376913</v>
      </c>
      <c r="R110" s="333">
        <f t="shared" ref="R110:R129" si="85">H110*I110/100/12</f>
        <v>586676.12848376913</v>
      </c>
      <c r="S110" s="333">
        <f t="shared" ref="S110:S129" si="86">H110*I110/100/12</f>
        <v>586676.12848376913</v>
      </c>
      <c r="T110" s="333">
        <f t="shared" ref="T110:T129" si="87">H110*I110/100/12</f>
        <v>586676.12848376913</v>
      </c>
      <c r="U110" s="333">
        <f t="shared" ref="U110:U129" si="88">H110*I110/100/12</f>
        <v>586676.12848376913</v>
      </c>
      <c r="V110" s="335">
        <f t="shared" ref="V110:V116" si="89">SUM(J110:U110)</f>
        <v>7040113.541805231</v>
      </c>
      <c r="W110" s="333">
        <f>+B110+C110+F110-V110</f>
        <v>110295112.15494859</v>
      </c>
      <c r="X110" s="328">
        <f>H110*I110/100</f>
        <v>7040113.5418052291</v>
      </c>
      <c r="Y110" s="329">
        <f t="shared" si="75"/>
        <v>0</v>
      </c>
    </row>
    <row r="111" spans="1:25" hidden="1">
      <c r="A111" s="331">
        <v>2</v>
      </c>
      <c r="B111" s="332">
        <f t="shared" si="73"/>
        <v>89953880.958728001</v>
      </c>
      <c r="C111" s="332"/>
      <c r="D111" s="332"/>
      <c r="E111" s="333"/>
      <c r="F111" s="332"/>
      <c r="G111" s="333">
        <f t="shared" ref="G111:G115" si="90">+((C111+F111)*0.5)</f>
        <v>0</v>
      </c>
      <c r="H111" s="333">
        <f t="shared" si="76"/>
        <v>89953880.958728001</v>
      </c>
      <c r="I111" s="334">
        <v>6</v>
      </c>
      <c r="J111" s="333">
        <f t="shared" si="77"/>
        <v>449769.40479363996</v>
      </c>
      <c r="K111" s="333">
        <f t="shared" si="78"/>
        <v>449769.40479363996</v>
      </c>
      <c r="L111" s="333">
        <f t="shared" si="79"/>
        <v>449769.40479363996</v>
      </c>
      <c r="M111" s="333">
        <f t="shared" si="80"/>
        <v>449769.40479363996</v>
      </c>
      <c r="N111" s="333">
        <f t="shared" si="81"/>
        <v>449769.40479363996</v>
      </c>
      <c r="O111" s="333">
        <f t="shared" si="82"/>
        <v>449769.40479363996</v>
      </c>
      <c r="P111" s="333">
        <f t="shared" si="83"/>
        <v>449769.40479363996</v>
      </c>
      <c r="Q111" s="333">
        <f t="shared" si="84"/>
        <v>449769.40479363996</v>
      </c>
      <c r="R111" s="333">
        <f t="shared" si="85"/>
        <v>449769.40479363996</v>
      </c>
      <c r="S111" s="333">
        <f t="shared" si="86"/>
        <v>449769.40479363996</v>
      </c>
      <c r="T111" s="333">
        <f t="shared" si="87"/>
        <v>449769.40479363996</v>
      </c>
      <c r="U111" s="333">
        <f t="shared" si="88"/>
        <v>449769.40479363996</v>
      </c>
      <c r="V111" s="335">
        <f t="shared" si="89"/>
        <v>5397232.8575236797</v>
      </c>
      <c r="W111" s="333">
        <f>+B111+C111+F111-V111</f>
        <v>84556648.101204321</v>
      </c>
      <c r="X111" s="328">
        <f t="shared" ref="X111:X117" si="91">H111*I111/100</f>
        <v>5397232.8575236797</v>
      </c>
      <c r="Y111" s="329">
        <f t="shared" si="75"/>
        <v>0</v>
      </c>
    </row>
    <row r="112" spans="1:25" hidden="1">
      <c r="A112" s="331">
        <v>3</v>
      </c>
      <c r="B112" s="332">
        <f t="shared" si="73"/>
        <v>2839833.4847499998</v>
      </c>
      <c r="C112" s="332"/>
      <c r="D112" s="332"/>
      <c r="E112" s="333"/>
      <c r="F112" s="332"/>
      <c r="G112" s="333">
        <f t="shared" si="90"/>
        <v>0</v>
      </c>
      <c r="H112" s="333">
        <f t="shared" si="76"/>
        <v>2839833.4847499998</v>
      </c>
      <c r="I112" s="334">
        <v>5</v>
      </c>
      <c r="J112" s="333">
        <f t="shared" si="77"/>
        <v>11832.639519791664</v>
      </c>
      <c r="K112" s="333">
        <f t="shared" si="78"/>
        <v>11832.639519791664</v>
      </c>
      <c r="L112" s="333">
        <f t="shared" si="79"/>
        <v>11832.639519791664</v>
      </c>
      <c r="M112" s="333">
        <f t="shared" si="80"/>
        <v>11832.639519791664</v>
      </c>
      <c r="N112" s="333">
        <f t="shared" si="81"/>
        <v>11832.639519791664</v>
      </c>
      <c r="O112" s="333">
        <f t="shared" si="82"/>
        <v>11832.639519791664</v>
      </c>
      <c r="P112" s="333">
        <f t="shared" si="83"/>
        <v>11832.639519791664</v>
      </c>
      <c r="Q112" s="333">
        <f t="shared" si="84"/>
        <v>11832.639519791664</v>
      </c>
      <c r="R112" s="333">
        <f t="shared" si="85"/>
        <v>11832.639519791664</v>
      </c>
      <c r="S112" s="333">
        <f t="shared" si="86"/>
        <v>11832.639519791664</v>
      </c>
      <c r="T112" s="333">
        <f t="shared" si="87"/>
        <v>11832.639519791664</v>
      </c>
      <c r="U112" s="333">
        <f t="shared" si="88"/>
        <v>11832.639519791664</v>
      </c>
      <c r="V112" s="335">
        <f t="shared" si="89"/>
        <v>141991.6742375</v>
      </c>
      <c r="W112" s="333">
        <f t="shared" ref="W112:W116" si="92">+B112+C112+F112-V112</f>
        <v>2697841.8105124999</v>
      </c>
      <c r="X112" s="328">
        <f t="shared" si="91"/>
        <v>141991.67423749997</v>
      </c>
      <c r="Y112" s="329">
        <f t="shared" si="75"/>
        <v>0</v>
      </c>
    </row>
    <row r="113" spans="1:28" hidden="1">
      <c r="A113" s="331">
        <v>6</v>
      </c>
      <c r="B113" s="332">
        <f t="shared" si="73"/>
        <v>74409.758999999991</v>
      </c>
      <c r="C113" s="332"/>
      <c r="D113" s="332"/>
      <c r="E113" s="333"/>
      <c r="F113" s="332"/>
      <c r="G113" s="333">
        <f t="shared" si="90"/>
        <v>0</v>
      </c>
      <c r="H113" s="333">
        <f t="shared" si="76"/>
        <v>74409.758999999991</v>
      </c>
      <c r="I113" s="334">
        <v>10</v>
      </c>
      <c r="J113" s="333">
        <f t="shared" si="77"/>
        <v>620.08132499999988</v>
      </c>
      <c r="K113" s="333">
        <f t="shared" si="78"/>
        <v>620.08132499999988</v>
      </c>
      <c r="L113" s="333">
        <f t="shared" si="79"/>
        <v>620.08132499999988</v>
      </c>
      <c r="M113" s="333">
        <f t="shared" si="80"/>
        <v>620.08132499999988</v>
      </c>
      <c r="N113" s="333">
        <f t="shared" si="81"/>
        <v>620.08132499999988</v>
      </c>
      <c r="O113" s="333">
        <f t="shared" si="82"/>
        <v>620.08132499999988</v>
      </c>
      <c r="P113" s="333">
        <f t="shared" si="83"/>
        <v>620.08132499999988</v>
      </c>
      <c r="Q113" s="333">
        <f t="shared" si="84"/>
        <v>620.08132499999988</v>
      </c>
      <c r="R113" s="333">
        <f t="shared" si="85"/>
        <v>620.08132499999988</v>
      </c>
      <c r="S113" s="333">
        <f t="shared" si="86"/>
        <v>620.08132499999988</v>
      </c>
      <c r="T113" s="333">
        <f t="shared" si="87"/>
        <v>620.08132499999988</v>
      </c>
      <c r="U113" s="333">
        <f t="shared" si="88"/>
        <v>620.08132499999988</v>
      </c>
      <c r="V113" s="335">
        <f t="shared" si="89"/>
        <v>7440.9759000000004</v>
      </c>
      <c r="W113" s="333">
        <f t="shared" si="92"/>
        <v>66968.783099999986</v>
      </c>
      <c r="X113" s="328">
        <f t="shared" si="91"/>
        <v>7440.9758999999985</v>
      </c>
      <c r="Y113" s="329">
        <f t="shared" si="75"/>
        <v>0</v>
      </c>
    </row>
    <row r="114" spans="1:28" hidden="1">
      <c r="A114" s="331">
        <v>7</v>
      </c>
      <c r="B114" s="332">
        <f t="shared" si="73"/>
        <v>470386332.81343746</v>
      </c>
      <c r="C114" s="332">
        <v>11075270</v>
      </c>
      <c r="D114" s="332"/>
      <c r="E114" s="332"/>
      <c r="F114" s="332"/>
      <c r="G114" s="333">
        <f t="shared" si="90"/>
        <v>5537635</v>
      </c>
      <c r="H114" s="333">
        <f t="shared" si="76"/>
        <v>475923967.81343746</v>
      </c>
      <c r="I114" s="334">
        <v>15</v>
      </c>
      <c r="J114" s="333">
        <f t="shared" si="77"/>
        <v>5949049.5976679688</v>
      </c>
      <c r="K114" s="333">
        <f t="shared" si="78"/>
        <v>5949049.5976679688</v>
      </c>
      <c r="L114" s="333">
        <f>H114*I114/100/12</f>
        <v>5949049.5976679688</v>
      </c>
      <c r="M114" s="333">
        <f t="shared" si="80"/>
        <v>5949049.5976679688</v>
      </c>
      <c r="N114" s="333">
        <f t="shared" si="81"/>
        <v>5949049.5976679688</v>
      </c>
      <c r="O114" s="333">
        <f t="shared" si="82"/>
        <v>5949049.5976679688</v>
      </c>
      <c r="P114" s="333">
        <f t="shared" si="83"/>
        <v>5949049.5976679688</v>
      </c>
      <c r="Q114" s="333">
        <f t="shared" si="84"/>
        <v>5949049.5976679688</v>
      </c>
      <c r="R114" s="333">
        <f t="shared" si="85"/>
        <v>5949049.5976679688</v>
      </c>
      <c r="S114" s="333">
        <f t="shared" si="86"/>
        <v>5949049.5976679688</v>
      </c>
      <c r="T114" s="333">
        <f t="shared" si="87"/>
        <v>5949049.5976679688</v>
      </c>
      <c r="U114" s="333">
        <f t="shared" si="88"/>
        <v>5949049.5976679688</v>
      </c>
      <c r="V114" s="335">
        <f t="shared" si="89"/>
        <v>71388595.172015622</v>
      </c>
      <c r="W114" s="333">
        <f t="shared" si="92"/>
        <v>410073007.64142185</v>
      </c>
      <c r="X114" s="328">
        <f t="shared" si="91"/>
        <v>71388595.172015622</v>
      </c>
      <c r="Y114" s="329">
        <f t="shared" si="75"/>
        <v>0</v>
      </c>
    </row>
    <row r="115" spans="1:28" hidden="1">
      <c r="A115" s="331">
        <v>8</v>
      </c>
      <c r="B115" s="332">
        <f t="shared" si="73"/>
        <v>146525127.89186028</v>
      </c>
      <c r="C115" s="333">
        <v>18184301</v>
      </c>
      <c r="D115" s="332"/>
      <c r="E115" s="333"/>
      <c r="F115" s="332"/>
      <c r="G115" s="333">
        <f t="shared" si="90"/>
        <v>9092150.5</v>
      </c>
      <c r="H115" s="333">
        <f t="shared" si="76"/>
        <v>155617278.39186028</v>
      </c>
      <c r="I115" s="334">
        <v>20</v>
      </c>
      <c r="J115" s="333">
        <f t="shared" si="77"/>
        <v>2593621.3065310046</v>
      </c>
      <c r="K115" s="333">
        <f t="shared" si="78"/>
        <v>2593621.3065310046</v>
      </c>
      <c r="L115" s="333">
        <f t="shared" ref="L115:L129" si="93">H115*I115/100/12</f>
        <v>2593621.3065310046</v>
      </c>
      <c r="M115" s="333">
        <f t="shared" si="80"/>
        <v>2593621.3065310046</v>
      </c>
      <c r="N115" s="333">
        <f t="shared" si="81"/>
        <v>2593621.3065310046</v>
      </c>
      <c r="O115" s="333">
        <f t="shared" si="82"/>
        <v>2593621.3065310046</v>
      </c>
      <c r="P115" s="333">
        <f t="shared" si="83"/>
        <v>2593621.3065310046</v>
      </c>
      <c r="Q115" s="333">
        <f t="shared" si="84"/>
        <v>2593621.3065310046</v>
      </c>
      <c r="R115" s="333">
        <f t="shared" si="85"/>
        <v>2593621.3065310046</v>
      </c>
      <c r="S115" s="333">
        <f t="shared" si="86"/>
        <v>2593621.3065310046</v>
      </c>
      <c r="T115" s="333">
        <f t="shared" si="87"/>
        <v>2593621.3065310046</v>
      </c>
      <c r="U115" s="333">
        <f t="shared" si="88"/>
        <v>2593621.3065310046</v>
      </c>
      <c r="V115" s="335">
        <f t="shared" si="89"/>
        <v>31123455.678372055</v>
      </c>
      <c r="W115" s="333">
        <f t="shared" si="92"/>
        <v>133585973.21348822</v>
      </c>
      <c r="X115" s="328">
        <f t="shared" si="91"/>
        <v>31123455.678372055</v>
      </c>
      <c r="Y115" s="329">
        <f t="shared" si="75"/>
        <v>0</v>
      </c>
    </row>
    <row r="116" spans="1:28" hidden="1">
      <c r="A116" s="331">
        <v>10</v>
      </c>
      <c r="B116" s="332">
        <f t="shared" si="73"/>
        <v>17942687.859999999</v>
      </c>
      <c r="C116" s="333">
        <v>5106151</v>
      </c>
      <c r="D116" s="332"/>
      <c r="E116" s="333"/>
      <c r="F116" s="332"/>
      <c r="G116" s="333">
        <f>+((C116+F116)*0.5)</f>
        <v>2553075.5</v>
      </c>
      <c r="H116" s="333">
        <f t="shared" si="76"/>
        <v>20495763.359999999</v>
      </c>
      <c r="I116" s="334">
        <v>30</v>
      </c>
      <c r="J116" s="333">
        <f t="shared" si="77"/>
        <v>512394.08399999997</v>
      </c>
      <c r="K116" s="333">
        <f t="shared" si="78"/>
        <v>512394.08399999997</v>
      </c>
      <c r="L116" s="333">
        <f t="shared" si="93"/>
        <v>512394.08399999997</v>
      </c>
      <c r="M116" s="333">
        <f t="shared" si="80"/>
        <v>512394.08399999997</v>
      </c>
      <c r="N116" s="333">
        <f t="shared" si="81"/>
        <v>512394.08399999997</v>
      </c>
      <c r="O116" s="333">
        <f t="shared" si="82"/>
        <v>512394.08399999997</v>
      </c>
      <c r="P116" s="333">
        <f t="shared" si="83"/>
        <v>512394.08399999997</v>
      </c>
      <c r="Q116" s="333">
        <f t="shared" si="84"/>
        <v>512394.08399999997</v>
      </c>
      <c r="R116" s="333">
        <f t="shared" si="85"/>
        <v>512394.08399999997</v>
      </c>
      <c r="S116" s="333">
        <f t="shared" si="86"/>
        <v>512394.08399999997</v>
      </c>
      <c r="T116" s="333">
        <f t="shared" si="87"/>
        <v>512394.08399999997</v>
      </c>
      <c r="U116" s="333">
        <f t="shared" si="88"/>
        <v>512394.08399999997</v>
      </c>
      <c r="V116" s="335">
        <f t="shared" si="89"/>
        <v>6148729.0079999985</v>
      </c>
      <c r="W116" s="333">
        <f t="shared" si="92"/>
        <v>16900109.852000002</v>
      </c>
      <c r="X116" s="328">
        <f t="shared" si="91"/>
        <v>6148729.0079999994</v>
      </c>
      <c r="Y116" s="329">
        <f t="shared" si="75"/>
        <v>0</v>
      </c>
    </row>
    <row r="117" spans="1:28" hidden="1">
      <c r="A117" s="331">
        <v>12</v>
      </c>
      <c r="B117" s="332">
        <f t="shared" si="73"/>
        <v>18414116</v>
      </c>
      <c r="C117" s="333">
        <v>23566620</v>
      </c>
      <c r="D117" s="332"/>
      <c r="E117" s="333"/>
      <c r="F117" s="332"/>
      <c r="G117" s="333">
        <f>+((C117-D117+F117)*0.5)</f>
        <v>11783310</v>
      </c>
      <c r="H117" s="333">
        <f>+B117+G117+D117</f>
        <v>30197426</v>
      </c>
      <c r="I117" s="334">
        <v>100</v>
      </c>
      <c r="J117" s="333">
        <f>H117*I117/100/12</f>
        <v>2516452.1666666665</v>
      </c>
      <c r="K117" s="333">
        <f t="shared" si="78"/>
        <v>2516452.1666666665</v>
      </c>
      <c r="L117" s="333">
        <f t="shared" si="93"/>
        <v>2516452.1666666665</v>
      </c>
      <c r="M117" s="333">
        <f t="shared" si="80"/>
        <v>2516452.1666666665</v>
      </c>
      <c r="N117" s="333">
        <f t="shared" si="81"/>
        <v>2516452.1666666665</v>
      </c>
      <c r="O117" s="333">
        <f t="shared" si="82"/>
        <v>2516452.1666666665</v>
      </c>
      <c r="P117" s="333">
        <f t="shared" si="83"/>
        <v>2516452.1666666665</v>
      </c>
      <c r="Q117" s="333">
        <f t="shared" si="84"/>
        <v>2516452.1666666665</v>
      </c>
      <c r="R117" s="333">
        <f t="shared" si="85"/>
        <v>2516452.1666666665</v>
      </c>
      <c r="S117" s="333">
        <f t="shared" si="86"/>
        <v>2516452.1666666665</v>
      </c>
      <c r="T117" s="333">
        <f t="shared" si="87"/>
        <v>2516452.1666666665</v>
      </c>
      <c r="U117" s="333">
        <f t="shared" si="88"/>
        <v>2516452.1666666665</v>
      </c>
      <c r="V117" s="335">
        <f>SUM(J117:U117)</f>
        <v>30197426.000000004</v>
      </c>
      <c r="W117" s="333">
        <f>+B117+C117+F117-V117</f>
        <v>11783309.999999996</v>
      </c>
      <c r="X117" s="336">
        <f t="shared" si="91"/>
        <v>30197426</v>
      </c>
      <c r="Y117" s="337">
        <f t="shared" si="75"/>
        <v>0</v>
      </c>
    </row>
    <row r="118" spans="1:28" hidden="1">
      <c r="A118" s="331">
        <v>13</v>
      </c>
      <c r="B118" s="332">
        <f t="shared" si="73"/>
        <v>675665.04924188368</v>
      </c>
      <c r="C118" s="333"/>
      <c r="D118" s="332"/>
      <c r="E118" s="333"/>
      <c r="F118" s="332"/>
      <c r="G118" s="333">
        <f t="shared" ref="G118:G129" si="94">+((C118+F118)*0.5)</f>
        <v>0</v>
      </c>
      <c r="H118" s="333">
        <f t="shared" ref="H118:H129" si="95">+B118+G118+D118</f>
        <v>675665.04924188368</v>
      </c>
      <c r="I118" s="334"/>
      <c r="J118" s="333">
        <f t="shared" ref="J118:J129" si="96">H118*I118/100/12</f>
        <v>0</v>
      </c>
      <c r="K118" s="333">
        <f t="shared" si="78"/>
        <v>0</v>
      </c>
      <c r="L118" s="333">
        <f t="shared" si="93"/>
        <v>0</v>
      </c>
      <c r="M118" s="333">
        <f t="shared" si="80"/>
        <v>0</v>
      </c>
      <c r="N118" s="333">
        <f t="shared" si="81"/>
        <v>0</v>
      </c>
      <c r="O118" s="333">
        <f t="shared" si="82"/>
        <v>0</v>
      </c>
      <c r="P118" s="333">
        <f t="shared" si="83"/>
        <v>0</v>
      </c>
      <c r="Q118" s="333">
        <f t="shared" si="84"/>
        <v>0</v>
      </c>
      <c r="R118" s="333">
        <f t="shared" si="85"/>
        <v>0</v>
      </c>
      <c r="S118" s="333">
        <f t="shared" si="86"/>
        <v>0</v>
      </c>
      <c r="T118" s="333">
        <f t="shared" si="87"/>
        <v>0</v>
      </c>
      <c r="U118" s="333">
        <f t="shared" si="88"/>
        <v>0</v>
      </c>
      <c r="V118" s="335">
        <v>211216.52120097578</v>
      </c>
      <c r="W118" s="333">
        <f t="shared" ref="W118:W129" si="97">+B118+C118+F118-V118</f>
        <v>464448.52804090793</v>
      </c>
      <c r="X118" s="328"/>
      <c r="Y118" s="338">
        <f>V118-X118</f>
        <v>211216.52120097578</v>
      </c>
      <c r="AA118" s="62" t="s">
        <v>292</v>
      </c>
    </row>
    <row r="119" spans="1:28" hidden="1">
      <c r="A119" s="331">
        <v>17</v>
      </c>
      <c r="B119" s="332">
        <f t="shared" si="73"/>
        <v>486010.32832000003</v>
      </c>
      <c r="C119" s="333"/>
      <c r="D119" s="332"/>
      <c r="E119" s="333"/>
      <c r="F119" s="332"/>
      <c r="G119" s="333">
        <f t="shared" si="94"/>
        <v>0</v>
      </c>
      <c r="H119" s="333">
        <f t="shared" si="95"/>
        <v>486010.32832000003</v>
      </c>
      <c r="I119" s="334">
        <v>8</v>
      </c>
      <c r="J119" s="333">
        <f t="shared" si="96"/>
        <v>3240.0688554666667</v>
      </c>
      <c r="K119" s="333">
        <f t="shared" si="78"/>
        <v>3240.0688554666667</v>
      </c>
      <c r="L119" s="333">
        <f t="shared" si="93"/>
        <v>3240.0688554666667</v>
      </c>
      <c r="M119" s="333">
        <f t="shared" si="80"/>
        <v>3240.0688554666667</v>
      </c>
      <c r="N119" s="333">
        <f t="shared" si="81"/>
        <v>3240.0688554666667</v>
      </c>
      <c r="O119" s="333">
        <f t="shared" si="82"/>
        <v>3240.0688554666667</v>
      </c>
      <c r="P119" s="333">
        <f t="shared" si="83"/>
        <v>3240.0688554666667</v>
      </c>
      <c r="Q119" s="333">
        <f t="shared" si="84"/>
        <v>3240.0688554666667</v>
      </c>
      <c r="R119" s="333">
        <f t="shared" si="85"/>
        <v>3240.0688554666667</v>
      </c>
      <c r="S119" s="333">
        <f t="shared" si="86"/>
        <v>3240.0688554666667</v>
      </c>
      <c r="T119" s="333">
        <f t="shared" si="87"/>
        <v>3240.0688554666667</v>
      </c>
      <c r="U119" s="333">
        <f t="shared" si="88"/>
        <v>3240.0688554666667</v>
      </c>
      <c r="V119" s="335">
        <f t="shared" ref="V119:V129" si="98">SUM(J119:U119)</f>
        <v>38880.826265600001</v>
      </c>
      <c r="W119" s="333">
        <f t="shared" si="97"/>
        <v>447129.50205440004</v>
      </c>
      <c r="X119" s="328">
        <f t="shared" ref="X119:X129" si="99">H119*I119/100</f>
        <v>38880.826265600001</v>
      </c>
      <c r="Y119" s="338">
        <f t="shared" ref="Y119:Y130" si="100">V119-X119</f>
        <v>0</v>
      </c>
    </row>
    <row r="120" spans="1:28" hidden="1">
      <c r="A120" s="331">
        <v>38</v>
      </c>
      <c r="B120" s="332">
        <f t="shared" si="73"/>
        <v>3599538.1835000003</v>
      </c>
      <c r="C120" s="333"/>
      <c r="D120" s="332"/>
      <c r="E120" s="333"/>
      <c r="F120" s="332"/>
      <c r="G120" s="333">
        <f t="shared" si="94"/>
        <v>0</v>
      </c>
      <c r="H120" s="333">
        <f t="shared" si="95"/>
        <v>3599538.1835000003</v>
      </c>
      <c r="I120" s="334">
        <v>30</v>
      </c>
      <c r="J120" s="333">
        <f t="shared" si="96"/>
        <v>89988.454587500004</v>
      </c>
      <c r="K120" s="333">
        <f t="shared" si="78"/>
        <v>89988.454587500004</v>
      </c>
      <c r="L120" s="333">
        <f t="shared" si="93"/>
        <v>89988.454587500004</v>
      </c>
      <c r="M120" s="333">
        <f t="shared" si="80"/>
        <v>89988.454587500004</v>
      </c>
      <c r="N120" s="333">
        <f t="shared" si="81"/>
        <v>89988.454587500004</v>
      </c>
      <c r="O120" s="333">
        <f t="shared" si="82"/>
        <v>89988.454587500004</v>
      </c>
      <c r="P120" s="333">
        <f t="shared" si="83"/>
        <v>89988.454587500004</v>
      </c>
      <c r="Q120" s="333">
        <f t="shared" si="84"/>
        <v>89988.454587500004</v>
      </c>
      <c r="R120" s="333">
        <f t="shared" si="85"/>
        <v>89988.454587500004</v>
      </c>
      <c r="S120" s="333">
        <f t="shared" si="86"/>
        <v>89988.454587500004</v>
      </c>
      <c r="T120" s="333">
        <f t="shared" si="87"/>
        <v>89988.454587500004</v>
      </c>
      <c r="U120" s="333">
        <f t="shared" si="88"/>
        <v>89988.454587500004</v>
      </c>
      <c r="V120" s="335">
        <f t="shared" si="98"/>
        <v>1079861.4550499998</v>
      </c>
      <c r="W120" s="333">
        <f t="shared" si="97"/>
        <v>2519676.7284500003</v>
      </c>
      <c r="X120" s="328">
        <f t="shared" si="99"/>
        <v>1079861.45505</v>
      </c>
      <c r="Y120" s="338">
        <f t="shared" si="100"/>
        <v>0</v>
      </c>
      <c r="AA120" s="97" t="s">
        <v>254</v>
      </c>
      <c r="AB120" s="227"/>
    </row>
    <row r="121" spans="1:28" hidden="1">
      <c r="A121" s="331">
        <v>41</v>
      </c>
      <c r="B121" s="332">
        <f t="shared" si="73"/>
        <v>7317147.9288099334</v>
      </c>
      <c r="C121" s="333"/>
      <c r="D121" s="332"/>
      <c r="E121" s="332"/>
      <c r="F121" s="332"/>
      <c r="G121" s="333">
        <f t="shared" si="94"/>
        <v>0</v>
      </c>
      <c r="H121" s="333">
        <f t="shared" si="95"/>
        <v>7317147.9288099334</v>
      </c>
      <c r="I121" s="334">
        <v>25</v>
      </c>
      <c r="J121" s="333">
        <f t="shared" si="96"/>
        <v>152440.58185020695</v>
      </c>
      <c r="K121" s="333">
        <f t="shared" si="78"/>
        <v>152440.58185020695</v>
      </c>
      <c r="L121" s="333">
        <f t="shared" si="93"/>
        <v>152440.58185020695</v>
      </c>
      <c r="M121" s="333">
        <f t="shared" si="80"/>
        <v>152440.58185020695</v>
      </c>
      <c r="N121" s="333">
        <f t="shared" si="81"/>
        <v>152440.58185020695</v>
      </c>
      <c r="O121" s="333">
        <f t="shared" si="82"/>
        <v>152440.58185020695</v>
      </c>
      <c r="P121" s="333">
        <f t="shared" si="83"/>
        <v>152440.58185020695</v>
      </c>
      <c r="Q121" s="333">
        <f t="shared" si="84"/>
        <v>152440.58185020695</v>
      </c>
      <c r="R121" s="333">
        <f t="shared" si="85"/>
        <v>152440.58185020695</v>
      </c>
      <c r="S121" s="333">
        <f t="shared" si="86"/>
        <v>152440.58185020695</v>
      </c>
      <c r="T121" s="333">
        <f t="shared" si="87"/>
        <v>152440.58185020695</v>
      </c>
      <c r="U121" s="333">
        <f t="shared" si="88"/>
        <v>152440.58185020695</v>
      </c>
      <c r="V121" s="335">
        <f t="shared" si="98"/>
        <v>1829286.9822024833</v>
      </c>
      <c r="W121" s="333">
        <f t="shared" si="97"/>
        <v>5487860.94660745</v>
      </c>
      <c r="X121" s="328">
        <f t="shared" si="99"/>
        <v>1829286.9822024833</v>
      </c>
      <c r="Y121" s="338">
        <f t="shared" si="100"/>
        <v>0</v>
      </c>
      <c r="AA121" s="101"/>
      <c r="AB121" s="102"/>
    </row>
    <row r="122" spans="1:28" hidden="1">
      <c r="A122" s="331">
        <v>45</v>
      </c>
      <c r="B122" s="332">
        <f t="shared" si="73"/>
        <v>2164.0396250000003</v>
      </c>
      <c r="C122" s="333"/>
      <c r="D122" s="332"/>
      <c r="E122" s="332"/>
      <c r="F122" s="332"/>
      <c r="G122" s="333">
        <f t="shared" si="94"/>
        <v>0</v>
      </c>
      <c r="H122" s="333">
        <f t="shared" si="95"/>
        <v>2164.0396250000003</v>
      </c>
      <c r="I122" s="334">
        <v>45</v>
      </c>
      <c r="J122" s="333">
        <f t="shared" si="96"/>
        <v>81.151485937500013</v>
      </c>
      <c r="K122" s="333">
        <f t="shared" si="78"/>
        <v>81.151485937500013</v>
      </c>
      <c r="L122" s="333">
        <f t="shared" si="93"/>
        <v>81.151485937500013</v>
      </c>
      <c r="M122" s="333">
        <f t="shared" si="80"/>
        <v>81.151485937500013</v>
      </c>
      <c r="N122" s="333">
        <f t="shared" si="81"/>
        <v>81.151485937500013</v>
      </c>
      <c r="O122" s="333">
        <f t="shared" si="82"/>
        <v>81.151485937500013</v>
      </c>
      <c r="P122" s="333">
        <f t="shared" si="83"/>
        <v>81.151485937500013</v>
      </c>
      <c r="Q122" s="333">
        <f t="shared" si="84"/>
        <v>81.151485937500013</v>
      </c>
      <c r="R122" s="333">
        <f t="shared" si="85"/>
        <v>81.151485937500013</v>
      </c>
      <c r="S122" s="333">
        <f t="shared" si="86"/>
        <v>81.151485937500013</v>
      </c>
      <c r="T122" s="333">
        <f t="shared" si="87"/>
        <v>81.151485937500013</v>
      </c>
      <c r="U122" s="333">
        <f t="shared" si="88"/>
        <v>81.151485937500013</v>
      </c>
      <c r="V122" s="335">
        <f t="shared" si="98"/>
        <v>973.81783124999993</v>
      </c>
      <c r="W122" s="333">
        <f t="shared" si="97"/>
        <v>1190.2217937500004</v>
      </c>
      <c r="X122" s="328">
        <f t="shared" si="99"/>
        <v>973.81783125000015</v>
      </c>
      <c r="Y122" s="338">
        <f t="shared" si="100"/>
        <v>0</v>
      </c>
      <c r="AA122" s="101" t="s">
        <v>215</v>
      </c>
      <c r="AB122" s="228" t="s">
        <v>84</v>
      </c>
    </row>
    <row r="123" spans="1:28" hidden="1">
      <c r="A123" s="339">
        <v>49</v>
      </c>
      <c r="B123" s="332">
        <f t="shared" si="73"/>
        <v>713830770.25187504</v>
      </c>
      <c r="C123" s="333">
        <f>260211341.6-AB127</f>
        <v>109203167.99999997</v>
      </c>
      <c r="D123" s="332"/>
      <c r="E123" s="333"/>
      <c r="F123" s="332"/>
      <c r="G123" s="333">
        <f t="shared" si="94"/>
        <v>54601583.999999985</v>
      </c>
      <c r="H123" s="333">
        <f t="shared" si="95"/>
        <v>768432354.25187504</v>
      </c>
      <c r="I123" s="334">
        <v>8</v>
      </c>
      <c r="J123" s="333">
        <f t="shared" si="96"/>
        <v>5122882.3616791675</v>
      </c>
      <c r="K123" s="333">
        <f t="shared" si="78"/>
        <v>5122882.3616791675</v>
      </c>
      <c r="L123" s="333">
        <f t="shared" si="93"/>
        <v>5122882.3616791675</v>
      </c>
      <c r="M123" s="333">
        <f t="shared" si="80"/>
        <v>5122882.3616791675</v>
      </c>
      <c r="N123" s="333">
        <f t="shared" si="81"/>
        <v>5122882.3616791675</v>
      </c>
      <c r="O123" s="333">
        <f t="shared" si="82"/>
        <v>5122882.3616791675</v>
      </c>
      <c r="P123" s="333">
        <f t="shared" si="83"/>
        <v>5122882.3616791675</v>
      </c>
      <c r="Q123" s="333">
        <f t="shared" si="84"/>
        <v>5122882.3616791675</v>
      </c>
      <c r="R123" s="333">
        <f t="shared" si="85"/>
        <v>5122882.3616791675</v>
      </c>
      <c r="S123" s="333">
        <f t="shared" si="86"/>
        <v>5122882.3616791675</v>
      </c>
      <c r="T123" s="333">
        <f t="shared" si="87"/>
        <v>5122882.3616791675</v>
      </c>
      <c r="U123" s="333">
        <f t="shared" si="88"/>
        <v>5122882.3616791675</v>
      </c>
      <c r="V123" s="335">
        <f t="shared" si="98"/>
        <v>61474588.340150006</v>
      </c>
      <c r="W123" s="333">
        <f t="shared" si="97"/>
        <v>761559349.91172504</v>
      </c>
      <c r="X123" s="328">
        <f t="shared" si="99"/>
        <v>61474588.340150006</v>
      </c>
      <c r="Y123" s="338">
        <f t="shared" si="100"/>
        <v>0</v>
      </c>
      <c r="AA123" s="101"/>
      <c r="AB123" s="228"/>
    </row>
    <row r="124" spans="1:28" hidden="1">
      <c r="A124" s="339">
        <v>50</v>
      </c>
      <c r="B124" s="332">
        <f t="shared" si="73"/>
        <v>27469581.877406251</v>
      </c>
      <c r="C124" s="332">
        <v>13724248</v>
      </c>
      <c r="D124" s="332"/>
      <c r="E124" s="333"/>
      <c r="F124" s="332"/>
      <c r="G124" s="333">
        <f t="shared" si="94"/>
        <v>6862124</v>
      </c>
      <c r="H124" s="333">
        <f t="shared" si="95"/>
        <v>34331705.877406254</v>
      </c>
      <c r="I124" s="334">
        <v>55</v>
      </c>
      <c r="J124" s="333">
        <f t="shared" si="96"/>
        <v>1573536.5193811199</v>
      </c>
      <c r="K124" s="333">
        <f t="shared" si="78"/>
        <v>1573536.5193811199</v>
      </c>
      <c r="L124" s="333">
        <f t="shared" si="93"/>
        <v>1573536.5193811199</v>
      </c>
      <c r="M124" s="333">
        <f t="shared" si="80"/>
        <v>1573536.5193811199</v>
      </c>
      <c r="N124" s="333">
        <f t="shared" si="81"/>
        <v>1573536.5193811199</v>
      </c>
      <c r="O124" s="333">
        <f t="shared" si="82"/>
        <v>1573536.5193811199</v>
      </c>
      <c r="P124" s="333">
        <f t="shared" si="83"/>
        <v>1573536.5193811199</v>
      </c>
      <c r="Q124" s="333">
        <f t="shared" si="84"/>
        <v>1573536.5193811199</v>
      </c>
      <c r="R124" s="333">
        <f t="shared" si="85"/>
        <v>1573536.5193811199</v>
      </c>
      <c r="S124" s="333">
        <f t="shared" si="86"/>
        <v>1573536.5193811199</v>
      </c>
      <c r="T124" s="333">
        <f t="shared" si="87"/>
        <v>1573536.5193811199</v>
      </c>
      <c r="U124" s="333">
        <f t="shared" si="88"/>
        <v>1573536.5193811199</v>
      </c>
      <c r="V124" s="335">
        <f t="shared" si="98"/>
        <v>18882438.232573442</v>
      </c>
      <c r="W124" s="333">
        <f t="shared" si="97"/>
        <v>22311391.644832812</v>
      </c>
      <c r="X124" s="328">
        <f t="shared" si="99"/>
        <v>18882438.232573438</v>
      </c>
      <c r="Y124" s="338">
        <f t="shared" si="100"/>
        <v>0</v>
      </c>
      <c r="AA124" s="101">
        <v>1</v>
      </c>
      <c r="AB124" s="104">
        <v>41293.199999999997</v>
      </c>
    </row>
    <row r="125" spans="1:28" hidden="1">
      <c r="A125" s="331">
        <v>51</v>
      </c>
      <c r="B125" s="332">
        <f t="shared" si="73"/>
        <v>1495696597.9992969</v>
      </c>
      <c r="C125" s="332">
        <f>322353459-AB128</f>
        <v>202222011</v>
      </c>
      <c r="D125" s="332"/>
      <c r="E125" s="333"/>
      <c r="F125" s="332"/>
      <c r="G125" s="333">
        <f t="shared" si="94"/>
        <v>101111005.5</v>
      </c>
      <c r="H125" s="333">
        <f t="shared" si="95"/>
        <v>1596807603.4992969</v>
      </c>
      <c r="I125" s="334">
        <v>6</v>
      </c>
      <c r="J125" s="333">
        <f t="shared" si="96"/>
        <v>7984038.0174964843</v>
      </c>
      <c r="K125" s="333">
        <f t="shared" si="78"/>
        <v>7984038.0174964843</v>
      </c>
      <c r="L125" s="333">
        <f t="shared" si="93"/>
        <v>7984038.0174964843</v>
      </c>
      <c r="M125" s="333">
        <f t="shared" si="80"/>
        <v>7984038.0174964843</v>
      </c>
      <c r="N125" s="333">
        <f t="shared" si="81"/>
        <v>7984038.0174964843</v>
      </c>
      <c r="O125" s="333">
        <f t="shared" si="82"/>
        <v>7984038.0174964843</v>
      </c>
      <c r="P125" s="333">
        <f t="shared" si="83"/>
        <v>7984038.0174964843</v>
      </c>
      <c r="Q125" s="333">
        <f t="shared" si="84"/>
        <v>7984038.0174964843</v>
      </c>
      <c r="R125" s="333">
        <f t="shared" si="85"/>
        <v>7984038.0174964843</v>
      </c>
      <c r="S125" s="333">
        <f t="shared" si="86"/>
        <v>7984038.0174964843</v>
      </c>
      <c r="T125" s="333">
        <f t="shared" si="87"/>
        <v>7984038.0174964843</v>
      </c>
      <c r="U125" s="333">
        <f t="shared" si="88"/>
        <v>7984038.0174964843</v>
      </c>
      <c r="V125" s="335">
        <f t="shared" si="98"/>
        <v>95808456.209957793</v>
      </c>
      <c r="W125" s="333">
        <f t="shared" si="97"/>
        <v>1602110152.7893391</v>
      </c>
      <c r="X125" s="328">
        <f t="shared" si="99"/>
        <v>95808456.209957808</v>
      </c>
      <c r="Y125" s="338">
        <f t="shared" si="100"/>
        <v>0</v>
      </c>
      <c r="AA125" s="101"/>
      <c r="AB125" s="102"/>
    </row>
    <row r="126" spans="1:28" hidden="1">
      <c r="A126" s="340" t="s">
        <v>224</v>
      </c>
      <c r="B126" s="332">
        <f t="shared" si="73"/>
        <v>78531396.382690102</v>
      </c>
      <c r="C126" s="332"/>
      <c r="D126" s="332"/>
      <c r="E126" s="333"/>
      <c r="F126" s="332"/>
      <c r="G126" s="333">
        <f t="shared" si="94"/>
        <v>0</v>
      </c>
      <c r="H126" s="333">
        <f t="shared" si="95"/>
        <v>78531396.382690102</v>
      </c>
      <c r="I126" s="334">
        <v>6</v>
      </c>
      <c r="J126" s="333">
        <f t="shared" si="96"/>
        <v>392656.98191345047</v>
      </c>
      <c r="K126" s="333">
        <f t="shared" si="78"/>
        <v>392656.98191345047</v>
      </c>
      <c r="L126" s="333">
        <f t="shared" si="93"/>
        <v>392656.98191345047</v>
      </c>
      <c r="M126" s="333">
        <f t="shared" si="80"/>
        <v>392656.98191345047</v>
      </c>
      <c r="N126" s="333">
        <f t="shared" si="81"/>
        <v>392656.98191345047</v>
      </c>
      <c r="O126" s="333">
        <f t="shared" si="82"/>
        <v>392656.98191345047</v>
      </c>
      <c r="P126" s="333">
        <f t="shared" si="83"/>
        <v>392656.98191345047</v>
      </c>
      <c r="Q126" s="333">
        <f t="shared" si="84"/>
        <v>392656.98191345047</v>
      </c>
      <c r="R126" s="333">
        <f t="shared" si="85"/>
        <v>392656.98191345047</v>
      </c>
      <c r="S126" s="333">
        <f t="shared" si="86"/>
        <v>392656.98191345047</v>
      </c>
      <c r="T126" s="333">
        <f t="shared" si="87"/>
        <v>392656.98191345047</v>
      </c>
      <c r="U126" s="333">
        <f t="shared" si="88"/>
        <v>392656.98191345047</v>
      </c>
      <c r="V126" s="335">
        <f t="shared" ref="V126" si="101">SUM(J126:U126)</f>
        <v>4711883.7829614058</v>
      </c>
      <c r="W126" s="333">
        <f t="shared" si="97"/>
        <v>73819512.599728703</v>
      </c>
      <c r="X126" s="328">
        <f t="shared" si="99"/>
        <v>4711883.7829614058</v>
      </c>
      <c r="Y126" s="338">
        <f t="shared" si="100"/>
        <v>0</v>
      </c>
      <c r="AA126" s="101">
        <v>14.1</v>
      </c>
      <c r="AB126" s="104">
        <v>824805.20000000007</v>
      </c>
    </row>
    <row r="127" spans="1:28" hidden="1">
      <c r="A127" s="331">
        <v>43.2</v>
      </c>
      <c r="B127" s="332">
        <f t="shared" si="73"/>
        <v>0</v>
      </c>
      <c r="C127" s="332"/>
      <c r="D127" s="332"/>
      <c r="E127" s="333"/>
      <c r="F127" s="332"/>
      <c r="G127" s="333">
        <f t="shared" si="94"/>
        <v>0</v>
      </c>
      <c r="H127" s="333">
        <f t="shared" si="95"/>
        <v>0</v>
      </c>
      <c r="I127" s="334">
        <v>50</v>
      </c>
      <c r="J127" s="333">
        <f t="shared" si="96"/>
        <v>0</v>
      </c>
      <c r="K127" s="333">
        <f t="shared" si="78"/>
        <v>0</v>
      </c>
      <c r="L127" s="333">
        <f t="shared" si="93"/>
        <v>0</v>
      </c>
      <c r="M127" s="333">
        <f t="shared" si="80"/>
        <v>0</v>
      </c>
      <c r="N127" s="333">
        <f t="shared" si="81"/>
        <v>0</v>
      </c>
      <c r="O127" s="333">
        <f t="shared" si="82"/>
        <v>0</v>
      </c>
      <c r="P127" s="333">
        <f t="shared" si="83"/>
        <v>0</v>
      </c>
      <c r="Q127" s="333">
        <f t="shared" si="84"/>
        <v>0</v>
      </c>
      <c r="R127" s="333">
        <f t="shared" si="85"/>
        <v>0</v>
      </c>
      <c r="S127" s="333">
        <f t="shared" si="86"/>
        <v>0</v>
      </c>
      <c r="T127" s="333">
        <f t="shared" si="87"/>
        <v>0</v>
      </c>
      <c r="U127" s="333">
        <f t="shared" si="88"/>
        <v>0</v>
      </c>
      <c r="V127" s="335">
        <f t="shared" si="98"/>
        <v>0</v>
      </c>
      <c r="W127" s="333">
        <f t="shared" si="97"/>
        <v>0</v>
      </c>
      <c r="X127" s="328">
        <f t="shared" si="99"/>
        <v>0</v>
      </c>
      <c r="Y127" s="338">
        <f t="shared" si="100"/>
        <v>0</v>
      </c>
      <c r="AA127" s="101">
        <v>49</v>
      </c>
      <c r="AB127" s="104">
        <v>151008173.60000002</v>
      </c>
    </row>
    <row r="128" spans="1:28" hidden="1">
      <c r="A128" s="331" t="s">
        <v>158</v>
      </c>
      <c r="B128" s="332">
        <f t="shared" si="73"/>
        <v>16583692.851363601</v>
      </c>
      <c r="C128" s="332"/>
      <c r="D128" s="332"/>
      <c r="E128" s="333"/>
      <c r="F128" s="332"/>
      <c r="G128" s="333">
        <f t="shared" si="94"/>
        <v>0</v>
      </c>
      <c r="H128" s="333">
        <f t="shared" si="95"/>
        <v>16583692.851363601</v>
      </c>
      <c r="I128" s="334">
        <v>7</v>
      </c>
      <c r="J128" s="333">
        <f t="shared" si="96"/>
        <v>96738.208299621008</v>
      </c>
      <c r="K128" s="333">
        <f t="shared" si="78"/>
        <v>96738.208299621008</v>
      </c>
      <c r="L128" s="333">
        <f t="shared" si="93"/>
        <v>96738.208299621008</v>
      </c>
      <c r="M128" s="333">
        <f t="shared" si="80"/>
        <v>96738.208299621008</v>
      </c>
      <c r="N128" s="333">
        <f t="shared" si="81"/>
        <v>96738.208299621008</v>
      </c>
      <c r="O128" s="333">
        <f t="shared" si="82"/>
        <v>96738.208299621008</v>
      </c>
      <c r="P128" s="333">
        <f t="shared" si="83"/>
        <v>96738.208299621008</v>
      </c>
      <c r="Q128" s="333">
        <f t="shared" si="84"/>
        <v>96738.208299621008</v>
      </c>
      <c r="R128" s="333">
        <f t="shared" si="85"/>
        <v>96738.208299621008</v>
      </c>
      <c r="S128" s="333">
        <f t="shared" si="86"/>
        <v>96738.208299621008</v>
      </c>
      <c r="T128" s="333">
        <f t="shared" si="87"/>
        <v>96738.208299621008</v>
      </c>
      <c r="U128" s="333">
        <f t="shared" si="88"/>
        <v>96738.208299621008</v>
      </c>
      <c r="V128" s="335">
        <f t="shared" si="98"/>
        <v>1160858.4995954521</v>
      </c>
      <c r="W128" s="333">
        <f t="shared" si="97"/>
        <v>15422834.351768149</v>
      </c>
      <c r="X128" s="328">
        <f t="shared" si="99"/>
        <v>1160858.4995954521</v>
      </c>
      <c r="Y128" s="338">
        <f t="shared" si="100"/>
        <v>0</v>
      </c>
      <c r="AA128" s="101">
        <v>51</v>
      </c>
      <c r="AB128" s="104">
        <v>120131448</v>
      </c>
    </row>
    <row r="129" spans="1:28" hidden="1">
      <c r="A129" s="341">
        <v>14.1</v>
      </c>
      <c r="B129" s="332">
        <f t="shared" si="73"/>
        <v>6769081.1104535181</v>
      </c>
      <c r="C129" s="366">
        <f>811943.2-AB126</f>
        <v>-12862.000000000116</v>
      </c>
      <c r="D129" s="332"/>
      <c r="E129" s="333"/>
      <c r="F129" s="332"/>
      <c r="G129" s="333">
        <f t="shared" si="94"/>
        <v>-6431.0000000000582</v>
      </c>
      <c r="H129" s="333">
        <f t="shared" si="95"/>
        <v>6762650.1104535181</v>
      </c>
      <c r="I129" s="334">
        <v>5</v>
      </c>
      <c r="J129" s="333">
        <f t="shared" si="96"/>
        <v>28177.708793556321</v>
      </c>
      <c r="K129" s="333">
        <f t="shared" si="78"/>
        <v>28177.708793556321</v>
      </c>
      <c r="L129" s="333">
        <f t="shared" si="93"/>
        <v>28177.708793556321</v>
      </c>
      <c r="M129" s="333">
        <f t="shared" si="80"/>
        <v>28177.708793556321</v>
      </c>
      <c r="N129" s="333">
        <f t="shared" si="81"/>
        <v>28177.708793556321</v>
      </c>
      <c r="O129" s="333">
        <f t="shared" si="82"/>
        <v>28177.708793556321</v>
      </c>
      <c r="P129" s="333">
        <f t="shared" si="83"/>
        <v>28177.708793556321</v>
      </c>
      <c r="Q129" s="333">
        <f t="shared" si="84"/>
        <v>28177.708793556321</v>
      </c>
      <c r="R129" s="333">
        <f t="shared" si="85"/>
        <v>28177.708793556321</v>
      </c>
      <c r="S129" s="333">
        <f t="shared" si="86"/>
        <v>28177.708793556321</v>
      </c>
      <c r="T129" s="333">
        <f t="shared" si="87"/>
        <v>28177.708793556321</v>
      </c>
      <c r="U129" s="333">
        <f t="shared" si="88"/>
        <v>28177.708793556321</v>
      </c>
      <c r="V129" s="335">
        <f t="shared" si="98"/>
        <v>338132.50552267587</v>
      </c>
      <c r="W129" s="333">
        <f t="shared" si="97"/>
        <v>6418086.6049308423</v>
      </c>
      <c r="X129" s="328">
        <f t="shared" si="99"/>
        <v>338132.50552267587</v>
      </c>
      <c r="Y129" s="338">
        <f t="shared" si="100"/>
        <v>0</v>
      </c>
      <c r="AA129" s="101"/>
      <c r="AB129" s="104"/>
    </row>
    <row r="130" spans="1:28" ht="13.5" hidden="1" thickBot="1">
      <c r="A130" s="342" t="s">
        <v>84</v>
      </c>
      <c r="B130" s="343">
        <f>SUM(B109:B129)</f>
        <v>4169509471.5483274</v>
      </c>
      <c r="C130" s="343">
        <f>SUM(C109:C129)</f>
        <v>383068907</v>
      </c>
      <c r="D130" s="343">
        <f>SUM(D109:D129)</f>
        <v>0</v>
      </c>
      <c r="E130" s="343">
        <f t="shared" ref="E130:H130" si="102">SUM(E109:E129)</f>
        <v>0</v>
      </c>
      <c r="F130" s="343">
        <f t="shared" si="102"/>
        <v>0</v>
      </c>
      <c r="G130" s="343">
        <f t="shared" si="102"/>
        <v>191534453.5</v>
      </c>
      <c r="H130" s="343">
        <f t="shared" si="102"/>
        <v>4361043925.0483274</v>
      </c>
      <c r="I130" s="343"/>
      <c r="J130" s="343">
        <f t="shared" ref="J130:T130" si="103">SUM(J109:J129)</f>
        <v>31247782.833601076</v>
      </c>
      <c r="K130" s="343">
        <f t="shared" si="103"/>
        <v>31247782.833601076</v>
      </c>
      <c r="L130" s="343">
        <f t="shared" si="103"/>
        <v>31247782.833601076</v>
      </c>
      <c r="M130" s="343">
        <f t="shared" si="103"/>
        <v>31247782.833601076</v>
      </c>
      <c r="N130" s="343">
        <f t="shared" si="103"/>
        <v>31247782.833601076</v>
      </c>
      <c r="O130" s="343">
        <f t="shared" si="103"/>
        <v>31247782.833601076</v>
      </c>
      <c r="P130" s="343">
        <f t="shared" si="103"/>
        <v>31247782.833601076</v>
      </c>
      <c r="Q130" s="343">
        <f t="shared" si="103"/>
        <v>31247782.833601076</v>
      </c>
      <c r="R130" s="343">
        <f t="shared" si="103"/>
        <v>31247782.833601076</v>
      </c>
      <c r="S130" s="343">
        <f t="shared" si="103"/>
        <v>31247782.833601076</v>
      </c>
      <c r="T130" s="343">
        <f t="shared" si="103"/>
        <v>31247782.833601076</v>
      </c>
      <c r="U130" s="343">
        <f>SUM(U109:U129)</f>
        <v>31247782.833601076</v>
      </c>
      <c r="V130" s="343">
        <f>SUM(V109:V129)</f>
        <v>375184610.52441376</v>
      </c>
      <c r="W130" s="343">
        <f>SUM(W109:W129)</f>
        <v>4177393768.0239134</v>
      </c>
      <c r="X130" s="328">
        <f>SUM(X109:X129)</f>
        <v>374973394.00321287</v>
      </c>
      <c r="Y130" s="338">
        <f t="shared" si="100"/>
        <v>211216.52120089531</v>
      </c>
      <c r="AA130" s="112"/>
      <c r="AB130" s="167">
        <v>272005720</v>
      </c>
    </row>
    <row r="131" spans="1:28" hidden="1">
      <c r="A131" s="344"/>
      <c r="B131" s="345" t="s">
        <v>119</v>
      </c>
      <c r="C131" s="346">
        <f>+AB130</f>
        <v>272005720</v>
      </c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7"/>
      <c r="Y131" s="347"/>
      <c r="AA131" s="62" t="s">
        <v>263</v>
      </c>
    </row>
    <row r="132" spans="1:28" hidden="1">
      <c r="A132" s="344"/>
      <c r="B132" s="345" t="s">
        <v>84</v>
      </c>
      <c r="C132" s="346">
        <f>+C130+C131</f>
        <v>655074627</v>
      </c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7"/>
      <c r="Y132" s="347"/>
    </row>
    <row r="133" spans="1:28" hidden="1">
      <c r="A133" s="344"/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7"/>
      <c r="Y133" s="347"/>
    </row>
    <row r="134" spans="1:28" hidden="1">
      <c r="A134" s="307" t="s">
        <v>189</v>
      </c>
      <c r="B134" s="308"/>
      <c r="C134" s="308"/>
      <c r="D134" s="308"/>
      <c r="E134" s="308"/>
      <c r="F134" s="308"/>
      <c r="G134" s="308"/>
      <c r="H134" s="309" t="s">
        <v>127</v>
      </c>
      <c r="I134" s="308"/>
      <c r="J134" s="310"/>
      <c r="K134" s="308"/>
      <c r="L134" s="308"/>
      <c r="M134" s="308"/>
      <c r="N134" s="308"/>
      <c r="O134" s="308"/>
      <c r="P134" s="308"/>
      <c r="Q134" s="308"/>
      <c r="R134" s="308"/>
      <c r="S134" s="308"/>
      <c r="T134" s="308"/>
      <c r="U134" s="308"/>
      <c r="V134" s="308"/>
      <c r="W134" s="308"/>
      <c r="X134" s="311"/>
      <c r="Y134" s="312"/>
    </row>
    <row r="135" spans="1:28" hidden="1">
      <c r="A135" s="307" t="s">
        <v>239</v>
      </c>
      <c r="B135" s="308"/>
      <c r="C135" s="308"/>
      <c r="D135" s="308"/>
      <c r="E135" s="308"/>
      <c r="F135" s="308"/>
      <c r="G135" s="308"/>
      <c r="H135" s="313" t="s">
        <v>131</v>
      </c>
      <c r="I135" s="308"/>
      <c r="J135" s="310"/>
      <c r="K135" s="308"/>
      <c r="L135" s="308"/>
      <c r="M135" s="308"/>
      <c r="N135" s="308"/>
      <c r="O135" s="308"/>
      <c r="P135" s="308"/>
      <c r="Q135" s="308"/>
      <c r="R135" s="308"/>
      <c r="S135" s="308"/>
      <c r="T135" s="310"/>
      <c r="U135" s="308"/>
      <c r="V135" s="308"/>
      <c r="W135" s="308"/>
      <c r="X135" s="311"/>
      <c r="Y135" s="312"/>
    </row>
    <row r="136" spans="1:28" hidden="1">
      <c r="A136" s="307" t="s">
        <v>133</v>
      </c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14"/>
      <c r="Q136" s="308"/>
      <c r="R136" s="308"/>
      <c r="S136" s="308"/>
      <c r="T136" s="308"/>
      <c r="U136" s="308"/>
      <c r="V136" s="308"/>
      <c r="W136" s="308"/>
      <c r="X136" s="311"/>
      <c r="Y136" s="312"/>
    </row>
    <row r="137" spans="1:28" hidden="1">
      <c r="A137" s="317" t="s">
        <v>191</v>
      </c>
      <c r="B137" s="318"/>
      <c r="C137" s="308"/>
      <c r="D137" s="308"/>
      <c r="E137" s="308"/>
      <c r="F137" s="308"/>
      <c r="G137" s="308"/>
      <c r="H137" s="308"/>
      <c r="I137" s="308"/>
      <c r="J137" s="308"/>
      <c r="K137" s="308"/>
      <c r="L137" s="308"/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11"/>
      <c r="Y137" s="312"/>
    </row>
    <row r="138" spans="1:28" hidden="1">
      <c r="A138" s="348"/>
      <c r="B138" s="349" t="s">
        <v>134</v>
      </c>
      <c r="C138" s="350" t="s">
        <v>135</v>
      </c>
      <c r="D138" s="351" t="s">
        <v>136</v>
      </c>
      <c r="E138" s="348"/>
      <c r="F138" s="350" t="s">
        <v>137</v>
      </c>
      <c r="G138" s="351" t="s">
        <v>138</v>
      </c>
      <c r="H138" s="350" t="s">
        <v>139</v>
      </c>
      <c r="I138" s="348"/>
      <c r="J138" s="351" t="s">
        <v>25</v>
      </c>
      <c r="K138" s="351" t="s">
        <v>25</v>
      </c>
      <c r="L138" s="351" t="s">
        <v>25</v>
      </c>
      <c r="M138" s="351" t="s">
        <v>25</v>
      </c>
      <c r="N138" s="351" t="s">
        <v>25</v>
      </c>
      <c r="O138" s="351" t="s">
        <v>25</v>
      </c>
      <c r="P138" s="351" t="s">
        <v>25</v>
      </c>
      <c r="Q138" s="351" t="s">
        <v>25</v>
      </c>
      <c r="R138" s="351" t="s">
        <v>25</v>
      </c>
      <c r="S138" s="351" t="s">
        <v>25</v>
      </c>
      <c r="T138" s="351" t="s">
        <v>25</v>
      </c>
      <c r="U138" s="352" t="s">
        <v>25</v>
      </c>
      <c r="V138" s="351" t="s">
        <v>25</v>
      </c>
      <c r="W138" s="353" t="s">
        <v>140</v>
      </c>
      <c r="X138" s="311"/>
      <c r="Y138" s="312"/>
    </row>
    <row r="139" spans="1:28" hidden="1">
      <c r="A139" s="354" t="s">
        <v>141</v>
      </c>
      <c r="B139" s="355" t="s">
        <v>142</v>
      </c>
      <c r="C139" s="354" t="s">
        <v>5</v>
      </c>
      <c r="D139" s="354" t="s">
        <v>143</v>
      </c>
      <c r="E139" s="356" t="s">
        <v>144</v>
      </c>
      <c r="F139" s="354" t="s">
        <v>145</v>
      </c>
      <c r="G139" s="357" t="s">
        <v>146</v>
      </c>
      <c r="H139" s="354" t="s">
        <v>147</v>
      </c>
      <c r="I139" s="357" t="s">
        <v>16</v>
      </c>
      <c r="J139" s="357" t="s">
        <v>192</v>
      </c>
      <c r="K139" s="357" t="s">
        <v>192</v>
      </c>
      <c r="L139" s="357" t="s">
        <v>192</v>
      </c>
      <c r="M139" s="357" t="s">
        <v>192</v>
      </c>
      <c r="N139" s="357" t="s">
        <v>192</v>
      </c>
      <c r="O139" s="357" t="s">
        <v>192</v>
      </c>
      <c r="P139" s="357" t="s">
        <v>192</v>
      </c>
      <c r="Q139" s="357" t="s">
        <v>192</v>
      </c>
      <c r="R139" s="357" t="s">
        <v>192</v>
      </c>
      <c r="S139" s="357" t="s">
        <v>192</v>
      </c>
      <c r="T139" s="357" t="s">
        <v>192</v>
      </c>
      <c r="U139" s="358" t="s">
        <v>192</v>
      </c>
      <c r="V139" s="354"/>
      <c r="W139" s="359" t="s">
        <v>10</v>
      </c>
      <c r="X139" s="311"/>
      <c r="Y139" s="322"/>
    </row>
    <row r="140" spans="1:28" hidden="1">
      <c r="A140" s="360" t="s">
        <v>148</v>
      </c>
      <c r="B140" s="361" t="s">
        <v>149</v>
      </c>
      <c r="C140" s="360" t="s">
        <v>84</v>
      </c>
      <c r="D140" s="362" t="s">
        <v>150</v>
      </c>
      <c r="E140" s="363"/>
      <c r="F140" s="360" t="s">
        <v>151</v>
      </c>
      <c r="G140" s="362" t="s">
        <v>152</v>
      </c>
      <c r="H140" s="360" t="s">
        <v>153</v>
      </c>
      <c r="I140" s="362" t="s">
        <v>154</v>
      </c>
      <c r="J140" s="362" t="s">
        <v>194</v>
      </c>
      <c r="K140" s="362" t="s">
        <v>195</v>
      </c>
      <c r="L140" s="362" t="s">
        <v>196</v>
      </c>
      <c r="M140" s="362" t="s">
        <v>197</v>
      </c>
      <c r="N140" s="362" t="s">
        <v>198</v>
      </c>
      <c r="O140" s="362" t="s">
        <v>199</v>
      </c>
      <c r="P140" s="362" t="s">
        <v>200</v>
      </c>
      <c r="Q140" s="362" t="s">
        <v>201</v>
      </c>
      <c r="R140" s="362" t="s">
        <v>202</v>
      </c>
      <c r="S140" s="362" t="s">
        <v>203</v>
      </c>
      <c r="T140" s="362" t="s">
        <v>204</v>
      </c>
      <c r="U140" s="362" t="s">
        <v>205</v>
      </c>
      <c r="V140" s="362" t="s">
        <v>155</v>
      </c>
      <c r="W140" s="359" t="s">
        <v>179</v>
      </c>
      <c r="X140" s="323" t="s">
        <v>167</v>
      </c>
      <c r="Y140" s="322"/>
    </row>
    <row r="141" spans="1:28" hidden="1">
      <c r="A141" s="357"/>
      <c r="B141" s="364"/>
      <c r="C141" s="356"/>
      <c r="D141" s="356"/>
      <c r="E141" s="356"/>
      <c r="F141" s="356"/>
      <c r="G141" s="356"/>
      <c r="H141" s="356"/>
      <c r="I141" s="357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65"/>
      <c r="W141" s="348"/>
      <c r="X141" s="311"/>
      <c r="Y141" s="322"/>
    </row>
    <row r="142" spans="1:28" hidden="1">
      <c r="A142" s="358">
        <v>1</v>
      </c>
      <c r="B142" s="332">
        <f t="shared" ref="B142:B162" si="104">W109</f>
        <v>916873162.63796735</v>
      </c>
      <c r="C142" s="332"/>
      <c r="D142" s="356"/>
      <c r="E142" s="356"/>
      <c r="F142" s="356"/>
      <c r="G142" s="333">
        <f t="shared" ref="G142" si="105">+((C142+F142)*0.5)</f>
        <v>0</v>
      </c>
      <c r="H142" s="333">
        <f>+B142+G142+D142</f>
        <v>916873162.63796735</v>
      </c>
      <c r="I142" s="334">
        <v>4</v>
      </c>
      <c r="J142" s="333">
        <f>H142*I142/100/12</f>
        <v>3056243.8754598913</v>
      </c>
      <c r="K142" s="333">
        <f>H142*I142/100/12</f>
        <v>3056243.8754598913</v>
      </c>
      <c r="L142" s="333">
        <f>H142*I142/100/12</f>
        <v>3056243.8754598913</v>
      </c>
      <c r="M142" s="333">
        <f>H142*I142/100/12</f>
        <v>3056243.8754598913</v>
      </c>
      <c r="N142" s="333">
        <f>H142*I142/100/12</f>
        <v>3056243.8754598913</v>
      </c>
      <c r="O142" s="333">
        <f>H142*I142/100/12</f>
        <v>3056243.8754598913</v>
      </c>
      <c r="P142" s="333">
        <f>H142*I142/100/12</f>
        <v>3056243.8754598913</v>
      </c>
      <c r="Q142" s="333">
        <f>H142*I142/100/12</f>
        <v>3056243.8754598913</v>
      </c>
      <c r="R142" s="333">
        <f>H142*I142/100/12</f>
        <v>3056243.8754598913</v>
      </c>
      <c r="S142" s="333">
        <f>H142*I142/100/12</f>
        <v>3056243.8754598913</v>
      </c>
      <c r="T142" s="333">
        <f>H142*I142/100/12</f>
        <v>3056243.8754598913</v>
      </c>
      <c r="U142" s="333">
        <f>H142*I142/100/12</f>
        <v>3056243.8754598913</v>
      </c>
      <c r="V142" s="335">
        <f>SUM(J142:U142)</f>
        <v>36674926.505518697</v>
      </c>
      <c r="W142" s="333">
        <f>+B142+C142+F142-V142</f>
        <v>880198236.13244867</v>
      </c>
      <c r="X142" s="328">
        <f>H142*I142/100</f>
        <v>36674926.505518697</v>
      </c>
      <c r="Y142" s="329">
        <f t="shared" ref="Y142:Y150" si="106">V142-X142</f>
        <v>0</v>
      </c>
    </row>
    <row r="143" spans="1:28" hidden="1">
      <c r="A143" s="331" t="s">
        <v>157</v>
      </c>
      <c r="B143" s="332">
        <f t="shared" si="104"/>
        <v>110295112.15494859</v>
      </c>
      <c r="C143" s="333">
        <f>1497771.76960189-AB159</f>
        <v>-2.0954757928848267E-9</v>
      </c>
      <c r="D143" s="332"/>
      <c r="E143" s="333"/>
      <c r="F143" s="332"/>
      <c r="G143" s="333">
        <f>+((C143+F143)*0.5)</f>
        <v>-1.0477378964424133E-9</v>
      </c>
      <c r="H143" s="333">
        <f t="shared" ref="H143:H149" si="107">+B143+G143+D143</f>
        <v>110295112.15494859</v>
      </c>
      <c r="I143" s="334">
        <v>6</v>
      </c>
      <c r="J143" s="333">
        <f t="shared" ref="J143:J149" si="108">H143*I143/100/12</f>
        <v>551475.56077474297</v>
      </c>
      <c r="K143" s="333">
        <f t="shared" ref="K143:K162" si="109">H143*I143/100/12</f>
        <v>551475.56077474297</v>
      </c>
      <c r="L143" s="333">
        <f t="shared" ref="L143:L146" si="110">H143*I143/100/12</f>
        <v>551475.56077474297</v>
      </c>
      <c r="M143" s="333">
        <f t="shared" ref="M143:M162" si="111">H143*I143/100/12</f>
        <v>551475.56077474297</v>
      </c>
      <c r="N143" s="333">
        <f t="shared" ref="N143:N162" si="112">H143*I143/100/12</f>
        <v>551475.56077474297</v>
      </c>
      <c r="O143" s="333">
        <f t="shared" ref="O143:O162" si="113">H143*I143/100/12</f>
        <v>551475.56077474297</v>
      </c>
      <c r="P143" s="333">
        <f t="shared" ref="P143:P162" si="114">H143*I143/100/12</f>
        <v>551475.56077474297</v>
      </c>
      <c r="Q143" s="333">
        <f t="shared" ref="Q143:Q162" si="115">H143*I143/100/12</f>
        <v>551475.56077474297</v>
      </c>
      <c r="R143" s="333">
        <f t="shared" ref="R143:R162" si="116">H143*I143/100/12</f>
        <v>551475.56077474297</v>
      </c>
      <c r="S143" s="333">
        <f t="shared" ref="S143:S162" si="117">H143*I143/100/12</f>
        <v>551475.56077474297</v>
      </c>
      <c r="T143" s="333">
        <f t="shared" ref="T143:T162" si="118">H143*I143/100/12</f>
        <v>551475.56077474297</v>
      </c>
      <c r="U143" s="333">
        <f t="shared" ref="U143:U162" si="119">H143*I143/100/12</f>
        <v>551475.56077474297</v>
      </c>
      <c r="V143" s="335">
        <f t="shared" ref="V143:V149" si="120">SUM(J143:U143)</f>
        <v>6617706.7292969143</v>
      </c>
      <c r="W143" s="333">
        <f>+B143+C143+F143-V143</f>
        <v>103677405.42565168</v>
      </c>
      <c r="X143" s="328">
        <f>H143*I143/100</f>
        <v>6617706.7292969152</v>
      </c>
      <c r="Y143" s="329">
        <f t="shared" si="106"/>
        <v>0</v>
      </c>
    </row>
    <row r="144" spans="1:28" hidden="1">
      <c r="A144" s="331">
        <v>2</v>
      </c>
      <c r="B144" s="332">
        <f t="shared" si="104"/>
        <v>84556648.101204321</v>
      </c>
      <c r="C144" s="333"/>
      <c r="D144" s="332"/>
      <c r="E144" s="333"/>
      <c r="F144" s="332"/>
      <c r="G144" s="333">
        <f t="shared" ref="G144:G148" si="121">+((C144+F144)*0.5)</f>
        <v>0</v>
      </c>
      <c r="H144" s="333">
        <f t="shared" si="107"/>
        <v>84556648.101204321</v>
      </c>
      <c r="I144" s="334">
        <v>6</v>
      </c>
      <c r="J144" s="333">
        <f t="shared" si="108"/>
        <v>422783.2405060216</v>
      </c>
      <c r="K144" s="333">
        <f t="shared" si="109"/>
        <v>422783.2405060216</v>
      </c>
      <c r="L144" s="333">
        <f t="shared" si="110"/>
        <v>422783.2405060216</v>
      </c>
      <c r="M144" s="333">
        <f t="shared" si="111"/>
        <v>422783.2405060216</v>
      </c>
      <c r="N144" s="333">
        <f t="shared" si="112"/>
        <v>422783.2405060216</v>
      </c>
      <c r="O144" s="333">
        <f t="shared" si="113"/>
        <v>422783.2405060216</v>
      </c>
      <c r="P144" s="333">
        <f t="shared" si="114"/>
        <v>422783.2405060216</v>
      </c>
      <c r="Q144" s="333">
        <f t="shared" si="115"/>
        <v>422783.2405060216</v>
      </c>
      <c r="R144" s="333">
        <f t="shared" si="116"/>
        <v>422783.2405060216</v>
      </c>
      <c r="S144" s="333">
        <f t="shared" si="117"/>
        <v>422783.2405060216</v>
      </c>
      <c r="T144" s="333">
        <f t="shared" si="118"/>
        <v>422783.2405060216</v>
      </c>
      <c r="U144" s="333">
        <f t="shared" si="119"/>
        <v>422783.2405060216</v>
      </c>
      <c r="V144" s="335">
        <f t="shared" si="120"/>
        <v>5073398.8860722594</v>
      </c>
      <c r="W144" s="333">
        <f>+B144+C144+F144-V144</f>
        <v>79483249.215132058</v>
      </c>
      <c r="X144" s="328">
        <f t="shared" ref="X144:X150" si="122">H144*I144/100</f>
        <v>5073398.8860722594</v>
      </c>
      <c r="Y144" s="329">
        <f t="shared" si="106"/>
        <v>0</v>
      </c>
    </row>
    <row r="145" spans="1:31" hidden="1">
      <c r="A145" s="331">
        <v>3</v>
      </c>
      <c r="B145" s="332">
        <f t="shared" si="104"/>
        <v>2697841.8105124999</v>
      </c>
      <c r="C145" s="333"/>
      <c r="D145" s="332"/>
      <c r="E145" s="333"/>
      <c r="F145" s="332"/>
      <c r="G145" s="333">
        <f t="shared" si="121"/>
        <v>0</v>
      </c>
      <c r="H145" s="333">
        <f t="shared" si="107"/>
        <v>2697841.8105124999</v>
      </c>
      <c r="I145" s="334">
        <v>5</v>
      </c>
      <c r="J145" s="333">
        <f t="shared" si="108"/>
        <v>11241.007543802081</v>
      </c>
      <c r="K145" s="333">
        <f t="shared" si="109"/>
        <v>11241.007543802081</v>
      </c>
      <c r="L145" s="333">
        <f t="shared" si="110"/>
        <v>11241.007543802081</v>
      </c>
      <c r="M145" s="333">
        <f t="shared" si="111"/>
        <v>11241.007543802081</v>
      </c>
      <c r="N145" s="333">
        <f t="shared" si="112"/>
        <v>11241.007543802081</v>
      </c>
      <c r="O145" s="333">
        <f t="shared" si="113"/>
        <v>11241.007543802081</v>
      </c>
      <c r="P145" s="333">
        <f t="shared" si="114"/>
        <v>11241.007543802081</v>
      </c>
      <c r="Q145" s="333">
        <f t="shared" si="115"/>
        <v>11241.007543802081</v>
      </c>
      <c r="R145" s="333">
        <f t="shared" si="116"/>
        <v>11241.007543802081</v>
      </c>
      <c r="S145" s="333">
        <f t="shared" si="117"/>
        <v>11241.007543802081</v>
      </c>
      <c r="T145" s="333">
        <f t="shared" si="118"/>
        <v>11241.007543802081</v>
      </c>
      <c r="U145" s="333">
        <f t="shared" si="119"/>
        <v>11241.007543802081</v>
      </c>
      <c r="V145" s="335">
        <f t="shared" si="120"/>
        <v>134892.09052562501</v>
      </c>
      <c r="W145" s="333">
        <f t="shared" ref="W145:W149" si="123">+B145+C145+F145-V145</f>
        <v>2562949.7199868751</v>
      </c>
      <c r="X145" s="328">
        <f t="shared" si="122"/>
        <v>134892.09052562498</v>
      </c>
      <c r="Y145" s="329">
        <f t="shared" si="106"/>
        <v>0</v>
      </c>
    </row>
    <row r="146" spans="1:31" hidden="1">
      <c r="A146" s="331">
        <v>6</v>
      </c>
      <c r="B146" s="332">
        <f t="shared" si="104"/>
        <v>66968.783099999986</v>
      </c>
      <c r="C146" s="333"/>
      <c r="D146" s="332"/>
      <c r="E146" s="333"/>
      <c r="F146" s="332"/>
      <c r="G146" s="333">
        <f t="shared" si="121"/>
        <v>0</v>
      </c>
      <c r="H146" s="333">
        <f t="shared" si="107"/>
        <v>66968.783099999986</v>
      </c>
      <c r="I146" s="334">
        <v>10</v>
      </c>
      <c r="J146" s="333">
        <f t="shared" si="108"/>
        <v>558.07319249999989</v>
      </c>
      <c r="K146" s="333">
        <f t="shared" si="109"/>
        <v>558.07319249999989</v>
      </c>
      <c r="L146" s="333">
        <f t="shared" si="110"/>
        <v>558.07319249999989</v>
      </c>
      <c r="M146" s="333">
        <f t="shared" si="111"/>
        <v>558.07319249999989</v>
      </c>
      <c r="N146" s="333">
        <f t="shared" si="112"/>
        <v>558.07319249999989</v>
      </c>
      <c r="O146" s="333">
        <f t="shared" si="113"/>
        <v>558.07319249999989</v>
      </c>
      <c r="P146" s="333">
        <f t="shared" si="114"/>
        <v>558.07319249999989</v>
      </c>
      <c r="Q146" s="333">
        <f t="shared" si="115"/>
        <v>558.07319249999989</v>
      </c>
      <c r="R146" s="333">
        <f t="shared" si="116"/>
        <v>558.07319249999989</v>
      </c>
      <c r="S146" s="333">
        <f t="shared" si="117"/>
        <v>558.07319249999989</v>
      </c>
      <c r="T146" s="333">
        <f t="shared" si="118"/>
        <v>558.07319249999989</v>
      </c>
      <c r="U146" s="333">
        <f t="shared" si="119"/>
        <v>558.07319249999989</v>
      </c>
      <c r="V146" s="335">
        <f t="shared" si="120"/>
        <v>6696.8783099999991</v>
      </c>
      <c r="W146" s="333">
        <f t="shared" si="123"/>
        <v>60271.904789999986</v>
      </c>
      <c r="X146" s="328">
        <f t="shared" si="122"/>
        <v>6696.8783099999991</v>
      </c>
      <c r="Y146" s="329">
        <f t="shared" si="106"/>
        <v>0</v>
      </c>
    </row>
    <row r="147" spans="1:31" hidden="1">
      <c r="A147" s="331">
        <v>7</v>
      </c>
      <c r="B147" s="332">
        <f t="shared" si="104"/>
        <v>410073007.64142185</v>
      </c>
      <c r="C147" s="333">
        <f>17477506.8087687-AB160</f>
        <v>13586579.999999991</v>
      </c>
      <c r="D147" s="332"/>
      <c r="E147" s="332"/>
      <c r="F147" s="332"/>
      <c r="G147" s="333">
        <f t="shared" si="121"/>
        <v>6793289.9999999953</v>
      </c>
      <c r="H147" s="333">
        <f t="shared" si="107"/>
        <v>416866297.64142185</v>
      </c>
      <c r="I147" s="334">
        <v>15</v>
      </c>
      <c r="J147" s="333">
        <f t="shared" si="108"/>
        <v>5210828.7205177722</v>
      </c>
      <c r="K147" s="333">
        <f t="shared" si="109"/>
        <v>5210828.7205177722</v>
      </c>
      <c r="L147" s="333">
        <f>H147*I147/100/12</f>
        <v>5210828.7205177722</v>
      </c>
      <c r="M147" s="333">
        <f t="shared" si="111"/>
        <v>5210828.7205177722</v>
      </c>
      <c r="N147" s="333">
        <f t="shared" si="112"/>
        <v>5210828.7205177722</v>
      </c>
      <c r="O147" s="333">
        <f t="shared" si="113"/>
        <v>5210828.7205177722</v>
      </c>
      <c r="P147" s="333">
        <f t="shared" si="114"/>
        <v>5210828.7205177722</v>
      </c>
      <c r="Q147" s="333">
        <f t="shared" si="115"/>
        <v>5210828.7205177722</v>
      </c>
      <c r="R147" s="333">
        <f t="shared" si="116"/>
        <v>5210828.7205177722</v>
      </c>
      <c r="S147" s="333">
        <f t="shared" si="117"/>
        <v>5210828.7205177722</v>
      </c>
      <c r="T147" s="333">
        <f t="shared" si="118"/>
        <v>5210828.7205177722</v>
      </c>
      <c r="U147" s="333">
        <f t="shared" si="119"/>
        <v>5210828.7205177722</v>
      </c>
      <c r="V147" s="335">
        <f t="shared" si="120"/>
        <v>62529944.646213256</v>
      </c>
      <c r="W147" s="333">
        <f t="shared" si="123"/>
        <v>361129642.99520862</v>
      </c>
      <c r="X147" s="328">
        <f t="shared" si="122"/>
        <v>62529944.646213271</v>
      </c>
      <c r="Y147" s="329">
        <f t="shared" si="106"/>
        <v>0</v>
      </c>
    </row>
    <row r="148" spans="1:31" hidden="1">
      <c r="A148" s="331">
        <v>8</v>
      </c>
      <c r="B148" s="332">
        <f t="shared" si="104"/>
        <v>133585973.21348822</v>
      </c>
      <c r="C148" s="333">
        <f>28672608.0775156-AB161</f>
        <v>22428976.999999974</v>
      </c>
      <c r="D148" s="332"/>
      <c r="E148" s="333"/>
      <c r="F148" s="332"/>
      <c r="G148" s="333">
        <f t="shared" si="121"/>
        <v>11214488.499999987</v>
      </c>
      <c r="H148" s="333">
        <f t="shared" si="107"/>
        <v>144800461.71348822</v>
      </c>
      <c r="I148" s="334">
        <v>20</v>
      </c>
      <c r="J148" s="333">
        <f t="shared" si="108"/>
        <v>2413341.0285581369</v>
      </c>
      <c r="K148" s="333">
        <f t="shared" si="109"/>
        <v>2413341.0285581369</v>
      </c>
      <c r="L148" s="333">
        <f t="shared" ref="L148:L162" si="124">H148*I148/100/12</f>
        <v>2413341.0285581369</v>
      </c>
      <c r="M148" s="333">
        <f t="shared" si="111"/>
        <v>2413341.0285581369</v>
      </c>
      <c r="N148" s="333">
        <f t="shared" si="112"/>
        <v>2413341.0285581369</v>
      </c>
      <c r="O148" s="333">
        <f t="shared" si="113"/>
        <v>2413341.0285581369</v>
      </c>
      <c r="P148" s="333">
        <f t="shared" si="114"/>
        <v>2413341.0285581369</v>
      </c>
      <c r="Q148" s="333">
        <f t="shared" si="115"/>
        <v>2413341.0285581369</v>
      </c>
      <c r="R148" s="333">
        <f t="shared" si="116"/>
        <v>2413341.0285581369</v>
      </c>
      <c r="S148" s="333">
        <f t="shared" si="117"/>
        <v>2413341.0285581369</v>
      </c>
      <c r="T148" s="333">
        <f t="shared" si="118"/>
        <v>2413341.0285581369</v>
      </c>
      <c r="U148" s="333">
        <f t="shared" si="119"/>
        <v>2413341.0285581369</v>
      </c>
      <c r="V148" s="335">
        <f t="shared" si="120"/>
        <v>28960092.342697635</v>
      </c>
      <c r="W148" s="333">
        <f t="shared" si="123"/>
        <v>127054857.87079056</v>
      </c>
      <c r="X148" s="328">
        <f t="shared" si="122"/>
        <v>28960092.342697643</v>
      </c>
      <c r="Y148" s="329">
        <f t="shared" si="106"/>
        <v>0</v>
      </c>
      <c r="AE148" s="367"/>
    </row>
    <row r="149" spans="1:31" hidden="1">
      <c r="A149" s="331">
        <v>10</v>
      </c>
      <c r="B149" s="332">
        <f t="shared" si="104"/>
        <v>16900109.852000002</v>
      </c>
      <c r="C149" s="333">
        <v>6510519</v>
      </c>
      <c r="D149" s="332"/>
      <c r="E149" s="333"/>
      <c r="F149" s="332"/>
      <c r="G149" s="333">
        <f>+((C149+F149)*0.5)</f>
        <v>3255259.5</v>
      </c>
      <c r="H149" s="333">
        <f t="shared" si="107"/>
        <v>20155369.352000002</v>
      </c>
      <c r="I149" s="334">
        <v>30</v>
      </c>
      <c r="J149" s="333">
        <f t="shared" si="108"/>
        <v>503884.23380000005</v>
      </c>
      <c r="K149" s="333">
        <f t="shared" si="109"/>
        <v>503884.23380000005</v>
      </c>
      <c r="L149" s="333">
        <f t="shared" si="124"/>
        <v>503884.23380000005</v>
      </c>
      <c r="M149" s="333">
        <f t="shared" si="111"/>
        <v>503884.23380000005</v>
      </c>
      <c r="N149" s="333">
        <f t="shared" si="112"/>
        <v>503884.23380000005</v>
      </c>
      <c r="O149" s="333">
        <f t="shared" si="113"/>
        <v>503884.23380000005</v>
      </c>
      <c r="P149" s="333">
        <f t="shared" si="114"/>
        <v>503884.23380000005</v>
      </c>
      <c r="Q149" s="333">
        <f t="shared" si="115"/>
        <v>503884.23380000005</v>
      </c>
      <c r="R149" s="333">
        <f t="shared" si="116"/>
        <v>503884.23380000005</v>
      </c>
      <c r="S149" s="333">
        <f t="shared" si="117"/>
        <v>503884.23380000005</v>
      </c>
      <c r="T149" s="333">
        <f t="shared" si="118"/>
        <v>503884.23380000005</v>
      </c>
      <c r="U149" s="333">
        <f t="shared" si="119"/>
        <v>503884.23380000005</v>
      </c>
      <c r="V149" s="335">
        <f t="shared" si="120"/>
        <v>6046610.8055999987</v>
      </c>
      <c r="W149" s="333">
        <f t="shared" si="123"/>
        <v>17364018.046400003</v>
      </c>
      <c r="X149" s="328">
        <f t="shared" si="122"/>
        <v>6046610.8056000005</v>
      </c>
      <c r="Y149" s="329">
        <f t="shared" si="106"/>
        <v>0</v>
      </c>
      <c r="AE149" s="367"/>
    </row>
    <row r="150" spans="1:31" hidden="1">
      <c r="A150" s="331">
        <v>12</v>
      </c>
      <c r="B150" s="332">
        <f t="shared" si="104"/>
        <v>11783309.999999996</v>
      </c>
      <c r="C150" s="333">
        <v>23319120</v>
      </c>
      <c r="D150" s="332"/>
      <c r="E150" s="333"/>
      <c r="F150" s="332"/>
      <c r="G150" s="333">
        <f>+((C150-D150+F150)*0.5)</f>
        <v>11659560</v>
      </c>
      <c r="H150" s="333">
        <f>+B150+G150+D150</f>
        <v>23442869.999999996</v>
      </c>
      <c r="I150" s="334">
        <v>100</v>
      </c>
      <c r="J150" s="333">
        <f>H150*I150/100/12</f>
        <v>1953572.4999999998</v>
      </c>
      <c r="K150" s="333">
        <f t="shared" si="109"/>
        <v>1953572.4999999998</v>
      </c>
      <c r="L150" s="333">
        <f t="shared" si="124"/>
        <v>1953572.4999999998</v>
      </c>
      <c r="M150" s="333">
        <f t="shared" si="111"/>
        <v>1953572.4999999998</v>
      </c>
      <c r="N150" s="333">
        <f t="shared" si="112"/>
        <v>1953572.4999999998</v>
      </c>
      <c r="O150" s="333">
        <f t="shared" si="113"/>
        <v>1953572.4999999998</v>
      </c>
      <c r="P150" s="333">
        <f t="shared" si="114"/>
        <v>1953572.4999999998</v>
      </c>
      <c r="Q150" s="333">
        <f t="shared" si="115"/>
        <v>1953572.4999999998</v>
      </c>
      <c r="R150" s="333">
        <f t="shared" si="116"/>
        <v>1953572.4999999998</v>
      </c>
      <c r="S150" s="333">
        <f t="shared" si="117"/>
        <v>1953572.4999999998</v>
      </c>
      <c r="T150" s="333">
        <f t="shared" si="118"/>
        <v>1953572.4999999998</v>
      </c>
      <c r="U150" s="333">
        <f t="shared" si="119"/>
        <v>1953572.4999999998</v>
      </c>
      <c r="V150" s="335">
        <f>SUM(J150:U150)</f>
        <v>23442869.999999996</v>
      </c>
      <c r="W150" s="333">
        <f>+B150+C150+F150-V150</f>
        <v>11659560.000000004</v>
      </c>
      <c r="X150" s="336">
        <f t="shared" si="122"/>
        <v>23442869.999999996</v>
      </c>
      <c r="Y150" s="337">
        <f t="shared" si="106"/>
        <v>0</v>
      </c>
      <c r="AE150" s="367"/>
    </row>
    <row r="151" spans="1:31" hidden="1">
      <c r="A151" s="331">
        <v>13</v>
      </c>
      <c r="B151" s="332">
        <f t="shared" si="104"/>
        <v>464448.52804090793</v>
      </c>
      <c r="C151" s="333"/>
      <c r="D151" s="332"/>
      <c r="E151" s="333"/>
      <c r="F151" s="332"/>
      <c r="G151" s="333">
        <f t="shared" ref="G151:G162" si="125">+((C151+F151)*0.5)</f>
        <v>0</v>
      </c>
      <c r="H151" s="333">
        <f t="shared" ref="H151:H162" si="126">+B151+G151+D151</f>
        <v>464448.52804090793</v>
      </c>
      <c r="I151" s="334"/>
      <c r="J151" s="333">
        <f t="shared" ref="J151:J162" si="127">H151*I151/100/12</f>
        <v>0</v>
      </c>
      <c r="K151" s="333">
        <f t="shared" si="109"/>
        <v>0</v>
      </c>
      <c r="L151" s="333">
        <f t="shared" si="124"/>
        <v>0</v>
      </c>
      <c r="M151" s="333">
        <f t="shared" si="111"/>
        <v>0</v>
      </c>
      <c r="N151" s="333">
        <f t="shared" si="112"/>
        <v>0</v>
      </c>
      <c r="O151" s="333">
        <f t="shared" si="113"/>
        <v>0</v>
      </c>
      <c r="P151" s="333">
        <f t="shared" si="114"/>
        <v>0</v>
      </c>
      <c r="Q151" s="333">
        <f t="shared" si="115"/>
        <v>0</v>
      </c>
      <c r="R151" s="333">
        <f t="shared" si="116"/>
        <v>0</v>
      </c>
      <c r="S151" s="333">
        <f t="shared" si="117"/>
        <v>0</v>
      </c>
      <c r="T151" s="333">
        <f t="shared" si="118"/>
        <v>0</v>
      </c>
      <c r="U151" s="333">
        <f t="shared" si="119"/>
        <v>0</v>
      </c>
      <c r="V151" s="335">
        <v>211216.52120097578</v>
      </c>
      <c r="W151" s="333">
        <f t="shared" ref="W151:W162" si="128">+B151+C151+F151-V151</f>
        <v>253232.00683993215</v>
      </c>
      <c r="X151" s="328"/>
      <c r="Y151" s="338">
        <f>V151-X151</f>
        <v>211216.52120097578</v>
      </c>
      <c r="AE151" s="367"/>
    </row>
    <row r="152" spans="1:31" hidden="1">
      <c r="A152" s="331">
        <v>17</v>
      </c>
      <c r="B152" s="332">
        <f t="shared" si="104"/>
        <v>447129.50205440004</v>
      </c>
      <c r="C152" s="333"/>
      <c r="D152" s="332"/>
      <c r="E152" s="333"/>
      <c r="F152" s="332"/>
      <c r="G152" s="333">
        <f t="shared" si="125"/>
        <v>0</v>
      </c>
      <c r="H152" s="333">
        <f t="shared" si="126"/>
        <v>447129.50205440004</v>
      </c>
      <c r="I152" s="334">
        <v>8</v>
      </c>
      <c r="J152" s="333">
        <f t="shared" si="127"/>
        <v>2980.8633470293335</v>
      </c>
      <c r="K152" s="333">
        <f t="shared" si="109"/>
        <v>2980.8633470293335</v>
      </c>
      <c r="L152" s="333">
        <f t="shared" si="124"/>
        <v>2980.8633470293335</v>
      </c>
      <c r="M152" s="333">
        <f t="shared" si="111"/>
        <v>2980.8633470293335</v>
      </c>
      <c r="N152" s="333">
        <f t="shared" si="112"/>
        <v>2980.8633470293335</v>
      </c>
      <c r="O152" s="333">
        <f t="shared" si="113"/>
        <v>2980.8633470293335</v>
      </c>
      <c r="P152" s="333">
        <f t="shared" si="114"/>
        <v>2980.8633470293335</v>
      </c>
      <c r="Q152" s="333">
        <f t="shared" si="115"/>
        <v>2980.8633470293335</v>
      </c>
      <c r="R152" s="333">
        <f t="shared" si="116"/>
        <v>2980.8633470293335</v>
      </c>
      <c r="S152" s="333">
        <f t="shared" si="117"/>
        <v>2980.8633470293335</v>
      </c>
      <c r="T152" s="333">
        <f t="shared" si="118"/>
        <v>2980.8633470293335</v>
      </c>
      <c r="U152" s="333">
        <f t="shared" si="119"/>
        <v>2980.8633470293335</v>
      </c>
      <c r="V152" s="335">
        <f t="shared" ref="V152:V162" si="129">SUM(J152:U152)</f>
        <v>35770.360164352009</v>
      </c>
      <c r="W152" s="333">
        <f t="shared" si="128"/>
        <v>411359.14189004805</v>
      </c>
      <c r="X152" s="328">
        <f t="shared" ref="X152:X162" si="130">H152*I152/100</f>
        <v>35770.360164352001</v>
      </c>
      <c r="Y152" s="338">
        <f t="shared" ref="Y152:Y163" si="131">V152-X152</f>
        <v>0</v>
      </c>
      <c r="AE152" s="367"/>
    </row>
    <row r="153" spans="1:31" hidden="1">
      <c r="A153" s="331">
        <v>38</v>
      </c>
      <c r="B153" s="332">
        <f t="shared" si="104"/>
        <v>2519676.7284500003</v>
      </c>
      <c r="C153" s="333"/>
      <c r="D153" s="332"/>
      <c r="E153" s="333"/>
      <c r="F153" s="332"/>
      <c r="G153" s="333">
        <f t="shared" si="125"/>
        <v>0</v>
      </c>
      <c r="H153" s="333">
        <f t="shared" si="126"/>
        <v>2519676.7284500003</v>
      </c>
      <c r="I153" s="334">
        <v>30</v>
      </c>
      <c r="J153" s="333">
        <f t="shared" si="127"/>
        <v>62991.918211250006</v>
      </c>
      <c r="K153" s="333">
        <f t="shared" si="109"/>
        <v>62991.918211250006</v>
      </c>
      <c r="L153" s="333">
        <f t="shared" si="124"/>
        <v>62991.918211250006</v>
      </c>
      <c r="M153" s="333">
        <f t="shared" si="111"/>
        <v>62991.918211250006</v>
      </c>
      <c r="N153" s="333">
        <f t="shared" si="112"/>
        <v>62991.918211250006</v>
      </c>
      <c r="O153" s="333">
        <f t="shared" si="113"/>
        <v>62991.918211250006</v>
      </c>
      <c r="P153" s="333">
        <f t="shared" si="114"/>
        <v>62991.918211250006</v>
      </c>
      <c r="Q153" s="333">
        <f t="shared" si="115"/>
        <v>62991.918211250006</v>
      </c>
      <c r="R153" s="333">
        <f t="shared" si="116"/>
        <v>62991.918211250006</v>
      </c>
      <c r="S153" s="333">
        <f t="shared" si="117"/>
        <v>62991.918211250006</v>
      </c>
      <c r="T153" s="333">
        <f t="shared" si="118"/>
        <v>62991.918211250006</v>
      </c>
      <c r="U153" s="333">
        <f t="shared" si="119"/>
        <v>62991.918211250006</v>
      </c>
      <c r="V153" s="335">
        <f t="shared" si="129"/>
        <v>755903.01853499992</v>
      </c>
      <c r="W153" s="333">
        <f t="shared" si="128"/>
        <v>1763773.7099150005</v>
      </c>
      <c r="X153" s="328">
        <f t="shared" si="130"/>
        <v>755903.01853500004</v>
      </c>
      <c r="Y153" s="338">
        <f t="shared" si="131"/>
        <v>0</v>
      </c>
      <c r="AE153" s="367"/>
    </row>
    <row r="154" spans="1:31" hidden="1">
      <c r="A154" s="331">
        <v>41</v>
      </c>
      <c r="B154" s="332">
        <f t="shared" si="104"/>
        <v>5487860.94660745</v>
      </c>
      <c r="C154" s="333"/>
      <c r="D154" s="332"/>
      <c r="E154" s="332"/>
      <c r="F154" s="332"/>
      <c r="G154" s="333">
        <f t="shared" si="125"/>
        <v>0</v>
      </c>
      <c r="H154" s="333">
        <f t="shared" si="126"/>
        <v>5487860.94660745</v>
      </c>
      <c r="I154" s="334">
        <v>25</v>
      </c>
      <c r="J154" s="333">
        <f t="shared" si="127"/>
        <v>114330.43638765521</v>
      </c>
      <c r="K154" s="333">
        <f t="shared" si="109"/>
        <v>114330.43638765521</v>
      </c>
      <c r="L154" s="333">
        <f t="shared" si="124"/>
        <v>114330.43638765521</v>
      </c>
      <c r="M154" s="333">
        <f t="shared" si="111"/>
        <v>114330.43638765521</v>
      </c>
      <c r="N154" s="333">
        <f t="shared" si="112"/>
        <v>114330.43638765521</v>
      </c>
      <c r="O154" s="333">
        <f t="shared" si="113"/>
        <v>114330.43638765521</v>
      </c>
      <c r="P154" s="333">
        <f t="shared" si="114"/>
        <v>114330.43638765521</v>
      </c>
      <c r="Q154" s="333">
        <f t="shared" si="115"/>
        <v>114330.43638765521</v>
      </c>
      <c r="R154" s="333">
        <f t="shared" si="116"/>
        <v>114330.43638765521</v>
      </c>
      <c r="S154" s="333">
        <f t="shared" si="117"/>
        <v>114330.43638765521</v>
      </c>
      <c r="T154" s="333">
        <f t="shared" si="118"/>
        <v>114330.43638765521</v>
      </c>
      <c r="U154" s="333">
        <f t="shared" si="119"/>
        <v>114330.43638765521</v>
      </c>
      <c r="V154" s="335">
        <f t="shared" si="129"/>
        <v>1371965.2366518625</v>
      </c>
      <c r="W154" s="333">
        <f t="shared" si="128"/>
        <v>4115895.7099555875</v>
      </c>
      <c r="X154" s="328">
        <f t="shared" si="130"/>
        <v>1371965.2366518625</v>
      </c>
      <c r="Y154" s="338">
        <f t="shared" si="131"/>
        <v>0</v>
      </c>
      <c r="AA154" s="62" t="s">
        <v>292</v>
      </c>
      <c r="AE154" s="94"/>
    </row>
    <row r="155" spans="1:31" hidden="1">
      <c r="A155" s="331">
        <v>45</v>
      </c>
      <c r="B155" s="332">
        <f t="shared" si="104"/>
        <v>1190.2217937500004</v>
      </c>
      <c r="C155" s="333"/>
      <c r="D155" s="332"/>
      <c r="E155" s="332"/>
      <c r="F155" s="332"/>
      <c r="G155" s="333">
        <f t="shared" si="125"/>
        <v>0</v>
      </c>
      <c r="H155" s="333">
        <f t="shared" si="126"/>
        <v>1190.2217937500004</v>
      </c>
      <c r="I155" s="334">
        <v>45</v>
      </c>
      <c r="J155" s="333">
        <f t="shared" si="127"/>
        <v>44.633317265625017</v>
      </c>
      <c r="K155" s="333">
        <f t="shared" si="109"/>
        <v>44.633317265625017</v>
      </c>
      <c r="L155" s="333">
        <f t="shared" si="124"/>
        <v>44.633317265625017</v>
      </c>
      <c r="M155" s="333">
        <f t="shared" si="111"/>
        <v>44.633317265625017</v>
      </c>
      <c r="N155" s="333">
        <f t="shared" si="112"/>
        <v>44.633317265625017</v>
      </c>
      <c r="O155" s="333">
        <f t="shared" si="113"/>
        <v>44.633317265625017</v>
      </c>
      <c r="P155" s="333">
        <f t="shared" si="114"/>
        <v>44.633317265625017</v>
      </c>
      <c r="Q155" s="333">
        <f t="shared" si="115"/>
        <v>44.633317265625017</v>
      </c>
      <c r="R155" s="333">
        <f t="shared" si="116"/>
        <v>44.633317265625017</v>
      </c>
      <c r="S155" s="333">
        <f t="shared" si="117"/>
        <v>44.633317265625017</v>
      </c>
      <c r="T155" s="333">
        <f t="shared" si="118"/>
        <v>44.633317265625017</v>
      </c>
      <c r="U155" s="333">
        <f t="shared" si="119"/>
        <v>44.633317265625017</v>
      </c>
      <c r="V155" s="335">
        <f t="shared" si="129"/>
        <v>535.59980718750023</v>
      </c>
      <c r="W155" s="333">
        <f t="shared" si="128"/>
        <v>654.62198656250018</v>
      </c>
      <c r="X155" s="328">
        <f t="shared" si="130"/>
        <v>535.59980718750023</v>
      </c>
      <c r="Y155" s="338">
        <f t="shared" si="131"/>
        <v>0</v>
      </c>
      <c r="AE155" s="94"/>
    </row>
    <row r="156" spans="1:31" hidden="1">
      <c r="A156" s="339">
        <v>49</v>
      </c>
      <c r="B156" s="332">
        <f t="shared" si="104"/>
        <v>761559349.91172504</v>
      </c>
      <c r="C156" s="332">
        <f>148039086.541357-AB163</f>
        <v>139524745.9999997</v>
      </c>
      <c r="D156" s="332"/>
      <c r="E156" s="333"/>
      <c r="F156" s="332"/>
      <c r="G156" s="333">
        <f t="shared" si="125"/>
        <v>69762372.999999851</v>
      </c>
      <c r="H156" s="333">
        <f t="shared" si="126"/>
        <v>831321722.91172493</v>
      </c>
      <c r="I156" s="334">
        <v>8</v>
      </c>
      <c r="J156" s="333">
        <f t="shared" si="127"/>
        <v>5542144.8194114994</v>
      </c>
      <c r="K156" s="333">
        <f t="shared" si="109"/>
        <v>5542144.8194114994</v>
      </c>
      <c r="L156" s="333">
        <f t="shared" si="124"/>
        <v>5542144.8194114994</v>
      </c>
      <c r="M156" s="333">
        <f t="shared" si="111"/>
        <v>5542144.8194114994</v>
      </c>
      <c r="N156" s="333">
        <f t="shared" si="112"/>
        <v>5542144.8194114994</v>
      </c>
      <c r="O156" s="333">
        <f t="shared" si="113"/>
        <v>5542144.8194114994</v>
      </c>
      <c r="P156" s="333">
        <f t="shared" si="114"/>
        <v>5542144.8194114994</v>
      </c>
      <c r="Q156" s="333">
        <f t="shared" si="115"/>
        <v>5542144.8194114994</v>
      </c>
      <c r="R156" s="333">
        <f t="shared" si="116"/>
        <v>5542144.8194114994</v>
      </c>
      <c r="S156" s="333">
        <f t="shared" si="117"/>
        <v>5542144.8194114994</v>
      </c>
      <c r="T156" s="333">
        <f t="shared" si="118"/>
        <v>5542144.8194114994</v>
      </c>
      <c r="U156" s="333">
        <f t="shared" si="119"/>
        <v>5542144.8194114994</v>
      </c>
      <c r="V156" s="335">
        <f t="shared" si="129"/>
        <v>66505737.832938008</v>
      </c>
      <c r="W156" s="333">
        <f t="shared" si="128"/>
        <v>834578358.07878685</v>
      </c>
      <c r="X156" s="328">
        <f t="shared" si="130"/>
        <v>66505737.832937993</v>
      </c>
      <c r="Y156" s="338">
        <f t="shared" si="131"/>
        <v>0</v>
      </c>
      <c r="AA156" s="97" t="s">
        <v>254</v>
      </c>
      <c r="AB156" s="227"/>
      <c r="AE156" s="94"/>
    </row>
    <row r="157" spans="1:31" hidden="1">
      <c r="A157" s="339">
        <v>50</v>
      </c>
      <c r="B157" s="332">
        <f t="shared" si="104"/>
        <v>22311391.644832812</v>
      </c>
      <c r="C157" s="332">
        <v>13596748</v>
      </c>
      <c r="D157" s="332"/>
      <c r="E157" s="333"/>
      <c r="F157" s="332"/>
      <c r="G157" s="333">
        <f t="shared" si="125"/>
        <v>6798374</v>
      </c>
      <c r="H157" s="333">
        <f t="shared" si="126"/>
        <v>29109765.644832812</v>
      </c>
      <c r="I157" s="334">
        <v>55</v>
      </c>
      <c r="J157" s="333">
        <f t="shared" si="127"/>
        <v>1334197.5920548372</v>
      </c>
      <c r="K157" s="333">
        <f t="shared" si="109"/>
        <v>1334197.5920548372</v>
      </c>
      <c r="L157" s="333">
        <f t="shared" si="124"/>
        <v>1334197.5920548372</v>
      </c>
      <c r="M157" s="333">
        <f t="shared" si="111"/>
        <v>1334197.5920548372</v>
      </c>
      <c r="N157" s="333">
        <f t="shared" si="112"/>
        <v>1334197.5920548372</v>
      </c>
      <c r="O157" s="333">
        <f t="shared" si="113"/>
        <v>1334197.5920548372</v>
      </c>
      <c r="P157" s="333">
        <f t="shared" si="114"/>
        <v>1334197.5920548372</v>
      </c>
      <c r="Q157" s="333">
        <f t="shared" si="115"/>
        <v>1334197.5920548372</v>
      </c>
      <c r="R157" s="333">
        <f t="shared" si="116"/>
        <v>1334197.5920548372</v>
      </c>
      <c r="S157" s="333">
        <f t="shared" si="117"/>
        <v>1334197.5920548372</v>
      </c>
      <c r="T157" s="333">
        <f t="shared" si="118"/>
        <v>1334197.5920548372</v>
      </c>
      <c r="U157" s="333">
        <f t="shared" si="119"/>
        <v>1334197.5920548372</v>
      </c>
      <c r="V157" s="335">
        <f t="shared" si="129"/>
        <v>16010371.104658043</v>
      </c>
      <c r="W157" s="333">
        <f t="shared" si="128"/>
        <v>19897768.540174767</v>
      </c>
      <c r="X157" s="328">
        <f t="shared" si="130"/>
        <v>16010371.104658045</v>
      </c>
      <c r="Y157" s="338">
        <f t="shared" si="131"/>
        <v>0</v>
      </c>
      <c r="AA157" s="101"/>
      <c r="AB157" s="102"/>
      <c r="AE157" s="94"/>
    </row>
    <row r="158" spans="1:31" hidden="1">
      <c r="A158" s="331">
        <v>51</v>
      </c>
      <c r="B158" s="332">
        <f t="shared" si="104"/>
        <v>1602110152.7893391</v>
      </c>
      <c r="C158" s="332">
        <f>255560097.322628-AB164</f>
        <v>247626279.99999958</v>
      </c>
      <c r="D158" s="332"/>
      <c r="E158" s="333"/>
      <c r="F158" s="332"/>
      <c r="G158" s="333">
        <f t="shared" si="125"/>
        <v>123813139.99999979</v>
      </c>
      <c r="H158" s="333">
        <f t="shared" si="126"/>
        <v>1725923292.7893388</v>
      </c>
      <c r="I158" s="334">
        <v>6</v>
      </c>
      <c r="J158" s="333">
        <f t="shared" si="127"/>
        <v>8629616.4639466945</v>
      </c>
      <c r="K158" s="333">
        <f t="shared" si="109"/>
        <v>8629616.4639466945</v>
      </c>
      <c r="L158" s="333">
        <f t="shared" si="124"/>
        <v>8629616.4639466945</v>
      </c>
      <c r="M158" s="333">
        <f t="shared" si="111"/>
        <v>8629616.4639466945</v>
      </c>
      <c r="N158" s="333">
        <f t="shared" si="112"/>
        <v>8629616.4639466945</v>
      </c>
      <c r="O158" s="333">
        <f t="shared" si="113"/>
        <v>8629616.4639466945</v>
      </c>
      <c r="P158" s="333">
        <f t="shared" si="114"/>
        <v>8629616.4639466945</v>
      </c>
      <c r="Q158" s="333">
        <f t="shared" si="115"/>
        <v>8629616.4639466945</v>
      </c>
      <c r="R158" s="333">
        <f t="shared" si="116"/>
        <v>8629616.4639466945</v>
      </c>
      <c r="S158" s="333">
        <f t="shared" si="117"/>
        <v>8629616.4639466945</v>
      </c>
      <c r="T158" s="333">
        <f t="shared" si="118"/>
        <v>8629616.4639466945</v>
      </c>
      <c r="U158" s="333">
        <f t="shared" si="119"/>
        <v>8629616.4639466945</v>
      </c>
      <c r="V158" s="335">
        <f t="shared" si="129"/>
        <v>103555397.56736036</v>
      </c>
      <c r="W158" s="333">
        <f t="shared" si="128"/>
        <v>1746181035.2219782</v>
      </c>
      <c r="X158" s="328">
        <f t="shared" si="130"/>
        <v>103555397.56736033</v>
      </c>
      <c r="Y158" s="338">
        <f t="shared" si="131"/>
        <v>0</v>
      </c>
      <c r="AA158" s="101" t="s">
        <v>215</v>
      </c>
      <c r="AB158" s="228" t="s">
        <v>84</v>
      </c>
      <c r="AE158" s="94"/>
    </row>
    <row r="159" spans="1:31" hidden="1">
      <c r="A159" s="340" t="s">
        <v>224</v>
      </c>
      <c r="B159" s="332">
        <f t="shared" si="104"/>
        <v>73819512.599728703</v>
      </c>
      <c r="C159" s="332"/>
      <c r="D159" s="332"/>
      <c r="E159" s="333"/>
      <c r="F159" s="332"/>
      <c r="G159" s="333">
        <f t="shared" si="125"/>
        <v>0</v>
      </c>
      <c r="H159" s="333">
        <f t="shared" si="126"/>
        <v>73819512.599728703</v>
      </c>
      <c r="I159" s="334">
        <v>6</v>
      </c>
      <c r="J159" s="333">
        <f t="shared" si="127"/>
        <v>369097.56299864355</v>
      </c>
      <c r="K159" s="333">
        <f t="shared" si="109"/>
        <v>369097.56299864355</v>
      </c>
      <c r="L159" s="333">
        <f t="shared" si="124"/>
        <v>369097.56299864355</v>
      </c>
      <c r="M159" s="333">
        <f t="shared" si="111"/>
        <v>369097.56299864355</v>
      </c>
      <c r="N159" s="333">
        <f t="shared" si="112"/>
        <v>369097.56299864355</v>
      </c>
      <c r="O159" s="333">
        <f t="shared" si="113"/>
        <v>369097.56299864355</v>
      </c>
      <c r="P159" s="333">
        <f t="shared" si="114"/>
        <v>369097.56299864355</v>
      </c>
      <c r="Q159" s="333">
        <f t="shared" si="115"/>
        <v>369097.56299864355</v>
      </c>
      <c r="R159" s="333">
        <f t="shared" si="116"/>
        <v>369097.56299864355</v>
      </c>
      <c r="S159" s="333">
        <f t="shared" si="117"/>
        <v>369097.56299864355</v>
      </c>
      <c r="T159" s="333">
        <f t="shared" si="118"/>
        <v>369097.56299864355</v>
      </c>
      <c r="U159" s="333">
        <f t="shared" si="119"/>
        <v>369097.56299864355</v>
      </c>
      <c r="V159" s="335">
        <f t="shared" ref="V159" si="132">SUM(J159:U159)</f>
        <v>4429170.7559837224</v>
      </c>
      <c r="W159" s="333">
        <f t="shared" si="128"/>
        <v>69390341.843744978</v>
      </c>
      <c r="X159" s="328">
        <f t="shared" si="130"/>
        <v>4429170.7559837224</v>
      </c>
      <c r="Y159" s="338">
        <f t="shared" si="131"/>
        <v>0</v>
      </c>
      <c r="AA159" s="101">
        <v>1</v>
      </c>
      <c r="AB159" s="104">
        <v>1497771.769601892</v>
      </c>
      <c r="AE159" s="94"/>
    </row>
    <row r="160" spans="1:31" hidden="1">
      <c r="A160" s="331">
        <v>43.2</v>
      </c>
      <c r="B160" s="332">
        <f t="shared" si="104"/>
        <v>0</v>
      </c>
      <c r="C160" s="332"/>
      <c r="D160" s="332"/>
      <c r="E160" s="333"/>
      <c r="F160" s="332"/>
      <c r="G160" s="333">
        <f t="shared" si="125"/>
        <v>0</v>
      </c>
      <c r="H160" s="333">
        <f t="shared" si="126"/>
        <v>0</v>
      </c>
      <c r="I160" s="334">
        <v>50</v>
      </c>
      <c r="J160" s="333">
        <f t="shared" si="127"/>
        <v>0</v>
      </c>
      <c r="K160" s="333">
        <f t="shared" si="109"/>
        <v>0</v>
      </c>
      <c r="L160" s="333">
        <f t="shared" si="124"/>
        <v>0</v>
      </c>
      <c r="M160" s="333">
        <f t="shared" si="111"/>
        <v>0</v>
      </c>
      <c r="N160" s="333">
        <f t="shared" si="112"/>
        <v>0</v>
      </c>
      <c r="O160" s="333">
        <f t="shared" si="113"/>
        <v>0</v>
      </c>
      <c r="P160" s="333">
        <f t="shared" si="114"/>
        <v>0</v>
      </c>
      <c r="Q160" s="333">
        <f t="shared" si="115"/>
        <v>0</v>
      </c>
      <c r="R160" s="333">
        <f t="shared" si="116"/>
        <v>0</v>
      </c>
      <c r="S160" s="333">
        <f t="shared" si="117"/>
        <v>0</v>
      </c>
      <c r="T160" s="333">
        <f t="shared" si="118"/>
        <v>0</v>
      </c>
      <c r="U160" s="333">
        <f t="shared" si="119"/>
        <v>0</v>
      </c>
      <c r="V160" s="335">
        <f t="shared" si="129"/>
        <v>0</v>
      </c>
      <c r="W160" s="333">
        <f t="shared" si="128"/>
        <v>0</v>
      </c>
      <c r="X160" s="328">
        <f t="shared" si="130"/>
        <v>0</v>
      </c>
      <c r="Y160" s="338">
        <f t="shared" si="131"/>
        <v>0</v>
      </c>
      <c r="AA160" s="101">
        <v>7</v>
      </c>
      <c r="AB160" s="104">
        <v>3890926.8087687106</v>
      </c>
      <c r="AE160" s="94"/>
    </row>
    <row r="161" spans="1:31" hidden="1">
      <c r="A161" s="331" t="s">
        <v>158</v>
      </c>
      <c r="B161" s="332">
        <f t="shared" si="104"/>
        <v>15422834.351768149</v>
      </c>
      <c r="C161" s="332"/>
      <c r="D161" s="332"/>
      <c r="E161" s="333"/>
      <c r="F161" s="332"/>
      <c r="G161" s="333">
        <f t="shared" si="125"/>
        <v>0</v>
      </c>
      <c r="H161" s="333">
        <f t="shared" si="126"/>
        <v>15422834.351768149</v>
      </c>
      <c r="I161" s="334">
        <v>7</v>
      </c>
      <c r="J161" s="333">
        <f t="shared" si="127"/>
        <v>89966.533718647537</v>
      </c>
      <c r="K161" s="333">
        <f t="shared" si="109"/>
        <v>89966.533718647537</v>
      </c>
      <c r="L161" s="333">
        <f t="shared" si="124"/>
        <v>89966.533718647537</v>
      </c>
      <c r="M161" s="333">
        <f t="shared" si="111"/>
        <v>89966.533718647537</v>
      </c>
      <c r="N161" s="333">
        <f t="shared" si="112"/>
        <v>89966.533718647537</v>
      </c>
      <c r="O161" s="333">
        <f t="shared" si="113"/>
        <v>89966.533718647537</v>
      </c>
      <c r="P161" s="333">
        <f t="shared" si="114"/>
        <v>89966.533718647537</v>
      </c>
      <c r="Q161" s="333">
        <f t="shared" si="115"/>
        <v>89966.533718647537</v>
      </c>
      <c r="R161" s="333">
        <f t="shared" si="116"/>
        <v>89966.533718647537</v>
      </c>
      <c r="S161" s="333">
        <f t="shared" si="117"/>
        <v>89966.533718647537</v>
      </c>
      <c r="T161" s="333">
        <f t="shared" si="118"/>
        <v>89966.533718647537</v>
      </c>
      <c r="U161" s="333">
        <f t="shared" si="119"/>
        <v>89966.533718647537</v>
      </c>
      <c r="V161" s="335">
        <f t="shared" si="129"/>
        <v>1079598.4046237704</v>
      </c>
      <c r="W161" s="333">
        <f t="shared" si="128"/>
        <v>14343235.947144378</v>
      </c>
      <c r="X161" s="328">
        <f t="shared" si="130"/>
        <v>1079598.4046237704</v>
      </c>
      <c r="Y161" s="338">
        <f t="shared" si="131"/>
        <v>0</v>
      </c>
      <c r="AA161" s="101">
        <v>8</v>
      </c>
      <c r="AB161" s="104">
        <v>6243631.0775156245</v>
      </c>
      <c r="AE161" s="94"/>
    </row>
    <row r="162" spans="1:31" hidden="1">
      <c r="A162" s="341">
        <v>14.1</v>
      </c>
      <c r="B162" s="332">
        <f t="shared" si="104"/>
        <v>6418086.6049308423</v>
      </c>
      <c r="C162" s="332"/>
      <c r="D162" s="332"/>
      <c r="E162" s="333"/>
      <c r="F162" s="332"/>
      <c r="G162" s="333">
        <f t="shared" si="125"/>
        <v>0</v>
      </c>
      <c r="H162" s="333">
        <f t="shared" si="126"/>
        <v>6418086.6049308423</v>
      </c>
      <c r="I162" s="334">
        <v>5</v>
      </c>
      <c r="J162" s="333">
        <f t="shared" si="127"/>
        <v>26742.027520545176</v>
      </c>
      <c r="K162" s="333">
        <f t="shared" si="109"/>
        <v>26742.027520545176</v>
      </c>
      <c r="L162" s="333">
        <f t="shared" si="124"/>
        <v>26742.027520545176</v>
      </c>
      <c r="M162" s="333">
        <f t="shared" si="111"/>
        <v>26742.027520545176</v>
      </c>
      <c r="N162" s="333">
        <f t="shared" si="112"/>
        <v>26742.027520545176</v>
      </c>
      <c r="O162" s="333">
        <f t="shared" si="113"/>
        <v>26742.027520545176</v>
      </c>
      <c r="P162" s="333">
        <f t="shared" si="114"/>
        <v>26742.027520545176</v>
      </c>
      <c r="Q162" s="333">
        <f t="shared" si="115"/>
        <v>26742.027520545176</v>
      </c>
      <c r="R162" s="333">
        <f t="shared" si="116"/>
        <v>26742.027520545176</v>
      </c>
      <c r="S162" s="333">
        <f t="shared" si="117"/>
        <v>26742.027520545176</v>
      </c>
      <c r="T162" s="333">
        <f t="shared" si="118"/>
        <v>26742.027520545176</v>
      </c>
      <c r="U162" s="333">
        <f t="shared" si="119"/>
        <v>26742.027520545176</v>
      </c>
      <c r="V162" s="335">
        <f t="shared" si="129"/>
        <v>320904.33024654211</v>
      </c>
      <c r="W162" s="333">
        <f t="shared" si="128"/>
        <v>6097182.2746843006</v>
      </c>
      <c r="X162" s="328">
        <f t="shared" si="130"/>
        <v>320904.33024654211</v>
      </c>
      <c r="Y162" s="338">
        <f t="shared" si="131"/>
        <v>0</v>
      </c>
      <c r="AA162" s="101">
        <v>14.1</v>
      </c>
      <c r="AB162" s="104"/>
      <c r="AE162" s="367"/>
    </row>
    <row r="163" spans="1:31" ht="13.5" hidden="1" thickBot="1">
      <c r="A163" s="342" t="s">
        <v>84</v>
      </c>
      <c r="B163" s="343">
        <f>SUM(B142:B162)</f>
        <v>4177393768.0239134</v>
      </c>
      <c r="C163" s="343">
        <f>SUM(C142:C162)</f>
        <v>466592969.99999928</v>
      </c>
      <c r="D163" s="343">
        <f>SUM(D142:D162)</f>
        <v>0</v>
      </c>
      <c r="E163" s="343">
        <f t="shared" ref="E163:H163" si="133">SUM(E142:E162)</f>
        <v>0</v>
      </c>
      <c r="F163" s="343">
        <f t="shared" si="133"/>
        <v>0</v>
      </c>
      <c r="G163" s="343">
        <f t="shared" si="133"/>
        <v>233296484.99999964</v>
      </c>
      <c r="H163" s="343">
        <f t="shared" si="133"/>
        <v>4410690253.0239134</v>
      </c>
      <c r="I163" s="343"/>
      <c r="J163" s="343">
        <f t="shared" ref="J163:T163" si="134">SUM(J142:J162)</f>
        <v>30296041.091266934</v>
      </c>
      <c r="K163" s="343">
        <f t="shared" si="134"/>
        <v>30296041.091266934</v>
      </c>
      <c r="L163" s="343">
        <f t="shared" si="134"/>
        <v>30296041.091266934</v>
      </c>
      <c r="M163" s="343">
        <f t="shared" si="134"/>
        <v>30296041.091266934</v>
      </c>
      <c r="N163" s="343">
        <f t="shared" si="134"/>
        <v>30296041.091266934</v>
      </c>
      <c r="O163" s="343">
        <f t="shared" si="134"/>
        <v>30296041.091266934</v>
      </c>
      <c r="P163" s="343">
        <f t="shared" si="134"/>
        <v>30296041.091266934</v>
      </c>
      <c r="Q163" s="343">
        <f t="shared" si="134"/>
        <v>30296041.091266934</v>
      </c>
      <c r="R163" s="343">
        <f t="shared" si="134"/>
        <v>30296041.091266934</v>
      </c>
      <c r="S163" s="343">
        <f t="shared" si="134"/>
        <v>30296041.091266934</v>
      </c>
      <c r="T163" s="343">
        <f t="shared" si="134"/>
        <v>30296041.091266934</v>
      </c>
      <c r="U163" s="343">
        <f>SUM(U142:U162)</f>
        <v>30296041.091266934</v>
      </c>
      <c r="V163" s="343">
        <f>SUM(V142:V162)</f>
        <v>363763709.61640418</v>
      </c>
      <c r="W163" s="343">
        <f>SUM(W142:W162)</f>
        <v>4280223028.4075093</v>
      </c>
      <c r="X163" s="328">
        <f>SUM(X142:X162)</f>
        <v>363552493.09520316</v>
      </c>
      <c r="Y163" s="338">
        <f t="shared" si="131"/>
        <v>211216.52120101452</v>
      </c>
      <c r="AA163" s="101">
        <v>49</v>
      </c>
      <c r="AB163" s="104">
        <v>8514340.5413573235</v>
      </c>
      <c r="AE163" s="367"/>
    </row>
    <row r="164" spans="1:31" hidden="1">
      <c r="A164" s="344"/>
      <c r="B164" s="345" t="s">
        <v>119</v>
      </c>
      <c r="C164" s="346">
        <f>+AB166</f>
        <v>28080487.519871965</v>
      </c>
      <c r="D164" s="344"/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7"/>
      <c r="Y164" s="347"/>
      <c r="AA164" s="101">
        <v>51</v>
      </c>
      <c r="AB164" s="104">
        <v>7933817.3226284161</v>
      </c>
      <c r="AE164" s="367"/>
    </row>
    <row r="165" spans="1:31" hidden="1">
      <c r="A165" s="344"/>
      <c r="B165" s="345" t="s">
        <v>84</v>
      </c>
      <c r="C165" s="346">
        <f>+C163+C164</f>
        <v>494673457.51987123</v>
      </c>
      <c r="D165" s="344"/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7"/>
      <c r="Y165" s="347"/>
      <c r="AA165" s="101"/>
      <c r="AB165" s="104"/>
      <c r="AE165" s="367"/>
    </row>
    <row r="166" spans="1:31" ht="13.5" hidden="1" thickBot="1">
      <c r="A166" s="344"/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7"/>
      <c r="Y166" s="347"/>
      <c r="AA166" s="112"/>
      <c r="AB166" s="167">
        <v>28080487.519871965</v>
      </c>
      <c r="AE166" s="367"/>
    </row>
    <row r="167" spans="1:31" hidden="1">
      <c r="A167" s="307" t="s">
        <v>189</v>
      </c>
      <c r="B167" s="308"/>
      <c r="C167" s="308"/>
      <c r="D167" s="308"/>
      <c r="E167" s="308"/>
      <c r="F167" s="308"/>
      <c r="G167" s="308"/>
      <c r="H167" s="309" t="s">
        <v>127</v>
      </c>
      <c r="I167" s="308"/>
      <c r="J167" s="310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11"/>
      <c r="Y167" s="312"/>
      <c r="AA167" s="62" t="s">
        <v>263</v>
      </c>
      <c r="AE167" s="367"/>
    </row>
    <row r="168" spans="1:31" hidden="1">
      <c r="A168" s="307" t="s">
        <v>293</v>
      </c>
      <c r="B168" s="308"/>
      <c r="C168" s="308"/>
      <c r="D168" s="308"/>
      <c r="E168" s="308"/>
      <c r="F168" s="308"/>
      <c r="G168" s="308"/>
      <c r="H168" s="313" t="s">
        <v>131</v>
      </c>
      <c r="I168" s="308"/>
      <c r="J168" s="310"/>
      <c r="K168" s="308"/>
      <c r="L168" s="308"/>
      <c r="M168" s="308"/>
      <c r="N168" s="308"/>
      <c r="O168" s="308"/>
      <c r="P168" s="308"/>
      <c r="Q168" s="308"/>
      <c r="R168" s="308"/>
      <c r="S168" s="308"/>
      <c r="T168" s="310"/>
      <c r="U168" s="308"/>
      <c r="V168" s="308"/>
      <c r="W168" s="308"/>
      <c r="X168" s="311"/>
      <c r="Y168" s="312"/>
      <c r="AE168" s="367"/>
    </row>
    <row r="169" spans="1:31" hidden="1">
      <c r="A169" s="307" t="s">
        <v>133</v>
      </c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08"/>
      <c r="O169" s="308"/>
      <c r="P169" s="314"/>
      <c r="Q169" s="308"/>
      <c r="R169" s="308"/>
      <c r="S169" s="308"/>
      <c r="T169" s="308"/>
      <c r="U169" s="308"/>
      <c r="V169" s="308"/>
      <c r="W169" s="308"/>
      <c r="X169" s="311"/>
      <c r="Y169" s="312"/>
    </row>
    <row r="170" spans="1:31" hidden="1">
      <c r="A170" s="317" t="s">
        <v>191</v>
      </c>
      <c r="B170" s="318"/>
      <c r="C170" s="308"/>
      <c r="D170" s="308"/>
      <c r="E170" s="308"/>
      <c r="F170" s="308"/>
      <c r="G170" s="308"/>
      <c r="H170" s="308"/>
      <c r="I170" s="308"/>
      <c r="J170" s="308"/>
      <c r="K170" s="308"/>
      <c r="L170" s="308"/>
      <c r="M170" s="308"/>
      <c r="N170" s="308"/>
      <c r="O170" s="308"/>
      <c r="P170" s="308"/>
      <c r="Q170" s="308"/>
      <c r="R170" s="308"/>
      <c r="S170" s="308"/>
      <c r="T170" s="308"/>
      <c r="U170" s="308"/>
      <c r="V170" s="308"/>
      <c r="W170" s="308"/>
      <c r="X170" s="311"/>
      <c r="Y170" s="312"/>
    </row>
    <row r="171" spans="1:31" hidden="1">
      <c r="A171" s="348"/>
      <c r="B171" s="349" t="s">
        <v>134</v>
      </c>
      <c r="C171" s="350" t="s">
        <v>135</v>
      </c>
      <c r="D171" s="351" t="s">
        <v>136</v>
      </c>
      <c r="E171" s="348"/>
      <c r="F171" s="350" t="s">
        <v>137</v>
      </c>
      <c r="G171" s="351" t="s">
        <v>138</v>
      </c>
      <c r="H171" s="350" t="s">
        <v>139</v>
      </c>
      <c r="I171" s="348"/>
      <c r="J171" s="351" t="s">
        <v>25</v>
      </c>
      <c r="K171" s="351" t="s">
        <v>25</v>
      </c>
      <c r="L171" s="351" t="s">
        <v>25</v>
      </c>
      <c r="M171" s="351" t="s">
        <v>25</v>
      </c>
      <c r="N171" s="351" t="s">
        <v>25</v>
      </c>
      <c r="O171" s="351" t="s">
        <v>25</v>
      </c>
      <c r="P171" s="351" t="s">
        <v>25</v>
      </c>
      <c r="Q171" s="351" t="s">
        <v>25</v>
      </c>
      <c r="R171" s="351" t="s">
        <v>25</v>
      </c>
      <c r="S171" s="351" t="s">
        <v>25</v>
      </c>
      <c r="T171" s="351" t="s">
        <v>25</v>
      </c>
      <c r="U171" s="352" t="s">
        <v>25</v>
      </c>
      <c r="V171" s="351" t="s">
        <v>25</v>
      </c>
      <c r="W171" s="353" t="s">
        <v>140</v>
      </c>
      <c r="X171" s="311"/>
      <c r="Y171" s="312"/>
      <c r="AE171" s="157"/>
    </row>
    <row r="172" spans="1:31" hidden="1">
      <c r="A172" s="354" t="s">
        <v>141</v>
      </c>
      <c r="B172" s="355" t="s">
        <v>142</v>
      </c>
      <c r="C172" s="354" t="s">
        <v>5</v>
      </c>
      <c r="D172" s="354" t="s">
        <v>143</v>
      </c>
      <c r="E172" s="356" t="s">
        <v>144</v>
      </c>
      <c r="F172" s="354" t="s">
        <v>145</v>
      </c>
      <c r="G172" s="357" t="s">
        <v>146</v>
      </c>
      <c r="H172" s="354" t="s">
        <v>147</v>
      </c>
      <c r="I172" s="357" t="s">
        <v>16</v>
      </c>
      <c r="J172" s="357" t="s">
        <v>192</v>
      </c>
      <c r="K172" s="357" t="s">
        <v>192</v>
      </c>
      <c r="L172" s="357" t="s">
        <v>192</v>
      </c>
      <c r="M172" s="357" t="s">
        <v>192</v>
      </c>
      <c r="N172" s="357" t="s">
        <v>192</v>
      </c>
      <c r="O172" s="357" t="s">
        <v>192</v>
      </c>
      <c r="P172" s="357" t="s">
        <v>192</v>
      </c>
      <c r="Q172" s="357" t="s">
        <v>192</v>
      </c>
      <c r="R172" s="357" t="s">
        <v>192</v>
      </c>
      <c r="S172" s="357" t="s">
        <v>192</v>
      </c>
      <c r="T172" s="357" t="s">
        <v>192</v>
      </c>
      <c r="U172" s="358" t="s">
        <v>192</v>
      </c>
      <c r="V172" s="354"/>
      <c r="W172" s="359" t="s">
        <v>10</v>
      </c>
      <c r="X172" s="311"/>
      <c r="Y172" s="322"/>
      <c r="AE172" s="157"/>
    </row>
    <row r="173" spans="1:31" hidden="1">
      <c r="A173" s="360" t="s">
        <v>148</v>
      </c>
      <c r="B173" s="361" t="s">
        <v>149</v>
      </c>
      <c r="C173" s="360" t="s">
        <v>84</v>
      </c>
      <c r="D173" s="362" t="s">
        <v>150</v>
      </c>
      <c r="E173" s="363"/>
      <c r="F173" s="360" t="s">
        <v>151</v>
      </c>
      <c r="G173" s="362" t="s">
        <v>152</v>
      </c>
      <c r="H173" s="360" t="s">
        <v>153</v>
      </c>
      <c r="I173" s="362" t="s">
        <v>154</v>
      </c>
      <c r="J173" s="362" t="s">
        <v>194</v>
      </c>
      <c r="K173" s="362" t="s">
        <v>195</v>
      </c>
      <c r="L173" s="362" t="s">
        <v>196</v>
      </c>
      <c r="M173" s="362" t="s">
        <v>197</v>
      </c>
      <c r="N173" s="362" t="s">
        <v>198</v>
      </c>
      <c r="O173" s="362" t="s">
        <v>199</v>
      </c>
      <c r="P173" s="362" t="s">
        <v>200</v>
      </c>
      <c r="Q173" s="362" t="s">
        <v>201</v>
      </c>
      <c r="R173" s="362" t="s">
        <v>202</v>
      </c>
      <c r="S173" s="362" t="s">
        <v>203</v>
      </c>
      <c r="T173" s="362" t="s">
        <v>204</v>
      </c>
      <c r="U173" s="362" t="s">
        <v>205</v>
      </c>
      <c r="V173" s="362" t="s">
        <v>155</v>
      </c>
      <c r="W173" s="359" t="s">
        <v>291</v>
      </c>
      <c r="X173" s="323" t="s">
        <v>167</v>
      </c>
      <c r="Y173" s="322"/>
      <c r="AE173" s="157"/>
    </row>
    <row r="174" spans="1:31" hidden="1">
      <c r="A174" s="357"/>
      <c r="B174" s="364"/>
      <c r="C174" s="356"/>
      <c r="D174" s="356"/>
      <c r="E174" s="356"/>
      <c r="F174" s="356"/>
      <c r="G174" s="356"/>
      <c r="H174" s="356"/>
      <c r="I174" s="357"/>
      <c r="J174" s="356"/>
      <c r="K174" s="356"/>
      <c r="L174" s="356"/>
      <c r="M174" s="356"/>
      <c r="N174" s="356"/>
      <c r="O174" s="356"/>
      <c r="P174" s="356"/>
      <c r="Q174" s="356"/>
      <c r="R174" s="356"/>
      <c r="S174" s="356"/>
      <c r="T174" s="356"/>
      <c r="U174" s="356"/>
      <c r="V174" s="365"/>
      <c r="W174" s="348"/>
      <c r="X174" s="311"/>
      <c r="Y174" s="322"/>
    </row>
    <row r="175" spans="1:31" hidden="1">
      <c r="A175" s="358">
        <v>1</v>
      </c>
      <c r="B175" s="332">
        <f t="shared" ref="B175:B195" si="135">W142</f>
        <v>880198236.13244867</v>
      </c>
      <c r="C175" s="356"/>
      <c r="D175" s="356"/>
      <c r="E175" s="356"/>
      <c r="F175" s="356"/>
      <c r="G175" s="333">
        <f t="shared" ref="G175" si="136">+((C175+F175)*0.5)</f>
        <v>0</v>
      </c>
      <c r="H175" s="333">
        <f>+B175+G175+D175</f>
        <v>880198236.13244867</v>
      </c>
      <c r="I175" s="334">
        <v>4</v>
      </c>
      <c r="J175" s="333">
        <f>H175*I175/100/12</f>
        <v>2933994.1204414959</v>
      </c>
      <c r="K175" s="333">
        <f>H175*I175/100/12</f>
        <v>2933994.1204414959</v>
      </c>
      <c r="L175" s="333">
        <f>H175*I175/100/12</f>
        <v>2933994.1204414959</v>
      </c>
      <c r="M175" s="333">
        <f>H175*I175/100/12</f>
        <v>2933994.1204414959</v>
      </c>
      <c r="N175" s="333">
        <f>H175*I175/100/12</f>
        <v>2933994.1204414959</v>
      </c>
      <c r="O175" s="333">
        <f>H175*I175/100/12</f>
        <v>2933994.1204414959</v>
      </c>
      <c r="P175" s="333">
        <f>H175*I175/100/12</f>
        <v>2933994.1204414959</v>
      </c>
      <c r="Q175" s="333">
        <f>H175*I175/100/12</f>
        <v>2933994.1204414959</v>
      </c>
      <c r="R175" s="333">
        <f>H175*I175/100/12</f>
        <v>2933994.1204414959</v>
      </c>
      <c r="S175" s="333">
        <f>H175*I175/100/12</f>
        <v>2933994.1204414959</v>
      </c>
      <c r="T175" s="333">
        <f>H175*I175/100/12</f>
        <v>2933994.1204414959</v>
      </c>
      <c r="U175" s="333">
        <f>H175*I175/100/12</f>
        <v>2933994.1204414959</v>
      </c>
      <c r="V175" s="335">
        <f>SUM(J175:U175)</f>
        <v>35207929.445297949</v>
      </c>
      <c r="W175" s="333">
        <f>+B175+C175+F175-V175</f>
        <v>844990306.68715072</v>
      </c>
      <c r="X175" s="328">
        <f>H175*I175/100</f>
        <v>35207929.445297949</v>
      </c>
      <c r="Y175" s="329">
        <f t="shared" ref="Y175:Y183" si="137">V175-X175</f>
        <v>0</v>
      </c>
    </row>
    <row r="176" spans="1:31" hidden="1">
      <c r="A176" s="331" t="s">
        <v>157</v>
      </c>
      <c r="B176" s="332">
        <f t="shared" si="135"/>
        <v>103677405.42565168</v>
      </c>
      <c r="C176" s="333"/>
      <c r="D176" s="332"/>
      <c r="E176" s="333"/>
      <c r="F176" s="332"/>
      <c r="G176" s="333">
        <f>+((C176+F176)*0.5)</f>
        <v>0</v>
      </c>
      <c r="H176" s="333">
        <f t="shared" ref="H176:H182" si="138">+B176+G176+D176</f>
        <v>103677405.42565168</v>
      </c>
      <c r="I176" s="334">
        <v>6</v>
      </c>
      <c r="J176" s="333">
        <f t="shared" ref="J176:J182" si="139">H176*I176/100/12</f>
        <v>518387.02712825843</v>
      </c>
      <c r="K176" s="333">
        <f t="shared" ref="K176:K195" si="140">H176*I176/100/12</f>
        <v>518387.02712825843</v>
      </c>
      <c r="L176" s="333">
        <f t="shared" ref="L176:L179" si="141">H176*I176/100/12</f>
        <v>518387.02712825843</v>
      </c>
      <c r="M176" s="333">
        <f t="shared" ref="M176:M195" si="142">H176*I176/100/12</f>
        <v>518387.02712825843</v>
      </c>
      <c r="N176" s="333">
        <f t="shared" ref="N176:N195" si="143">H176*I176/100/12</f>
        <v>518387.02712825843</v>
      </c>
      <c r="O176" s="333">
        <f t="shared" ref="O176:O195" si="144">H176*I176/100/12</f>
        <v>518387.02712825843</v>
      </c>
      <c r="P176" s="333">
        <f t="shared" ref="P176:P195" si="145">H176*I176/100/12</f>
        <v>518387.02712825843</v>
      </c>
      <c r="Q176" s="333">
        <f t="shared" ref="Q176:Q195" si="146">H176*I176/100/12</f>
        <v>518387.02712825843</v>
      </c>
      <c r="R176" s="333">
        <f t="shared" ref="R176:R195" si="147">H176*I176/100/12</f>
        <v>518387.02712825843</v>
      </c>
      <c r="S176" s="333">
        <f t="shared" ref="S176:S195" si="148">H176*I176/100/12</f>
        <v>518387.02712825843</v>
      </c>
      <c r="T176" s="333">
        <f t="shared" ref="T176:T195" si="149">H176*I176/100/12</f>
        <v>518387.02712825843</v>
      </c>
      <c r="U176" s="333">
        <f t="shared" ref="U176:U195" si="150">H176*I176/100/12</f>
        <v>518387.02712825843</v>
      </c>
      <c r="V176" s="335">
        <f t="shared" ref="V176:V182" si="151">SUM(J176:U176)</f>
        <v>6220644.3255391018</v>
      </c>
      <c r="W176" s="333">
        <f>+B176+C176+F176-V176</f>
        <v>97456761.100112587</v>
      </c>
      <c r="X176" s="328">
        <f>H176*I176/100</f>
        <v>6220644.3255391009</v>
      </c>
      <c r="Y176" s="329">
        <f t="shared" si="137"/>
        <v>0</v>
      </c>
    </row>
    <row r="177" spans="1:28" hidden="1">
      <c r="A177" s="331">
        <v>2</v>
      </c>
      <c r="B177" s="332">
        <f t="shared" si="135"/>
        <v>79483249.215132058</v>
      </c>
      <c r="C177" s="333"/>
      <c r="D177" s="332"/>
      <c r="E177" s="333"/>
      <c r="F177" s="332"/>
      <c r="G177" s="333">
        <f t="shared" ref="G177:G181" si="152">+((C177+F177)*0.5)</f>
        <v>0</v>
      </c>
      <c r="H177" s="333">
        <f t="shared" si="138"/>
        <v>79483249.215132058</v>
      </c>
      <c r="I177" s="334">
        <v>6</v>
      </c>
      <c r="J177" s="333">
        <f t="shared" si="139"/>
        <v>397416.24607566028</v>
      </c>
      <c r="K177" s="333">
        <f t="shared" si="140"/>
        <v>397416.24607566028</v>
      </c>
      <c r="L177" s="333">
        <f t="shared" si="141"/>
        <v>397416.24607566028</v>
      </c>
      <c r="M177" s="333">
        <f t="shared" si="142"/>
        <v>397416.24607566028</v>
      </c>
      <c r="N177" s="333">
        <f t="shared" si="143"/>
        <v>397416.24607566028</v>
      </c>
      <c r="O177" s="333">
        <f t="shared" si="144"/>
        <v>397416.24607566028</v>
      </c>
      <c r="P177" s="333">
        <f t="shared" si="145"/>
        <v>397416.24607566028</v>
      </c>
      <c r="Q177" s="333">
        <f t="shared" si="146"/>
        <v>397416.24607566028</v>
      </c>
      <c r="R177" s="333">
        <f t="shared" si="147"/>
        <v>397416.24607566028</v>
      </c>
      <c r="S177" s="333">
        <f t="shared" si="148"/>
        <v>397416.24607566028</v>
      </c>
      <c r="T177" s="333">
        <f t="shared" si="149"/>
        <v>397416.24607566028</v>
      </c>
      <c r="U177" s="333">
        <f t="shared" si="150"/>
        <v>397416.24607566028</v>
      </c>
      <c r="V177" s="335">
        <f t="shared" si="151"/>
        <v>4768994.9529079236</v>
      </c>
      <c r="W177" s="333">
        <f>+B177+C177+F177-V177</f>
        <v>74714254.262224138</v>
      </c>
      <c r="X177" s="328">
        <f t="shared" ref="X177:X183" si="153">H177*I177/100</f>
        <v>4768994.9529079236</v>
      </c>
      <c r="Y177" s="329">
        <f t="shared" si="137"/>
        <v>0</v>
      </c>
    </row>
    <row r="178" spans="1:28" hidden="1">
      <c r="A178" s="331">
        <v>3</v>
      </c>
      <c r="B178" s="332">
        <f t="shared" si="135"/>
        <v>2562949.7199868751</v>
      </c>
      <c r="C178" s="333"/>
      <c r="D178" s="332"/>
      <c r="E178" s="333"/>
      <c r="F178" s="332"/>
      <c r="G178" s="333">
        <f t="shared" si="152"/>
        <v>0</v>
      </c>
      <c r="H178" s="333">
        <f t="shared" si="138"/>
        <v>2562949.7199868751</v>
      </c>
      <c r="I178" s="334">
        <v>5</v>
      </c>
      <c r="J178" s="333">
        <f t="shared" si="139"/>
        <v>10678.957166611979</v>
      </c>
      <c r="K178" s="333">
        <f t="shared" si="140"/>
        <v>10678.957166611979</v>
      </c>
      <c r="L178" s="333">
        <f t="shared" si="141"/>
        <v>10678.957166611979</v>
      </c>
      <c r="M178" s="333">
        <f t="shared" si="142"/>
        <v>10678.957166611979</v>
      </c>
      <c r="N178" s="333">
        <f t="shared" si="143"/>
        <v>10678.957166611979</v>
      </c>
      <c r="O178" s="333">
        <f t="shared" si="144"/>
        <v>10678.957166611979</v>
      </c>
      <c r="P178" s="333">
        <f t="shared" si="145"/>
        <v>10678.957166611979</v>
      </c>
      <c r="Q178" s="333">
        <f t="shared" si="146"/>
        <v>10678.957166611979</v>
      </c>
      <c r="R178" s="333">
        <f t="shared" si="147"/>
        <v>10678.957166611979</v>
      </c>
      <c r="S178" s="333">
        <f t="shared" si="148"/>
        <v>10678.957166611979</v>
      </c>
      <c r="T178" s="333">
        <f t="shared" si="149"/>
        <v>10678.957166611979</v>
      </c>
      <c r="U178" s="333">
        <f t="shared" si="150"/>
        <v>10678.957166611979</v>
      </c>
      <c r="V178" s="335">
        <f t="shared" si="151"/>
        <v>128147.48599934373</v>
      </c>
      <c r="W178" s="333">
        <f t="shared" ref="W178:W182" si="154">+B178+C178+F178-V178</f>
        <v>2434802.2339875312</v>
      </c>
      <c r="X178" s="328">
        <f t="shared" si="153"/>
        <v>128147.48599934374</v>
      </c>
      <c r="Y178" s="329">
        <f t="shared" si="137"/>
        <v>0</v>
      </c>
    </row>
    <row r="179" spans="1:28" hidden="1">
      <c r="A179" s="331">
        <v>6</v>
      </c>
      <c r="B179" s="332">
        <f t="shared" si="135"/>
        <v>60271.904789999986</v>
      </c>
      <c r="C179" s="333"/>
      <c r="D179" s="332"/>
      <c r="E179" s="333"/>
      <c r="F179" s="332"/>
      <c r="G179" s="333">
        <f t="shared" si="152"/>
        <v>0</v>
      </c>
      <c r="H179" s="333">
        <f t="shared" si="138"/>
        <v>60271.904789999986</v>
      </c>
      <c r="I179" s="334">
        <v>10</v>
      </c>
      <c r="J179" s="333">
        <f t="shared" si="139"/>
        <v>502.26587324999991</v>
      </c>
      <c r="K179" s="333">
        <f t="shared" si="140"/>
        <v>502.26587324999991</v>
      </c>
      <c r="L179" s="333">
        <f t="shared" si="141"/>
        <v>502.26587324999991</v>
      </c>
      <c r="M179" s="333">
        <f t="shared" si="142"/>
        <v>502.26587324999991</v>
      </c>
      <c r="N179" s="333">
        <f t="shared" si="143"/>
        <v>502.26587324999991</v>
      </c>
      <c r="O179" s="333">
        <f t="shared" si="144"/>
        <v>502.26587324999991</v>
      </c>
      <c r="P179" s="333">
        <f t="shared" si="145"/>
        <v>502.26587324999991</v>
      </c>
      <c r="Q179" s="333">
        <f t="shared" si="146"/>
        <v>502.26587324999991</v>
      </c>
      <c r="R179" s="333">
        <f t="shared" si="147"/>
        <v>502.26587324999991</v>
      </c>
      <c r="S179" s="333">
        <f t="shared" si="148"/>
        <v>502.26587324999991</v>
      </c>
      <c r="T179" s="333">
        <f t="shared" si="149"/>
        <v>502.26587324999991</v>
      </c>
      <c r="U179" s="333">
        <f t="shared" si="150"/>
        <v>502.26587324999991</v>
      </c>
      <c r="V179" s="335">
        <f t="shared" si="151"/>
        <v>6027.1904790000008</v>
      </c>
      <c r="W179" s="333">
        <f t="shared" si="154"/>
        <v>54244.714310999989</v>
      </c>
      <c r="X179" s="328">
        <f t="shared" si="153"/>
        <v>6027.190478999999</v>
      </c>
      <c r="Y179" s="329">
        <f t="shared" si="137"/>
        <v>0</v>
      </c>
    </row>
    <row r="180" spans="1:28" hidden="1">
      <c r="A180" s="331">
        <v>7</v>
      </c>
      <c r="B180" s="332">
        <f t="shared" si="135"/>
        <v>361129642.99520862</v>
      </c>
      <c r="C180" s="333">
        <f>106227963.83839-AB195</f>
        <v>7763013.0000001639</v>
      </c>
      <c r="D180" s="332"/>
      <c r="E180" s="332"/>
      <c r="F180" s="332"/>
      <c r="G180" s="333">
        <f t="shared" si="152"/>
        <v>3881506.500000082</v>
      </c>
      <c r="H180" s="333">
        <f t="shared" si="138"/>
        <v>365011149.49520868</v>
      </c>
      <c r="I180" s="334">
        <v>15</v>
      </c>
      <c r="J180" s="333">
        <f t="shared" si="139"/>
        <v>4562639.3686901079</v>
      </c>
      <c r="K180" s="333">
        <f t="shared" si="140"/>
        <v>4562639.3686901079</v>
      </c>
      <c r="L180" s="333">
        <f>H180*I180/100/12</f>
        <v>4562639.3686901079</v>
      </c>
      <c r="M180" s="333">
        <f t="shared" si="142"/>
        <v>4562639.3686901079</v>
      </c>
      <c r="N180" s="333">
        <f t="shared" si="143"/>
        <v>4562639.3686901079</v>
      </c>
      <c r="O180" s="333">
        <f t="shared" si="144"/>
        <v>4562639.3686901079</v>
      </c>
      <c r="P180" s="333">
        <f t="shared" si="145"/>
        <v>4562639.3686901079</v>
      </c>
      <c r="Q180" s="333">
        <f t="shared" si="146"/>
        <v>4562639.3686901079</v>
      </c>
      <c r="R180" s="333">
        <f t="shared" si="147"/>
        <v>4562639.3686901079</v>
      </c>
      <c r="S180" s="333">
        <f t="shared" si="148"/>
        <v>4562639.3686901079</v>
      </c>
      <c r="T180" s="333">
        <f t="shared" si="149"/>
        <v>4562639.3686901079</v>
      </c>
      <c r="U180" s="333">
        <f t="shared" si="150"/>
        <v>4562639.3686901079</v>
      </c>
      <c r="V180" s="335">
        <f t="shared" si="151"/>
        <v>54751672.424281307</v>
      </c>
      <c r="W180" s="333">
        <f t="shared" si="154"/>
        <v>314140983.5709275</v>
      </c>
      <c r="X180" s="328">
        <f t="shared" si="153"/>
        <v>54751672.424281299</v>
      </c>
      <c r="Y180" s="329">
        <f t="shared" si="137"/>
        <v>0</v>
      </c>
    </row>
    <row r="181" spans="1:28" hidden="1">
      <c r="A181" s="331">
        <v>8</v>
      </c>
      <c r="B181" s="332">
        <f t="shared" si="135"/>
        <v>127054857.87079056</v>
      </c>
      <c r="C181" s="333">
        <v>14076421</v>
      </c>
      <c r="D181" s="332"/>
      <c r="E181" s="333"/>
      <c r="F181" s="332"/>
      <c r="G181" s="333">
        <f t="shared" si="152"/>
        <v>7038210.5</v>
      </c>
      <c r="H181" s="333">
        <f t="shared" si="138"/>
        <v>134093068.37079056</v>
      </c>
      <c r="I181" s="334">
        <v>20</v>
      </c>
      <c r="J181" s="333">
        <f t="shared" si="139"/>
        <v>2234884.4728465094</v>
      </c>
      <c r="K181" s="333">
        <f t="shared" si="140"/>
        <v>2234884.4728465094</v>
      </c>
      <c r="L181" s="333">
        <f t="shared" ref="L181:L195" si="155">H181*I181/100/12</f>
        <v>2234884.4728465094</v>
      </c>
      <c r="M181" s="333">
        <f t="shared" si="142"/>
        <v>2234884.4728465094</v>
      </c>
      <c r="N181" s="333">
        <f t="shared" si="143"/>
        <v>2234884.4728465094</v>
      </c>
      <c r="O181" s="333">
        <f t="shared" si="144"/>
        <v>2234884.4728465094</v>
      </c>
      <c r="P181" s="333">
        <f t="shared" si="145"/>
        <v>2234884.4728465094</v>
      </c>
      <c r="Q181" s="333">
        <f t="shared" si="146"/>
        <v>2234884.4728465094</v>
      </c>
      <c r="R181" s="333">
        <f t="shared" si="147"/>
        <v>2234884.4728465094</v>
      </c>
      <c r="S181" s="333">
        <f t="shared" si="148"/>
        <v>2234884.4728465094</v>
      </c>
      <c r="T181" s="333">
        <f t="shared" si="149"/>
        <v>2234884.4728465094</v>
      </c>
      <c r="U181" s="333">
        <f t="shared" si="150"/>
        <v>2234884.4728465094</v>
      </c>
      <c r="V181" s="335">
        <f t="shared" si="151"/>
        <v>26818613.674158107</v>
      </c>
      <c r="W181" s="333">
        <f t="shared" si="154"/>
        <v>114312665.19663243</v>
      </c>
      <c r="X181" s="328">
        <f t="shared" si="153"/>
        <v>26818613.674158111</v>
      </c>
      <c r="Y181" s="329">
        <f t="shared" si="137"/>
        <v>0</v>
      </c>
    </row>
    <row r="182" spans="1:28" hidden="1">
      <c r="A182" s="331">
        <v>10</v>
      </c>
      <c r="B182" s="332">
        <f t="shared" si="135"/>
        <v>17364018.046400003</v>
      </c>
      <c r="C182" s="333">
        <v>3806875</v>
      </c>
      <c r="D182" s="332"/>
      <c r="E182" s="333"/>
      <c r="F182" s="332"/>
      <c r="G182" s="333">
        <f>+((C182+F182)*0.5)</f>
        <v>1903437.5</v>
      </c>
      <c r="H182" s="333">
        <f t="shared" si="138"/>
        <v>19267455.546400003</v>
      </c>
      <c r="I182" s="334">
        <v>30</v>
      </c>
      <c r="J182" s="333">
        <f t="shared" si="139"/>
        <v>481686.38866000011</v>
      </c>
      <c r="K182" s="333">
        <f t="shared" si="140"/>
        <v>481686.38866000011</v>
      </c>
      <c r="L182" s="333">
        <f t="shared" si="155"/>
        <v>481686.38866000011</v>
      </c>
      <c r="M182" s="333">
        <f t="shared" si="142"/>
        <v>481686.38866000011</v>
      </c>
      <c r="N182" s="333">
        <f t="shared" si="143"/>
        <v>481686.38866000011</v>
      </c>
      <c r="O182" s="333">
        <f t="shared" si="144"/>
        <v>481686.38866000011</v>
      </c>
      <c r="P182" s="333">
        <f t="shared" si="145"/>
        <v>481686.38866000011</v>
      </c>
      <c r="Q182" s="333">
        <f t="shared" si="146"/>
        <v>481686.38866000011</v>
      </c>
      <c r="R182" s="333">
        <f t="shared" si="147"/>
        <v>481686.38866000011</v>
      </c>
      <c r="S182" s="333">
        <f t="shared" si="148"/>
        <v>481686.38866000011</v>
      </c>
      <c r="T182" s="333">
        <f t="shared" si="149"/>
        <v>481686.38866000011</v>
      </c>
      <c r="U182" s="333">
        <f t="shared" si="150"/>
        <v>481686.38866000011</v>
      </c>
      <c r="V182" s="335">
        <f t="shared" si="151"/>
        <v>5780236.6639200002</v>
      </c>
      <c r="W182" s="333">
        <f t="shared" si="154"/>
        <v>15390656.382480003</v>
      </c>
      <c r="X182" s="328">
        <f t="shared" si="153"/>
        <v>5780236.6639200011</v>
      </c>
      <c r="Y182" s="329">
        <f t="shared" si="137"/>
        <v>0</v>
      </c>
    </row>
    <row r="183" spans="1:28" hidden="1">
      <c r="A183" s="331">
        <v>12</v>
      </c>
      <c r="B183" s="332">
        <f t="shared" si="135"/>
        <v>11659560.000000004</v>
      </c>
      <c r="C183" s="333">
        <v>24602820</v>
      </c>
      <c r="D183" s="332"/>
      <c r="E183" s="333"/>
      <c r="F183" s="332"/>
      <c r="G183" s="333">
        <f>+((C183-D183+F183)*0.5)</f>
        <v>12301410</v>
      </c>
      <c r="H183" s="333">
        <f>+B183+G183+D183</f>
        <v>23960970.000000004</v>
      </c>
      <c r="I183" s="334">
        <v>100</v>
      </c>
      <c r="J183" s="333">
        <f>H183*I183/100/12</f>
        <v>1996747.5000000002</v>
      </c>
      <c r="K183" s="333">
        <f t="shared" si="140"/>
        <v>1996747.5000000002</v>
      </c>
      <c r="L183" s="333">
        <f t="shared" si="155"/>
        <v>1996747.5000000002</v>
      </c>
      <c r="M183" s="333">
        <f t="shared" si="142"/>
        <v>1996747.5000000002</v>
      </c>
      <c r="N183" s="333">
        <f t="shared" si="143"/>
        <v>1996747.5000000002</v>
      </c>
      <c r="O183" s="333">
        <f t="shared" si="144"/>
        <v>1996747.5000000002</v>
      </c>
      <c r="P183" s="333">
        <f t="shared" si="145"/>
        <v>1996747.5000000002</v>
      </c>
      <c r="Q183" s="333">
        <f t="shared" si="146"/>
        <v>1996747.5000000002</v>
      </c>
      <c r="R183" s="333">
        <f t="shared" si="147"/>
        <v>1996747.5000000002</v>
      </c>
      <c r="S183" s="333">
        <f t="shared" si="148"/>
        <v>1996747.5000000002</v>
      </c>
      <c r="T183" s="333">
        <f t="shared" si="149"/>
        <v>1996747.5000000002</v>
      </c>
      <c r="U183" s="333">
        <f t="shared" si="150"/>
        <v>1996747.5000000002</v>
      </c>
      <c r="V183" s="335">
        <f>SUM(J183:U183)</f>
        <v>23960970.000000004</v>
      </c>
      <c r="W183" s="333">
        <f>+B183+C183+F183-V183</f>
        <v>12301409.999999996</v>
      </c>
      <c r="X183" s="336">
        <f t="shared" si="153"/>
        <v>23960970.000000004</v>
      </c>
      <c r="Y183" s="337">
        <f t="shared" si="137"/>
        <v>0</v>
      </c>
    </row>
    <row r="184" spans="1:28" hidden="1">
      <c r="A184" s="331">
        <v>13</v>
      </c>
      <c r="B184" s="332">
        <f t="shared" si="135"/>
        <v>253232.00683993215</v>
      </c>
      <c r="C184" s="333"/>
      <c r="D184" s="332"/>
      <c r="E184" s="333"/>
      <c r="F184" s="332"/>
      <c r="G184" s="333">
        <f t="shared" ref="G184:G195" si="156">+((C184+F184)*0.5)</f>
        <v>0</v>
      </c>
      <c r="H184" s="333">
        <f t="shared" ref="H184:H195" si="157">+B184+G184+D184</f>
        <v>253232.00683993215</v>
      </c>
      <c r="I184" s="334"/>
      <c r="J184" s="333">
        <f t="shared" ref="J184:J195" si="158">H184*I184/100/12</f>
        <v>0</v>
      </c>
      <c r="K184" s="333">
        <f t="shared" si="140"/>
        <v>0</v>
      </c>
      <c r="L184" s="333">
        <f t="shared" si="155"/>
        <v>0</v>
      </c>
      <c r="M184" s="333">
        <f t="shared" si="142"/>
        <v>0</v>
      </c>
      <c r="N184" s="333">
        <f t="shared" si="143"/>
        <v>0</v>
      </c>
      <c r="O184" s="333">
        <f t="shared" si="144"/>
        <v>0</v>
      </c>
      <c r="P184" s="333">
        <f t="shared" si="145"/>
        <v>0</v>
      </c>
      <c r="Q184" s="333">
        <f t="shared" si="146"/>
        <v>0</v>
      </c>
      <c r="R184" s="333">
        <f t="shared" si="147"/>
        <v>0</v>
      </c>
      <c r="S184" s="333">
        <f t="shared" si="148"/>
        <v>0</v>
      </c>
      <c r="T184" s="333">
        <f t="shared" si="149"/>
        <v>0</v>
      </c>
      <c r="U184" s="333">
        <f t="shared" si="150"/>
        <v>0</v>
      </c>
      <c r="V184" s="335">
        <v>106892.20120097573</v>
      </c>
      <c r="W184" s="333">
        <f t="shared" ref="W184:W195" si="159">+B184+C184+F184-V184</f>
        <v>146339.80563895643</v>
      </c>
      <c r="X184" s="328"/>
      <c r="Y184" s="338">
        <f>V184-X184</f>
        <v>106892.20120097573</v>
      </c>
    </row>
    <row r="185" spans="1:28" hidden="1">
      <c r="A185" s="331">
        <v>17</v>
      </c>
      <c r="B185" s="332">
        <f t="shared" si="135"/>
        <v>411359.14189004805</v>
      </c>
      <c r="C185" s="333"/>
      <c r="D185" s="332"/>
      <c r="E185" s="333"/>
      <c r="F185" s="332"/>
      <c r="G185" s="333">
        <f t="shared" si="156"/>
        <v>0</v>
      </c>
      <c r="H185" s="333">
        <f t="shared" si="157"/>
        <v>411359.14189004805</v>
      </c>
      <c r="I185" s="334">
        <v>8</v>
      </c>
      <c r="J185" s="333">
        <f t="shared" si="158"/>
        <v>2742.3942792669873</v>
      </c>
      <c r="K185" s="333">
        <f t="shared" si="140"/>
        <v>2742.3942792669873</v>
      </c>
      <c r="L185" s="333">
        <f t="shared" si="155"/>
        <v>2742.3942792669873</v>
      </c>
      <c r="M185" s="333">
        <f t="shared" si="142"/>
        <v>2742.3942792669873</v>
      </c>
      <c r="N185" s="333">
        <f t="shared" si="143"/>
        <v>2742.3942792669873</v>
      </c>
      <c r="O185" s="333">
        <f t="shared" si="144"/>
        <v>2742.3942792669873</v>
      </c>
      <c r="P185" s="333">
        <f t="shared" si="145"/>
        <v>2742.3942792669873</v>
      </c>
      <c r="Q185" s="333">
        <f t="shared" si="146"/>
        <v>2742.3942792669873</v>
      </c>
      <c r="R185" s="333">
        <f t="shared" si="147"/>
        <v>2742.3942792669873</v>
      </c>
      <c r="S185" s="333">
        <f t="shared" si="148"/>
        <v>2742.3942792669873</v>
      </c>
      <c r="T185" s="333">
        <f t="shared" si="149"/>
        <v>2742.3942792669873</v>
      </c>
      <c r="U185" s="333">
        <f t="shared" si="150"/>
        <v>2742.3942792669873</v>
      </c>
      <c r="V185" s="335">
        <f t="shared" ref="V185:V195" si="160">SUM(J185:U185)</f>
        <v>32908.731351203845</v>
      </c>
      <c r="W185" s="333">
        <f t="shared" si="159"/>
        <v>378450.41053884418</v>
      </c>
      <c r="X185" s="328">
        <f t="shared" ref="X185:X195" si="161">H185*I185/100</f>
        <v>32908.731351203845</v>
      </c>
      <c r="Y185" s="338">
        <f t="shared" ref="Y185:Y196" si="162">V185-X185</f>
        <v>0</v>
      </c>
    </row>
    <row r="186" spans="1:28" hidden="1">
      <c r="A186" s="331">
        <v>38</v>
      </c>
      <c r="B186" s="332">
        <f t="shared" si="135"/>
        <v>1763773.7099150005</v>
      </c>
      <c r="C186" s="333"/>
      <c r="D186" s="332"/>
      <c r="E186" s="333"/>
      <c r="F186" s="332"/>
      <c r="G186" s="333">
        <f t="shared" si="156"/>
        <v>0</v>
      </c>
      <c r="H186" s="333">
        <f t="shared" si="157"/>
        <v>1763773.7099150005</v>
      </c>
      <c r="I186" s="334">
        <v>30</v>
      </c>
      <c r="J186" s="333">
        <f t="shared" si="158"/>
        <v>44094.342747875016</v>
      </c>
      <c r="K186" s="333">
        <f t="shared" si="140"/>
        <v>44094.342747875016</v>
      </c>
      <c r="L186" s="333">
        <f t="shared" si="155"/>
        <v>44094.342747875016</v>
      </c>
      <c r="M186" s="333">
        <f t="shared" si="142"/>
        <v>44094.342747875016</v>
      </c>
      <c r="N186" s="333">
        <f t="shared" si="143"/>
        <v>44094.342747875016</v>
      </c>
      <c r="O186" s="333">
        <f t="shared" si="144"/>
        <v>44094.342747875016</v>
      </c>
      <c r="P186" s="333">
        <f t="shared" si="145"/>
        <v>44094.342747875016</v>
      </c>
      <c r="Q186" s="333">
        <f t="shared" si="146"/>
        <v>44094.342747875016</v>
      </c>
      <c r="R186" s="333">
        <f t="shared" si="147"/>
        <v>44094.342747875016</v>
      </c>
      <c r="S186" s="333">
        <f t="shared" si="148"/>
        <v>44094.342747875016</v>
      </c>
      <c r="T186" s="333">
        <f t="shared" si="149"/>
        <v>44094.342747875016</v>
      </c>
      <c r="U186" s="333">
        <f t="shared" si="150"/>
        <v>44094.342747875016</v>
      </c>
      <c r="V186" s="335">
        <f t="shared" si="160"/>
        <v>529132.11297450017</v>
      </c>
      <c r="W186" s="333">
        <f t="shared" si="159"/>
        <v>1234641.5969405002</v>
      </c>
      <c r="X186" s="328">
        <f t="shared" si="161"/>
        <v>529132.11297450017</v>
      </c>
      <c r="Y186" s="338">
        <f t="shared" si="162"/>
        <v>0</v>
      </c>
    </row>
    <row r="187" spans="1:28" hidden="1">
      <c r="A187" s="331">
        <v>41</v>
      </c>
      <c r="B187" s="332">
        <f t="shared" si="135"/>
        <v>4115895.7099555875</v>
      </c>
      <c r="C187" s="368">
        <v>-15450</v>
      </c>
      <c r="D187" s="332"/>
      <c r="E187" s="332"/>
      <c r="F187" s="332"/>
      <c r="G187" s="333">
        <f t="shared" si="156"/>
        <v>-7725</v>
      </c>
      <c r="H187" s="333">
        <f t="shared" si="157"/>
        <v>4108170.7099555875</v>
      </c>
      <c r="I187" s="334">
        <v>25</v>
      </c>
      <c r="J187" s="333">
        <f t="shared" si="158"/>
        <v>85586.889790741407</v>
      </c>
      <c r="K187" s="333">
        <f t="shared" si="140"/>
        <v>85586.889790741407</v>
      </c>
      <c r="L187" s="333">
        <f t="shared" si="155"/>
        <v>85586.889790741407</v>
      </c>
      <c r="M187" s="333">
        <f t="shared" si="142"/>
        <v>85586.889790741407</v>
      </c>
      <c r="N187" s="333">
        <f t="shared" si="143"/>
        <v>85586.889790741407</v>
      </c>
      <c r="O187" s="333">
        <f t="shared" si="144"/>
        <v>85586.889790741407</v>
      </c>
      <c r="P187" s="333">
        <f t="shared" si="145"/>
        <v>85586.889790741407</v>
      </c>
      <c r="Q187" s="333">
        <f t="shared" si="146"/>
        <v>85586.889790741407</v>
      </c>
      <c r="R187" s="333">
        <f t="shared" si="147"/>
        <v>85586.889790741407</v>
      </c>
      <c r="S187" s="333">
        <f t="shared" si="148"/>
        <v>85586.889790741407</v>
      </c>
      <c r="T187" s="333">
        <f t="shared" si="149"/>
        <v>85586.889790741407</v>
      </c>
      <c r="U187" s="333">
        <f t="shared" si="150"/>
        <v>85586.889790741407</v>
      </c>
      <c r="V187" s="335">
        <f t="shared" si="160"/>
        <v>1027042.6774888966</v>
      </c>
      <c r="W187" s="333">
        <f t="shared" si="159"/>
        <v>3073403.032466691</v>
      </c>
      <c r="X187" s="328">
        <f t="shared" si="161"/>
        <v>1027042.6774888969</v>
      </c>
      <c r="Y187" s="338">
        <f t="shared" si="162"/>
        <v>0</v>
      </c>
    </row>
    <row r="188" spans="1:28" hidden="1">
      <c r="A188" s="331">
        <v>45</v>
      </c>
      <c r="B188" s="332">
        <f t="shared" si="135"/>
        <v>654.62198656250018</v>
      </c>
      <c r="C188" s="333"/>
      <c r="D188" s="332"/>
      <c r="E188" s="332"/>
      <c r="F188" s="332"/>
      <c r="G188" s="333">
        <f t="shared" si="156"/>
        <v>0</v>
      </c>
      <c r="H188" s="333">
        <f t="shared" si="157"/>
        <v>654.62198656250018</v>
      </c>
      <c r="I188" s="334">
        <v>45</v>
      </c>
      <c r="J188" s="333">
        <f t="shared" si="158"/>
        <v>24.548324496093755</v>
      </c>
      <c r="K188" s="333">
        <f t="shared" si="140"/>
        <v>24.548324496093755</v>
      </c>
      <c r="L188" s="333">
        <f t="shared" si="155"/>
        <v>24.548324496093755</v>
      </c>
      <c r="M188" s="333">
        <f t="shared" si="142"/>
        <v>24.548324496093755</v>
      </c>
      <c r="N188" s="333">
        <f t="shared" si="143"/>
        <v>24.548324496093755</v>
      </c>
      <c r="O188" s="333">
        <f t="shared" si="144"/>
        <v>24.548324496093755</v>
      </c>
      <c r="P188" s="333">
        <f t="shared" si="145"/>
        <v>24.548324496093755</v>
      </c>
      <c r="Q188" s="333">
        <f t="shared" si="146"/>
        <v>24.548324496093755</v>
      </c>
      <c r="R188" s="333">
        <f t="shared" si="147"/>
        <v>24.548324496093755</v>
      </c>
      <c r="S188" s="333">
        <f t="shared" si="148"/>
        <v>24.548324496093755</v>
      </c>
      <c r="T188" s="333">
        <f t="shared" si="149"/>
        <v>24.548324496093755</v>
      </c>
      <c r="U188" s="333">
        <f t="shared" si="150"/>
        <v>24.548324496093755</v>
      </c>
      <c r="V188" s="335">
        <f t="shared" si="160"/>
        <v>294.57989395312507</v>
      </c>
      <c r="W188" s="333">
        <f t="shared" si="159"/>
        <v>360.04209260937512</v>
      </c>
      <c r="X188" s="328">
        <f t="shared" si="161"/>
        <v>294.57989395312507</v>
      </c>
      <c r="Y188" s="338">
        <f t="shared" si="162"/>
        <v>0</v>
      </c>
      <c r="AA188" s="62" t="s">
        <v>292</v>
      </c>
    </row>
    <row r="189" spans="1:28" hidden="1">
      <c r="A189" s="339">
        <v>49</v>
      </c>
      <c r="B189" s="332">
        <f t="shared" si="135"/>
        <v>834578358.07878685</v>
      </c>
      <c r="C189" s="333">
        <f>120069779.50853-AB199</f>
        <v>86499952.999999642</v>
      </c>
      <c r="D189" s="332"/>
      <c r="E189" s="333"/>
      <c r="F189" s="332"/>
      <c r="G189" s="333">
        <f t="shared" si="156"/>
        <v>43249976.499999821</v>
      </c>
      <c r="H189" s="333">
        <f t="shared" si="157"/>
        <v>877828334.57878661</v>
      </c>
      <c r="I189" s="334">
        <v>8</v>
      </c>
      <c r="J189" s="333">
        <f t="shared" si="158"/>
        <v>5852188.897191911</v>
      </c>
      <c r="K189" s="333">
        <f t="shared" si="140"/>
        <v>5852188.897191911</v>
      </c>
      <c r="L189" s="333">
        <f t="shared" si="155"/>
        <v>5852188.897191911</v>
      </c>
      <c r="M189" s="333">
        <f t="shared" si="142"/>
        <v>5852188.897191911</v>
      </c>
      <c r="N189" s="333">
        <f t="shared" si="143"/>
        <v>5852188.897191911</v>
      </c>
      <c r="O189" s="333">
        <f t="shared" si="144"/>
        <v>5852188.897191911</v>
      </c>
      <c r="P189" s="333">
        <f t="shared" si="145"/>
        <v>5852188.897191911</v>
      </c>
      <c r="Q189" s="333">
        <f t="shared" si="146"/>
        <v>5852188.897191911</v>
      </c>
      <c r="R189" s="333">
        <f t="shared" si="147"/>
        <v>5852188.897191911</v>
      </c>
      <c r="S189" s="333">
        <f t="shared" si="148"/>
        <v>5852188.897191911</v>
      </c>
      <c r="T189" s="333">
        <f t="shared" si="149"/>
        <v>5852188.897191911</v>
      </c>
      <c r="U189" s="333">
        <f t="shared" si="150"/>
        <v>5852188.897191911</v>
      </c>
      <c r="V189" s="335">
        <f t="shared" si="160"/>
        <v>70226266.766302928</v>
      </c>
      <c r="W189" s="333">
        <f t="shared" si="159"/>
        <v>850852044.31248355</v>
      </c>
      <c r="X189" s="328">
        <f t="shared" si="161"/>
        <v>70226266.766302928</v>
      </c>
      <c r="Y189" s="338">
        <f t="shared" si="162"/>
        <v>0</v>
      </c>
    </row>
    <row r="190" spans="1:28" hidden="1">
      <c r="A190" s="339">
        <v>50</v>
      </c>
      <c r="B190" s="332">
        <f t="shared" si="135"/>
        <v>19897768.540174767</v>
      </c>
      <c r="C190" s="333">
        <v>14258048</v>
      </c>
      <c r="D190" s="332"/>
      <c r="E190" s="333"/>
      <c r="F190" s="332"/>
      <c r="G190" s="333">
        <f t="shared" si="156"/>
        <v>7129024</v>
      </c>
      <c r="H190" s="333">
        <f t="shared" si="157"/>
        <v>27026792.540174767</v>
      </c>
      <c r="I190" s="334">
        <v>55</v>
      </c>
      <c r="J190" s="333">
        <f t="shared" si="158"/>
        <v>1238727.9914246767</v>
      </c>
      <c r="K190" s="333">
        <f t="shared" si="140"/>
        <v>1238727.9914246767</v>
      </c>
      <c r="L190" s="333">
        <f t="shared" si="155"/>
        <v>1238727.9914246767</v>
      </c>
      <c r="M190" s="333">
        <f t="shared" si="142"/>
        <v>1238727.9914246767</v>
      </c>
      <c r="N190" s="333">
        <f t="shared" si="143"/>
        <v>1238727.9914246767</v>
      </c>
      <c r="O190" s="333">
        <f t="shared" si="144"/>
        <v>1238727.9914246767</v>
      </c>
      <c r="P190" s="333">
        <f t="shared" si="145"/>
        <v>1238727.9914246767</v>
      </c>
      <c r="Q190" s="333">
        <f t="shared" si="146"/>
        <v>1238727.9914246767</v>
      </c>
      <c r="R190" s="333">
        <f t="shared" si="147"/>
        <v>1238727.9914246767</v>
      </c>
      <c r="S190" s="333">
        <f t="shared" si="148"/>
        <v>1238727.9914246767</v>
      </c>
      <c r="T190" s="333">
        <f t="shared" si="149"/>
        <v>1238727.9914246767</v>
      </c>
      <c r="U190" s="333">
        <f t="shared" si="150"/>
        <v>1238727.9914246767</v>
      </c>
      <c r="V190" s="335">
        <f t="shared" si="160"/>
        <v>14864735.897096118</v>
      </c>
      <c r="W190" s="333">
        <f t="shared" si="159"/>
        <v>19291080.643078648</v>
      </c>
      <c r="X190" s="328">
        <f t="shared" si="161"/>
        <v>14864735.897096122</v>
      </c>
      <c r="Y190" s="338">
        <f t="shared" si="162"/>
        <v>0</v>
      </c>
      <c r="AA190" s="97" t="s">
        <v>254</v>
      </c>
      <c r="AB190" s="227"/>
    </row>
    <row r="191" spans="1:28" hidden="1">
      <c r="A191" s="331">
        <v>51</v>
      </c>
      <c r="B191" s="332">
        <f t="shared" si="135"/>
        <v>1746181035.2219782</v>
      </c>
      <c r="C191" s="333">
        <f>185903942.73191-AB198</f>
        <v>158927553.99999967</v>
      </c>
      <c r="D191" s="332"/>
      <c r="E191" s="333"/>
      <c r="F191" s="332"/>
      <c r="G191" s="333">
        <f t="shared" si="156"/>
        <v>79463776.999999836</v>
      </c>
      <c r="H191" s="333">
        <f t="shared" si="157"/>
        <v>1825644812.2219779</v>
      </c>
      <c r="I191" s="334">
        <v>6</v>
      </c>
      <c r="J191" s="333">
        <f t="shared" si="158"/>
        <v>9128224.0611098893</v>
      </c>
      <c r="K191" s="333">
        <f t="shared" si="140"/>
        <v>9128224.0611098893</v>
      </c>
      <c r="L191" s="333">
        <f t="shared" si="155"/>
        <v>9128224.0611098893</v>
      </c>
      <c r="M191" s="333">
        <f t="shared" si="142"/>
        <v>9128224.0611098893</v>
      </c>
      <c r="N191" s="333">
        <f t="shared" si="143"/>
        <v>9128224.0611098893</v>
      </c>
      <c r="O191" s="333">
        <f t="shared" si="144"/>
        <v>9128224.0611098893</v>
      </c>
      <c r="P191" s="333">
        <f t="shared" si="145"/>
        <v>9128224.0611098893</v>
      </c>
      <c r="Q191" s="333">
        <f t="shared" si="146"/>
        <v>9128224.0611098893</v>
      </c>
      <c r="R191" s="333">
        <f t="shared" si="147"/>
        <v>9128224.0611098893</v>
      </c>
      <c r="S191" s="333">
        <f t="shared" si="148"/>
        <v>9128224.0611098893</v>
      </c>
      <c r="T191" s="333">
        <f t="shared" si="149"/>
        <v>9128224.0611098893</v>
      </c>
      <c r="U191" s="333">
        <f t="shared" si="150"/>
        <v>9128224.0611098893</v>
      </c>
      <c r="V191" s="335">
        <f t="shared" si="160"/>
        <v>109538688.73331864</v>
      </c>
      <c r="W191" s="333">
        <f t="shared" si="159"/>
        <v>1795569900.4886594</v>
      </c>
      <c r="X191" s="328">
        <f t="shared" si="161"/>
        <v>109538688.73331867</v>
      </c>
      <c r="Y191" s="338">
        <f t="shared" si="162"/>
        <v>0</v>
      </c>
      <c r="AA191" s="101"/>
      <c r="AB191" s="102"/>
    </row>
    <row r="192" spans="1:28" hidden="1">
      <c r="A192" s="340" t="s">
        <v>224</v>
      </c>
      <c r="B192" s="332">
        <f t="shared" si="135"/>
        <v>69390341.843744978</v>
      </c>
      <c r="C192" s="333"/>
      <c r="D192" s="332"/>
      <c r="E192" s="333"/>
      <c r="F192" s="332"/>
      <c r="G192" s="333">
        <f t="shared" si="156"/>
        <v>0</v>
      </c>
      <c r="H192" s="333">
        <f t="shared" si="157"/>
        <v>69390341.843744978</v>
      </c>
      <c r="I192" s="334">
        <v>6</v>
      </c>
      <c r="J192" s="333">
        <f t="shared" si="158"/>
        <v>346951.70921872486</v>
      </c>
      <c r="K192" s="333">
        <f t="shared" si="140"/>
        <v>346951.70921872486</v>
      </c>
      <c r="L192" s="333">
        <f t="shared" si="155"/>
        <v>346951.70921872486</v>
      </c>
      <c r="M192" s="333">
        <f t="shared" si="142"/>
        <v>346951.70921872486</v>
      </c>
      <c r="N192" s="333">
        <f t="shared" si="143"/>
        <v>346951.70921872486</v>
      </c>
      <c r="O192" s="333">
        <f t="shared" si="144"/>
        <v>346951.70921872486</v>
      </c>
      <c r="P192" s="333">
        <f t="shared" si="145"/>
        <v>346951.70921872486</v>
      </c>
      <c r="Q192" s="333">
        <f t="shared" si="146"/>
        <v>346951.70921872486</v>
      </c>
      <c r="R192" s="333">
        <f t="shared" si="147"/>
        <v>346951.70921872486</v>
      </c>
      <c r="S192" s="333">
        <f t="shared" si="148"/>
        <v>346951.70921872486</v>
      </c>
      <c r="T192" s="333">
        <f t="shared" si="149"/>
        <v>346951.70921872486</v>
      </c>
      <c r="U192" s="333">
        <f t="shared" si="150"/>
        <v>346951.70921872486</v>
      </c>
      <c r="V192" s="335">
        <f t="shared" ref="V192" si="163">SUM(J192:U192)</f>
        <v>4163420.5106246974</v>
      </c>
      <c r="W192" s="333">
        <f t="shared" si="159"/>
        <v>65226921.333120279</v>
      </c>
      <c r="X192" s="328">
        <f t="shared" si="161"/>
        <v>4163420.5106246984</v>
      </c>
      <c r="Y192" s="338">
        <f t="shared" si="162"/>
        <v>0</v>
      </c>
      <c r="AA192" s="101" t="s">
        <v>215</v>
      </c>
      <c r="AB192" s="228" t="s">
        <v>84</v>
      </c>
    </row>
    <row r="193" spans="1:29" hidden="1">
      <c r="A193" s="331">
        <v>43.2</v>
      </c>
      <c r="B193" s="332">
        <f t="shared" si="135"/>
        <v>0</v>
      </c>
      <c r="C193" s="333"/>
      <c r="D193" s="332"/>
      <c r="E193" s="333"/>
      <c r="F193" s="332"/>
      <c r="G193" s="333">
        <f t="shared" si="156"/>
        <v>0</v>
      </c>
      <c r="H193" s="333">
        <f t="shared" si="157"/>
        <v>0</v>
      </c>
      <c r="I193" s="334">
        <v>50</v>
      </c>
      <c r="J193" s="333">
        <f t="shared" si="158"/>
        <v>0</v>
      </c>
      <c r="K193" s="333">
        <f t="shared" si="140"/>
        <v>0</v>
      </c>
      <c r="L193" s="333">
        <f t="shared" si="155"/>
        <v>0</v>
      </c>
      <c r="M193" s="333">
        <f t="shared" si="142"/>
        <v>0</v>
      </c>
      <c r="N193" s="333">
        <f t="shared" si="143"/>
        <v>0</v>
      </c>
      <c r="O193" s="333">
        <f t="shared" si="144"/>
        <v>0</v>
      </c>
      <c r="P193" s="333">
        <f t="shared" si="145"/>
        <v>0</v>
      </c>
      <c r="Q193" s="333">
        <f t="shared" si="146"/>
        <v>0</v>
      </c>
      <c r="R193" s="333">
        <f t="shared" si="147"/>
        <v>0</v>
      </c>
      <c r="S193" s="333">
        <f t="shared" si="148"/>
        <v>0</v>
      </c>
      <c r="T193" s="333">
        <f t="shared" si="149"/>
        <v>0</v>
      </c>
      <c r="U193" s="333">
        <f t="shared" si="150"/>
        <v>0</v>
      </c>
      <c r="V193" s="335">
        <f t="shared" si="160"/>
        <v>0</v>
      </c>
      <c r="W193" s="333">
        <f t="shared" si="159"/>
        <v>0</v>
      </c>
      <c r="X193" s="328">
        <f t="shared" si="161"/>
        <v>0</v>
      </c>
      <c r="Y193" s="338">
        <f t="shared" si="162"/>
        <v>0</v>
      </c>
      <c r="AA193" s="101"/>
      <c r="AB193" s="228"/>
    </row>
    <row r="194" spans="1:29" hidden="1">
      <c r="A194" s="331" t="s">
        <v>158</v>
      </c>
      <c r="B194" s="332">
        <f t="shared" si="135"/>
        <v>14343235.947144378</v>
      </c>
      <c r="C194" s="333"/>
      <c r="D194" s="332"/>
      <c r="E194" s="333"/>
      <c r="F194" s="332"/>
      <c r="G194" s="333">
        <f t="shared" si="156"/>
        <v>0</v>
      </c>
      <c r="H194" s="333">
        <f t="shared" si="157"/>
        <v>14343235.947144378</v>
      </c>
      <c r="I194" s="334">
        <v>7</v>
      </c>
      <c r="J194" s="333">
        <f t="shared" si="158"/>
        <v>83668.876358342211</v>
      </c>
      <c r="K194" s="333">
        <f t="shared" si="140"/>
        <v>83668.876358342211</v>
      </c>
      <c r="L194" s="333">
        <f t="shared" si="155"/>
        <v>83668.876358342211</v>
      </c>
      <c r="M194" s="333">
        <f t="shared" si="142"/>
        <v>83668.876358342211</v>
      </c>
      <c r="N194" s="333">
        <f t="shared" si="143"/>
        <v>83668.876358342211</v>
      </c>
      <c r="O194" s="333">
        <f t="shared" si="144"/>
        <v>83668.876358342211</v>
      </c>
      <c r="P194" s="333">
        <f t="shared" si="145"/>
        <v>83668.876358342211</v>
      </c>
      <c r="Q194" s="333">
        <f t="shared" si="146"/>
        <v>83668.876358342211</v>
      </c>
      <c r="R194" s="333">
        <f t="shared" si="147"/>
        <v>83668.876358342211</v>
      </c>
      <c r="S194" s="333">
        <f t="shared" si="148"/>
        <v>83668.876358342211</v>
      </c>
      <c r="T194" s="333">
        <f t="shared" si="149"/>
        <v>83668.876358342211</v>
      </c>
      <c r="U194" s="333">
        <f t="shared" si="150"/>
        <v>83668.876358342211</v>
      </c>
      <c r="V194" s="335">
        <f t="shared" si="160"/>
        <v>1004026.5163001068</v>
      </c>
      <c r="W194" s="333">
        <f t="shared" si="159"/>
        <v>13339209.430844272</v>
      </c>
      <c r="X194" s="328">
        <f t="shared" si="161"/>
        <v>1004026.5163001065</v>
      </c>
      <c r="Y194" s="338">
        <f t="shared" si="162"/>
        <v>0</v>
      </c>
      <c r="AA194" s="101">
        <v>1</v>
      </c>
      <c r="AB194" s="104"/>
    </row>
    <row r="195" spans="1:29" hidden="1">
      <c r="A195" s="341">
        <v>14.1</v>
      </c>
      <c r="B195" s="332">
        <f t="shared" si="135"/>
        <v>6097182.2746843006</v>
      </c>
      <c r="C195" s="333">
        <v>-33134</v>
      </c>
      <c r="D195" s="332"/>
      <c r="E195" s="333"/>
      <c r="F195" s="332"/>
      <c r="G195" s="333">
        <f t="shared" si="156"/>
        <v>-16567</v>
      </c>
      <c r="H195" s="333">
        <f t="shared" si="157"/>
        <v>6080615.2746843006</v>
      </c>
      <c r="I195" s="334">
        <v>5</v>
      </c>
      <c r="J195" s="333">
        <f t="shared" si="158"/>
        <v>25335.896977851255</v>
      </c>
      <c r="K195" s="333">
        <f t="shared" si="140"/>
        <v>25335.896977851255</v>
      </c>
      <c r="L195" s="333">
        <f t="shared" si="155"/>
        <v>25335.896977851255</v>
      </c>
      <c r="M195" s="333">
        <f t="shared" si="142"/>
        <v>25335.896977851255</v>
      </c>
      <c r="N195" s="333">
        <f t="shared" si="143"/>
        <v>25335.896977851255</v>
      </c>
      <c r="O195" s="333">
        <f t="shared" si="144"/>
        <v>25335.896977851255</v>
      </c>
      <c r="P195" s="333">
        <f t="shared" si="145"/>
        <v>25335.896977851255</v>
      </c>
      <c r="Q195" s="333">
        <f t="shared" si="146"/>
        <v>25335.896977851255</v>
      </c>
      <c r="R195" s="333">
        <f t="shared" si="147"/>
        <v>25335.896977851255</v>
      </c>
      <c r="S195" s="333">
        <f t="shared" si="148"/>
        <v>25335.896977851255</v>
      </c>
      <c r="T195" s="333">
        <f t="shared" si="149"/>
        <v>25335.896977851255</v>
      </c>
      <c r="U195" s="333">
        <f t="shared" si="150"/>
        <v>25335.896977851255</v>
      </c>
      <c r="V195" s="335">
        <f t="shared" si="160"/>
        <v>304030.76373421506</v>
      </c>
      <c r="W195" s="333">
        <f t="shared" si="159"/>
        <v>5760017.5109500857</v>
      </c>
      <c r="X195" s="328">
        <f t="shared" si="161"/>
        <v>304030.76373421506</v>
      </c>
      <c r="Y195" s="338">
        <f t="shared" si="162"/>
        <v>0</v>
      </c>
      <c r="AA195" s="101">
        <v>7</v>
      </c>
      <c r="AB195" s="104">
        <v>98464950.838389829</v>
      </c>
    </row>
    <row r="196" spans="1:29" ht="13.5" hidden="1" thickBot="1">
      <c r="A196" s="342" t="s">
        <v>84</v>
      </c>
      <c r="B196" s="343">
        <f>SUM(B175:B195)</f>
        <v>4280223028.4075093</v>
      </c>
      <c r="C196" s="343">
        <f t="shared" ref="C196" si="164">SUM(C175:C195)</f>
        <v>309886099.99999952</v>
      </c>
      <c r="D196" s="343">
        <f>SUM(D175:D195)</f>
        <v>0</v>
      </c>
      <c r="E196" s="343">
        <f t="shared" ref="E196:H196" si="165">SUM(E175:E195)</f>
        <v>0</v>
      </c>
      <c r="F196" s="343">
        <f t="shared" si="165"/>
        <v>0</v>
      </c>
      <c r="G196" s="343">
        <f t="shared" si="165"/>
        <v>154943049.99999976</v>
      </c>
      <c r="H196" s="343">
        <f t="shared" si="165"/>
        <v>4435166078.4075089</v>
      </c>
      <c r="I196" s="343"/>
      <c r="J196" s="343">
        <f t="shared" ref="J196:T196" si="166">SUM(J175:J195)</f>
        <v>29944481.954305671</v>
      </c>
      <c r="K196" s="343">
        <f t="shared" si="166"/>
        <v>29944481.954305671</v>
      </c>
      <c r="L196" s="343">
        <f t="shared" si="166"/>
        <v>29944481.954305671</v>
      </c>
      <c r="M196" s="343">
        <f t="shared" si="166"/>
        <v>29944481.954305671</v>
      </c>
      <c r="N196" s="343">
        <f t="shared" si="166"/>
        <v>29944481.954305671</v>
      </c>
      <c r="O196" s="343">
        <f t="shared" si="166"/>
        <v>29944481.954305671</v>
      </c>
      <c r="P196" s="343">
        <f t="shared" si="166"/>
        <v>29944481.954305671</v>
      </c>
      <c r="Q196" s="343">
        <f t="shared" si="166"/>
        <v>29944481.954305671</v>
      </c>
      <c r="R196" s="343">
        <f t="shared" si="166"/>
        <v>29944481.954305671</v>
      </c>
      <c r="S196" s="343">
        <f t="shared" si="166"/>
        <v>29944481.954305671</v>
      </c>
      <c r="T196" s="343">
        <f t="shared" si="166"/>
        <v>29944481.954305671</v>
      </c>
      <c r="U196" s="343">
        <f>SUM(U175:U195)</f>
        <v>29944481.954305671</v>
      </c>
      <c r="V196" s="343">
        <f>SUM(V175:V195)</f>
        <v>359440675.65286899</v>
      </c>
      <c r="W196" s="343">
        <f>SUM(W175:W195)</f>
        <v>4230668452.7546401</v>
      </c>
      <c r="X196" s="328">
        <f>SUM(X175:X195)</f>
        <v>359333783.45166796</v>
      </c>
      <c r="Y196" s="338">
        <f t="shared" si="162"/>
        <v>106892.20120102167</v>
      </c>
      <c r="AA196" s="101">
        <v>8</v>
      </c>
      <c r="AB196" s="104"/>
    </row>
    <row r="197" spans="1:29" hidden="1">
      <c r="A197" s="344"/>
      <c r="B197" s="345" t="s">
        <v>119</v>
      </c>
      <c r="C197" s="346">
        <f>+AB200</f>
        <v>159011166.07883051</v>
      </c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7"/>
      <c r="Y197" s="347"/>
      <c r="AA197" s="101">
        <v>14.1</v>
      </c>
      <c r="AB197" s="104"/>
    </row>
    <row r="198" spans="1:29" hidden="1">
      <c r="A198" s="344"/>
      <c r="B198" s="345" t="s">
        <v>84</v>
      </c>
      <c r="C198" s="346">
        <f>+C196+C197</f>
        <v>468897266.07883</v>
      </c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7"/>
      <c r="Y198" s="347"/>
      <c r="AA198" s="101">
        <v>51</v>
      </c>
      <c r="AB198" s="104">
        <v>26976388.731910314</v>
      </c>
    </row>
    <row r="199" spans="1:29" hidden="1">
      <c r="A199" s="344"/>
      <c r="B199" s="344"/>
      <c r="C199" s="344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7"/>
      <c r="Y199" s="347"/>
      <c r="AA199" s="101">
        <v>49</v>
      </c>
      <c r="AB199" s="104">
        <v>33569826.508530363</v>
      </c>
    </row>
    <row r="200" spans="1:29" ht="13.5" hidden="1" thickBot="1">
      <c r="A200" s="344"/>
      <c r="B200" s="344"/>
      <c r="C200" s="344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7"/>
      <c r="Y200" s="347"/>
      <c r="AA200" s="112"/>
      <c r="AB200" s="167">
        <v>159011166.07883051</v>
      </c>
    </row>
    <row r="201" spans="1:29">
      <c r="A201" s="344"/>
      <c r="B201" s="344"/>
      <c r="C201" s="344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7"/>
      <c r="Y201" s="347"/>
      <c r="AA201" s="303"/>
      <c r="AB201" s="304">
        <f>+AB69+AB70+AB71+AB72</f>
        <v>69665537.579693288</v>
      </c>
      <c r="AC201" s="304">
        <f>+AC69+AC70+AC71+AC72</f>
        <v>4276332.0856580893</v>
      </c>
    </row>
    <row r="202" spans="1:29">
      <c r="A202" s="344"/>
      <c r="B202" s="344"/>
      <c r="C202" s="344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7"/>
      <c r="Y202" s="347"/>
      <c r="AA202" s="62" t="s">
        <v>263</v>
      </c>
    </row>
  </sheetData>
  <mergeCells count="1">
    <mergeCell ref="AG44:AN46"/>
  </mergeCells>
  <pageMargins left="0.7" right="0.7" top="0.75" bottom="0.75" header="0.3" footer="0.3"/>
  <pageSetup paperSize="3" scale="67" orientation="landscape" r:id="rId1"/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09FBC-1504-4CF9-8068-7C6EE11A4335}">
  <sheetPr>
    <tabColor theme="4" tint="0.79998168889431442"/>
    <pageSetUpPr fitToPage="1"/>
  </sheetPr>
  <dimension ref="A1:AR202"/>
  <sheetViews>
    <sheetView topLeftCell="E42" workbookViewId="0">
      <selection activeCell="D124" sqref="D124"/>
    </sheetView>
  </sheetViews>
  <sheetFormatPr defaultColWidth="9.140625" defaultRowHeight="12.75"/>
  <cols>
    <col min="1" max="1" width="9.42578125" style="305" customWidth="1"/>
    <col min="2" max="2" width="12.42578125" style="305" customWidth="1"/>
    <col min="3" max="3" width="13.42578125" style="305" customWidth="1"/>
    <col min="4" max="4" width="10.42578125" style="305" customWidth="1"/>
    <col min="5" max="5" width="6.140625" style="305" customWidth="1"/>
    <col min="6" max="7" width="10.42578125" style="305" customWidth="1"/>
    <col min="8" max="8" width="12.140625" style="305" customWidth="1"/>
    <col min="9" max="9" width="10.42578125" style="305" customWidth="1"/>
    <col min="10" max="21" width="10.42578125" style="305" hidden="1" customWidth="1"/>
    <col min="22" max="22" width="10.42578125" style="305" customWidth="1"/>
    <col min="23" max="23" width="11.42578125" style="305" customWidth="1"/>
    <col min="24" max="24" width="11.42578125" style="62" customWidth="1"/>
    <col min="25" max="25" width="10.42578125" style="62" customWidth="1"/>
    <col min="26" max="26" width="7.42578125" style="62" customWidth="1"/>
    <col min="27" max="27" width="8.5703125" style="62" hidden="1" customWidth="1"/>
    <col min="28" max="28" width="11.5703125" style="62" hidden="1" customWidth="1"/>
    <col min="29" max="29" width="11.42578125" style="62" hidden="1" customWidth="1"/>
    <col min="30" max="30" width="12.42578125" style="62" hidden="1" customWidth="1"/>
    <col min="31" max="31" width="12.85546875" style="62" hidden="1" customWidth="1"/>
    <col min="32" max="32" width="0" style="62" hidden="1" customWidth="1"/>
    <col min="33" max="33" width="16.5703125" style="62" hidden="1" customWidth="1"/>
    <col min="34" max="34" width="12.42578125" style="62" hidden="1" customWidth="1"/>
    <col min="35" max="35" width="11.140625" style="62" hidden="1" customWidth="1"/>
    <col min="36" max="40" width="0" style="62" hidden="1" customWidth="1"/>
    <col min="41" max="41" width="9.140625" style="62"/>
    <col min="42" max="42" width="5.5703125" style="62" bestFit="1" customWidth="1"/>
    <col min="43" max="43" width="14.140625" style="62" bestFit="1" customWidth="1"/>
    <col min="44" max="44" width="18.5703125" style="62" bestFit="1" customWidth="1"/>
    <col min="45" max="45" width="17.140625" style="62" customWidth="1"/>
    <col min="46" max="16384" width="9.140625" style="62"/>
  </cols>
  <sheetData>
    <row r="1" spans="1:31">
      <c r="A1" s="241"/>
      <c r="B1" s="242"/>
      <c r="C1" s="243" t="s">
        <v>264</v>
      </c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94"/>
      <c r="Y1" s="244"/>
    </row>
    <row r="2" spans="1:31">
      <c r="A2" s="245" t="s">
        <v>242</v>
      </c>
      <c r="B2" s="242"/>
      <c r="C2" s="243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94"/>
      <c r="Y2" s="244"/>
    </row>
    <row r="3" spans="1:31">
      <c r="A3" s="246" t="s">
        <v>191</v>
      </c>
      <c r="B3" s="247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156"/>
      <c r="Y3" s="244"/>
    </row>
    <row r="4" spans="1:31">
      <c r="A4" s="65"/>
      <c r="B4" s="66" t="s">
        <v>134</v>
      </c>
      <c r="C4" s="67" t="s">
        <v>135</v>
      </c>
      <c r="D4" s="68" t="s">
        <v>136</v>
      </c>
      <c r="E4" s="65"/>
      <c r="F4" s="69" t="s">
        <v>137</v>
      </c>
      <c r="G4" s="70" t="s">
        <v>138</v>
      </c>
      <c r="H4" s="69" t="s">
        <v>139</v>
      </c>
      <c r="I4" s="65"/>
      <c r="J4" s="70" t="s">
        <v>25</v>
      </c>
      <c r="K4" s="70" t="s">
        <v>25</v>
      </c>
      <c r="L4" s="70" t="s">
        <v>25</v>
      </c>
      <c r="M4" s="70" t="s">
        <v>25</v>
      </c>
      <c r="N4" s="70" t="s">
        <v>25</v>
      </c>
      <c r="O4" s="70" t="s">
        <v>25</v>
      </c>
      <c r="P4" s="70" t="s">
        <v>25</v>
      </c>
      <c r="Q4" s="70" t="s">
        <v>25</v>
      </c>
      <c r="R4" s="70" t="s">
        <v>25</v>
      </c>
      <c r="S4" s="70" t="s">
        <v>25</v>
      </c>
      <c r="T4" s="70" t="s">
        <v>25</v>
      </c>
      <c r="U4" s="71" t="s">
        <v>25</v>
      </c>
      <c r="V4" s="68" t="s">
        <v>25</v>
      </c>
      <c r="W4" s="72" t="s">
        <v>140</v>
      </c>
      <c r="X4" s="73"/>
      <c r="Y4" s="156"/>
      <c r="Z4" s="244"/>
    </row>
    <row r="5" spans="1:31">
      <c r="A5" s="74" t="s">
        <v>141</v>
      </c>
      <c r="B5" s="75" t="s">
        <v>142</v>
      </c>
      <c r="C5" s="76" t="s">
        <v>5</v>
      </c>
      <c r="D5" s="76" t="s">
        <v>143</v>
      </c>
      <c r="E5" s="77" t="s">
        <v>144</v>
      </c>
      <c r="F5" s="74" t="s">
        <v>145</v>
      </c>
      <c r="G5" s="78" t="s">
        <v>146</v>
      </c>
      <c r="H5" s="74" t="s">
        <v>147</v>
      </c>
      <c r="I5" s="78" t="s">
        <v>16</v>
      </c>
      <c r="J5" s="78" t="s">
        <v>192</v>
      </c>
      <c r="K5" s="78" t="s">
        <v>192</v>
      </c>
      <c r="L5" s="78" t="s">
        <v>192</v>
      </c>
      <c r="M5" s="78" t="s">
        <v>192</v>
      </c>
      <c r="N5" s="78" t="s">
        <v>192</v>
      </c>
      <c r="O5" s="78" t="s">
        <v>192</v>
      </c>
      <c r="P5" s="78" t="s">
        <v>192</v>
      </c>
      <c r="Q5" s="78" t="s">
        <v>192</v>
      </c>
      <c r="R5" s="78" t="s">
        <v>192</v>
      </c>
      <c r="S5" s="78" t="s">
        <v>192</v>
      </c>
      <c r="T5" s="78" t="s">
        <v>192</v>
      </c>
      <c r="U5" s="79" t="s">
        <v>192</v>
      </c>
      <c r="V5" s="76"/>
      <c r="W5" s="80" t="s">
        <v>10</v>
      </c>
      <c r="X5" s="73"/>
      <c r="Y5" s="156"/>
      <c r="Z5" s="244"/>
    </row>
    <row r="6" spans="1:31">
      <c r="A6" s="81" t="s">
        <v>148</v>
      </c>
      <c r="B6" s="82" t="s">
        <v>149</v>
      </c>
      <c r="C6" s="83" t="s">
        <v>84</v>
      </c>
      <c r="D6" s="84" t="s">
        <v>150</v>
      </c>
      <c r="E6" s="85"/>
      <c r="F6" s="81" t="s">
        <v>151</v>
      </c>
      <c r="G6" s="86" t="s">
        <v>152</v>
      </c>
      <c r="H6" s="81" t="s">
        <v>153</v>
      </c>
      <c r="I6" s="86" t="s">
        <v>154</v>
      </c>
      <c r="J6" s="86" t="s">
        <v>194</v>
      </c>
      <c r="K6" s="86" t="s">
        <v>195</v>
      </c>
      <c r="L6" s="86" t="s">
        <v>196</v>
      </c>
      <c r="M6" s="86" t="s">
        <v>197</v>
      </c>
      <c r="N6" s="86" t="s">
        <v>198</v>
      </c>
      <c r="O6" s="86" t="s">
        <v>199</v>
      </c>
      <c r="P6" s="86" t="s">
        <v>200</v>
      </c>
      <c r="Q6" s="86" t="s">
        <v>201</v>
      </c>
      <c r="R6" s="86" t="s">
        <v>202</v>
      </c>
      <c r="S6" s="86" t="s">
        <v>203</v>
      </c>
      <c r="T6" s="86" t="s">
        <v>204</v>
      </c>
      <c r="U6" s="86" t="s">
        <v>205</v>
      </c>
      <c r="V6" s="84" t="s">
        <v>155</v>
      </c>
      <c r="W6" s="80" t="s">
        <v>243</v>
      </c>
      <c r="X6" s="87" t="s">
        <v>167</v>
      </c>
      <c r="Y6" s="156"/>
      <c r="Z6" s="244"/>
    </row>
    <row r="7" spans="1:31">
      <c r="A7" s="78"/>
      <c r="B7" s="88"/>
      <c r="C7" s="77"/>
      <c r="D7" s="77"/>
      <c r="E7" s="77"/>
      <c r="F7" s="77"/>
      <c r="G7" s="77"/>
      <c r="H7" s="77"/>
      <c r="I7" s="78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89"/>
      <c r="W7" s="65"/>
      <c r="X7" s="73"/>
      <c r="Y7" s="156"/>
      <c r="Z7" s="244"/>
    </row>
    <row r="8" spans="1:31">
      <c r="A8" s="96">
        <v>1</v>
      </c>
      <c r="B8" s="90">
        <v>1079504181</v>
      </c>
      <c r="C8" s="90">
        <v>0</v>
      </c>
      <c r="D8" s="90"/>
      <c r="E8" s="91"/>
      <c r="F8" s="90"/>
      <c r="G8" s="91">
        <f>+((C8+F8)*0.5)</f>
        <v>0</v>
      </c>
      <c r="H8" s="91">
        <f t="shared" ref="H8:H29" si="0">+B8+G8</f>
        <v>1079504181</v>
      </c>
      <c r="I8" s="92">
        <v>4</v>
      </c>
      <c r="J8" s="91">
        <f t="shared" ref="J8:J29" si="1">H8*I8/100/12</f>
        <v>3598347.27</v>
      </c>
      <c r="K8" s="91">
        <f>H8*I8/100/12</f>
        <v>3598347.27</v>
      </c>
      <c r="L8" s="91">
        <f>H8*I8/100/12</f>
        <v>3598347.27</v>
      </c>
      <c r="M8" s="91">
        <f>H8*I8/100/12</f>
        <v>3598347.27</v>
      </c>
      <c r="N8" s="91">
        <f>H8*I8/100/12</f>
        <v>3598347.27</v>
      </c>
      <c r="O8" s="91">
        <f>H8*I8/100/12</f>
        <v>3598347.27</v>
      </c>
      <c r="P8" s="91">
        <f>H8*I8/100/12</f>
        <v>3598347.27</v>
      </c>
      <c r="Q8" s="91">
        <f>H8*I8/100/12</f>
        <v>3598347.27</v>
      </c>
      <c r="R8" s="91">
        <f>H8*I8/100/12</f>
        <v>3598347.27</v>
      </c>
      <c r="S8" s="91">
        <f>H8*I8/100/12</f>
        <v>3598347.27</v>
      </c>
      <c r="T8" s="91">
        <f>H8*I8/100/12</f>
        <v>3598347.27</v>
      </c>
      <c r="U8" s="91">
        <f>H8*I8/100/12</f>
        <v>3598347.27</v>
      </c>
      <c r="V8" s="93">
        <f>SUM(J8:U8)</f>
        <v>43180167.24000001</v>
      </c>
      <c r="W8" s="91">
        <f>+B8+C8+F8-V8</f>
        <v>1036324013.76</v>
      </c>
      <c r="X8" s="94">
        <f>+H8*I8/100</f>
        <v>43180167.240000002</v>
      </c>
      <c r="Y8" s="156">
        <f t="shared" ref="Y8:Y29" si="2">V8-X8</f>
        <v>0</v>
      </c>
      <c r="Z8" s="244"/>
    </row>
    <row r="9" spans="1:31">
      <c r="A9" s="96" t="s">
        <v>157</v>
      </c>
      <c r="B9" s="90">
        <v>111527757.69173762</v>
      </c>
      <c r="C9" s="90">
        <f>15281809.7721887</f>
        <v>15281809.772188701</v>
      </c>
      <c r="D9" s="90"/>
      <c r="E9" s="91"/>
      <c r="F9" s="90"/>
      <c r="G9" s="91">
        <f t="shared" ref="G9:G29" si="3">+((C9+F9)*0.5)</f>
        <v>7640904.8860943504</v>
      </c>
      <c r="H9" s="91">
        <f t="shared" si="0"/>
        <v>119168662.57783197</v>
      </c>
      <c r="I9" s="92">
        <v>6</v>
      </c>
      <c r="J9" s="91">
        <f t="shared" si="1"/>
        <v>595843.31288915977</v>
      </c>
      <c r="K9" s="91">
        <f t="shared" ref="K9:K29" si="4">H9*I9/100/12</f>
        <v>595843.31288915977</v>
      </c>
      <c r="L9" s="91">
        <f t="shared" ref="L9:L29" si="5">H9*I9/100/12</f>
        <v>595843.31288915977</v>
      </c>
      <c r="M9" s="91">
        <f t="shared" ref="M9:M29" si="6">H9*I9/100/12</f>
        <v>595843.31288915977</v>
      </c>
      <c r="N9" s="91">
        <f t="shared" ref="N9:N29" si="7">H9*I9/100/12</f>
        <v>595843.31288915977</v>
      </c>
      <c r="O9" s="91">
        <f t="shared" ref="O9:O29" si="8">H9*I9/100/12</f>
        <v>595843.31288915977</v>
      </c>
      <c r="P9" s="91">
        <f t="shared" ref="P9:P29" si="9">H9*I9/100/12</f>
        <v>595843.31288915977</v>
      </c>
      <c r="Q9" s="91">
        <f t="shared" ref="Q9:Q29" si="10">H9*I9/100/12</f>
        <v>595843.31288915977</v>
      </c>
      <c r="R9" s="91">
        <f t="shared" ref="R9:R29" si="11">H9*I9/100/12</f>
        <v>595843.31288915977</v>
      </c>
      <c r="S9" s="91">
        <f t="shared" ref="S9:S29" si="12">H9*I9/100/12</f>
        <v>595843.31288915977</v>
      </c>
      <c r="T9" s="91">
        <f t="shared" ref="T9:T29" si="13">H9*I9/100/12</f>
        <v>595843.31288915977</v>
      </c>
      <c r="U9" s="91">
        <f t="shared" ref="U9:U29" si="14">H9*I9/100/12</f>
        <v>595843.31288915977</v>
      </c>
      <c r="V9" s="93">
        <f t="shared" ref="V9:V29" si="15">SUM(J9:U9)</f>
        <v>7150119.7546699168</v>
      </c>
      <c r="W9" s="91">
        <f t="shared" ref="W9:W29" si="16">+B9+C9+F9-V9</f>
        <v>119659447.7092564</v>
      </c>
      <c r="X9" s="94">
        <f t="shared" ref="X9:X29" si="17">+H9*I9/100</f>
        <v>7150119.7546699177</v>
      </c>
      <c r="Y9" s="156">
        <f t="shared" si="2"/>
        <v>0</v>
      </c>
      <c r="Z9" s="244"/>
    </row>
    <row r="10" spans="1:31">
      <c r="A10" s="96">
        <v>2</v>
      </c>
      <c r="B10" s="90">
        <v>108301967</v>
      </c>
      <c r="C10" s="90">
        <v>0</v>
      </c>
      <c r="D10" s="90"/>
      <c r="E10" s="91"/>
      <c r="F10" s="90"/>
      <c r="G10" s="91">
        <f t="shared" si="3"/>
        <v>0</v>
      </c>
      <c r="H10" s="91">
        <f t="shared" si="0"/>
        <v>108301967</v>
      </c>
      <c r="I10" s="92">
        <v>6</v>
      </c>
      <c r="J10" s="91">
        <f t="shared" si="1"/>
        <v>541509.83499999996</v>
      </c>
      <c r="K10" s="91">
        <f t="shared" si="4"/>
        <v>541509.83499999996</v>
      </c>
      <c r="L10" s="91">
        <f t="shared" si="5"/>
        <v>541509.83499999996</v>
      </c>
      <c r="M10" s="91">
        <f t="shared" si="6"/>
        <v>541509.83499999996</v>
      </c>
      <c r="N10" s="91">
        <f t="shared" si="7"/>
        <v>541509.83499999996</v>
      </c>
      <c r="O10" s="91">
        <f t="shared" si="8"/>
        <v>541509.83499999996</v>
      </c>
      <c r="P10" s="91">
        <f t="shared" si="9"/>
        <v>541509.83499999996</v>
      </c>
      <c r="Q10" s="91">
        <f t="shared" si="10"/>
        <v>541509.83499999996</v>
      </c>
      <c r="R10" s="91">
        <f t="shared" si="11"/>
        <v>541509.83499999996</v>
      </c>
      <c r="S10" s="91">
        <f t="shared" si="12"/>
        <v>541509.83499999996</v>
      </c>
      <c r="T10" s="91">
        <f t="shared" si="13"/>
        <v>541509.83499999996</v>
      </c>
      <c r="U10" s="91">
        <f t="shared" si="14"/>
        <v>541509.83499999996</v>
      </c>
      <c r="V10" s="93">
        <f t="shared" si="15"/>
        <v>6498118.0199999996</v>
      </c>
      <c r="W10" s="91">
        <f t="shared" si="16"/>
        <v>101803848.98</v>
      </c>
      <c r="X10" s="94">
        <f t="shared" si="17"/>
        <v>6498118.0199999996</v>
      </c>
      <c r="Y10" s="156">
        <f t="shared" si="2"/>
        <v>0</v>
      </c>
      <c r="Z10" s="244"/>
    </row>
    <row r="11" spans="1:31" ht="13.5" thickBot="1">
      <c r="A11" s="96">
        <v>3</v>
      </c>
      <c r="B11" s="90">
        <v>3312242</v>
      </c>
      <c r="C11" s="90">
        <v>0</v>
      </c>
      <c r="D11" s="90"/>
      <c r="E11" s="91"/>
      <c r="F11" s="90"/>
      <c r="G11" s="91">
        <f t="shared" si="3"/>
        <v>0</v>
      </c>
      <c r="H11" s="91">
        <f t="shared" si="0"/>
        <v>3312242</v>
      </c>
      <c r="I11" s="92">
        <v>5</v>
      </c>
      <c r="J11" s="91">
        <f t="shared" si="1"/>
        <v>13801.008333333333</v>
      </c>
      <c r="K11" s="91">
        <f t="shared" si="4"/>
        <v>13801.008333333333</v>
      </c>
      <c r="L11" s="91">
        <f t="shared" si="5"/>
        <v>13801.008333333333</v>
      </c>
      <c r="M11" s="91">
        <f t="shared" si="6"/>
        <v>13801.008333333333</v>
      </c>
      <c r="N11" s="91">
        <f t="shared" si="7"/>
        <v>13801.008333333333</v>
      </c>
      <c r="O11" s="91">
        <f t="shared" si="8"/>
        <v>13801.008333333333</v>
      </c>
      <c r="P11" s="91">
        <f t="shared" si="9"/>
        <v>13801.008333333333</v>
      </c>
      <c r="Q11" s="91">
        <f t="shared" si="10"/>
        <v>13801.008333333333</v>
      </c>
      <c r="R11" s="91">
        <f t="shared" si="11"/>
        <v>13801.008333333333</v>
      </c>
      <c r="S11" s="91">
        <f t="shared" si="12"/>
        <v>13801.008333333333</v>
      </c>
      <c r="T11" s="91">
        <f t="shared" si="13"/>
        <v>13801.008333333333</v>
      </c>
      <c r="U11" s="91">
        <f t="shared" si="14"/>
        <v>13801.008333333333</v>
      </c>
      <c r="V11" s="93">
        <f t="shared" si="15"/>
        <v>165612.1</v>
      </c>
      <c r="W11" s="91">
        <f t="shared" si="16"/>
        <v>3146629.9</v>
      </c>
      <c r="X11" s="94">
        <f t="shared" si="17"/>
        <v>165612.1</v>
      </c>
      <c r="Y11" s="156">
        <f t="shared" si="2"/>
        <v>0</v>
      </c>
      <c r="Z11" s="244"/>
    </row>
    <row r="12" spans="1:31">
      <c r="A12" s="96">
        <v>6</v>
      </c>
      <c r="B12" s="90">
        <v>102071</v>
      </c>
      <c r="C12" s="90">
        <v>0</v>
      </c>
      <c r="D12" s="90"/>
      <c r="E12" s="91"/>
      <c r="F12" s="90"/>
      <c r="G12" s="91">
        <f t="shared" si="3"/>
        <v>0</v>
      </c>
      <c r="H12" s="91">
        <f t="shared" si="0"/>
        <v>102071</v>
      </c>
      <c r="I12" s="92">
        <v>10</v>
      </c>
      <c r="J12" s="91">
        <f t="shared" si="1"/>
        <v>850.5916666666667</v>
      </c>
      <c r="K12" s="91">
        <f t="shared" si="4"/>
        <v>850.5916666666667</v>
      </c>
      <c r="L12" s="91">
        <f t="shared" si="5"/>
        <v>850.5916666666667</v>
      </c>
      <c r="M12" s="91">
        <f t="shared" si="6"/>
        <v>850.5916666666667</v>
      </c>
      <c r="N12" s="91">
        <f t="shared" si="7"/>
        <v>850.5916666666667</v>
      </c>
      <c r="O12" s="91">
        <f t="shared" si="8"/>
        <v>850.5916666666667</v>
      </c>
      <c r="P12" s="91">
        <f t="shared" si="9"/>
        <v>850.5916666666667</v>
      </c>
      <c r="Q12" s="91">
        <f t="shared" si="10"/>
        <v>850.5916666666667</v>
      </c>
      <c r="R12" s="91">
        <f t="shared" si="11"/>
        <v>850.5916666666667</v>
      </c>
      <c r="S12" s="91">
        <f t="shared" si="12"/>
        <v>850.5916666666667</v>
      </c>
      <c r="T12" s="91">
        <f t="shared" si="13"/>
        <v>850.5916666666667</v>
      </c>
      <c r="U12" s="91">
        <f t="shared" si="14"/>
        <v>850.5916666666667</v>
      </c>
      <c r="V12" s="93">
        <f t="shared" si="15"/>
        <v>10207.100000000004</v>
      </c>
      <c r="W12" s="91">
        <f t="shared" si="16"/>
        <v>91863.9</v>
      </c>
      <c r="X12" s="94">
        <f t="shared" si="17"/>
        <v>10207.1</v>
      </c>
      <c r="Y12" s="156">
        <f t="shared" si="2"/>
        <v>0</v>
      </c>
      <c r="Z12" s="244"/>
      <c r="AA12" s="97"/>
      <c r="AB12" s="98"/>
      <c r="AC12" s="99"/>
      <c r="AD12" s="99"/>
      <c r="AE12" s="100"/>
    </row>
    <row r="13" spans="1:31">
      <c r="A13" s="96">
        <v>7</v>
      </c>
      <c r="B13" s="90">
        <v>758782924</v>
      </c>
      <c r="C13" s="90">
        <f>26419367</f>
        <v>26419367</v>
      </c>
      <c r="D13" s="90"/>
      <c r="E13" s="91"/>
      <c r="F13" s="90"/>
      <c r="G13" s="91">
        <f t="shared" si="3"/>
        <v>13209683.5</v>
      </c>
      <c r="H13" s="91">
        <f t="shared" si="0"/>
        <v>771992607.5</v>
      </c>
      <c r="I13" s="92">
        <v>15</v>
      </c>
      <c r="J13" s="91">
        <f t="shared" si="1"/>
        <v>9649907.59375</v>
      </c>
      <c r="K13" s="91">
        <f t="shared" si="4"/>
        <v>9649907.59375</v>
      </c>
      <c r="L13" s="91">
        <f t="shared" si="5"/>
        <v>9649907.59375</v>
      </c>
      <c r="M13" s="91">
        <f t="shared" si="6"/>
        <v>9649907.59375</v>
      </c>
      <c r="N13" s="91">
        <f t="shared" si="7"/>
        <v>9649907.59375</v>
      </c>
      <c r="O13" s="91">
        <f t="shared" si="8"/>
        <v>9649907.59375</v>
      </c>
      <c r="P13" s="91">
        <f t="shared" si="9"/>
        <v>9649907.59375</v>
      </c>
      <c r="Q13" s="91">
        <f t="shared" si="10"/>
        <v>9649907.59375</v>
      </c>
      <c r="R13" s="91">
        <f t="shared" si="11"/>
        <v>9649907.59375</v>
      </c>
      <c r="S13" s="91">
        <f t="shared" si="12"/>
        <v>9649907.59375</v>
      </c>
      <c r="T13" s="91">
        <f t="shared" si="13"/>
        <v>9649907.59375</v>
      </c>
      <c r="U13" s="91">
        <f t="shared" si="14"/>
        <v>9649907.59375</v>
      </c>
      <c r="V13" s="93">
        <f t="shared" si="15"/>
        <v>115798891.125</v>
      </c>
      <c r="W13" s="91">
        <f t="shared" si="16"/>
        <v>669403399.875</v>
      </c>
      <c r="X13" s="94">
        <f t="shared" si="17"/>
        <v>115798891.125</v>
      </c>
      <c r="Y13" s="156">
        <f t="shared" si="2"/>
        <v>0</v>
      </c>
      <c r="Z13" s="244"/>
      <c r="AA13" s="101"/>
      <c r="AE13" s="102"/>
    </row>
    <row r="14" spans="1:31">
      <c r="A14" s="96">
        <v>8</v>
      </c>
      <c r="B14" s="90">
        <v>213831171.79178083</v>
      </c>
      <c r="C14" s="90">
        <f>35107685</f>
        <v>35107685</v>
      </c>
      <c r="D14" s="90"/>
      <c r="E14" s="91"/>
      <c r="F14" s="90"/>
      <c r="G14" s="91">
        <f t="shared" si="3"/>
        <v>17553842.5</v>
      </c>
      <c r="H14" s="91">
        <f t="shared" si="0"/>
        <v>231385014.29178083</v>
      </c>
      <c r="I14" s="92">
        <v>20</v>
      </c>
      <c r="J14" s="91">
        <f t="shared" si="1"/>
        <v>3856416.9048630144</v>
      </c>
      <c r="K14" s="91">
        <f t="shared" si="4"/>
        <v>3856416.9048630144</v>
      </c>
      <c r="L14" s="91">
        <f t="shared" si="5"/>
        <v>3856416.9048630144</v>
      </c>
      <c r="M14" s="91">
        <f t="shared" si="6"/>
        <v>3856416.9048630144</v>
      </c>
      <c r="N14" s="91">
        <f t="shared" si="7"/>
        <v>3856416.9048630144</v>
      </c>
      <c r="O14" s="91">
        <f t="shared" si="8"/>
        <v>3856416.9048630144</v>
      </c>
      <c r="P14" s="91">
        <f t="shared" si="9"/>
        <v>3856416.9048630144</v>
      </c>
      <c r="Q14" s="91">
        <f t="shared" si="10"/>
        <v>3856416.9048630144</v>
      </c>
      <c r="R14" s="91">
        <f t="shared" si="11"/>
        <v>3856416.9048630144</v>
      </c>
      <c r="S14" s="91">
        <f t="shared" si="12"/>
        <v>3856416.9048630144</v>
      </c>
      <c r="T14" s="91">
        <f t="shared" si="13"/>
        <v>3856416.9048630144</v>
      </c>
      <c r="U14" s="91">
        <f t="shared" si="14"/>
        <v>3856416.9048630144</v>
      </c>
      <c r="V14" s="93">
        <f>SUM(J14:U14)</f>
        <v>46277002.85835617</v>
      </c>
      <c r="W14" s="91">
        <f t="shared" si="16"/>
        <v>202661853.93342465</v>
      </c>
      <c r="X14" s="94">
        <f t="shared" si="17"/>
        <v>46277002.85835617</v>
      </c>
      <c r="Y14" s="95">
        <f t="shared" si="2"/>
        <v>0</v>
      </c>
      <c r="Z14" s="244"/>
      <c r="AA14" s="103"/>
      <c r="AE14" s="102"/>
    </row>
    <row r="15" spans="1:31" s="255" customFormat="1">
      <c r="A15" s="248" t="s">
        <v>248</v>
      </c>
      <c r="B15" s="249">
        <v>0</v>
      </c>
      <c r="C15" s="249">
        <v>0</v>
      </c>
      <c r="D15" s="249"/>
      <c r="E15" s="250"/>
      <c r="F15" s="249"/>
      <c r="G15" s="250"/>
      <c r="H15" s="250">
        <v>-9835000</v>
      </c>
      <c r="I15" s="251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2">
        <v>-1967000</v>
      </c>
      <c r="W15" s="250">
        <v>0</v>
      </c>
      <c r="X15" s="164">
        <f t="shared" si="17"/>
        <v>0</v>
      </c>
      <c r="Y15" s="147">
        <f t="shared" si="2"/>
        <v>-1967000</v>
      </c>
      <c r="Z15" s="253"/>
      <c r="AA15" s="254"/>
      <c r="AE15" s="256"/>
    </row>
    <row r="16" spans="1:31">
      <c r="A16" s="96">
        <v>10</v>
      </c>
      <c r="B16" s="90">
        <v>14327742</v>
      </c>
      <c r="C16" s="90">
        <f>6390636</f>
        <v>6390636</v>
      </c>
      <c r="D16" s="90"/>
      <c r="E16" s="91"/>
      <c r="F16" s="90"/>
      <c r="G16" s="91">
        <f t="shared" si="3"/>
        <v>3195318</v>
      </c>
      <c r="H16" s="91">
        <f t="shared" si="0"/>
        <v>17523060</v>
      </c>
      <c r="I16" s="92">
        <v>30</v>
      </c>
      <c r="J16" s="91">
        <f t="shared" si="1"/>
        <v>438076.5</v>
      </c>
      <c r="K16" s="91">
        <f t="shared" si="4"/>
        <v>438076.5</v>
      </c>
      <c r="L16" s="91">
        <f t="shared" si="5"/>
        <v>438076.5</v>
      </c>
      <c r="M16" s="91">
        <f t="shared" si="6"/>
        <v>438076.5</v>
      </c>
      <c r="N16" s="91">
        <f t="shared" si="7"/>
        <v>438076.5</v>
      </c>
      <c r="O16" s="91">
        <f t="shared" si="8"/>
        <v>438076.5</v>
      </c>
      <c r="P16" s="91">
        <f t="shared" si="9"/>
        <v>438076.5</v>
      </c>
      <c r="Q16" s="91">
        <f t="shared" si="10"/>
        <v>438076.5</v>
      </c>
      <c r="R16" s="91">
        <f t="shared" si="11"/>
        <v>438076.5</v>
      </c>
      <c r="S16" s="91">
        <f t="shared" si="12"/>
        <v>438076.5</v>
      </c>
      <c r="T16" s="91">
        <f t="shared" si="13"/>
        <v>438076.5</v>
      </c>
      <c r="U16" s="91">
        <f t="shared" si="14"/>
        <v>438076.5</v>
      </c>
      <c r="V16" s="93">
        <f t="shared" si="15"/>
        <v>5256918</v>
      </c>
      <c r="W16" s="91">
        <f t="shared" si="16"/>
        <v>15461460</v>
      </c>
      <c r="X16" s="94">
        <f t="shared" si="17"/>
        <v>5256918</v>
      </c>
      <c r="Y16" s="95">
        <f t="shared" si="2"/>
        <v>0</v>
      </c>
      <c r="Z16" s="244"/>
      <c r="AA16" s="101"/>
      <c r="AC16" s="94"/>
      <c r="AD16" s="94"/>
      <c r="AE16" s="104"/>
    </row>
    <row r="17" spans="1:31">
      <c r="A17" s="96">
        <v>12</v>
      </c>
      <c r="B17" s="90">
        <v>1425304</v>
      </c>
      <c r="C17" s="90">
        <v>4859394</v>
      </c>
      <c r="D17" s="90"/>
      <c r="E17" s="91"/>
      <c r="F17" s="90"/>
      <c r="G17" s="91">
        <f t="shared" si="3"/>
        <v>2429697</v>
      </c>
      <c r="H17" s="91">
        <f t="shared" si="0"/>
        <v>3855001</v>
      </c>
      <c r="I17" s="92">
        <v>100</v>
      </c>
      <c r="J17" s="91">
        <f t="shared" si="1"/>
        <v>321250.08333333331</v>
      </c>
      <c r="K17" s="91">
        <f t="shared" si="4"/>
        <v>321250.08333333331</v>
      </c>
      <c r="L17" s="91">
        <f t="shared" si="5"/>
        <v>321250.08333333331</v>
      </c>
      <c r="M17" s="91">
        <f t="shared" si="6"/>
        <v>321250.08333333331</v>
      </c>
      <c r="N17" s="91">
        <f t="shared" si="7"/>
        <v>321250.08333333331</v>
      </c>
      <c r="O17" s="91">
        <f t="shared" si="8"/>
        <v>321250.08333333331</v>
      </c>
      <c r="P17" s="91">
        <f t="shared" si="9"/>
        <v>321250.08333333331</v>
      </c>
      <c r="Q17" s="91">
        <f t="shared" si="10"/>
        <v>321250.08333333331</v>
      </c>
      <c r="R17" s="91">
        <f t="shared" si="11"/>
        <v>321250.08333333331</v>
      </c>
      <c r="S17" s="91">
        <f t="shared" si="12"/>
        <v>321250.08333333331</v>
      </c>
      <c r="T17" s="91">
        <f t="shared" si="13"/>
        <v>321250.08333333331</v>
      </c>
      <c r="U17" s="91">
        <f t="shared" si="14"/>
        <v>321250.08333333331</v>
      </c>
      <c r="V17" s="93">
        <f t="shared" si="15"/>
        <v>3855001.0000000005</v>
      </c>
      <c r="W17" s="91">
        <f t="shared" si="16"/>
        <v>2429696.9999999995</v>
      </c>
      <c r="X17" s="94">
        <f t="shared" si="17"/>
        <v>3855001</v>
      </c>
      <c r="Y17" s="95">
        <f t="shared" si="2"/>
        <v>0</v>
      </c>
      <c r="Z17" s="244"/>
      <c r="AA17" s="101"/>
      <c r="AB17" s="94"/>
      <c r="AC17" s="94"/>
      <c r="AD17" s="94"/>
      <c r="AE17" s="104"/>
    </row>
    <row r="18" spans="1:31">
      <c r="A18" s="96">
        <v>13</v>
      </c>
      <c r="B18" s="90">
        <v>1803458.2504710075</v>
      </c>
      <c r="C18" s="90">
        <v>0</v>
      </c>
      <c r="D18" s="90"/>
      <c r="E18" s="91"/>
      <c r="F18" s="90"/>
      <c r="G18" s="91">
        <f t="shared" si="3"/>
        <v>0</v>
      </c>
      <c r="H18" s="91">
        <f t="shared" si="0"/>
        <v>1803458.2504710075</v>
      </c>
      <c r="I18" s="92">
        <v>0</v>
      </c>
      <c r="J18" s="91">
        <f t="shared" si="1"/>
        <v>0</v>
      </c>
      <c r="K18" s="91">
        <f t="shared" si="4"/>
        <v>0</v>
      </c>
      <c r="L18" s="91">
        <f t="shared" si="5"/>
        <v>0</v>
      </c>
      <c r="M18" s="91">
        <f t="shared" si="6"/>
        <v>0</v>
      </c>
      <c r="N18" s="91">
        <f t="shared" si="7"/>
        <v>0</v>
      </c>
      <c r="O18" s="91">
        <f t="shared" si="8"/>
        <v>0</v>
      </c>
      <c r="P18" s="91">
        <f t="shared" si="9"/>
        <v>0</v>
      </c>
      <c r="Q18" s="91">
        <f t="shared" si="10"/>
        <v>0</v>
      </c>
      <c r="R18" s="91">
        <f t="shared" si="11"/>
        <v>0</v>
      </c>
      <c r="S18" s="91">
        <f t="shared" si="12"/>
        <v>0</v>
      </c>
      <c r="T18" s="91">
        <f t="shared" si="13"/>
        <v>0</v>
      </c>
      <c r="U18" s="91">
        <f t="shared" si="14"/>
        <v>0</v>
      </c>
      <c r="V18" s="93">
        <v>433603.71882717207</v>
      </c>
      <c r="W18" s="91">
        <f t="shared" si="16"/>
        <v>1369854.5316438354</v>
      </c>
      <c r="X18" s="94">
        <f t="shared" si="17"/>
        <v>0</v>
      </c>
      <c r="Y18" s="95">
        <f t="shared" si="2"/>
        <v>433603.71882717207</v>
      </c>
      <c r="Z18" s="244"/>
      <c r="AA18" s="101"/>
      <c r="AB18" s="94"/>
      <c r="AC18" s="94"/>
      <c r="AD18" s="94"/>
      <c r="AE18" s="104"/>
    </row>
    <row r="19" spans="1:31">
      <c r="A19" s="96">
        <v>17</v>
      </c>
      <c r="B19" s="90">
        <v>624140</v>
      </c>
      <c r="C19" s="90">
        <v>0</v>
      </c>
      <c r="D19" s="90"/>
      <c r="E19" s="91"/>
      <c r="F19" s="90"/>
      <c r="G19" s="91">
        <f t="shared" si="3"/>
        <v>0</v>
      </c>
      <c r="H19" s="91">
        <f t="shared" si="0"/>
        <v>624140</v>
      </c>
      <c r="I19" s="92">
        <v>8</v>
      </c>
      <c r="J19" s="91">
        <f t="shared" si="1"/>
        <v>4160.9333333333334</v>
      </c>
      <c r="K19" s="91">
        <f t="shared" si="4"/>
        <v>4160.9333333333334</v>
      </c>
      <c r="L19" s="91">
        <f t="shared" si="5"/>
        <v>4160.9333333333334</v>
      </c>
      <c r="M19" s="91">
        <f t="shared" si="6"/>
        <v>4160.9333333333334</v>
      </c>
      <c r="N19" s="91">
        <f t="shared" si="7"/>
        <v>4160.9333333333334</v>
      </c>
      <c r="O19" s="91">
        <f t="shared" si="8"/>
        <v>4160.9333333333334</v>
      </c>
      <c r="P19" s="91">
        <f t="shared" si="9"/>
        <v>4160.9333333333334</v>
      </c>
      <c r="Q19" s="91">
        <f t="shared" si="10"/>
        <v>4160.9333333333334</v>
      </c>
      <c r="R19" s="91">
        <f t="shared" si="11"/>
        <v>4160.9333333333334</v>
      </c>
      <c r="S19" s="91">
        <f t="shared" si="12"/>
        <v>4160.9333333333334</v>
      </c>
      <c r="T19" s="91">
        <f t="shared" si="13"/>
        <v>4160.9333333333334</v>
      </c>
      <c r="U19" s="91">
        <f t="shared" si="14"/>
        <v>4160.9333333333334</v>
      </c>
      <c r="V19" s="93">
        <f t="shared" si="15"/>
        <v>49931.200000000004</v>
      </c>
      <c r="W19" s="91">
        <f t="shared" si="16"/>
        <v>574208.80000000005</v>
      </c>
      <c r="X19" s="94">
        <f t="shared" si="17"/>
        <v>49931.199999999997</v>
      </c>
      <c r="Y19" s="95">
        <f t="shared" si="2"/>
        <v>0</v>
      </c>
      <c r="Z19" s="244"/>
      <c r="AA19" s="101"/>
      <c r="AB19" s="94"/>
      <c r="AC19" s="94"/>
      <c r="AD19" s="94"/>
      <c r="AE19" s="104"/>
    </row>
    <row r="20" spans="1:31">
      <c r="A20" s="96">
        <v>38</v>
      </c>
      <c r="B20" s="90">
        <v>2128778</v>
      </c>
      <c r="C20" s="90">
        <v>937683</v>
      </c>
      <c r="D20" s="90"/>
      <c r="E20" s="91"/>
      <c r="F20" s="90"/>
      <c r="G20" s="91">
        <f t="shared" si="3"/>
        <v>468841.5</v>
      </c>
      <c r="H20" s="91">
        <f t="shared" si="0"/>
        <v>2597619.5</v>
      </c>
      <c r="I20" s="92">
        <v>30</v>
      </c>
      <c r="J20" s="91">
        <f>H20*I20/100/12</f>
        <v>64940.487499999996</v>
      </c>
      <c r="K20" s="91">
        <f t="shared" si="4"/>
        <v>64940.487499999996</v>
      </c>
      <c r="L20" s="91">
        <f t="shared" si="5"/>
        <v>64940.487499999996</v>
      </c>
      <c r="M20" s="91">
        <f t="shared" si="6"/>
        <v>64940.487499999996</v>
      </c>
      <c r="N20" s="91">
        <f t="shared" si="7"/>
        <v>64940.487499999996</v>
      </c>
      <c r="O20" s="91">
        <f t="shared" si="8"/>
        <v>64940.487499999996</v>
      </c>
      <c r="P20" s="91">
        <f t="shared" si="9"/>
        <v>64940.487499999996</v>
      </c>
      <c r="Q20" s="91">
        <f t="shared" si="10"/>
        <v>64940.487499999996</v>
      </c>
      <c r="R20" s="91">
        <f t="shared" si="11"/>
        <v>64940.487499999996</v>
      </c>
      <c r="S20" s="91">
        <f t="shared" si="12"/>
        <v>64940.487499999996</v>
      </c>
      <c r="T20" s="91">
        <f t="shared" si="13"/>
        <v>64940.487499999996</v>
      </c>
      <c r="U20" s="91">
        <f t="shared" si="14"/>
        <v>64940.487499999996</v>
      </c>
      <c r="V20" s="93">
        <f t="shared" si="15"/>
        <v>779285.85000000009</v>
      </c>
      <c r="W20" s="91">
        <f t="shared" si="16"/>
        <v>2287175.15</v>
      </c>
      <c r="X20" s="94">
        <f t="shared" si="17"/>
        <v>779285.85</v>
      </c>
      <c r="Y20" s="95">
        <f t="shared" si="2"/>
        <v>0</v>
      </c>
      <c r="Z20" s="244"/>
      <c r="AA20" s="101"/>
      <c r="AB20" s="94"/>
      <c r="AC20" s="94"/>
      <c r="AD20" s="94"/>
      <c r="AE20" s="104"/>
    </row>
    <row r="21" spans="1:31">
      <c r="A21" s="96">
        <v>41</v>
      </c>
      <c r="B21" s="90">
        <v>7558375.0164383557</v>
      </c>
      <c r="C21" s="90">
        <f>582808</f>
        <v>582808</v>
      </c>
      <c r="D21" s="90"/>
      <c r="E21" s="91"/>
      <c r="F21" s="90"/>
      <c r="G21" s="91">
        <f t="shared" si="3"/>
        <v>291404</v>
      </c>
      <c r="H21" s="91">
        <f t="shared" si="0"/>
        <v>7849779.0164383557</v>
      </c>
      <c r="I21" s="92">
        <v>25</v>
      </c>
      <c r="J21" s="91">
        <f t="shared" si="1"/>
        <v>163537.06284246573</v>
      </c>
      <c r="K21" s="91">
        <f t="shared" si="4"/>
        <v>163537.06284246573</v>
      </c>
      <c r="L21" s="91">
        <f t="shared" si="5"/>
        <v>163537.06284246573</v>
      </c>
      <c r="M21" s="91">
        <f t="shared" si="6"/>
        <v>163537.06284246573</v>
      </c>
      <c r="N21" s="91">
        <f t="shared" si="7"/>
        <v>163537.06284246573</v>
      </c>
      <c r="O21" s="91">
        <f t="shared" si="8"/>
        <v>163537.06284246573</v>
      </c>
      <c r="P21" s="91">
        <f t="shared" si="9"/>
        <v>163537.06284246573</v>
      </c>
      <c r="Q21" s="91">
        <f t="shared" si="10"/>
        <v>163537.06284246573</v>
      </c>
      <c r="R21" s="91">
        <f t="shared" si="11"/>
        <v>163537.06284246573</v>
      </c>
      <c r="S21" s="91">
        <f t="shared" si="12"/>
        <v>163537.06284246573</v>
      </c>
      <c r="T21" s="91">
        <f t="shared" si="13"/>
        <v>163537.06284246573</v>
      </c>
      <c r="U21" s="91">
        <f t="shared" si="14"/>
        <v>163537.06284246573</v>
      </c>
      <c r="V21" s="93">
        <f t="shared" si="15"/>
        <v>1962444.7541095887</v>
      </c>
      <c r="W21" s="91">
        <f t="shared" si="16"/>
        <v>6178738.2623287672</v>
      </c>
      <c r="X21" s="94">
        <f t="shared" si="17"/>
        <v>1962444.7541095889</v>
      </c>
      <c r="Y21" s="95">
        <f t="shared" si="2"/>
        <v>0</v>
      </c>
      <c r="Z21" s="244"/>
      <c r="AA21" s="101"/>
      <c r="AC21" s="94"/>
      <c r="AD21" s="94"/>
      <c r="AE21" s="104"/>
    </row>
    <row r="22" spans="1:31">
      <c r="A22" s="96">
        <v>45</v>
      </c>
      <c r="B22" s="90">
        <v>13007</v>
      </c>
      <c r="C22" s="90">
        <v>0</v>
      </c>
      <c r="D22" s="90"/>
      <c r="E22" s="90"/>
      <c r="F22" s="90"/>
      <c r="G22" s="91">
        <f t="shared" si="3"/>
        <v>0</v>
      </c>
      <c r="H22" s="91">
        <f t="shared" si="0"/>
        <v>13007</v>
      </c>
      <c r="I22" s="92">
        <v>45</v>
      </c>
      <c r="J22" s="91">
        <f t="shared" si="1"/>
        <v>487.76249999999999</v>
      </c>
      <c r="K22" s="91">
        <f t="shared" si="4"/>
        <v>487.76249999999999</v>
      </c>
      <c r="L22" s="91">
        <f t="shared" si="5"/>
        <v>487.76249999999999</v>
      </c>
      <c r="M22" s="91">
        <f t="shared" si="6"/>
        <v>487.76249999999999</v>
      </c>
      <c r="N22" s="91">
        <f t="shared" si="7"/>
        <v>487.76249999999999</v>
      </c>
      <c r="O22" s="91">
        <f t="shared" si="8"/>
        <v>487.76249999999999</v>
      </c>
      <c r="P22" s="91">
        <f t="shared" si="9"/>
        <v>487.76249999999999</v>
      </c>
      <c r="Q22" s="91">
        <f t="shared" si="10"/>
        <v>487.76249999999999</v>
      </c>
      <c r="R22" s="91">
        <f t="shared" si="11"/>
        <v>487.76249999999999</v>
      </c>
      <c r="S22" s="91">
        <f t="shared" si="12"/>
        <v>487.76249999999999</v>
      </c>
      <c r="T22" s="91">
        <f t="shared" si="13"/>
        <v>487.76249999999999</v>
      </c>
      <c r="U22" s="91">
        <f t="shared" si="14"/>
        <v>487.76249999999999</v>
      </c>
      <c r="V22" s="93">
        <f t="shared" si="15"/>
        <v>5853.1499999999987</v>
      </c>
      <c r="W22" s="91">
        <f t="shared" si="16"/>
        <v>7153.8500000000013</v>
      </c>
      <c r="X22" s="94">
        <f t="shared" si="17"/>
        <v>5853.15</v>
      </c>
      <c r="Y22" s="95">
        <f t="shared" si="2"/>
        <v>0</v>
      </c>
      <c r="Z22" s="244"/>
      <c r="AA22" s="101"/>
      <c r="AC22" s="94"/>
      <c r="AD22" s="94"/>
      <c r="AE22" s="104"/>
    </row>
    <row r="23" spans="1:31">
      <c r="A23" s="96">
        <v>49</v>
      </c>
      <c r="B23" s="90">
        <v>720794857.12876713</v>
      </c>
      <c r="C23" s="90">
        <f>45948264</f>
        <v>45948264</v>
      </c>
      <c r="D23" s="90"/>
      <c r="E23" s="90"/>
      <c r="F23" s="90"/>
      <c r="G23" s="91">
        <f t="shared" si="3"/>
        <v>22974132</v>
      </c>
      <c r="H23" s="91">
        <f t="shared" si="0"/>
        <v>743768989.12876713</v>
      </c>
      <c r="I23" s="92">
        <v>8</v>
      </c>
      <c r="J23" s="91">
        <f>H23*I23/100/12</f>
        <v>4958459.9275251143</v>
      </c>
      <c r="K23" s="91">
        <f t="shared" si="4"/>
        <v>4958459.9275251143</v>
      </c>
      <c r="L23" s="91">
        <f t="shared" si="5"/>
        <v>4958459.9275251143</v>
      </c>
      <c r="M23" s="91">
        <f t="shared" si="6"/>
        <v>4958459.9275251143</v>
      </c>
      <c r="N23" s="91">
        <f t="shared" si="7"/>
        <v>4958459.9275251143</v>
      </c>
      <c r="O23" s="91">
        <f t="shared" si="8"/>
        <v>4958459.9275251143</v>
      </c>
      <c r="P23" s="91">
        <f t="shared" si="9"/>
        <v>4958459.9275251143</v>
      </c>
      <c r="Q23" s="91">
        <f t="shared" si="10"/>
        <v>4958459.9275251143</v>
      </c>
      <c r="R23" s="91">
        <f t="shared" si="11"/>
        <v>4958459.9275251143</v>
      </c>
      <c r="S23" s="91">
        <f t="shared" si="12"/>
        <v>4958459.9275251143</v>
      </c>
      <c r="T23" s="91">
        <f t="shared" si="13"/>
        <v>4958459.9275251143</v>
      </c>
      <c r="U23" s="91">
        <f t="shared" si="14"/>
        <v>4958459.9275251143</v>
      </c>
      <c r="V23" s="93">
        <f t="shared" si="15"/>
        <v>59501519.130301386</v>
      </c>
      <c r="W23" s="91">
        <f t="shared" si="16"/>
        <v>707241601.99846578</v>
      </c>
      <c r="X23" s="94">
        <f t="shared" si="17"/>
        <v>59501519.130301371</v>
      </c>
      <c r="Y23" s="95">
        <f t="shared" si="2"/>
        <v>0</v>
      </c>
      <c r="Z23" s="244"/>
      <c r="AA23" s="101"/>
      <c r="AB23" s="94"/>
      <c r="AC23" s="94"/>
      <c r="AD23" s="94"/>
      <c r="AE23" s="104"/>
    </row>
    <row r="24" spans="1:31">
      <c r="A24" s="96">
        <v>50</v>
      </c>
      <c r="B24" s="90">
        <v>34475478.416666664</v>
      </c>
      <c r="C24" s="90">
        <f>4211503</f>
        <v>4211503</v>
      </c>
      <c r="D24" s="90"/>
      <c r="E24" s="91"/>
      <c r="F24" s="90"/>
      <c r="G24" s="91">
        <f t="shared" si="3"/>
        <v>2105751.5</v>
      </c>
      <c r="H24" s="91">
        <f t="shared" si="0"/>
        <v>36581229.916666664</v>
      </c>
      <c r="I24" s="92">
        <v>55</v>
      </c>
      <c r="J24" s="91">
        <f>H24*I24/100/12</f>
        <v>1676639.7045138888</v>
      </c>
      <c r="K24" s="91">
        <f t="shared" si="4"/>
        <v>1676639.7045138888</v>
      </c>
      <c r="L24" s="91">
        <f t="shared" si="5"/>
        <v>1676639.7045138888</v>
      </c>
      <c r="M24" s="91">
        <f t="shared" si="6"/>
        <v>1676639.7045138888</v>
      </c>
      <c r="N24" s="91">
        <f t="shared" si="7"/>
        <v>1676639.7045138888</v>
      </c>
      <c r="O24" s="91">
        <f t="shared" si="8"/>
        <v>1676639.7045138888</v>
      </c>
      <c r="P24" s="91">
        <f t="shared" si="9"/>
        <v>1676639.7045138888</v>
      </c>
      <c r="Q24" s="91">
        <f t="shared" si="10"/>
        <v>1676639.7045138888</v>
      </c>
      <c r="R24" s="91">
        <f t="shared" si="11"/>
        <v>1676639.7045138888</v>
      </c>
      <c r="S24" s="91">
        <f t="shared" si="12"/>
        <v>1676639.7045138888</v>
      </c>
      <c r="T24" s="91">
        <f t="shared" si="13"/>
        <v>1676639.7045138888</v>
      </c>
      <c r="U24" s="91">
        <f t="shared" si="14"/>
        <v>1676639.7045138888</v>
      </c>
      <c r="V24" s="93">
        <f t="shared" si="15"/>
        <v>20119676.454166666</v>
      </c>
      <c r="W24" s="91">
        <f t="shared" si="16"/>
        <v>18567304.962499999</v>
      </c>
      <c r="X24" s="94">
        <f t="shared" si="17"/>
        <v>20119676.454166666</v>
      </c>
      <c r="Y24" s="95">
        <f t="shared" si="2"/>
        <v>0</v>
      </c>
      <c r="Z24" s="244"/>
      <c r="AA24" s="108"/>
      <c r="AB24" s="109"/>
      <c r="AC24" s="110"/>
      <c r="AD24" s="110"/>
      <c r="AE24" s="111"/>
    </row>
    <row r="25" spans="1:31">
      <c r="A25" s="96">
        <v>51</v>
      </c>
      <c r="B25" s="90">
        <v>1105905088.7548378</v>
      </c>
      <c r="C25" s="90">
        <f>273809276.227811</f>
        <v>273809276.22781098</v>
      </c>
      <c r="D25" s="90"/>
      <c r="E25" s="91"/>
      <c r="F25" s="90"/>
      <c r="G25" s="91">
        <f t="shared" si="3"/>
        <v>136904638.11390549</v>
      </c>
      <c r="H25" s="91">
        <f t="shared" si="0"/>
        <v>1242809726.8687432</v>
      </c>
      <c r="I25" s="92">
        <v>6</v>
      </c>
      <c r="J25" s="91">
        <f t="shared" si="1"/>
        <v>6214048.6343437163</v>
      </c>
      <c r="K25" s="91">
        <f t="shared" si="4"/>
        <v>6214048.6343437163</v>
      </c>
      <c r="L25" s="91">
        <f t="shared" si="5"/>
        <v>6214048.6343437163</v>
      </c>
      <c r="M25" s="91">
        <f t="shared" si="6"/>
        <v>6214048.6343437163</v>
      </c>
      <c r="N25" s="91">
        <f t="shared" si="7"/>
        <v>6214048.6343437163</v>
      </c>
      <c r="O25" s="91">
        <f t="shared" si="8"/>
        <v>6214048.6343437163</v>
      </c>
      <c r="P25" s="91">
        <f t="shared" si="9"/>
        <v>6214048.6343437163</v>
      </c>
      <c r="Q25" s="91">
        <f t="shared" si="10"/>
        <v>6214048.6343437163</v>
      </c>
      <c r="R25" s="91">
        <f t="shared" si="11"/>
        <v>6214048.6343437163</v>
      </c>
      <c r="S25" s="91">
        <f t="shared" si="12"/>
        <v>6214048.6343437163</v>
      </c>
      <c r="T25" s="91">
        <f t="shared" si="13"/>
        <v>6214048.6343437163</v>
      </c>
      <c r="U25" s="91">
        <f t="shared" si="14"/>
        <v>6214048.6343437163</v>
      </c>
      <c r="V25" s="93">
        <f>SUM(J25:U25)</f>
        <v>74568583.612124577</v>
      </c>
      <c r="W25" s="91">
        <f t="shared" si="16"/>
        <v>1305145781.3705242</v>
      </c>
      <c r="X25" s="94">
        <f t="shared" si="17"/>
        <v>74568583.612124592</v>
      </c>
      <c r="Y25" s="95">
        <f t="shared" si="2"/>
        <v>0</v>
      </c>
      <c r="Z25" s="244"/>
      <c r="AA25" s="101"/>
      <c r="AC25" s="94"/>
      <c r="AD25" s="94"/>
      <c r="AE25" s="104"/>
    </row>
    <row r="26" spans="1:31">
      <c r="A26" s="105" t="s">
        <v>224</v>
      </c>
      <c r="B26" s="249">
        <v>50470373.133874834</v>
      </c>
      <c r="C26" s="90">
        <v>12433689.920825999</v>
      </c>
      <c r="D26" s="90"/>
      <c r="E26" s="91"/>
      <c r="F26" s="90"/>
      <c r="G26" s="91">
        <f t="shared" si="3"/>
        <v>6216844.9604129996</v>
      </c>
      <c r="H26" s="91">
        <f t="shared" si="0"/>
        <v>56687218.094287835</v>
      </c>
      <c r="I26" s="92">
        <v>6</v>
      </c>
      <c r="J26" s="91">
        <f t="shared" si="1"/>
        <v>283436.09047143918</v>
      </c>
      <c r="K26" s="91">
        <f t="shared" si="4"/>
        <v>283436.09047143918</v>
      </c>
      <c r="L26" s="91">
        <f t="shared" si="5"/>
        <v>283436.09047143918</v>
      </c>
      <c r="M26" s="91">
        <f t="shared" si="6"/>
        <v>283436.09047143918</v>
      </c>
      <c r="N26" s="91">
        <f t="shared" si="7"/>
        <v>283436.09047143918</v>
      </c>
      <c r="O26" s="91">
        <f t="shared" si="8"/>
        <v>283436.09047143918</v>
      </c>
      <c r="P26" s="91">
        <f t="shared" si="9"/>
        <v>283436.09047143918</v>
      </c>
      <c r="Q26" s="91">
        <f t="shared" si="10"/>
        <v>283436.09047143918</v>
      </c>
      <c r="R26" s="91">
        <f t="shared" si="11"/>
        <v>283436.09047143918</v>
      </c>
      <c r="S26" s="91">
        <f t="shared" si="12"/>
        <v>283436.09047143918</v>
      </c>
      <c r="T26" s="91">
        <f t="shared" si="13"/>
        <v>283436.09047143918</v>
      </c>
      <c r="U26" s="91">
        <f t="shared" si="14"/>
        <v>283436.09047143918</v>
      </c>
      <c r="V26" s="93">
        <f>SUM(J26:U26)</f>
        <v>3401233.0856572692</v>
      </c>
      <c r="W26" s="91">
        <f t="shared" si="16"/>
        <v>59502829.969043568</v>
      </c>
      <c r="X26" s="94">
        <f t="shared" si="17"/>
        <v>3401233.0856572702</v>
      </c>
      <c r="Y26" s="95">
        <f t="shared" si="2"/>
        <v>0</v>
      </c>
      <c r="Z26" s="244"/>
      <c r="AA26" s="101"/>
      <c r="AC26" s="94"/>
      <c r="AD26" s="94"/>
      <c r="AE26" s="104"/>
    </row>
    <row r="27" spans="1:31" ht="15.75" thickBot="1">
      <c r="A27" s="96">
        <v>43.2</v>
      </c>
      <c r="B27" s="90">
        <v>0</v>
      </c>
      <c r="C27" s="90">
        <v>0</v>
      </c>
      <c r="D27" s="90"/>
      <c r="E27" s="91"/>
      <c r="F27" s="90"/>
      <c r="G27" s="91">
        <f t="shared" si="3"/>
        <v>0</v>
      </c>
      <c r="H27" s="91">
        <f t="shared" si="0"/>
        <v>0</v>
      </c>
      <c r="I27" s="92">
        <v>50</v>
      </c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3">
        <v>0</v>
      </c>
      <c r="W27" s="91">
        <v>0</v>
      </c>
      <c r="X27" s="94">
        <f t="shared" si="17"/>
        <v>0</v>
      </c>
      <c r="Y27" s="156">
        <f t="shared" si="2"/>
        <v>0</v>
      </c>
      <c r="Z27" s="244"/>
      <c r="AA27" s="112"/>
      <c r="AB27" s="113"/>
      <c r="AC27" s="114"/>
      <c r="AD27" s="114"/>
      <c r="AE27" s="115"/>
    </row>
    <row r="28" spans="1:31">
      <c r="A28" s="96" t="s">
        <v>158</v>
      </c>
      <c r="B28" s="90">
        <v>20617328.936484177</v>
      </c>
      <c r="C28" s="90">
        <v>0</v>
      </c>
      <c r="D28" s="90"/>
      <c r="E28" s="91"/>
      <c r="F28" s="90"/>
      <c r="G28" s="91">
        <f t="shared" si="3"/>
        <v>0</v>
      </c>
      <c r="H28" s="91">
        <f t="shared" si="0"/>
        <v>20617328.936484177</v>
      </c>
      <c r="I28" s="92">
        <v>7</v>
      </c>
      <c r="J28" s="91">
        <f t="shared" si="1"/>
        <v>120267.75212949103</v>
      </c>
      <c r="K28" s="91">
        <f t="shared" si="4"/>
        <v>120267.75212949103</v>
      </c>
      <c r="L28" s="91">
        <f t="shared" si="5"/>
        <v>120267.75212949103</v>
      </c>
      <c r="M28" s="91">
        <f t="shared" si="6"/>
        <v>120267.75212949103</v>
      </c>
      <c r="N28" s="91">
        <f t="shared" si="7"/>
        <v>120267.75212949103</v>
      </c>
      <c r="O28" s="91">
        <f t="shared" si="8"/>
        <v>120267.75212949103</v>
      </c>
      <c r="P28" s="91">
        <f t="shared" si="9"/>
        <v>120267.75212949103</v>
      </c>
      <c r="Q28" s="91">
        <f t="shared" si="10"/>
        <v>120267.75212949103</v>
      </c>
      <c r="R28" s="91">
        <f t="shared" si="11"/>
        <v>120267.75212949103</v>
      </c>
      <c r="S28" s="91">
        <f t="shared" si="12"/>
        <v>120267.75212949103</v>
      </c>
      <c r="T28" s="91">
        <f t="shared" si="13"/>
        <v>120267.75212949103</v>
      </c>
      <c r="U28" s="91">
        <f t="shared" si="14"/>
        <v>120267.75212949103</v>
      </c>
      <c r="V28" s="93">
        <f t="shared" si="15"/>
        <v>1443213.0255538921</v>
      </c>
      <c r="W28" s="91">
        <f t="shared" si="16"/>
        <v>19174115.910930283</v>
      </c>
      <c r="X28" s="94">
        <f t="shared" si="17"/>
        <v>1443213.0255538924</v>
      </c>
      <c r="Y28" s="156">
        <f t="shared" si="2"/>
        <v>0</v>
      </c>
      <c r="Z28" s="244"/>
    </row>
    <row r="29" spans="1:31">
      <c r="A29" s="96">
        <v>14.1</v>
      </c>
      <c r="B29" s="90">
        <v>4708769.2657534247</v>
      </c>
      <c r="C29" s="90">
        <f>1231087</f>
        <v>1231087</v>
      </c>
      <c r="D29" s="90"/>
      <c r="E29" s="91"/>
      <c r="F29" s="90"/>
      <c r="G29" s="91">
        <f t="shared" si="3"/>
        <v>615543.5</v>
      </c>
      <c r="H29" s="91">
        <f t="shared" si="0"/>
        <v>5324312.7657534247</v>
      </c>
      <c r="I29" s="92">
        <v>5</v>
      </c>
      <c r="J29" s="91">
        <f t="shared" si="1"/>
        <v>22184.636523972604</v>
      </c>
      <c r="K29" s="91">
        <f t="shared" si="4"/>
        <v>22184.636523972604</v>
      </c>
      <c r="L29" s="91">
        <f t="shared" si="5"/>
        <v>22184.636523972604</v>
      </c>
      <c r="M29" s="91">
        <f t="shared" si="6"/>
        <v>22184.636523972604</v>
      </c>
      <c r="N29" s="91">
        <f t="shared" si="7"/>
        <v>22184.636523972604</v>
      </c>
      <c r="O29" s="91">
        <f t="shared" si="8"/>
        <v>22184.636523972604</v>
      </c>
      <c r="P29" s="91">
        <f t="shared" si="9"/>
        <v>22184.636523972604</v>
      </c>
      <c r="Q29" s="91">
        <f t="shared" si="10"/>
        <v>22184.636523972604</v>
      </c>
      <c r="R29" s="91">
        <f t="shared" si="11"/>
        <v>22184.636523972604</v>
      </c>
      <c r="S29" s="91">
        <f t="shared" si="12"/>
        <v>22184.636523972604</v>
      </c>
      <c r="T29" s="91">
        <f t="shared" si="13"/>
        <v>22184.636523972604</v>
      </c>
      <c r="U29" s="91">
        <f t="shared" si="14"/>
        <v>22184.636523972604</v>
      </c>
      <c r="V29" s="93">
        <f t="shared" si="15"/>
        <v>266215.63828767132</v>
      </c>
      <c r="W29" s="91">
        <f t="shared" si="16"/>
        <v>5673640.6274657538</v>
      </c>
      <c r="X29" s="94">
        <f t="shared" si="17"/>
        <v>266215.63828767126</v>
      </c>
      <c r="Y29" s="156">
        <f t="shared" si="2"/>
        <v>0</v>
      </c>
      <c r="Z29" s="244"/>
    </row>
    <row r="30" spans="1:31" ht="13.5" thickBot="1">
      <c r="A30" s="118" t="s">
        <v>84</v>
      </c>
      <c r="B30" s="119">
        <f>SUM(B8:B29)</f>
        <v>4240215014.3868117</v>
      </c>
      <c r="C30" s="119">
        <f>SUM(C8:C29)</f>
        <v>427213202.92082566</v>
      </c>
      <c r="D30" s="119"/>
      <c r="E30" s="119">
        <f>SUM(E8:E29)</f>
        <v>0</v>
      </c>
      <c r="F30" s="119">
        <f>SUM(F8:F29)</f>
        <v>0</v>
      </c>
      <c r="G30" s="119">
        <f>SUM(G8:G29)</f>
        <v>213606601.46041283</v>
      </c>
      <c r="H30" s="119">
        <f>SUM(H8:H29)</f>
        <v>4443986615.8472252</v>
      </c>
      <c r="I30" s="119"/>
      <c r="J30" s="119">
        <f t="shared" ref="J30:U30" si="18">SUM(J8:J28)</f>
        <v>32501981.454994958</v>
      </c>
      <c r="K30" s="119">
        <f t="shared" si="18"/>
        <v>32501981.454994958</v>
      </c>
      <c r="L30" s="119">
        <f t="shared" si="18"/>
        <v>32501981.454994958</v>
      </c>
      <c r="M30" s="119">
        <f t="shared" si="18"/>
        <v>32501981.454994958</v>
      </c>
      <c r="N30" s="119">
        <f t="shared" si="18"/>
        <v>32501981.454994958</v>
      </c>
      <c r="O30" s="119">
        <f t="shared" si="18"/>
        <v>32501981.454994958</v>
      </c>
      <c r="P30" s="119">
        <f t="shared" si="18"/>
        <v>32501981.454994958</v>
      </c>
      <c r="Q30" s="119">
        <f t="shared" si="18"/>
        <v>32501981.454994958</v>
      </c>
      <c r="R30" s="119">
        <f t="shared" si="18"/>
        <v>32501981.454994958</v>
      </c>
      <c r="S30" s="119">
        <f t="shared" si="18"/>
        <v>32501981.454994958</v>
      </c>
      <c r="T30" s="119">
        <f t="shared" si="18"/>
        <v>32501981.454994958</v>
      </c>
      <c r="U30" s="119">
        <f t="shared" si="18"/>
        <v>32501981.454994958</v>
      </c>
      <c r="V30" s="119">
        <f>SUM(V8:V29)</f>
        <v>388756596.81705427</v>
      </c>
      <c r="W30" s="119">
        <f>SUM(W8:W29)</f>
        <v>4276704620.4905834</v>
      </c>
      <c r="X30" s="94"/>
      <c r="Y30" s="257"/>
      <c r="Z30" s="244"/>
    </row>
    <row r="31" spans="1:31" ht="13.5" thickTop="1">
      <c r="A31" s="241"/>
      <c r="B31" s="369" t="s">
        <v>252</v>
      </c>
      <c r="C31" s="370">
        <f>+AE27-AE24</f>
        <v>0</v>
      </c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94"/>
      <c r="Y31" s="244"/>
    </row>
    <row r="32" spans="1:31">
      <c r="A32" s="241"/>
      <c r="B32" s="242" t="s">
        <v>84</v>
      </c>
      <c r="C32" s="259">
        <f>+C30+C31</f>
        <v>427213202.92082566</v>
      </c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94"/>
      <c r="Y32" s="244"/>
    </row>
    <row r="33" spans="1:44">
      <c r="A33" s="241"/>
      <c r="B33" s="242"/>
      <c r="C33" s="243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94"/>
      <c r="Y33" s="244"/>
    </row>
    <row r="35" spans="1:44">
      <c r="A35" s="260" t="s">
        <v>189</v>
      </c>
      <c r="B35" s="261"/>
      <c r="C35" s="261"/>
      <c r="D35" s="261"/>
      <c r="E35" s="261"/>
      <c r="F35" s="261"/>
      <c r="G35" s="261"/>
      <c r="H35" s="262" t="s">
        <v>127</v>
      </c>
      <c r="I35" s="261"/>
      <c r="J35" s="263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73"/>
      <c r="Y35" s="126"/>
    </row>
    <row r="36" spans="1:44">
      <c r="A36" s="260" t="str">
        <f>+'UGL Acc CCA_with, Dec 31 TU'!A36</f>
        <v>Year- 2019 year end Corp Sch V and 1month GL</v>
      </c>
      <c r="B36" s="261"/>
      <c r="C36" s="261"/>
      <c r="D36" s="261"/>
      <c r="E36" s="261"/>
      <c r="F36" s="261"/>
      <c r="G36" s="261"/>
      <c r="H36" s="264" t="s">
        <v>131</v>
      </c>
      <c r="I36" s="261"/>
      <c r="J36" s="263"/>
      <c r="K36" s="261"/>
      <c r="L36" s="261"/>
      <c r="M36" s="261"/>
      <c r="N36" s="261"/>
      <c r="O36" s="261"/>
      <c r="P36" s="261"/>
      <c r="Q36" s="261"/>
      <c r="R36" s="261"/>
      <c r="S36" s="261"/>
      <c r="T36" s="263"/>
      <c r="U36" s="261"/>
      <c r="V36" s="261"/>
      <c r="W36" s="261"/>
      <c r="X36" s="73"/>
      <c r="Y36" s="126"/>
    </row>
    <row r="37" spans="1:44">
      <c r="A37" s="260" t="s">
        <v>133</v>
      </c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43"/>
      <c r="Q37" s="261"/>
      <c r="R37" s="261"/>
      <c r="S37" s="261"/>
      <c r="T37" s="261"/>
      <c r="U37" s="261"/>
      <c r="V37" s="261"/>
      <c r="W37" s="261"/>
      <c r="X37" s="73"/>
      <c r="Y37" s="126"/>
    </row>
    <row r="38" spans="1:44" ht="19.5">
      <c r="A38" s="245" t="s">
        <v>191</v>
      </c>
      <c r="B38" s="265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73"/>
      <c r="Y38" s="126"/>
      <c r="AP38" s="371" t="s">
        <v>279</v>
      </c>
    </row>
    <row r="39" spans="1:44">
      <c r="A39" s="266"/>
      <c r="B39" s="267" t="s">
        <v>134</v>
      </c>
      <c r="C39" s="268" t="s">
        <v>135</v>
      </c>
      <c r="D39" s="269" t="s">
        <v>136</v>
      </c>
      <c r="E39" s="266"/>
      <c r="F39" s="268" t="s">
        <v>137</v>
      </c>
      <c r="G39" s="269" t="s">
        <v>138</v>
      </c>
      <c r="H39" s="268" t="s">
        <v>139</v>
      </c>
      <c r="I39" s="266"/>
      <c r="J39" s="269" t="s">
        <v>25</v>
      </c>
      <c r="K39" s="269" t="s">
        <v>25</v>
      </c>
      <c r="L39" s="269" t="s">
        <v>25</v>
      </c>
      <c r="M39" s="269" t="s">
        <v>25</v>
      </c>
      <c r="N39" s="269" t="s">
        <v>25</v>
      </c>
      <c r="O39" s="269" t="s">
        <v>25</v>
      </c>
      <c r="P39" s="269" t="s">
        <v>25</v>
      </c>
      <c r="Q39" s="269" t="s">
        <v>25</v>
      </c>
      <c r="R39" s="269" t="s">
        <v>25</v>
      </c>
      <c r="S39" s="269" t="s">
        <v>25</v>
      </c>
      <c r="T39" s="269" t="s">
        <v>25</v>
      </c>
      <c r="U39" s="270" t="s">
        <v>25</v>
      </c>
      <c r="V39" s="269" t="s">
        <v>25</v>
      </c>
      <c r="W39" s="271" t="s">
        <v>140</v>
      </c>
      <c r="X39" s="73"/>
      <c r="Y39" s="126"/>
      <c r="AP39" s="160"/>
    </row>
    <row r="40" spans="1:44">
      <c r="A40" s="272" t="s">
        <v>141</v>
      </c>
      <c r="B40" s="273" t="s">
        <v>142</v>
      </c>
      <c r="C40" s="272" t="s">
        <v>5</v>
      </c>
      <c r="D40" s="272" t="s">
        <v>143</v>
      </c>
      <c r="E40" s="274" t="s">
        <v>144</v>
      </c>
      <c r="F40" s="272" t="s">
        <v>145</v>
      </c>
      <c r="G40" s="275" t="s">
        <v>146</v>
      </c>
      <c r="H40" s="272" t="s">
        <v>147</v>
      </c>
      <c r="I40" s="275" t="s">
        <v>16</v>
      </c>
      <c r="J40" s="275" t="s">
        <v>192</v>
      </c>
      <c r="K40" s="275" t="s">
        <v>192</v>
      </c>
      <c r="L40" s="275" t="s">
        <v>192</v>
      </c>
      <c r="M40" s="275" t="s">
        <v>192</v>
      </c>
      <c r="N40" s="275" t="s">
        <v>192</v>
      </c>
      <c r="O40" s="275" t="s">
        <v>192</v>
      </c>
      <c r="P40" s="275" t="s">
        <v>192</v>
      </c>
      <c r="Q40" s="275" t="s">
        <v>192</v>
      </c>
      <c r="R40" s="275" t="s">
        <v>192</v>
      </c>
      <c r="S40" s="275" t="s">
        <v>192</v>
      </c>
      <c r="T40" s="275" t="s">
        <v>192</v>
      </c>
      <c r="U40" s="276" t="s">
        <v>192</v>
      </c>
      <c r="V40" s="272"/>
      <c r="W40" s="277" t="s">
        <v>10</v>
      </c>
      <c r="X40" s="73"/>
      <c r="Y40" s="142"/>
      <c r="AP40" s="160" t="s">
        <v>280</v>
      </c>
    </row>
    <row r="41" spans="1:44">
      <c r="A41" s="278" t="s">
        <v>148</v>
      </c>
      <c r="B41" s="279" t="s">
        <v>149</v>
      </c>
      <c r="C41" s="278" t="s">
        <v>84</v>
      </c>
      <c r="D41" s="280" t="s">
        <v>150</v>
      </c>
      <c r="E41" s="281"/>
      <c r="F41" s="278" t="s">
        <v>151</v>
      </c>
      <c r="G41" s="280" t="s">
        <v>152</v>
      </c>
      <c r="H41" s="278" t="s">
        <v>153</v>
      </c>
      <c r="I41" s="280" t="s">
        <v>154</v>
      </c>
      <c r="J41" s="280" t="s">
        <v>194</v>
      </c>
      <c r="K41" s="280" t="s">
        <v>195</v>
      </c>
      <c r="L41" s="280" t="s">
        <v>196</v>
      </c>
      <c r="M41" s="280" t="s">
        <v>197</v>
      </c>
      <c r="N41" s="280" t="s">
        <v>198</v>
      </c>
      <c r="O41" s="280" t="s">
        <v>199</v>
      </c>
      <c r="P41" s="280" t="s">
        <v>200</v>
      </c>
      <c r="Q41" s="280" t="s">
        <v>201</v>
      </c>
      <c r="R41" s="280" t="s">
        <v>202</v>
      </c>
      <c r="S41" s="280" t="s">
        <v>203</v>
      </c>
      <c r="T41" s="280" t="s">
        <v>204</v>
      </c>
      <c r="U41" s="280" t="s">
        <v>205</v>
      </c>
      <c r="V41" s="280" t="s">
        <v>155</v>
      </c>
      <c r="W41" s="277" t="s">
        <v>156</v>
      </c>
      <c r="X41" s="87" t="s">
        <v>167</v>
      </c>
      <c r="Y41" s="142"/>
      <c r="AP41" s="160" t="s">
        <v>281</v>
      </c>
    </row>
    <row r="42" spans="1:44">
      <c r="A42" s="275"/>
      <c r="B42" s="282"/>
      <c r="C42" s="274"/>
      <c r="D42" s="274"/>
      <c r="E42" s="274"/>
      <c r="F42" s="274"/>
      <c r="G42" s="274"/>
      <c r="H42" s="274"/>
      <c r="I42" s="275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83"/>
      <c r="W42" s="266"/>
      <c r="X42" s="73"/>
      <c r="Y42" s="142"/>
      <c r="AP42" s="160" t="s">
        <v>282</v>
      </c>
    </row>
    <row r="43" spans="1:44">
      <c r="A43" s="276">
        <v>1</v>
      </c>
      <c r="B43" s="284">
        <f t="shared" ref="B43:B49" si="19">+W8</f>
        <v>1036324013.76</v>
      </c>
      <c r="C43" s="274"/>
      <c r="D43" s="274"/>
      <c r="E43" s="274"/>
      <c r="F43" s="274"/>
      <c r="G43" s="285">
        <f t="shared" ref="G43:G63" si="20">+((C43+F43)*0.5)</f>
        <v>0</v>
      </c>
      <c r="H43" s="285">
        <f>+B43+G43+D43</f>
        <v>1036324013.76</v>
      </c>
      <c r="I43" s="286">
        <v>4</v>
      </c>
      <c r="J43" s="285">
        <f>H43*I43/100/12</f>
        <v>3454413.3791999999</v>
      </c>
      <c r="K43" s="285">
        <f>H43*I43/100/12</f>
        <v>3454413.3791999999</v>
      </c>
      <c r="L43" s="285">
        <f>H43*I43/100/12</f>
        <v>3454413.3791999999</v>
      </c>
      <c r="M43" s="285">
        <f>H43*I43/100/12</f>
        <v>3454413.3791999999</v>
      </c>
      <c r="N43" s="285">
        <f>H43*I43/100/12</f>
        <v>3454413.3791999999</v>
      </c>
      <c r="O43" s="285">
        <f>H43*I43/100/12</f>
        <v>3454413.3791999999</v>
      </c>
      <c r="P43" s="285">
        <f>H43*I43/100/12</f>
        <v>3454413.3791999999</v>
      </c>
      <c r="Q43" s="285">
        <f>H43*I43/100/12</f>
        <v>3454413.3791999999</v>
      </c>
      <c r="R43" s="285">
        <f>H43*I43/100/12</f>
        <v>3454413.3791999999</v>
      </c>
      <c r="S43" s="285">
        <f>H43*I43/100/12</f>
        <v>3454413.3791999999</v>
      </c>
      <c r="T43" s="285">
        <f>H43*I43/100/12</f>
        <v>3454413.3791999999</v>
      </c>
      <c r="U43" s="285">
        <f>H43*I43/100/12</f>
        <v>3454413.3791999999</v>
      </c>
      <c r="V43" s="287">
        <f>SUM(J43:U43)</f>
        <v>41452960.550399989</v>
      </c>
      <c r="W43" s="285">
        <f>+B43+C43+F43-V43</f>
        <v>994871053.20959997</v>
      </c>
      <c r="X43" s="94">
        <f>H43*I43/100</f>
        <v>41452960.550399996</v>
      </c>
      <c r="Y43" s="156">
        <f t="shared" ref="Y43:Y64" si="21">V43-X43</f>
        <v>0</v>
      </c>
      <c r="Z43" s="157"/>
      <c r="AP43" s="160"/>
    </row>
    <row r="44" spans="1:44" ht="12.75" customHeight="1">
      <c r="A44" s="288" t="s">
        <v>216</v>
      </c>
      <c r="B44" s="284">
        <f t="shared" si="19"/>
        <v>119659447.7092564</v>
      </c>
      <c r="C44" s="284">
        <f>VLOOKUP(A44,$AP$46:$AR$60,2,FALSE)</f>
        <v>7989415.1126102498</v>
      </c>
      <c r="D44" s="284"/>
      <c r="E44" s="285"/>
      <c r="F44" s="284"/>
      <c r="G44" s="285">
        <f>+((C44+F44)*0.5)</f>
        <v>3994707.5563051249</v>
      </c>
      <c r="H44" s="285">
        <f t="shared" ref="H44:H63" si="22">+B44+G44+D44</f>
        <v>123654155.26556152</v>
      </c>
      <c r="I44" s="286">
        <v>6</v>
      </c>
      <c r="J44" s="285">
        <f t="shared" ref="J44:J63" si="23">H44*I44/100/12</f>
        <v>618270.77632780757</v>
      </c>
      <c r="K44" s="285">
        <f t="shared" ref="K44:K63" si="24">H44*I44/100/12</f>
        <v>618270.77632780757</v>
      </c>
      <c r="L44" s="285">
        <f t="shared" ref="L44:L63" si="25">H44*I44/100/12</f>
        <v>618270.77632780757</v>
      </c>
      <c r="M44" s="285">
        <f t="shared" ref="M44:M63" si="26">H44*I44/100/12</f>
        <v>618270.77632780757</v>
      </c>
      <c r="N44" s="285">
        <f t="shared" ref="N44:N63" si="27">H44*I44/100/12</f>
        <v>618270.77632780757</v>
      </c>
      <c r="O44" s="285">
        <f t="shared" ref="O44:O63" si="28">H44*I44/100/12</f>
        <v>618270.77632780757</v>
      </c>
      <c r="P44" s="285">
        <f t="shared" ref="P44:P63" si="29">H44*I44/100/12</f>
        <v>618270.77632780757</v>
      </c>
      <c r="Q44" s="285">
        <f t="shared" ref="Q44:Q63" si="30">H44*I44/100/12</f>
        <v>618270.77632780757</v>
      </c>
      <c r="R44" s="285">
        <f t="shared" ref="R44:R63" si="31">H44*I44/100/12</f>
        <v>618270.77632780757</v>
      </c>
      <c r="S44" s="285">
        <f t="shared" ref="S44:S63" si="32">H44*I44/100/12</f>
        <v>618270.77632780757</v>
      </c>
      <c r="T44" s="285">
        <f t="shared" ref="T44:T63" si="33">H44*I44/100/12</f>
        <v>618270.77632780757</v>
      </c>
      <c r="U44" s="285">
        <f t="shared" ref="U44:U63" si="34">H44*I44/100/12</f>
        <v>618270.77632780757</v>
      </c>
      <c r="V44" s="287">
        <f t="shared" ref="V44:V63" si="35">SUM(J44:U44)</f>
        <v>7419249.3159336904</v>
      </c>
      <c r="W44" s="285">
        <f>+B44+C44+F44-V44</f>
        <v>120229613.50593296</v>
      </c>
      <c r="X44" s="94">
        <f>H44*I44/100</f>
        <v>7419249.3159336913</v>
      </c>
      <c r="Y44" s="156">
        <f t="shared" si="21"/>
        <v>0</v>
      </c>
      <c r="Z44" s="157"/>
      <c r="AG44" s="999"/>
      <c r="AH44" s="999"/>
      <c r="AI44" s="999"/>
      <c r="AJ44" s="999"/>
      <c r="AK44" s="999"/>
      <c r="AL44" s="999"/>
      <c r="AM44" s="999"/>
      <c r="AN44" s="999"/>
    </row>
    <row r="45" spans="1:44" ht="13.5" thickBot="1">
      <c r="A45" s="288">
        <v>2</v>
      </c>
      <c r="B45" s="284">
        <f t="shared" si="19"/>
        <v>101803848.98</v>
      </c>
      <c r="C45" s="284"/>
      <c r="D45" s="284"/>
      <c r="E45" s="285"/>
      <c r="F45" s="284"/>
      <c r="G45" s="285">
        <f t="shared" si="20"/>
        <v>0</v>
      </c>
      <c r="H45" s="285">
        <f t="shared" si="22"/>
        <v>101803848.98</v>
      </c>
      <c r="I45" s="286">
        <v>6</v>
      </c>
      <c r="J45" s="285">
        <f t="shared" si="23"/>
        <v>509019.24489999999</v>
      </c>
      <c r="K45" s="285">
        <f t="shared" si="24"/>
        <v>509019.24489999999</v>
      </c>
      <c r="L45" s="285">
        <f t="shared" si="25"/>
        <v>509019.24489999999</v>
      </c>
      <c r="M45" s="285">
        <f t="shared" si="26"/>
        <v>509019.24489999999</v>
      </c>
      <c r="N45" s="285">
        <f t="shared" si="27"/>
        <v>509019.24489999999</v>
      </c>
      <c r="O45" s="285">
        <f t="shared" si="28"/>
        <v>509019.24489999999</v>
      </c>
      <c r="P45" s="285">
        <f t="shared" si="29"/>
        <v>509019.24489999999</v>
      </c>
      <c r="Q45" s="285">
        <f t="shared" si="30"/>
        <v>509019.24489999999</v>
      </c>
      <c r="R45" s="285">
        <f t="shared" si="31"/>
        <v>509019.24489999999</v>
      </c>
      <c r="S45" s="285">
        <f t="shared" si="32"/>
        <v>509019.24489999999</v>
      </c>
      <c r="T45" s="285">
        <f t="shared" si="33"/>
        <v>509019.24489999999</v>
      </c>
      <c r="U45" s="285">
        <f t="shared" si="34"/>
        <v>509019.24489999999</v>
      </c>
      <c r="V45" s="287">
        <f t="shared" si="35"/>
        <v>6108230.9388000006</v>
      </c>
      <c r="W45" s="285">
        <f>+B45+C45+F45-V45</f>
        <v>95695618.041199997</v>
      </c>
      <c r="X45" s="94">
        <f t="shared" ref="X45:X63" si="36">H45*I45/100</f>
        <v>6108230.9387999997</v>
      </c>
      <c r="Y45" s="156">
        <f t="shared" si="21"/>
        <v>0</v>
      </c>
      <c r="Z45" s="157"/>
      <c r="AG45" s="999"/>
      <c r="AH45" s="999"/>
      <c r="AI45" s="999"/>
      <c r="AJ45" s="999"/>
      <c r="AK45" s="999"/>
      <c r="AL45" s="999"/>
      <c r="AM45" s="999"/>
      <c r="AN45" s="999"/>
    </row>
    <row r="46" spans="1:44">
      <c r="A46" s="288">
        <v>3</v>
      </c>
      <c r="B46" s="284">
        <f t="shared" si="19"/>
        <v>3146629.9</v>
      </c>
      <c r="C46" s="284"/>
      <c r="D46" s="284"/>
      <c r="E46" s="285"/>
      <c r="F46" s="284"/>
      <c r="G46" s="285">
        <f t="shared" si="20"/>
        <v>0</v>
      </c>
      <c r="H46" s="285">
        <f t="shared" si="22"/>
        <v>3146629.9</v>
      </c>
      <c r="I46" s="286">
        <v>5</v>
      </c>
      <c r="J46" s="285">
        <f t="shared" si="23"/>
        <v>13110.957916666666</v>
      </c>
      <c r="K46" s="285">
        <f t="shared" si="24"/>
        <v>13110.957916666666</v>
      </c>
      <c r="L46" s="285">
        <f t="shared" si="25"/>
        <v>13110.957916666666</v>
      </c>
      <c r="M46" s="285">
        <f t="shared" si="26"/>
        <v>13110.957916666666</v>
      </c>
      <c r="N46" s="285">
        <f t="shared" si="27"/>
        <v>13110.957916666666</v>
      </c>
      <c r="O46" s="285">
        <f t="shared" si="28"/>
        <v>13110.957916666666</v>
      </c>
      <c r="P46" s="285">
        <f t="shared" si="29"/>
        <v>13110.957916666666</v>
      </c>
      <c r="Q46" s="285">
        <f t="shared" si="30"/>
        <v>13110.957916666666</v>
      </c>
      <c r="R46" s="285">
        <f t="shared" si="31"/>
        <v>13110.957916666666</v>
      </c>
      <c r="S46" s="285">
        <f t="shared" si="32"/>
        <v>13110.957916666666</v>
      </c>
      <c r="T46" s="285">
        <f t="shared" si="33"/>
        <v>13110.957916666666</v>
      </c>
      <c r="U46" s="285">
        <f t="shared" si="34"/>
        <v>13110.957916666666</v>
      </c>
      <c r="V46" s="287">
        <f t="shared" si="35"/>
        <v>157331.495</v>
      </c>
      <c r="W46" s="285">
        <f t="shared" ref="W46:W63" si="37">+B46+C46+F46-V46</f>
        <v>2989298.4049999998</v>
      </c>
      <c r="X46" s="94">
        <f t="shared" si="36"/>
        <v>157331.495</v>
      </c>
      <c r="Y46" s="156">
        <f t="shared" si="21"/>
        <v>0</v>
      </c>
      <c r="Z46" s="157"/>
      <c r="AA46" s="289"/>
      <c r="AB46" s="290"/>
      <c r="AC46" s="99"/>
      <c r="AD46" s="99"/>
      <c r="AE46" s="100"/>
      <c r="AG46" s="999"/>
      <c r="AH46" s="999"/>
      <c r="AI46" s="999"/>
      <c r="AJ46" s="999"/>
      <c r="AK46" s="999"/>
      <c r="AL46" s="999"/>
      <c r="AM46" s="999"/>
      <c r="AN46" s="999"/>
      <c r="AP46" s="372" t="s">
        <v>274</v>
      </c>
      <c r="AQ46" s="372" t="s">
        <v>275</v>
      </c>
      <c r="AR46" s="372" t="s">
        <v>276</v>
      </c>
    </row>
    <row r="47" spans="1:44" ht="15">
      <c r="A47" s="288">
        <v>6</v>
      </c>
      <c r="B47" s="284">
        <f t="shared" si="19"/>
        <v>91863.9</v>
      </c>
      <c r="C47" s="284"/>
      <c r="D47" s="284"/>
      <c r="E47" s="285"/>
      <c r="F47" s="284"/>
      <c r="G47" s="285">
        <f t="shared" si="20"/>
        <v>0</v>
      </c>
      <c r="H47" s="285">
        <f t="shared" si="22"/>
        <v>91863.9</v>
      </c>
      <c r="I47" s="286">
        <v>10</v>
      </c>
      <c r="J47" s="285">
        <f t="shared" si="23"/>
        <v>765.53249999999991</v>
      </c>
      <c r="K47" s="285">
        <f t="shared" si="24"/>
        <v>765.53249999999991</v>
      </c>
      <c r="L47" s="285">
        <f t="shared" si="25"/>
        <v>765.53249999999991</v>
      </c>
      <c r="M47" s="285">
        <f t="shared" si="26"/>
        <v>765.53249999999991</v>
      </c>
      <c r="N47" s="285">
        <f t="shared" si="27"/>
        <v>765.53249999999991</v>
      </c>
      <c r="O47" s="285">
        <f t="shared" si="28"/>
        <v>765.53249999999991</v>
      </c>
      <c r="P47" s="285">
        <f t="shared" si="29"/>
        <v>765.53249999999991</v>
      </c>
      <c r="Q47" s="285">
        <f t="shared" si="30"/>
        <v>765.53249999999991</v>
      </c>
      <c r="R47" s="285">
        <f t="shared" si="31"/>
        <v>765.53249999999991</v>
      </c>
      <c r="S47" s="285">
        <f t="shared" si="32"/>
        <v>765.53249999999991</v>
      </c>
      <c r="T47" s="285">
        <f t="shared" si="33"/>
        <v>765.53249999999991</v>
      </c>
      <c r="U47" s="285">
        <f t="shared" si="34"/>
        <v>765.53249999999991</v>
      </c>
      <c r="V47" s="287">
        <f t="shared" si="35"/>
        <v>9186.39</v>
      </c>
      <c r="W47" s="285">
        <f t="shared" si="37"/>
        <v>82677.509999999995</v>
      </c>
      <c r="X47" s="94">
        <f t="shared" si="36"/>
        <v>9186.39</v>
      </c>
      <c r="Y47" s="156">
        <f t="shared" si="21"/>
        <v>0</v>
      </c>
      <c r="Z47" s="157"/>
      <c r="AA47" s="101"/>
      <c r="AE47" s="102"/>
      <c r="AG47" s="291"/>
      <c r="AH47" s="292"/>
      <c r="AI47" s="293"/>
      <c r="AJ47" s="294"/>
      <c r="AK47" s="294"/>
      <c r="AP47" s="372" t="s">
        <v>216</v>
      </c>
      <c r="AQ47" s="315">
        <v>7989415.1126102498</v>
      </c>
      <c r="AR47" s="315">
        <v>7938615.7121711932</v>
      </c>
    </row>
    <row r="48" spans="1:44" ht="15">
      <c r="A48" s="288">
        <v>7</v>
      </c>
      <c r="B48" s="284">
        <f t="shared" si="19"/>
        <v>669403399.875</v>
      </c>
      <c r="C48" s="284">
        <f>VLOOKUP(A48,$AP$46:$AR$60,2,FALSE)</f>
        <v>6305317</v>
      </c>
      <c r="D48" s="284"/>
      <c r="E48" s="284"/>
      <c r="F48" s="284"/>
      <c r="G48" s="285">
        <f t="shared" si="20"/>
        <v>3152658.5</v>
      </c>
      <c r="H48" s="285">
        <f t="shared" si="22"/>
        <v>672556058.375</v>
      </c>
      <c r="I48" s="286">
        <v>15</v>
      </c>
      <c r="J48" s="285">
        <f t="shared" si="23"/>
        <v>8406950.7296874989</v>
      </c>
      <c r="K48" s="285">
        <f t="shared" si="24"/>
        <v>8406950.7296874989</v>
      </c>
      <c r="L48" s="285">
        <f>H48*I48/100/12</f>
        <v>8406950.7296874989</v>
      </c>
      <c r="M48" s="285">
        <f t="shared" si="26"/>
        <v>8406950.7296874989</v>
      </c>
      <c r="N48" s="285">
        <f t="shared" si="27"/>
        <v>8406950.7296874989</v>
      </c>
      <c r="O48" s="285">
        <f t="shared" si="28"/>
        <v>8406950.7296874989</v>
      </c>
      <c r="P48" s="285">
        <f t="shared" si="29"/>
        <v>8406950.7296874989</v>
      </c>
      <c r="Q48" s="285">
        <f t="shared" si="30"/>
        <v>8406950.7296874989</v>
      </c>
      <c r="R48" s="285">
        <f t="shared" si="31"/>
        <v>8406950.7296874989</v>
      </c>
      <c r="S48" s="285">
        <f t="shared" si="32"/>
        <v>8406950.7296874989</v>
      </c>
      <c r="T48" s="285">
        <f t="shared" si="33"/>
        <v>8406950.7296874989</v>
      </c>
      <c r="U48" s="285">
        <f t="shared" si="34"/>
        <v>8406950.7296874989</v>
      </c>
      <c r="V48" s="287">
        <f t="shared" si="35"/>
        <v>100883408.75624998</v>
      </c>
      <c r="W48" s="285">
        <f t="shared" si="37"/>
        <v>574825308.11874998</v>
      </c>
      <c r="X48" s="94">
        <f t="shared" si="36"/>
        <v>100883408.75624999</v>
      </c>
      <c r="Y48" s="156">
        <f t="shared" si="21"/>
        <v>0</v>
      </c>
      <c r="Z48" s="157"/>
      <c r="AA48" s="101"/>
      <c r="AE48" s="102"/>
      <c r="AG48" s="293"/>
      <c r="AH48" s="109"/>
      <c r="AI48" s="109"/>
      <c r="AJ48" s="109"/>
      <c r="AP48" s="372">
        <v>7</v>
      </c>
      <c r="AQ48" s="315">
        <v>6305317</v>
      </c>
      <c r="AR48" s="315">
        <v>6244072.327332709</v>
      </c>
    </row>
    <row r="49" spans="1:44" ht="15">
      <c r="A49" s="288">
        <v>8</v>
      </c>
      <c r="B49" s="284">
        <f t="shared" si="19"/>
        <v>202661853.93342465</v>
      </c>
      <c r="C49" s="284">
        <f>VLOOKUP(A49,$AP$46:$AR$60,2,FALSE)</f>
        <v>34300950</v>
      </c>
      <c r="D49" s="284"/>
      <c r="E49" s="285"/>
      <c r="F49" s="284"/>
      <c r="G49" s="285">
        <f t="shared" si="20"/>
        <v>17150475</v>
      </c>
      <c r="H49" s="285">
        <f t="shared" si="22"/>
        <v>219812328.93342465</v>
      </c>
      <c r="I49" s="286">
        <v>20</v>
      </c>
      <c r="J49" s="285">
        <f t="shared" si="23"/>
        <v>3663538.8155570775</v>
      </c>
      <c r="K49" s="285">
        <f t="shared" si="24"/>
        <v>3663538.8155570775</v>
      </c>
      <c r="L49" s="285">
        <f t="shared" si="25"/>
        <v>3663538.8155570775</v>
      </c>
      <c r="M49" s="285">
        <f t="shared" si="26"/>
        <v>3663538.8155570775</v>
      </c>
      <c r="N49" s="285">
        <f t="shared" si="27"/>
        <v>3663538.8155570775</v>
      </c>
      <c r="O49" s="285">
        <f t="shared" si="28"/>
        <v>3663538.8155570775</v>
      </c>
      <c r="P49" s="285">
        <f t="shared" si="29"/>
        <v>3663538.8155570775</v>
      </c>
      <c r="Q49" s="285">
        <f t="shared" si="30"/>
        <v>3663538.8155570775</v>
      </c>
      <c r="R49" s="285">
        <f t="shared" si="31"/>
        <v>3663538.8155570775</v>
      </c>
      <c r="S49" s="285">
        <f t="shared" si="32"/>
        <v>3663538.8155570775</v>
      </c>
      <c r="T49" s="285">
        <f t="shared" si="33"/>
        <v>3663538.8155570775</v>
      </c>
      <c r="U49" s="285">
        <f t="shared" si="34"/>
        <v>3663538.8155570775</v>
      </c>
      <c r="V49" s="287">
        <f t="shared" si="35"/>
        <v>43962465.78668493</v>
      </c>
      <c r="W49" s="285">
        <f t="shared" si="37"/>
        <v>193000338.14673972</v>
      </c>
      <c r="X49" s="94">
        <f t="shared" si="36"/>
        <v>43962465.78668493</v>
      </c>
      <c r="Y49" s="156">
        <f t="shared" si="21"/>
        <v>0</v>
      </c>
      <c r="Z49" s="157"/>
      <c r="AA49" s="159"/>
      <c r="AB49" s="160"/>
      <c r="AC49" s="94"/>
      <c r="AD49" s="94"/>
      <c r="AE49" s="104"/>
      <c r="AG49" s="293"/>
      <c r="AH49" s="109"/>
      <c r="AI49" s="293"/>
      <c r="AJ49" s="109"/>
      <c r="AP49" s="372">
        <v>8</v>
      </c>
      <c r="AQ49" s="315">
        <v>34300950</v>
      </c>
      <c r="AR49" s="315">
        <v>32914136.808231663</v>
      </c>
    </row>
    <row r="50" spans="1:44" ht="15">
      <c r="A50" s="288">
        <v>10</v>
      </c>
      <c r="B50" s="284">
        <f t="shared" ref="B50:B63" si="38">+W16</f>
        <v>15461460</v>
      </c>
      <c r="C50" s="284">
        <f>VLOOKUP(A50,$AP$46:$AR$60,2,FALSE)</f>
        <v>7821268</v>
      </c>
      <c r="D50" s="284"/>
      <c r="E50" s="285"/>
      <c r="F50" s="284"/>
      <c r="G50" s="285">
        <f>+((C50+F50)*0.5)</f>
        <v>3910634</v>
      </c>
      <c r="H50" s="285">
        <f t="shared" si="22"/>
        <v>19372094</v>
      </c>
      <c r="I50" s="286">
        <v>30</v>
      </c>
      <c r="J50" s="285">
        <f t="shared" si="23"/>
        <v>484302.35000000003</v>
      </c>
      <c r="K50" s="285">
        <f t="shared" si="24"/>
        <v>484302.35000000003</v>
      </c>
      <c r="L50" s="285">
        <f t="shared" si="25"/>
        <v>484302.35000000003</v>
      </c>
      <c r="M50" s="285">
        <f t="shared" si="26"/>
        <v>484302.35000000003</v>
      </c>
      <c r="N50" s="285">
        <f t="shared" si="27"/>
        <v>484302.35000000003</v>
      </c>
      <c r="O50" s="285">
        <f t="shared" si="28"/>
        <v>484302.35000000003</v>
      </c>
      <c r="P50" s="285">
        <f t="shared" si="29"/>
        <v>484302.35000000003</v>
      </c>
      <c r="Q50" s="285">
        <f t="shared" si="30"/>
        <v>484302.35000000003</v>
      </c>
      <c r="R50" s="285">
        <f t="shared" si="31"/>
        <v>484302.35000000003</v>
      </c>
      <c r="S50" s="285">
        <f t="shared" si="32"/>
        <v>484302.35000000003</v>
      </c>
      <c r="T50" s="285">
        <f t="shared" si="33"/>
        <v>484302.35000000003</v>
      </c>
      <c r="U50" s="285">
        <f t="shared" si="34"/>
        <v>484302.35000000003</v>
      </c>
      <c r="V50" s="287">
        <f t="shared" si="35"/>
        <v>5811628.1999999993</v>
      </c>
      <c r="W50" s="285">
        <f t="shared" si="37"/>
        <v>17471099.800000001</v>
      </c>
      <c r="X50" s="94">
        <f t="shared" si="36"/>
        <v>5811628.2000000002</v>
      </c>
      <c r="Y50" s="156">
        <f t="shared" si="21"/>
        <v>0</v>
      </c>
      <c r="Z50" s="157"/>
      <c r="AA50" s="101"/>
      <c r="AC50" s="94"/>
      <c r="AD50" s="94"/>
      <c r="AE50" s="104"/>
      <c r="AG50" s="293"/>
      <c r="AH50" s="109"/>
      <c r="AI50" s="109"/>
      <c r="AJ50" s="109"/>
      <c r="AP50" s="372">
        <v>10</v>
      </c>
      <c r="AQ50" s="315">
        <v>7821268</v>
      </c>
      <c r="AR50" s="315">
        <v>7821268</v>
      </c>
    </row>
    <row r="51" spans="1:44" ht="15">
      <c r="A51" s="288">
        <v>12</v>
      </c>
      <c r="B51" s="284">
        <f t="shared" si="38"/>
        <v>2429696.9999999995</v>
      </c>
      <c r="C51" s="284">
        <f>VLOOKUP(A51,$AP$46:$AR$60,2,FALSE)</f>
        <v>6443561</v>
      </c>
      <c r="D51" s="284"/>
      <c r="E51" s="285"/>
      <c r="F51" s="284"/>
      <c r="G51" s="285">
        <f>+((C51-D51+F51)*0.5)</f>
        <v>3221780.5</v>
      </c>
      <c r="H51" s="285">
        <f>+B51+G51+D51</f>
        <v>5651477.5</v>
      </c>
      <c r="I51" s="286">
        <v>100</v>
      </c>
      <c r="J51" s="285">
        <f>H51*I51/100/12</f>
        <v>470956.45833333331</v>
      </c>
      <c r="K51" s="285">
        <f t="shared" si="24"/>
        <v>470956.45833333331</v>
      </c>
      <c r="L51" s="285">
        <f t="shared" si="25"/>
        <v>470956.45833333331</v>
      </c>
      <c r="M51" s="285">
        <f t="shared" si="26"/>
        <v>470956.45833333331</v>
      </c>
      <c r="N51" s="285">
        <f t="shared" si="27"/>
        <v>470956.45833333331</v>
      </c>
      <c r="O51" s="285">
        <f t="shared" si="28"/>
        <v>470956.45833333331</v>
      </c>
      <c r="P51" s="285">
        <f t="shared" si="29"/>
        <v>470956.45833333331</v>
      </c>
      <c r="Q51" s="285">
        <f t="shared" si="30"/>
        <v>470956.45833333331</v>
      </c>
      <c r="R51" s="285">
        <f t="shared" si="31"/>
        <v>470956.45833333331</v>
      </c>
      <c r="S51" s="285">
        <f t="shared" si="32"/>
        <v>470956.45833333331</v>
      </c>
      <c r="T51" s="285">
        <f t="shared" si="33"/>
        <v>470956.45833333331</v>
      </c>
      <c r="U51" s="285">
        <f t="shared" si="34"/>
        <v>470956.45833333331</v>
      </c>
      <c r="V51" s="287">
        <f>SUM(J51:U51)</f>
        <v>5651477.4999999991</v>
      </c>
      <c r="W51" s="285">
        <f>+B51+C51+F51-V51</f>
        <v>3221780.5000000009</v>
      </c>
      <c r="X51" s="161">
        <f t="shared" si="36"/>
        <v>5651477.5</v>
      </c>
      <c r="Y51" s="162">
        <f t="shared" si="21"/>
        <v>0</v>
      </c>
      <c r="Z51" s="157"/>
      <c r="AA51" s="159"/>
      <c r="AB51" s="94"/>
      <c r="AC51" s="94"/>
      <c r="AD51" s="94"/>
      <c r="AE51" s="104"/>
      <c r="AG51" s="293"/>
      <c r="AH51" s="293"/>
      <c r="AI51" s="109"/>
      <c r="AJ51" s="109"/>
      <c r="AP51" s="372">
        <v>12</v>
      </c>
      <c r="AQ51" s="315">
        <v>6443561</v>
      </c>
      <c r="AR51" s="315">
        <v>5801071.5621344987</v>
      </c>
    </row>
    <row r="52" spans="1:44" ht="15">
      <c r="A52" s="288">
        <v>13</v>
      </c>
      <c r="B52" s="284">
        <f t="shared" si="38"/>
        <v>1369854.5316438354</v>
      </c>
      <c r="C52" s="285"/>
      <c r="D52" s="284"/>
      <c r="E52" s="285"/>
      <c r="F52" s="284"/>
      <c r="G52" s="285">
        <f t="shared" si="20"/>
        <v>0</v>
      </c>
      <c r="H52" s="285">
        <f t="shared" si="22"/>
        <v>1369854.5316438354</v>
      </c>
      <c r="I52" s="286"/>
      <c r="J52" s="285">
        <f t="shared" si="23"/>
        <v>0</v>
      </c>
      <c r="K52" s="285">
        <f t="shared" si="24"/>
        <v>0</v>
      </c>
      <c r="L52" s="285">
        <f t="shared" si="25"/>
        <v>0</v>
      </c>
      <c r="M52" s="285">
        <f t="shared" si="26"/>
        <v>0</v>
      </c>
      <c r="N52" s="285">
        <f t="shared" si="27"/>
        <v>0</v>
      </c>
      <c r="O52" s="285">
        <f t="shared" si="28"/>
        <v>0</v>
      </c>
      <c r="P52" s="285">
        <f t="shared" si="29"/>
        <v>0</v>
      </c>
      <c r="Q52" s="285">
        <f t="shared" si="30"/>
        <v>0</v>
      </c>
      <c r="R52" s="285">
        <f t="shared" si="31"/>
        <v>0</v>
      </c>
      <c r="S52" s="285">
        <f t="shared" si="32"/>
        <v>0</v>
      </c>
      <c r="T52" s="285">
        <f t="shared" si="33"/>
        <v>0</v>
      </c>
      <c r="U52" s="285">
        <f t="shared" si="34"/>
        <v>0</v>
      </c>
      <c r="V52" s="287">
        <v>394790.44</v>
      </c>
      <c r="W52" s="285">
        <f t="shared" si="37"/>
        <v>975064.09164383542</v>
      </c>
      <c r="X52" s="94"/>
      <c r="Y52" s="95">
        <f>V52-X52</f>
        <v>394790.44</v>
      </c>
      <c r="Z52" s="157"/>
      <c r="AA52" s="101"/>
      <c r="AB52" s="94"/>
      <c r="AC52" s="94"/>
      <c r="AD52" s="94"/>
      <c r="AE52" s="104"/>
      <c r="AG52" s="293"/>
      <c r="AH52" s="293"/>
      <c r="AI52" s="293"/>
      <c r="AJ52" s="293"/>
      <c r="AP52" s="372">
        <v>38</v>
      </c>
      <c r="AQ52" s="315">
        <v>4166088</v>
      </c>
      <c r="AR52" s="315">
        <v>4166088</v>
      </c>
    </row>
    <row r="53" spans="1:44" ht="15">
      <c r="A53" s="288">
        <v>17</v>
      </c>
      <c r="B53" s="284">
        <f t="shared" si="38"/>
        <v>574208.80000000005</v>
      </c>
      <c r="C53" s="285"/>
      <c r="D53" s="284"/>
      <c r="E53" s="285"/>
      <c r="F53" s="284"/>
      <c r="G53" s="285">
        <f t="shared" si="20"/>
        <v>0</v>
      </c>
      <c r="H53" s="285">
        <f t="shared" si="22"/>
        <v>574208.80000000005</v>
      </c>
      <c r="I53" s="286">
        <v>8</v>
      </c>
      <c r="J53" s="285">
        <f t="shared" si="23"/>
        <v>3828.0586666666672</v>
      </c>
      <c r="K53" s="285">
        <f t="shared" si="24"/>
        <v>3828.0586666666672</v>
      </c>
      <c r="L53" s="285">
        <f t="shared" si="25"/>
        <v>3828.0586666666672</v>
      </c>
      <c r="M53" s="285">
        <f t="shared" si="26"/>
        <v>3828.0586666666672</v>
      </c>
      <c r="N53" s="285">
        <f t="shared" si="27"/>
        <v>3828.0586666666672</v>
      </c>
      <c r="O53" s="285">
        <f t="shared" si="28"/>
        <v>3828.0586666666672</v>
      </c>
      <c r="P53" s="285">
        <f t="shared" si="29"/>
        <v>3828.0586666666672</v>
      </c>
      <c r="Q53" s="285">
        <f t="shared" si="30"/>
        <v>3828.0586666666672</v>
      </c>
      <c r="R53" s="285">
        <f t="shared" si="31"/>
        <v>3828.0586666666672</v>
      </c>
      <c r="S53" s="285">
        <f t="shared" si="32"/>
        <v>3828.0586666666672</v>
      </c>
      <c r="T53" s="285">
        <f t="shared" si="33"/>
        <v>3828.0586666666672</v>
      </c>
      <c r="U53" s="285">
        <f t="shared" si="34"/>
        <v>3828.0586666666672</v>
      </c>
      <c r="V53" s="287">
        <f t="shared" si="35"/>
        <v>45936.703999999998</v>
      </c>
      <c r="W53" s="285">
        <f t="shared" si="37"/>
        <v>528272.09600000002</v>
      </c>
      <c r="X53" s="94">
        <f t="shared" si="36"/>
        <v>45936.704000000005</v>
      </c>
      <c r="Y53" s="95">
        <f t="shared" si="21"/>
        <v>0</v>
      </c>
      <c r="Z53" s="157"/>
      <c r="AA53" s="159"/>
      <c r="AB53" s="94"/>
      <c r="AC53" s="94"/>
      <c r="AD53" s="94"/>
      <c r="AE53" s="104"/>
      <c r="AG53" s="116"/>
      <c r="AH53" s="116"/>
      <c r="AI53" s="116"/>
      <c r="AJ53" s="116"/>
      <c r="AP53" s="372">
        <v>41</v>
      </c>
      <c r="AQ53" s="315">
        <v>932367</v>
      </c>
      <c r="AR53" s="315">
        <v>735494.51874662773</v>
      </c>
    </row>
    <row r="54" spans="1:44" ht="15">
      <c r="A54" s="288">
        <v>38</v>
      </c>
      <c r="B54" s="284">
        <f t="shared" si="38"/>
        <v>2287175.15</v>
      </c>
      <c r="C54" s="284">
        <f>VLOOKUP(A54,$AP$46:$AR$60,2,FALSE)</f>
        <v>4166088</v>
      </c>
      <c r="D54" s="284"/>
      <c r="E54" s="285"/>
      <c r="F54" s="284"/>
      <c r="G54" s="285">
        <f t="shared" si="20"/>
        <v>2083044</v>
      </c>
      <c r="H54" s="285">
        <f t="shared" si="22"/>
        <v>4370219.1500000004</v>
      </c>
      <c r="I54" s="286">
        <v>30</v>
      </c>
      <c r="J54" s="285">
        <f t="shared" si="23"/>
        <v>109255.47875000001</v>
      </c>
      <c r="K54" s="285">
        <f t="shared" si="24"/>
        <v>109255.47875000001</v>
      </c>
      <c r="L54" s="285">
        <f t="shared" si="25"/>
        <v>109255.47875000001</v>
      </c>
      <c r="M54" s="285">
        <f t="shared" si="26"/>
        <v>109255.47875000001</v>
      </c>
      <c r="N54" s="285">
        <f t="shared" si="27"/>
        <v>109255.47875000001</v>
      </c>
      <c r="O54" s="285">
        <f t="shared" si="28"/>
        <v>109255.47875000001</v>
      </c>
      <c r="P54" s="285">
        <f t="shared" si="29"/>
        <v>109255.47875000001</v>
      </c>
      <c r="Q54" s="285">
        <f t="shared" si="30"/>
        <v>109255.47875000001</v>
      </c>
      <c r="R54" s="285">
        <f t="shared" si="31"/>
        <v>109255.47875000001</v>
      </c>
      <c r="S54" s="285">
        <f t="shared" si="32"/>
        <v>109255.47875000001</v>
      </c>
      <c r="T54" s="285">
        <f t="shared" si="33"/>
        <v>109255.47875000001</v>
      </c>
      <c r="U54" s="285">
        <f t="shared" si="34"/>
        <v>109255.47875000001</v>
      </c>
      <c r="V54" s="287">
        <f t="shared" si="35"/>
        <v>1311065.7450000001</v>
      </c>
      <c r="W54" s="285">
        <f t="shared" si="37"/>
        <v>5142197.4050000003</v>
      </c>
      <c r="X54" s="94">
        <f t="shared" si="36"/>
        <v>1311065.7450000001</v>
      </c>
      <c r="Y54" s="95">
        <f t="shared" si="21"/>
        <v>0</v>
      </c>
      <c r="Z54" s="157"/>
      <c r="AA54" s="101"/>
      <c r="AB54" s="94"/>
      <c r="AC54" s="94"/>
      <c r="AD54" s="94"/>
      <c r="AE54" s="104"/>
      <c r="AG54" s="116"/>
      <c r="AH54" s="116"/>
      <c r="AI54" s="116"/>
      <c r="AJ54" s="116"/>
      <c r="AP54" s="372">
        <v>49</v>
      </c>
      <c r="AQ54" s="315">
        <v>96979800</v>
      </c>
      <c r="AR54" s="315">
        <v>90992502.221660629</v>
      </c>
    </row>
    <row r="55" spans="1:44" ht="15.75" thickBot="1">
      <c r="A55" s="288">
        <v>41</v>
      </c>
      <c r="B55" s="284">
        <f t="shared" si="38"/>
        <v>6178738.2623287672</v>
      </c>
      <c r="C55" s="284">
        <f>VLOOKUP(A55,$AP$46:$AR$60,2,FALSE)</f>
        <v>932367</v>
      </c>
      <c r="D55" s="284"/>
      <c r="E55" s="284"/>
      <c r="F55" s="284"/>
      <c r="G55" s="285">
        <f t="shared" si="20"/>
        <v>466183.5</v>
      </c>
      <c r="H55" s="285">
        <f t="shared" si="22"/>
        <v>6644921.7623287672</v>
      </c>
      <c r="I55" s="286">
        <v>25</v>
      </c>
      <c r="J55" s="285">
        <f t="shared" si="23"/>
        <v>138435.87004851599</v>
      </c>
      <c r="K55" s="285">
        <f t="shared" si="24"/>
        <v>138435.87004851599</v>
      </c>
      <c r="L55" s="285">
        <f t="shared" si="25"/>
        <v>138435.87004851599</v>
      </c>
      <c r="M55" s="285">
        <f t="shared" si="26"/>
        <v>138435.87004851599</v>
      </c>
      <c r="N55" s="285">
        <f t="shared" si="27"/>
        <v>138435.87004851599</v>
      </c>
      <c r="O55" s="285">
        <f t="shared" si="28"/>
        <v>138435.87004851599</v>
      </c>
      <c r="P55" s="285">
        <f t="shared" si="29"/>
        <v>138435.87004851599</v>
      </c>
      <c r="Q55" s="285">
        <f t="shared" si="30"/>
        <v>138435.87004851599</v>
      </c>
      <c r="R55" s="285">
        <f t="shared" si="31"/>
        <v>138435.87004851599</v>
      </c>
      <c r="S55" s="285">
        <f t="shared" si="32"/>
        <v>138435.87004851599</v>
      </c>
      <c r="T55" s="285">
        <f t="shared" si="33"/>
        <v>138435.87004851599</v>
      </c>
      <c r="U55" s="285">
        <f t="shared" si="34"/>
        <v>138435.87004851599</v>
      </c>
      <c r="V55" s="287">
        <f t="shared" si="35"/>
        <v>1661230.4405821918</v>
      </c>
      <c r="W55" s="285">
        <f t="shared" si="37"/>
        <v>5449874.8217465756</v>
      </c>
      <c r="X55" s="94">
        <f t="shared" si="36"/>
        <v>1661230.440582192</v>
      </c>
      <c r="Y55" s="95">
        <f t="shared" si="21"/>
        <v>0</v>
      </c>
      <c r="Z55" s="157"/>
      <c r="AA55" s="112"/>
      <c r="AB55" s="166"/>
      <c r="AC55" s="166"/>
      <c r="AD55" s="166"/>
      <c r="AE55" s="167"/>
      <c r="AG55" s="116"/>
      <c r="AH55" s="116"/>
      <c r="AI55" s="116"/>
      <c r="AJ55" s="116"/>
      <c r="AP55" s="372">
        <v>50</v>
      </c>
      <c r="AQ55" s="315">
        <v>28633648</v>
      </c>
      <c r="AR55" s="315">
        <v>26453001.237340864</v>
      </c>
    </row>
    <row r="56" spans="1:44" ht="15">
      <c r="A56" s="288">
        <v>45</v>
      </c>
      <c r="B56" s="284">
        <f t="shared" si="38"/>
        <v>7153.8500000000013</v>
      </c>
      <c r="C56" s="285"/>
      <c r="D56" s="284"/>
      <c r="E56" s="284"/>
      <c r="F56" s="284"/>
      <c r="G56" s="285">
        <f t="shared" si="20"/>
        <v>0</v>
      </c>
      <c r="H56" s="285">
        <f t="shared" si="22"/>
        <v>7153.8500000000013</v>
      </c>
      <c r="I56" s="286">
        <v>45</v>
      </c>
      <c r="J56" s="285">
        <f t="shared" si="23"/>
        <v>268.26937500000003</v>
      </c>
      <c r="K56" s="285">
        <f t="shared" si="24"/>
        <v>268.26937500000003</v>
      </c>
      <c r="L56" s="285">
        <f t="shared" si="25"/>
        <v>268.26937500000003</v>
      </c>
      <c r="M56" s="285">
        <f t="shared" si="26"/>
        <v>268.26937500000003</v>
      </c>
      <c r="N56" s="285">
        <f t="shared" si="27"/>
        <v>268.26937500000003</v>
      </c>
      <c r="O56" s="285">
        <f t="shared" si="28"/>
        <v>268.26937500000003</v>
      </c>
      <c r="P56" s="285">
        <f t="shared" si="29"/>
        <v>268.26937500000003</v>
      </c>
      <c r="Q56" s="285">
        <f t="shared" si="30"/>
        <v>268.26937500000003</v>
      </c>
      <c r="R56" s="285">
        <f t="shared" si="31"/>
        <v>268.26937500000003</v>
      </c>
      <c r="S56" s="285">
        <f t="shared" si="32"/>
        <v>268.26937500000003</v>
      </c>
      <c r="T56" s="285">
        <f t="shared" si="33"/>
        <v>268.26937500000003</v>
      </c>
      <c r="U56" s="285">
        <f t="shared" si="34"/>
        <v>268.26937500000003</v>
      </c>
      <c r="V56" s="287">
        <f t="shared" si="35"/>
        <v>3219.2324999999996</v>
      </c>
      <c r="W56" s="285">
        <f t="shared" si="37"/>
        <v>3934.6175000000017</v>
      </c>
      <c r="X56" s="94">
        <f t="shared" si="36"/>
        <v>3219.2325000000005</v>
      </c>
      <c r="Y56" s="95">
        <f t="shared" si="21"/>
        <v>0</v>
      </c>
      <c r="Z56" s="157"/>
      <c r="AP56" s="372">
        <v>51</v>
      </c>
      <c r="AQ56" s="315">
        <v>245277116.88738975</v>
      </c>
      <c r="AR56" s="315">
        <v>225743346.72333723</v>
      </c>
    </row>
    <row r="57" spans="1:44" ht="15">
      <c r="A57" s="295">
        <v>49</v>
      </c>
      <c r="B57" s="284">
        <f t="shared" si="38"/>
        <v>707241601.99846578</v>
      </c>
      <c r="C57" s="284">
        <f>VLOOKUP(A57,$AP$46:$AR$60,2,FALSE)</f>
        <v>96979800</v>
      </c>
      <c r="D57" s="284"/>
      <c r="E57" s="285"/>
      <c r="F57" s="284"/>
      <c r="G57" s="285">
        <f t="shared" si="20"/>
        <v>48489900</v>
      </c>
      <c r="H57" s="285">
        <f t="shared" si="22"/>
        <v>755731501.99846578</v>
      </c>
      <c r="I57" s="286">
        <v>8</v>
      </c>
      <c r="J57" s="285">
        <f t="shared" si="23"/>
        <v>5038210.0133231049</v>
      </c>
      <c r="K57" s="285">
        <f t="shared" si="24"/>
        <v>5038210.0133231049</v>
      </c>
      <c r="L57" s="285">
        <f t="shared" si="25"/>
        <v>5038210.0133231049</v>
      </c>
      <c r="M57" s="285">
        <f t="shared" si="26"/>
        <v>5038210.0133231049</v>
      </c>
      <c r="N57" s="285">
        <f t="shared" si="27"/>
        <v>5038210.0133231049</v>
      </c>
      <c r="O57" s="285">
        <f t="shared" si="28"/>
        <v>5038210.0133231049</v>
      </c>
      <c r="P57" s="285">
        <f t="shared" si="29"/>
        <v>5038210.0133231049</v>
      </c>
      <c r="Q57" s="285">
        <f t="shared" si="30"/>
        <v>5038210.0133231049</v>
      </c>
      <c r="R57" s="285">
        <f t="shared" si="31"/>
        <v>5038210.0133231049</v>
      </c>
      <c r="S57" s="285">
        <f t="shared" si="32"/>
        <v>5038210.0133231049</v>
      </c>
      <c r="T57" s="285">
        <f t="shared" si="33"/>
        <v>5038210.0133231049</v>
      </c>
      <c r="U57" s="285">
        <f t="shared" si="34"/>
        <v>5038210.0133231049</v>
      </c>
      <c r="V57" s="287">
        <f t="shared" si="35"/>
        <v>60458520.159877263</v>
      </c>
      <c r="W57" s="285">
        <f t="shared" si="37"/>
        <v>743762881.83858848</v>
      </c>
      <c r="X57" s="94">
        <f t="shared" si="36"/>
        <v>60458520.159877263</v>
      </c>
      <c r="Y57" s="95">
        <f t="shared" si="21"/>
        <v>0</v>
      </c>
      <c r="Z57" s="157"/>
      <c r="AP57" s="373" t="s">
        <v>224</v>
      </c>
      <c r="AQ57" s="315">
        <v>13386691.505160002</v>
      </c>
      <c r="AR57" s="315">
        <v>13386691.505160002</v>
      </c>
    </row>
    <row r="58" spans="1:44" ht="15">
      <c r="A58" s="295">
        <v>50</v>
      </c>
      <c r="B58" s="284">
        <f t="shared" si="38"/>
        <v>18567304.962499999</v>
      </c>
      <c r="C58" s="284">
        <f>VLOOKUP(A58,$AP$46:$AR$60,2,FALSE)</f>
        <v>28633648</v>
      </c>
      <c r="D58" s="284"/>
      <c r="E58" s="285"/>
      <c r="F58" s="284"/>
      <c r="G58" s="285">
        <f t="shared" si="20"/>
        <v>14316824</v>
      </c>
      <c r="H58" s="285">
        <f t="shared" si="22"/>
        <v>32884128.962499999</v>
      </c>
      <c r="I58" s="286">
        <v>55</v>
      </c>
      <c r="J58" s="285">
        <f t="shared" si="23"/>
        <v>1507189.2441145834</v>
      </c>
      <c r="K58" s="285">
        <f t="shared" si="24"/>
        <v>1507189.2441145834</v>
      </c>
      <c r="L58" s="285">
        <f t="shared" si="25"/>
        <v>1507189.2441145834</v>
      </c>
      <c r="M58" s="285">
        <f t="shared" si="26"/>
        <v>1507189.2441145834</v>
      </c>
      <c r="N58" s="285">
        <f t="shared" si="27"/>
        <v>1507189.2441145834</v>
      </c>
      <c r="O58" s="285">
        <f t="shared" si="28"/>
        <v>1507189.2441145834</v>
      </c>
      <c r="P58" s="285">
        <f t="shared" si="29"/>
        <v>1507189.2441145834</v>
      </c>
      <c r="Q58" s="285">
        <f t="shared" si="30"/>
        <v>1507189.2441145834</v>
      </c>
      <c r="R58" s="285">
        <f t="shared" si="31"/>
        <v>1507189.2441145834</v>
      </c>
      <c r="S58" s="285">
        <f t="shared" si="32"/>
        <v>1507189.2441145834</v>
      </c>
      <c r="T58" s="285">
        <f t="shared" si="33"/>
        <v>1507189.2441145834</v>
      </c>
      <c r="U58" s="285">
        <f t="shared" si="34"/>
        <v>1507189.2441145834</v>
      </c>
      <c r="V58" s="287">
        <f t="shared" si="35"/>
        <v>18086270.929375</v>
      </c>
      <c r="W58" s="285">
        <f t="shared" si="37"/>
        <v>29114682.033124998</v>
      </c>
      <c r="X58" s="94">
        <f t="shared" si="36"/>
        <v>18086270.929375</v>
      </c>
      <c r="Y58" s="95">
        <f t="shared" si="21"/>
        <v>0</v>
      </c>
      <c r="Z58" s="157"/>
      <c r="AA58" s="169"/>
      <c r="AP58" s="372">
        <v>14.1</v>
      </c>
      <c r="AQ58" s="315">
        <v>3826361</v>
      </c>
      <c r="AR58" s="315">
        <v>3595223.8648070795</v>
      </c>
    </row>
    <row r="59" spans="1:44" s="160" customFormat="1" ht="15">
      <c r="A59" s="288">
        <v>51</v>
      </c>
      <c r="B59" s="284">
        <f t="shared" si="38"/>
        <v>1305145781.3705242</v>
      </c>
      <c r="C59" s="284">
        <f>VLOOKUP(A59,$AP$46:$AR$60,2,FALSE)</f>
        <v>245277116.88738975</v>
      </c>
      <c r="D59" s="284"/>
      <c r="E59" s="285"/>
      <c r="F59" s="284"/>
      <c r="G59" s="285">
        <f t="shared" si="20"/>
        <v>122638558.44369487</v>
      </c>
      <c r="H59" s="285">
        <f t="shared" si="22"/>
        <v>1427784339.814219</v>
      </c>
      <c r="I59" s="286">
        <v>6</v>
      </c>
      <c r="J59" s="285">
        <f t="shared" si="23"/>
        <v>7138921.6990710944</v>
      </c>
      <c r="K59" s="285">
        <f t="shared" si="24"/>
        <v>7138921.6990710944</v>
      </c>
      <c r="L59" s="285">
        <f t="shared" si="25"/>
        <v>7138921.6990710944</v>
      </c>
      <c r="M59" s="285">
        <f t="shared" si="26"/>
        <v>7138921.6990710944</v>
      </c>
      <c r="N59" s="285">
        <f t="shared" si="27"/>
        <v>7138921.6990710944</v>
      </c>
      <c r="O59" s="285">
        <f t="shared" si="28"/>
        <v>7138921.6990710944</v>
      </c>
      <c r="P59" s="285">
        <f t="shared" si="29"/>
        <v>7138921.6990710944</v>
      </c>
      <c r="Q59" s="285">
        <f t="shared" si="30"/>
        <v>7138921.6990710944</v>
      </c>
      <c r="R59" s="285">
        <f t="shared" si="31"/>
        <v>7138921.6990710944</v>
      </c>
      <c r="S59" s="285">
        <f t="shared" si="32"/>
        <v>7138921.6990710944</v>
      </c>
      <c r="T59" s="285">
        <f t="shared" si="33"/>
        <v>7138921.6990710944</v>
      </c>
      <c r="U59" s="285">
        <f t="shared" si="34"/>
        <v>7138921.6990710944</v>
      </c>
      <c r="V59" s="287">
        <f t="shared" si="35"/>
        <v>85667060.388853133</v>
      </c>
      <c r="W59" s="285">
        <f t="shared" si="37"/>
        <v>1464755837.8690608</v>
      </c>
      <c r="X59" s="94">
        <f t="shared" si="36"/>
        <v>85667060.388853133</v>
      </c>
      <c r="Y59" s="95">
        <f t="shared" si="21"/>
        <v>0</v>
      </c>
      <c r="Z59" s="374"/>
      <c r="AA59" s="375"/>
      <c r="AB59" s="375"/>
      <c r="AC59" s="176"/>
      <c r="AP59" s="372"/>
      <c r="AQ59" s="315"/>
      <c r="AR59" s="315"/>
    </row>
    <row r="60" spans="1:44" s="160" customFormat="1">
      <c r="A60" s="298" t="s">
        <v>224</v>
      </c>
      <c r="B60" s="284">
        <f t="shared" si="38"/>
        <v>59502829.969043568</v>
      </c>
      <c r="C60" s="284">
        <f>VLOOKUP(A60,$AP$46:$AR$60,2,FALSE)</f>
        <v>13386691.505160002</v>
      </c>
      <c r="D60" s="284"/>
      <c r="E60" s="285"/>
      <c r="F60" s="284"/>
      <c r="G60" s="285">
        <f>+((C60+F60)*0.5)</f>
        <v>6693345.752580001</v>
      </c>
      <c r="H60" s="285">
        <f t="shared" si="22"/>
        <v>66196175.72162357</v>
      </c>
      <c r="I60" s="286">
        <v>6</v>
      </c>
      <c r="J60" s="285">
        <f t="shared" si="23"/>
        <v>330980.87860811787</v>
      </c>
      <c r="K60" s="285">
        <f t="shared" si="24"/>
        <v>330980.87860811787</v>
      </c>
      <c r="L60" s="285">
        <f t="shared" si="25"/>
        <v>330980.87860811787</v>
      </c>
      <c r="M60" s="285">
        <f t="shared" si="26"/>
        <v>330980.87860811787</v>
      </c>
      <c r="N60" s="285">
        <f t="shared" si="27"/>
        <v>330980.87860811787</v>
      </c>
      <c r="O60" s="285">
        <f t="shared" si="28"/>
        <v>330980.87860811787</v>
      </c>
      <c r="P60" s="285">
        <f t="shared" si="29"/>
        <v>330980.87860811787</v>
      </c>
      <c r="Q60" s="285">
        <f t="shared" si="30"/>
        <v>330980.87860811787</v>
      </c>
      <c r="R60" s="285">
        <f t="shared" si="31"/>
        <v>330980.87860811787</v>
      </c>
      <c r="S60" s="285">
        <f t="shared" si="32"/>
        <v>330980.87860811787</v>
      </c>
      <c r="T60" s="285">
        <f t="shared" si="33"/>
        <v>330980.87860811787</v>
      </c>
      <c r="U60" s="285">
        <f t="shared" si="34"/>
        <v>330980.87860811787</v>
      </c>
      <c r="V60" s="287">
        <f t="shared" si="35"/>
        <v>3971770.5432974142</v>
      </c>
      <c r="W60" s="285">
        <f t="shared" si="37"/>
        <v>68917750.930906162</v>
      </c>
      <c r="X60" s="94">
        <f t="shared" si="36"/>
        <v>3971770.5432974142</v>
      </c>
      <c r="Y60" s="95">
        <f t="shared" si="21"/>
        <v>0</v>
      </c>
      <c r="Z60" s="374"/>
      <c r="AA60" s="174"/>
      <c r="AB60" s="175"/>
      <c r="AC60" s="176"/>
      <c r="AE60" s="374"/>
      <c r="AP60" s="376" t="s">
        <v>84</v>
      </c>
      <c r="AQ60" s="377">
        <f>SUM(AQ47:AQ59)</f>
        <v>456062583.50515997</v>
      </c>
      <c r="AR60" s="377">
        <f>SUM(AR47:AR59)</f>
        <v>425791512.48092246</v>
      </c>
    </row>
    <row r="61" spans="1:44" s="160" customFormat="1">
      <c r="A61" s="288">
        <v>43.2</v>
      </c>
      <c r="B61" s="284">
        <f t="shared" si="38"/>
        <v>0</v>
      </c>
      <c r="C61" s="284"/>
      <c r="D61" s="284"/>
      <c r="E61" s="285"/>
      <c r="F61" s="284"/>
      <c r="G61" s="285">
        <f t="shared" si="20"/>
        <v>0</v>
      </c>
      <c r="H61" s="285">
        <f t="shared" si="22"/>
        <v>0</v>
      </c>
      <c r="I61" s="286">
        <v>50</v>
      </c>
      <c r="J61" s="285">
        <f t="shared" si="23"/>
        <v>0</v>
      </c>
      <c r="K61" s="285">
        <f t="shared" si="24"/>
        <v>0</v>
      </c>
      <c r="L61" s="285">
        <f t="shared" si="25"/>
        <v>0</v>
      </c>
      <c r="M61" s="285">
        <f t="shared" si="26"/>
        <v>0</v>
      </c>
      <c r="N61" s="285">
        <f t="shared" si="27"/>
        <v>0</v>
      </c>
      <c r="O61" s="285">
        <f t="shared" si="28"/>
        <v>0</v>
      </c>
      <c r="P61" s="285">
        <f t="shared" si="29"/>
        <v>0</v>
      </c>
      <c r="Q61" s="285">
        <f t="shared" si="30"/>
        <v>0</v>
      </c>
      <c r="R61" s="285">
        <f t="shared" si="31"/>
        <v>0</v>
      </c>
      <c r="S61" s="285">
        <f t="shared" si="32"/>
        <v>0</v>
      </c>
      <c r="T61" s="285">
        <f t="shared" si="33"/>
        <v>0</v>
      </c>
      <c r="U61" s="285">
        <f t="shared" si="34"/>
        <v>0</v>
      </c>
      <c r="V61" s="287">
        <f t="shared" si="35"/>
        <v>0</v>
      </c>
      <c r="W61" s="285">
        <f t="shared" si="37"/>
        <v>0</v>
      </c>
      <c r="X61" s="94">
        <f t="shared" si="36"/>
        <v>0</v>
      </c>
      <c r="Y61" s="95">
        <f t="shared" si="21"/>
        <v>0</v>
      </c>
      <c r="Z61" s="374"/>
      <c r="AA61" s="175"/>
      <c r="AB61" s="175"/>
      <c r="AC61" s="176"/>
    </row>
    <row r="62" spans="1:44" s="160" customFormat="1">
      <c r="A62" s="288" t="s">
        <v>158</v>
      </c>
      <c r="B62" s="284">
        <f t="shared" si="38"/>
        <v>19174115.910930283</v>
      </c>
      <c r="C62" s="284"/>
      <c r="D62" s="284"/>
      <c r="E62" s="285"/>
      <c r="F62" s="284"/>
      <c r="G62" s="285">
        <f t="shared" si="20"/>
        <v>0</v>
      </c>
      <c r="H62" s="285">
        <f t="shared" si="22"/>
        <v>19174115.910930283</v>
      </c>
      <c r="I62" s="286">
        <v>7</v>
      </c>
      <c r="J62" s="285">
        <f t="shared" si="23"/>
        <v>111849.00948042666</v>
      </c>
      <c r="K62" s="285">
        <f t="shared" si="24"/>
        <v>111849.00948042666</v>
      </c>
      <c r="L62" s="285">
        <f t="shared" si="25"/>
        <v>111849.00948042666</v>
      </c>
      <c r="M62" s="285">
        <f t="shared" si="26"/>
        <v>111849.00948042666</v>
      </c>
      <c r="N62" s="285">
        <f t="shared" si="27"/>
        <v>111849.00948042666</v>
      </c>
      <c r="O62" s="285">
        <f t="shared" si="28"/>
        <v>111849.00948042666</v>
      </c>
      <c r="P62" s="285">
        <f t="shared" si="29"/>
        <v>111849.00948042666</v>
      </c>
      <c r="Q62" s="285">
        <f t="shared" si="30"/>
        <v>111849.00948042666</v>
      </c>
      <c r="R62" s="285">
        <f t="shared" si="31"/>
        <v>111849.00948042666</v>
      </c>
      <c r="S62" s="285">
        <f t="shared" si="32"/>
        <v>111849.00948042666</v>
      </c>
      <c r="T62" s="285">
        <f t="shared" si="33"/>
        <v>111849.00948042666</v>
      </c>
      <c r="U62" s="285">
        <f t="shared" si="34"/>
        <v>111849.00948042666</v>
      </c>
      <c r="V62" s="287">
        <f t="shared" si="35"/>
        <v>1342188.1137651196</v>
      </c>
      <c r="W62" s="285">
        <f t="shared" si="37"/>
        <v>17831927.797165163</v>
      </c>
      <c r="X62" s="94">
        <f t="shared" si="36"/>
        <v>1342188.1137651198</v>
      </c>
      <c r="Y62" s="95">
        <f t="shared" si="21"/>
        <v>0</v>
      </c>
      <c r="Z62" s="374"/>
      <c r="AA62" s="175"/>
      <c r="AB62" s="175"/>
      <c r="AC62" s="176"/>
    </row>
    <row r="63" spans="1:44" s="160" customFormat="1">
      <c r="A63" s="378">
        <v>14.1</v>
      </c>
      <c r="B63" s="284">
        <f t="shared" si="38"/>
        <v>5673640.6274657538</v>
      </c>
      <c r="C63" s="284">
        <f>VLOOKUP(A63,$AP$46:$AR$60,2,FALSE)</f>
        <v>3826361</v>
      </c>
      <c r="D63" s="284"/>
      <c r="E63" s="285"/>
      <c r="F63" s="284"/>
      <c r="G63" s="285">
        <f t="shared" si="20"/>
        <v>1913180.5</v>
      </c>
      <c r="H63" s="285">
        <f t="shared" si="22"/>
        <v>7586821.1274657538</v>
      </c>
      <c r="I63" s="286">
        <v>5</v>
      </c>
      <c r="J63" s="285">
        <f t="shared" si="23"/>
        <v>31611.754697773973</v>
      </c>
      <c r="K63" s="285">
        <f t="shared" si="24"/>
        <v>31611.754697773973</v>
      </c>
      <c r="L63" s="285">
        <f t="shared" si="25"/>
        <v>31611.754697773973</v>
      </c>
      <c r="M63" s="285">
        <f t="shared" si="26"/>
        <v>31611.754697773973</v>
      </c>
      <c r="N63" s="285">
        <f t="shared" si="27"/>
        <v>31611.754697773973</v>
      </c>
      <c r="O63" s="285">
        <f t="shared" si="28"/>
        <v>31611.754697773973</v>
      </c>
      <c r="P63" s="285">
        <f t="shared" si="29"/>
        <v>31611.754697773973</v>
      </c>
      <c r="Q63" s="285">
        <f t="shared" si="30"/>
        <v>31611.754697773973</v>
      </c>
      <c r="R63" s="285">
        <f t="shared" si="31"/>
        <v>31611.754697773973</v>
      </c>
      <c r="S63" s="285">
        <f t="shared" si="32"/>
        <v>31611.754697773973</v>
      </c>
      <c r="T63" s="285">
        <f t="shared" si="33"/>
        <v>31611.754697773973</v>
      </c>
      <c r="U63" s="285">
        <f t="shared" si="34"/>
        <v>31611.754697773973</v>
      </c>
      <c r="V63" s="287">
        <f t="shared" si="35"/>
        <v>379341.05637328763</v>
      </c>
      <c r="W63" s="285">
        <f t="shared" si="37"/>
        <v>9120660.5710924678</v>
      </c>
      <c r="X63" s="94">
        <f t="shared" si="36"/>
        <v>379341.05637328769</v>
      </c>
      <c r="Y63" s="95">
        <f t="shared" si="21"/>
        <v>0</v>
      </c>
      <c r="Z63" s="374"/>
      <c r="AA63" s="175"/>
      <c r="AB63" s="175"/>
      <c r="AC63" s="176"/>
    </row>
    <row r="64" spans="1:44" ht="15.75" thickBot="1">
      <c r="A64" s="301" t="s">
        <v>84</v>
      </c>
      <c r="B64" s="302">
        <f t="shared" ref="B64:T64" si="39">SUM(B43:B63)</f>
        <v>4276704620.4905834</v>
      </c>
      <c r="C64" s="302">
        <f>SUM(C43:C63)</f>
        <v>456062583.50515997</v>
      </c>
      <c r="D64" s="302">
        <f>SUM(D43:D63)</f>
        <v>0</v>
      </c>
      <c r="E64" s="302">
        <f t="shared" si="39"/>
        <v>0</v>
      </c>
      <c r="F64" s="302">
        <f t="shared" si="39"/>
        <v>0</v>
      </c>
      <c r="G64" s="302">
        <f t="shared" si="39"/>
        <v>228031291.75257999</v>
      </c>
      <c r="H64" s="302">
        <f t="shared" si="39"/>
        <v>4504735912.2431641</v>
      </c>
      <c r="I64" s="302"/>
      <c r="J64" s="302">
        <f t="shared" si="39"/>
        <v>32031878.520557668</v>
      </c>
      <c r="K64" s="302">
        <f t="shared" si="39"/>
        <v>32031878.520557668</v>
      </c>
      <c r="L64" s="302">
        <f t="shared" si="39"/>
        <v>32031878.520557668</v>
      </c>
      <c r="M64" s="302">
        <f t="shared" si="39"/>
        <v>32031878.520557668</v>
      </c>
      <c r="N64" s="302">
        <f t="shared" si="39"/>
        <v>32031878.520557668</v>
      </c>
      <c r="O64" s="302">
        <f t="shared" si="39"/>
        <v>32031878.520557668</v>
      </c>
      <c r="P64" s="302">
        <f t="shared" si="39"/>
        <v>32031878.520557668</v>
      </c>
      <c r="Q64" s="302">
        <f t="shared" si="39"/>
        <v>32031878.520557668</v>
      </c>
      <c r="R64" s="302">
        <f t="shared" si="39"/>
        <v>32031878.520557668</v>
      </c>
      <c r="S64" s="302">
        <f t="shared" si="39"/>
        <v>32031878.520557668</v>
      </c>
      <c r="T64" s="302">
        <f t="shared" si="39"/>
        <v>32031878.520557668</v>
      </c>
      <c r="U64" s="302">
        <f>SUM(U43:U63)</f>
        <v>32031878.520557668</v>
      </c>
      <c r="V64" s="302">
        <f>SUM(V43:V63)</f>
        <v>384777332.68669194</v>
      </c>
      <c r="W64" s="302">
        <f>SUM(W43:W63)</f>
        <v>4347989871.3090506</v>
      </c>
      <c r="X64" s="94">
        <f>SUM(X43:X63)</f>
        <v>384382542.246692</v>
      </c>
      <c r="Y64" s="95">
        <f t="shared" si="21"/>
        <v>394790.43999993801</v>
      </c>
      <c r="AA64" s="175"/>
      <c r="AB64" s="299"/>
      <c r="AC64" s="172"/>
      <c r="AP64" s="160"/>
      <c r="AQ64" s="160"/>
      <c r="AR64" s="160"/>
    </row>
    <row r="65" spans="1:37" ht="13.5" thickTop="1">
      <c r="A65" s="241"/>
      <c r="B65" s="369" t="s">
        <v>119</v>
      </c>
      <c r="C65" s="369">
        <f>AE55</f>
        <v>0</v>
      </c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95">
        <f>V64-X64-Y64</f>
        <v>0</v>
      </c>
      <c r="Y65" s="95"/>
      <c r="AA65" s="303"/>
      <c r="AB65" s="304"/>
      <c r="AC65" s="304"/>
    </row>
    <row r="66" spans="1:37">
      <c r="B66" s="242" t="s">
        <v>84</v>
      </c>
      <c r="C66" s="242">
        <f>+C64+C65</f>
        <v>456062583.50515997</v>
      </c>
      <c r="AA66" s="187"/>
      <c r="AB66" s="188"/>
      <c r="AC66" s="188"/>
    </row>
    <row r="67" spans="1:37">
      <c r="B67" s="242" t="s">
        <v>226</v>
      </c>
      <c r="C67" s="242">
        <f>+C66-C60</f>
        <v>442675892</v>
      </c>
      <c r="D67" s="379"/>
      <c r="AA67" s="169"/>
      <c r="AB67" s="187"/>
      <c r="AC67" s="189"/>
    </row>
    <row r="68" spans="1:37" ht="15">
      <c r="A68" s="307" t="s">
        <v>189</v>
      </c>
      <c r="B68" s="242" t="s">
        <v>160</v>
      </c>
      <c r="C68" s="242">
        <f>+C66-AQ60</f>
        <v>0</v>
      </c>
      <c r="D68" s="308"/>
      <c r="E68" s="308"/>
      <c r="F68" s="308"/>
      <c r="G68" s="308"/>
      <c r="H68" s="309" t="s">
        <v>127</v>
      </c>
      <c r="I68" s="308"/>
      <c r="J68" s="310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11"/>
      <c r="Y68" s="312"/>
      <c r="AA68" s="170"/>
      <c r="AB68" s="171"/>
      <c r="AC68" s="172"/>
    </row>
    <row r="69" spans="1:37" ht="15">
      <c r="A69" s="307" t="s">
        <v>228</v>
      </c>
      <c r="B69" s="308"/>
      <c r="C69" s="308"/>
      <c r="D69" s="308"/>
      <c r="E69" s="308"/>
      <c r="F69" s="308"/>
      <c r="G69" s="308"/>
      <c r="H69" s="313" t="s">
        <v>131</v>
      </c>
      <c r="I69" s="308"/>
      <c r="J69" s="310"/>
      <c r="K69" s="308"/>
      <c r="L69" s="308"/>
      <c r="M69" s="308"/>
      <c r="N69" s="308"/>
      <c r="O69" s="308"/>
      <c r="P69" s="308"/>
      <c r="Q69" s="308"/>
      <c r="R69" s="308"/>
      <c r="S69" s="308"/>
      <c r="T69" s="310"/>
      <c r="U69" s="308"/>
      <c r="V69" s="308"/>
      <c r="W69" s="308"/>
      <c r="X69" s="311"/>
      <c r="Y69" s="312"/>
      <c r="AA69" s="197"/>
      <c r="AB69" s="299"/>
      <c r="AC69" s="172"/>
      <c r="AH69" s="109"/>
      <c r="AI69" s="109"/>
      <c r="AJ69" s="109"/>
      <c r="AK69" s="109"/>
    </row>
    <row r="70" spans="1:37" ht="15">
      <c r="A70" s="307" t="s">
        <v>133</v>
      </c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14"/>
      <c r="Q70" s="308"/>
      <c r="R70" s="308"/>
      <c r="S70" s="308"/>
      <c r="T70" s="308"/>
      <c r="U70" s="308"/>
      <c r="V70" s="308"/>
      <c r="W70" s="308"/>
      <c r="X70" s="311"/>
      <c r="Y70" s="312"/>
      <c r="AA70" s="315"/>
      <c r="AB70" s="315"/>
      <c r="AC70" s="316"/>
      <c r="AH70" s="109"/>
      <c r="AI70" s="109"/>
      <c r="AJ70" s="109"/>
      <c r="AK70" s="109"/>
    </row>
    <row r="71" spans="1:37">
      <c r="A71" s="317" t="s">
        <v>191</v>
      </c>
      <c r="B71" s="318"/>
      <c r="C71" s="308"/>
      <c r="D71" s="308"/>
      <c r="E71" s="308"/>
      <c r="F71" s="308"/>
      <c r="G71" s="308"/>
      <c r="H71" s="308"/>
      <c r="I71" s="308"/>
      <c r="J71" s="308"/>
      <c r="K71" s="308"/>
      <c r="L71" s="308"/>
      <c r="M71" s="308"/>
      <c r="N71" s="308"/>
      <c r="O71" s="308"/>
      <c r="P71" s="308"/>
      <c r="Q71" s="308"/>
      <c r="R71" s="308"/>
      <c r="S71" s="308"/>
      <c r="T71" s="308"/>
      <c r="U71" s="308"/>
      <c r="V71" s="308"/>
      <c r="W71" s="308"/>
      <c r="X71" s="311"/>
      <c r="Y71" s="312"/>
      <c r="AA71" s="319"/>
      <c r="AB71" s="319"/>
      <c r="AC71" s="320"/>
      <c r="AG71" s="109"/>
      <c r="AH71" s="321"/>
      <c r="AI71" s="109"/>
      <c r="AJ71" s="109"/>
      <c r="AK71" s="109"/>
    </row>
    <row r="72" spans="1:37" ht="15">
      <c r="A72" s="308"/>
      <c r="B72" s="318" t="s">
        <v>134</v>
      </c>
      <c r="C72" s="313" t="s">
        <v>135</v>
      </c>
      <c r="D72" s="309" t="s">
        <v>136</v>
      </c>
      <c r="E72" s="308"/>
      <c r="F72" s="313" t="s">
        <v>137</v>
      </c>
      <c r="G72" s="309" t="s">
        <v>138</v>
      </c>
      <c r="H72" s="313" t="s">
        <v>139</v>
      </c>
      <c r="I72" s="308"/>
      <c r="J72" s="309" t="s">
        <v>25</v>
      </c>
      <c r="K72" s="309" t="s">
        <v>25</v>
      </c>
      <c r="L72" s="309" t="s">
        <v>25</v>
      </c>
      <c r="M72" s="309" t="s">
        <v>25</v>
      </c>
      <c r="N72" s="309" t="s">
        <v>25</v>
      </c>
      <c r="O72" s="309" t="s">
        <v>25</v>
      </c>
      <c r="P72" s="309" t="s">
        <v>25</v>
      </c>
      <c r="Q72" s="309" t="s">
        <v>25</v>
      </c>
      <c r="R72" s="309" t="s">
        <v>25</v>
      </c>
      <c r="S72" s="309" t="s">
        <v>25</v>
      </c>
      <c r="T72" s="309" t="s">
        <v>25</v>
      </c>
      <c r="U72" s="309" t="s">
        <v>25</v>
      </c>
      <c r="V72" s="309" t="s">
        <v>25</v>
      </c>
      <c r="W72" s="313" t="s">
        <v>140</v>
      </c>
      <c r="X72" s="311"/>
      <c r="Y72" s="312"/>
      <c r="AA72" s="315"/>
      <c r="AB72" s="315"/>
      <c r="AC72" s="316"/>
      <c r="AH72" s="109"/>
      <c r="AI72" s="109"/>
      <c r="AJ72" s="109"/>
      <c r="AK72" s="109"/>
    </row>
    <row r="73" spans="1:37">
      <c r="A73" s="313" t="s">
        <v>141</v>
      </c>
      <c r="B73" s="318" t="s">
        <v>142</v>
      </c>
      <c r="C73" s="313" t="s">
        <v>5</v>
      </c>
      <c r="D73" s="313" t="s">
        <v>143</v>
      </c>
      <c r="E73" s="308" t="s">
        <v>144</v>
      </c>
      <c r="F73" s="313" t="s">
        <v>145</v>
      </c>
      <c r="G73" s="309" t="s">
        <v>146</v>
      </c>
      <c r="H73" s="313" t="s">
        <v>147</v>
      </c>
      <c r="I73" s="309" t="s">
        <v>16</v>
      </c>
      <c r="J73" s="309" t="s">
        <v>192</v>
      </c>
      <c r="K73" s="309" t="s">
        <v>192</v>
      </c>
      <c r="L73" s="309" t="s">
        <v>192</v>
      </c>
      <c r="M73" s="309" t="s">
        <v>192</v>
      </c>
      <c r="N73" s="309" t="s">
        <v>192</v>
      </c>
      <c r="O73" s="309" t="s">
        <v>192</v>
      </c>
      <c r="P73" s="309" t="s">
        <v>192</v>
      </c>
      <c r="Q73" s="309" t="s">
        <v>192</v>
      </c>
      <c r="R73" s="309" t="s">
        <v>192</v>
      </c>
      <c r="S73" s="309" t="s">
        <v>192</v>
      </c>
      <c r="T73" s="309" t="s">
        <v>192</v>
      </c>
      <c r="U73" s="309" t="s">
        <v>192</v>
      </c>
      <c r="V73" s="313"/>
      <c r="W73" s="313" t="s">
        <v>10</v>
      </c>
      <c r="X73" s="311"/>
      <c r="Y73" s="322"/>
      <c r="AA73" s="319"/>
      <c r="AB73" s="319"/>
      <c r="AC73" s="320"/>
      <c r="AH73" s="109"/>
      <c r="AI73" s="109"/>
      <c r="AJ73" s="109"/>
      <c r="AK73" s="109"/>
    </row>
    <row r="74" spans="1:37" hidden="1">
      <c r="A74" s="313" t="s">
        <v>148</v>
      </c>
      <c r="B74" s="318" t="s">
        <v>149</v>
      </c>
      <c r="C74" s="313" t="s">
        <v>84</v>
      </c>
      <c r="D74" s="309" t="s">
        <v>150</v>
      </c>
      <c r="E74" s="308"/>
      <c r="F74" s="313" t="s">
        <v>151</v>
      </c>
      <c r="G74" s="309" t="s">
        <v>152</v>
      </c>
      <c r="H74" s="313" t="s">
        <v>153</v>
      </c>
      <c r="I74" s="309" t="s">
        <v>154</v>
      </c>
      <c r="J74" s="309" t="s">
        <v>194</v>
      </c>
      <c r="K74" s="309" t="s">
        <v>195</v>
      </c>
      <c r="L74" s="309" t="s">
        <v>196</v>
      </c>
      <c r="M74" s="309" t="s">
        <v>197</v>
      </c>
      <c r="N74" s="309" t="s">
        <v>198</v>
      </c>
      <c r="O74" s="309" t="s">
        <v>199</v>
      </c>
      <c r="P74" s="309" t="s">
        <v>200</v>
      </c>
      <c r="Q74" s="309" t="s">
        <v>201</v>
      </c>
      <c r="R74" s="309" t="s">
        <v>202</v>
      </c>
      <c r="S74" s="309" t="s">
        <v>203</v>
      </c>
      <c r="T74" s="309" t="s">
        <v>204</v>
      </c>
      <c r="U74" s="309" t="s">
        <v>205</v>
      </c>
      <c r="V74" s="309" t="s">
        <v>155</v>
      </c>
      <c r="W74" s="313" t="s">
        <v>166</v>
      </c>
      <c r="X74" s="323" t="s">
        <v>167</v>
      </c>
      <c r="Y74" s="322"/>
      <c r="AA74" s="303"/>
      <c r="AB74" s="324"/>
      <c r="AC74" s="324"/>
    </row>
    <row r="75" spans="1:37" hidden="1">
      <c r="A75" s="309"/>
      <c r="B75" s="308"/>
      <c r="C75" s="308"/>
      <c r="D75" s="308"/>
      <c r="E75" s="308"/>
      <c r="F75" s="308"/>
      <c r="G75" s="308"/>
      <c r="H75" s="308"/>
      <c r="I75" s="309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11"/>
      <c r="Y75" s="322"/>
    </row>
    <row r="76" spans="1:37" hidden="1">
      <c r="A76" s="309">
        <v>1</v>
      </c>
      <c r="B76" s="325">
        <f t="shared" ref="B76:B96" si="40">W43</f>
        <v>994871053.20959997</v>
      </c>
      <c r="C76" s="308"/>
      <c r="D76" s="308"/>
      <c r="E76" s="308"/>
      <c r="F76" s="308"/>
      <c r="G76" s="326">
        <f t="shared" ref="G76" si="41">+((C76+F76)*0.5)</f>
        <v>0</v>
      </c>
      <c r="H76" s="326">
        <f>+B76+G76+D76</f>
        <v>994871053.20959997</v>
      </c>
      <c r="I76" s="327">
        <v>4</v>
      </c>
      <c r="J76" s="326">
        <f>H76*I76/100/12</f>
        <v>3316236.8440320003</v>
      </c>
      <c r="K76" s="326">
        <f>H76*I76/100/12</f>
        <v>3316236.8440320003</v>
      </c>
      <c r="L76" s="326">
        <f>H76*I76/100/12</f>
        <v>3316236.8440320003</v>
      </c>
      <c r="M76" s="326">
        <f>H76*I76/100/12</f>
        <v>3316236.8440320003</v>
      </c>
      <c r="N76" s="326">
        <f>H76*I76/100/12</f>
        <v>3316236.8440320003</v>
      </c>
      <c r="O76" s="326">
        <f>H76*I76/100/12</f>
        <v>3316236.8440320003</v>
      </c>
      <c r="P76" s="326">
        <f>H76*I76/100/12</f>
        <v>3316236.8440320003</v>
      </c>
      <c r="Q76" s="326">
        <f>H76*I76/100/12</f>
        <v>3316236.8440320003</v>
      </c>
      <c r="R76" s="326">
        <f>H76*I76/100/12</f>
        <v>3316236.8440320003</v>
      </c>
      <c r="S76" s="326">
        <f>H76*I76/100/12</f>
        <v>3316236.8440320003</v>
      </c>
      <c r="T76" s="326">
        <f>H76*I76/100/12</f>
        <v>3316236.8440320003</v>
      </c>
      <c r="U76" s="326">
        <f>H76*I76/100/12</f>
        <v>3316236.8440320003</v>
      </c>
      <c r="V76" s="326">
        <f>SUM(J76:U76)</f>
        <v>39794842.128384002</v>
      </c>
      <c r="W76" s="326">
        <f>+B76+C76+F76-V76</f>
        <v>955076211.08121598</v>
      </c>
      <c r="X76" s="328">
        <f>H76*I76/100</f>
        <v>39794842.128384002</v>
      </c>
      <c r="Y76" s="329">
        <f t="shared" ref="Y76:Y84" si="42">V76-X76</f>
        <v>0</v>
      </c>
    </row>
    <row r="77" spans="1:37" hidden="1">
      <c r="A77" s="330" t="s">
        <v>157</v>
      </c>
      <c r="B77" s="325">
        <f t="shared" si="40"/>
        <v>120229613.50593296</v>
      </c>
      <c r="C77" s="325">
        <f>10770569.9517287-AB89</f>
        <v>10770569.9517287</v>
      </c>
      <c r="D77" s="325"/>
      <c r="E77" s="326"/>
      <c r="F77" s="325"/>
      <c r="G77" s="326">
        <f>+((C77+F77)*0.5)</f>
        <v>5385284.9758643499</v>
      </c>
      <c r="H77" s="326">
        <f t="shared" ref="H77:H83" si="43">+B77+G77+D77</f>
        <v>125614898.48179731</v>
      </c>
      <c r="I77" s="327">
        <v>6</v>
      </c>
      <c r="J77" s="326">
        <f t="shared" ref="J77:J83" si="44">H77*I77/100/12</f>
        <v>628074.49240898655</v>
      </c>
      <c r="K77" s="326">
        <f t="shared" ref="K77:K96" si="45">H77*I77/100/12</f>
        <v>628074.49240898655</v>
      </c>
      <c r="L77" s="326">
        <f t="shared" ref="L77:L80" si="46">H77*I77/100/12</f>
        <v>628074.49240898655</v>
      </c>
      <c r="M77" s="326">
        <f t="shared" ref="M77:M96" si="47">H77*I77/100/12</f>
        <v>628074.49240898655</v>
      </c>
      <c r="N77" s="326">
        <f t="shared" ref="N77:N96" si="48">H77*I77/100/12</f>
        <v>628074.49240898655</v>
      </c>
      <c r="O77" s="326">
        <f t="shared" ref="O77:O96" si="49">H77*I77/100/12</f>
        <v>628074.49240898655</v>
      </c>
      <c r="P77" s="326">
        <f t="shared" ref="P77:P96" si="50">H77*I77/100/12</f>
        <v>628074.49240898655</v>
      </c>
      <c r="Q77" s="326">
        <f t="shared" ref="Q77:Q96" si="51">H77*I77/100/12</f>
        <v>628074.49240898655</v>
      </c>
      <c r="R77" s="326">
        <f t="shared" ref="R77:R96" si="52">H77*I77/100/12</f>
        <v>628074.49240898655</v>
      </c>
      <c r="S77" s="326">
        <f t="shared" ref="S77:S96" si="53">H77*I77/100/12</f>
        <v>628074.49240898655</v>
      </c>
      <c r="T77" s="326">
        <f t="shared" ref="T77:T96" si="54">H77*I77/100/12</f>
        <v>628074.49240898655</v>
      </c>
      <c r="U77" s="326">
        <f t="shared" ref="U77:U96" si="55">H77*I77/100/12</f>
        <v>628074.49240898655</v>
      </c>
      <c r="V77" s="326">
        <f t="shared" ref="V77:V83" si="56">SUM(J77:U77)</f>
        <v>7536893.9089078372</v>
      </c>
      <c r="W77" s="326">
        <f>+B77+C77+F77-V77</f>
        <v>123463289.54875383</v>
      </c>
      <c r="X77" s="328">
        <f>H77*I77/100</f>
        <v>7536893.9089078382</v>
      </c>
      <c r="Y77" s="329">
        <f t="shared" si="42"/>
        <v>0</v>
      </c>
    </row>
    <row r="78" spans="1:37" hidden="1">
      <c r="A78" s="330">
        <v>2</v>
      </c>
      <c r="B78" s="325">
        <f t="shared" si="40"/>
        <v>95695618.041199997</v>
      </c>
      <c r="C78" s="325"/>
      <c r="D78" s="325"/>
      <c r="E78" s="326"/>
      <c r="F78" s="325"/>
      <c r="G78" s="326">
        <f t="shared" ref="G78:G82" si="57">+((C78+F78)*0.5)</f>
        <v>0</v>
      </c>
      <c r="H78" s="326">
        <f t="shared" si="43"/>
        <v>95695618.041199997</v>
      </c>
      <c r="I78" s="327">
        <v>6</v>
      </c>
      <c r="J78" s="326">
        <f t="shared" si="44"/>
        <v>478478.09020600002</v>
      </c>
      <c r="K78" s="326">
        <f t="shared" si="45"/>
        <v>478478.09020600002</v>
      </c>
      <c r="L78" s="326">
        <f t="shared" si="46"/>
        <v>478478.09020600002</v>
      </c>
      <c r="M78" s="326">
        <f t="shared" si="47"/>
        <v>478478.09020600002</v>
      </c>
      <c r="N78" s="326">
        <f t="shared" si="48"/>
        <v>478478.09020600002</v>
      </c>
      <c r="O78" s="326">
        <f t="shared" si="49"/>
        <v>478478.09020600002</v>
      </c>
      <c r="P78" s="326">
        <f t="shared" si="50"/>
        <v>478478.09020600002</v>
      </c>
      <c r="Q78" s="326">
        <f t="shared" si="51"/>
        <v>478478.09020600002</v>
      </c>
      <c r="R78" s="326">
        <f t="shared" si="52"/>
        <v>478478.09020600002</v>
      </c>
      <c r="S78" s="326">
        <f t="shared" si="53"/>
        <v>478478.09020600002</v>
      </c>
      <c r="T78" s="326">
        <f t="shared" si="54"/>
        <v>478478.09020600002</v>
      </c>
      <c r="U78" s="326">
        <f t="shared" si="55"/>
        <v>478478.09020600002</v>
      </c>
      <c r="V78" s="326">
        <f t="shared" si="56"/>
        <v>5741737.0824720003</v>
      </c>
      <c r="W78" s="326">
        <f>+B78+C78+F78-V78</f>
        <v>89953880.958728001</v>
      </c>
      <c r="X78" s="328">
        <f t="shared" ref="X78:X84" si="58">H78*I78/100</f>
        <v>5741737.0824720003</v>
      </c>
      <c r="Y78" s="329">
        <f t="shared" si="42"/>
        <v>0</v>
      </c>
    </row>
    <row r="79" spans="1:37" hidden="1">
      <c r="A79" s="330">
        <v>3</v>
      </c>
      <c r="B79" s="325">
        <f t="shared" si="40"/>
        <v>2989298.4049999998</v>
      </c>
      <c r="C79" s="325"/>
      <c r="D79" s="325"/>
      <c r="E79" s="326"/>
      <c r="F79" s="325"/>
      <c r="G79" s="326">
        <f t="shared" si="57"/>
        <v>0</v>
      </c>
      <c r="H79" s="326">
        <f t="shared" si="43"/>
        <v>2989298.4049999998</v>
      </c>
      <c r="I79" s="327">
        <v>5</v>
      </c>
      <c r="J79" s="326">
        <f t="shared" si="44"/>
        <v>12455.410020833333</v>
      </c>
      <c r="K79" s="326">
        <f t="shared" si="45"/>
        <v>12455.410020833333</v>
      </c>
      <c r="L79" s="326">
        <f t="shared" si="46"/>
        <v>12455.410020833333</v>
      </c>
      <c r="M79" s="326">
        <f t="shared" si="47"/>
        <v>12455.410020833333</v>
      </c>
      <c r="N79" s="326">
        <f t="shared" si="48"/>
        <v>12455.410020833333</v>
      </c>
      <c r="O79" s="326">
        <f t="shared" si="49"/>
        <v>12455.410020833333</v>
      </c>
      <c r="P79" s="326">
        <f t="shared" si="50"/>
        <v>12455.410020833333</v>
      </c>
      <c r="Q79" s="326">
        <f t="shared" si="51"/>
        <v>12455.410020833333</v>
      </c>
      <c r="R79" s="326">
        <f t="shared" si="52"/>
        <v>12455.410020833333</v>
      </c>
      <c r="S79" s="326">
        <f t="shared" si="53"/>
        <v>12455.410020833333</v>
      </c>
      <c r="T79" s="326">
        <f t="shared" si="54"/>
        <v>12455.410020833333</v>
      </c>
      <c r="U79" s="326">
        <f t="shared" si="55"/>
        <v>12455.410020833333</v>
      </c>
      <c r="V79" s="326">
        <f t="shared" si="56"/>
        <v>149464.92025000002</v>
      </c>
      <c r="W79" s="326">
        <f t="shared" ref="W79:W83" si="59">+B79+C79+F79-V79</f>
        <v>2839833.4847499998</v>
      </c>
      <c r="X79" s="328">
        <f t="shared" si="58"/>
        <v>149464.92025</v>
      </c>
      <c r="Y79" s="329">
        <f t="shared" si="42"/>
        <v>0</v>
      </c>
    </row>
    <row r="80" spans="1:37" hidden="1">
      <c r="A80" s="330">
        <v>6</v>
      </c>
      <c r="B80" s="325">
        <f t="shared" si="40"/>
        <v>82677.509999999995</v>
      </c>
      <c r="C80" s="325"/>
      <c r="D80" s="325"/>
      <c r="E80" s="326"/>
      <c r="F80" s="325"/>
      <c r="G80" s="326">
        <f t="shared" si="57"/>
        <v>0</v>
      </c>
      <c r="H80" s="326">
        <f t="shared" si="43"/>
        <v>82677.509999999995</v>
      </c>
      <c r="I80" s="327">
        <v>10</v>
      </c>
      <c r="J80" s="326">
        <f t="shared" si="44"/>
        <v>688.97924999999998</v>
      </c>
      <c r="K80" s="326">
        <f t="shared" si="45"/>
        <v>688.97924999999998</v>
      </c>
      <c r="L80" s="326">
        <f t="shared" si="46"/>
        <v>688.97924999999998</v>
      </c>
      <c r="M80" s="326">
        <f t="shared" si="47"/>
        <v>688.97924999999998</v>
      </c>
      <c r="N80" s="326">
        <f t="shared" si="48"/>
        <v>688.97924999999998</v>
      </c>
      <c r="O80" s="326">
        <f t="shared" si="49"/>
        <v>688.97924999999998</v>
      </c>
      <c r="P80" s="326">
        <f t="shared" si="50"/>
        <v>688.97924999999998</v>
      </c>
      <c r="Q80" s="326">
        <f t="shared" si="51"/>
        <v>688.97924999999998</v>
      </c>
      <c r="R80" s="326">
        <f t="shared" si="52"/>
        <v>688.97924999999998</v>
      </c>
      <c r="S80" s="326">
        <f t="shared" si="53"/>
        <v>688.97924999999998</v>
      </c>
      <c r="T80" s="326">
        <f t="shared" si="54"/>
        <v>688.97924999999998</v>
      </c>
      <c r="U80" s="326">
        <f t="shared" si="55"/>
        <v>688.97924999999998</v>
      </c>
      <c r="V80" s="326">
        <f t="shared" si="56"/>
        <v>8267.751000000002</v>
      </c>
      <c r="W80" s="326">
        <f t="shared" si="59"/>
        <v>74409.758999999991</v>
      </c>
      <c r="X80" s="328">
        <f t="shared" si="58"/>
        <v>8267.7510000000002</v>
      </c>
      <c r="Y80" s="329">
        <f t="shared" si="42"/>
        <v>0</v>
      </c>
    </row>
    <row r="81" spans="1:28" hidden="1">
      <c r="A81" s="331">
        <v>7</v>
      </c>
      <c r="B81" s="332">
        <f t="shared" si="40"/>
        <v>574825308.11874998</v>
      </c>
      <c r="C81" s="332">
        <v>3095437</v>
      </c>
      <c r="D81" s="332"/>
      <c r="E81" s="332"/>
      <c r="F81" s="332"/>
      <c r="G81" s="333">
        <f t="shared" si="57"/>
        <v>1547718.5</v>
      </c>
      <c r="H81" s="333">
        <f t="shared" si="43"/>
        <v>576373026.61874998</v>
      </c>
      <c r="I81" s="334">
        <v>15</v>
      </c>
      <c r="J81" s="333">
        <f t="shared" si="44"/>
        <v>7204662.8327343753</v>
      </c>
      <c r="K81" s="333">
        <f t="shared" si="45"/>
        <v>7204662.8327343753</v>
      </c>
      <c r="L81" s="333">
        <f>H81*I81/100/12</f>
        <v>7204662.8327343753</v>
      </c>
      <c r="M81" s="333">
        <f t="shared" si="47"/>
        <v>7204662.8327343753</v>
      </c>
      <c r="N81" s="333">
        <f t="shared" si="48"/>
        <v>7204662.8327343753</v>
      </c>
      <c r="O81" s="333">
        <f t="shared" si="49"/>
        <v>7204662.8327343753</v>
      </c>
      <c r="P81" s="333">
        <f t="shared" si="50"/>
        <v>7204662.8327343753</v>
      </c>
      <c r="Q81" s="333">
        <f t="shared" si="51"/>
        <v>7204662.8327343753</v>
      </c>
      <c r="R81" s="333">
        <f t="shared" si="52"/>
        <v>7204662.8327343753</v>
      </c>
      <c r="S81" s="333">
        <f t="shared" si="53"/>
        <v>7204662.8327343753</v>
      </c>
      <c r="T81" s="333">
        <f t="shared" si="54"/>
        <v>7204662.8327343753</v>
      </c>
      <c r="U81" s="333">
        <f t="shared" si="55"/>
        <v>7204662.8327343753</v>
      </c>
      <c r="V81" s="335">
        <f t="shared" si="56"/>
        <v>86455953.992812499</v>
      </c>
      <c r="W81" s="333">
        <f t="shared" si="59"/>
        <v>491464791.12593746</v>
      </c>
      <c r="X81" s="328">
        <f t="shared" si="58"/>
        <v>86455953.992812499</v>
      </c>
      <c r="Y81" s="329">
        <f t="shared" si="42"/>
        <v>0</v>
      </c>
    </row>
    <row r="82" spans="1:28" hidden="1">
      <c r="A82" s="331">
        <v>8</v>
      </c>
      <c r="B82" s="332">
        <f t="shared" si="40"/>
        <v>193000338.14673972</v>
      </c>
      <c r="C82" s="333">
        <f>11746945-AB90</f>
        <v>11746945</v>
      </c>
      <c r="D82" s="332"/>
      <c r="E82" s="333"/>
      <c r="F82" s="332"/>
      <c r="G82" s="333">
        <f t="shared" si="57"/>
        <v>5873472.5</v>
      </c>
      <c r="H82" s="333">
        <f t="shared" si="43"/>
        <v>198873810.64673972</v>
      </c>
      <c r="I82" s="334">
        <v>20</v>
      </c>
      <c r="J82" s="333">
        <f t="shared" si="44"/>
        <v>3314563.5107789952</v>
      </c>
      <c r="K82" s="333">
        <f t="shared" si="45"/>
        <v>3314563.5107789952</v>
      </c>
      <c r="L82" s="333">
        <f t="shared" ref="L82:L96" si="60">H82*I82/100/12</f>
        <v>3314563.5107789952</v>
      </c>
      <c r="M82" s="333">
        <f t="shared" si="47"/>
        <v>3314563.5107789952</v>
      </c>
      <c r="N82" s="333">
        <f t="shared" si="48"/>
        <v>3314563.5107789952</v>
      </c>
      <c r="O82" s="333">
        <f t="shared" si="49"/>
        <v>3314563.5107789952</v>
      </c>
      <c r="P82" s="333">
        <f t="shared" si="50"/>
        <v>3314563.5107789952</v>
      </c>
      <c r="Q82" s="333">
        <f t="shared" si="51"/>
        <v>3314563.5107789952</v>
      </c>
      <c r="R82" s="333">
        <f t="shared" si="52"/>
        <v>3314563.5107789952</v>
      </c>
      <c r="S82" s="333">
        <f t="shared" si="53"/>
        <v>3314563.5107789952</v>
      </c>
      <c r="T82" s="333">
        <f t="shared" si="54"/>
        <v>3314563.5107789952</v>
      </c>
      <c r="U82" s="333">
        <f t="shared" si="55"/>
        <v>3314563.5107789952</v>
      </c>
      <c r="V82" s="335">
        <f t="shared" si="56"/>
        <v>39774762.129347935</v>
      </c>
      <c r="W82" s="333">
        <f t="shared" si="59"/>
        <v>164972521.0173918</v>
      </c>
      <c r="X82" s="328">
        <f t="shared" si="58"/>
        <v>39774762.129347943</v>
      </c>
      <c r="Y82" s="329">
        <f t="shared" si="42"/>
        <v>0</v>
      </c>
    </row>
    <row r="83" spans="1:28" hidden="1">
      <c r="A83" s="331">
        <v>10</v>
      </c>
      <c r="B83" s="332">
        <f t="shared" si="40"/>
        <v>17471099.800000001</v>
      </c>
      <c r="C83" s="333">
        <v>6721080</v>
      </c>
      <c r="D83" s="332"/>
      <c r="E83" s="333"/>
      <c r="F83" s="332"/>
      <c r="G83" s="333">
        <f>+((C83+F83)*0.5)</f>
        <v>3360540</v>
      </c>
      <c r="H83" s="333">
        <f t="shared" si="43"/>
        <v>20831639.800000001</v>
      </c>
      <c r="I83" s="334">
        <v>30</v>
      </c>
      <c r="J83" s="333">
        <f t="shared" si="44"/>
        <v>520790.99500000005</v>
      </c>
      <c r="K83" s="333">
        <f t="shared" si="45"/>
        <v>520790.99500000005</v>
      </c>
      <c r="L83" s="333">
        <f t="shared" si="60"/>
        <v>520790.99500000005</v>
      </c>
      <c r="M83" s="333">
        <f t="shared" si="47"/>
        <v>520790.99500000005</v>
      </c>
      <c r="N83" s="333">
        <f t="shared" si="48"/>
        <v>520790.99500000005</v>
      </c>
      <c r="O83" s="333">
        <f t="shared" si="49"/>
        <v>520790.99500000005</v>
      </c>
      <c r="P83" s="333">
        <f t="shared" si="50"/>
        <v>520790.99500000005</v>
      </c>
      <c r="Q83" s="333">
        <f t="shared" si="51"/>
        <v>520790.99500000005</v>
      </c>
      <c r="R83" s="333">
        <f t="shared" si="52"/>
        <v>520790.99500000005</v>
      </c>
      <c r="S83" s="333">
        <f t="shared" si="53"/>
        <v>520790.99500000005</v>
      </c>
      <c r="T83" s="333">
        <f t="shared" si="54"/>
        <v>520790.99500000005</v>
      </c>
      <c r="U83" s="333">
        <f t="shared" si="55"/>
        <v>520790.99500000005</v>
      </c>
      <c r="V83" s="335">
        <f t="shared" si="56"/>
        <v>6249491.9400000004</v>
      </c>
      <c r="W83" s="333">
        <f t="shared" si="59"/>
        <v>17942687.859999999</v>
      </c>
      <c r="X83" s="328">
        <f t="shared" si="58"/>
        <v>6249491.9400000004</v>
      </c>
      <c r="Y83" s="329">
        <f t="shared" si="42"/>
        <v>0</v>
      </c>
    </row>
    <row r="84" spans="1:28" hidden="1">
      <c r="A84" s="331">
        <v>12</v>
      </c>
      <c r="B84" s="332">
        <f t="shared" si="40"/>
        <v>3221780.5000000009</v>
      </c>
      <c r="C84" s="333">
        <v>36828232</v>
      </c>
      <c r="D84" s="332"/>
      <c r="E84" s="333"/>
      <c r="F84" s="332"/>
      <c r="G84" s="333">
        <f>+((C84-D84+F84)*0.5)</f>
        <v>18414116</v>
      </c>
      <c r="H84" s="333">
        <f>+B84+G84+D84</f>
        <v>21635896.5</v>
      </c>
      <c r="I84" s="334">
        <v>100</v>
      </c>
      <c r="J84" s="333">
        <f>H84*I84/100/12</f>
        <v>1802991.375</v>
      </c>
      <c r="K84" s="333">
        <f t="shared" si="45"/>
        <v>1802991.375</v>
      </c>
      <c r="L84" s="333">
        <f t="shared" si="60"/>
        <v>1802991.375</v>
      </c>
      <c r="M84" s="333">
        <f t="shared" si="47"/>
        <v>1802991.375</v>
      </c>
      <c r="N84" s="333">
        <f t="shared" si="48"/>
        <v>1802991.375</v>
      </c>
      <c r="O84" s="333">
        <f t="shared" si="49"/>
        <v>1802991.375</v>
      </c>
      <c r="P84" s="333">
        <f t="shared" si="50"/>
        <v>1802991.375</v>
      </c>
      <c r="Q84" s="333">
        <f t="shared" si="51"/>
        <v>1802991.375</v>
      </c>
      <c r="R84" s="333">
        <f t="shared" si="52"/>
        <v>1802991.375</v>
      </c>
      <c r="S84" s="333">
        <f t="shared" si="53"/>
        <v>1802991.375</v>
      </c>
      <c r="T84" s="333">
        <f t="shared" si="54"/>
        <v>1802991.375</v>
      </c>
      <c r="U84" s="333">
        <f t="shared" si="55"/>
        <v>1802991.375</v>
      </c>
      <c r="V84" s="335">
        <f>SUM(J84:U84)</f>
        <v>21635896.5</v>
      </c>
      <c r="W84" s="333">
        <f>+B84+C84+F84-V84</f>
        <v>18414116</v>
      </c>
      <c r="X84" s="336">
        <f t="shared" si="58"/>
        <v>21635896.5</v>
      </c>
      <c r="Y84" s="337">
        <f t="shared" si="42"/>
        <v>0</v>
      </c>
    </row>
    <row r="85" spans="1:28" hidden="1">
      <c r="A85" s="331">
        <v>13</v>
      </c>
      <c r="B85" s="332">
        <f t="shared" si="40"/>
        <v>975064.09164383542</v>
      </c>
      <c r="C85" s="333"/>
      <c r="D85" s="332"/>
      <c r="E85" s="333"/>
      <c r="F85" s="332"/>
      <c r="G85" s="333">
        <f t="shared" ref="G85:G96" si="61">+((C85+F85)*0.5)</f>
        <v>0</v>
      </c>
      <c r="H85" s="333">
        <f t="shared" ref="H85:H96" si="62">+B85+G85+D85</f>
        <v>975064.09164383542</v>
      </c>
      <c r="I85" s="334"/>
      <c r="J85" s="333">
        <f t="shared" ref="J85:J96" si="63">H85*I85/100/12</f>
        <v>0</v>
      </c>
      <c r="K85" s="333">
        <f t="shared" si="45"/>
        <v>0</v>
      </c>
      <c r="L85" s="333">
        <f t="shared" si="60"/>
        <v>0</v>
      </c>
      <c r="M85" s="333">
        <f t="shared" si="47"/>
        <v>0</v>
      </c>
      <c r="N85" s="333">
        <f t="shared" si="48"/>
        <v>0</v>
      </c>
      <c r="O85" s="333">
        <f t="shared" si="49"/>
        <v>0</v>
      </c>
      <c r="P85" s="333">
        <f t="shared" si="50"/>
        <v>0</v>
      </c>
      <c r="Q85" s="333">
        <f t="shared" si="51"/>
        <v>0</v>
      </c>
      <c r="R85" s="333">
        <f t="shared" si="52"/>
        <v>0</v>
      </c>
      <c r="S85" s="333">
        <f t="shared" si="53"/>
        <v>0</v>
      </c>
      <c r="T85" s="333">
        <f t="shared" si="54"/>
        <v>0</v>
      </c>
      <c r="U85" s="333">
        <f t="shared" si="55"/>
        <v>0</v>
      </c>
      <c r="V85" s="335">
        <v>300275.52120097581</v>
      </c>
      <c r="W85" s="333">
        <f t="shared" ref="W85:W96" si="64">+B85+C85+F85-V85</f>
        <v>674788.57044285955</v>
      </c>
      <c r="X85" s="328"/>
      <c r="Y85" s="338">
        <f>V85-X85</f>
        <v>300275.52120097581</v>
      </c>
      <c r="AA85" s="97"/>
      <c r="AB85" s="227"/>
    </row>
    <row r="86" spans="1:28" hidden="1">
      <c r="A86" s="331">
        <v>17</v>
      </c>
      <c r="B86" s="332">
        <f t="shared" si="40"/>
        <v>528272.09600000002</v>
      </c>
      <c r="C86" s="333"/>
      <c r="D86" s="332"/>
      <c r="E86" s="333"/>
      <c r="F86" s="332"/>
      <c r="G86" s="333">
        <f t="shared" si="61"/>
        <v>0</v>
      </c>
      <c r="H86" s="333">
        <f t="shared" si="62"/>
        <v>528272.09600000002</v>
      </c>
      <c r="I86" s="334">
        <v>8</v>
      </c>
      <c r="J86" s="333">
        <f t="shared" si="63"/>
        <v>3521.8139733333337</v>
      </c>
      <c r="K86" s="333">
        <f t="shared" si="45"/>
        <v>3521.8139733333337</v>
      </c>
      <c r="L86" s="333">
        <f t="shared" si="60"/>
        <v>3521.8139733333337</v>
      </c>
      <c r="M86" s="333">
        <f t="shared" si="47"/>
        <v>3521.8139733333337</v>
      </c>
      <c r="N86" s="333">
        <f t="shared" si="48"/>
        <v>3521.8139733333337</v>
      </c>
      <c r="O86" s="333">
        <f t="shared" si="49"/>
        <v>3521.8139733333337</v>
      </c>
      <c r="P86" s="333">
        <f t="shared" si="50"/>
        <v>3521.8139733333337</v>
      </c>
      <c r="Q86" s="333">
        <f t="shared" si="51"/>
        <v>3521.8139733333337</v>
      </c>
      <c r="R86" s="333">
        <f t="shared" si="52"/>
        <v>3521.8139733333337</v>
      </c>
      <c r="S86" s="333">
        <f t="shared" si="53"/>
        <v>3521.8139733333337</v>
      </c>
      <c r="T86" s="333">
        <f t="shared" si="54"/>
        <v>3521.8139733333337</v>
      </c>
      <c r="U86" s="333">
        <f t="shared" si="55"/>
        <v>3521.8139733333337</v>
      </c>
      <c r="V86" s="335">
        <f t="shared" ref="V86:V96" si="65">SUM(J86:U86)</f>
        <v>42261.767680000004</v>
      </c>
      <c r="W86" s="333">
        <f t="shared" si="64"/>
        <v>486010.32832000003</v>
      </c>
      <c r="X86" s="328">
        <f t="shared" ref="X86:X96" si="66">H86*I86/100</f>
        <v>42261.767680000004</v>
      </c>
      <c r="Y86" s="338">
        <f t="shared" ref="Y86:Y97" si="67">V86-X86</f>
        <v>0</v>
      </c>
      <c r="AA86" s="101"/>
      <c r="AB86" s="102"/>
    </row>
    <row r="87" spans="1:28" hidden="1">
      <c r="A87" s="331">
        <v>38</v>
      </c>
      <c r="B87" s="332">
        <f t="shared" si="40"/>
        <v>5142197.4050000003</v>
      </c>
      <c r="C87" s="333"/>
      <c r="D87" s="332"/>
      <c r="E87" s="333"/>
      <c r="F87" s="332"/>
      <c r="G87" s="333">
        <f t="shared" si="61"/>
        <v>0</v>
      </c>
      <c r="H87" s="333">
        <f t="shared" si="62"/>
        <v>5142197.4050000003</v>
      </c>
      <c r="I87" s="334">
        <v>30</v>
      </c>
      <c r="J87" s="333">
        <f t="shared" si="63"/>
        <v>128554.935125</v>
      </c>
      <c r="K87" s="333">
        <f t="shared" si="45"/>
        <v>128554.935125</v>
      </c>
      <c r="L87" s="333">
        <f t="shared" si="60"/>
        <v>128554.935125</v>
      </c>
      <c r="M87" s="333">
        <f t="shared" si="47"/>
        <v>128554.935125</v>
      </c>
      <c r="N87" s="333">
        <f t="shared" si="48"/>
        <v>128554.935125</v>
      </c>
      <c r="O87" s="333">
        <f t="shared" si="49"/>
        <v>128554.935125</v>
      </c>
      <c r="P87" s="333">
        <f t="shared" si="50"/>
        <v>128554.935125</v>
      </c>
      <c r="Q87" s="333">
        <f t="shared" si="51"/>
        <v>128554.935125</v>
      </c>
      <c r="R87" s="333">
        <f t="shared" si="52"/>
        <v>128554.935125</v>
      </c>
      <c r="S87" s="333">
        <f t="shared" si="53"/>
        <v>128554.935125</v>
      </c>
      <c r="T87" s="333">
        <f t="shared" si="54"/>
        <v>128554.935125</v>
      </c>
      <c r="U87" s="333">
        <f t="shared" si="55"/>
        <v>128554.935125</v>
      </c>
      <c r="V87" s="335">
        <f t="shared" si="65"/>
        <v>1542659.2215000002</v>
      </c>
      <c r="W87" s="333">
        <f t="shared" si="64"/>
        <v>3599538.1835000003</v>
      </c>
      <c r="X87" s="328">
        <f t="shared" si="66"/>
        <v>1542659.2215</v>
      </c>
      <c r="Y87" s="338">
        <f t="shared" si="67"/>
        <v>0</v>
      </c>
      <c r="AA87" s="101"/>
      <c r="AB87" s="228"/>
    </row>
    <row r="88" spans="1:28" hidden="1">
      <c r="A88" s="331">
        <v>41</v>
      </c>
      <c r="B88" s="332">
        <f t="shared" si="40"/>
        <v>5449874.8217465756</v>
      </c>
      <c r="C88" s="333">
        <v>3770446</v>
      </c>
      <c r="D88" s="332"/>
      <c r="E88" s="332"/>
      <c r="F88" s="332"/>
      <c r="G88" s="333">
        <f t="shared" si="61"/>
        <v>1885223</v>
      </c>
      <c r="H88" s="333">
        <f t="shared" si="62"/>
        <v>7335097.8217465756</v>
      </c>
      <c r="I88" s="334">
        <v>25</v>
      </c>
      <c r="J88" s="333">
        <f t="shared" si="63"/>
        <v>152814.53795305366</v>
      </c>
      <c r="K88" s="333">
        <f t="shared" si="45"/>
        <v>152814.53795305366</v>
      </c>
      <c r="L88" s="333">
        <f t="shared" si="60"/>
        <v>152814.53795305366</v>
      </c>
      <c r="M88" s="333">
        <f t="shared" si="47"/>
        <v>152814.53795305366</v>
      </c>
      <c r="N88" s="333">
        <f t="shared" si="48"/>
        <v>152814.53795305366</v>
      </c>
      <c r="O88" s="333">
        <f t="shared" si="49"/>
        <v>152814.53795305366</v>
      </c>
      <c r="P88" s="333">
        <f t="shared" si="50"/>
        <v>152814.53795305366</v>
      </c>
      <c r="Q88" s="333">
        <f t="shared" si="51"/>
        <v>152814.53795305366</v>
      </c>
      <c r="R88" s="333">
        <f t="shared" si="52"/>
        <v>152814.53795305366</v>
      </c>
      <c r="S88" s="333">
        <f t="shared" si="53"/>
        <v>152814.53795305366</v>
      </c>
      <c r="T88" s="333">
        <f t="shared" si="54"/>
        <v>152814.53795305366</v>
      </c>
      <c r="U88" s="333">
        <f t="shared" si="55"/>
        <v>152814.53795305366</v>
      </c>
      <c r="V88" s="335">
        <f t="shared" si="65"/>
        <v>1833774.4554366434</v>
      </c>
      <c r="W88" s="333">
        <f t="shared" si="64"/>
        <v>7386546.3663099334</v>
      </c>
      <c r="X88" s="328">
        <f t="shared" si="66"/>
        <v>1833774.4554366439</v>
      </c>
      <c r="Y88" s="338">
        <f t="shared" si="67"/>
        <v>0</v>
      </c>
      <c r="AA88" s="101"/>
      <c r="AB88" s="228"/>
    </row>
    <row r="89" spans="1:28" hidden="1">
      <c r="A89" s="331">
        <v>45</v>
      </c>
      <c r="B89" s="332">
        <f t="shared" si="40"/>
        <v>3934.6175000000017</v>
      </c>
      <c r="C89" s="333"/>
      <c r="D89" s="332"/>
      <c r="E89" s="332"/>
      <c r="F89" s="332"/>
      <c r="G89" s="333">
        <f t="shared" si="61"/>
        <v>0</v>
      </c>
      <c r="H89" s="333">
        <f t="shared" si="62"/>
        <v>3934.6175000000017</v>
      </c>
      <c r="I89" s="334">
        <v>45</v>
      </c>
      <c r="J89" s="333">
        <f t="shared" si="63"/>
        <v>147.54815625000006</v>
      </c>
      <c r="K89" s="333">
        <f t="shared" si="45"/>
        <v>147.54815625000006</v>
      </c>
      <c r="L89" s="333">
        <f t="shared" si="60"/>
        <v>147.54815625000006</v>
      </c>
      <c r="M89" s="333">
        <f t="shared" si="47"/>
        <v>147.54815625000006</v>
      </c>
      <c r="N89" s="333">
        <f t="shared" si="48"/>
        <v>147.54815625000006</v>
      </c>
      <c r="O89" s="333">
        <f t="shared" si="49"/>
        <v>147.54815625000006</v>
      </c>
      <c r="P89" s="333">
        <f t="shared" si="50"/>
        <v>147.54815625000006</v>
      </c>
      <c r="Q89" s="333">
        <f t="shared" si="51"/>
        <v>147.54815625000006</v>
      </c>
      <c r="R89" s="333">
        <f t="shared" si="52"/>
        <v>147.54815625000006</v>
      </c>
      <c r="S89" s="333">
        <f t="shared" si="53"/>
        <v>147.54815625000006</v>
      </c>
      <c r="T89" s="333">
        <f t="shared" si="54"/>
        <v>147.54815625000006</v>
      </c>
      <c r="U89" s="333">
        <f t="shared" si="55"/>
        <v>147.54815625000006</v>
      </c>
      <c r="V89" s="335">
        <f t="shared" si="65"/>
        <v>1770.5778750000011</v>
      </c>
      <c r="W89" s="333">
        <f t="shared" si="64"/>
        <v>2164.0396250000003</v>
      </c>
      <c r="X89" s="328">
        <f t="shared" si="66"/>
        <v>1770.5778750000006</v>
      </c>
      <c r="Y89" s="338">
        <f t="shared" si="67"/>
        <v>0</v>
      </c>
      <c r="AA89" s="101"/>
      <c r="AB89" s="230"/>
    </row>
    <row r="90" spans="1:28" hidden="1">
      <c r="A90" s="339">
        <v>49</v>
      </c>
      <c r="B90" s="332">
        <f t="shared" si="40"/>
        <v>743762881.83858848</v>
      </c>
      <c r="C90" s="332">
        <f>126638045-AB92</f>
        <v>126638045</v>
      </c>
      <c r="D90" s="332"/>
      <c r="E90" s="333"/>
      <c r="F90" s="332"/>
      <c r="G90" s="333">
        <f t="shared" si="61"/>
        <v>63319022.5</v>
      </c>
      <c r="H90" s="333">
        <f t="shared" si="62"/>
        <v>807081904.33858848</v>
      </c>
      <c r="I90" s="334">
        <v>8</v>
      </c>
      <c r="J90" s="333">
        <f t="shared" si="63"/>
        <v>5380546.0289239231</v>
      </c>
      <c r="K90" s="333">
        <f t="shared" si="45"/>
        <v>5380546.0289239231</v>
      </c>
      <c r="L90" s="333">
        <f t="shared" si="60"/>
        <v>5380546.0289239231</v>
      </c>
      <c r="M90" s="333">
        <f t="shared" si="47"/>
        <v>5380546.0289239231</v>
      </c>
      <c r="N90" s="333">
        <f t="shared" si="48"/>
        <v>5380546.0289239231</v>
      </c>
      <c r="O90" s="333">
        <f t="shared" si="49"/>
        <v>5380546.0289239231</v>
      </c>
      <c r="P90" s="333">
        <f t="shared" si="50"/>
        <v>5380546.0289239231</v>
      </c>
      <c r="Q90" s="333">
        <f t="shared" si="51"/>
        <v>5380546.0289239231</v>
      </c>
      <c r="R90" s="333">
        <f t="shared" si="52"/>
        <v>5380546.0289239231</v>
      </c>
      <c r="S90" s="333">
        <f t="shared" si="53"/>
        <v>5380546.0289239231</v>
      </c>
      <c r="T90" s="333">
        <f t="shared" si="54"/>
        <v>5380546.0289239231</v>
      </c>
      <c r="U90" s="333">
        <f t="shared" si="55"/>
        <v>5380546.0289239231</v>
      </c>
      <c r="V90" s="335">
        <f t="shared" si="65"/>
        <v>64566552.347087063</v>
      </c>
      <c r="W90" s="333">
        <f t="shared" si="64"/>
        <v>805834374.49150145</v>
      </c>
      <c r="X90" s="328">
        <f t="shared" si="66"/>
        <v>64566552.347087078</v>
      </c>
      <c r="Y90" s="338">
        <f t="shared" si="67"/>
        <v>0</v>
      </c>
      <c r="AA90" s="101"/>
      <c r="AB90" s="230"/>
    </row>
    <row r="91" spans="1:28" hidden="1">
      <c r="A91" s="339">
        <v>50</v>
      </c>
      <c r="B91" s="332">
        <f t="shared" si="40"/>
        <v>29114682.033124998</v>
      </c>
      <c r="C91" s="332">
        <v>19818099</v>
      </c>
      <c r="D91" s="332"/>
      <c r="E91" s="333"/>
      <c r="F91" s="332"/>
      <c r="G91" s="333">
        <f t="shared" si="61"/>
        <v>9909049.5</v>
      </c>
      <c r="H91" s="333">
        <f t="shared" si="62"/>
        <v>39023731.533124998</v>
      </c>
      <c r="I91" s="334">
        <v>55</v>
      </c>
      <c r="J91" s="333">
        <f t="shared" si="63"/>
        <v>1788587.6952682289</v>
      </c>
      <c r="K91" s="333">
        <f t="shared" si="45"/>
        <v>1788587.6952682289</v>
      </c>
      <c r="L91" s="333">
        <f t="shared" si="60"/>
        <v>1788587.6952682289</v>
      </c>
      <c r="M91" s="333">
        <f t="shared" si="47"/>
        <v>1788587.6952682289</v>
      </c>
      <c r="N91" s="333">
        <f t="shared" si="48"/>
        <v>1788587.6952682289</v>
      </c>
      <c r="O91" s="333">
        <f t="shared" si="49"/>
        <v>1788587.6952682289</v>
      </c>
      <c r="P91" s="333">
        <f t="shared" si="50"/>
        <v>1788587.6952682289</v>
      </c>
      <c r="Q91" s="333">
        <f t="shared" si="51"/>
        <v>1788587.6952682289</v>
      </c>
      <c r="R91" s="333">
        <f t="shared" si="52"/>
        <v>1788587.6952682289</v>
      </c>
      <c r="S91" s="333">
        <f t="shared" si="53"/>
        <v>1788587.6952682289</v>
      </c>
      <c r="T91" s="333">
        <f t="shared" si="54"/>
        <v>1788587.6952682289</v>
      </c>
      <c r="U91" s="333">
        <f t="shared" si="55"/>
        <v>1788587.6952682289</v>
      </c>
      <c r="V91" s="335">
        <f t="shared" si="65"/>
        <v>21463052.343218748</v>
      </c>
      <c r="W91" s="333">
        <f t="shared" si="64"/>
        <v>27469728.689906251</v>
      </c>
      <c r="X91" s="328">
        <f t="shared" si="66"/>
        <v>21463052.343218748</v>
      </c>
      <c r="Y91" s="338">
        <f t="shared" si="67"/>
        <v>0</v>
      </c>
      <c r="AA91" s="101"/>
      <c r="AB91" s="230"/>
    </row>
    <row r="92" spans="1:28" hidden="1">
      <c r="A92" s="331">
        <v>51</v>
      </c>
      <c r="B92" s="332">
        <f t="shared" si="40"/>
        <v>1464755837.8690608</v>
      </c>
      <c r="C92" s="332">
        <f>276388488.048271-AB93</f>
        <v>276388488.048271</v>
      </c>
      <c r="D92" s="332"/>
      <c r="E92" s="333"/>
      <c r="F92" s="332"/>
      <c r="G92" s="333">
        <f t="shared" si="61"/>
        <v>138194244.0241355</v>
      </c>
      <c r="H92" s="333">
        <f t="shared" si="62"/>
        <v>1602950081.8931963</v>
      </c>
      <c r="I92" s="334">
        <v>6</v>
      </c>
      <c r="J92" s="333">
        <f t="shared" si="63"/>
        <v>8014750.4094659826</v>
      </c>
      <c r="K92" s="333">
        <f t="shared" si="45"/>
        <v>8014750.4094659826</v>
      </c>
      <c r="L92" s="333">
        <f t="shared" si="60"/>
        <v>8014750.4094659826</v>
      </c>
      <c r="M92" s="333">
        <f t="shared" si="47"/>
        <v>8014750.4094659826</v>
      </c>
      <c r="N92" s="333">
        <f t="shared" si="48"/>
        <v>8014750.4094659826</v>
      </c>
      <c r="O92" s="333">
        <f t="shared" si="49"/>
        <v>8014750.4094659826</v>
      </c>
      <c r="P92" s="333">
        <f t="shared" si="50"/>
        <v>8014750.4094659826</v>
      </c>
      <c r="Q92" s="333">
        <f t="shared" si="51"/>
        <v>8014750.4094659826</v>
      </c>
      <c r="R92" s="333">
        <f t="shared" si="52"/>
        <v>8014750.4094659826</v>
      </c>
      <c r="S92" s="333">
        <f t="shared" si="53"/>
        <v>8014750.4094659826</v>
      </c>
      <c r="T92" s="333">
        <f t="shared" si="54"/>
        <v>8014750.4094659826</v>
      </c>
      <c r="U92" s="333">
        <f t="shared" si="55"/>
        <v>8014750.4094659826</v>
      </c>
      <c r="V92" s="335">
        <f t="shared" si="65"/>
        <v>96177004.913591787</v>
      </c>
      <c r="W92" s="333">
        <f t="shared" si="64"/>
        <v>1644967321.0037398</v>
      </c>
      <c r="X92" s="328">
        <f t="shared" si="66"/>
        <v>96177004.913591787</v>
      </c>
      <c r="Y92" s="338">
        <f t="shared" si="67"/>
        <v>0</v>
      </c>
      <c r="AA92" s="101"/>
      <c r="AB92" s="230"/>
    </row>
    <row r="93" spans="1:28" hidden="1">
      <c r="A93" s="340" t="s">
        <v>224</v>
      </c>
      <c r="B93" s="332">
        <f t="shared" si="40"/>
        <v>68917750.930906162</v>
      </c>
      <c r="C93" s="332">
        <v>14173928.35839</v>
      </c>
      <c r="D93" s="332"/>
      <c r="E93" s="333"/>
      <c r="F93" s="332"/>
      <c r="G93" s="333">
        <f t="shared" si="61"/>
        <v>7086964.1791949999</v>
      </c>
      <c r="H93" s="333">
        <f t="shared" si="62"/>
        <v>76004715.110101163</v>
      </c>
      <c r="I93" s="334">
        <v>6</v>
      </c>
      <c r="J93" s="333">
        <f t="shared" si="63"/>
        <v>380023.57555050583</v>
      </c>
      <c r="K93" s="333">
        <f t="shared" si="45"/>
        <v>380023.57555050583</v>
      </c>
      <c r="L93" s="333">
        <f t="shared" si="60"/>
        <v>380023.57555050583</v>
      </c>
      <c r="M93" s="333">
        <f t="shared" si="47"/>
        <v>380023.57555050583</v>
      </c>
      <c r="N93" s="333">
        <f t="shared" si="48"/>
        <v>380023.57555050583</v>
      </c>
      <c r="O93" s="333">
        <f t="shared" si="49"/>
        <v>380023.57555050583</v>
      </c>
      <c r="P93" s="333">
        <f t="shared" si="50"/>
        <v>380023.57555050583</v>
      </c>
      <c r="Q93" s="333">
        <f t="shared" si="51"/>
        <v>380023.57555050583</v>
      </c>
      <c r="R93" s="333">
        <f t="shared" si="52"/>
        <v>380023.57555050583</v>
      </c>
      <c r="S93" s="333">
        <f t="shared" si="53"/>
        <v>380023.57555050583</v>
      </c>
      <c r="T93" s="333">
        <f t="shared" si="54"/>
        <v>380023.57555050583</v>
      </c>
      <c r="U93" s="333">
        <f t="shared" si="55"/>
        <v>380023.57555050583</v>
      </c>
      <c r="V93" s="335">
        <f t="shared" ref="V93" si="68">SUM(J93:U93)</f>
        <v>4560282.9066060698</v>
      </c>
      <c r="W93" s="333">
        <f t="shared" si="64"/>
        <v>78531396.382690102</v>
      </c>
      <c r="X93" s="328">
        <f t="shared" si="66"/>
        <v>4560282.9066060698</v>
      </c>
      <c r="Y93" s="338">
        <f t="shared" si="67"/>
        <v>0</v>
      </c>
      <c r="AA93" s="101"/>
      <c r="AB93" s="230"/>
    </row>
    <row r="94" spans="1:28" hidden="1">
      <c r="A94" s="331">
        <v>43.2</v>
      </c>
      <c r="B94" s="332">
        <f t="shared" si="40"/>
        <v>0</v>
      </c>
      <c r="C94" s="332"/>
      <c r="D94" s="332"/>
      <c r="E94" s="333"/>
      <c r="F94" s="332"/>
      <c r="G94" s="333">
        <f t="shared" si="61"/>
        <v>0</v>
      </c>
      <c r="H94" s="333">
        <f t="shared" si="62"/>
        <v>0</v>
      </c>
      <c r="I94" s="334">
        <v>50</v>
      </c>
      <c r="J94" s="333">
        <f t="shared" si="63"/>
        <v>0</v>
      </c>
      <c r="K94" s="333">
        <f t="shared" si="45"/>
        <v>0</v>
      </c>
      <c r="L94" s="333">
        <f t="shared" si="60"/>
        <v>0</v>
      </c>
      <c r="M94" s="333">
        <f t="shared" si="47"/>
        <v>0</v>
      </c>
      <c r="N94" s="333">
        <f t="shared" si="48"/>
        <v>0</v>
      </c>
      <c r="O94" s="333">
        <f t="shared" si="49"/>
        <v>0</v>
      </c>
      <c r="P94" s="333">
        <f t="shared" si="50"/>
        <v>0</v>
      </c>
      <c r="Q94" s="333">
        <f t="shared" si="51"/>
        <v>0</v>
      </c>
      <c r="R94" s="333">
        <f t="shared" si="52"/>
        <v>0</v>
      </c>
      <c r="S94" s="333">
        <f t="shared" si="53"/>
        <v>0</v>
      </c>
      <c r="T94" s="333">
        <f t="shared" si="54"/>
        <v>0</v>
      </c>
      <c r="U94" s="333">
        <f t="shared" si="55"/>
        <v>0</v>
      </c>
      <c r="V94" s="335">
        <f t="shared" si="65"/>
        <v>0</v>
      </c>
      <c r="W94" s="333">
        <f t="shared" si="64"/>
        <v>0</v>
      </c>
      <c r="X94" s="328">
        <f t="shared" si="66"/>
        <v>0</v>
      </c>
      <c r="Y94" s="338">
        <f t="shared" si="67"/>
        <v>0</v>
      </c>
      <c r="AA94" s="101"/>
      <c r="AB94" s="104"/>
    </row>
    <row r="95" spans="1:28" ht="13.5" hidden="1" thickBot="1">
      <c r="A95" s="331" t="s">
        <v>158</v>
      </c>
      <c r="B95" s="332">
        <f t="shared" si="40"/>
        <v>17831927.797165163</v>
      </c>
      <c r="C95" s="332"/>
      <c r="D95" s="332"/>
      <c r="E95" s="333"/>
      <c r="F95" s="332"/>
      <c r="G95" s="333">
        <f t="shared" si="61"/>
        <v>0</v>
      </c>
      <c r="H95" s="333">
        <f t="shared" si="62"/>
        <v>17831927.797165163</v>
      </c>
      <c r="I95" s="334">
        <v>7</v>
      </c>
      <c r="J95" s="333">
        <f t="shared" si="63"/>
        <v>104019.57881679678</v>
      </c>
      <c r="K95" s="333">
        <f t="shared" si="45"/>
        <v>104019.57881679678</v>
      </c>
      <c r="L95" s="333">
        <f t="shared" si="60"/>
        <v>104019.57881679678</v>
      </c>
      <c r="M95" s="333">
        <f t="shared" si="47"/>
        <v>104019.57881679678</v>
      </c>
      <c r="N95" s="333">
        <f t="shared" si="48"/>
        <v>104019.57881679678</v>
      </c>
      <c r="O95" s="333">
        <f t="shared" si="49"/>
        <v>104019.57881679678</v>
      </c>
      <c r="P95" s="333">
        <f t="shared" si="50"/>
        <v>104019.57881679678</v>
      </c>
      <c r="Q95" s="333">
        <f t="shared" si="51"/>
        <v>104019.57881679678</v>
      </c>
      <c r="R95" s="333">
        <f t="shared" si="52"/>
        <v>104019.57881679678</v>
      </c>
      <c r="S95" s="333">
        <f t="shared" si="53"/>
        <v>104019.57881679678</v>
      </c>
      <c r="T95" s="333">
        <f t="shared" si="54"/>
        <v>104019.57881679678</v>
      </c>
      <c r="U95" s="333">
        <f t="shared" si="55"/>
        <v>104019.57881679678</v>
      </c>
      <c r="V95" s="335">
        <f t="shared" si="65"/>
        <v>1248234.9458015615</v>
      </c>
      <c r="W95" s="333">
        <f t="shared" si="64"/>
        <v>16583692.851363601</v>
      </c>
      <c r="X95" s="328">
        <f t="shared" si="66"/>
        <v>1248234.9458015615</v>
      </c>
      <c r="Y95" s="338">
        <f t="shared" si="67"/>
        <v>0</v>
      </c>
      <c r="AA95" s="112"/>
      <c r="AB95" s="232"/>
    </row>
    <row r="96" spans="1:28" hidden="1">
      <c r="A96" s="341">
        <v>14.1</v>
      </c>
      <c r="B96" s="332">
        <f t="shared" si="40"/>
        <v>9120660.5710924678</v>
      </c>
      <c r="C96" s="332">
        <f>1883867-AB91</f>
        <v>1883867</v>
      </c>
      <c r="D96" s="332"/>
      <c r="E96" s="333"/>
      <c r="F96" s="332"/>
      <c r="G96" s="333">
        <f t="shared" si="61"/>
        <v>941933.5</v>
      </c>
      <c r="H96" s="333">
        <f t="shared" si="62"/>
        <v>10062594.071092468</v>
      </c>
      <c r="I96" s="334">
        <v>5</v>
      </c>
      <c r="J96" s="333">
        <f t="shared" si="63"/>
        <v>41927.475296218618</v>
      </c>
      <c r="K96" s="333">
        <f t="shared" si="45"/>
        <v>41927.475296218618</v>
      </c>
      <c r="L96" s="333">
        <f t="shared" si="60"/>
        <v>41927.475296218618</v>
      </c>
      <c r="M96" s="333">
        <f t="shared" si="47"/>
        <v>41927.475296218618</v>
      </c>
      <c r="N96" s="333">
        <f t="shared" si="48"/>
        <v>41927.475296218618</v>
      </c>
      <c r="O96" s="333">
        <f t="shared" si="49"/>
        <v>41927.475296218618</v>
      </c>
      <c r="P96" s="333">
        <f t="shared" si="50"/>
        <v>41927.475296218618</v>
      </c>
      <c r="Q96" s="333">
        <f t="shared" si="51"/>
        <v>41927.475296218618</v>
      </c>
      <c r="R96" s="333">
        <f t="shared" si="52"/>
        <v>41927.475296218618</v>
      </c>
      <c r="S96" s="333">
        <f t="shared" si="53"/>
        <v>41927.475296218618</v>
      </c>
      <c r="T96" s="333">
        <f t="shared" si="54"/>
        <v>41927.475296218618</v>
      </c>
      <c r="U96" s="333">
        <f t="shared" si="55"/>
        <v>41927.475296218618</v>
      </c>
      <c r="V96" s="335">
        <f t="shared" si="65"/>
        <v>503129.70355462353</v>
      </c>
      <c r="W96" s="333">
        <f t="shared" si="64"/>
        <v>10501397.867537845</v>
      </c>
      <c r="X96" s="328">
        <f t="shared" si="66"/>
        <v>503129.70355462341</v>
      </c>
      <c r="Y96" s="338">
        <f t="shared" si="67"/>
        <v>0</v>
      </c>
    </row>
    <row r="97" spans="1:25" ht="13.5" hidden="1" thickBot="1">
      <c r="A97" s="342" t="s">
        <v>84</v>
      </c>
      <c r="B97" s="343">
        <f>SUM(B76:B96)</f>
        <v>4347989871.3090506</v>
      </c>
      <c r="C97" s="343">
        <f>SUM(C76:C96)</f>
        <v>511835137.35838968</v>
      </c>
      <c r="D97" s="343">
        <f>SUM(D76:D96)</f>
        <v>0</v>
      </c>
      <c r="E97" s="343">
        <f t="shared" ref="E97:H97" si="69">SUM(E76:E96)</f>
        <v>0</v>
      </c>
      <c r="F97" s="343">
        <f t="shared" si="69"/>
        <v>0</v>
      </c>
      <c r="G97" s="343">
        <f t="shared" si="69"/>
        <v>255917568.67919484</v>
      </c>
      <c r="H97" s="343">
        <f t="shared" si="69"/>
        <v>4603907439.988245</v>
      </c>
      <c r="I97" s="343"/>
      <c r="J97" s="343">
        <f t="shared" ref="J97:T97" si="70">SUM(J76:J96)</f>
        <v>33273836.127960481</v>
      </c>
      <c r="K97" s="343">
        <f t="shared" si="70"/>
        <v>33273836.127960481</v>
      </c>
      <c r="L97" s="343">
        <f t="shared" si="70"/>
        <v>33273836.127960481</v>
      </c>
      <c r="M97" s="343">
        <f t="shared" si="70"/>
        <v>33273836.127960481</v>
      </c>
      <c r="N97" s="343">
        <f t="shared" si="70"/>
        <v>33273836.127960481</v>
      </c>
      <c r="O97" s="343">
        <f t="shared" si="70"/>
        <v>33273836.127960481</v>
      </c>
      <c r="P97" s="343">
        <f t="shared" si="70"/>
        <v>33273836.127960481</v>
      </c>
      <c r="Q97" s="343">
        <f t="shared" si="70"/>
        <v>33273836.127960481</v>
      </c>
      <c r="R97" s="343">
        <f t="shared" si="70"/>
        <v>33273836.127960481</v>
      </c>
      <c r="S97" s="343">
        <f t="shared" si="70"/>
        <v>33273836.127960481</v>
      </c>
      <c r="T97" s="343">
        <f t="shared" si="70"/>
        <v>33273836.127960481</v>
      </c>
      <c r="U97" s="343">
        <f>SUM(U76:U96)</f>
        <v>33273836.127960481</v>
      </c>
      <c r="V97" s="343">
        <f>SUM(V76:V96)</f>
        <v>399586309.05672675</v>
      </c>
      <c r="W97" s="343">
        <f>SUM(W76:W96)</f>
        <v>4460238699.610714</v>
      </c>
      <c r="X97" s="328">
        <f>SUM(X76:X96)</f>
        <v>399286033.5355258</v>
      </c>
      <c r="Y97" s="338">
        <f t="shared" si="67"/>
        <v>300275.52120095491</v>
      </c>
    </row>
    <row r="98" spans="1:25" hidden="1">
      <c r="A98" s="344"/>
      <c r="B98" s="345" t="s">
        <v>119</v>
      </c>
      <c r="C98" s="346">
        <f>+AB95</f>
        <v>0</v>
      </c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7"/>
      <c r="Y98" s="347"/>
    </row>
    <row r="99" spans="1:25" hidden="1">
      <c r="A99" s="344"/>
      <c r="B99" s="345" t="s">
        <v>84</v>
      </c>
      <c r="C99" s="346">
        <f>+C97+C98</f>
        <v>511835137.35838968</v>
      </c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7"/>
      <c r="Y99" s="347"/>
    </row>
    <row r="100" spans="1:25" hidden="1">
      <c r="A100" s="344"/>
      <c r="B100" s="345" t="s">
        <v>226</v>
      </c>
      <c r="C100" s="346">
        <f>+C99-C93</f>
        <v>497661208.9999997</v>
      </c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7"/>
      <c r="Y100" s="347"/>
    </row>
    <row r="101" spans="1:25" hidden="1">
      <c r="A101" s="307" t="s">
        <v>189</v>
      </c>
      <c r="B101" s="308"/>
      <c r="C101" s="308"/>
      <c r="D101" s="308"/>
      <c r="E101" s="308"/>
      <c r="F101" s="308"/>
      <c r="G101" s="308"/>
      <c r="H101" s="309" t="s">
        <v>127</v>
      </c>
      <c r="I101" s="308"/>
      <c r="J101" s="310"/>
      <c r="K101" s="308"/>
      <c r="L101" s="308"/>
      <c r="M101" s="308"/>
      <c r="N101" s="308"/>
      <c r="O101" s="308"/>
      <c r="P101" s="308"/>
      <c r="Q101" s="308"/>
      <c r="R101" s="308"/>
      <c r="S101" s="308"/>
      <c r="T101" s="308"/>
      <c r="U101" s="308"/>
      <c r="V101" s="308"/>
      <c r="W101" s="308"/>
      <c r="X101" s="311"/>
      <c r="Y101" s="312"/>
    </row>
    <row r="102" spans="1:25" hidden="1">
      <c r="A102" s="307" t="s">
        <v>232</v>
      </c>
      <c r="B102" s="308"/>
      <c r="C102" s="308"/>
      <c r="D102" s="308"/>
      <c r="E102" s="308"/>
      <c r="F102" s="308"/>
      <c r="G102" s="308"/>
      <c r="H102" s="313" t="s">
        <v>131</v>
      </c>
      <c r="I102" s="308"/>
      <c r="J102" s="310"/>
      <c r="K102" s="308"/>
      <c r="L102" s="308"/>
      <c r="M102" s="308"/>
      <c r="N102" s="308"/>
      <c r="O102" s="308"/>
      <c r="P102" s="308"/>
      <c r="Q102" s="308"/>
      <c r="R102" s="308"/>
      <c r="S102" s="308"/>
      <c r="T102" s="310"/>
      <c r="U102" s="308"/>
      <c r="V102" s="308"/>
      <c r="W102" s="308"/>
      <c r="X102" s="311"/>
      <c r="Y102" s="312"/>
    </row>
    <row r="103" spans="1:25" hidden="1">
      <c r="A103" s="307" t="s">
        <v>133</v>
      </c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14"/>
      <c r="Q103" s="308"/>
      <c r="R103" s="308"/>
      <c r="S103" s="308"/>
      <c r="T103" s="308"/>
      <c r="U103" s="308"/>
      <c r="V103" s="308"/>
      <c r="W103" s="308"/>
      <c r="X103" s="311"/>
      <c r="Y103" s="312"/>
    </row>
    <row r="104" spans="1:25" hidden="1">
      <c r="A104" s="317" t="s">
        <v>191</v>
      </c>
      <c r="B104" s="31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11"/>
      <c r="Y104" s="312"/>
    </row>
    <row r="105" spans="1:25" hidden="1">
      <c r="A105" s="348"/>
      <c r="B105" s="349" t="s">
        <v>134</v>
      </c>
      <c r="C105" s="350" t="s">
        <v>135</v>
      </c>
      <c r="D105" s="351" t="s">
        <v>136</v>
      </c>
      <c r="E105" s="348"/>
      <c r="F105" s="350" t="s">
        <v>137</v>
      </c>
      <c r="G105" s="351" t="s">
        <v>138</v>
      </c>
      <c r="H105" s="350" t="s">
        <v>139</v>
      </c>
      <c r="I105" s="348"/>
      <c r="J105" s="351" t="s">
        <v>25</v>
      </c>
      <c r="K105" s="351" t="s">
        <v>25</v>
      </c>
      <c r="L105" s="351" t="s">
        <v>25</v>
      </c>
      <c r="M105" s="351" t="s">
        <v>25</v>
      </c>
      <c r="N105" s="351" t="s">
        <v>25</v>
      </c>
      <c r="O105" s="351" t="s">
        <v>25</v>
      </c>
      <c r="P105" s="351" t="s">
        <v>25</v>
      </c>
      <c r="Q105" s="351" t="s">
        <v>25</v>
      </c>
      <c r="R105" s="351" t="s">
        <v>25</v>
      </c>
      <c r="S105" s="351" t="s">
        <v>25</v>
      </c>
      <c r="T105" s="351" t="s">
        <v>25</v>
      </c>
      <c r="U105" s="352" t="s">
        <v>25</v>
      </c>
      <c r="V105" s="351" t="s">
        <v>25</v>
      </c>
      <c r="W105" s="353" t="s">
        <v>140</v>
      </c>
      <c r="X105" s="311"/>
      <c r="Y105" s="312"/>
    </row>
    <row r="106" spans="1:25" hidden="1">
      <c r="A106" s="354" t="s">
        <v>141</v>
      </c>
      <c r="B106" s="355" t="s">
        <v>142</v>
      </c>
      <c r="C106" s="354" t="s">
        <v>5</v>
      </c>
      <c r="D106" s="354" t="s">
        <v>143</v>
      </c>
      <c r="E106" s="356" t="s">
        <v>144</v>
      </c>
      <c r="F106" s="354" t="s">
        <v>145</v>
      </c>
      <c r="G106" s="357" t="s">
        <v>146</v>
      </c>
      <c r="H106" s="354" t="s">
        <v>147</v>
      </c>
      <c r="I106" s="357" t="s">
        <v>16</v>
      </c>
      <c r="J106" s="357" t="s">
        <v>192</v>
      </c>
      <c r="K106" s="357" t="s">
        <v>192</v>
      </c>
      <c r="L106" s="357" t="s">
        <v>192</v>
      </c>
      <c r="M106" s="357" t="s">
        <v>192</v>
      </c>
      <c r="N106" s="357" t="s">
        <v>192</v>
      </c>
      <c r="O106" s="357" t="s">
        <v>192</v>
      </c>
      <c r="P106" s="357" t="s">
        <v>192</v>
      </c>
      <c r="Q106" s="357" t="s">
        <v>192</v>
      </c>
      <c r="R106" s="357" t="s">
        <v>192</v>
      </c>
      <c r="S106" s="357" t="s">
        <v>192</v>
      </c>
      <c r="T106" s="357" t="s">
        <v>192</v>
      </c>
      <c r="U106" s="358" t="s">
        <v>192</v>
      </c>
      <c r="V106" s="354"/>
      <c r="W106" s="359" t="s">
        <v>10</v>
      </c>
      <c r="X106" s="311"/>
      <c r="Y106" s="322"/>
    </row>
    <row r="107" spans="1:25" hidden="1">
      <c r="A107" s="360" t="s">
        <v>148</v>
      </c>
      <c r="B107" s="361" t="s">
        <v>149</v>
      </c>
      <c r="C107" s="360" t="s">
        <v>84</v>
      </c>
      <c r="D107" s="362" t="s">
        <v>150</v>
      </c>
      <c r="E107" s="363"/>
      <c r="F107" s="360" t="s">
        <v>151</v>
      </c>
      <c r="G107" s="362" t="s">
        <v>152</v>
      </c>
      <c r="H107" s="360" t="s">
        <v>153</v>
      </c>
      <c r="I107" s="362" t="s">
        <v>154</v>
      </c>
      <c r="J107" s="362" t="s">
        <v>194</v>
      </c>
      <c r="K107" s="362" t="s">
        <v>195</v>
      </c>
      <c r="L107" s="362" t="s">
        <v>196</v>
      </c>
      <c r="M107" s="362" t="s">
        <v>197</v>
      </c>
      <c r="N107" s="362" t="s">
        <v>198</v>
      </c>
      <c r="O107" s="362" t="s">
        <v>199</v>
      </c>
      <c r="P107" s="362" t="s">
        <v>200</v>
      </c>
      <c r="Q107" s="362" t="s">
        <v>201</v>
      </c>
      <c r="R107" s="362" t="s">
        <v>202</v>
      </c>
      <c r="S107" s="362" t="s">
        <v>203</v>
      </c>
      <c r="T107" s="362" t="s">
        <v>204</v>
      </c>
      <c r="U107" s="362" t="s">
        <v>205</v>
      </c>
      <c r="V107" s="362" t="s">
        <v>155</v>
      </c>
      <c r="W107" s="359" t="s">
        <v>174</v>
      </c>
      <c r="X107" s="323" t="s">
        <v>167</v>
      </c>
      <c r="Y107" s="322"/>
    </row>
    <row r="108" spans="1:25" hidden="1">
      <c r="A108" s="357"/>
      <c r="B108" s="364"/>
      <c r="C108" s="356"/>
      <c r="D108" s="356"/>
      <c r="E108" s="356"/>
      <c r="F108" s="356"/>
      <c r="G108" s="356"/>
      <c r="H108" s="356"/>
      <c r="I108" s="357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65"/>
      <c r="W108" s="348"/>
      <c r="X108" s="311"/>
      <c r="Y108" s="322"/>
    </row>
    <row r="109" spans="1:25" hidden="1">
      <c r="A109" s="358">
        <v>1</v>
      </c>
      <c r="B109" s="332">
        <f t="shared" ref="B109:B129" si="71">W76</f>
        <v>955076211.08121598</v>
      </c>
      <c r="C109" s="356"/>
      <c r="D109" s="356"/>
      <c r="E109" s="356"/>
      <c r="F109" s="356"/>
      <c r="G109" s="333">
        <f t="shared" ref="G109" si="72">+((C109+F109)*0.5)</f>
        <v>0</v>
      </c>
      <c r="H109" s="333">
        <f>+B109+G109+D109</f>
        <v>955076211.08121598</v>
      </c>
      <c r="I109" s="334">
        <v>4</v>
      </c>
      <c r="J109" s="333">
        <f>H109*I109/100/12</f>
        <v>3183587.3702707198</v>
      </c>
      <c r="K109" s="333">
        <f>H109*I109/100/12</f>
        <v>3183587.3702707198</v>
      </c>
      <c r="L109" s="333">
        <f>H109*I109/100/12</f>
        <v>3183587.3702707198</v>
      </c>
      <c r="M109" s="333">
        <f>H109*I109/100/12</f>
        <v>3183587.3702707198</v>
      </c>
      <c r="N109" s="333">
        <f>H109*I109/100/12</f>
        <v>3183587.3702707198</v>
      </c>
      <c r="O109" s="333">
        <f>H109*I109/100/12</f>
        <v>3183587.3702707198</v>
      </c>
      <c r="P109" s="333">
        <f>H109*I109/100/12</f>
        <v>3183587.3702707198</v>
      </c>
      <c r="Q109" s="333">
        <f>H109*I109/100/12</f>
        <v>3183587.3702707198</v>
      </c>
      <c r="R109" s="333">
        <f>H109*I109/100/12</f>
        <v>3183587.3702707198</v>
      </c>
      <c r="S109" s="333">
        <f>H109*I109/100/12</f>
        <v>3183587.3702707198</v>
      </c>
      <c r="T109" s="333">
        <f>H109*I109/100/12</f>
        <v>3183587.3702707198</v>
      </c>
      <c r="U109" s="333">
        <f>H109*I109/100/12</f>
        <v>3183587.3702707198</v>
      </c>
      <c r="V109" s="335">
        <f>SUM(J109:U109)</f>
        <v>38203048.443248644</v>
      </c>
      <c r="W109" s="333">
        <f>+B109+C109+F109-V109</f>
        <v>916873162.63796735</v>
      </c>
      <c r="X109" s="328">
        <f>H109*I109/100</f>
        <v>38203048.443248637</v>
      </c>
      <c r="Y109" s="329">
        <f t="shared" ref="Y109:Y117" si="73">V109-X109</f>
        <v>0</v>
      </c>
    </row>
    <row r="110" spans="1:25" hidden="1">
      <c r="A110" s="331" t="s">
        <v>157</v>
      </c>
      <c r="B110" s="332">
        <f t="shared" si="71"/>
        <v>123463289.54875383</v>
      </c>
      <c r="C110" s="332">
        <f>41293.2-AB124</f>
        <v>41293.199999999997</v>
      </c>
      <c r="D110" s="332"/>
      <c r="E110" s="333"/>
      <c r="F110" s="332"/>
      <c r="G110" s="333">
        <f>+((C110+F110)*0.5)</f>
        <v>20646.599999999999</v>
      </c>
      <c r="H110" s="333">
        <f t="shared" ref="H110:H116" si="74">+B110+G110+D110</f>
        <v>123483936.14875382</v>
      </c>
      <c r="I110" s="334">
        <v>6</v>
      </c>
      <c r="J110" s="333">
        <f t="shared" ref="J110:J116" si="75">H110*I110/100/12</f>
        <v>617419.68074376916</v>
      </c>
      <c r="K110" s="333">
        <f t="shared" ref="K110:K129" si="76">H110*I110/100/12</f>
        <v>617419.68074376916</v>
      </c>
      <c r="L110" s="333">
        <f t="shared" ref="L110:L113" si="77">H110*I110/100/12</f>
        <v>617419.68074376916</v>
      </c>
      <c r="M110" s="333">
        <f t="shared" ref="M110:M129" si="78">H110*I110/100/12</f>
        <v>617419.68074376916</v>
      </c>
      <c r="N110" s="333">
        <f t="shared" ref="N110:N129" si="79">H110*I110/100/12</f>
        <v>617419.68074376916</v>
      </c>
      <c r="O110" s="333">
        <f t="shared" ref="O110:O129" si="80">H110*I110/100/12</f>
        <v>617419.68074376916</v>
      </c>
      <c r="P110" s="333">
        <f t="shared" ref="P110:P129" si="81">H110*I110/100/12</f>
        <v>617419.68074376916</v>
      </c>
      <c r="Q110" s="333">
        <f t="shared" ref="Q110:Q129" si="82">H110*I110/100/12</f>
        <v>617419.68074376916</v>
      </c>
      <c r="R110" s="333">
        <f t="shared" ref="R110:R129" si="83">H110*I110/100/12</f>
        <v>617419.68074376916</v>
      </c>
      <c r="S110" s="333">
        <f t="shared" ref="S110:S129" si="84">H110*I110/100/12</f>
        <v>617419.68074376916</v>
      </c>
      <c r="T110" s="333">
        <f t="shared" ref="T110:T129" si="85">H110*I110/100/12</f>
        <v>617419.68074376916</v>
      </c>
      <c r="U110" s="333">
        <f t="shared" ref="U110:U129" si="86">H110*I110/100/12</f>
        <v>617419.68074376916</v>
      </c>
      <c r="V110" s="335">
        <f t="shared" ref="V110:V116" si="87">SUM(J110:U110)</f>
        <v>7409036.1689252285</v>
      </c>
      <c r="W110" s="333">
        <f>+B110+C110+F110-V110</f>
        <v>116095546.57982861</v>
      </c>
      <c r="X110" s="328">
        <f>H110*I110/100</f>
        <v>7409036.1689252295</v>
      </c>
      <c r="Y110" s="329">
        <f t="shared" si="73"/>
        <v>0</v>
      </c>
    </row>
    <row r="111" spans="1:25" hidden="1">
      <c r="A111" s="331">
        <v>2</v>
      </c>
      <c r="B111" s="332">
        <f t="shared" si="71"/>
        <v>89953880.958728001</v>
      </c>
      <c r="C111" s="332"/>
      <c r="D111" s="332"/>
      <c r="E111" s="333"/>
      <c r="F111" s="332"/>
      <c r="G111" s="333">
        <f t="shared" ref="G111:G115" si="88">+((C111+F111)*0.5)</f>
        <v>0</v>
      </c>
      <c r="H111" s="333">
        <f t="shared" si="74"/>
        <v>89953880.958728001</v>
      </c>
      <c r="I111" s="334">
        <v>6</v>
      </c>
      <c r="J111" s="333">
        <f t="shared" si="75"/>
        <v>449769.40479363996</v>
      </c>
      <c r="K111" s="333">
        <f t="shared" si="76"/>
        <v>449769.40479363996</v>
      </c>
      <c r="L111" s="333">
        <f t="shared" si="77"/>
        <v>449769.40479363996</v>
      </c>
      <c r="M111" s="333">
        <f t="shared" si="78"/>
        <v>449769.40479363996</v>
      </c>
      <c r="N111" s="333">
        <f t="shared" si="79"/>
        <v>449769.40479363996</v>
      </c>
      <c r="O111" s="333">
        <f t="shared" si="80"/>
        <v>449769.40479363996</v>
      </c>
      <c r="P111" s="333">
        <f t="shared" si="81"/>
        <v>449769.40479363996</v>
      </c>
      <c r="Q111" s="333">
        <f t="shared" si="82"/>
        <v>449769.40479363996</v>
      </c>
      <c r="R111" s="333">
        <f t="shared" si="83"/>
        <v>449769.40479363996</v>
      </c>
      <c r="S111" s="333">
        <f t="shared" si="84"/>
        <v>449769.40479363996</v>
      </c>
      <c r="T111" s="333">
        <f t="shared" si="85"/>
        <v>449769.40479363996</v>
      </c>
      <c r="U111" s="333">
        <f t="shared" si="86"/>
        <v>449769.40479363996</v>
      </c>
      <c r="V111" s="335">
        <f t="shared" si="87"/>
        <v>5397232.8575236797</v>
      </c>
      <c r="W111" s="333">
        <f>+B111+C111+F111-V111</f>
        <v>84556648.101204321</v>
      </c>
      <c r="X111" s="328">
        <f t="shared" ref="X111:X117" si="89">H111*I111/100</f>
        <v>5397232.8575236797</v>
      </c>
      <c r="Y111" s="329">
        <f t="shared" si="73"/>
        <v>0</v>
      </c>
    </row>
    <row r="112" spans="1:25" hidden="1">
      <c r="A112" s="331">
        <v>3</v>
      </c>
      <c r="B112" s="332">
        <f t="shared" si="71"/>
        <v>2839833.4847499998</v>
      </c>
      <c r="C112" s="332"/>
      <c r="D112" s="332"/>
      <c r="E112" s="333"/>
      <c r="F112" s="332"/>
      <c r="G112" s="333">
        <f t="shared" si="88"/>
        <v>0</v>
      </c>
      <c r="H112" s="333">
        <f t="shared" si="74"/>
        <v>2839833.4847499998</v>
      </c>
      <c r="I112" s="334">
        <v>5</v>
      </c>
      <c r="J112" s="333">
        <f t="shared" si="75"/>
        <v>11832.639519791664</v>
      </c>
      <c r="K112" s="333">
        <f t="shared" si="76"/>
        <v>11832.639519791664</v>
      </c>
      <c r="L112" s="333">
        <f t="shared" si="77"/>
        <v>11832.639519791664</v>
      </c>
      <c r="M112" s="333">
        <f t="shared" si="78"/>
        <v>11832.639519791664</v>
      </c>
      <c r="N112" s="333">
        <f t="shared" si="79"/>
        <v>11832.639519791664</v>
      </c>
      <c r="O112" s="333">
        <f t="shared" si="80"/>
        <v>11832.639519791664</v>
      </c>
      <c r="P112" s="333">
        <f t="shared" si="81"/>
        <v>11832.639519791664</v>
      </c>
      <c r="Q112" s="333">
        <f t="shared" si="82"/>
        <v>11832.639519791664</v>
      </c>
      <c r="R112" s="333">
        <f t="shared" si="83"/>
        <v>11832.639519791664</v>
      </c>
      <c r="S112" s="333">
        <f t="shared" si="84"/>
        <v>11832.639519791664</v>
      </c>
      <c r="T112" s="333">
        <f t="shared" si="85"/>
        <v>11832.639519791664</v>
      </c>
      <c r="U112" s="333">
        <f t="shared" si="86"/>
        <v>11832.639519791664</v>
      </c>
      <c r="V112" s="335">
        <f t="shared" si="87"/>
        <v>141991.6742375</v>
      </c>
      <c r="W112" s="333">
        <f t="shared" ref="W112:W116" si="90">+B112+C112+F112-V112</f>
        <v>2697841.8105124999</v>
      </c>
      <c r="X112" s="328">
        <f t="shared" si="89"/>
        <v>141991.67423749997</v>
      </c>
      <c r="Y112" s="329">
        <f t="shared" si="73"/>
        <v>0</v>
      </c>
    </row>
    <row r="113" spans="1:28" hidden="1">
      <c r="A113" s="331">
        <v>6</v>
      </c>
      <c r="B113" s="332">
        <f t="shared" si="71"/>
        <v>74409.758999999991</v>
      </c>
      <c r="C113" s="332"/>
      <c r="D113" s="332"/>
      <c r="E113" s="333"/>
      <c r="F113" s="332"/>
      <c r="G113" s="333">
        <f t="shared" si="88"/>
        <v>0</v>
      </c>
      <c r="H113" s="333">
        <f t="shared" si="74"/>
        <v>74409.758999999991</v>
      </c>
      <c r="I113" s="334">
        <v>10</v>
      </c>
      <c r="J113" s="333">
        <f t="shared" si="75"/>
        <v>620.08132499999988</v>
      </c>
      <c r="K113" s="333">
        <f t="shared" si="76"/>
        <v>620.08132499999988</v>
      </c>
      <c r="L113" s="333">
        <f t="shared" si="77"/>
        <v>620.08132499999988</v>
      </c>
      <c r="M113" s="333">
        <f t="shared" si="78"/>
        <v>620.08132499999988</v>
      </c>
      <c r="N113" s="333">
        <f t="shared" si="79"/>
        <v>620.08132499999988</v>
      </c>
      <c r="O113" s="333">
        <f t="shared" si="80"/>
        <v>620.08132499999988</v>
      </c>
      <c r="P113" s="333">
        <f t="shared" si="81"/>
        <v>620.08132499999988</v>
      </c>
      <c r="Q113" s="333">
        <f t="shared" si="82"/>
        <v>620.08132499999988</v>
      </c>
      <c r="R113" s="333">
        <f t="shared" si="83"/>
        <v>620.08132499999988</v>
      </c>
      <c r="S113" s="333">
        <f t="shared" si="84"/>
        <v>620.08132499999988</v>
      </c>
      <c r="T113" s="333">
        <f t="shared" si="85"/>
        <v>620.08132499999988</v>
      </c>
      <c r="U113" s="333">
        <f t="shared" si="86"/>
        <v>620.08132499999988</v>
      </c>
      <c r="V113" s="335">
        <f t="shared" si="87"/>
        <v>7440.9759000000004</v>
      </c>
      <c r="W113" s="333">
        <f t="shared" si="90"/>
        <v>66968.783099999986</v>
      </c>
      <c r="X113" s="328">
        <f t="shared" si="89"/>
        <v>7440.9758999999985</v>
      </c>
      <c r="Y113" s="329">
        <f t="shared" si="73"/>
        <v>0</v>
      </c>
    </row>
    <row r="114" spans="1:28" hidden="1">
      <c r="A114" s="331">
        <v>7</v>
      </c>
      <c r="B114" s="332">
        <f t="shared" si="71"/>
        <v>491464791.12593746</v>
      </c>
      <c r="C114" s="332">
        <v>11075270</v>
      </c>
      <c r="D114" s="332"/>
      <c r="E114" s="332"/>
      <c r="F114" s="332"/>
      <c r="G114" s="333">
        <f t="shared" si="88"/>
        <v>5537635</v>
      </c>
      <c r="H114" s="333">
        <f t="shared" si="74"/>
        <v>497002426.12593746</v>
      </c>
      <c r="I114" s="334">
        <v>15</v>
      </c>
      <c r="J114" s="333">
        <f t="shared" si="75"/>
        <v>6212530.3265742185</v>
      </c>
      <c r="K114" s="333">
        <f t="shared" si="76"/>
        <v>6212530.3265742185</v>
      </c>
      <c r="L114" s="333">
        <f>H114*I114/100/12</f>
        <v>6212530.3265742185</v>
      </c>
      <c r="M114" s="333">
        <f t="shared" si="78"/>
        <v>6212530.3265742185</v>
      </c>
      <c r="N114" s="333">
        <f t="shared" si="79"/>
        <v>6212530.3265742185</v>
      </c>
      <c r="O114" s="333">
        <f t="shared" si="80"/>
        <v>6212530.3265742185</v>
      </c>
      <c r="P114" s="333">
        <f t="shared" si="81"/>
        <v>6212530.3265742185</v>
      </c>
      <c r="Q114" s="333">
        <f t="shared" si="82"/>
        <v>6212530.3265742185</v>
      </c>
      <c r="R114" s="333">
        <f t="shared" si="83"/>
        <v>6212530.3265742185</v>
      </c>
      <c r="S114" s="333">
        <f t="shared" si="84"/>
        <v>6212530.3265742185</v>
      </c>
      <c r="T114" s="333">
        <f t="shared" si="85"/>
        <v>6212530.3265742185</v>
      </c>
      <c r="U114" s="333">
        <f t="shared" si="86"/>
        <v>6212530.3265742185</v>
      </c>
      <c r="V114" s="335">
        <f t="shared" si="87"/>
        <v>74550363.91889064</v>
      </c>
      <c r="W114" s="333">
        <f t="shared" si="90"/>
        <v>427989697.20704681</v>
      </c>
      <c r="X114" s="328">
        <f t="shared" si="89"/>
        <v>74550363.918890625</v>
      </c>
      <c r="Y114" s="329">
        <f t="shared" si="73"/>
        <v>0</v>
      </c>
    </row>
    <row r="115" spans="1:28" hidden="1">
      <c r="A115" s="331">
        <v>8</v>
      </c>
      <c r="B115" s="332">
        <f t="shared" si="71"/>
        <v>164972521.0173918</v>
      </c>
      <c r="C115" s="333">
        <v>18184301</v>
      </c>
      <c r="D115" s="332"/>
      <c r="E115" s="333"/>
      <c r="F115" s="332"/>
      <c r="G115" s="333">
        <f t="shared" si="88"/>
        <v>9092150.5</v>
      </c>
      <c r="H115" s="333">
        <f t="shared" si="74"/>
        <v>174064671.5173918</v>
      </c>
      <c r="I115" s="334">
        <v>20</v>
      </c>
      <c r="J115" s="333">
        <f t="shared" si="75"/>
        <v>2901077.8586231968</v>
      </c>
      <c r="K115" s="333">
        <f t="shared" si="76"/>
        <v>2901077.8586231968</v>
      </c>
      <c r="L115" s="333">
        <f t="shared" ref="L115:L129" si="91">H115*I115/100/12</f>
        <v>2901077.8586231968</v>
      </c>
      <c r="M115" s="333">
        <f t="shared" si="78"/>
        <v>2901077.8586231968</v>
      </c>
      <c r="N115" s="333">
        <f t="shared" si="79"/>
        <v>2901077.8586231968</v>
      </c>
      <c r="O115" s="333">
        <f t="shared" si="80"/>
        <v>2901077.8586231968</v>
      </c>
      <c r="P115" s="333">
        <f t="shared" si="81"/>
        <v>2901077.8586231968</v>
      </c>
      <c r="Q115" s="333">
        <f t="shared" si="82"/>
        <v>2901077.8586231968</v>
      </c>
      <c r="R115" s="333">
        <f t="shared" si="83"/>
        <v>2901077.8586231968</v>
      </c>
      <c r="S115" s="333">
        <f t="shared" si="84"/>
        <v>2901077.8586231968</v>
      </c>
      <c r="T115" s="333">
        <f t="shared" si="85"/>
        <v>2901077.8586231968</v>
      </c>
      <c r="U115" s="333">
        <f t="shared" si="86"/>
        <v>2901077.8586231968</v>
      </c>
      <c r="V115" s="335">
        <f t="shared" si="87"/>
        <v>34812934.303478353</v>
      </c>
      <c r="W115" s="333">
        <f t="shared" si="90"/>
        <v>148343887.71391344</v>
      </c>
      <c r="X115" s="328">
        <f t="shared" si="89"/>
        <v>34812934.30347836</v>
      </c>
      <c r="Y115" s="329">
        <f t="shared" si="73"/>
        <v>0</v>
      </c>
    </row>
    <row r="116" spans="1:28" hidden="1">
      <c r="A116" s="331">
        <v>10</v>
      </c>
      <c r="B116" s="332">
        <f t="shared" si="71"/>
        <v>17942687.859999999</v>
      </c>
      <c r="C116" s="333">
        <v>5106151</v>
      </c>
      <c r="D116" s="332"/>
      <c r="E116" s="333"/>
      <c r="F116" s="332"/>
      <c r="G116" s="333">
        <f>+((C116+F116)*0.5)</f>
        <v>2553075.5</v>
      </c>
      <c r="H116" s="333">
        <f t="shared" si="74"/>
        <v>20495763.359999999</v>
      </c>
      <c r="I116" s="334">
        <v>30</v>
      </c>
      <c r="J116" s="333">
        <f t="shared" si="75"/>
        <v>512394.08399999997</v>
      </c>
      <c r="K116" s="333">
        <f t="shared" si="76"/>
        <v>512394.08399999997</v>
      </c>
      <c r="L116" s="333">
        <f t="shared" si="91"/>
        <v>512394.08399999997</v>
      </c>
      <c r="M116" s="333">
        <f t="shared" si="78"/>
        <v>512394.08399999997</v>
      </c>
      <c r="N116" s="333">
        <f t="shared" si="79"/>
        <v>512394.08399999997</v>
      </c>
      <c r="O116" s="333">
        <f t="shared" si="80"/>
        <v>512394.08399999997</v>
      </c>
      <c r="P116" s="333">
        <f t="shared" si="81"/>
        <v>512394.08399999997</v>
      </c>
      <c r="Q116" s="333">
        <f t="shared" si="82"/>
        <v>512394.08399999997</v>
      </c>
      <c r="R116" s="333">
        <f t="shared" si="83"/>
        <v>512394.08399999997</v>
      </c>
      <c r="S116" s="333">
        <f t="shared" si="84"/>
        <v>512394.08399999997</v>
      </c>
      <c r="T116" s="333">
        <f t="shared" si="85"/>
        <v>512394.08399999997</v>
      </c>
      <c r="U116" s="333">
        <f t="shared" si="86"/>
        <v>512394.08399999997</v>
      </c>
      <c r="V116" s="335">
        <f t="shared" si="87"/>
        <v>6148729.0079999985</v>
      </c>
      <c r="W116" s="333">
        <f t="shared" si="90"/>
        <v>16900109.852000002</v>
      </c>
      <c r="X116" s="328">
        <f t="shared" si="89"/>
        <v>6148729.0079999994</v>
      </c>
      <c r="Y116" s="329">
        <f t="shared" si="73"/>
        <v>0</v>
      </c>
    </row>
    <row r="117" spans="1:28" hidden="1">
      <c r="A117" s="331">
        <v>12</v>
      </c>
      <c r="B117" s="332">
        <f t="shared" si="71"/>
        <v>18414116</v>
      </c>
      <c r="C117" s="333">
        <v>23566620</v>
      </c>
      <c r="D117" s="332"/>
      <c r="E117" s="333"/>
      <c r="F117" s="332"/>
      <c r="G117" s="333">
        <f>+((C117-D117+F117)*0.5)</f>
        <v>11783310</v>
      </c>
      <c r="H117" s="333">
        <f>+B117+G117+D117</f>
        <v>30197426</v>
      </c>
      <c r="I117" s="334">
        <v>100</v>
      </c>
      <c r="J117" s="333">
        <f>H117*I117/100/12</f>
        <v>2516452.1666666665</v>
      </c>
      <c r="K117" s="333">
        <f t="shared" si="76"/>
        <v>2516452.1666666665</v>
      </c>
      <c r="L117" s="333">
        <f t="shared" si="91"/>
        <v>2516452.1666666665</v>
      </c>
      <c r="M117" s="333">
        <f t="shared" si="78"/>
        <v>2516452.1666666665</v>
      </c>
      <c r="N117" s="333">
        <f t="shared" si="79"/>
        <v>2516452.1666666665</v>
      </c>
      <c r="O117" s="333">
        <f t="shared" si="80"/>
        <v>2516452.1666666665</v>
      </c>
      <c r="P117" s="333">
        <f t="shared" si="81"/>
        <v>2516452.1666666665</v>
      </c>
      <c r="Q117" s="333">
        <f t="shared" si="82"/>
        <v>2516452.1666666665</v>
      </c>
      <c r="R117" s="333">
        <f t="shared" si="83"/>
        <v>2516452.1666666665</v>
      </c>
      <c r="S117" s="333">
        <f t="shared" si="84"/>
        <v>2516452.1666666665</v>
      </c>
      <c r="T117" s="333">
        <f t="shared" si="85"/>
        <v>2516452.1666666665</v>
      </c>
      <c r="U117" s="333">
        <f t="shared" si="86"/>
        <v>2516452.1666666665</v>
      </c>
      <c r="V117" s="335">
        <f>SUM(J117:U117)</f>
        <v>30197426.000000004</v>
      </c>
      <c r="W117" s="333">
        <f>+B117+C117+F117-V117</f>
        <v>11783309.999999996</v>
      </c>
      <c r="X117" s="336">
        <f t="shared" si="89"/>
        <v>30197426</v>
      </c>
      <c r="Y117" s="337">
        <f t="shared" si="73"/>
        <v>0</v>
      </c>
    </row>
    <row r="118" spans="1:28" hidden="1">
      <c r="A118" s="331">
        <v>13</v>
      </c>
      <c r="B118" s="332">
        <f t="shared" si="71"/>
        <v>674788.57044285955</v>
      </c>
      <c r="C118" s="333"/>
      <c r="D118" s="332"/>
      <c r="E118" s="333"/>
      <c r="F118" s="332"/>
      <c r="G118" s="333">
        <f t="shared" ref="G118:G129" si="92">+((C118+F118)*0.5)</f>
        <v>0</v>
      </c>
      <c r="H118" s="333">
        <f t="shared" ref="H118:H129" si="93">+B118+G118+D118</f>
        <v>674788.57044285955</v>
      </c>
      <c r="I118" s="334"/>
      <c r="J118" s="333">
        <f t="shared" ref="J118:J129" si="94">H118*I118/100/12</f>
        <v>0</v>
      </c>
      <c r="K118" s="333">
        <f t="shared" si="76"/>
        <v>0</v>
      </c>
      <c r="L118" s="333">
        <f t="shared" si="91"/>
        <v>0</v>
      </c>
      <c r="M118" s="333">
        <f t="shared" si="78"/>
        <v>0</v>
      </c>
      <c r="N118" s="333">
        <f t="shared" si="79"/>
        <v>0</v>
      </c>
      <c r="O118" s="333">
        <f t="shared" si="80"/>
        <v>0</v>
      </c>
      <c r="P118" s="333">
        <f t="shared" si="81"/>
        <v>0</v>
      </c>
      <c r="Q118" s="333">
        <f t="shared" si="82"/>
        <v>0</v>
      </c>
      <c r="R118" s="333">
        <f t="shared" si="83"/>
        <v>0</v>
      </c>
      <c r="S118" s="333">
        <f t="shared" si="84"/>
        <v>0</v>
      </c>
      <c r="T118" s="333">
        <f t="shared" si="85"/>
        <v>0</v>
      </c>
      <c r="U118" s="333">
        <f t="shared" si="86"/>
        <v>0</v>
      </c>
      <c r="V118" s="335">
        <v>211216.52120097578</v>
      </c>
      <c r="W118" s="333">
        <f t="shared" ref="W118:W129" si="95">+B118+C118+F118-V118</f>
        <v>463572.0492418838</v>
      </c>
      <c r="X118" s="328"/>
      <c r="Y118" s="338">
        <f>V118-X118</f>
        <v>211216.52120097578</v>
      </c>
    </row>
    <row r="119" spans="1:28" hidden="1">
      <c r="A119" s="331">
        <v>17</v>
      </c>
      <c r="B119" s="332">
        <f t="shared" si="71"/>
        <v>486010.32832000003</v>
      </c>
      <c r="C119" s="333"/>
      <c r="D119" s="332"/>
      <c r="E119" s="333"/>
      <c r="F119" s="332"/>
      <c r="G119" s="333">
        <f t="shared" si="92"/>
        <v>0</v>
      </c>
      <c r="H119" s="333">
        <f t="shared" si="93"/>
        <v>486010.32832000003</v>
      </c>
      <c r="I119" s="334">
        <v>8</v>
      </c>
      <c r="J119" s="333">
        <f t="shared" si="94"/>
        <v>3240.0688554666667</v>
      </c>
      <c r="K119" s="333">
        <f t="shared" si="76"/>
        <v>3240.0688554666667</v>
      </c>
      <c r="L119" s="333">
        <f t="shared" si="91"/>
        <v>3240.0688554666667</v>
      </c>
      <c r="M119" s="333">
        <f t="shared" si="78"/>
        <v>3240.0688554666667</v>
      </c>
      <c r="N119" s="333">
        <f t="shared" si="79"/>
        <v>3240.0688554666667</v>
      </c>
      <c r="O119" s="333">
        <f t="shared" si="80"/>
        <v>3240.0688554666667</v>
      </c>
      <c r="P119" s="333">
        <f t="shared" si="81"/>
        <v>3240.0688554666667</v>
      </c>
      <c r="Q119" s="333">
        <f t="shared" si="82"/>
        <v>3240.0688554666667</v>
      </c>
      <c r="R119" s="333">
        <f t="shared" si="83"/>
        <v>3240.0688554666667</v>
      </c>
      <c r="S119" s="333">
        <f t="shared" si="84"/>
        <v>3240.0688554666667</v>
      </c>
      <c r="T119" s="333">
        <f t="shared" si="85"/>
        <v>3240.0688554666667</v>
      </c>
      <c r="U119" s="333">
        <f t="shared" si="86"/>
        <v>3240.0688554666667</v>
      </c>
      <c r="V119" s="335">
        <f t="shared" ref="V119:V129" si="96">SUM(J119:U119)</f>
        <v>38880.826265600001</v>
      </c>
      <c r="W119" s="333">
        <f t="shared" si="95"/>
        <v>447129.50205440004</v>
      </c>
      <c r="X119" s="328">
        <f t="shared" ref="X119:X129" si="97">H119*I119/100</f>
        <v>38880.826265600001</v>
      </c>
      <c r="Y119" s="338">
        <f t="shared" ref="Y119:Y130" si="98">V119-X119</f>
        <v>0</v>
      </c>
    </row>
    <row r="120" spans="1:28" hidden="1">
      <c r="A120" s="331">
        <v>38</v>
      </c>
      <c r="B120" s="332">
        <f t="shared" si="71"/>
        <v>3599538.1835000003</v>
      </c>
      <c r="C120" s="333"/>
      <c r="D120" s="332"/>
      <c r="E120" s="333"/>
      <c r="F120" s="332"/>
      <c r="G120" s="333">
        <f t="shared" si="92"/>
        <v>0</v>
      </c>
      <c r="H120" s="333">
        <f t="shared" si="93"/>
        <v>3599538.1835000003</v>
      </c>
      <c r="I120" s="334">
        <v>30</v>
      </c>
      <c r="J120" s="333">
        <f t="shared" si="94"/>
        <v>89988.454587500004</v>
      </c>
      <c r="K120" s="333">
        <f t="shared" si="76"/>
        <v>89988.454587500004</v>
      </c>
      <c r="L120" s="333">
        <f t="shared" si="91"/>
        <v>89988.454587500004</v>
      </c>
      <c r="M120" s="333">
        <f t="shared" si="78"/>
        <v>89988.454587500004</v>
      </c>
      <c r="N120" s="333">
        <f t="shared" si="79"/>
        <v>89988.454587500004</v>
      </c>
      <c r="O120" s="333">
        <f t="shared" si="80"/>
        <v>89988.454587500004</v>
      </c>
      <c r="P120" s="333">
        <f t="shared" si="81"/>
        <v>89988.454587500004</v>
      </c>
      <c r="Q120" s="333">
        <f t="shared" si="82"/>
        <v>89988.454587500004</v>
      </c>
      <c r="R120" s="333">
        <f t="shared" si="83"/>
        <v>89988.454587500004</v>
      </c>
      <c r="S120" s="333">
        <f t="shared" si="84"/>
        <v>89988.454587500004</v>
      </c>
      <c r="T120" s="333">
        <f t="shared" si="85"/>
        <v>89988.454587500004</v>
      </c>
      <c r="U120" s="333">
        <f t="shared" si="86"/>
        <v>89988.454587500004</v>
      </c>
      <c r="V120" s="335">
        <f t="shared" si="96"/>
        <v>1079861.4550499998</v>
      </c>
      <c r="W120" s="333">
        <f t="shared" si="95"/>
        <v>2519676.7284500003</v>
      </c>
      <c r="X120" s="328">
        <f t="shared" si="97"/>
        <v>1079861.45505</v>
      </c>
      <c r="Y120" s="338">
        <f t="shared" si="98"/>
        <v>0</v>
      </c>
      <c r="AA120" s="97"/>
      <c r="AB120" s="227"/>
    </row>
    <row r="121" spans="1:28" hidden="1">
      <c r="A121" s="331">
        <v>41</v>
      </c>
      <c r="B121" s="332">
        <f t="shared" si="71"/>
        <v>7386546.3663099334</v>
      </c>
      <c r="C121" s="333"/>
      <c r="D121" s="332"/>
      <c r="E121" s="332"/>
      <c r="F121" s="332"/>
      <c r="G121" s="333">
        <f t="shared" si="92"/>
        <v>0</v>
      </c>
      <c r="H121" s="333">
        <f t="shared" si="93"/>
        <v>7386546.3663099334</v>
      </c>
      <c r="I121" s="334">
        <v>25</v>
      </c>
      <c r="J121" s="333">
        <f t="shared" si="94"/>
        <v>153886.38263145695</v>
      </c>
      <c r="K121" s="333">
        <f t="shared" si="76"/>
        <v>153886.38263145695</v>
      </c>
      <c r="L121" s="333">
        <f t="shared" si="91"/>
        <v>153886.38263145695</v>
      </c>
      <c r="M121" s="333">
        <f t="shared" si="78"/>
        <v>153886.38263145695</v>
      </c>
      <c r="N121" s="333">
        <f t="shared" si="79"/>
        <v>153886.38263145695</v>
      </c>
      <c r="O121" s="333">
        <f t="shared" si="80"/>
        <v>153886.38263145695</v>
      </c>
      <c r="P121" s="333">
        <f t="shared" si="81"/>
        <v>153886.38263145695</v>
      </c>
      <c r="Q121" s="333">
        <f t="shared" si="82"/>
        <v>153886.38263145695</v>
      </c>
      <c r="R121" s="333">
        <f t="shared" si="83"/>
        <v>153886.38263145695</v>
      </c>
      <c r="S121" s="333">
        <f t="shared" si="84"/>
        <v>153886.38263145695</v>
      </c>
      <c r="T121" s="333">
        <f t="shared" si="85"/>
        <v>153886.38263145695</v>
      </c>
      <c r="U121" s="333">
        <f t="shared" si="86"/>
        <v>153886.38263145695</v>
      </c>
      <c r="V121" s="335">
        <f t="shared" si="96"/>
        <v>1846636.5915774833</v>
      </c>
      <c r="W121" s="333">
        <f t="shared" si="95"/>
        <v>5539909.77473245</v>
      </c>
      <c r="X121" s="328">
        <f t="shared" si="97"/>
        <v>1846636.5915774833</v>
      </c>
      <c r="Y121" s="338">
        <f t="shared" si="98"/>
        <v>0</v>
      </c>
      <c r="AA121" s="101"/>
      <c r="AB121" s="102"/>
    </row>
    <row r="122" spans="1:28" hidden="1">
      <c r="A122" s="331">
        <v>45</v>
      </c>
      <c r="B122" s="332">
        <f t="shared" si="71"/>
        <v>2164.0396250000003</v>
      </c>
      <c r="C122" s="333"/>
      <c r="D122" s="332"/>
      <c r="E122" s="332"/>
      <c r="F122" s="332"/>
      <c r="G122" s="333">
        <f t="shared" si="92"/>
        <v>0</v>
      </c>
      <c r="H122" s="333">
        <f t="shared" si="93"/>
        <v>2164.0396250000003</v>
      </c>
      <c r="I122" s="334">
        <v>45</v>
      </c>
      <c r="J122" s="333">
        <f t="shared" si="94"/>
        <v>81.151485937500013</v>
      </c>
      <c r="K122" s="333">
        <f t="shared" si="76"/>
        <v>81.151485937500013</v>
      </c>
      <c r="L122" s="333">
        <f t="shared" si="91"/>
        <v>81.151485937500013</v>
      </c>
      <c r="M122" s="333">
        <f t="shared" si="78"/>
        <v>81.151485937500013</v>
      </c>
      <c r="N122" s="333">
        <f t="shared" si="79"/>
        <v>81.151485937500013</v>
      </c>
      <c r="O122" s="333">
        <f t="shared" si="80"/>
        <v>81.151485937500013</v>
      </c>
      <c r="P122" s="333">
        <f t="shared" si="81"/>
        <v>81.151485937500013</v>
      </c>
      <c r="Q122" s="333">
        <f t="shared" si="82"/>
        <v>81.151485937500013</v>
      </c>
      <c r="R122" s="333">
        <f t="shared" si="83"/>
        <v>81.151485937500013</v>
      </c>
      <c r="S122" s="333">
        <f t="shared" si="84"/>
        <v>81.151485937500013</v>
      </c>
      <c r="T122" s="333">
        <f t="shared" si="85"/>
        <v>81.151485937500013</v>
      </c>
      <c r="U122" s="333">
        <f t="shared" si="86"/>
        <v>81.151485937500013</v>
      </c>
      <c r="V122" s="335">
        <f t="shared" si="96"/>
        <v>973.81783124999993</v>
      </c>
      <c r="W122" s="333">
        <f t="shared" si="95"/>
        <v>1190.2217937500004</v>
      </c>
      <c r="X122" s="328">
        <f t="shared" si="97"/>
        <v>973.81783125000015</v>
      </c>
      <c r="Y122" s="338">
        <f t="shared" si="98"/>
        <v>0</v>
      </c>
      <c r="AA122" s="101"/>
      <c r="AB122" s="228"/>
    </row>
    <row r="123" spans="1:28" hidden="1">
      <c r="A123" s="339">
        <v>49</v>
      </c>
      <c r="B123" s="332">
        <f t="shared" si="71"/>
        <v>805834374.49150145</v>
      </c>
      <c r="C123" s="333">
        <f>260211341.6-AB127</f>
        <v>260211341.59999999</v>
      </c>
      <c r="D123" s="332"/>
      <c r="E123" s="333"/>
      <c r="F123" s="332"/>
      <c r="G123" s="333">
        <f t="shared" si="92"/>
        <v>130105670.8</v>
      </c>
      <c r="H123" s="333">
        <f t="shared" si="93"/>
        <v>935940045.2915014</v>
      </c>
      <c r="I123" s="334">
        <v>8</v>
      </c>
      <c r="J123" s="333">
        <f t="shared" si="94"/>
        <v>6239600.3019433431</v>
      </c>
      <c r="K123" s="333">
        <f t="shared" si="76"/>
        <v>6239600.3019433431</v>
      </c>
      <c r="L123" s="333">
        <f t="shared" si="91"/>
        <v>6239600.3019433431</v>
      </c>
      <c r="M123" s="333">
        <f t="shared" si="78"/>
        <v>6239600.3019433431</v>
      </c>
      <c r="N123" s="333">
        <f t="shared" si="79"/>
        <v>6239600.3019433431</v>
      </c>
      <c r="O123" s="333">
        <f t="shared" si="80"/>
        <v>6239600.3019433431</v>
      </c>
      <c r="P123" s="333">
        <f t="shared" si="81"/>
        <v>6239600.3019433431</v>
      </c>
      <c r="Q123" s="333">
        <f t="shared" si="82"/>
        <v>6239600.3019433431</v>
      </c>
      <c r="R123" s="333">
        <f t="shared" si="83"/>
        <v>6239600.3019433431</v>
      </c>
      <c r="S123" s="333">
        <f t="shared" si="84"/>
        <v>6239600.3019433431</v>
      </c>
      <c r="T123" s="333">
        <f t="shared" si="85"/>
        <v>6239600.3019433431</v>
      </c>
      <c r="U123" s="333">
        <f t="shared" si="86"/>
        <v>6239600.3019433431</v>
      </c>
      <c r="V123" s="335">
        <f t="shared" si="96"/>
        <v>74875203.623320132</v>
      </c>
      <c r="W123" s="333">
        <f t="shared" si="95"/>
        <v>991170512.46818137</v>
      </c>
      <c r="X123" s="328">
        <f t="shared" si="97"/>
        <v>74875203.623320118</v>
      </c>
      <c r="Y123" s="338">
        <f t="shared" si="98"/>
        <v>0</v>
      </c>
      <c r="AA123" s="101"/>
      <c r="AB123" s="228"/>
    </row>
    <row r="124" spans="1:28" hidden="1">
      <c r="A124" s="339">
        <v>50</v>
      </c>
      <c r="B124" s="332">
        <f t="shared" si="71"/>
        <v>27469728.689906251</v>
      </c>
      <c r="C124" s="332">
        <v>13724248</v>
      </c>
      <c r="D124" s="332"/>
      <c r="E124" s="333"/>
      <c r="F124" s="332"/>
      <c r="G124" s="333">
        <f t="shared" si="92"/>
        <v>6862124</v>
      </c>
      <c r="H124" s="333">
        <f t="shared" si="93"/>
        <v>34331852.689906254</v>
      </c>
      <c r="I124" s="334">
        <v>55</v>
      </c>
      <c r="J124" s="333">
        <f t="shared" si="94"/>
        <v>1573543.2482873702</v>
      </c>
      <c r="K124" s="333">
        <f t="shared" si="76"/>
        <v>1573543.2482873702</v>
      </c>
      <c r="L124" s="333">
        <f t="shared" si="91"/>
        <v>1573543.2482873702</v>
      </c>
      <c r="M124" s="333">
        <f t="shared" si="78"/>
        <v>1573543.2482873702</v>
      </c>
      <c r="N124" s="333">
        <f t="shared" si="79"/>
        <v>1573543.2482873702</v>
      </c>
      <c r="O124" s="333">
        <f t="shared" si="80"/>
        <v>1573543.2482873702</v>
      </c>
      <c r="P124" s="333">
        <f t="shared" si="81"/>
        <v>1573543.2482873702</v>
      </c>
      <c r="Q124" s="333">
        <f t="shared" si="82"/>
        <v>1573543.2482873702</v>
      </c>
      <c r="R124" s="333">
        <f t="shared" si="83"/>
        <v>1573543.2482873702</v>
      </c>
      <c r="S124" s="333">
        <f t="shared" si="84"/>
        <v>1573543.2482873702</v>
      </c>
      <c r="T124" s="333">
        <f t="shared" si="85"/>
        <v>1573543.2482873702</v>
      </c>
      <c r="U124" s="333">
        <f t="shared" si="86"/>
        <v>1573543.2482873702</v>
      </c>
      <c r="V124" s="335">
        <f t="shared" si="96"/>
        <v>18882518.979448441</v>
      </c>
      <c r="W124" s="333">
        <f t="shared" si="95"/>
        <v>22311457.710457813</v>
      </c>
      <c r="X124" s="328">
        <f t="shared" si="97"/>
        <v>18882518.979448441</v>
      </c>
      <c r="Y124" s="338">
        <f t="shared" si="98"/>
        <v>0</v>
      </c>
      <c r="AA124" s="101"/>
      <c r="AB124" s="104"/>
    </row>
    <row r="125" spans="1:28" hidden="1">
      <c r="A125" s="331">
        <v>51</v>
      </c>
      <c r="B125" s="332">
        <f t="shared" si="71"/>
        <v>1644967321.0037398</v>
      </c>
      <c r="C125" s="332">
        <f>322353459-AB128</f>
        <v>322353459</v>
      </c>
      <c r="D125" s="332"/>
      <c r="E125" s="333"/>
      <c r="F125" s="332"/>
      <c r="G125" s="333">
        <f t="shared" si="92"/>
        <v>161176729.5</v>
      </c>
      <c r="H125" s="333">
        <f t="shared" si="93"/>
        <v>1806144050.5037398</v>
      </c>
      <c r="I125" s="334">
        <v>6</v>
      </c>
      <c r="J125" s="333">
        <f t="shared" si="94"/>
        <v>9030720.2525186986</v>
      </c>
      <c r="K125" s="333">
        <f t="shared" si="76"/>
        <v>9030720.2525186986</v>
      </c>
      <c r="L125" s="333">
        <f t="shared" si="91"/>
        <v>9030720.2525186986</v>
      </c>
      <c r="M125" s="333">
        <f t="shared" si="78"/>
        <v>9030720.2525186986</v>
      </c>
      <c r="N125" s="333">
        <f t="shared" si="79"/>
        <v>9030720.2525186986</v>
      </c>
      <c r="O125" s="333">
        <f t="shared" si="80"/>
        <v>9030720.2525186986</v>
      </c>
      <c r="P125" s="333">
        <f t="shared" si="81"/>
        <v>9030720.2525186986</v>
      </c>
      <c r="Q125" s="333">
        <f t="shared" si="82"/>
        <v>9030720.2525186986</v>
      </c>
      <c r="R125" s="333">
        <f t="shared" si="83"/>
        <v>9030720.2525186986</v>
      </c>
      <c r="S125" s="333">
        <f t="shared" si="84"/>
        <v>9030720.2525186986</v>
      </c>
      <c r="T125" s="333">
        <f t="shared" si="85"/>
        <v>9030720.2525186986</v>
      </c>
      <c r="U125" s="333">
        <f t="shared" si="86"/>
        <v>9030720.2525186986</v>
      </c>
      <c r="V125" s="335">
        <f t="shared" si="96"/>
        <v>108368643.03022438</v>
      </c>
      <c r="W125" s="333">
        <f t="shared" si="95"/>
        <v>1858952136.9735155</v>
      </c>
      <c r="X125" s="328">
        <f t="shared" si="97"/>
        <v>108368643.03022438</v>
      </c>
      <c r="Y125" s="338">
        <f t="shared" si="98"/>
        <v>0</v>
      </c>
      <c r="AA125" s="101"/>
      <c r="AB125" s="102"/>
    </row>
    <row r="126" spans="1:28" hidden="1">
      <c r="A126" s="340" t="s">
        <v>224</v>
      </c>
      <c r="B126" s="332">
        <f t="shared" si="71"/>
        <v>78531396.382690102</v>
      </c>
      <c r="C126" s="332"/>
      <c r="D126" s="332"/>
      <c r="E126" s="333"/>
      <c r="F126" s="332"/>
      <c r="G126" s="333">
        <f t="shared" si="92"/>
        <v>0</v>
      </c>
      <c r="H126" s="333">
        <f t="shared" si="93"/>
        <v>78531396.382690102</v>
      </c>
      <c r="I126" s="334">
        <v>6</v>
      </c>
      <c r="J126" s="333">
        <f t="shared" si="94"/>
        <v>392656.98191345047</v>
      </c>
      <c r="K126" s="333">
        <f t="shared" si="76"/>
        <v>392656.98191345047</v>
      </c>
      <c r="L126" s="333">
        <f t="shared" si="91"/>
        <v>392656.98191345047</v>
      </c>
      <c r="M126" s="333">
        <f t="shared" si="78"/>
        <v>392656.98191345047</v>
      </c>
      <c r="N126" s="333">
        <f t="shared" si="79"/>
        <v>392656.98191345047</v>
      </c>
      <c r="O126" s="333">
        <f t="shared" si="80"/>
        <v>392656.98191345047</v>
      </c>
      <c r="P126" s="333">
        <f t="shared" si="81"/>
        <v>392656.98191345047</v>
      </c>
      <c r="Q126" s="333">
        <f t="shared" si="82"/>
        <v>392656.98191345047</v>
      </c>
      <c r="R126" s="333">
        <f t="shared" si="83"/>
        <v>392656.98191345047</v>
      </c>
      <c r="S126" s="333">
        <f t="shared" si="84"/>
        <v>392656.98191345047</v>
      </c>
      <c r="T126" s="333">
        <f t="shared" si="85"/>
        <v>392656.98191345047</v>
      </c>
      <c r="U126" s="333">
        <f t="shared" si="86"/>
        <v>392656.98191345047</v>
      </c>
      <c r="V126" s="335">
        <f t="shared" ref="V126" si="99">SUM(J126:U126)</f>
        <v>4711883.7829614058</v>
      </c>
      <c r="W126" s="333">
        <f t="shared" si="95"/>
        <v>73819512.599728703</v>
      </c>
      <c r="X126" s="328">
        <f t="shared" si="97"/>
        <v>4711883.7829614058</v>
      </c>
      <c r="Y126" s="338">
        <f t="shared" si="98"/>
        <v>0</v>
      </c>
      <c r="AA126" s="101"/>
      <c r="AB126" s="104"/>
    </row>
    <row r="127" spans="1:28" hidden="1">
      <c r="A127" s="331">
        <v>43.2</v>
      </c>
      <c r="B127" s="332">
        <f t="shared" si="71"/>
        <v>0</v>
      </c>
      <c r="C127" s="332"/>
      <c r="D127" s="332"/>
      <c r="E127" s="333"/>
      <c r="F127" s="332"/>
      <c r="G127" s="333">
        <f t="shared" si="92"/>
        <v>0</v>
      </c>
      <c r="H127" s="333">
        <f t="shared" si="93"/>
        <v>0</v>
      </c>
      <c r="I127" s="334">
        <v>50</v>
      </c>
      <c r="J127" s="333">
        <f t="shared" si="94"/>
        <v>0</v>
      </c>
      <c r="K127" s="333">
        <f t="shared" si="76"/>
        <v>0</v>
      </c>
      <c r="L127" s="333">
        <f t="shared" si="91"/>
        <v>0</v>
      </c>
      <c r="M127" s="333">
        <f t="shared" si="78"/>
        <v>0</v>
      </c>
      <c r="N127" s="333">
        <f t="shared" si="79"/>
        <v>0</v>
      </c>
      <c r="O127" s="333">
        <f t="shared" si="80"/>
        <v>0</v>
      </c>
      <c r="P127" s="333">
        <f t="shared" si="81"/>
        <v>0</v>
      </c>
      <c r="Q127" s="333">
        <f t="shared" si="82"/>
        <v>0</v>
      </c>
      <c r="R127" s="333">
        <f t="shared" si="83"/>
        <v>0</v>
      </c>
      <c r="S127" s="333">
        <f t="shared" si="84"/>
        <v>0</v>
      </c>
      <c r="T127" s="333">
        <f t="shared" si="85"/>
        <v>0</v>
      </c>
      <c r="U127" s="333">
        <f t="shared" si="86"/>
        <v>0</v>
      </c>
      <c r="V127" s="335">
        <f t="shared" si="96"/>
        <v>0</v>
      </c>
      <c r="W127" s="333">
        <f t="shared" si="95"/>
        <v>0</v>
      </c>
      <c r="X127" s="328">
        <f t="shared" si="97"/>
        <v>0</v>
      </c>
      <c r="Y127" s="338">
        <f t="shared" si="98"/>
        <v>0</v>
      </c>
      <c r="AA127" s="101"/>
      <c r="AB127" s="104"/>
    </row>
    <row r="128" spans="1:28" hidden="1">
      <c r="A128" s="331" t="s">
        <v>158</v>
      </c>
      <c r="B128" s="332">
        <f t="shared" si="71"/>
        <v>16583692.851363601</v>
      </c>
      <c r="C128" s="332"/>
      <c r="D128" s="332"/>
      <c r="E128" s="333"/>
      <c r="F128" s="332"/>
      <c r="G128" s="333">
        <f t="shared" si="92"/>
        <v>0</v>
      </c>
      <c r="H128" s="333">
        <f t="shared" si="93"/>
        <v>16583692.851363601</v>
      </c>
      <c r="I128" s="334">
        <v>7</v>
      </c>
      <c r="J128" s="333">
        <f t="shared" si="94"/>
        <v>96738.208299621008</v>
      </c>
      <c r="K128" s="333">
        <f t="shared" si="76"/>
        <v>96738.208299621008</v>
      </c>
      <c r="L128" s="333">
        <f t="shared" si="91"/>
        <v>96738.208299621008</v>
      </c>
      <c r="M128" s="333">
        <f t="shared" si="78"/>
        <v>96738.208299621008</v>
      </c>
      <c r="N128" s="333">
        <f t="shared" si="79"/>
        <v>96738.208299621008</v>
      </c>
      <c r="O128" s="333">
        <f t="shared" si="80"/>
        <v>96738.208299621008</v>
      </c>
      <c r="P128" s="333">
        <f t="shared" si="81"/>
        <v>96738.208299621008</v>
      </c>
      <c r="Q128" s="333">
        <f t="shared" si="82"/>
        <v>96738.208299621008</v>
      </c>
      <c r="R128" s="333">
        <f t="shared" si="83"/>
        <v>96738.208299621008</v>
      </c>
      <c r="S128" s="333">
        <f t="shared" si="84"/>
        <v>96738.208299621008</v>
      </c>
      <c r="T128" s="333">
        <f t="shared" si="85"/>
        <v>96738.208299621008</v>
      </c>
      <c r="U128" s="333">
        <f t="shared" si="86"/>
        <v>96738.208299621008</v>
      </c>
      <c r="V128" s="335">
        <f t="shared" si="96"/>
        <v>1160858.4995954521</v>
      </c>
      <c r="W128" s="333">
        <f t="shared" si="95"/>
        <v>15422834.351768149</v>
      </c>
      <c r="X128" s="328">
        <f t="shared" si="97"/>
        <v>1160858.4995954521</v>
      </c>
      <c r="Y128" s="338">
        <f t="shared" si="98"/>
        <v>0</v>
      </c>
      <c r="AA128" s="101"/>
      <c r="AB128" s="104"/>
    </row>
    <row r="129" spans="1:28" hidden="1">
      <c r="A129" s="341">
        <v>14.1</v>
      </c>
      <c r="B129" s="332">
        <f t="shared" si="71"/>
        <v>10501397.867537845</v>
      </c>
      <c r="C129" s="366">
        <f>811943.2-AB126</f>
        <v>811943.2</v>
      </c>
      <c r="D129" s="332"/>
      <c r="E129" s="333"/>
      <c r="F129" s="332"/>
      <c r="G129" s="333">
        <f t="shared" si="92"/>
        <v>405971.6</v>
      </c>
      <c r="H129" s="333">
        <f t="shared" si="93"/>
        <v>10907369.467537845</v>
      </c>
      <c r="I129" s="334">
        <v>5</v>
      </c>
      <c r="J129" s="333">
        <f t="shared" si="94"/>
        <v>45447.372781407677</v>
      </c>
      <c r="K129" s="333">
        <f t="shared" si="76"/>
        <v>45447.372781407677</v>
      </c>
      <c r="L129" s="333">
        <f t="shared" si="91"/>
        <v>45447.372781407677</v>
      </c>
      <c r="M129" s="333">
        <f t="shared" si="78"/>
        <v>45447.372781407677</v>
      </c>
      <c r="N129" s="333">
        <f t="shared" si="79"/>
        <v>45447.372781407677</v>
      </c>
      <c r="O129" s="333">
        <f t="shared" si="80"/>
        <v>45447.372781407677</v>
      </c>
      <c r="P129" s="333">
        <f t="shared" si="81"/>
        <v>45447.372781407677</v>
      </c>
      <c r="Q129" s="333">
        <f t="shared" si="82"/>
        <v>45447.372781407677</v>
      </c>
      <c r="R129" s="333">
        <f t="shared" si="83"/>
        <v>45447.372781407677</v>
      </c>
      <c r="S129" s="333">
        <f t="shared" si="84"/>
        <v>45447.372781407677</v>
      </c>
      <c r="T129" s="333">
        <f t="shared" si="85"/>
        <v>45447.372781407677</v>
      </c>
      <c r="U129" s="333">
        <f t="shared" si="86"/>
        <v>45447.372781407677</v>
      </c>
      <c r="V129" s="335">
        <f t="shared" si="96"/>
        <v>545368.47337689216</v>
      </c>
      <c r="W129" s="333">
        <f t="shared" si="95"/>
        <v>10767972.594160952</v>
      </c>
      <c r="X129" s="328">
        <f t="shared" si="97"/>
        <v>545368.47337689216</v>
      </c>
      <c r="Y129" s="338">
        <f t="shared" si="98"/>
        <v>0</v>
      </c>
      <c r="AA129" s="101"/>
      <c r="AB129" s="104"/>
    </row>
    <row r="130" spans="1:28" ht="13.5" hidden="1" thickBot="1">
      <c r="A130" s="342" t="s">
        <v>84</v>
      </c>
      <c r="B130" s="343">
        <f>SUM(B109:B129)</f>
        <v>4460238699.610714</v>
      </c>
      <c r="C130" s="343">
        <f>SUM(C109:C129)</f>
        <v>655074627</v>
      </c>
      <c r="D130" s="343">
        <f>SUM(D109:D129)</f>
        <v>0</v>
      </c>
      <c r="E130" s="343">
        <f t="shared" ref="E130:H130" si="100">SUM(E109:E129)</f>
        <v>0</v>
      </c>
      <c r="F130" s="343">
        <f t="shared" si="100"/>
        <v>0</v>
      </c>
      <c r="G130" s="343">
        <f t="shared" si="100"/>
        <v>327537313.5</v>
      </c>
      <c r="H130" s="343">
        <f t="shared" si="100"/>
        <v>4787776013.110714</v>
      </c>
      <c r="I130" s="343"/>
      <c r="J130" s="343">
        <f t="shared" ref="J130:T130" si="101">SUM(J109:J129)</f>
        <v>34031586.035821259</v>
      </c>
      <c r="K130" s="343">
        <f t="shared" si="101"/>
        <v>34031586.035821259</v>
      </c>
      <c r="L130" s="343">
        <f t="shared" si="101"/>
        <v>34031586.035821259</v>
      </c>
      <c r="M130" s="343">
        <f t="shared" si="101"/>
        <v>34031586.035821259</v>
      </c>
      <c r="N130" s="343">
        <f t="shared" si="101"/>
        <v>34031586.035821259</v>
      </c>
      <c r="O130" s="343">
        <f t="shared" si="101"/>
        <v>34031586.035821259</v>
      </c>
      <c r="P130" s="343">
        <f t="shared" si="101"/>
        <v>34031586.035821259</v>
      </c>
      <c r="Q130" s="343">
        <f t="shared" si="101"/>
        <v>34031586.035821259</v>
      </c>
      <c r="R130" s="343">
        <f t="shared" si="101"/>
        <v>34031586.035821259</v>
      </c>
      <c r="S130" s="343">
        <f t="shared" si="101"/>
        <v>34031586.035821259</v>
      </c>
      <c r="T130" s="343">
        <f t="shared" si="101"/>
        <v>34031586.035821259</v>
      </c>
      <c r="U130" s="343">
        <f>SUM(U109:U129)</f>
        <v>34031586.035821259</v>
      </c>
      <c r="V130" s="343">
        <f>SUM(V109:V129)</f>
        <v>408590248.95105606</v>
      </c>
      <c r="W130" s="343">
        <f>SUM(W109:W129)</f>
        <v>4706723077.6596584</v>
      </c>
      <c r="X130" s="328">
        <f>SUM(X109:X129)</f>
        <v>408379032.42985505</v>
      </c>
      <c r="Y130" s="338">
        <f t="shared" si="98"/>
        <v>211216.52120101452</v>
      </c>
      <c r="AA130" s="112"/>
      <c r="AB130" s="167"/>
    </row>
    <row r="131" spans="1:28" hidden="1">
      <c r="A131" s="344"/>
      <c r="B131" s="345" t="s">
        <v>119</v>
      </c>
      <c r="C131" s="346">
        <f>+AB130</f>
        <v>0</v>
      </c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7"/>
      <c r="Y131" s="347"/>
    </row>
    <row r="132" spans="1:28" hidden="1">
      <c r="A132" s="344"/>
      <c r="B132" s="345" t="s">
        <v>84</v>
      </c>
      <c r="C132" s="346">
        <f>+C130+C131</f>
        <v>655074627</v>
      </c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7"/>
      <c r="Y132" s="347"/>
    </row>
    <row r="133" spans="1:28" hidden="1">
      <c r="A133" s="344"/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7"/>
      <c r="Y133" s="347"/>
    </row>
    <row r="134" spans="1:28" hidden="1">
      <c r="A134" s="307" t="s">
        <v>189</v>
      </c>
      <c r="B134" s="308"/>
      <c r="C134" s="308"/>
      <c r="D134" s="308"/>
      <c r="E134" s="308"/>
      <c r="F134" s="308"/>
      <c r="G134" s="308"/>
      <c r="H134" s="309" t="s">
        <v>127</v>
      </c>
      <c r="I134" s="308"/>
      <c r="J134" s="310"/>
      <c r="K134" s="308"/>
      <c r="L134" s="308"/>
      <c r="M134" s="308"/>
      <c r="N134" s="308"/>
      <c r="O134" s="308"/>
      <c r="P134" s="308"/>
      <c r="Q134" s="308"/>
      <c r="R134" s="308"/>
      <c r="S134" s="308"/>
      <c r="T134" s="308"/>
      <c r="U134" s="308"/>
      <c r="V134" s="308"/>
      <c r="W134" s="308"/>
      <c r="X134" s="311"/>
      <c r="Y134" s="312"/>
    </row>
    <row r="135" spans="1:28" hidden="1">
      <c r="A135" s="307" t="s">
        <v>239</v>
      </c>
      <c r="B135" s="308"/>
      <c r="C135" s="308"/>
      <c r="D135" s="308"/>
      <c r="E135" s="308"/>
      <c r="F135" s="308"/>
      <c r="G135" s="308"/>
      <c r="H135" s="313" t="s">
        <v>131</v>
      </c>
      <c r="I135" s="308"/>
      <c r="J135" s="310"/>
      <c r="K135" s="308"/>
      <c r="L135" s="308"/>
      <c r="M135" s="308"/>
      <c r="N135" s="308"/>
      <c r="O135" s="308"/>
      <c r="P135" s="308"/>
      <c r="Q135" s="308"/>
      <c r="R135" s="308"/>
      <c r="S135" s="308"/>
      <c r="T135" s="310"/>
      <c r="U135" s="308"/>
      <c r="V135" s="308"/>
      <c r="W135" s="308"/>
      <c r="X135" s="311"/>
      <c r="Y135" s="312"/>
    </row>
    <row r="136" spans="1:28" hidden="1">
      <c r="A136" s="307" t="s">
        <v>133</v>
      </c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08"/>
      <c r="O136" s="308"/>
      <c r="P136" s="314"/>
      <c r="Q136" s="308"/>
      <c r="R136" s="308"/>
      <c r="S136" s="308"/>
      <c r="T136" s="308"/>
      <c r="U136" s="308"/>
      <c r="V136" s="308"/>
      <c r="W136" s="308"/>
      <c r="X136" s="311"/>
      <c r="Y136" s="312"/>
    </row>
    <row r="137" spans="1:28" hidden="1">
      <c r="A137" s="317" t="s">
        <v>191</v>
      </c>
      <c r="B137" s="318"/>
      <c r="C137" s="308"/>
      <c r="D137" s="308"/>
      <c r="E137" s="308"/>
      <c r="F137" s="308"/>
      <c r="G137" s="308"/>
      <c r="H137" s="308"/>
      <c r="I137" s="308"/>
      <c r="J137" s="308"/>
      <c r="K137" s="308"/>
      <c r="L137" s="308"/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11"/>
      <c r="Y137" s="312"/>
    </row>
    <row r="138" spans="1:28" hidden="1">
      <c r="A138" s="348"/>
      <c r="B138" s="349" t="s">
        <v>134</v>
      </c>
      <c r="C138" s="350" t="s">
        <v>135</v>
      </c>
      <c r="D138" s="351" t="s">
        <v>136</v>
      </c>
      <c r="E138" s="348"/>
      <c r="F138" s="350" t="s">
        <v>137</v>
      </c>
      <c r="G138" s="351" t="s">
        <v>138</v>
      </c>
      <c r="H138" s="350" t="s">
        <v>139</v>
      </c>
      <c r="I138" s="348"/>
      <c r="J138" s="351" t="s">
        <v>25</v>
      </c>
      <c r="K138" s="351" t="s">
        <v>25</v>
      </c>
      <c r="L138" s="351" t="s">
        <v>25</v>
      </c>
      <c r="M138" s="351" t="s">
        <v>25</v>
      </c>
      <c r="N138" s="351" t="s">
        <v>25</v>
      </c>
      <c r="O138" s="351" t="s">
        <v>25</v>
      </c>
      <c r="P138" s="351" t="s">
        <v>25</v>
      </c>
      <c r="Q138" s="351" t="s">
        <v>25</v>
      </c>
      <c r="R138" s="351" t="s">
        <v>25</v>
      </c>
      <c r="S138" s="351" t="s">
        <v>25</v>
      </c>
      <c r="T138" s="351" t="s">
        <v>25</v>
      </c>
      <c r="U138" s="352" t="s">
        <v>25</v>
      </c>
      <c r="V138" s="351" t="s">
        <v>25</v>
      </c>
      <c r="W138" s="353" t="s">
        <v>140</v>
      </c>
      <c r="X138" s="311"/>
      <c r="Y138" s="312"/>
    </row>
    <row r="139" spans="1:28" hidden="1">
      <c r="A139" s="354" t="s">
        <v>141</v>
      </c>
      <c r="B139" s="355" t="s">
        <v>142</v>
      </c>
      <c r="C139" s="354" t="s">
        <v>5</v>
      </c>
      <c r="D139" s="354" t="s">
        <v>143</v>
      </c>
      <c r="E139" s="356" t="s">
        <v>144</v>
      </c>
      <c r="F139" s="354" t="s">
        <v>145</v>
      </c>
      <c r="G139" s="357" t="s">
        <v>146</v>
      </c>
      <c r="H139" s="354" t="s">
        <v>147</v>
      </c>
      <c r="I139" s="357" t="s">
        <v>16</v>
      </c>
      <c r="J139" s="357" t="s">
        <v>192</v>
      </c>
      <c r="K139" s="357" t="s">
        <v>192</v>
      </c>
      <c r="L139" s="357" t="s">
        <v>192</v>
      </c>
      <c r="M139" s="357" t="s">
        <v>192</v>
      </c>
      <c r="N139" s="357" t="s">
        <v>192</v>
      </c>
      <c r="O139" s="357" t="s">
        <v>192</v>
      </c>
      <c r="P139" s="357" t="s">
        <v>192</v>
      </c>
      <c r="Q139" s="357" t="s">
        <v>192</v>
      </c>
      <c r="R139" s="357" t="s">
        <v>192</v>
      </c>
      <c r="S139" s="357" t="s">
        <v>192</v>
      </c>
      <c r="T139" s="357" t="s">
        <v>192</v>
      </c>
      <c r="U139" s="358" t="s">
        <v>192</v>
      </c>
      <c r="V139" s="354"/>
      <c r="W139" s="359" t="s">
        <v>10</v>
      </c>
      <c r="X139" s="311"/>
      <c r="Y139" s="322"/>
    </row>
    <row r="140" spans="1:28" hidden="1">
      <c r="A140" s="360" t="s">
        <v>148</v>
      </c>
      <c r="B140" s="361" t="s">
        <v>149</v>
      </c>
      <c r="C140" s="360" t="s">
        <v>84</v>
      </c>
      <c r="D140" s="362" t="s">
        <v>150</v>
      </c>
      <c r="E140" s="363"/>
      <c r="F140" s="360" t="s">
        <v>151</v>
      </c>
      <c r="G140" s="362" t="s">
        <v>152</v>
      </c>
      <c r="H140" s="360" t="s">
        <v>153</v>
      </c>
      <c r="I140" s="362" t="s">
        <v>154</v>
      </c>
      <c r="J140" s="362" t="s">
        <v>194</v>
      </c>
      <c r="K140" s="362" t="s">
        <v>195</v>
      </c>
      <c r="L140" s="362" t="s">
        <v>196</v>
      </c>
      <c r="M140" s="362" t="s">
        <v>197</v>
      </c>
      <c r="N140" s="362" t="s">
        <v>198</v>
      </c>
      <c r="O140" s="362" t="s">
        <v>199</v>
      </c>
      <c r="P140" s="362" t="s">
        <v>200</v>
      </c>
      <c r="Q140" s="362" t="s">
        <v>201</v>
      </c>
      <c r="R140" s="362" t="s">
        <v>202</v>
      </c>
      <c r="S140" s="362" t="s">
        <v>203</v>
      </c>
      <c r="T140" s="362" t="s">
        <v>204</v>
      </c>
      <c r="U140" s="362" t="s">
        <v>205</v>
      </c>
      <c r="V140" s="362" t="s">
        <v>155</v>
      </c>
      <c r="W140" s="359" t="s">
        <v>179</v>
      </c>
      <c r="X140" s="323" t="s">
        <v>167</v>
      </c>
      <c r="Y140" s="322"/>
    </row>
    <row r="141" spans="1:28" hidden="1">
      <c r="A141" s="357"/>
      <c r="B141" s="364"/>
      <c r="C141" s="356"/>
      <c r="D141" s="356"/>
      <c r="E141" s="356"/>
      <c r="F141" s="356"/>
      <c r="G141" s="356"/>
      <c r="H141" s="356"/>
      <c r="I141" s="357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65"/>
      <c r="W141" s="348"/>
      <c r="X141" s="311"/>
      <c r="Y141" s="322"/>
    </row>
    <row r="142" spans="1:28" hidden="1">
      <c r="A142" s="358">
        <v>1</v>
      </c>
      <c r="B142" s="332">
        <f t="shared" ref="B142:B162" si="102">W109</f>
        <v>916873162.63796735</v>
      </c>
      <c r="C142" s="332"/>
      <c r="D142" s="356"/>
      <c r="E142" s="356"/>
      <c r="F142" s="356"/>
      <c r="G142" s="333">
        <f t="shared" ref="G142" si="103">+((C142+F142)*0.5)</f>
        <v>0</v>
      </c>
      <c r="H142" s="333">
        <f>+B142+G142+D142</f>
        <v>916873162.63796735</v>
      </c>
      <c r="I142" s="334">
        <v>4</v>
      </c>
      <c r="J142" s="333">
        <f>H142*I142/100/12</f>
        <v>3056243.8754598913</v>
      </c>
      <c r="K142" s="333">
        <f>H142*I142/100/12</f>
        <v>3056243.8754598913</v>
      </c>
      <c r="L142" s="333">
        <f>H142*I142/100/12</f>
        <v>3056243.8754598913</v>
      </c>
      <c r="M142" s="333">
        <f>H142*I142/100/12</f>
        <v>3056243.8754598913</v>
      </c>
      <c r="N142" s="333">
        <f>H142*I142/100/12</f>
        <v>3056243.8754598913</v>
      </c>
      <c r="O142" s="333">
        <f>H142*I142/100/12</f>
        <v>3056243.8754598913</v>
      </c>
      <c r="P142" s="333">
        <f>H142*I142/100/12</f>
        <v>3056243.8754598913</v>
      </c>
      <c r="Q142" s="333">
        <f>H142*I142/100/12</f>
        <v>3056243.8754598913</v>
      </c>
      <c r="R142" s="333">
        <f>H142*I142/100/12</f>
        <v>3056243.8754598913</v>
      </c>
      <c r="S142" s="333">
        <f>H142*I142/100/12</f>
        <v>3056243.8754598913</v>
      </c>
      <c r="T142" s="333">
        <f>H142*I142/100/12</f>
        <v>3056243.8754598913</v>
      </c>
      <c r="U142" s="333">
        <f>H142*I142/100/12</f>
        <v>3056243.8754598913</v>
      </c>
      <c r="V142" s="335">
        <f>SUM(J142:U142)</f>
        <v>36674926.505518697</v>
      </c>
      <c r="W142" s="333">
        <f>+B142+C142+F142-V142</f>
        <v>880198236.13244867</v>
      </c>
      <c r="X142" s="328">
        <f>H142*I142/100</f>
        <v>36674926.505518697</v>
      </c>
      <c r="Y142" s="329">
        <f t="shared" ref="Y142:Y150" si="104">V142-X142</f>
        <v>0</v>
      </c>
    </row>
    <row r="143" spans="1:28" hidden="1">
      <c r="A143" s="331" t="s">
        <v>157</v>
      </c>
      <c r="B143" s="332">
        <f t="shared" si="102"/>
        <v>116095546.57982861</v>
      </c>
      <c r="C143" s="333">
        <f>1497771.76960189-AB159</f>
        <v>1497771.7696018899</v>
      </c>
      <c r="D143" s="332"/>
      <c r="E143" s="333"/>
      <c r="F143" s="332"/>
      <c r="G143" s="333">
        <f>+((C143+F143)*0.5)</f>
        <v>748885.88480094494</v>
      </c>
      <c r="H143" s="333">
        <f t="shared" ref="H143:H149" si="105">+B143+G143+D143</f>
        <v>116844432.46462955</v>
      </c>
      <c r="I143" s="334">
        <v>6</v>
      </c>
      <c r="J143" s="333">
        <f t="shared" ref="J143:J149" si="106">H143*I143/100/12</f>
        <v>584222.16232314776</v>
      </c>
      <c r="K143" s="333">
        <f t="shared" ref="K143:K162" si="107">H143*I143/100/12</f>
        <v>584222.16232314776</v>
      </c>
      <c r="L143" s="333">
        <f t="shared" ref="L143:L146" si="108">H143*I143/100/12</f>
        <v>584222.16232314776</v>
      </c>
      <c r="M143" s="333">
        <f t="shared" ref="M143:M162" si="109">H143*I143/100/12</f>
        <v>584222.16232314776</v>
      </c>
      <c r="N143" s="333">
        <f t="shared" ref="N143:N162" si="110">H143*I143/100/12</f>
        <v>584222.16232314776</v>
      </c>
      <c r="O143" s="333">
        <f t="shared" ref="O143:O162" si="111">H143*I143/100/12</f>
        <v>584222.16232314776</v>
      </c>
      <c r="P143" s="333">
        <f t="shared" ref="P143:P162" si="112">H143*I143/100/12</f>
        <v>584222.16232314776</v>
      </c>
      <c r="Q143" s="333">
        <f t="shared" ref="Q143:Q162" si="113">H143*I143/100/12</f>
        <v>584222.16232314776</v>
      </c>
      <c r="R143" s="333">
        <f t="shared" ref="R143:R162" si="114">H143*I143/100/12</f>
        <v>584222.16232314776</v>
      </c>
      <c r="S143" s="333">
        <f t="shared" ref="S143:S162" si="115">H143*I143/100/12</f>
        <v>584222.16232314776</v>
      </c>
      <c r="T143" s="333">
        <f t="shared" ref="T143:T162" si="116">H143*I143/100/12</f>
        <v>584222.16232314776</v>
      </c>
      <c r="U143" s="333">
        <f t="shared" ref="U143:U162" si="117">H143*I143/100/12</f>
        <v>584222.16232314776</v>
      </c>
      <c r="V143" s="335">
        <f t="shared" ref="V143:V149" si="118">SUM(J143:U143)</f>
        <v>7010665.9478777749</v>
      </c>
      <c r="W143" s="333">
        <f>+B143+C143+F143-V143</f>
        <v>110582652.40155272</v>
      </c>
      <c r="X143" s="328">
        <f>H143*I143/100</f>
        <v>7010665.9478777731</v>
      </c>
      <c r="Y143" s="329">
        <f t="shared" si="104"/>
        <v>0</v>
      </c>
    </row>
    <row r="144" spans="1:28" hidden="1">
      <c r="A144" s="331">
        <v>2</v>
      </c>
      <c r="B144" s="332">
        <f t="shared" si="102"/>
        <v>84556648.101204321</v>
      </c>
      <c r="C144" s="333"/>
      <c r="D144" s="332"/>
      <c r="E144" s="333"/>
      <c r="F144" s="332"/>
      <c r="G144" s="333">
        <f t="shared" ref="G144:G148" si="119">+((C144+F144)*0.5)</f>
        <v>0</v>
      </c>
      <c r="H144" s="333">
        <f t="shared" si="105"/>
        <v>84556648.101204321</v>
      </c>
      <c r="I144" s="334">
        <v>6</v>
      </c>
      <c r="J144" s="333">
        <f t="shared" si="106"/>
        <v>422783.2405060216</v>
      </c>
      <c r="K144" s="333">
        <f t="shared" si="107"/>
        <v>422783.2405060216</v>
      </c>
      <c r="L144" s="333">
        <f t="shared" si="108"/>
        <v>422783.2405060216</v>
      </c>
      <c r="M144" s="333">
        <f t="shared" si="109"/>
        <v>422783.2405060216</v>
      </c>
      <c r="N144" s="333">
        <f t="shared" si="110"/>
        <v>422783.2405060216</v>
      </c>
      <c r="O144" s="333">
        <f t="shared" si="111"/>
        <v>422783.2405060216</v>
      </c>
      <c r="P144" s="333">
        <f t="shared" si="112"/>
        <v>422783.2405060216</v>
      </c>
      <c r="Q144" s="333">
        <f t="shared" si="113"/>
        <v>422783.2405060216</v>
      </c>
      <c r="R144" s="333">
        <f t="shared" si="114"/>
        <v>422783.2405060216</v>
      </c>
      <c r="S144" s="333">
        <f t="shared" si="115"/>
        <v>422783.2405060216</v>
      </c>
      <c r="T144" s="333">
        <f t="shared" si="116"/>
        <v>422783.2405060216</v>
      </c>
      <c r="U144" s="333">
        <f t="shared" si="117"/>
        <v>422783.2405060216</v>
      </c>
      <c r="V144" s="335">
        <f t="shared" si="118"/>
        <v>5073398.8860722594</v>
      </c>
      <c r="W144" s="333">
        <f>+B144+C144+F144-V144</f>
        <v>79483249.215132058</v>
      </c>
      <c r="X144" s="328">
        <f t="shared" ref="X144:X150" si="120">H144*I144/100</f>
        <v>5073398.8860722594</v>
      </c>
      <c r="Y144" s="329">
        <f t="shared" si="104"/>
        <v>0</v>
      </c>
    </row>
    <row r="145" spans="1:31" hidden="1">
      <c r="A145" s="331">
        <v>3</v>
      </c>
      <c r="B145" s="332">
        <f t="shared" si="102"/>
        <v>2697841.8105124999</v>
      </c>
      <c r="C145" s="333"/>
      <c r="D145" s="332"/>
      <c r="E145" s="333"/>
      <c r="F145" s="332"/>
      <c r="G145" s="333">
        <f t="shared" si="119"/>
        <v>0</v>
      </c>
      <c r="H145" s="333">
        <f t="shared" si="105"/>
        <v>2697841.8105124999</v>
      </c>
      <c r="I145" s="334">
        <v>5</v>
      </c>
      <c r="J145" s="333">
        <f t="shared" si="106"/>
        <v>11241.007543802081</v>
      </c>
      <c r="K145" s="333">
        <f t="shared" si="107"/>
        <v>11241.007543802081</v>
      </c>
      <c r="L145" s="333">
        <f t="shared" si="108"/>
        <v>11241.007543802081</v>
      </c>
      <c r="M145" s="333">
        <f t="shared" si="109"/>
        <v>11241.007543802081</v>
      </c>
      <c r="N145" s="333">
        <f t="shared" si="110"/>
        <v>11241.007543802081</v>
      </c>
      <c r="O145" s="333">
        <f t="shared" si="111"/>
        <v>11241.007543802081</v>
      </c>
      <c r="P145" s="333">
        <f t="shared" si="112"/>
        <v>11241.007543802081</v>
      </c>
      <c r="Q145" s="333">
        <f t="shared" si="113"/>
        <v>11241.007543802081</v>
      </c>
      <c r="R145" s="333">
        <f t="shared" si="114"/>
        <v>11241.007543802081</v>
      </c>
      <c r="S145" s="333">
        <f t="shared" si="115"/>
        <v>11241.007543802081</v>
      </c>
      <c r="T145" s="333">
        <f t="shared" si="116"/>
        <v>11241.007543802081</v>
      </c>
      <c r="U145" s="333">
        <f t="shared" si="117"/>
        <v>11241.007543802081</v>
      </c>
      <c r="V145" s="335">
        <f t="shared" si="118"/>
        <v>134892.09052562501</v>
      </c>
      <c r="W145" s="333">
        <f t="shared" ref="W145:W149" si="121">+B145+C145+F145-V145</f>
        <v>2562949.7199868751</v>
      </c>
      <c r="X145" s="328">
        <f t="shared" si="120"/>
        <v>134892.09052562498</v>
      </c>
      <c r="Y145" s="329">
        <f t="shared" si="104"/>
        <v>0</v>
      </c>
    </row>
    <row r="146" spans="1:31" hidden="1">
      <c r="A146" s="331">
        <v>6</v>
      </c>
      <c r="B146" s="332">
        <f t="shared" si="102"/>
        <v>66968.783099999986</v>
      </c>
      <c r="C146" s="333"/>
      <c r="D146" s="332"/>
      <c r="E146" s="333"/>
      <c r="F146" s="332"/>
      <c r="G146" s="333">
        <f t="shared" si="119"/>
        <v>0</v>
      </c>
      <c r="H146" s="333">
        <f t="shared" si="105"/>
        <v>66968.783099999986</v>
      </c>
      <c r="I146" s="334">
        <v>10</v>
      </c>
      <c r="J146" s="333">
        <f t="shared" si="106"/>
        <v>558.07319249999989</v>
      </c>
      <c r="K146" s="333">
        <f t="shared" si="107"/>
        <v>558.07319249999989</v>
      </c>
      <c r="L146" s="333">
        <f t="shared" si="108"/>
        <v>558.07319249999989</v>
      </c>
      <c r="M146" s="333">
        <f t="shared" si="109"/>
        <v>558.07319249999989</v>
      </c>
      <c r="N146" s="333">
        <f t="shared" si="110"/>
        <v>558.07319249999989</v>
      </c>
      <c r="O146" s="333">
        <f t="shared" si="111"/>
        <v>558.07319249999989</v>
      </c>
      <c r="P146" s="333">
        <f t="shared" si="112"/>
        <v>558.07319249999989</v>
      </c>
      <c r="Q146" s="333">
        <f t="shared" si="113"/>
        <v>558.07319249999989</v>
      </c>
      <c r="R146" s="333">
        <f t="shared" si="114"/>
        <v>558.07319249999989</v>
      </c>
      <c r="S146" s="333">
        <f t="shared" si="115"/>
        <v>558.07319249999989</v>
      </c>
      <c r="T146" s="333">
        <f t="shared" si="116"/>
        <v>558.07319249999989</v>
      </c>
      <c r="U146" s="333">
        <f t="shared" si="117"/>
        <v>558.07319249999989</v>
      </c>
      <c r="V146" s="335">
        <f t="shared" si="118"/>
        <v>6696.8783099999991</v>
      </c>
      <c r="W146" s="333">
        <f t="shared" si="121"/>
        <v>60271.904789999986</v>
      </c>
      <c r="X146" s="328">
        <f t="shared" si="120"/>
        <v>6696.8783099999991</v>
      </c>
      <c r="Y146" s="329">
        <f t="shared" si="104"/>
        <v>0</v>
      </c>
    </row>
    <row r="147" spans="1:31" hidden="1">
      <c r="A147" s="331">
        <v>7</v>
      </c>
      <c r="B147" s="332">
        <f t="shared" si="102"/>
        <v>427989697.20704681</v>
      </c>
      <c r="C147" s="333">
        <f>17477506.8087687-AB160</f>
        <v>17477506.808768701</v>
      </c>
      <c r="D147" s="332"/>
      <c r="E147" s="332"/>
      <c r="F147" s="332"/>
      <c r="G147" s="333">
        <f t="shared" si="119"/>
        <v>8738753.4043843504</v>
      </c>
      <c r="H147" s="333">
        <f t="shared" si="105"/>
        <v>436728450.61143118</v>
      </c>
      <c r="I147" s="334">
        <v>15</v>
      </c>
      <c r="J147" s="333">
        <f t="shared" si="106"/>
        <v>5459105.6326428903</v>
      </c>
      <c r="K147" s="333">
        <f t="shared" si="107"/>
        <v>5459105.6326428903</v>
      </c>
      <c r="L147" s="333">
        <f>H147*I147/100/12</f>
        <v>5459105.6326428903</v>
      </c>
      <c r="M147" s="333">
        <f t="shared" si="109"/>
        <v>5459105.6326428903</v>
      </c>
      <c r="N147" s="333">
        <f t="shared" si="110"/>
        <v>5459105.6326428903</v>
      </c>
      <c r="O147" s="333">
        <f t="shared" si="111"/>
        <v>5459105.6326428903</v>
      </c>
      <c r="P147" s="333">
        <f t="shared" si="112"/>
        <v>5459105.6326428903</v>
      </c>
      <c r="Q147" s="333">
        <f t="shared" si="113"/>
        <v>5459105.6326428903</v>
      </c>
      <c r="R147" s="333">
        <f t="shared" si="114"/>
        <v>5459105.6326428903</v>
      </c>
      <c r="S147" s="333">
        <f t="shared" si="115"/>
        <v>5459105.6326428903</v>
      </c>
      <c r="T147" s="333">
        <f t="shared" si="116"/>
        <v>5459105.6326428903</v>
      </c>
      <c r="U147" s="333">
        <f t="shared" si="117"/>
        <v>5459105.6326428903</v>
      </c>
      <c r="V147" s="335">
        <f t="shared" si="118"/>
        <v>65509267.591714673</v>
      </c>
      <c r="W147" s="333">
        <f t="shared" si="121"/>
        <v>379957936.42410082</v>
      </c>
      <c r="X147" s="328">
        <f t="shared" si="120"/>
        <v>65509267.59171468</v>
      </c>
      <c r="Y147" s="329">
        <f t="shared" si="104"/>
        <v>0</v>
      </c>
    </row>
    <row r="148" spans="1:31" hidden="1">
      <c r="A148" s="331">
        <v>8</v>
      </c>
      <c r="B148" s="332">
        <f t="shared" si="102"/>
        <v>148343887.71391344</v>
      </c>
      <c r="C148" s="333">
        <f>28672608.0775156-AB161</f>
        <v>28672608.077515598</v>
      </c>
      <c r="D148" s="332"/>
      <c r="E148" s="333"/>
      <c r="F148" s="332"/>
      <c r="G148" s="333">
        <f t="shared" si="119"/>
        <v>14336304.038757799</v>
      </c>
      <c r="H148" s="333">
        <f t="shared" si="105"/>
        <v>162680191.75267124</v>
      </c>
      <c r="I148" s="334">
        <v>20</v>
      </c>
      <c r="J148" s="333">
        <f t="shared" si="106"/>
        <v>2711336.5292111873</v>
      </c>
      <c r="K148" s="333">
        <f t="shared" si="107"/>
        <v>2711336.5292111873</v>
      </c>
      <c r="L148" s="333">
        <f t="shared" ref="L148:L162" si="122">H148*I148/100/12</f>
        <v>2711336.5292111873</v>
      </c>
      <c r="M148" s="333">
        <f t="shared" si="109"/>
        <v>2711336.5292111873</v>
      </c>
      <c r="N148" s="333">
        <f t="shared" si="110"/>
        <v>2711336.5292111873</v>
      </c>
      <c r="O148" s="333">
        <f t="shared" si="111"/>
        <v>2711336.5292111873</v>
      </c>
      <c r="P148" s="333">
        <f t="shared" si="112"/>
        <v>2711336.5292111873</v>
      </c>
      <c r="Q148" s="333">
        <f t="shared" si="113"/>
        <v>2711336.5292111873</v>
      </c>
      <c r="R148" s="333">
        <f t="shared" si="114"/>
        <v>2711336.5292111873</v>
      </c>
      <c r="S148" s="333">
        <f t="shared" si="115"/>
        <v>2711336.5292111873</v>
      </c>
      <c r="T148" s="333">
        <f t="shared" si="116"/>
        <v>2711336.5292111873</v>
      </c>
      <c r="U148" s="333">
        <f t="shared" si="117"/>
        <v>2711336.5292111873</v>
      </c>
      <c r="V148" s="335">
        <f t="shared" si="118"/>
        <v>32536038.350534242</v>
      </c>
      <c r="W148" s="333">
        <f t="shared" si="121"/>
        <v>144480457.44089481</v>
      </c>
      <c r="X148" s="328">
        <f t="shared" si="120"/>
        <v>32536038.350534249</v>
      </c>
      <c r="Y148" s="329">
        <f t="shared" si="104"/>
        <v>0</v>
      </c>
      <c r="AE148" s="367"/>
    </row>
    <row r="149" spans="1:31" hidden="1">
      <c r="A149" s="331">
        <v>10</v>
      </c>
      <c r="B149" s="332">
        <f t="shared" si="102"/>
        <v>16900109.852000002</v>
      </c>
      <c r="C149" s="333">
        <v>6510519</v>
      </c>
      <c r="D149" s="332"/>
      <c r="E149" s="333"/>
      <c r="F149" s="332"/>
      <c r="G149" s="333">
        <f>+((C149+F149)*0.5)</f>
        <v>3255259.5</v>
      </c>
      <c r="H149" s="333">
        <f t="shared" si="105"/>
        <v>20155369.352000002</v>
      </c>
      <c r="I149" s="334">
        <v>30</v>
      </c>
      <c r="J149" s="333">
        <f t="shared" si="106"/>
        <v>503884.23380000005</v>
      </c>
      <c r="K149" s="333">
        <f t="shared" si="107"/>
        <v>503884.23380000005</v>
      </c>
      <c r="L149" s="333">
        <f t="shared" si="122"/>
        <v>503884.23380000005</v>
      </c>
      <c r="M149" s="333">
        <f t="shared" si="109"/>
        <v>503884.23380000005</v>
      </c>
      <c r="N149" s="333">
        <f t="shared" si="110"/>
        <v>503884.23380000005</v>
      </c>
      <c r="O149" s="333">
        <f t="shared" si="111"/>
        <v>503884.23380000005</v>
      </c>
      <c r="P149" s="333">
        <f t="shared" si="112"/>
        <v>503884.23380000005</v>
      </c>
      <c r="Q149" s="333">
        <f t="shared" si="113"/>
        <v>503884.23380000005</v>
      </c>
      <c r="R149" s="333">
        <f t="shared" si="114"/>
        <v>503884.23380000005</v>
      </c>
      <c r="S149" s="333">
        <f t="shared" si="115"/>
        <v>503884.23380000005</v>
      </c>
      <c r="T149" s="333">
        <f t="shared" si="116"/>
        <v>503884.23380000005</v>
      </c>
      <c r="U149" s="333">
        <f t="shared" si="117"/>
        <v>503884.23380000005</v>
      </c>
      <c r="V149" s="335">
        <f t="shared" si="118"/>
        <v>6046610.8055999987</v>
      </c>
      <c r="W149" s="333">
        <f t="shared" si="121"/>
        <v>17364018.046400003</v>
      </c>
      <c r="X149" s="328">
        <f t="shared" si="120"/>
        <v>6046610.8056000005</v>
      </c>
      <c r="Y149" s="329">
        <f t="shared" si="104"/>
        <v>0</v>
      </c>
      <c r="AE149" s="367"/>
    </row>
    <row r="150" spans="1:31" hidden="1">
      <c r="A150" s="331">
        <v>12</v>
      </c>
      <c r="B150" s="332">
        <f t="shared" si="102"/>
        <v>11783309.999999996</v>
      </c>
      <c r="C150" s="333">
        <v>23319120</v>
      </c>
      <c r="D150" s="332"/>
      <c r="E150" s="333"/>
      <c r="F150" s="332"/>
      <c r="G150" s="333">
        <f>+((C150-D150+F150)*0.5)</f>
        <v>11659560</v>
      </c>
      <c r="H150" s="333">
        <f>+B150+G150+D150</f>
        <v>23442869.999999996</v>
      </c>
      <c r="I150" s="334">
        <v>100</v>
      </c>
      <c r="J150" s="333">
        <f>H150*I150/100/12</f>
        <v>1953572.4999999998</v>
      </c>
      <c r="K150" s="333">
        <f t="shared" si="107"/>
        <v>1953572.4999999998</v>
      </c>
      <c r="L150" s="333">
        <f t="shared" si="122"/>
        <v>1953572.4999999998</v>
      </c>
      <c r="M150" s="333">
        <f t="shared" si="109"/>
        <v>1953572.4999999998</v>
      </c>
      <c r="N150" s="333">
        <f t="shared" si="110"/>
        <v>1953572.4999999998</v>
      </c>
      <c r="O150" s="333">
        <f t="shared" si="111"/>
        <v>1953572.4999999998</v>
      </c>
      <c r="P150" s="333">
        <f t="shared" si="112"/>
        <v>1953572.4999999998</v>
      </c>
      <c r="Q150" s="333">
        <f t="shared" si="113"/>
        <v>1953572.4999999998</v>
      </c>
      <c r="R150" s="333">
        <f t="shared" si="114"/>
        <v>1953572.4999999998</v>
      </c>
      <c r="S150" s="333">
        <f t="shared" si="115"/>
        <v>1953572.4999999998</v>
      </c>
      <c r="T150" s="333">
        <f t="shared" si="116"/>
        <v>1953572.4999999998</v>
      </c>
      <c r="U150" s="333">
        <f t="shared" si="117"/>
        <v>1953572.4999999998</v>
      </c>
      <c r="V150" s="335">
        <f>SUM(J150:U150)</f>
        <v>23442869.999999996</v>
      </c>
      <c r="W150" s="333">
        <f>+B150+C150+F150-V150</f>
        <v>11659560.000000004</v>
      </c>
      <c r="X150" s="336">
        <f t="shared" si="120"/>
        <v>23442869.999999996</v>
      </c>
      <c r="Y150" s="337">
        <f t="shared" si="104"/>
        <v>0</v>
      </c>
      <c r="AE150" s="367"/>
    </row>
    <row r="151" spans="1:31" hidden="1">
      <c r="A151" s="331">
        <v>13</v>
      </c>
      <c r="B151" s="332">
        <f t="shared" si="102"/>
        <v>463572.0492418838</v>
      </c>
      <c r="C151" s="333"/>
      <c r="D151" s="332"/>
      <c r="E151" s="333"/>
      <c r="F151" s="332"/>
      <c r="G151" s="333">
        <f t="shared" ref="G151:G162" si="123">+((C151+F151)*0.5)</f>
        <v>0</v>
      </c>
      <c r="H151" s="333">
        <f t="shared" ref="H151:H162" si="124">+B151+G151+D151</f>
        <v>463572.0492418838</v>
      </c>
      <c r="I151" s="334"/>
      <c r="J151" s="333">
        <f t="shared" ref="J151:J162" si="125">H151*I151/100/12</f>
        <v>0</v>
      </c>
      <c r="K151" s="333">
        <f t="shared" si="107"/>
        <v>0</v>
      </c>
      <c r="L151" s="333">
        <f t="shared" si="122"/>
        <v>0</v>
      </c>
      <c r="M151" s="333">
        <f t="shared" si="109"/>
        <v>0</v>
      </c>
      <c r="N151" s="333">
        <f t="shared" si="110"/>
        <v>0</v>
      </c>
      <c r="O151" s="333">
        <f t="shared" si="111"/>
        <v>0</v>
      </c>
      <c r="P151" s="333">
        <f t="shared" si="112"/>
        <v>0</v>
      </c>
      <c r="Q151" s="333">
        <f t="shared" si="113"/>
        <v>0</v>
      </c>
      <c r="R151" s="333">
        <f t="shared" si="114"/>
        <v>0</v>
      </c>
      <c r="S151" s="333">
        <f t="shared" si="115"/>
        <v>0</v>
      </c>
      <c r="T151" s="333">
        <f t="shared" si="116"/>
        <v>0</v>
      </c>
      <c r="U151" s="333">
        <f t="shared" si="117"/>
        <v>0</v>
      </c>
      <c r="V151" s="335">
        <v>211216.52120097578</v>
      </c>
      <c r="W151" s="333">
        <f t="shared" ref="W151:W162" si="126">+B151+C151+F151-V151</f>
        <v>252355.52804090802</v>
      </c>
      <c r="X151" s="328"/>
      <c r="Y151" s="338">
        <f>V151-X151</f>
        <v>211216.52120097578</v>
      </c>
      <c r="AE151" s="367"/>
    </row>
    <row r="152" spans="1:31" hidden="1">
      <c r="A152" s="331">
        <v>17</v>
      </c>
      <c r="B152" s="332">
        <f t="shared" si="102"/>
        <v>447129.50205440004</v>
      </c>
      <c r="C152" s="333"/>
      <c r="D152" s="332"/>
      <c r="E152" s="333"/>
      <c r="F152" s="332"/>
      <c r="G152" s="333">
        <f t="shared" si="123"/>
        <v>0</v>
      </c>
      <c r="H152" s="333">
        <f t="shared" si="124"/>
        <v>447129.50205440004</v>
      </c>
      <c r="I152" s="334">
        <v>8</v>
      </c>
      <c r="J152" s="333">
        <f t="shared" si="125"/>
        <v>2980.8633470293335</v>
      </c>
      <c r="K152" s="333">
        <f t="shared" si="107"/>
        <v>2980.8633470293335</v>
      </c>
      <c r="L152" s="333">
        <f t="shared" si="122"/>
        <v>2980.8633470293335</v>
      </c>
      <c r="M152" s="333">
        <f t="shared" si="109"/>
        <v>2980.8633470293335</v>
      </c>
      <c r="N152" s="333">
        <f t="shared" si="110"/>
        <v>2980.8633470293335</v>
      </c>
      <c r="O152" s="333">
        <f t="shared" si="111"/>
        <v>2980.8633470293335</v>
      </c>
      <c r="P152" s="333">
        <f t="shared" si="112"/>
        <v>2980.8633470293335</v>
      </c>
      <c r="Q152" s="333">
        <f t="shared" si="113"/>
        <v>2980.8633470293335</v>
      </c>
      <c r="R152" s="333">
        <f t="shared" si="114"/>
        <v>2980.8633470293335</v>
      </c>
      <c r="S152" s="333">
        <f t="shared" si="115"/>
        <v>2980.8633470293335</v>
      </c>
      <c r="T152" s="333">
        <f t="shared" si="116"/>
        <v>2980.8633470293335</v>
      </c>
      <c r="U152" s="333">
        <f t="shared" si="117"/>
        <v>2980.8633470293335</v>
      </c>
      <c r="V152" s="335">
        <f t="shared" ref="V152:V162" si="127">SUM(J152:U152)</f>
        <v>35770.360164352009</v>
      </c>
      <c r="W152" s="333">
        <f t="shared" si="126"/>
        <v>411359.14189004805</v>
      </c>
      <c r="X152" s="328">
        <f t="shared" ref="X152:X162" si="128">H152*I152/100</f>
        <v>35770.360164352001</v>
      </c>
      <c r="Y152" s="338">
        <f t="shared" ref="Y152:Y163" si="129">V152-X152</f>
        <v>0</v>
      </c>
      <c r="AE152" s="367"/>
    </row>
    <row r="153" spans="1:31" hidden="1">
      <c r="A153" s="331">
        <v>38</v>
      </c>
      <c r="B153" s="332">
        <f t="shared" si="102"/>
        <v>2519676.7284500003</v>
      </c>
      <c r="C153" s="333"/>
      <c r="D153" s="332"/>
      <c r="E153" s="333"/>
      <c r="F153" s="332"/>
      <c r="G153" s="333">
        <f t="shared" si="123"/>
        <v>0</v>
      </c>
      <c r="H153" s="333">
        <f t="shared" si="124"/>
        <v>2519676.7284500003</v>
      </c>
      <c r="I153" s="334">
        <v>30</v>
      </c>
      <c r="J153" s="333">
        <f t="shared" si="125"/>
        <v>62991.918211250006</v>
      </c>
      <c r="K153" s="333">
        <f t="shared" si="107"/>
        <v>62991.918211250006</v>
      </c>
      <c r="L153" s="333">
        <f t="shared" si="122"/>
        <v>62991.918211250006</v>
      </c>
      <c r="M153" s="333">
        <f t="shared" si="109"/>
        <v>62991.918211250006</v>
      </c>
      <c r="N153" s="333">
        <f t="shared" si="110"/>
        <v>62991.918211250006</v>
      </c>
      <c r="O153" s="333">
        <f t="shared" si="111"/>
        <v>62991.918211250006</v>
      </c>
      <c r="P153" s="333">
        <f t="shared" si="112"/>
        <v>62991.918211250006</v>
      </c>
      <c r="Q153" s="333">
        <f t="shared" si="113"/>
        <v>62991.918211250006</v>
      </c>
      <c r="R153" s="333">
        <f t="shared" si="114"/>
        <v>62991.918211250006</v>
      </c>
      <c r="S153" s="333">
        <f t="shared" si="115"/>
        <v>62991.918211250006</v>
      </c>
      <c r="T153" s="333">
        <f t="shared" si="116"/>
        <v>62991.918211250006</v>
      </c>
      <c r="U153" s="333">
        <f t="shared" si="117"/>
        <v>62991.918211250006</v>
      </c>
      <c r="V153" s="335">
        <f t="shared" si="127"/>
        <v>755903.01853499992</v>
      </c>
      <c r="W153" s="333">
        <f t="shared" si="126"/>
        <v>1763773.7099150005</v>
      </c>
      <c r="X153" s="328">
        <f t="shared" si="128"/>
        <v>755903.01853500004</v>
      </c>
      <c r="Y153" s="338">
        <f t="shared" si="129"/>
        <v>0</v>
      </c>
      <c r="AE153" s="367"/>
    </row>
    <row r="154" spans="1:31" hidden="1">
      <c r="A154" s="331">
        <v>41</v>
      </c>
      <c r="B154" s="332">
        <f t="shared" si="102"/>
        <v>5539909.77473245</v>
      </c>
      <c r="C154" s="333"/>
      <c r="D154" s="332"/>
      <c r="E154" s="332"/>
      <c r="F154" s="332"/>
      <c r="G154" s="333">
        <f t="shared" si="123"/>
        <v>0</v>
      </c>
      <c r="H154" s="333">
        <f t="shared" si="124"/>
        <v>5539909.77473245</v>
      </c>
      <c r="I154" s="334">
        <v>25</v>
      </c>
      <c r="J154" s="333">
        <f t="shared" si="125"/>
        <v>115414.78697359271</v>
      </c>
      <c r="K154" s="333">
        <f t="shared" si="107"/>
        <v>115414.78697359271</v>
      </c>
      <c r="L154" s="333">
        <f t="shared" si="122"/>
        <v>115414.78697359271</v>
      </c>
      <c r="M154" s="333">
        <f t="shared" si="109"/>
        <v>115414.78697359271</v>
      </c>
      <c r="N154" s="333">
        <f t="shared" si="110"/>
        <v>115414.78697359271</v>
      </c>
      <c r="O154" s="333">
        <f t="shared" si="111"/>
        <v>115414.78697359271</v>
      </c>
      <c r="P154" s="333">
        <f t="shared" si="112"/>
        <v>115414.78697359271</v>
      </c>
      <c r="Q154" s="333">
        <f t="shared" si="113"/>
        <v>115414.78697359271</v>
      </c>
      <c r="R154" s="333">
        <f t="shared" si="114"/>
        <v>115414.78697359271</v>
      </c>
      <c r="S154" s="333">
        <f t="shared" si="115"/>
        <v>115414.78697359271</v>
      </c>
      <c r="T154" s="333">
        <f t="shared" si="116"/>
        <v>115414.78697359271</v>
      </c>
      <c r="U154" s="333">
        <f t="shared" si="117"/>
        <v>115414.78697359271</v>
      </c>
      <c r="V154" s="335">
        <f t="shared" si="127"/>
        <v>1384977.4436831125</v>
      </c>
      <c r="W154" s="333">
        <f t="shared" si="126"/>
        <v>4154932.3310493375</v>
      </c>
      <c r="X154" s="328">
        <f t="shared" si="128"/>
        <v>1384977.4436831125</v>
      </c>
      <c r="Y154" s="338">
        <f t="shared" si="129"/>
        <v>0</v>
      </c>
      <c r="AE154" s="94"/>
    </row>
    <row r="155" spans="1:31" hidden="1">
      <c r="A155" s="331">
        <v>45</v>
      </c>
      <c r="B155" s="332">
        <f t="shared" si="102"/>
        <v>1190.2217937500004</v>
      </c>
      <c r="C155" s="333"/>
      <c r="D155" s="332"/>
      <c r="E155" s="332"/>
      <c r="F155" s="332"/>
      <c r="G155" s="333">
        <f t="shared" si="123"/>
        <v>0</v>
      </c>
      <c r="H155" s="333">
        <f t="shared" si="124"/>
        <v>1190.2217937500004</v>
      </c>
      <c r="I155" s="334">
        <v>45</v>
      </c>
      <c r="J155" s="333">
        <f t="shared" si="125"/>
        <v>44.633317265625017</v>
      </c>
      <c r="K155" s="333">
        <f t="shared" si="107"/>
        <v>44.633317265625017</v>
      </c>
      <c r="L155" s="333">
        <f t="shared" si="122"/>
        <v>44.633317265625017</v>
      </c>
      <c r="M155" s="333">
        <f t="shared" si="109"/>
        <v>44.633317265625017</v>
      </c>
      <c r="N155" s="333">
        <f t="shared" si="110"/>
        <v>44.633317265625017</v>
      </c>
      <c r="O155" s="333">
        <f t="shared" si="111"/>
        <v>44.633317265625017</v>
      </c>
      <c r="P155" s="333">
        <f t="shared" si="112"/>
        <v>44.633317265625017</v>
      </c>
      <c r="Q155" s="333">
        <f t="shared" si="113"/>
        <v>44.633317265625017</v>
      </c>
      <c r="R155" s="333">
        <f t="shared" si="114"/>
        <v>44.633317265625017</v>
      </c>
      <c r="S155" s="333">
        <f t="shared" si="115"/>
        <v>44.633317265625017</v>
      </c>
      <c r="T155" s="333">
        <f t="shared" si="116"/>
        <v>44.633317265625017</v>
      </c>
      <c r="U155" s="333">
        <f t="shared" si="117"/>
        <v>44.633317265625017</v>
      </c>
      <c r="V155" s="335">
        <f t="shared" si="127"/>
        <v>535.59980718750023</v>
      </c>
      <c r="W155" s="333">
        <f t="shared" si="126"/>
        <v>654.62198656250018</v>
      </c>
      <c r="X155" s="328">
        <f t="shared" si="128"/>
        <v>535.59980718750023</v>
      </c>
      <c r="Y155" s="338">
        <f t="shared" si="129"/>
        <v>0</v>
      </c>
      <c r="AE155" s="94"/>
    </row>
    <row r="156" spans="1:31" hidden="1">
      <c r="A156" s="339">
        <v>49</v>
      </c>
      <c r="B156" s="332">
        <f t="shared" si="102"/>
        <v>991170512.46818137</v>
      </c>
      <c r="C156" s="332">
        <f>148039086.541357-AB163</f>
        <v>148039086.54135701</v>
      </c>
      <c r="D156" s="332"/>
      <c r="E156" s="333"/>
      <c r="F156" s="332"/>
      <c r="G156" s="333">
        <f t="shared" si="123"/>
        <v>74019543.270678505</v>
      </c>
      <c r="H156" s="333">
        <f t="shared" si="124"/>
        <v>1065190055.7388599</v>
      </c>
      <c r="I156" s="334">
        <v>8</v>
      </c>
      <c r="J156" s="333">
        <f t="shared" si="125"/>
        <v>7101267.0382590657</v>
      </c>
      <c r="K156" s="333">
        <f t="shared" si="107"/>
        <v>7101267.0382590657</v>
      </c>
      <c r="L156" s="333">
        <f t="shared" si="122"/>
        <v>7101267.0382590657</v>
      </c>
      <c r="M156" s="333">
        <f t="shared" si="109"/>
        <v>7101267.0382590657</v>
      </c>
      <c r="N156" s="333">
        <f t="shared" si="110"/>
        <v>7101267.0382590657</v>
      </c>
      <c r="O156" s="333">
        <f t="shared" si="111"/>
        <v>7101267.0382590657</v>
      </c>
      <c r="P156" s="333">
        <f t="shared" si="112"/>
        <v>7101267.0382590657</v>
      </c>
      <c r="Q156" s="333">
        <f t="shared" si="113"/>
        <v>7101267.0382590657</v>
      </c>
      <c r="R156" s="333">
        <f t="shared" si="114"/>
        <v>7101267.0382590657</v>
      </c>
      <c r="S156" s="333">
        <f t="shared" si="115"/>
        <v>7101267.0382590657</v>
      </c>
      <c r="T156" s="333">
        <f t="shared" si="116"/>
        <v>7101267.0382590657</v>
      </c>
      <c r="U156" s="333">
        <f t="shared" si="117"/>
        <v>7101267.0382590657</v>
      </c>
      <c r="V156" s="335">
        <f t="shared" si="127"/>
        <v>85215204.45910877</v>
      </c>
      <c r="W156" s="333">
        <f t="shared" si="126"/>
        <v>1053994394.5504296</v>
      </c>
      <c r="X156" s="328">
        <f t="shared" si="128"/>
        <v>85215204.459108785</v>
      </c>
      <c r="Y156" s="338">
        <f t="shared" si="129"/>
        <v>0</v>
      </c>
      <c r="AA156" s="97"/>
      <c r="AB156" s="227"/>
      <c r="AE156" s="94"/>
    </row>
    <row r="157" spans="1:31" hidden="1">
      <c r="A157" s="339">
        <v>50</v>
      </c>
      <c r="B157" s="332">
        <f t="shared" si="102"/>
        <v>22311457.710457813</v>
      </c>
      <c r="C157" s="332">
        <v>13596748</v>
      </c>
      <c r="D157" s="332"/>
      <c r="E157" s="333"/>
      <c r="F157" s="332"/>
      <c r="G157" s="333">
        <f t="shared" si="123"/>
        <v>6798374</v>
      </c>
      <c r="H157" s="333">
        <f t="shared" si="124"/>
        <v>29109831.710457813</v>
      </c>
      <c r="I157" s="334">
        <v>55</v>
      </c>
      <c r="J157" s="333">
        <f t="shared" si="125"/>
        <v>1334200.6200626499</v>
      </c>
      <c r="K157" s="333">
        <f t="shared" si="107"/>
        <v>1334200.6200626499</v>
      </c>
      <c r="L157" s="333">
        <f t="shared" si="122"/>
        <v>1334200.6200626499</v>
      </c>
      <c r="M157" s="333">
        <f t="shared" si="109"/>
        <v>1334200.6200626499</v>
      </c>
      <c r="N157" s="333">
        <f t="shared" si="110"/>
        <v>1334200.6200626499</v>
      </c>
      <c r="O157" s="333">
        <f t="shared" si="111"/>
        <v>1334200.6200626499</v>
      </c>
      <c r="P157" s="333">
        <f t="shared" si="112"/>
        <v>1334200.6200626499</v>
      </c>
      <c r="Q157" s="333">
        <f t="shared" si="113"/>
        <v>1334200.6200626499</v>
      </c>
      <c r="R157" s="333">
        <f t="shared" si="114"/>
        <v>1334200.6200626499</v>
      </c>
      <c r="S157" s="333">
        <f t="shared" si="115"/>
        <v>1334200.6200626499</v>
      </c>
      <c r="T157" s="333">
        <f t="shared" si="116"/>
        <v>1334200.6200626499</v>
      </c>
      <c r="U157" s="333">
        <f t="shared" si="117"/>
        <v>1334200.6200626499</v>
      </c>
      <c r="V157" s="335">
        <f t="shared" si="127"/>
        <v>16010407.440751797</v>
      </c>
      <c r="W157" s="333">
        <f t="shared" si="126"/>
        <v>19897798.269706018</v>
      </c>
      <c r="X157" s="328">
        <f t="shared" si="128"/>
        <v>16010407.440751798</v>
      </c>
      <c r="Y157" s="338">
        <f t="shared" si="129"/>
        <v>0</v>
      </c>
      <c r="AA157" s="101"/>
      <c r="AB157" s="102"/>
      <c r="AE157" s="94"/>
    </row>
    <row r="158" spans="1:31" hidden="1">
      <c r="A158" s="331">
        <v>51</v>
      </c>
      <c r="B158" s="332">
        <f t="shared" si="102"/>
        <v>1858952136.9735155</v>
      </c>
      <c r="C158" s="332">
        <f>255560097.322628-AB164</f>
        <v>255560097.32262799</v>
      </c>
      <c r="D158" s="332"/>
      <c r="E158" s="333"/>
      <c r="F158" s="332"/>
      <c r="G158" s="333">
        <f t="shared" si="123"/>
        <v>127780048.661314</v>
      </c>
      <c r="H158" s="333">
        <f t="shared" si="124"/>
        <v>1986732185.6348295</v>
      </c>
      <c r="I158" s="334">
        <v>6</v>
      </c>
      <c r="J158" s="333">
        <f t="shared" si="125"/>
        <v>9933660.9281741474</v>
      </c>
      <c r="K158" s="333">
        <f t="shared" si="107"/>
        <v>9933660.9281741474</v>
      </c>
      <c r="L158" s="333">
        <f t="shared" si="122"/>
        <v>9933660.9281741474</v>
      </c>
      <c r="M158" s="333">
        <f t="shared" si="109"/>
        <v>9933660.9281741474</v>
      </c>
      <c r="N158" s="333">
        <f t="shared" si="110"/>
        <v>9933660.9281741474</v>
      </c>
      <c r="O158" s="333">
        <f t="shared" si="111"/>
        <v>9933660.9281741474</v>
      </c>
      <c r="P158" s="333">
        <f t="shared" si="112"/>
        <v>9933660.9281741474</v>
      </c>
      <c r="Q158" s="333">
        <f t="shared" si="113"/>
        <v>9933660.9281741474</v>
      </c>
      <c r="R158" s="333">
        <f t="shared" si="114"/>
        <v>9933660.9281741474</v>
      </c>
      <c r="S158" s="333">
        <f t="shared" si="115"/>
        <v>9933660.9281741474</v>
      </c>
      <c r="T158" s="333">
        <f t="shared" si="116"/>
        <v>9933660.9281741474</v>
      </c>
      <c r="U158" s="333">
        <f t="shared" si="117"/>
        <v>9933660.9281741474</v>
      </c>
      <c r="V158" s="335">
        <f t="shared" si="127"/>
        <v>119203931.13808979</v>
      </c>
      <c r="W158" s="333">
        <f t="shared" si="126"/>
        <v>1995308303.1580536</v>
      </c>
      <c r="X158" s="328">
        <f t="shared" si="128"/>
        <v>119203931.13808978</v>
      </c>
      <c r="Y158" s="338">
        <f t="shared" si="129"/>
        <v>0</v>
      </c>
      <c r="AA158" s="101"/>
      <c r="AB158" s="228"/>
      <c r="AE158" s="94"/>
    </row>
    <row r="159" spans="1:31" hidden="1">
      <c r="A159" s="340" t="s">
        <v>224</v>
      </c>
      <c r="B159" s="332">
        <f t="shared" si="102"/>
        <v>73819512.599728703</v>
      </c>
      <c r="C159" s="332"/>
      <c r="D159" s="332"/>
      <c r="E159" s="333"/>
      <c r="F159" s="332"/>
      <c r="G159" s="333">
        <f t="shared" si="123"/>
        <v>0</v>
      </c>
      <c r="H159" s="333">
        <f t="shared" si="124"/>
        <v>73819512.599728703</v>
      </c>
      <c r="I159" s="334">
        <v>6</v>
      </c>
      <c r="J159" s="333">
        <f t="shared" si="125"/>
        <v>369097.56299864355</v>
      </c>
      <c r="K159" s="333">
        <f t="shared" si="107"/>
        <v>369097.56299864355</v>
      </c>
      <c r="L159" s="333">
        <f t="shared" si="122"/>
        <v>369097.56299864355</v>
      </c>
      <c r="M159" s="333">
        <f t="shared" si="109"/>
        <v>369097.56299864355</v>
      </c>
      <c r="N159" s="333">
        <f t="shared" si="110"/>
        <v>369097.56299864355</v>
      </c>
      <c r="O159" s="333">
        <f t="shared" si="111"/>
        <v>369097.56299864355</v>
      </c>
      <c r="P159" s="333">
        <f t="shared" si="112"/>
        <v>369097.56299864355</v>
      </c>
      <c r="Q159" s="333">
        <f t="shared" si="113"/>
        <v>369097.56299864355</v>
      </c>
      <c r="R159" s="333">
        <f t="shared" si="114"/>
        <v>369097.56299864355</v>
      </c>
      <c r="S159" s="333">
        <f t="shared" si="115"/>
        <v>369097.56299864355</v>
      </c>
      <c r="T159" s="333">
        <f t="shared" si="116"/>
        <v>369097.56299864355</v>
      </c>
      <c r="U159" s="333">
        <f t="shared" si="117"/>
        <v>369097.56299864355</v>
      </c>
      <c r="V159" s="335">
        <f t="shared" ref="V159" si="130">SUM(J159:U159)</f>
        <v>4429170.7559837224</v>
      </c>
      <c r="W159" s="333">
        <f t="shared" si="126"/>
        <v>69390341.843744978</v>
      </c>
      <c r="X159" s="328">
        <f t="shared" si="128"/>
        <v>4429170.7559837224</v>
      </c>
      <c r="Y159" s="338">
        <f t="shared" si="129"/>
        <v>0</v>
      </c>
      <c r="AA159" s="101"/>
      <c r="AB159" s="104"/>
      <c r="AE159" s="94"/>
    </row>
    <row r="160" spans="1:31" hidden="1">
      <c r="A160" s="331">
        <v>43.2</v>
      </c>
      <c r="B160" s="332">
        <f t="shared" si="102"/>
        <v>0</v>
      </c>
      <c r="C160" s="332"/>
      <c r="D160" s="332"/>
      <c r="E160" s="333"/>
      <c r="F160" s="332"/>
      <c r="G160" s="333">
        <f t="shared" si="123"/>
        <v>0</v>
      </c>
      <c r="H160" s="333">
        <f t="shared" si="124"/>
        <v>0</v>
      </c>
      <c r="I160" s="334">
        <v>50</v>
      </c>
      <c r="J160" s="333">
        <f t="shared" si="125"/>
        <v>0</v>
      </c>
      <c r="K160" s="333">
        <f t="shared" si="107"/>
        <v>0</v>
      </c>
      <c r="L160" s="333">
        <f t="shared" si="122"/>
        <v>0</v>
      </c>
      <c r="M160" s="333">
        <f t="shared" si="109"/>
        <v>0</v>
      </c>
      <c r="N160" s="333">
        <f t="shared" si="110"/>
        <v>0</v>
      </c>
      <c r="O160" s="333">
        <f t="shared" si="111"/>
        <v>0</v>
      </c>
      <c r="P160" s="333">
        <f t="shared" si="112"/>
        <v>0</v>
      </c>
      <c r="Q160" s="333">
        <f t="shared" si="113"/>
        <v>0</v>
      </c>
      <c r="R160" s="333">
        <f t="shared" si="114"/>
        <v>0</v>
      </c>
      <c r="S160" s="333">
        <f t="shared" si="115"/>
        <v>0</v>
      </c>
      <c r="T160" s="333">
        <f t="shared" si="116"/>
        <v>0</v>
      </c>
      <c r="U160" s="333">
        <f t="shared" si="117"/>
        <v>0</v>
      </c>
      <c r="V160" s="335">
        <f t="shared" si="127"/>
        <v>0</v>
      </c>
      <c r="W160" s="333">
        <f t="shared" si="126"/>
        <v>0</v>
      </c>
      <c r="X160" s="328">
        <f t="shared" si="128"/>
        <v>0</v>
      </c>
      <c r="Y160" s="338">
        <f t="shared" si="129"/>
        <v>0</v>
      </c>
      <c r="AA160" s="101"/>
      <c r="AB160" s="104"/>
      <c r="AE160" s="94"/>
    </row>
    <row r="161" spans="1:31" hidden="1">
      <c r="A161" s="331" t="s">
        <v>158</v>
      </c>
      <c r="B161" s="332">
        <f t="shared" si="102"/>
        <v>15422834.351768149</v>
      </c>
      <c r="C161" s="332"/>
      <c r="D161" s="332"/>
      <c r="E161" s="333"/>
      <c r="F161" s="332"/>
      <c r="G161" s="333">
        <f t="shared" si="123"/>
        <v>0</v>
      </c>
      <c r="H161" s="333">
        <f t="shared" si="124"/>
        <v>15422834.351768149</v>
      </c>
      <c r="I161" s="334">
        <v>7</v>
      </c>
      <c r="J161" s="333">
        <f t="shared" si="125"/>
        <v>89966.533718647537</v>
      </c>
      <c r="K161" s="333">
        <f t="shared" si="107"/>
        <v>89966.533718647537</v>
      </c>
      <c r="L161" s="333">
        <f t="shared" si="122"/>
        <v>89966.533718647537</v>
      </c>
      <c r="M161" s="333">
        <f t="shared" si="109"/>
        <v>89966.533718647537</v>
      </c>
      <c r="N161" s="333">
        <f t="shared" si="110"/>
        <v>89966.533718647537</v>
      </c>
      <c r="O161" s="333">
        <f t="shared" si="111"/>
        <v>89966.533718647537</v>
      </c>
      <c r="P161" s="333">
        <f t="shared" si="112"/>
        <v>89966.533718647537</v>
      </c>
      <c r="Q161" s="333">
        <f t="shared" si="113"/>
        <v>89966.533718647537</v>
      </c>
      <c r="R161" s="333">
        <f t="shared" si="114"/>
        <v>89966.533718647537</v>
      </c>
      <c r="S161" s="333">
        <f t="shared" si="115"/>
        <v>89966.533718647537</v>
      </c>
      <c r="T161" s="333">
        <f t="shared" si="116"/>
        <v>89966.533718647537</v>
      </c>
      <c r="U161" s="333">
        <f t="shared" si="117"/>
        <v>89966.533718647537</v>
      </c>
      <c r="V161" s="335">
        <f t="shared" si="127"/>
        <v>1079598.4046237704</v>
      </c>
      <c r="W161" s="333">
        <f t="shared" si="126"/>
        <v>14343235.947144378</v>
      </c>
      <c r="X161" s="328">
        <f t="shared" si="128"/>
        <v>1079598.4046237704</v>
      </c>
      <c r="Y161" s="338">
        <f t="shared" si="129"/>
        <v>0</v>
      </c>
      <c r="AA161" s="101"/>
      <c r="AB161" s="104"/>
      <c r="AE161" s="94"/>
    </row>
    <row r="162" spans="1:31" hidden="1">
      <c r="A162" s="341">
        <v>14.1</v>
      </c>
      <c r="B162" s="332">
        <f t="shared" si="102"/>
        <v>10767972.594160952</v>
      </c>
      <c r="C162" s="332"/>
      <c r="D162" s="332"/>
      <c r="E162" s="333"/>
      <c r="F162" s="332"/>
      <c r="G162" s="333">
        <f t="shared" si="123"/>
        <v>0</v>
      </c>
      <c r="H162" s="333">
        <f t="shared" si="124"/>
        <v>10767972.594160952</v>
      </c>
      <c r="I162" s="334">
        <v>5</v>
      </c>
      <c r="J162" s="333">
        <f t="shared" si="125"/>
        <v>44866.552475670636</v>
      </c>
      <c r="K162" s="333">
        <f t="shared" si="107"/>
        <v>44866.552475670636</v>
      </c>
      <c r="L162" s="333">
        <f t="shared" si="122"/>
        <v>44866.552475670636</v>
      </c>
      <c r="M162" s="333">
        <f t="shared" si="109"/>
        <v>44866.552475670636</v>
      </c>
      <c r="N162" s="333">
        <f t="shared" si="110"/>
        <v>44866.552475670636</v>
      </c>
      <c r="O162" s="333">
        <f t="shared" si="111"/>
        <v>44866.552475670636</v>
      </c>
      <c r="P162" s="333">
        <f t="shared" si="112"/>
        <v>44866.552475670636</v>
      </c>
      <c r="Q162" s="333">
        <f t="shared" si="113"/>
        <v>44866.552475670636</v>
      </c>
      <c r="R162" s="333">
        <f t="shared" si="114"/>
        <v>44866.552475670636</v>
      </c>
      <c r="S162" s="333">
        <f t="shared" si="115"/>
        <v>44866.552475670636</v>
      </c>
      <c r="T162" s="333">
        <f t="shared" si="116"/>
        <v>44866.552475670636</v>
      </c>
      <c r="U162" s="333">
        <f t="shared" si="117"/>
        <v>44866.552475670636</v>
      </c>
      <c r="V162" s="335">
        <f t="shared" si="127"/>
        <v>538398.62970804761</v>
      </c>
      <c r="W162" s="333">
        <f t="shared" si="126"/>
        <v>10229573.964452904</v>
      </c>
      <c r="X162" s="328">
        <f t="shared" si="128"/>
        <v>538398.62970804761</v>
      </c>
      <c r="Y162" s="338">
        <f t="shared" si="129"/>
        <v>0</v>
      </c>
      <c r="AA162" s="101"/>
      <c r="AB162" s="104"/>
      <c r="AE162" s="367"/>
    </row>
    <row r="163" spans="1:31" ht="13.5" hidden="1" thickBot="1">
      <c r="A163" s="342" t="s">
        <v>84</v>
      </c>
      <c r="B163" s="343">
        <f>SUM(B142:B162)</f>
        <v>4706723077.6596584</v>
      </c>
      <c r="C163" s="343">
        <f>SUM(C142:C162)</f>
        <v>494673457.51987123</v>
      </c>
      <c r="D163" s="343">
        <f>SUM(D142:D162)</f>
        <v>0</v>
      </c>
      <c r="E163" s="343">
        <f t="shared" ref="E163:H163" si="131">SUM(E142:E162)</f>
        <v>0</v>
      </c>
      <c r="F163" s="343">
        <f t="shared" si="131"/>
        <v>0</v>
      </c>
      <c r="G163" s="343">
        <f t="shared" si="131"/>
        <v>247336728.75993562</v>
      </c>
      <c r="H163" s="343">
        <f t="shared" si="131"/>
        <v>4954059806.4195938</v>
      </c>
      <c r="I163" s="343"/>
      <c r="J163" s="343">
        <f t="shared" ref="J163:T163" si="132">SUM(J142:J162)</f>
        <v>33757438.692217402</v>
      </c>
      <c r="K163" s="343">
        <f t="shared" si="132"/>
        <v>33757438.692217402</v>
      </c>
      <c r="L163" s="343">
        <f t="shared" si="132"/>
        <v>33757438.692217402</v>
      </c>
      <c r="M163" s="343">
        <f t="shared" si="132"/>
        <v>33757438.692217402</v>
      </c>
      <c r="N163" s="343">
        <f t="shared" si="132"/>
        <v>33757438.692217402</v>
      </c>
      <c r="O163" s="343">
        <f t="shared" si="132"/>
        <v>33757438.692217402</v>
      </c>
      <c r="P163" s="343">
        <f t="shared" si="132"/>
        <v>33757438.692217402</v>
      </c>
      <c r="Q163" s="343">
        <f t="shared" si="132"/>
        <v>33757438.692217402</v>
      </c>
      <c r="R163" s="343">
        <f t="shared" si="132"/>
        <v>33757438.692217402</v>
      </c>
      <c r="S163" s="343">
        <f t="shared" si="132"/>
        <v>33757438.692217402</v>
      </c>
      <c r="T163" s="343">
        <f t="shared" si="132"/>
        <v>33757438.692217402</v>
      </c>
      <c r="U163" s="343">
        <f>SUM(U142:U162)</f>
        <v>33757438.692217402</v>
      </c>
      <c r="V163" s="343">
        <f>SUM(V142:V162)</f>
        <v>405300480.82780975</v>
      </c>
      <c r="W163" s="343">
        <f>SUM(W142:W162)</f>
        <v>4796096054.3517199</v>
      </c>
      <c r="X163" s="328">
        <f>SUM(X142:X162)</f>
        <v>405089264.3066088</v>
      </c>
      <c r="Y163" s="338">
        <f t="shared" si="129"/>
        <v>211216.52120095491</v>
      </c>
      <c r="AA163" s="101"/>
      <c r="AB163" s="104"/>
      <c r="AE163" s="367"/>
    </row>
    <row r="164" spans="1:31" hidden="1">
      <c r="A164" s="344"/>
      <c r="B164" s="345" t="s">
        <v>119</v>
      </c>
      <c r="C164" s="346">
        <f>+AB166</f>
        <v>0</v>
      </c>
      <c r="D164" s="344"/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7"/>
      <c r="Y164" s="347"/>
      <c r="AA164" s="101"/>
      <c r="AB164" s="104"/>
      <c r="AE164" s="367"/>
    </row>
    <row r="165" spans="1:31" hidden="1">
      <c r="A165" s="344"/>
      <c r="B165" s="345" t="s">
        <v>84</v>
      </c>
      <c r="C165" s="346">
        <f>+C163+C164</f>
        <v>494673457.51987123</v>
      </c>
      <c r="D165" s="344"/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7"/>
      <c r="Y165" s="347"/>
      <c r="AA165" s="101"/>
      <c r="AB165" s="104"/>
      <c r="AE165" s="367"/>
    </row>
    <row r="166" spans="1:31" ht="13.5" hidden="1" thickBot="1">
      <c r="A166" s="344"/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7"/>
      <c r="Y166" s="347"/>
      <c r="AA166" s="112"/>
      <c r="AB166" s="167"/>
      <c r="AE166" s="367"/>
    </row>
    <row r="167" spans="1:31" hidden="1">
      <c r="A167" s="307" t="s">
        <v>189</v>
      </c>
      <c r="B167" s="308"/>
      <c r="C167" s="308"/>
      <c r="D167" s="308"/>
      <c r="E167" s="308"/>
      <c r="F167" s="308"/>
      <c r="G167" s="308"/>
      <c r="H167" s="309" t="s">
        <v>127</v>
      </c>
      <c r="I167" s="308"/>
      <c r="J167" s="310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11"/>
      <c r="Y167" s="312"/>
      <c r="AE167" s="367"/>
    </row>
    <row r="168" spans="1:31" hidden="1">
      <c r="A168" s="307" t="s">
        <v>293</v>
      </c>
      <c r="B168" s="308"/>
      <c r="C168" s="308"/>
      <c r="D168" s="308"/>
      <c r="E168" s="308"/>
      <c r="F168" s="308"/>
      <c r="G168" s="308"/>
      <c r="H168" s="313" t="s">
        <v>131</v>
      </c>
      <c r="I168" s="308"/>
      <c r="J168" s="310"/>
      <c r="K168" s="308"/>
      <c r="L168" s="308"/>
      <c r="M168" s="308"/>
      <c r="N168" s="308"/>
      <c r="O168" s="308"/>
      <c r="P168" s="308"/>
      <c r="Q168" s="308"/>
      <c r="R168" s="308"/>
      <c r="S168" s="308"/>
      <c r="T168" s="310"/>
      <c r="U168" s="308"/>
      <c r="V168" s="308"/>
      <c r="W168" s="308"/>
      <c r="X168" s="311"/>
      <c r="Y168" s="312"/>
      <c r="AE168" s="367"/>
    </row>
    <row r="169" spans="1:31" hidden="1">
      <c r="A169" s="307" t="s">
        <v>133</v>
      </c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08"/>
      <c r="O169" s="308"/>
      <c r="P169" s="314"/>
      <c r="Q169" s="308"/>
      <c r="R169" s="308"/>
      <c r="S169" s="308"/>
      <c r="T169" s="308"/>
      <c r="U169" s="308"/>
      <c r="V169" s="308"/>
      <c r="W169" s="308"/>
      <c r="X169" s="311"/>
      <c r="Y169" s="312"/>
    </row>
    <row r="170" spans="1:31" hidden="1">
      <c r="A170" s="317" t="s">
        <v>191</v>
      </c>
      <c r="B170" s="318"/>
      <c r="C170" s="308"/>
      <c r="D170" s="308"/>
      <c r="E170" s="308"/>
      <c r="F170" s="308"/>
      <c r="G170" s="308"/>
      <c r="H170" s="308"/>
      <c r="I170" s="308"/>
      <c r="J170" s="308"/>
      <c r="K170" s="308"/>
      <c r="L170" s="308"/>
      <c r="M170" s="308"/>
      <c r="N170" s="308"/>
      <c r="O170" s="308"/>
      <c r="P170" s="308"/>
      <c r="Q170" s="308"/>
      <c r="R170" s="308"/>
      <c r="S170" s="308"/>
      <c r="T170" s="308"/>
      <c r="U170" s="308"/>
      <c r="V170" s="308"/>
      <c r="W170" s="308"/>
      <c r="X170" s="311"/>
      <c r="Y170" s="312"/>
    </row>
    <row r="171" spans="1:31" hidden="1">
      <c r="A171" s="348"/>
      <c r="B171" s="349" t="s">
        <v>134</v>
      </c>
      <c r="C171" s="350" t="s">
        <v>135</v>
      </c>
      <c r="D171" s="351" t="s">
        <v>136</v>
      </c>
      <c r="E171" s="348"/>
      <c r="F171" s="350" t="s">
        <v>137</v>
      </c>
      <c r="G171" s="351" t="s">
        <v>138</v>
      </c>
      <c r="H171" s="350" t="s">
        <v>139</v>
      </c>
      <c r="I171" s="348"/>
      <c r="J171" s="351" t="s">
        <v>25</v>
      </c>
      <c r="K171" s="351" t="s">
        <v>25</v>
      </c>
      <c r="L171" s="351" t="s">
        <v>25</v>
      </c>
      <c r="M171" s="351" t="s">
        <v>25</v>
      </c>
      <c r="N171" s="351" t="s">
        <v>25</v>
      </c>
      <c r="O171" s="351" t="s">
        <v>25</v>
      </c>
      <c r="P171" s="351" t="s">
        <v>25</v>
      </c>
      <c r="Q171" s="351" t="s">
        <v>25</v>
      </c>
      <c r="R171" s="351" t="s">
        <v>25</v>
      </c>
      <c r="S171" s="351" t="s">
        <v>25</v>
      </c>
      <c r="T171" s="351" t="s">
        <v>25</v>
      </c>
      <c r="U171" s="352" t="s">
        <v>25</v>
      </c>
      <c r="V171" s="351" t="s">
        <v>25</v>
      </c>
      <c r="W171" s="353" t="s">
        <v>140</v>
      </c>
      <c r="X171" s="311"/>
      <c r="Y171" s="312"/>
      <c r="AE171" s="157"/>
    </row>
    <row r="172" spans="1:31" hidden="1">
      <c r="A172" s="354" t="s">
        <v>141</v>
      </c>
      <c r="B172" s="355" t="s">
        <v>142</v>
      </c>
      <c r="C172" s="354" t="s">
        <v>5</v>
      </c>
      <c r="D172" s="354" t="s">
        <v>143</v>
      </c>
      <c r="E172" s="356" t="s">
        <v>144</v>
      </c>
      <c r="F172" s="354" t="s">
        <v>145</v>
      </c>
      <c r="G172" s="357" t="s">
        <v>146</v>
      </c>
      <c r="H172" s="354" t="s">
        <v>147</v>
      </c>
      <c r="I172" s="357" t="s">
        <v>16</v>
      </c>
      <c r="J172" s="357" t="s">
        <v>192</v>
      </c>
      <c r="K172" s="357" t="s">
        <v>192</v>
      </c>
      <c r="L172" s="357" t="s">
        <v>192</v>
      </c>
      <c r="M172" s="357" t="s">
        <v>192</v>
      </c>
      <c r="N172" s="357" t="s">
        <v>192</v>
      </c>
      <c r="O172" s="357" t="s">
        <v>192</v>
      </c>
      <c r="P172" s="357" t="s">
        <v>192</v>
      </c>
      <c r="Q172" s="357" t="s">
        <v>192</v>
      </c>
      <c r="R172" s="357" t="s">
        <v>192</v>
      </c>
      <c r="S172" s="357" t="s">
        <v>192</v>
      </c>
      <c r="T172" s="357" t="s">
        <v>192</v>
      </c>
      <c r="U172" s="358" t="s">
        <v>192</v>
      </c>
      <c r="V172" s="354"/>
      <c r="W172" s="359" t="s">
        <v>10</v>
      </c>
      <c r="X172" s="311"/>
      <c r="Y172" s="322"/>
      <c r="AE172" s="157"/>
    </row>
    <row r="173" spans="1:31" hidden="1">
      <c r="A173" s="360" t="s">
        <v>148</v>
      </c>
      <c r="B173" s="361" t="s">
        <v>149</v>
      </c>
      <c r="C173" s="360" t="s">
        <v>84</v>
      </c>
      <c r="D173" s="362" t="s">
        <v>150</v>
      </c>
      <c r="E173" s="363"/>
      <c r="F173" s="360" t="s">
        <v>151</v>
      </c>
      <c r="G173" s="362" t="s">
        <v>152</v>
      </c>
      <c r="H173" s="360" t="s">
        <v>153</v>
      </c>
      <c r="I173" s="362" t="s">
        <v>154</v>
      </c>
      <c r="J173" s="362" t="s">
        <v>194</v>
      </c>
      <c r="K173" s="362" t="s">
        <v>195</v>
      </c>
      <c r="L173" s="362" t="s">
        <v>196</v>
      </c>
      <c r="M173" s="362" t="s">
        <v>197</v>
      </c>
      <c r="N173" s="362" t="s">
        <v>198</v>
      </c>
      <c r="O173" s="362" t="s">
        <v>199</v>
      </c>
      <c r="P173" s="362" t="s">
        <v>200</v>
      </c>
      <c r="Q173" s="362" t="s">
        <v>201</v>
      </c>
      <c r="R173" s="362" t="s">
        <v>202</v>
      </c>
      <c r="S173" s="362" t="s">
        <v>203</v>
      </c>
      <c r="T173" s="362" t="s">
        <v>204</v>
      </c>
      <c r="U173" s="362" t="s">
        <v>205</v>
      </c>
      <c r="V173" s="362" t="s">
        <v>155</v>
      </c>
      <c r="W173" s="359" t="s">
        <v>291</v>
      </c>
      <c r="X173" s="323" t="s">
        <v>167</v>
      </c>
      <c r="Y173" s="322"/>
      <c r="AE173" s="157"/>
    </row>
    <row r="174" spans="1:31" hidden="1">
      <c r="A174" s="357"/>
      <c r="B174" s="364"/>
      <c r="C174" s="356"/>
      <c r="D174" s="356"/>
      <c r="E174" s="356"/>
      <c r="F174" s="356"/>
      <c r="G174" s="356"/>
      <c r="H174" s="356"/>
      <c r="I174" s="357"/>
      <c r="J174" s="356"/>
      <c r="K174" s="356"/>
      <c r="L174" s="356"/>
      <c r="M174" s="356"/>
      <c r="N174" s="356"/>
      <c r="O174" s="356"/>
      <c r="P174" s="356"/>
      <c r="Q174" s="356"/>
      <c r="R174" s="356"/>
      <c r="S174" s="356"/>
      <c r="T174" s="356"/>
      <c r="U174" s="356"/>
      <c r="V174" s="365"/>
      <c r="W174" s="348"/>
      <c r="X174" s="311"/>
      <c r="Y174" s="322"/>
    </row>
    <row r="175" spans="1:31" hidden="1">
      <c r="A175" s="358">
        <v>1</v>
      </c>
      <c r="B175" s="332">
        <f t="shared" ref="B175:B195" si="133">W142</f>
        <v>880198236.13244867</v>
      </c>
      <c r="C175" s="356"/>
      <c r="D175" s="356"/>
      <c r="E175" s="356"/>
      <c r="F175" s="356"/>
      <c r="G175" s="333">
        <f t="shared" ref="G175" si="134">+((C175+F175)*0.5)</f>
        <v>0</v>
      </c>
      <c r="H175" s="333">
        <f>+B175+G175+D175</f>
        <v>880198236.13244867</v>
      </c>
      <c r="I175" s="334">
        <v>4</v>
      </c>
      <c r="J175" s="333">
        <f>H175*I175/100/12</f>
        <v>2933994.1204414959</v>
      </c>
      <c r="K175" s="333">
        <f>H175*I175/100/12</f>
        <v>2933994.1204414959</v>
      </c>
      <c r="L175" s="333">
        <f>H175*I175/100/12</f>
        <v>2933994.1204414959</v>
      </c>
      <c r="M175" s="333">
        <f>H175*I175/100/12</f>
        <v>2933994.1204414959</v>
      </c>
      <c r="N175" s="333">
        <f>H175*I175/100/12</f>
        <v>2933994.1204414959</v>
      </c>
      <c r="O175" s="333">
        <f>H175*I175/100/12</f>
        <v>2933994.1204414959</v>
      </c>
      <c r="P175" s="333">
        <f>H175*I175/100/12</f>
        <v>2933994.1204414959</v>
      </c>
      <c r="Q175" s="333">
        <f>H175*I175/100/12</f>
        <v>2933994.1204414959</v>
      </c>
      <c r="R175" s="333">
        <f>H175*I175/100/12</f>
        <v>2933994.1204414959</v>
      </c>
      <c r="S175" s="333">
        <f>H175*I175/100/12</f>
        <v>2933994.1204414959</v>
      </c>
      <c r="T175" s="333">
        <f>H175*I175/100/12</f>
        <v>2933994.1204414959</v>
      </c>
      <c r="U175" s="333">
        <f>H175*I175/100/12</f>
        <v>2933994.1204414959</v>
      </c>
      <c r="V175" s="335">
        <f>SUM(J175:U175)</f>
        <v>35207929.445297949</v>
      </c>
      <c r="W175" s="333">
        <f>+B175+C175+F175-V175</f>
        <v>844990306.68715072</v>
      </c>
      <c r="X175" s="328">
        <f>H175*I175/100</f>
        <v>35207929.445297949</v>
      </c>
      <c r="Y175" s="329">
        <f t="shared" ref="Y175:Y183" si="135">V175-X175</f>
        <v>0</v>
      </c>
    </row>
    <row r="176" spans="1:31" hidden="1">
      <c r="A176" s="331" t="s">
        <v>157</v>
      </c>
      <c r="B176" s="332">
        <f t="shared" si="133"/>
        <v>110582652.40155272</v>
      </c>
      <c r="C176" s="333"/>
      <c r="D176" s="332"/>
      <c r="E176" s="333"/>
      <c r="F176" s="332"/>
      <c r="G176" s="333">
        <f>+((C176+F176)*0.5)</f>
        <v>0</v>
      </c>
      <c r="H176" s="333">
        <f t="shared" ref="H176:H182" si="136">+B176+G176+D176</f>
        <v>110582652.40155272</v>
      </c>
      <c r="I176" s="334">
        <v>6</v>
      </c>
      <c r="J176" s="333">
        <f t="shared" ref="J176:J182" si="137">H176*I176/100/12</f>
        <v>552913.26200776361</v>
      </c>
      <c r="K176" s="333">
        <f t="shared" ref="K176:K195" si="138">H176*I176/100/12</f>
        <v>552913.26200776361</v>
      </c>
      <c r="L176" s="333">
        <f t="shared" ref="L176:L179" si="139">H176*I176/100/12</f>
        <v>552913.26200776361</v>
      </c>
      <c r="M176" s="333">
        <f t="shared" ref="M176:M195" si="140">H176*I176/100/12</f>
        <v>552913.26200776361</v>
      </c>
      <c r="N176" s="333">
        <f t="shared" ref="N176:N195" si="141">H176*I176/100/12</f>
        <v>552913.26200776361</v>
      </c>
      <c r="O176" s="333">
        <f t="shared" ref="O176:O195" si="142">H176*I176/100/12</f>
        <v>552913.26200776361</v>
      </c>
      <c r="P176" s="333">
        <f t="shared" ref="P176:P195" si="143">H176*I176/100/12</f>
        <v>552913.26200776361</v>
      </c>
      <c r="Q176" s="333">
        <f t="shared" ref="Q176:Q195" si="144">H176*I176/100/12</f>
        <v>552913.26200776361</v>
      </c>
      <c r="R176" s="333">
        <f t="shared" ref="R176:R195" si="145">H176*I176/100/12</f>
        <v>552913.26200776361</v>
      </c>
      <c r="S176" s="333">
        <f t="shared" ref="S176:S195" si="146">H176*I176/100/12</f>
        <v>552913.26200776361</v>
      </c>
      <c r="T176" s="333">
        <f t="shared" ref="T176:T195" si="147">H176*I176/100/12</f>
        <v>552913.26200776361</v>
      </c>
      <c r="U176" s="333">
        <f t="shared" ref="U176:U195" si="148">H176*I176/100/12</f>
        <v>552913.26200776361</v>
      </c>
      <c r="V176" s="335">
        <f t="shared" ref="V176:V182" si="149">SUM(J176:U176)</f>
        <v>6634959.1440931633</v>
      </c>
      <c r="W176" s="333">
        <f>+B176+C176+F176-V176</f>
        <v>103947693.25745955</v>
      </c>
      <c r="X176" s="328">
        <f>H176*I176/100</f>
        <v>6634959.1440931633</v>
      </c>
      <c r="Y176" s="329">
        <f t="shared" si="135"/>
        <v>0</v>
      </c>
    </row>
    <row r="177" spans="1:28" hidden="1">
      <c r="A177" s="331">
        <v>2</v>
      </c>
      <c r="B177" s="332">
        <f t="shared" si="133"/>
        <v>79483249.215132058</v>
      </c>
      <c r="C177" s="333"/>
      <c r="D177" s="332"/>
      <c r="E177" s="333"/>
      <c r="F177" s="332"/>
      <c r="G177" s="333">
        <f t="shared" ref="G177:G181" si="150">+((C177+F177)*0.5)</f>
        <v>0</v>
      </c>
      <c r="H177" s="333">
        <f t="shared" si="136"/>
        <v>79483249.215132058</v>
      </c>
      <c r="I177" s="334">
        <v>6</v>
      </c>
      <c r="J177" s="333">
        <f t="shared" si="137"/>
        <v>397416.24607566028</v>
      </c>
      <c r="K177" s="333">
        <f t="shared" si="138"/>
        <v>397416.24607566028</v>
      </c>
      <c r="L177" s="333">
        <f t="shared" si="139"/>
        <v>397416.24607566028</v>
      </c>
      <c r="M177" s="333">
        <f t="shared" si="140"/>
        <v>397416.24607566028</v>
      </c>
      <c r="N177" s="333">
        <f t="shared" si="141"/>
        <v>397416.24607566028</v>
      </c>
      <c r="O177" s="333">
        <f t="shared" si="142"/>
        <v>397416.24607566028</v>
      </c>
      <c r="P177" s="333">
        <f t="shared" si="143"/>
        <v>397416.24607566028</v>
      </c>
      <c r="Q177" s="333">
        <f t="shared" si="144"/>
        <v>397416.24607566028</v>
      </c>
      <c r="R177" s="333">
        <f t="shared" si="145"/>
        <v>397416.24607566028</v>
      </c>
      <c r="S177" s="333">
        <f t="shared" si="146"/>
        <v>397416.24607566028</v>
      </c>
      <c r="T177" s="333">
        <f t="shared" si="147"/>
        <v>397416.24607566028</v>
      </c>
      <c r="U177" s="333">
        <f t="shared" si="148"/>
        <v>397416.24607566028</v>
      </c>
      <c r="V177" s="335">
        <f t="shared" si="149"/>
        <v>4768994.9529079236</v>
      </c>
      <c r="W177" s="333">
        <f>+B177+C177+F177-V177</f>
        <v>74714254.262224138</v>
      </c>
      <c r="X177" s="328">
        <f t="shared" ref="X177:X183" si="151">H177*I177/100</f>
        <v>4768994.9529079236</v>
      </c>
      <c r="Y177" s="329">
        <f t="shared" si="135"/>
        <v>0</v>
      </c>
    </row>
    <row r="178" spans="1:28" hidden="1">
      <c r="A178" s="331">
        <v>3</v>
      </c>
      <c r="B178" s="332">
        <f t="shared" si="133"/>
        <v>2562949.7199868751</v>
      </c>
      <c r="C178" s="333"/>
      <c r="D178" s="332"/>
      <c r="E178" s="333"/>
      <c r="F178" s="332"/>
      <c r="G178" s="333">
        <f t="shared" si="150"/>
        <v>0</v>
      </c>
      <c r="H178" s="333">
        <f t="shared" si="136"/>
        <v>2562949.7199868751</v>
      </c>
      <c r="I178" s="334">
        <v>5</v>
      </c>
      <c r="J178" s="333">
        <f t="shared" si="137"/>
        <v>10678.957166611979</v>
      </c>
      <c r="K178" s="333">
        <f t="shared" si="138"/>
        <v>10678.957166611979</v>
      </c>
      <c r="L178" s="333">
        <f t="shared" si="139"/>
        <v>10678.957166611979</v>
      </c>
      <c r="M178" s="333">
        <f t="shared" si="140"/>
        <v>10678.957166611979</v>
      </c>
      <c r="N178" s="333">
        <f t="shared" si="141"/>
        <v>10678.957166611979</v>
      </c>
      <c r="O178" s="333">
        <f t="shared" si="142"/>
        <v>10678.957166611979</v>
      </c>
      <c r="P178" s="333">
        <f t="shared" si="143"/>
        <v>10678.957166611979</v>
      </c>
      <c r="Q178" s="333">
        <f t="shared" si="144"/>
        <v>10678.957166611979</v>
      </c>
      <c r="R178" s="333">
        <f t="shared" si="145"/>
        <v>10678.957166611979</v>
      </c>
      <c r="S178" s="333">
        <f t="shared" si="146"/>
        <v>10678.957166611979</v>
      </c>
      <c r="T178" s="333">
        <f t="shared" si="147"/>
        <v>10678.957166611979</v>
      </c>
      <c r="U178" s="333">
        <f t="shared" si="148"/>
        <v>10678.957166611979</v>
      </c>
      <c r="V178" s="335">
        <f t="shared" si="149"/>
        <v>128147.48599934373</v>
      </c>
      <c r="W178" s="333">
        <f t="shared" ref="W178:W182" si="152">+B178+C178+F178-V178</f>
        <v>2434802.2339875312</v>
      </c>
      <c r="X178" s="328">
        <f t="shared" si="151"/>
        <v>128147.48599934374</v>
      </c>
      <c r="Y178" s="329">
        <f t="shared" si="135"/>
        <v>0</v>
      </c>
    </row>
    <row r="179" spans="1:28" hidden="1">
      <c r="A179" s="331">
        <v>6</v>
      </c>
      <c r="B179" s="332">
        <f t="shared" si="133"/>
        <v>60271.904789999986</v>
      </c>
      <c r="C179" s="333"/>
      <c r="D179" s="332"/>
      <c r="E179" s="333"/>
      <c r="F179" s="332"/>
      <c r="G179" s="333">
        <f t="shared" si="150"/>
        <v>0</v>
      </c>
      <c r="H179" s="333">
        <f t="shared" si="136"/>
        <v>60271.904789999986</v>
      </c>
      <c r="I179" s="334">
        <v>10</v>
      </c>
      <c r="J179" s="333">
        <f t="shared" si="137"/>
        <v>502.26587324999991</v>
      </c>
      <c r="K179" s="333">
        <f t="shared" si="138"/>
        <v>502.26587324999991</v>
      </c>
      <c r="L179" s="333">
        <f t="shared" si="139"/>
        <v>502.26587324999991</v>
      </c>
      <c r="M179" s="333">
        <f t="shared" si="140"/>
        <v>502.26587324999991</v>
      </c>
      <c r="N179" s="333">
        <f t="shared" si="141"/>
        <v>502.26587324999991</v>
      </c>
      <c r="O179" s="333">
        <f t="shared" si="142"/>
        <v>502.26587324999991</v>
      </c>
      <c r="P179" s="333">
        <f t="shared" si="143"/>
        <v>502.26587324999991</v>
      </c>
      <c r="Q179" s="333">
        <f t="shared" si="144"/>
        <v>502.26587324999991</v>
      </c>
      <c r="R179" s="333">
        <f t="shared" si="145"/>
        <v>502.26587324999991</v>
      </c>
      <c r="S179" s="333">
        <f t="shared" si="146"/>
        <v>502.26587324999991</v>
      </c>
      <c r="T179" s="333">
        <f t="shared" si="147"/>
        <v>502.26587324999991</v>
      </c>
      <c r="U179" s="333">
        <f t="shared" si="148"/>
        <v>502.26587324999991</v>
      </c>
      <c r="V179" s="335">
        <f t="shared" si="149"/>
        <v>6027.1904790000008</v>
      </c>
      <c r="W179" s="333">
        <f t="shared" si="152"/>
        <v>54244.714310999989</v>
      </c>
      <c r="X179" s="328">
        <f t="shared" si="151"/>
        <v>6027.190478999999</v>
      </c>
      <c r="Y179" s="329">
        <f t="shared" si="135"/>
        <v>0</v>
      </c>
    </row>
    <row r="180" spans="1:28" hidden="1">
      <c r="A180" s="331">
        <v>7</v>
      </c>
      <c r="B180" s="332">
        <f t="shared" si="133"/>
        <v>379957936.42410082</v>
      </c>
      <c r="C180" s="333">
        <f>106227963.83839-AB195</f>
        <v>106227963.83838999</v>
      </c>
      <c r="D180" s="332"/>
      <c r="E180" s="332"/>
      <c r="F180" s="332"/>
      <c r="G180" s="333">
        <f t="shared" si="150"/>
        <v>53113981.919194996</v>
      </c>
      <c r="H180" s="333">
        <f t="shared" si="136"/>
        <v>433071918.34329581</v>
      </c>
      <c r="I180" s="334">
        <v>15</v>
      </c>
      <c r="J180" s="333">
        <f t="shared" si="137"/>
        <v>5413398.9792911978</v>
      </c>
      <c r="K180" s="333">
        <f t="shared" si="138"/>
        <v>5413398.9792911978</v>
      </c>
      <c r="L180" s="333">
        <f>H180*I180/100/12</f>
        <v>5413398.9792911978</v>
      </c>
      <c r="M180" s="333">
        <f t="shared" si="140"/>
        <v>5413398.9792911978</v>
      </c>
      <c r="N180" s="333">
        <f t="shared" si="141"/>
        <v>5413398.9792911978</v>
      </c>
      <c r="O180" s="333">
        <f t="shared" si="142"/>
        <v>5413398.9792911978</v>
      </c>
      <c r="P180" s="333">
        <f t="shared" si="143"/>
        <v>5413398.9792911978</v>
      </c>
      <c r="Q180" s="333">
        <f t="shared" si="144"/>
        <v>5413398.9792911978</v>
      </c>
      <c r="R180" s="333">
        <f t="shared" si="145"/>
        <v>5413398.9792911978</v>
      </c>
      <c r="S180" s="333">
        <f t="shared" si="146"/>
        <v>5413398.9792911978</v>
      </c>
      <c r="T180" s="333">
        <f t="shared" si="147"/>
        <v>5413398.9792911978</v>
      </c>
      <c r="U180" s="333">
        <f t="shared" si="148"/>
        <v>5413398.9792911978</v>
      </c>
      <c r="V180" s="335">
        <f t="shared" si="149"/>
        <v>64960787.751494385</v>
      </c>
      <c r="W180" s="333">
        <f t="shared" si="152"/>
        <v>421225112.5109964</v>
      </c>
      <c r="X180" s="328">
        <f t="shared" si="151"/>
        <v>64960787.75149437</v>
      </c>
      <c r="Y180" s="329">
        <f t="shared" si="135"/>
        <v>0</v>
      </c>
    </row>
    <row r="181" spans="1:28" hidden="1">
      <c r="A181" s="331">
        <v>8</v>
      </c>
      <c r="B181" s="332">
        <f t="shared" si="133"/>
        <v>144480457.44089481</v>
      </c>
      <c r="C181" s="333">
        <v>14076421</v>
      </c>
      <c r="D181" s="332"/>
      <c r="E181" s="333"/>
      <c r="F181" s="332"/>
      <c r="G181" s="333">
        <f t="shared" si="150"/>
        <v>7038210.5</v>
      </c>
      <c r="H181" s="333">
        <f t="shared" si="136"/>
        <v>151518667.94089481</v>
      </c>
      <c r="I181" s="334">
        <v>20</v>
      </c>
      <c r="J181" s="333">
        <f t="shared" si="137"/>
        <v>2525311.1323482469</v>
      </c>
      <c r="K181" s="333">
        <f t="shared" si="138"/>
        <v>2525311.1323482469</v>
      </c>
      <c r="L181" s="333">
        <f t="shared" ref="L181:L195" si="153">H181*I181/100/12</f>
        <v>2525311.1323482469</v>
      </c>
      <c r="M181" s="333">
        <f t="shared" si="140"/>
        <v>2525311.1323482469</v>
      </c>
      <c r="N181" s="333">
        <f t="shared" si="141"/>
        <v>2525311.1323482469</v>
      </c>
      <c r="O181" s="333">
        <f t="shared" si="142"/>
        <v>2525311.1323482469</v>
      </c>
      <c r="P181" s="333">
        <f t="shared" si="143"/>
        <v>2525311.1323482469</v>
      </c>
      <c r="Q181" s="333">
        <f t="shared" si="144"/>
        <v>2525311.1323482469</v>
      </c>
      <c r="R181" s="333">
        <f t="shared" si="145"/>
        <v>2525311.1323482469</v>
      </c>
      <c r="S181" s="333">
        <f t="shared" si="146"/>
        <v>2525311.1323482469</v>
      </c>
      <c r="T181" s="333">
        <f t="shared" si="147"/>
        <v>2525311.1323482469</v>
      </c>
      <c r="U181" s="333">
        <f t="shared" si="148"/>
        <v>2525311.1323482469</v>
      </c>
      <c r="V181" s="335">
        <f t="shared" si="149"/>
        <v>30303733.588178962</v>
      </c>
      <c r="W181" s="333">
        <f t="shared" si="152"/>
        <v>128253144.85271585</v>
      </c>
      <c r="X181" s="328">
        <f t="shared" si="151"/>
        <v>30303733.588178962</v>
      </c>
      <c r="Y181" s="329">
        <f t="shared" si="135"/>
        <v>0</v>
      </c>
    </row>
    <row r="182" spans="1:28" hidden="1">
      <c r="A182" s="331">
        <v>10</v>
      </c>
      <c r="B182" s="332">
        <f t="shared" si="133"/>
        <v>17364018.046400003</v>
      </c>
      <c r="C182" s="333">
        <v>3806875</v>
      </c>
      <c r="D182" s="332"/>
      <c r="E182" s="333"/>
      <c r="F182" s="332"/>
      <c r="G182" s="333">
        <f>+((C182+F182)*0.5)</f>
        <v>1903437.5</v>
      </c>
      <c r="H182" s="333">
        <f t="shared" si="136"/>
        <v>19267455.546400003</v>
      </c>
      <c r="I182" s="334">
        <v>30</v>
      </c>
      <c r="J182" s="333">
        <f t="shared" si="137"/>
        <v>481686.38866000011</v>
      </c>
      <c r="K182" s="333">
        <f t="shared" si="138"/>
        <v>481686.38866000011</v>
      </c>
      <c r="L182" s="333">
        <f t="shared" si="153"/>
        <v>481686.38866000011</v>
      </c>
      <c r="M182" s="333">
        <f t="shared" si="140"/>
        <v>481686.38866000011</v>
      </c>
      <c r="N182" s="333">
        <f t="shared" si="141"/>
        <v>481686.38866000011</v>
      </c>
      <c r="O182" s="333">
        <f t="shared" si="142"/>
        <v>481686.38866000011</v>
      </c>
      <c r="P182" s="333">
        <f t="shared" si="143"/>
        <v>481686.38866000011</v>
      </c>
      <c r="Q182" s="333">
        <f t="shared" si="144"/>
        <v>481686.38866000011</v>
      </c>
      <c r="R182" s="333">
        <f t="shared" si="145"/>
        <v>481686.38866000011</v>
      </c>
      <c r="S182" s="333">
        <f t="shared" si="146"/>
        <v>481686.38866000011</v>
      </c>
      <c r="T182" s="333">
        <f t="shared" si="147"/>
        <v>481686.38866000011</v>
      </c>
      <c r="U182" s="333">
        <f t="shared" si="148"/>
        <v>481686.38866000011</v>
      </c>
      <c r="V182" s="335">
        <f t="shared" si="149"/>
        <v>5780236.6639200002</v>
      </c>
      <c r="W182" s="333">
        <f t="shared" si="152"/>
        <v>15390656.382480003</v>
      </c>
      <c r="X182" s="328">
        <f t="shared" si="151"/>
        <v>5780236.6639200011</v>
      </c>
      <c r="Y182" s="329">
        <f t="shared" si="135"/>
        <v>0</v>
      </c>
    </row>
    <row r="183" spans="1:28" hidden="1">
      <c r="A183" s="331">
        <v>12</v>
      </c>
      <c r="B183" s="332">
        <f t="shared" si="133"/>
        <v>11659560.000000004</v>
      </c>
      <c r="C183" s="333">
        <v>24602820</v>
      </c>
      <c r="D183" s="332"/>
      <c r="E183" s="333"/>
      <c r="F183" s="332"/>
      <c r="G183" s="333">
        <f>+((C183-D183+F183)*0.5)</f>
        <v>12301410</v>
      </c>
      <c r="H183" s="333">
        <f>+B183+G183+D183</f>
        <v>23960970.000000004</v>
      </c>
      <c r="I183" s="334">
        <v>100</v>
      </c>
      <c r="J183" s="333">
        <f>H183*I183/100/12</f>
        <v>1996747.5000000002</v>
      </c>
      <c r="K183" s="333">
        <f t="shared" si="138"/>
        <v>1996747.5000000002</v>
      </c>
      <c r="L183" s="333">
        <f t="shared" si="153"/>
        <v>1996747.5000000002</v>
      </c>
      <c r="M183" s="333">
        <f t="shared" si="140"/>
        <v>1996747.5000000002</v>
      </c>
      <c r="N183" s="333">
        <f t="shared" si="141"/>
        <v>1996747.5000000002</v>
      </c>
      <c r="O183" s="333">
        <f t="shared" si="142"/>
        <v>1996747.5000000002</v>
      </c>
      <c r="P183" s="333">
        <f t="shared" si="143"/>
        <v>1996747.5000000002</v>
      </c>
      <c r="Q183" s="333">
        <f t="shared" si="144"/>
        <v>1996747.5000000002</v>
      </c>
      <c r="R183" s="333">
        <f t="shared" si="145"/>
        <v>1996747.5000000002</v>
      </c>
      <c r="S183" s="333">
        <f t="shared" si="146"/>
        <v>1996747.5000000002</v>
      </c>
      <c r="T183" s="333">
        <f t="shared" si="147"/>
        <v>1996747.5000000002</v>
      </c>
      <c r="U183" s="333">
        <f t="shared" si="148"/>
        <v>1996747.5000000002</v>
      </c>
      <c r="V183" s="335">
        <f>SUM(J183:U183)</f>
        <v>23960970.000000004</v>
      </c>
      <c r="W183" s="333">
        <f>+B183+C183+F183-V183</f>
        <v>12301409.999999996</v>
      </c>
      <c r="X183" s="336">
        <f t="shared" si="151"/>
        <v>23960970.000000004</v>
      </c>
      <c r="Y183" s="337">
        <f t="shared" si="135"/>
        <v>0</v>
      </c>
    </row>
    <row r="184" spans="1:28" hidden="1">
      <c r="A184" s="331">
        <v>13</v>
      </c>
      <c r="B184" s="332">
        <f t="shared" si="133"/>
        <v>252355.52804090802</v>
      </c>
      <c r="C184" s="333"/>
      <c r="D184" s="332"/>
      <c r="E184" s="333"/>
      <c r="F184" s="332"/>
      <c r="G184" s="333">
        <f t="shared" ref="G184:G195" si="154">+((C184+F184)*0.5)</f>
        <v>0</v>
      </c>
      <c r="H184" s="333">
        <f t="shared" ref="H184:H195" si="155">+B184+G184+D184</f>
        <v>252355.52804090802</v>
      </c>
      <c r="I184" s="334"/>
      <c r="J184" s="333">
        <f t="shared" ref="J184:J195" si="156">H184*I184/100/12</f>
        <v>0</v>
      </c>
      <c r="K184" s="333">
        <f t="shared" si="138"/>
        <v>0</v>
      </c>
      <c r="L184" s="333">
        <f t="shared" si="153"/>
        <v>0</v>
      </c>
      <c r="M184" s="333">
        <f t="shared" si="140"/>
        <v>0</v>
      </c>
      <c r="N184" s="333">
        <f t="shared" si="141"/>
        <v>0</v>
      </c>
      <c r="O184" s="333">
        <f t="shared" si="142"/>
        <v>0</v>
      </c>
      <c r="P184" s="333">
        <f t="shared" si="143"/>
        <v>0</v>
      </c>
      <c r="Q184" s="333">
        <f t="shared" si="144"/>
        <v>0</v>
      </c>
      <c r="R184" s="333">
        <f t="shared" si="145"/>
        <v>0</v>
      </c>
      <c r="S184" s="333">
        <f t="shared" si="146"/>
        <v>0</v>
      </c>
      <c r="T184" s="333">
        <f t="shared" si="147"/>
        <v>0</v>
      </c>
      <c r="U184" s="333">
        <f t="shared" si="148"/>
        <v>0</v>
      </c>
      <c r="V184" s="335">
        <v>106892.20120097573</v>
      </c>
      <c r="W184" s="333">
        <f t="shared" ref="W184:W195" si="157">+B184+C184+F184-V184</f>
        <v>145463.3268399323</v>
      </c>
      <c r="X184" s="328"/>
      <c r="Y184" s="338">
        <f>V184-X184</f>
        <v>106892.20120097573</v>
      </c>
    </row>
    <row r="185" spans="1:28" hidden="1">
      <c r="A185" s="331">
        <v>17</v>
      </c>
      <c r="B185" s="332">
        <f t="shared" si="133"/>
        <v>411359.14189004805</v>
      </c>
      <c r="C185" s="333"/>
      <c r="D185" s="332"/>
      <c r="E185" s="333"/>
      <c r="F185" s="332"/>
      <c r="G185" s="333">
        <f t="shared" si="154"/>
        <v>0</v>
      </c>
      <c r="H185" s="333">
        <f t="shared" si="155"/>
        <v>411359.14189004805</v>
      </c>
      <c r="I185" s="334">
        <v>8</v>
      </c>
      <c r="J185" s="333">
        <f t="shared" si="156"/>
        <v>2742.3942792669873</v>
      </c>
      <c r="K185" s="333">
        <f t="shared" si="138"/>
        <v>2742.3942792669873</v>
      </c>
      <c r="L185" s="333">
        <f t="shared" si="153"/>
        <v>2742.3942792669873</v>
      </c>
      <c r="M185" s="333">
        <f t="shared" si="140"/>
        <v>2742.3942792669873</v>
      </c>
      <c r="N185" s="333">
        <f t="shared" si="141"/>
        <v>2742.3942792669873</v>
      </c>
      <c r="O185" s="333">
        <f t="shared" si="142"/>
        <v>2742.3942792669873</v>
      </c>
      <c r="P185" s="333">
        <f t="shared" si="143"/>
        <v>2742.3942792669873</v>
      </c>
      <c r="Q185" s="333">
        <f t="shared" si="144"/>
        <v>2742.3942792669873</v>
      </c>
      <c r="R185" s="333">
        <f t="shared" si="145"/>
        <v>2742.3942792669873</v>
      </c>
      <c r="S185" s="333">
        <f t="shared" si="146"/>
        <v>2742.3942792669873</v>
      </c>
      <c r="T185" s="333">
        <f t="shared" si="147"/>
        <v>2742.3942792669873</v>
      </c>
      <c r="U185" s="333">
        <f t="shared" si="148"/>
        <v>2742.3942792669873</v>
      </c>
      <c r="V185" s="335">
        <f t="shared" ref="V185:V195" si="158">SUM(J185:U185)</f>
        <v>32908.731351203845</v>
      </c>
      <c r="W185" s="333">
        <f t="shared" si="157"/>
        <v>378450.41053884418</v>
      </c>
      <c r="X185" s="328">
        <f t="shared" ref="X185:X195" si="159">H185*I185/100</f>
        <v>32908.731351203845</v>
      </c>
      <c r="Y185" s="338">
        <f t="shared" ref="Y185:Y196" si="160">V185-X185</f>
        <v>0</v>
      </c>
    </row>
    <row r="186" spans="1:28" hidden="1">
      <c r="A186" s="331">
        <v>38</v>
      </c>
      <c r="B186" s="332">
        <f t="shared" si="133"/>
        <v>1763773.7099150005</v>
      </c>
      <c r="C186" s="333"/>
      <c r="D186" s="332"/>
      <c r="E186" s="333"/>
      <c r="F186" s="332"/>
      <c r="G186" s="333">
        <f t="shared" si="154"/>
        <v>0</v>
      </c>
      <c r="H186" s="333">
        <f t="shared" si="155"/>
        <v>1763773.7099150005</v>
      </c>
      <c r="I186" s="334">
        <v>30</v>
      </c>
      <c r="J186" s="333">
        <f t="shared" si="156"/>
        <v>44094.342747875016</v>
      </c>
      <c r="K186" s="333">
        <f t="shared" si="138"/>
        <v>44094.342747875016</v>
      </c>
      <c r="L186" s="333">
        <f t="shared" si="153"/>
        <v>44094.342747875016</v>
      </c>
      <c r="M186" s="333">
        <f t="shared" si="140"/>
        <v>44094.342747875016</v>
      </c>
      <c r="N186" s="333">
        <f t="shared" si="141"/>
        <v>44094.342747875016</v>
      </c>
      <c r="O186" s="333">
        <f t="shared" si="142"/>
        <v>44094.342747875016</v>
      </c>
      <c r="P186" s="333">
        <f t="shared" si="143"/>
        <v>44094.342747875016</v>
      </c>
      <c r="Q186" s="333">
        <f t="shared" si="144"/>
        <v>44094.342747875016</v>
      </c>
      <c r="R186" s="333">
        <f t="shared" si="145"/>
        <v>44094.342747875016</v>
      </c>
      <c r="S186" s="333">
        <f t="shared" si="146"/>
        <v>44094.342747875016</v>
      </c>
      <c r="T186" s="333">
        <f t="shared" si="147"/>
        <v>44094.342747875016</v>
      </c>
      <c r="U186" s="333">
        <f t="shared" si="148"/>
        <v>44094.342747875016</v>
      </c>
      <c r="V186" s="335">
        <f t="shared" si="158"/>
        <v>529132.11297450017</v>
      </c>
      <c r="W186" s="333">
        <f t="shared" si="157"/>
        <v>1234641.5969405002</v>
      </c>
      <c r="X186" s="328">
        <f t="shared" si="159"/>
        <v>529132.11297450017</v>
      </c>
      <c r="Y186" s="338">
        <f t="shared" si="160"/>
        <v>0</v>
      </c>
    </row>
    <row r="187" spans="1:28" hidden="1">
      <c r="A187" s="331">
        <v>41</v>
      </c>
      <c r="B187" s="332">
        <f t="shared" si="133"/>
        <v>4154932.3310493375</v>
      </c>
      <c r="C187" s="368">
        <v>-15450</v>
      </c>
      <c r="D187" s="332"/>
      <c r="E187" s="332"/>
      <c r="F187" s="332"/>
      <c r="G187" s="333">
        <f t="shared" si="154"/>
        <v>-7725</v>
      </c>
      <c r="H187" s="333">
        <f t="shared" si="155"/>
        <v>4147207.3310493375</v>
      </c>
      <c r="I187" s="334">
        <v>25</v>
      </c>
      <c r="J187" s="333">
        <f t="shared" si="156"/>
        <v>86400.152730194532</v>
      </c>
      <c r="K187" s="333">
        <f t="shared" si="138"/>
        <v>86400.152730194532</v>
      </c>
      <c r="L187" s="333">
        <f t="shared" si="153"/>
        <v>86400.152730194532</v>
      </c>
      <c r="M187" s="333">
        <f t="shared" si="140"/>
        <v>86400.152730194532</v>
      </c>
      <c r="N187" s="333">
        <f t="shared" si="141"/>
        <v>86400.152730194532</v>
      </c>
      <c r="O187" s="333">
        <f t="shared" si="142"/>
        <v>86400.152730194532</v>
      </c>
      <c r="P187" s="333">
        <f t="shared" si="143"/>
        <v>86400.152730194532</v>
      </c>
      <c r="Q187" s="333">
        <f t="shared" si="144"/>
        <v>86400.152730194532</v>
      </c>
      <c r="R187" s="333">
        <f t="shared" si="145"/>
        <v>86400.152730194532</v>
      </c>
      <c r="S187" s="333">
        <f t="shared" si="146"/>
        <v>86400.152730194532</v>
      </c>
      <c r="T187" s="333">
        <f t="shared" si="147"/>
        <v>86400.152730194532</v>
      </c>
      <c r="U187" s="333">
        <f t="shared" si="148"/>
        <v>86400.152730194532</v>
      </c>
      <c r="V187" s="335">
        <f t="shared" si="158"/>
        <v>1036801.8327623341</v>
      </c>
      <c r="W187" s="333">
        <f t="shared" si="157"/>
        <v>3102680.4982870035</v>
      </c>
      <c r="X187" s="328">
        <f t="shared" si="159"/>
        <v>1036801.8327623344</v>
      </c>
      <c r="Y187" s="338">
        <f t="shared" si="160"/>
        <v>0</v>
      </c>
    </row>
    <row r="188" spans="1:28" hidden="1">
      <c r="A188" s="331">
        <v>45</v>
      </c>
      <c r="B188" s="332">
        <f t="shared" si="133"/>
        <v>654.62198656250018</v>
      </c>
      <c r="C188" s="333"/>
      <c r="D188" s="332"/>
      <c r="E188" s="332"/>
      <c r="F188" s="332"/>
      <c r="G188" s="333">
        <f t="shared" si="154"/>
        <v>0</v>
      </c>
      <c r="H188" s="333">
        <f t="shared" si="155"/>
        <v>654.62198656250018</v>
      </c>
      <c r="I188" s="334">
        <v>45</v>
      </c>
      <c r="J188" s="333">
        <f t="shared" si="156"/>
        <v>24.548324496093755</v>
      </c>
      <c r="K188" s="333">
        <f t="shared" si="138"/>
        <v>24.548324496093755</v>
      </c>
      <c r="L188" s="333">
        <f t="shared" si="153"/>
        <v>24.548324496093755</v>
      </c>
      <c r="M188" s="333">
        <f t="shared" si="140"/>
        <v>24.548324496093755</v>
      </c>
      <c r="N188" s="333">
        <f t="shared" si="141"/>
        <v>24.548324496093755</v>
      </c>
      <c r="O188" s="333">
        <f t="shared" si="142"/>
        <v>24.548324496093755</v>
      </c>
      <c r="P188" s="333">
        <f t="shared" si="143"/>
        <v>24.548324496093755</v>
      </c>
      <c r="Q188" s="333">
        <f t="shared" si="144"/>
        <v>24.548324496093755</v>
      </c>
      <c r="R188" s="333">
        <f t="shared" si="145"/>
        <v>24.548324496093755</v>
      </c>
      <c r="S188" s="333">
        <f t="shared" si="146"/>
        <v>24.548324496093755</v>
      </c>
      <c r="T188" s="333">
        <f t="shared" si="147"/>
        <v>24.548324496093755</v>
      </c>
      <c r="U188" s="333">
        <f t="shared" si="148"/>
        <v>24.548324496093755</v>
      </c>
      <c r="V188" s="335">
        <f t="shared" si="158"/>
        <v>294.57989395312507</v>
      </c>
      <c r="W188" s="333">
        <f t="shared" si="157"/>
        <v>360.04209260937512</v>
      </c>
      <c r="X188" s="328">
        <f t="shared" si="159"/>
        <v>294.57989395312507</v>
      </c>
      <c r="Y188" s="338">
        <f t="shared" si="160"/>
        <v>0</v>
      </c>
    </row>
    <row r="189" spans="1:28" hidden="1">
      <c r="A189" s="339">
        <v>49</v>
      </c>
      <c r="B189" s="332">
        <f t="shared" si="133"/>
        <v>1053994394.5504296</v>
      </c>
      <c r="C189" s="333">
        <f>120069779.50853-AB199</f>
        <v>120069779.50853001</v>
      </c>
      <c r="D189" s="332"/>
      <c r="E189" s="333"/>
      <c r="F189" s="332"/>
      <c r="G189" s="333">
        <f t="shared" si="154"/>
        <v>60034889.754265003</v>
      </c>
      <c r="H189" s="333">
        <f t="shared" si="155"/>
        <v>1114029284.3046947</v>
      </c>
      <c r="I189" s="334">
        <v>8</v>
      </c>
      <c r="J189" s="333">
        <f t="shared" si="156"/>
        <v>7426861.895364631</v>
      </c>
      <c r="K189" s="333">
        <f t="shared" si="138"/>
        <v>7426861.895364631</v>
      </c>
      <c r="L189" s="333">
        <f t="shared" si="153"/>
        <v>7426861.895364631</v>
      </c>
      <c r="M189" s="333">
        <f t="shared" si="140"/>
        <v>7426861.895364631</v>
      </c>
      <c r="N189" s="333">
        <f t="shared" si="141"/>
        <v>7426861.895364631</v>
      </c>
      <c r="O189" s="333">
        <f t="shared" si="142"/>
        <v>7426861.895364631</v>
      </c>
      <c r="P189" s="333">
        <f t="shared" si="143"/>
        <v>7426861.895364631</v>
      </c>
      <c r="Q189" s="333">
        <f t="shared" si="144"/>
        <v>7426861.895364631</v>
      </c>
      <c r="R189" s="333">
        <f t="shared" si="145"/>
        <v>7426861.895364631</v>
      </c>
      <c r="S189" s="333">
        <f t="shared" si="146"/>
        <v>7426861.895364631</v>
      </c>
      <c r="T189" s="333">
        <f t="shared" si="147"/>
        <v>7426861.895364631</v>
      </c>
      <c r="U189" s="333">
        <f t="shared" si="148"/>
        <v>7426861.895364631</v>
      </c>
      <c r="V189" s="335">
        <f t="shared" si="158"/>
        <v>89122342.744375542</v>
      </c>
      <c r="W189" s="333">
        <f t="shared" si="157"/>
        <v>1084941831.314584</v>
      </c>
      <c r="X189" s="328">
        <f t="shared" si="159"/>
        <v>89122342.744375572</v>
      </c>
      <c r="Y189" s="338">
        <f t="shared" si="160"/>
        <v>0</v>
      </c>
    </row>
    <row r="190" spans="1:28" hidden="1">
      <c r="A190" s="339">
        <v>50</v>
      </c>
      <c r="B190" s="332">
        <f t="shared" si="133"/>
        <v>19897798.269706018</v>
      </c>
      <c r="C190" s="333">
        <v>14258048</v>
      </c>
      <c r="D190" s="332"/>
      <c r="E190" s="333"/>
      <c r="F190" s="332"/>
      <c r="G190" s="333">
        <f t="shared" si="154"/>
        <v>7129024</v>
      </c>
      <c r="H190" s="333">
        <f t="shared" si="155"/>
        <v>27026822.269706018</v>
      </c>
      <c r="I190" s="334">
        <v>55</v>
      </c>
      <c r="J190" s="333">
        <f t="shared" si="156"/>
        <v>1238729.3540281926</v>
      </c>
      <c r="K190" s="333">
        <f t="shared" si="138"/>
        <v>1238729.3540281926</v>
      </c>
      <c r="L190" s="333">
        <f t="shared" si="153"/>
        <v>1238729.3540281926</v>
      </c>
      <c r="M190" s="333">
        <f t="shared" si="140"/>
        <v>1238729.3540281926</v>
      </c>
      <c r="N190" s="333">
        <f t="shared" si="141"/>
        <v>1238729.3540281926</v>
      </c>
      <c r="O190" s="333">
        <f t="shared" si="142"/>
        <v>1238729.3540281926</v>
      </c>
      <c r="P190" s="333">
        <f t="shared" si="143"/>
        <v>1238729.3540281926</v>
      </c>
      <c r="Q190" s="333">
        <f t="shared" si="144"/>
        <v>1238729.3540281926</v>
      </c>
      <c r="R190" s="333">
        <f t="shared" si="145"/>
        <v>1238729.3540281926</v>
      </c>
      <c r="S190" s="333">
        <f t="shared" si="146"/>
        <v>1238729.3540281926</v>
      </c>
      <c r="T190" s="333">
        <f t="shared" si="147"/>
        <v>1238729.3540281926</v>
      </c>
      <c r="U190" s="333">
        <f t="shared" si="148"/>
        <v>1238729.3540281926</v>
      </c>
      <c r="V190" s="335">
        <f t="shared" si="158"/>
        <v>14864752.248338314</v>
      </c>
      <c r="W190" s="333">
        <f t="shared" si="157"/>
        <v>19291094.021367706</v>
      </c>
      <c r="X190" s="328">
        <f t="shared" si="159"/>
        <v>14864752.24833831</v>
      </c>
      <c r="Y190" s="338">
        <f t="shared" si="160"/>
        <v>0</v>
      </c>
      <c r="AA190" s="97"/>
      <c r="AB190" s="227"/>
    </row>
    <row r="191" spans="1:28" hidden="1">
      <c r="A191" s="331">
        <v>51</v>
      </c>
      <c r="B191" s="332">
        <f t="shared" si="133"/>
        <v>1995308303.1580536</v>
      </c>
      <c r="C191" s="333">
        <f>185903942.73191-AB198</f>
        <v>185903942.73190999</v>
      </c>
      <c r="D191" s="332"/>
      <c r="E191" s="333"/>
      <c r="F191" s="332"/>
      <c r="G191" s="333">
        <f t="shared" si="154"/>
        <v>92951971.365954995</v>
      </c>
      <c r="H191" s="333">
        <f t="shared" si="155"/>
        <v>2088260274.5240088</v>
      </c>
      <c r="I191" s="334">
        <v>6</v>
      </c>
      <c r="J191" s="333">
        <f t="shared" si="156"/>
        <v>10441301.372620044</v>
      </c>
      <c r="K191" s="333">
        <f t="shared" si="138"/>
        <v>10441301.372620044</v>
      </c>
      <c r="L191" s="333">
        <f t="shared" si="153"/>
        <v>10441301.372620044</v>
      </c>
      <c r="M191" s="333">
        <f t="shared" si="140"/>
        <v>10441301.372620044</v>
      </c>
      <c r="N191" s="333">
        <f t="shared" si="141"/>
        <v>10441301.372620044</v>
      </c>
      <c r="O191" s="333">
        <f t="shared" si="142"/>
        <v>10441301.372620044</v>
      </c>
      <c r="P191" s="333">
        <f t="shared" si="143"/>
        <v>10441301.372620044</v>
      </c>
      <c r="Q191" s="333">
        <f t="shared" si="144"/>
        <v>10441301.372620044</v>
      </c>
      <c r="R191" s="333">
        <f t="shared" si="145"/>
        <v>10441301.372620044</v>
      </c>
      <c r="S191" s="333">
        <f t="shared" si="146"/>
        <v>10441301.372620044</v>
      </c>
      <c r="T191" s="333">
        <f t="shared" si="147"/>
        <v>10441301.372620044</v>
      </c>
      <c r="U191" s="333">
        <f t="shared" si="148"/>
        <v>10441301.372620044</v>
      </c>
      <c r="V191" s="335">
        <f t="shared" si="158"/>
        <v>125295616.47144054</v>
      </c>
      <c r="W191" s="333">
        <f t="shared" si="157"/>
        <v>2055916629.4185231</v>
      </c>
      <c r="X191" s="328">
        <f t="shared" si="159"/>
        <v>125295616.47144052</v>
      </c>
      <c r="Y191" s="338">
        <f t="shared" si="160"/>
        <v>0</v>
      </c>
      <c r="AA191" s="101"/>
      <c r="AB191" s="102"/>
    </row>
    <row r="192" spans="1:28" hidden="1">
      <c r="A192" s="340" t="s">
        <v>224</v>
      </c>
      <c r="B192" s="332">
        <f t="shared" si="133"/>
        <v>69390341.843744978</v>
      </c>
      <c r="C192" s="333"/>
      <c r="D192" s="332"/>
      <c r="E192" s="333"/>
      <c r="F192" s="332"/>
      <c r="G192" s="333">
        <f t="shared" si="154"/>
        <v>0</v>
      </c>
      <c r="H192" s="333">
        <f t="shared" si="155"/>
        <v>69390341.843744978</v>
      </c>
      <c r="I192" s="334">
        <v>6</v>
      </c>
      <c r="J192" s="333">
        <f t="shared" si="156"/>
        <v>346951.70921872486</v>
      </c>
      <c r="K192" s="333">
        <f t="shared" si="138"/>
        <v>346951.70921872486</v>
      </c>
      <c r="L192" s="333">
        <f t="shared" si="153"/>
        <v>346951.70921872486</v>
      </c>
      <c r="M192" s="333">
        <f t="shared" si="140"/>
        <v>346951.70921872486</v>
      </c>
      <c r="N192" s="333">
        <f t="shared" si="141"/>
        <v>346951.70921872486</v>
      </c>
      <c r="O192" s="333">
        <f t="shared" si="142"/>
        <v>346951.70921872486</v>
      </c>
      <c r="P192" s="333">
        <f t="shared" si="143"/>
        <v>346951.70921872486</v>
      </c>
      <c r="Q192" s="333">
        <f t="shared" si="144"/>
        <v>346951.70921872486</v>
      </c>
      <c r="R192" s="333">
        <f t="shared" si="145"/>
        <v>346951.70921872486</v>
      </c>
      <c r="S192" s="333">
        <f t="shared" si="146"/>
        <v>346951.70921872486</v>
      </c>
      <c r="T192" s="333">
        <f t="shared" si="147"/>
        <v>346951.70921872486</v>
      </c>
      <c r="U192" s="333">
        <f t="shared" si="148"/>
        <v>346951.70921872486</v>
      </c>
      <c r="V192" s="335">
        <f t="shared" ref="V192" si="161">SUM(J192:U192)</f>
        <v>4163420.5106246974</v>
      </c>
      <c r="W192" s="333">
        <f t="shared" si="157"/>
        <v>65226921.333120279</v>
      </c>
      <c r="X192" s="328">
        <f t="shared" si="159"/>
        <v>4163420.5106246984</v>
      </c>
      <c r="Y192" s="338">
        <f t="shared" si="160"/>
        <v>0</v>
      </c>
      <c r="AA192" s="101"/>
      <c r="AB192" s="228"/>
    </row>
    <row r="193" spans="1:29" hidden="1">
      <c r="A193" s="331">
        <v>43.2</v>
      </c>
      <c r="B193" s="332">
        <f t="shared" si="133"/>
        <v>0</v>
      </c>
      <c r="C193" s="333"/>
      <c r="D193" s="332"/>
      <c r="E193" s="333"/>
      <c r="F193" s="332"/>
      <c r="G193" s="333">
        <f t="shared" si="154"/>
        <v>0</v>
      </c>
      <c r="H193" s="333">
        <f t="shared" si="155"/>
        <v>0</v>
      </c>
      <c r="I193" s="334">
        <v>50</v>
      </c>
      <c r="J193" s="333">
        <f t="shared" si="156"/>
        <v>0</v>
      </c>
      <c r="K193" s="333">
        <f t="shared" si="138"/>
        <v>0</v>
      </c>
      <c r="L193" s="333">
        <f t="shared" si="153"/>
        <v>0</v>
      </c>
      <c r="M193" s="333">
        <f t="shared" si="140"/>
        <v>0</v>
      </c>
      <c r="N193" s="333">
        <f t="shared" si="141"/>
        <v>0</v>
      </c>
      <c r="O193" s="333">
        <f t="shared" si="142"/>
        <v>0</v>
      </c>
      <c r="P193" s="333">
        <f t="shared" si="143"/>
        <v>0</v>
      </c>
      <c r="Q193" s="333">
        <f t="shared" si="144"/>
        <v>0</v>
      </c>
      <c r="R193" s="333">
        <f t="shared" si="145"/>
        <v>0</v>
      </c>
      <c r="S193" s="333">
        <f t="shared" si="146"/>
        <v>0</v>
      </c>
      <c r="T193" s="333">
        <f t="shared" si="147"/>
        <v>0</v>
      </c>
      <c r="U193" s="333">
        <f t="shared" si="148"/>
        <v>0</v>
      </c>
      <c r="V193" s="335">
        <f t="shared" si="158"/>
        <v>0</v>
      </c>
      <c r="W193" s="333">
        <f t="shared" si="157"/>
        <v>0</v>
      </c>
      <c r="X193" s="328">
        <f t="shared" si="159"/>
        <v>0</v>
      </c>
      <c r="Y193" s="338">
        <f t="shared" si="160"/>
        <v>0</v>
      </c>
      <c r="AA193" s="101"/>
      <c r="AB193" s="228"/>
    </row>
    <row r="194" spans="1:29" hidden="1">
      <c r="A194" s="331" t="s">
        <v>158</v>
      </c>
      <c r="B194" s="332">
        <f t="shared" si="133"/>
        <v>14343235.947144378</v>
      </c>
      <c r="C194" s="333"/>
      <c r="D194" s="332"/>
      <c r="E194" s="333"/>
      <c r="F194" s="332"/>
      <c r="G194" s="333">
        <f t="shared" si="154"/>
        <v>0</v>
      </c>
      <c r="H194" s="333">
        <f t="shared" si="155"/>
        <v>14343235.947144378</v>
      </c>
      <c r="I194" s="334">
        <v>7</v>
      </c>
      <c r="J194" s="333">
        <f t="shared" si="156"/>
        <v>83668.876358342211</v>
      </c>
      <c r="K194" s="333">
        <f t="shared" si="138"/>
        <v>83668.876358342211</v>
      </c>
      <c r="L194" s="333">
        <f t="shared" si="153"/>
        <v>83668.876358342211</v>
      </c>
      <c r="M194" s="333">
        <f t="shared" si="140"/>
        <v>83668.876358342211</v>
      </c>
      <c r="N194" s="333">
        <f t="shared" si="141"/>
        <v>83668.876358342211</v>
      </c>
      <c r="O194" s="333">
        <f t="shared" si="142"/>
        <v>83668.876358342211</v>
      </c>
      <c r="P194" s="333">
        <f t="shared" si="143"/>
        <v>83668.876358342211</v>
      </c>
      <c r="Q194" s="333">
        <f t="shared" si="144"/>
        <v>83668.876358342211</v>
      </c>
      <c r="R194" s="333">
        <f t="shared" si="145"/>
        <v>83668.876358342211</v>
      </c>
      <c r="S194" s="333">
        <f t="shared" si="146"/>
        <v>83668.876358342211</v>
      </c>
      <c r="T194" s="333">
        <f t="shared" si="147"/>
        <v>83668.876358342211</v>
      </c>
      <c r="U194" s="333">
        <f t="shared" si="148"/>
        <v>83668.876358342211</v>
      </c>
      <c r="V194" s="335">
        <f t="shared" si="158"/>
        <v>1004026.5163001068</v>
      </c>
      <c r="W194" s="333">
        <f t="shared" si="157"/>
        <v>13339209.430844272</v>
      </c>
      <c r="X194" s="328">
        <f t="shared" si="159"/>
        <v>1004026.5163001065</v>
      </c>
      <c r="Y194" s="338">
        <f t="shared" si="160"/>
        <v>0</v>
      </c>
      <c r="AA194" s="101"/>
      <c r="AB194" s="104"/>
    </row>
    <row r="195" spans="1:29" hidden="1">
      <c r="A195" s="341">
        <v>14.1</v>
      </c>
      <c r="B195" s="332">
        <f t="shared" si="133"/>
        <v>10229573.964452904</v>
      </c>
      <c r="C195" s="333">
        <v>-33134</v>
      </c>
      <c r="D195" s="332"/>
      <c r="E195" s="333"/>
      <c r="F195" s="332"/>
      <c r="G195" s="333">
        <f t="shared" si="154"/>
        <v>-16567</v>
      </c>
      <c r="H195" s="333">
        <f t="shared" si="155"/>
        <v>10213006.964452904</v>
      </c>
      <c r="I195" s="334">
        <v>5</v>
      </c>
      <c r="J195" s="333">
        <f t="shared" si="156"/>
        <v>42554.195685220438</v>
      </c>
      <c r="K195" s="333">
        <f t="shared" si="138"/>
        <v>42554.195685220438</v>
      </c>
      <c r="L195" s="333">
        <f t="shared" si="153"/>
        <v>42554.195685220438</v>
      </c>
      <c r="M195" s="333">
        <f t="shared" si="140"/>
        <v>42554.195685220438</v>
      </c>
      <c r="N195" s="333">
        <f t="shared" si="141"/>
        <v>42554.195685220438</v>
      </c>
      <c r="O195" s="333">
        <f t="shared" si="142"/>
        <v>42554.195685220438</v>
      </c>
      <c r="P195" s="333">
        <f t="shared" si="143"/>
        <v>42554.195685220438</v>
      </c>
      <c r="Q195" s="333">
        <f t="shared" si="144"/>
        <v>42554.195685220438</v>
      </c>
      <c r="R195" s="333">
        <f t="shared" si="145"/>
        <v>42554.195685220438</v>
      </c>
      <c r="S195" s="333">
        <f t="shared" si="146"/>
        <v>42554.195685220438</v>
      </c>
      <c r="T195" s="333">
        <f t="shared" si="147"/>
        <v>42554.195685220438</v>
      </c>
      <c r="U195" s="333">
        <f t="shared" si="148"/>
        <v>42554.195685220438</v>
      </c>
      <c r="V195" s="335">
        <f t="shared" si="158"/>
        <v>510650.34822264517</v>
      </c>
      <c r="W195" s="333">
        <f t="shared" si="157"/>
        <v>9685789.6162302587</v>
      </c>
      <c r="X195" s="328">
        <f t="shared" si="159"/>
        <v>510650.34822264523</v>
      </c>
      <c r="Y195" s="338">
        <f t="shared" si="160"/>
        <v>0</v>
      </c>
      <c r="AA195" s="101"/>
      <c r="AB195" s="104"/>
    </row>
    <row r="196" spans="1:29" ht="13.5" hidden="1" thickBot="1">
      <c r="A196" s="342" t="s">
        <v>84</v>
      </c>
      <c r="B196" s="343">
        <f>SUM(B175:B195)</f>
        <v>4796096054.3517199</v>
      </c>
      <c r="C196" s="343">
        <f t="shared" ref="C196" si="162">SUM(C175:C195)</f>
        <v>468897266.07883</v>
      </c>
      <c r="D196" s="343">
        <f>SUM(D175:D195)</f>
        <v>0</v>
      </c>
      <c r="E196" s="343">
        <f t="shared" ref="E196:H196" si="163">SUM(E175:E195)</f>
        <v>0</v>
      </c>
      <c r="F196" s="343">
        <f t="shared" si="163"/>
        <v>0</v>
      </c>
      <c r="G196" s="343">
        <f t="shared" si="163"/>
        <v>234448633.039415</v>
      </c>
      <c r="H196" s="343">
        <f t="shared" si="163"/>
        <v>5030544687.3911343</v>
      </c>
      <c r="I196" s="343"/>
      <c r="J196" s="343">
        <f t="shared" ref="J196:T196" si="164">SUM(J175:J195)</f>
        <v>34025977.693221219</v>
      </c>
      <c r="K196" s="343">
        <f t="shared" si="164"/>
        <v>34025977.693221219</v>
      </c>
      <c r="L196" s="343">
        <f t="shared" si="164"/>
        <v>34025977.693221219</v>
      </c>
      <c r="M196" s="343">
        <f t="shared" si="164"/>
        <v>34025977.693221219</v>
      </c>
      <c r="N196" s="343">
        <f t="shared" si="164"/>
        <v>34025977.693221219</v>
      </c>
      <c r="O196" s="343">
        <f t="shared" si="164"/>
        <v>34025977.693221219</v>
      </c>
      <c r="P196" s="343">
        <f t="shared" si="164"/>
        <v>34025977.693221219</v>
      </c>
      <c r="Q196" s="343">
        <f t="shared" si="164"/>
        <v>34025977.693221219</v>
      </c>
      <c r="R196" s="343">
        <f t="shared" si="164"/>
        <v>34025977.693221219</v>
      </c>
      <c r="S196" s="343">
        <f t="shared" si="164"/>
        <v>34025977.693221219</v>
      </c>
      <c r="T196" s="343">
        <f t="shared" si="164"/>
        <v>34025977.693221219</v>
      </c>
      <c r="U196" s="343">
        <f>SUM(U175:U195)</f>
        <v>34025977.693221219</v>
      </c>
      <c r="V196" s="343">
        <f>SUM(V175:V195)</f>
        <v>408418624.51985556</v>
      </c>
      <c r="W196" s="343">
        <f>SUM(W175:W195)</f>
        <v>4856574695.9106932</v>
      </c>
      <c r="X196" s="328">
        <f>SUM(X175:X195)</f>
        <v>408311732.31865454</v>
      </c>
      <c r="Y196" s="338">
        <f t="shared" si="160"/>
        <v>106892.20120102167</v>
      </c>
      <c r="AA196" s="101"/>
      <c r="AB196" s="104"/>
    </row>
    <row r="197" spans="1:29" hidden="1">
      <c r="A197" s="344"/>
      <c r="B197" s="345" t="s">
        <v>119</v>
      </c>
      <c r="C197" s="346">
        <f>+AB200</f>
        <v>0</v>
      </c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7"/>
      <c r="Y197" s="347"/>
      <c r="AA197" s="101"/>
      <c r="AB197" s="104"/>
    </row>
    <row r="198" spans="1:29" hidden="1">
      <c r="A198" s="344"/>
      <c r="B198" s="345" t="s">
        <v>84</v>
      </c>
      <c r="C198" s="346">
        <f>+C196+C197</f>
        <v>468897266.07883</v>
      </c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7"/>
      <c r="Y198" s="347"/>
      <c r="AA198" s="101"/>
      <c r="AB198" s="104"/>
    </row>
    <row r="199" spans="1:29" hidden="1">
      <c r="A199" s="344"/>
      <c r="B199" s="344"/>
      <c r="C199" s="344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7"/>
      <c r="Y199" s="347"/>
      <c r="AA199" s="101"/>
      <c r="AB199" s="104"/>
    </row>
    <row r="200" spans="1:29" ht="13.5" hidden="1" thickBot="1">
      <c r="A200" s="344"/>
      <c r="B200" s="344"/>
      <c r="C200" s="344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7"/>
      <c r="Y200" s="347"/>
      <c r="AA200" s="112"/>
      <c r="AB200" s="167"/>
    </row>
    <row r="201" spans="1:29">
      <c r="A201" s="344"/>
      <c r="B201" s="344"/>
      <c r="C201" s="344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7"/>
      <c r="Y201" s="347"/>
      <c r="AA201" s="303"/>
      <c r="AB201" s="304"/>
      <c r="AC201" s="304"/>
    </row>
    <row r="202" spans="1:29">
      <c r="A202" s="344"/>
      <c r="B202" s="344"/>
      <c r="C202" s="344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7"/>
      <c r="Y202" s="347"/>
    </row>
  </sheetData>
  <mergeCells count="1">
    <mergeCell ref="AG44:AN46"/>
  </mergeCells>
  <pageMargins left="0.7" right="0.7" top="0.75" bottom="0.75" header="0.3" footer="0.3"/>
  <pageSetup paperSize="3" scale="68" orientation="landscape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2A3DD-B75A-4591-8E98-087E8BB588B5}">
  <sheetPr>
    <tabColor theme="4" tint="0.79998168889431442"/>
    <pageSetUpPr fitToPage="1"/>
  </sheetPr>
  <dimension ref="A1:AM202"/>
  <sheetViews>
    <sheetView topLeftCell="D1" zoomScaleNormal="100" workbookViewId="0">
      <selection activeCell="D124" sqref="D124"/>
    </sheetView>
  </sheetViews>
  <sheetFormatPr defaultColWidth="9.140625" defaultRowHeight="12.75"/>
  <cols>
    <col min="1" max="2" width="12.42578125" style="61" customWidth="1"/>
    <col min="3" max="3" width="12" style="61" bestFit="1" customWidth="1"/>
    <col min="4" max="4" width="11.5703125" style="61" customWidth="1"/>
    <col min="5" max="5" width="13.42578125" style="61" customWidth="1"/>
    <col min="6" max="6" width="12.5703125" style="61" bestFit="1" customWidth="1"/>
    <col min="7" max="7" width="10.42578125" style="61" customWidth="1"/>
    <col min="8" max="8" width="12.140625" style="61" customWidth="1"/>
    <col min="9" max="9" width="10.42578125" style="61" customWidth="1"/>
    <col min="10" max="21" width="10.42578125" style="61" hidden="1" customWidth="1"/>
    <col min="22" max="22" width="10.42578125" style="61" customWidth="1"/>
    <col min="23" max="23" width="11.42578125" style="61" customWidth="1"/>
    <col min="24" max="24" width="11.42578125" style="62" customWidth="1"/>
    <col min="25" max="25" width="10.42578125" style="62" customWidth="1"/>
    <col min="26" max="26" width="12.5703125" style="62" customWidth="1"/>
    <col min="27" max="27" width="9.140625" style="62"/>
    <col min="28" max="28" width="8.140625" style="62" hidden="1" customWidth="1"/>
    <col min="29" max="29" width="14.140625" style="62" hidden="1" customWidth="1"/>
    <col min="30" max="30" width="12.140625" style="62" hidden="1" customWidth="1"/>
    <col min="31" max="32" width="13.140625" style="62" hidden="1" customWidth="1"/>
    <col min="33" max="35" width="0" style="62" hidden="1" customWidth="1"/>
    <col min="36" max="36" width="9.140625" style="62"/>
    <col min="37" max="37" width="5.5703125" style="62" bestFit="1" customWidth="1"/>
    <col min="38" max="38" width="14.140625" style="62" bestFit="1" customWidth="1"/>
    <col min="39" max="39" width="18.5703125" style="62" bestFit="1" customWidth="1"/>
    <col min="40" max="16384" width="9.140625" style="62"/>
  </cols>
  <sheetData>
    <row r="1" spans="1:32">
      <c r="C1" s="993" t="s">
        <v>240</v>
      </c>
      <c r="D1" s="993"/>
    </row>
    <row r="2" spans="1:32">
      <c r="A2" s="63"/>
      <c r="D2" s="994" t="s">
        <v>241</v>
      </c>
      <c r="E2" s="994"/>
    </row>
    <row r="4" spans="1:32">
      <c r="A4" s="64" t="str">
        <f>+'UGL CCA_with, Dec 31 TU'!A2</f>
        <v>2018 Final Balances for Regulatory Purposes</v>
      </c>
    </row>
    <row r="6" spans="1:32">
      <c r="A6" s="65"/>
      <c r="B6" s="66" t="s">
        <v>134</v>
      </c>
      <c r="C6" s="67" t="s">
        <v>135</v>
      </c>
      <c r="D6" s="68" t="s">
        <v>136</v>
      </c>
      <c r="E6" s="65"/>
      <c r="F6" s="69" t="s">
        <v>137</v>
      </c>
      <c r="G6" s="70" t="s">
        <v>138</v>
      </c>
      <c r="H6" s="69" t="s">
        <v>139</v>
      </c>
      <c r="I6" s="65"/>
      <c r="J6" s="70" t="s">
        <v>25</v>
      </c>
      <c r="K6" s="70" t="s">
        <v>25</v>
      </c>
      <c r="L6" s="70" t="s">
        <v>25</v>
      </c>
      <c r="M6" s="70" t="s">
        <v>25</v>
      </c>
      <c r="N6" s="70" t="s">
        <v>25</v>
      </c>
      <c r="O6" s="70" t="s">
        <v>25</v>
      </c>
      <c r="P6" s="70" t="s">
        <v>25</v>
      </c>
      <c r="Q6" s="70" t="s">
        <v>25</v>
      </c>
      <c r="R6" s="70" t="s">
        <v>25</v>
      </c>
      <c r="S6" s="70" t="s">
        <v>25</v>
      </c>
      <c r="T6" s="70" t="s">
        <v>25</v>
      </c>
      <c r="U6" s="71" t="s">
        <v>25</v>
      </c>
      <c r="V6" s="68" t="s">
        <v>25</v>
      </c>
      <c r="W6" s="72" t="s">
        <v>140</v>
      </c>
      <c r="X6" s="73"/>
    </row>
    <row r="7" spans="1:32">
      <c r="A7" s="74" t="s">
        <v>141</v>
      </c>
      <c r="B7" s="75" t="s">
        <v>142</v>
      </c>
      <c r="C7" s="76" t="s">
        <v>5</v>
      </c>
      <c r="D7" s="76" t="s">
        <v>143</v>
      </c>
      <c r="E7" s="77" t="s">
        <v>144</v>
      </c>
      <c r="F7" s="74" t="s">
        <v>145</v>
      </c>
      <c r="G7" s="78" t="s">
        <v>146</v>
      </c>
      <c r="H7" s="74" t="s">
        <v>147</v>
      </c>
      <c r="I7" s="78" t="s">
        <v>16</v>
      </c>
      <c r="J7" s="78" t="s">
        <v>192</v>
      </c>
      <c r="K7" s="78" t="s">
        <v>192</v>
      </c>
      <c r="L7" s="78" t="s">
        <v>192</v>
      </c>
      <c r="M7" s="78" t="s">
        <v>192</v>
      </c>
      <c r="N7" s="78" t="s">
        <v>192</v>
      </c>
      <c r="O7" s="78" t="s">
        <v>192</v>
      </c>
      <c r="P7" s="78" t="s">
        <v>192</v>
      </c>
      <c r="Q7" s="78" t="s">
        <v>192</v>
      </c>
      <c r="R7" s="78" t="s">
        <v>192</v>
      </c>
      <c r="S7" s="78" t="s">
        <v>192</v>
      </c>
      <c r="T7" s="78" t="s">
        <v>192</v>
      </c>
      <c r="U7" s="79" t="s">
        <v>192</v>
      </c>
      <c r="V7" s="76"/>
      <c r="W7" s="80" t="s">
        <v>10</v>
      </c>
      <c r="X7" s="73"/>
    </row>
    <row r="8" spans="1:32">
      <c r="A8" s="81" t="s">
        <v>148</v>
      </c>
      <c r="B8" s="82" t="s">
        <v>149</v>
      </c>
      <c r="C8" s="83" t="s">
        <v>84</v>
      </c>
      <c r="D8" s="84" t="s">
        <v>150</v>
      </c>
      <c r="E8" s="85"/>
      <c r="F8" s="81" t="s">
        <v>151</v>
      </c>
      <c r="G8" s="86" t="s">
        <v>152</v>
      </c>
      <c r="H8" s="81" t="s">
        <v>153</v>
      </c>
      <c r="I8" s="86" t="s">
        <v>154</v>
      </c>
      <c r="J8" s="86" t="s">
        <v>194</v>
      </c>
      <c r="K8" s="86" t="s">
        <v>195</v>
      </c>
      <c r="L8" s="86" t="s">
        <v>196</v>
      </c>
      <c r="M8" s="86" t="s">
        <v>197</v>
      </c>
      <c r="N8" s="86" t="s">
        <v>198</v>
      </c>
      <c r="O8" s="86" t="s">
        <v>199</v>
      </c>
      <c r="P8" s="86" t="s">
        <v>200</v>
      </c>
      <c r="Q8" s="86" t="s">
        <v>201</v>
      </c>
      <c r="R8" s="86" t="s">
        <v>202</v>
      </c>
      <c r="S8" s="86" t="s">
        <v>203</v>
      </c>
      <c r="T8" s="86" t="s">
        <v>204</v>
      </c>
      <c r="U8" s="86" t="s">
        <v>205</v>
      </c>
      <c r="V8" s="84" t="s">
        <v>155</v>
      </c>
      <c r="W8" s="80" t="s">
        <v>243</v>
      </c>
      <c r="X8" s="87" t="s">
        <v>167</v>
      </c>
    </row>
    <row r="9" spans="1:32">
      <c r="A9" s="78"/>
      <c r="B9" s="88"/>
      <c r="C9" s="77"/>
      <c r="D9" s="77"/>
      <c r="E9" s="77"/>
      <c r="F9" s="77"/>
      <c r="G9" s="77"/>
      <c r="H9" s="77"/>
      <c r="I9" s="78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89"/>
      <c r="W9" s="65"/>
      <c r="X9" s="73"/>
    </row>
    <row r="10" spans="1:32">
      <c r="A10" s="79">
        <v>1</v>
      </c>
      <c r="B10" s="90">
        <v>1079504181</v>
      </c>
      <c r="C10" s="90">
        <f>+'UGL CCA_with, Dec 31 TU'!C8</f>
        <v>0</v>
      </c>
      <c r="D10" s="77"/>
      <c r="E10" s="77"/>
      <c r="F10" s="77"/>
      <c r="G10" s="91">
        <f t="shared" ref="G10:G31" si="0">+((C10+F10)*0.5)</f>
        <v>0</v>
      </c>
      <c r="H10" s="91">
        <f>+B10+G10+D10</f>
        <v>1079504181</v>
      </c>
      <c r="I10" s="92">
        <v>4</v>
      </c>
      <c r="J10" s="91">
        <f>H10*I10/100/12</f>
        <v>3598347.27</v>
      </c>
      <c r="K10" s="91">
        <f>H10*I10/100/12</f>
        <v>3598347.27</v>
      </c>
      <c r="L10" s="91">
        <f>H10*I10/100/12</f>
        <v>3598347.27</v>
      </c>
      <c r="M10" s="91">
        <f>H10*I10/100/12</f>
        <v>3598347.27</v>
      </c>
      <c r="N10" s="91">
        <f>H10*I10/100/12</f>
        <v>3598347.27</v>
      </c>
      <c r="O10" s="91">
        <f>H10*I10/100/12</f>
        <v>3598347.27</v>
      </c>
      <c r="P10" s="91">
        <f>H10*I10/100/12</f>
        <v>3598347.27</v>
      </c>
      <c r="Q10" s="91">
        <f>H10*I10/100/12</f>
        <v>3598347.27</v>
      </c>
      <c r="R10" s="91">
        <f>H10*I10/100/12</f>
        <v>3598347.27</v>
      </c>
      <c r="S10" s="91">
        <f>H10*I10/100/12</f>
        <v>3598347.27</v>
      </c>
      <c r="T10" s="91">
        <f>H10*I10/100/12</f>
        <v>3598347.27</v>
      </c>
      <c r="U10" s="91">
        <f>H10*I10/100/12</f>
        <v>3598347.27</v>
      </c>
      <c r="V10" s="93">
        <f>SUM(J10:U10)</f>
        <v>43180167.24000001</v>
      </c>
      <c r="W10" s="91">
        <f>+B10+C10+F10-V10</f>
        <v>1036324013.76</v>
      </c>
      <c r="X10" s="94">
        <f>H10*I10/100</f>
        <v>43180167.240000002</v>
      </c>
      <c r="Y10" s="95">
        <f t="shared" ref="Y10:Y31" si="1">V10-X10</f>
        <v>0</v>
      </c>
    </row>
    <row r="11" spans="1:32">
      <c r="A11" s="96" t="s">
        <v>157</v>
      </c>
      <c r="B11" s="90">
        <v>111527757.69173762</v>
      </c>
      <c r="C11" s="90">
        <f>+'UGL CCA_with, Dec 31 TU'!C9</f>
        <v>15281809.772188701</v>
      </c>
      <c r="D11" s="90">
        <f>2952726.00389251</f>
        <v>2952726.0038925102</v>
      </c>
      <c r="E11" s="91"/>
      <c r="F11" s="90"/>
      <c r="G11" s="91">
        <f t="shared" si="0"/>
        <v>7640904.8860943504</v>
      </c>
      <c r="H11" s="91">
        <f t="shared" ref="H11:H31" si="2">+B11+G11+D11</f>
        <v>122121388.58172448</v>
      </c>
      <c r="I11" s="92">
        <v>6</v>
      </c>
      <c r="J11" s="91">
        <f t="shared" ref="J11:J31" si="3">H11*I11/100/12</f>
        <v>610606.94290862244</v>
      </c>
      <c r="K11" s="91">
        <f t="shared" ref="K11:K31" si="4">H11*I11/100/12</f>
        <v>610606.94290862244</v>
      </c>
      <c r="L11" s="91">
        <f t="shared" ref="L11:L31" si="5">H11*I11/100/12</f>
        <v>610606.94290862244</v>
      </c>
      <c r="M11" s="91">
        <f t="shared" ref="M11:M31" si="6">H11*I11/100/12</f>
        <v>610606.94290862244</v>
      </c>
      <c r="N11" s="91">
        <f t="shared" ref="N11:N31" si="7">H11*I11/100/12</f>
        <v>610606.94290862244</v>
      </c>
      <c r="O11" s="91">
        <f t="shared" ref="O11:O31" si="8">H11*I11/100/12</f>
        <v>610606.94290862244</v>
      </c>
      <c r="P11" s="91">
        <f t="shared" ref="P11:P31" si="9">H11*I11/100/12</f>
        <v>610606.94290862244</v>
      </c>
      <c r="Q11" s="91">
        <f t="shared" ref="Q11:Q31" si="10">H11*I11/100/12</f>
        <v>610606.94290862244</v>
      </c>
      <c r="R11" s="91">
        <f t="shared" ref="R11:R31" si="11">H11*I11/100/12</f>
        <v>610606.94290862244</v>
      </c>
      <c r="S11" s="91">
        <f t="shared" ref="S11:S31" si="12">H11*I11/100/12</f>
        <v>610606.94290862244</v>
      </c>
      <c r="T11" s="91">
        <f t="shared" ref="T11:T31" si="13">H11*I11/100/12</f>
        <v>610606.94290862244</v>
      </c>
      <c r="U11" s="91">
        <f t="shared" ref="U11:U31" si="14">H11*I11/100/12</f>
        <v>610606.94290862244</v>
      </c>
      <c r="V11" s="93">
        <f t="shared" ref="V11:V31" si="15">SUM(J11:U11)</f>
        <v>7327283.3149034688</v>
      </c>
      <c r="W11" s="91">
        <f>+B11+C11+F11-V11</f>
        <v>119482284.14902285</v>
      </c>
      <c r="X11" s="94">
        <f>H11*I11/100</f>
        <v>7327283.3149034688</v>
      </c>
      <c r="Y11" s="95">
        <f t="shared" si="1"/>
        <v>0</v>
      </c>
    </row>
    <row r="12" spans="1:32" ht="13.5" thickBot="1">
      <c r="A12" s="96">
        <v>2</v>
      </c>
      <c r="B12" s="90">
        <v>108301967</v>
      </c>
      <c r="C12" s="90">
        <f>+'UGL CCA_with, Dec 31 TU'!C10</f>
        <v>0</v>
      </c>
      <c r="D12" s="90"/>
      <c r="E12" s="91"/>
      <c r="F12" s="90"/>
      <c r="G12" s="91">
        <f t="shared" si="0"/>
        <v>0</v>
      </c>
      <c r="H12" s="91">
        <f t="shared" si="2"/>
        <v>108301967</v>
      </c>
      <c r="I12" s="92">
        <v>6</v>
      </c>
      <c r="J12" s="91">
        <f t="shared" si="3"/>
        <v>541509.83499999996</v>
      </c>
      <c r="K12" s="91">
        <f t="shared" si="4"/>
        <v>541509.83499999996</v>
      </c>
      <c r="L12" s="91">
        <f t="shared" si="5"/>
        <v>541509.83499999996</v>
      </c>
      <c r="M12" s="91">
        <f t="shared" si="6"/>
        <v>541509.83499999996</v>
      </c>
      <c r="N12" s="91">
        <f t="shared" si="7"/>
        <v>541509.83499999996</v>
      </c>
      <c r="O12" s="91">
        <f t="shared" si="8"/>
        <v>541509.83499999996</v>
      </c>
      <c r="P12" s="91">
        <f t="shared" si="9"/>
        <v>541509.83499999996</v>
      </c>
      <c r="Q12" s="91">
        <f t="shared" si="10"/>
        <v>541509.83499999996</v>
      </c>
      <c r="R12" s="91">
        <f t="shared" si="11"/>
        <v>541509.83499999996</v>
      </c>
      <c r="S12" s="91">
        <f t="shared" si="12"/>
        <v>541509.83499999996</v>
      </c>
      <c r="T12" s="91">
        <f t="shared" si="13"/>
        <v>541509.83499999996</v>
      </c>
      <c r="U12" s="91">
        <f t="shared" si="14"/>
        <v>541509.83499999996</v>
      </c>
      <c r="V12" s="93">
        <f t="shared" si="15"/>
        <v>6498118.0199999996</v>
      </c>
      <c r="W12" s="91">
        <f>+B12+C12+F12-V12</f>
        <v>101803848.98</v>
      </c>
      <c r="X12" s="94">
        <f t="shared" ref="X12:X31" si="16">H12*I12/100</f>
        <v>6498118.0199999996</v>
      </c>
      <c r="Y12" s="95">
        <f t="shared" si="1"/>
        <v>0</v>
      </c>
    </row>
    <row r="13" spans="1:32">
      <c r="A13" s="96">
        <v>3</v>
      </c>
      <c r="B13" s="90">
        <v>3312242</v>
      </c>
      <c r="C13" s="90">
        <f>+'UGL CCA_with, Dec 31 TU'!C11</f>
        <v>0</v>
      </c>
      <c r="D13" s="90"/>
      <c r="E13" s="91"/>
      <c r="F13" s="90"/>
      <c r="G13" s="91">
        <f t="shared" si="0"/>
        <v>0</v>
      </c>
      <c r="H13" s="91">
        <f t="shared" si="2"/>
        <v>3312242</v>
      </c>
      <c r="I13" s="92">
        <v>5</v>
      </c>
      <c r="J13" s="91">
        <f t="shared" si="3"/>
        <v>13801.008333333333</v>
      </c>
      <c r="K13" s="91">
        <f t="shared" si="4"/>
        <v>13801.008333333333</v>
      </c>
      <c r="L13" s="91">
        <f t="shared" si="5"/>
        <v>13801.008333333333</v>
      </c>
      <c r="M13" s="91">
        <f t="shared" si="6"/>
        <v>13801.008333333333</v>
      </c>
      <c r="N13" s="91">
        <f t="shared" si="7"/>
        <v>13801.008333333333</v>
      </c>
      <c r="O13" s="91">
        <f t="shared" si="8"/>
        <v>13801.008333333333</v>
      </c>
      <c r="P13" s="91">
        <f t="shared" si="9"/>
        <v>13801.008333333333</v>
      </c>
      <c r="Q13" s="91">
        <f t="shared" si="10"/>
        <v>13801.008333333333</v>
      </c>
      <c r="R13" s="91">
        <f t="shared" si="11"/>
        <v>13801.008333333333</v>
      </c>
      <c r="S13" s="91">
        <f t="shared" si="12"/>
        <v>13801.008333333333</v>
      </c>
      <c r="T13" s="91">
        <f t="shared" si="13"/>
        <v>13801.008333333333</v>
      </c>
      <c r="U13" s="91">
        <f t="shared" si="14"/>
        <v>13801.008333333333</v>
      </c>
      <c r="V13" s="93">
        <f t="shared" si="15"/>
        <v>165612.1</v>
      </c>
      <c r="W13" s="91">
        <f t="shared" ref="W13:W31" si="17">+B13+C13+F13-V13</f>
        <v>3146629.9</v>
      </c>
      <c r="X13" s="94">
        <f t="shared" si="16"/>
        <v>165612.1</v>
      </c>
      <c r="Y13" s="95">
        <f t="shared" si="1"/>
        <v>0</v>
      </c>
      <c r="AB13" s="97"/>
      <c r="AC13" s="98"/>
      <c r="AD13" s="99"/>
      <c r="AE13" s="99"/>
      <c r="AF13" s="100"/>
    </row>
    <row r="14" spans="1:32">
      <c r="A14" s="96">
        <v>6</v>
      </c>
      <c r="B14" s="90">
        <v>102071</v>
      </c>
      <c r="C14" s="90">
        <f>+'UGL CCA_with, Dec 31 TU'!C12</f>
        <v>0</v>
      </c>
      <c r="D14" s="90"/>
      <c r="E14" s="91"/>
      <c r="F14" s="90"/>
      <c r="G14" s="91">
        <f t="shared" si="0"/>
        <v>0</v>
      </c>
      <c r="H14" s="91">
        <f t="shared" si="2"/>
        <v>102071</v>
      </c>
      <c r="I14" s="92">
        <v>10</v>
      </c>
      <c r="J14" s="91">
        <f t="shared" si="3"/>
        <v>850.5916666666667</v>
      </c>
      <c r="K14" s="91">
        <f t="shared" si="4"/>
        <v>850.5916666666667</v>
      </c>
      <c r="L14" s="91">
        <f t="shared" si="5"/>
        <v>850.5916666666667</v>
      </c>
      <c r="M14" s="91">
        <f t="shared" si="6"/>
        <v>850.5916666666667</v>
      </c>
      <c r="N14" s="91">
        <f t="shared" si="7"/>
        <v>850.5916666666667</v>
      </c>
      <c r="O14" s="91">
        <f t="shared" si="8"/>
        <v>850.5916666666667</v>
      </c>
      <c r="P14" s="91">
        <f t="shared" si="9"/>
        <v>850.5916666666667</v>
      </c>
      <c r="Q14" s="91">
        <f t="shared" si="10"/>
        <v>850.5916666666667</v>
      </c>
      <c r="R14" s="91">
        <f t="shared" si="11"/>
        <v>850.5916666666667</v>
      </c>
      <c r="S14" s="91">
        <f t="shared" si="12"/>
        <v>850.5916666666667</v>
      </c>
      <c r="T14" s="91">
        <f t="shared" si="13"/>
        <v>850.5916666666667</v>
      </c>
      <c r="U14" s="91">
        <f t="shared" si="14"/>
        <v>850.5916666666667</v>
      </c>
      <c r="V14" s="93">
        <f t="shared" si="15"/>
        <v>10207.100000000004</v>
      </c>
      <c r="W14" s="91">
        <f t="shared" si="17"/>
        <v>91863.9</v>
      </c>
      <c r="X14" s="94">
        <f t="shared" si="16"/>
        <v>10207.1</v>
      </c>
      <c r="Y14" s="95">
        <f t="shared" si="1"/>
        <v>0</v>
      </c>
      <c r="AB14" s="101"/>
      <c r="AF14" s="102"/>
    </row>
    <row r="15" spans="1:32">
      <c r="A15" s="96">
        <v>7</v>
      </c>
      <c r="B15" s="90">
        <v>758782924</v>
      </c>
      <c r="C15" s="90">
        <f>+'UGL CCA_with, Dec 31 TU'!C13</f>
        <v>26419367</v>
      </c>
      <c r="D15" s="90">
        <f>7775368.0858644</f>
        <v>7775368.0858643996</v>
      </c>
      <c r="E15" s="90"/>
      <c r="F15" s="90"/>
      <c r="G15" s="91">
        <f t="shared" si="0"/>
        <v>13209683.5</v>
      </c>
      <c r="H15" s="91">
        <f t="shared" si="2"/>
        <v>779767975.58586442</v>
      </c>
      <c r="I15" s="92">
        <v>15</v>
      </c>
      <c r="J15" s="91">
        <f t="shared" si="3"/>
        <v>9747099.6948233042</v>
      </c>
      <c r="K15" s="91">
        <f t="shared" si="4"/>
        <v>9747099.6948233042</v>
      </c>
      <c r="L15" s="91">
        <f>H15*I15/100/12</f>
        <v>9747099.6948233042</v>
      </c>
      <c r="M15" s="91">
        <f t="shared" si="6"/>
        <v>9747099.6948233042</v>
      </c>
      <c r="N15" s="91">
        <f t="shared" si="7"/>
        <v>9747099.6948233042</v>
      </c>
      <c r="O15" s="91">
        <f t="shared" si="8"/>
        <v>9747099.6948233042</v>
      </c>
      <c r="P15" s="91">
        <f t="shared" si="9"/>
        <v>9747099.6948233042</v>
      </c>
      <c r="Q15" s="91">
        <f t="shared" si="10"/>
        <v>9747099.6948233042</v>
      </c>
      <c r="R15" s="91">
        <f t="shared" si="11"/>
        <v>9747099.6948233042</v>
      </c>
      <c r="S15" s="91">
        <f t="shared" si="12"/>
        <v>9747099.6948233042</v>
      </c>
      <c r="T15" s="91">
        <f t="shared" si="13"/>
        <v>9747099.6948233042</v>
      </c>
      <c r="U15" s="91">
        <f t="shared" si="14"/>
        <v>9747099.6948233042</v>
      </c>
      <c r="V15" s="93">
        <f t="shared" si="15"/>
        <v>116965196.33787967</v>
      </c>
      <c r="W15" s="91">
        <f t="shared" si="17"/>
        <v>668237094.66212034</v>
      </c>
      <c r="X15" s="94">
        <f t="shared" si="16"/>
        <v>116965196.33787966</v>
      </c>
      <c r="Y15" s="95">
        <f t="shared" si="1"/>
        <v>0</v>
      </c>
      <c r="AB15" s="103"/>
      <c r="AF15" s="102"/>
    </row>
    <row r="16" spans="1:32">
      <c r="A16" s="96">
        <v>8</v>
      </c>
      <c r="B16" s="90">
        <v>213831171.79178083</v>
      </c>
      <c r="C16" s="90">
        <f>+'UGL CCA_with, Dec 31 TU'!C14</f>
        <v>35107685</v>
      </c>
      <c r="D16" s="90">
        <f>7616039.0404302</f>
        <v>7616039.0404302003</v>
      </c>
      <c r="E16" s="91"/>
      <c r="F16" s="90"/>
      <c r="G16" s="91">
        <f t="shared" si="0"/>
        <v>17553842.5</v>
      </c>
      <c r="H16" s="91">
        <f t="shared" si="2"/>
        <v>239001053.33221102</v>
      </c>
      <c r="I16" s="92">
        <v>20</v>
      </c>
      <c r="J16" s="91">
        <f t="shared" si="3"/>
        <v>3983350.8888701834</v>
      </c>
      <c r="K16" s="91">
        <f t="shared" si="4"/>
        <v>3983350.8888701834</v>
      </c>
      <c r="L16" s="91">
        <f t="shared" si="5"/>
        <v>3983350.8888701834</v>
      </c>
      <c r="M16" s="91">
        <f t="shared" si="6"/>
        <v>3983350.8888701834</v>
      </c>
      <c r="N16" s="91">
        <f t="shared" si="7"/>
        <v>3983350.8888701834</v>
      </c>
      <c r="O16" s="91">
        <f t="shared" si="8"/>
        <v>3983350.8888701834</v>
      </c>
      <c r="P16" s="91">
        <f t="shared" si="9"/>
        <v>3983350.8888701834</v>
      </c>
      <c r="Q16" s="91">
        <f t="shared" si="10"/>
        <v>3983350.8888701834</v>
      </c>
      <c r="R16" s="91">
        <f t="shared" si="11"/>
        <v>3983350.8888701834</v>
      </c>
      <c r="S16" s="91">
        <f t="shared" si="12"/>
        <v>3983350.8888701834</v>
      </c>
      <c r="T16" s="91">
        <f t="shared" si="13"/>
        <v>3983350.8888701834</v>
      </c>
      <c r="U16" s="91">
        <f t="shared" si="14"/>
        <v>3983350.8888701834</v>
      </c>
      <c r="V16" s="93">
        <f>SUM(J16:U16)</f>
        <v>47800210.666442186</v>
      </c>
      <c r="W16" s="91">
        <f t="shared" si="17"/>
        <v>201138646.12533864</v>
      </c>
      <c r="X16" s="94">
        <f t="shared" si="16"/>
        <v>47800210.666442201</v>
      </c>
      <c r="Y16" s="95">
        <f t="shared" si="1"/>
        <v>0</v>
      </c>
      <c r="AB16" s="101"/>
      <c r="AD16" s="94"/>
      <c r="AE16" s="94"/>
      <c r="AF16" s="104"/>
    </row>
    <row r="17" spans="1:32">
      <c r="A17" s="105" t="s">
        <v>248</v>
      </c>
      <c r="B17" s="90"/>
      <c r="C17" s="90"/>
      <c r="D17" s="90"/>
      <c r="E17" s="91"/>
      <c r="F17" s="90"/>
      <c r="G17" s="91"/>
      <c r="H17" s="91">
        <v>-9835000</v>
      </c>
      <c r="I17" s="92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3">
        <f>'UGL CCA_with, Dec 31 TU'!V15</f>
        <v>-1967000</v>
      </c>
      <c r="W17" s="91">
        <v>0</v>
      </c>
      <c r="X17" s="94">
        <v>0</v>
      </c>
      <c r="Y17" s="95">
        <f t="shared" si="1"/>
        <v>-1967000</v>
      </c>
      <c r="AB17" s="101"/>
      <c r="AD17" s="94"/>
      <c r="AE17" s="94"/>
      <c r="AF17" s="104"/>
    </row>
    <row r="18" spans="1:32">
      <c r="A18" s="96">
        <v>10</v>
      </c>
      <c r="B18" s="90">
        <v>14327742</v>
      </c>
      <c r="C18" s="90">
        <f>+'UGL CCA_with, Dec 31 TU'!C16</f>
        <v>6390636</v>
      </c>
      <c r="D18" s="90">
        <v>34562.629207839273</v>
      </c>
      <c r="E18" s="91"/>
      <c r="F18" s="90"/>
      <c r="G18" s="91">
        <f t="shared" si="0"/>
        <v>3195318</v>
      </c>
      <c r="H18" s="91">
        <f t="shared" si="2"/>
        <v>17557622.629207838</v>
      </c>
      <c r="I18" s="92">
        <v>30</v>
      </c>
      <c r="J18" s="91">
        <f t="shared" si="3"/>
        <v>438940.56573019596</v>
      </c>
      <c r="K18" s="91">
        <f t="shared" si="4"/>
        <v>438940.56573019596</v>
      </c>
      <c r="L18" s="91">
        <f t="shared" si="5"/>
        <v>438940.56573019596</v>
      </c>
      <c r="M18" s="91">
        <f t="shared" si="6"/>
        <v>438940.56573019596</v>
      </c>
      <c r="N18" s="91">
        <f t="shared" si="7"/>
        <v>438940.56573019596</v>
      </c>
      <c r="O18" s="91">
        <f t="shared" si="8"/>
        <v>438940.56573019596</v>
      </c>
      <c r="P18" s="91">
        <f t="shared" si="9"/>
        <v>438940.56573019596</v>
      </c>
      <c r="Q18" s="91">
        <f t="shared" si="10"/>
        <v>438940.56573019596</v>
      </c>
      <c r="R18" s="91">
        <f t="shared" si="11"/>
        <v>438940.56573019596</v>
      </c>
      <c r="S18" s="91">
        <f t="shared" si="12"/>
        <v>438940.56573019596</v>
      </c>
      <c r="T18" s="91">
        <f t="shared" si="13"/>
        <v>438940.56573019596</v>
      </c>
      <c r="U18" s="91">
        <f t="shared" si="14"/>
        <v>438940.56573019596</v>
      </c>
      <c r="V18" s="93">
        <f t="shared" si="15"/>
        <v>5267286.7887623515</v>
      </c>
      <c r="W18" s="91">
        <f t="shared" si="17"/>
        <v>15451091.211237649</v>
      </c>
      <c r="X18" s="94">
        <f t="shared" si="16"/>
        <v>5267286.7887623515</v>
      </c>
      <c r="Y18" s="95">
        <f t="shared" si="1"/>
        <v>0</v>
      </c>
      <c r="AB18" s="101"/>
      <c r="AC18" s="94"/>
      <c r="AD18" s="94"/>
      <c r="AE18" s="94"/>
      <c r="AF18" s="104"/>
    </row>
    <row r="19" spans="1:32">
      <c r="A19" s="96">
        <v>12</v>
      </c>
      <c r="B19" s="90">
        <v>1425304</v>
      </c>
      <c r="C19" s="90">
        <f>+'UGL CCA_with, Dec 31 TU'!C17</f>
        <v>4859394</v>
      </c>
      <c r="D19" s="90">
        <v>325887.868958904</v>
      </c>
      <c r="E19" s="91"/>
      <c r="F19" s="90"/>
      <c r="G19" s="91">
        <f>+((C19-D19+F19)*0.5)</f>
        <v>2266753.0655205478</v>
      </c>
      <c r="H19" s="91">
        <f>+B19+G19+D19</f>
        <v>4017944.9344794517</v>
      </c>
      <c r="I19" s="92">
        <v>100</v>
      </c>
      <c r="J19" s="91">
        <f>H19*I19/100/12</f>
        <v>334828.74453995429</v>
      </c>
      <c r="K19" s="91">
        <f t="shared" si="4"/>
        <v>334828.74453995429</v>
      </c>
      <c r="L19" s="91">
        <f t="shared" si="5"/>
        <v>334828.74453995429</v>
      </c>
      <c r="M19" s="91">
        <f t="shared" si="6"/>
        <v>334828.74453995429</v>
      </c>
      <c r="N19" s="91">
        <f t="shared" si="7"/>
        <v>334828.74453995429</v>
      </c>
      <c r="O19" s="91">
        <f t="shared" si="8"/>
        <v>334828.74453995429</v>
      </c>
      <c r="P19" s="91">
        <f t="shared" si="9"/>
        <v>334828.74453995429</v>
      </c>
      <c r="Q19" s="91">
        <f t="shared" si="10"/>
        <v>334828.74453995429</v>
      </c>
      <c r="R19" s="91">
        <f t="shared" si="11"/>
        <v>334828.74453995429</v>
      </c>
      <c r="S19" s="91">
        <f t="shared" si="12"/>
        <v>334828.74453995429</v>
      </c>
      <c r="T19" s="91">
        <f t="shared" si="13"/>
        <v>334828.74453995429</v>
      </c>
      <c r="U19" s="91">
        <f t="shared" si="14"/>
        <v>334828.74453995429</v>
      </c>
      <c r="V19" s="93">
        <f>SUM(J19:U19)</f>
        <v>4017944.9344794513</v>
      </c>
      <c r="W19" s="91">
        <f>+B19+C19+F19-V19</f>
        <v>2266753.0655205487</v>
      </c>
      <c r="X19" s="94">
        <f t="shared" si="16"/>
        <v>4017944.9344794517</v>
      </c>
      <c r="Y19" s="95">
        <f t="shared" si="1"/>
        <v>0</v>
      </c>
      <c r="AB19" s="101"/>
      <c r="AC19" s="94"/>
      <c r="AD19" s="94"/>
      <c r="AE19" s="94"/>
      <c r="AF19" s="104"/>
    </row>
    <row r="20" spans="1:32">
      <c r="A20" s="96">
        <v>13</v>
      </c>
      <c r="B20" s="90">
        <v>1803458.2504710075</v>
      </c>
      <c r="C20" s="90">
        <f>+'UGL CCA_with, Dec 31 TU'!C18</f>
        <v>0</v>
      </c>
      <c r="D20" s="90"/>
      <c r="E20" s="91"/>
      <c r="F20" s="90"/>
      <c r="G20" s="91">
        <f t="shared" si="0"/>
        <v>0</v>
      </c>
      <c r="H20" s="91">
        <f t="shared" si="2"/>
        <v>1803458.2504710075</v>
      </c>
      <c r="I20" s="92"/>
      <c r="J20" s="91">
        <f t="shared" si="3"/>
        <v>0</v>
      </c>
      <c r="K20" s="91">
        <f t="shared" si="4"/>
        <v>0</v>
      </c>
      <c r="L20" s="91">
        <f t="shared" si="5"/>
        <v>0</v>
      </c>
      <c r="M20" s="91">
        <f t="shared" si="6"/>
        <v>0</v>
      </c>
      <c r="N20" s="91">
        <f t="shared" si="7"/>
        <v>0</v>
      </c>
      <c r="O20" s="91">
        <f t="shared" si="8"/>
        <v>0</v>
      </c>
      <c r="P20" s="91">
        <f t="shared" si="9"/>
        <v>0</v>
      </c>
      <c r="Q20" s="91">
        <f t="shared" si="10"/>
        <v>0</v>
      </c>
      <c r="R20" s="91">
        <f t="shared" si="11"/>
        <v>0</v>
      </c>
      <c r="S20" s="91">
        <f t="shared" si="12"/>
        <v>0</v>
      </c>
      <c r="T20" s="91">
        <f t="shared" si="13"/>
        <v>0</v>
      </c>
      <c r="U20" s="91">
        <f t="shared" si="14"/>
        <v>0</v>
      </c>
      <c r="V20" s="106">
        <v>433603.71882717207</v>
      </c>
      <c r="W20" s="91">
        <f t="shared" si="17"/>
        <v>1369854.5316438354</v>
      </c>
      <c r="X20" s="94"/>
      <c r="Y20" s="95">
        <f t="shared" si="1"/>
        <v>433603.71882717207</v>
      </c>
      <c r="AB20" s="101"/>
      <c r="AC20" s="94"/>
      <c r="AD20" s="94"/>
      <c r="AE20" s="94"/>
      <c r="AF20" s="104"/>
    </row>
    <row r="21" spans="1:32">
      <c r="A21" s="96">
        <v>17</v>
      </c>
      <c r="B21" s="90">
        <v>624140</v>
      </c>
      <c r="C21" s="90">
        <f>+'UGL CCA_with, Dec 31 TU'!C19</f>
        <v>0</v>
      </c>
      <c r="D21" s="90"/>
      <c r="E21" s="91"/>
      <c r="F21" s="90"/>
      <c r="G21" s="91">
        <f t="shared" si="0"/>
        <v>0</v>
      </c>
      <c r="H21" s="91">
        <f t="shared" si="2"/>
        <v>624140</v>
      </c>
      <c r="I21" s="92">
        <v>8</v>
      </c>
      <c r="J21" s="91">
        <f t="shared" si="3"/>
        <v>4160.9333333333334</v>
      </c>
      <c r="K21" s="91">
        <f t="shared" si="4"/>
        <v>4160.9333333333334</v>
      </c>
      <c r="L21" s="91">
        <f t="shared" si="5"/>
        <v>4160.9333333333334</v>
      </c>
      <c r="M21" s="91">
        <f t="shared" si="6"/>
        <v>4160.9333333333334</v>
      </c>
      <c r="N21" s="91">
        <f t="shared" si="7"/>
        <v>4160.9333333333334</v>
      </c>
      <c r="O21" s="91">
        <f t="shared" si="8"/>
        <v>4160.9333333333334</v>
      </c>
      <c r="P21" s="91">
        <f t="shared" si="9"/>
        <v>4160.9333333333334</v>
      </c>
      <c r="Q21" s="91">
        <f t="shared" si="10"/>
        <v>4160.9333333333334</v>
      </c>
      <c r="R21" s="91">
        <f t="shared" si="11"/>
        <v>4160.9333333333334</v>
      </c>
      <c r="S21" s="91">
        <f t="shared" si="12"/>
        <v>4160.9333333333334</v>
      </c>
      <c r="T21" s="91">
        <f t="shared" si="13"/>
        <v>4160.9333333333334</v>
      </c>
      <c r="U21" s="91">
        <f t="shared" si="14"/>
        <v>4160.9333333333334</v>
      </c>
      <c r="V21" s="93">
        <f t="shared" si="15"/>
        <v>49931.200000000004</v>
      </c>
      <c r="W21" s="91">
        <f t="shared" si="17"/>
        <v>574208.80000000005</v>
      </c>
      <c r="X21" s="94">
        <f t="shared" si="16"/>
        <v>49931.199999999997</v>
      </c>
      <c r="Y21" s="95">
        <f t="shared" si="1"/>
        <v>0</v>
      </c>
      <c r="AB21" s="101"/>
      <c r="AC21" s="94"/>
      <c r="AD21" s="94"/>
      <c r="AE21" s="94"/>
      <c r="AF21" s="104"/>
    </row>
    <row r="22" spans="1:32">
      <c r="A22" s="96">
        <v>38</v>
      </c>
      <c r="B22" s="90">
        <v>2128778</v>
      </c>
      <c r="C22" s="90">
        <f>+'UGL CCA_with, Dec 31 TU'!C20</f>
        <v>937683</v>
      </c>
      <c r="D22" s="90">
        <v>823604.88211891404</v>
      </c>
      <c r="E22" s="91"/>
      <c r="F22" s="90"/>
      <c r="G22" s="91">
        <f t="shared" si="0"/>
        <v>468841.5</v>
      </c>
      <c r="H22" s="91">
        <f t="shared" si="2"/>
        <v>3421224.3821189143</v>
      </c>
      <c r="I22" s="92">
        <v>30</v>
      </c>
      <c r="J22" s="91">
        <f t="shared" si="3"/>
        <v>85530.609552972863</v>
      </c>
      <c r="K22" s="91">
        <f t="shared" si="4"/>
        <v>85530.609552972863</v>
      </c>
      <c r="L22" s="91">
        <f t="shared" si="5"/>
        <v>85530.609552972863</v>
      </c>
      <c r="M22" s="91">
        <f t="shared" si="6"/>
        <v>85530.609552972863</v>
      </c>
      <c r="N22" s="91">
        <f t="shared" si="7"/>
        <v>85530.609552972863</v>
      </c>
      <c r="O22" s="91">
        <f t="shared" si="8"/>
        <v>85530.609552972863</v>
      </c>
      <c r="P22" s="91">
        <f t="shared" si="9"/>
        <v>85530.609552972863</v>
      </c>
      <c r="Q22" s="91">
        <f t="shared" si="10"/>
        <v>85530.609552972863</v>
      </c>
      <c r="R22" s="91">
        <f t="shared" si="11"/>
        <v>85530.609552972863</v>
      </c>
      <c r="S22" s="91">
        <f t="shared" si="12"/>
        <v>85530.609552972863</v>
      </c>
      <c r="T22" s="91">
        <f t="shared" si="13"/>
        <v>85530.609552972863</v>
      </c>
      <c r="U22" s="91">
        <f t="shared" si="14"/>
        <v>85530.609552972863</v>
      </c>
      <c r="V22" s="93">
        <f t="shared" si="15"/>
        <v>1026367.3146356741</v>
      </c>
      <c r="W22" s="91">
        <f t="shared" si="17"/>
        <v>2040093.685364326</v>
      </c>
      <c r="X22" s="94">
        <f t="shared" si="16"/>
        <v>1026367.3146356744</v>
      </c>
      <c r="Y22" s="95">
        <f t="shared" si="1"/>
        <v>0</v>
      </c>
      <c r="AB22" s="101"/>
      <c r="AD22" s="94"/>
      <c r="AE22" s="94"/>
      <c r="AF22" s="104"/>
    </row>
    <row r="23" spans="1:32">
      <c r="A23" s="96">
        <v>41</v>
      </c>
      <c r="B23" s="90">
        <v>7558375.0164383557</v>
      </c>
      <c r="C23" s="90">
        <f>+'UGL CCA_with, Dec 31 TU'!C21</f>
        <v>582808</v>
      </c>
      <c r="D23" s="90">
        <f>187149.94556191</f>
        <v>187149.94556190999</v>
      </c>
      <c r="E23" s="90"/>
      <c r="F23" s="90"/>
      <c r="G23" s="91">
        <f t="shared" si="0"/>
        <v>291404</v>
      </c>
      <c r="H23" s="91">
        <f t="shared" si="2"/>
        <v>8036928.9620002657</v>
      </c>
      <c r="I23" s="92">
        <v>25</v>
      </c>
      <c r="J23" s="91">
        <f t="shared" si="3"/>
        <v>167436.02004167219</v>
      </c>
      <c r="K23" s="91">
        <f t="shared" si="4"/>
        <v>167436.02004167219</v>
      </c>
      <c r="L23" s="91">
        <f t="shared" si="5"/>
        <v>167436.02004167219</v>
      </c>
      <c r="M23" s="91">
        <f t="shared" si="6"/>
        <v>167436.02004167219</v>
      </c>
      <c r="N23" s="91">
        <f t="shared" si="7"/>
        <v>167436.02004167219</v>
      </c>
      <c r="O23" s="91">
        <f t="shared" si="8"/>
        <v>167436.02004167219</v>
      </c>
      <c r="P23" s="91">
        <f t="shared" si="9"/>
        <v>167436.02004167219</v>
      </c>
      <c r="Q23" s="91">
        <f t="shared" si="10"/>
        <v>167436.02004167219</v>
      </c>
      <c r="R23" s="91">
        <f t="shared" si="11"/>
        <v>167436.02004167219</v>
      </c>
      <c r="S23" s="91">
        <f t="shared" si="12"/>
        <v>167436.02004167219</v>
      </c>
      <c r="T23" s="91">
        <f t="shared" si="13"/>
        <v>167436.02004167219</v>
      </c>
      <c r="U23" s="91">
        <f t="shared" si="14"/>
        <v>167436.02004167219</v>
      </c>
      <c r="V23" s="93">
        <f t="shared" si="15"/>
        <v>2009232.2405000667</v>
      </c>
      <c r="W23" s="91">
        <f t="shared" si="17"/>
        <v>6131950.7759382892</v>
      </c>
      <c r="X23" s="94">
        <f t="shared" si="16"/>
        <v>2009232.2405000662</v>
      </c>
      <c r="Y23" s="95">
        <f t="shared" si="1"/>
        <v>0</v>
      </c>
      <c r="AB23" s="101"/>
      <c r="AD23" s="94"/>
      <c r="AE23" s="94"/>
      <c r="AF23" s="104"/>
    </row>
    <row r="24" spans="1:32">
      <c r="A24" s="96">
        <v>45</v>
      </c>
      <c r="B24" s="90">
        <v>13007</v>
      </c>
      <c r="C24" s="90">
        <f>+'UGL CCA_with, Dec 31 TU'!C22</f>
        <v>0</v>
      </c>
      <c r="D24" s="90"/>
      <c r="E24" s="90"/>
      <c r="F24" s="90"/>
      <c r="G24" s="91">
        <f t="shared" si="0"/>
        <v>0</v>
      </c>
      <c r="H24" s="91">
        <f t="shared" si="2"/>
        <v>13007</v>
      </c>
      <c r="I24" s="92">
        <v>45</v>
      </c>
      <c r="J24" s="91">
        <f t="shared" si="3"/>
        <v>487.76249999999999</v>
      </c>
      <c r="K24" s="91">
        <f t="shared" si="4"/>
        <v>487.76249999999999</v>
      </c>
      <c r="L24" s="91">
        <f t="shared" si="5"/>
        <v>487.76249999999999</v>
      </c>
      <c r="M24" s="91">
        <f t="shared" si="6"/>
        <v>487.76249999999999</v>
      </c>
      <c r="N24" s="91">
        <f t="shared" si="7"/>
        <v>487.76249999999999</v>
      </c>
      <c r="O24" s="91">
        <f t="shared" si="8"/>
        <v>487.76249999999999</v>
      </c>
      <c r="P24" s="91">
        <f t="shared" si="9"/>
        <v>487.76249999999999</v>
      </c>
      <c r="Q24" s="91">
        <f t="shared" si="10"/>
        <v>487.76249999999999</v>
      </c>
      <c r="R24" s="91">
        <f t="shared" si="11"/>
        <v>487.76249999999999</v>
      </c>
      <c r="S24" s="91">
        <f t="shared" si="12"/>
        <v>487.76249999999999</v>
      </c>
      <c r="T24" s="91">
        <f t="shared" si="13"/>
        <v>487.76249999999999</v>
      </c>
      <c r="U24" s="91">
        <f t="shared" si="14"/>
        <v>487.76249999999999</v>
      </c>
      <c r="V24" s="93">
        <f t="shared" si="15"/>
        <v>5853.1499999999987</v>
      </c>
      <c r="W24" s="91">
        <f t="shared" si="17"/>
        <v>7153.8500000000013</v>
      </c>
      <c r="X24" s="94">
        <f t="shared" si="16"/>
        <v>5853.15</v>
      </c>
      <c r="Y24" s="95">
        <f t="shared" si="1"/>
        <v>0</v>
      </c>
      <c r="AB24" s="101"/>
      <c r="AC24" s="94"/>
      <c r="AD24" s="94"/>
      <c r="AE24" s="94"/>
      <c r="AF24" s="104"/>
    </row>
    <row r="25" spans="1:32">
      <c r="A25" s="107">
        <v>49</v>
      </c>
      <c r="B25" s="90">
        <v>720794857.12876713</v>
      </c>
      <c r="C25" s="90">
        <f>+'UGL CCA_with, Dec 31 TU'!C23</f>
        <v>45948264</v>
      </c>
      <c r="D25" s="90">
        <f>1869969.47889385</f>
        <v>1869969.47889385</v>
      </c>
      <c r="E25" s="91"/>
      <c r="F25" s="90"/>
      <c r="G25" s="91">
        <f t="shared" si="0"/>
        <v>22974132</v>
      </c>
      <c r="H25" s="91">
        <f t="shared" si="2"/>
        <v>745638958.60766101</v>
      </c>
      <c r="I25" s="92">
        <v>8</v>
      </c>
      <c r="J25" s="91">
        <f t="shared" si="3"/>
        <v>4970926.3907177402</v>
      </c>
      <c r="K25" s="91">
        <f t="shared" si="4"/>
        <v>4970926.3907177402</v>
      </c>
      <c r="L25" s="91">
        <f t="shared" si="5"/>
        <v>4970926.3907177402</v>
      </c>
      <c r="M25" s="91">
        <f t="shared" si="6"/>
        <v>4970926.3907177402</v>
      </c>
      <c r="N25" s="91">
        <f t="shared" si="7"/>
        <v>4970926.3907177402</v>
      </c>
      <c r="O25" s="91">
        <f t="shared" si="8"/>
        <v>4970926.3907177402</v>
      </c>
      <c r="P25" s="91">
        <f t="shared" si="9"/>
        <v>4970926.3907177402</v>
      </c>
      <c r="Q25" s="91">
        <f t="shared" si="10"/>
        <v>4970926.3907177402</v>
      </c>
      <c r="R25" s="91">
        <f t="shared" si="11"/>
        <v>4970926.3907177402</v>
      </c>
      <c r="S25" s="91">
        <f t="shared" si="12"/>
        <v>4970926.3907177402</v>
      </c>
      <c r="T25" s="91">
        <f t="shared" si="13"/>
        <v>4970926.3907177402</v>
      </c>
      <c r="U25" s="91">
        <f t="shared" si="14"/>
        <v>4970926.3907177402</v>
      </c>
      <c r="V25" s="93">
        <f t="shared" si="15"/>
        <v>59651116.688612871</v>
      </c>
      <c r="W25" s="91">
        <f t="shared" si="17"/>
        <v>707092004.44015431</v>
      </c>
      <c r="X25" s="94">
        <f t="shared" si="16"/>
        <v>59651116.688612878</v>
      </c>
      <c r="Y25" s="95">
        <f t="shared" si="1"/>
        <v>0</v>
      </c>
      <c r="AB25" s="108"/>
      <c r="AC25" s="109"/>
      <c r="AD25" s="110"/>
      <c r="AE25" s="110"/>
      <c r="AF25" s="111"/>
    </row>
    <row r="26" spans="1:32">
      <c r="A26" s="107">
        <v>50</v>
      </c>
      <c r="B26" s="90">
        <v>34475478.416666664</v>
      </c>
      <c r="C26" s="90">
        <f>+'UGL CCA_with, Dec 31 TU'!C24</f>
        <v>4211503</v>
      </c>
      <c r="D26" s="90">
        <v>1424058.1300028074</v>
      </c>
      <c r="E26" s="91"/>
      <c r="F26" s="90"/>
      <c r="G26" s="91">
        <f t="shared" si="0"/>
        <v>2105751.5</v>
      </c>
      <c r="H26" s="91">
        <f t="shared" si="2"/>
        <v>38005288.046669468</v>
      </c>
      <c r="I26" s="92">
        <v>55</v>
      </c>
      <c r="J26" s="91">
        <f t="shared" si="3"/>
        <v>1741909.0354723509</v>
      </c>
      <c r="K26" s="91">
        <f t="shared" si="4"/>
        <v>1741909.0354723509</v>
      </c>
      <c r="L26" s="91">
        <f t="shared" si="5"/>
        <v>1741909.0354723509</v>
      </c>
      <c r="M26" s="91">
        <f t="shared" si="6"/>
        <v>1741909.0354723509</v>
      </c>
      <c r="N26" s="91">
        <f t="shared" si="7"/>
        <v>1741909.0354723509</v>
      </c>
      <c r="O26" s="91">
        <f t="shared" si="8"/>
        <v>1741909.0354723509</v>
      </c>
      <c r="P26" s="91">
        <f t="shared" si="9"/>
        <v>1741909.0354723509</v>
      </c>
      <c r="Q26" s="91">
        <f t="shared" si="10"/>
        <v>1741909.0354723509</v>
      </c>
      <c r="R26" s="91">
        <f t="shared" si="11"/>
        <v>1741909.0354723509</v>
      </c>
      <c r="S26" s="91">
        <f t="shared" si="12"/>
        <v>1741909.0354723509</v>
      </c>
      <c r="T26" s="91">
        <f t="shared" si="13"/>
        <v>1741909.0354723509</v>
      </c>
      <c r="U26" s="91">
        <f t="shared" si="14"/>
        <v>1741909.0354723509</v>
      </c>
      <c r="V26" s="93">
        <f t="shared" si="15"/>
        <v>20902908.42566821</v>
      </c>
      <c r="W26" s="91">
        <f t="shared" si="17"/>
        <v>17784072.990998454</v>
      </c>
      <c r="X26" s="94">
        <f t="shared" si="16"/>
        <v>20902908.42566821</v>
      </c>
      <c r="Y26" s="95">
        <f t="shared" si="1"/>
        <v>0</v>
      </c>
      <c r="AB26" s="101"/>
      <c r="AD26" s="94"/>
      <c r="AE26" s="94"/>
      <c r="AF26" s="104"/>
    </row>
    <row r="27" spans="1:32" ht="15.75" thickBot="1">
      <c r="A27" s="96">
        <v>51</v>
      </c>
      <c r="B27" s="90">
        <v>1105905088.7548378</v>
      </c>
      <c r="C27" s="90">
        <f>+'UGL CCA_with, Dec 31 TU'!C25</f>
        <v>273809276.22781098</v>
      </c>
      <c r="D27" s="90">
        <f>30251451.9770238</f>
        <v>30251451.977023799</v>
      </c>
      <c r="E27" s="91"/>
      <c r="F27" s="90"/>
      <c r="G27" s="91">
        <f t="shared" si="0"/>
        <v>136904638.11390549</v>
      </c>
      <c r="H27" s="91">
        <f t="shared" si="2"/>
        <v>1273061178.845767</v>
      </c>
      <c r="I27" s="92">
        <v>6</v>
      </c>
      <c r="J27" s="91">
        <f t="shared" si="3"/>
        <v>6365305.8942288347</v>
      </c>
      <c r="K27" s="91">
        <f t="shared" si="4"/>
        <v>6365305.8942288347</v>
      </c>
      <c r="L27" s="91">
        <f t="shared" si="5"/>
        <v>6365305.8942288347</v>
      </c>
      <c r="M27" s="91">
        <f t="shared" si="6"/>
        <v>6365305.8942288347</v>
      </c>
      <c r="N27" s="91">
        <f t="shared" si="7"/>
        <v>6365305.8942288347</v>
      </c>
      <c r="O27" s="91">
        <f t="shared" si="8"/>
        <v>6365305.8942288347</v>
      </c>
      <c r="P27" s="91">
        <f t="shared" si="9"/>
        <v>6365305.8942288347</v>
      </c>
      <c r="Q27" s="91">
        <f t="shared" si="10"/>
        <v>6365305.8942288347</v>
      </c>
      <c r="R27" s="91">
        <f t="shared" si="11"/>
        <v>6365305.8942288347</v>
      </c>
      <c r="S27" s="91">
        <f t="shared" si="12"/>
        <v>6365305.8942288347</v>
      </c>
      <c r="T27" s="91">
        <f t="shared" si="13"/>
        <v>6365305.8942288347</v>
      </c>
      <c r="U27" s="91">
        <f t="shared" si="14"/>
        <v>6365305.8942288347</v>
      </c>
      <c r="V27" s="93">
        <f>SUM(J27:U27)</f>
        <v>76383670.730746001</v>
      </c>
      <c r="W27" s="91">
        <f t="shared" si="17"/>
        <v>1303330694.2519028</v>
      </c>
      <c r="X27" s="94">
        <f t="shared" si="16"/>
        <v>76383670.730746016</v>
      </c>
      <c r="Y27" s="95">
        <f t="shared" si="1"/>
        <v>0</v>
      </c>
      <c r="AB27" s="112"/>
      <c r="AC27" s="113"/>
      <c r="AD27" s="114"/>
      <c r="AE27" s="114"/>
      <c r="AF27" s="115"/>
    </row>
    <row r="28" spans="1:32" ht="15">
      <c r="A28" s="105" t="s">
        <v>224</v>
      </c>
      <c r="B28" s="249">
        <f>'UGL CCA_with, Dec 31 TU'!B26</f>
        <v>50470373.133874834</v>
      </c>
      <c r="C28" s="90">
        <f>+'UGL CCA_with, Dec 31 TU'!C26</f>
        <v>12433689.920825999</v>
      </c>
      <c r="D28" s="90">
        <v>0</v>
      </c>
      <c r="E28" s="91"/>
      <c r="F28" s="90"/>
      <c r="G28" s="91">
        <f t="shared" si="0"/>
        <v>6216844.9604129996</v>
      </c>
      <c r="H28" s="250">
        <f t="shared" si="2"/>
        <v>56687218.094287835</v>
      </c>
      <c r="I28" s="92">
        <v>6</v>
      </c>
      <c r="J28" s="91">
        <f t="shared" si="3"/>
        <v>283436.09047143918</v>
      </c>
      <c r="K28" s="91">
        <f t="shared" si="4"/>
        <v>283436.09047143918</v>
      </c>
      <c r="L28" s="91">
        <f t="shared" si="5"/>
        <v>283436.09047143918</v>
      </c>
      <c r="M28" s="91">
        <f t="shared" si="6"/>
        <v>283436.09047143918</v>
      </c>
      <c r="N28" s="91">
        <f t="shared" si="7"/>
        <v>283436.09047143918</v>
      </c>
      <c r="O28" s="91">
        <f t="shared" si="8"/>
        <v>283436.09047143918</v>
      </c>
      <c r="P28" s="91">
        <f t="shared" si="9"/>
        <v>283436.09047143918</v>
      </c>
      <c r="Q28" s="91">
        <f t="shared" si="10"/>
        <v>283436.09047143918</v>
      </c>
      <c r="R28" s="91">
        <f t="shared" si="11"/>
        <v>283436.09047143918</v>
      </c>
      <c r="S28" s="91">
        <f t="shared" si="12"/>
        <v>283436.09047143918</v>
      </c>
      <c r="T28" s="91">
        <f t="shared" si="13"/>
        <v>283436.09047143918</v>
      </c>
      <c r="U28" s="91">
        <f t="shared" si="14"/>
        <v>283436.09047143918</v>
      </c>
      <c r="V28" s="252">
        <f>SUM(J28:U28)</f>
        <v>3401233.0856572692</v>
      </c>
      <c r="W28" s="91">
        <f t="shared" si="17"/>
        <v>59502829.969043568</v>
      </c>
      <c r="X28" s="94">
        <f t="shared" si="16"/>
        <v>3401233.0856572702</v>
      </c>
      <c r="Y28" s="95">
        <f t="shared" si="1"/>
        <v>0</v>
      </c>
      <c r="AD28" s="116"/>
      <c r="AE28" s="116"/>
      <c r="AF28" s="116"/>
    </row>
    <row r="29" spans="1:32">
      <c r="A29" s="96">
        <v>43.2</v>
      </c>
      <c r="B29" s="90">
        <v>0</v>
      </c>
      <c r="C29" s="90">
        <f>+'UGL CCA_with, Dec 31 TU'!C27</f>
        <v>0</v>
      </c>
      <c r="D29" s="90"/>
      <c r="E29" s="91"/>
      <c r="F29" s="90"/>
      <c r="G29" s="91">
        <f t="shared" si="0"/>
        <v>0</v>
      </c>
      <c r="H29" s="91"/>
      <c r="I29" s="92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3"/>
      <c r="W29" s="91"/>
      <c r="X29" s="94"/>
      <c r="Y29" s="95">
        <f t="shared" si="1"/>
        <v>0</v>
      </c>
    </row>
    <row r="30" spans="1:32">
      <c r="A30" s="96" t="s">
        <v>158</v>
      </c>
      <c r="B30" s="90">
        <v>20617328.936484177</v>
      </c>
      <c r="C30" s="90">
        <f>+'UGL CCA_with, Dec 31 TU'!C28</f>
        <v>0</v>
      </c>
      <c r="D30" s="90"/>
      <c r="E30" s="91"/>
      <c r="F30" s="90"/>
      <c r="G30" s="91">
        <f t="shared" si="0"/>
        <v>0</v>
      </c>
      <c r="H30" s="91">
        <f t="shared" si="2"/>
        <v>20617328.936484177</v>
      </c>
      <c r="I30" s="92">
        <v>7</v>
      </c>
      <c r="J30" s="91">
        <f t="shared" si="3"/>
        <v>120267.75212949103</v>
      </c>
      <c r="K30" s="91">
        <f t="shared" si="4"/>
        <v>120267.75212949103</v>
      </c>
      <c r="L30" s="91">
        <f t="shared" si="5"/>
        <v>120267.75212949103</v>
      </c>
      <c r="M30" s="91">
        <f t="shared" si="6"/>
        <v>120267.75212949103</v>
      </c>
      <c r="N30" s="91">
        <f t="shared" si="7"/>
        <v>120267.75212949103</v>
      </c>
      <c r="O30" s="91">
        <f t="shared" si="8"/>
        <v>120267.75212949103</v>
      </c>
      <c r="P30" s="91">
        <f t="shared" si="9"/>
        <v>120267.75212949103</v>
      </c>
      <c r="Q30" s="91">
        <f t="shared" si="10"/>
        <v>120267.75212949103</v>
      </c>
      <c r="R30" s="91">
        <f t="shared" si="11"/>
        <v>120267.75212949103</v>
      </c>
      <c r="S30" s="91">
        <f t="shared" si="12"/>
        <v>120267.75212949103</v>
      </c>
      <c r="T30" s="91">
        <f t="shared" si="13"/>
        <v>120267.75212949103</v>
      </c>
      <c r="U30" s="91">
        <f t="shared" si="14"/>
        <v>120267.75212949103</v>
      </c>
      <c r="V30" s="93">
        <f t="shared" si="15"/>
        <v>1443213.0255538921</v>
      </c>
      <c r="W30" s="91">
        <f t="shared" si="17"/>
        <v>19174115.910930283</v>
      </c>
      <c r="X30" s="94">
        <f t="shared" si="16"/>
        <v>1443213.0255538924</v>
      </c>
      <c r="Y30" s="95">
        <f t="shared" si="1"/>
        <v>0</v>
      </c>
    </row>
    <row r="31" spans="1:32">
      <c r="A31" s="117">
        <v>14.1</v>
      </c>
      <c r="B31" s="90">
        <v>4708769.2657534247</v>
      </c>
      <c r="C31" s="90">
        <f>+'UGL CCA_with, Dec 31 TU'!C29</f>
        <v>1231087</v>
      </c>
      <c r="D31" s="90">
        <v>79257.17769182616</v>
      </c>
      <c r="E31" s="91"/>
      <c r="F31" s="90"/>
      <c r="G31" s="91">
        <f t="shared" si="0"/>
        <v>615543.5</v>
      </c>
      <c r="H31" s="91">
        <f t="shared" si="2"/>
        <v>5403569.9434452513</v>
      </c>
      <c r="I31" s="92">
        <v>5</v>
      </c>
      <c r="J31" s="91">
        <f t="shared" si="3"/>
        <v>22514.874764355216</v>
      </c>
      <c r="K31" s="91">
        <f t="shared" si="4"/>
        <v>22514.874764355216</v>
      </c>
      <c r="L31" s="91">
        <f t="shared" si="5"/>
        <v>22514.874764355216</v>
      </c>
      <c r="M31" s="91">
        <f t="shared" si="6"/>
        <v>22514.874764355216</v>
      </c>
      <c r="N31" s="91">
        <f t="shared" si="7"/>
        <v>22514.874764355216</v>
      </c>
      <c r="O31" s="91">
        <f t="shared" si="8"/>
        <v>22514.874764355216</v>
      </c>
      <c r="P31" s="91">
        <f t="shared" si="9"/>
        <v>22514.874764355216</v>
      </c>
      <c r="Q31" s="91">
        <f t="shared" si="10"/>
        <v>22514.874764355216</v>
      </c>
      <c r="R31" s="91">
        <f t="shared" si="11"/>
        <v>22514.874764355216</v>
      </c>
      <c r="S31" s="91">
        <f t="shared" si="12"/>
        <v>22514.874764355216</v>
      </c>
      <c r="T31" s="91">
        <f t="shared" si="13"/>
        <v>22514.874764355216</v>
      </c>
      <c r="U31" s="91">
        <f t="shared" si="14"/>
        <v>22514.874764355216</v>
      </c>
      <c r="V31" s="93">
        <f t="shared" si="15"/>
        <v>270178.49717226258</v>
      </c>
      <c r="W31" s="91">
        <f t="shared" si="17"/>
        <v>5669677.7685811622</v>
      </c>
      <c r="X31" s="94">
        <f t="shared" si="16"/>
        <v>270178.49717226258</v>
      </c>
      <c r="Y31" s="95">
        <f t="shared" si="1"/>
        <v>0</v>
      </c>
    </row>
    <row r="32" spans="1:32" ht="13.5" thickBot="1">
      <c r="A32" s="118" t="s">
        <v>84</v>
      </c>
      <c r="B32" s="119">
        <f>SUM(B10:B31)</f>
        <v>4240215014.3868117</v>
      </c>
      <c r="C32" s="119">
        <f t="shared" ref="C32:T32" si="18">SUM(C10:C31)</f>
        <v>427213202.92082566</v>
      </c>
      <c r="D32" s="119">
        <f>SUM(D10:D31)</f>
        <v>53340075.219646953</v>
      </c>
      <c r="E32" s="119">
        <f t="shared" si="18"/>
        <v>0</v>
      </c>
      <c r="F32" s="119">
        <f t="shared" si="18"/>
        <v>0</v>
      </c>
      <c r="G32" s="119">
        <f>SUM(G10:G31)</f>
        <v>213443657.52593338</v>
      </c>
      <c r="H32" s="119">
        <f t="shared" si="18"/>
        <v>4497163747.1323919</v>
      </c>
      <c r="I32" s="119"/>
      <c r="J32" s="119">
        <f t="shared" si="18"/>
        <v>33031310.90508445</v>
      </c>
      <c r="K32" s="119">
        <f t="shared" si="18"/>
        <v>33031310.90508445</v>
      </c>
      <c r="L32" s="119">
        <f t="shared" si="18"/>
        <v>33031310.90508445</v>
      </c>
      <c r="M32" s="119">
        <f t="shared" si="18"/>
        <v>33031310.90508445</v>
      </c>
      <c r="N32" s="119">
        <f t="shared" si="18"/>
        <v>33031310.90508445</v>
      </c>
      <c r="O32" s="119">
        <f t="shared" si="18"/>
        <v>33031310.90508445</v>
      </c>
      <c r="P32" s="119">
        <f t="shared" si="18"/>
        <v>33031310.90508445</v>
      </c>
      <c r="Q32" s="119">
        <f t="shared" si="18"/>
        <v>33031310.90508445</v>
      </c>
      <c r="R32" s="119">
        <f t="shared" si="18"/>
        <v>33031310.90508445</v>
      </c>
      <c r="S32" s="119">
        <f t="shared" si="18"/>
        <v>33031310.90508445</v>
      </c>
      <c r="T32" s="119">
        <f t="shared" si="18"/>
        <v>33031310.90508445</v>
      </c>
      <c r="U32" s="119">
        <f>SUM(U10:U31)</f>
        <v>33031310.90508445</v>
      </c>
      <c r="V32" s="119">
        <f>SUM(V10:V31)</f>
        <v>394842334.57984054</v>
      </c>
      <c r="W32" s="119">
        <f>SUM(W10:W31)</f>
        <v>4270618882.727797</v>
      </c>
      <c r="X32" s="94"/>
    </row>
    <row r="33" spans="1:39" ht="13.5" thickTop="1">
      <c r="A33" s="120"/>
      <c r="B33" s="380" t="s">
        <v>252</v>
      </c>
      <c r="C33" s="380">
        <f>+AF27-AF25</f>
        <v>0</v>
      </c>
      <c r="D33" s="380">
        <f>+AD27</f>
        <v>0</v>
      </c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</row>
    <row r="34" spans="1:39">
      <c r="A34" s="120"/>
      <c r="B34" s="94" t="s">
        <v>84</v>
      </c>
      <c r="C34" s="121">
        <f>+C32+C33</f>
        <v>427213202.92082566</v>
      </c>
      <c r="D34" s="121">
        <f>+D32+D33</f>
        <v>53340075.219646953</v>
      </c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</row>
    <row r="35" spans="1:39">
      <c r="A35" s="63" t="s">
        <v>189</v>
      </c>
      <c r="B35" s="122"/>
      <c r="C35" s="122"/>
      <c r="D35" s="381"/>
      <c r="E35" s="122"/>
      <c r="F35" s="122"/>
      <c r="G35" s="122"/>
      <c r="H35" s="124" t="s">
        <v>127</v>
      </c>
      <c r="I35" s="122"/>
      <c r="J35" s="125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73"/>
      <c r="Y35" s="126"/>
    </row>
    <row r="36" spans="1:39">
      <c r="A36" s="63" t="s">
        <v>190</v>
      </c>
      <c r="B36" s="122"/>
      <c r="C36" s="122"/>
      <c r="D36" s="122"/>
      <c r="E36" s="122"/>
      <c r="F36" s="122"/>
      <c r="G36" s="122"/>
      <c r="H36" s="127" t="s">
        <v>131</v>
      </c>
      <c r="I36" s="122"/>
      <c r="J36" s="125"/>
      <c r="K36" s="122"/>
      <c r="L36" s="122"/>
      <c r="M36" s="122"/>
      <c r="N36" s="122"/>
      <c r="O36" s="122"/>
      <c r="P36" s="122"/>
      <c r="Q36" s="122"/>
      <c r="R36" s="122"/>
      <c r="S36" s="122"/>
      <c r="T36" s="125"/>
      <c r="U36" s="122"/>
      <c r="V36" s="122"/>
      <c r="W36" s="122"/>
      <c r="X36" s="73"/>
      <c r="Y36" s="126"/>
    </row>
    <row r="37" spans="1:39">
      <c r="A37" s="63" t="s">
        <v>133</v>
      </c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3"/>
      <c r="Q37" s="122"/>
      <c r="R37" s="122"/>
      <c r="S37" s="122"/>
      <c r="T37" s="122"/>
      <c r="U37" s="122"/>
      <c r="V37" s="122"/>
      <c r="W37" s="122"/>
      <c r="X37" s="73"/>
      <c r="Y37" s="126"/>
    </row>
    <row r="38" spans="1:39">
      <c r="A38" s="128" t="s">
        <v>191</v>
      </c>
      <c r="B38" s="129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73"/>
      <c r="Y38" s="126"/>
    </row>
    <row r="39" spans="1:39">
      <c r="A39" s="130"/>
      <c r="B39" s="131" t="s">
        <v>134</v>
      </c>
      <c r="C39" s="132" t="s">
        <v>135</v>
      </c>
      <c r="D39" s="133" t="s">
        <v>136</v>
      </c>
      <c r="E39" s="130"/>
      <c r="F39" s="132" t="s">
        <v>137</v>
      </c>
      <c r="G39" s="133" t="s">
        <v>138</v>
      </c>
      <c r="H39" s="132" t="s">
        <v>139</v>
      </c>
      <c r="I39" s="130"/>
      <c r="J39" s="133" t="s">
        <v>25</v>
      </c>
      <c r="K39" s="133" t="s">
        <v>25</v>
      </c>
      <c r="L39" s="133" t="s">
        <v>25</v>
      </c>
      <c r="M39" s="133" t="s">
        <v>25</v>
      </c>
      <c r="N39" s="133" t="s">
        <v>25</v>
      </c>
      <c r="O39" s="133" t="s">
        <v>25</v>
      </c>
      <c r="P39" s="133" t="s">
        <v>25</v>
      </c>
      <c r="Q39" s="133" t="s">
        <v>25</v>
      </c>
      <c r="R39" s="133" t="s">
        <v>25</v>
      </c>
      <c r="S39" s="133" t="s">
        <v>25</v>
      </c>
      <c r="T39" s="133" t="s">
        <v>25</v>
      </c>
      <c r="U39" s="134" t="s">
        <v>25</v>
      </c>
      <c r="V39" s="133" t="s">
        <v>25</v>
      </c>
      <c r="W39" s="135" t="s">
        <v>140</v>
      </c>
      <c r="X39" s="73"/>
      <c r="Y39" s="126"/>
    </row>
    <row r="40" spans="1:39">
      <c r="A40" s="136" t="s">
        <v>141</v>
      </c>
      <c r="B40" s="137" t="s">
        <v>142</v>
      </c>
      <c r="C40" s="136" t="s">
        <v>5</v>
      </c>
      <c r="D40" s="136" t="s">
        <v>143</v>
      </c>
      <c r="E40" s="138" t="s">
        <v>144</v>
      </c>
      <c r="F40" s="136" t="s">
        <v>145</v>
      </c>
      <c r="G40" s="139" t="s">
        <v>146</v>
      </c>
      <c r="H40" s="136" t="s">
        <v>147</v>
      </c>
      <c r="I40" s="139" t="s">
        <v>16</v>
      </c>
      <c r="J40" s="139" t="s">
        <v>192</v>
      </c>
      <c r="K40" s="139" t="s">
        <v>192</v>
      </c>
      <c r="L40" s="139" t="s">
        <v>192</v>
      </c>
      <c r="M40" s="139" t="s">
        <v>192</v>
      </c>
      <c r="N40" s="139" t="s">
        <v>192</v>
      </c>
      <c r="O40" s="139" t="s">
        <v>192</v>
      </c>
      <c r="P40" s="139" t="s">
        <v>192</v>
      </c>
      <c r="Q40" s="139" t="s">
        <v>192</v>
      </c>
      <c r="R40" s="139" t="s">
        <v>192</v>
      </c>
      <c r="S40" s="139" t="s">
        <v>192</v>
      </c>
      <c r="T40" s="139" t="s">
        <v>192</v>
      </c>
      <c r="U40" s="140" t="s">
        <v>192</v>
      </c>
      <c r="V40" s="136"/>
      <c r="W40" s="141" t="s">
        <v>10</v>
      </c>
      <c r="X40" s="73"/>
      <c r="Y40" s="142"/>
    </row>
    <row r="41" spans="1:39">
      <c r="A41" s="143" t="s">
        <v>148</v>
      </c>
      <c r="B41" s="144" t="s">
        <v>149</v>
      </c>
      <c r="C41" s="143" t="s">
        <v>84</v>
      </c>
      <c r="D41" s="145" t="s">
        <v>150</v>
      </c>
      <c r="E41" s="146"/>
      <c r="F41" s="143" t="s">
        <v>151</v>
      </c>
      <c r="G41" s="145" t="s">
        <v>152</v>
      </c>
      <c r="H41" s="143" t="s">
        <v>153</v>
      </c>
      <c r="I41" s="145" t="s">
        <v>154</v>
      </c>
      <c r="J41" s="145" t="s">
        <v>194</v>
      </c>
      <c r="K41" s="145" t="s">
        <v>195</v>
      </c>
      <c r="L41" s="145" t="s">
        <v>196</v>
      </c>
      <c r="M41" s="145" t="s">
        <v>197</v>
      </c>
      <c r="N41" s="145" t="s">
        <v>198</v>
      </c>
      <c r="O41" s="145" t="s">
        <v>199</v>
      </c>
      <c r="P41" s="145" t="s">
        <v>200</v>
      </c>
      <c r="Q41" s="145" t="s">
        <v>201</v>
      </c>
      <c r="R41" s="145" t="s">
        <v>202</v>
      </c>
      <c r="S41" s="145" t="s">
        <v>203</v>
      </c>
      <c r="T41" s="145" t="s">
        <v>204</v>
      </c>
      <c r="U41" s="145" t="s">
        <v>205</v>
      </c>
      <c r="V41" s="145" t="s">
        <v>155</v>
      </c>
      <c r="W41" s="141" t="s">
        <v>156</v>
      </c>
      <c r="X41" s="87" t="s">
        <v>167</v>
      </c>
      <c r="Y41" s="142"/>
      <c r="Z41" s="147" t="s">
        <v>253</v>
      </c>
    </row>
    <row r="42" spans="1:39">
      <c r="A42" s="139"/>
      <c r="B42" s="148"/>
      <c r="C42" s="138"/>
      <c r="D42" s="138"/>
      <c r="E42" s="138"/>
      <c r="F42" s="138"/>
      <c r="G42" s="138"/>
      <c r="H42" s="138"/>
      <c r="I42" s="139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49"/>
      <c r="W42" s="130"/>
      <c r="X42" s="73"/>
      <c r="Y42" s="142"/>
    </row>
    <row r="43" spans="1:39">
      <c r="A43" s="140">
        <v>1</v>
      </c>
      <c r="B43" s="150">
        <f t="shared" ref="B43:B49" si="19">+W10</f>
        <v>1036324013.76</v>
      </c>
      <c r="C43" s="150">
        <f>'UGL CCA_with, Dec 31 TU'!C43</f>
        <v>0</v>
      </c>
      <c r="D43" s="151"/>
      <c r="E43" s="152"/>
      <c r="F43" s="138"/>
      <c r="G43" s="153">
        <f t="shared" ref="G43:G63" si="20">+((C43+F43)*0.5)</f>
        <v>0</v>
      </c>
      <c r="H43" s="153">
        <f>+B43+G43+D43</f>
        <v>1036324013.76</v>
      </c>
      <c r="I43" s="154">
        <v>4</v>
      </c>
      <c r="J43" s="153">
        <f>H43*I43/100/12</f>
        <v>3454413.3791999999</v>
      </c>
      <c r="K43" s="153">
        <f>H43*I43/100/12</f>
        <v>3454413.3791999999</v>
      </c>
      <c r="L43" s="153">
        <f>H43*I43/100/12</f>
        <v>3454413.3791999999</v>
      </c>
      <c r="M43" s="153">
        <f>H43*I43/100/12</f>
        <v>3454413.3791999999</v>
      </c>
      <c r="N43" s="153">
        <f>H43*I43/100/12</f>
        <v>3454413.3791999999</v>
      </c>
      <c r="O43" s="153">
        <f>H43*I43/100/12</f>
        <v>3454413.3791999999</v>
      </c>
      <c r="P43" s="153">
        <f>H43*I43/100/12</f>
        <v>3454413.3791999999</v>
      </c>
      <c r="Q43" s="153">
        <f>H43*I43/100/12</f>
        <v>3454413.3791999999</v>
      </c>
      <c r="R43" s="153">
        <f>H43*I43/100/12</f>
        <v>3454413.3791999999</v>
      </c>
      <c r="S43" s="153">
        <f>H43*I43/100/12</f>
        <v>3454413.3791999999</v>
      </c>
      <c r="T43" s="153">
        <f>H43*I43/100/12</f>
        <v>3454413.3791999999</v>
      </c>
      <c r="U43" s="153">
        <f>H43*I43/100/12</f>
        <v>3454413.3791999999</v>
      </c>
      <c r="V43" s="155">
        <f>SUM(J43:U43)</f>
        <v>41452960.550399989</v>
      </c>
      <c r="W43" s="153">
        <f>+B43+C43+F43-V43</f>
        <v>994871053.20959997</v>
      </c>
      <c r="X43" s="94">
        <f>H43*I43/100</f>
        <v>41452960.550399996</v>
      </c>
      <c r="Y43" s="156">
        <f t="shared" ref="Y43:Y64" si="21">V43-X43</f>
        <v>0</v>
      </c>
      <c r="Z43" s="147">
        <f>V43-'UGL CCA_with, Dec 31 TU'!V43</f>
        <v>0</v>
      </c>
      <c r="AA43" s="157"/>
    </row>
    <row r="44" spans="1:39" ht="13.5" thickBot="1">
      <c r="A44" s="158" t="s">
        <v>216</v>
      </c>
      <c r="B44" s="150">
        <f t="shared" si="19"/>
        <v>119482284.14902285</v>
      </c>
      <c r="C44" s="150">
        <f>'UGL CCA_with, Dec 31 TU'!C44</f>
        <v>7989415.1126102498</v>
      </c>
      <c r="D44" s="151">
        <f>VLOOKUP(A44,$AK$45:$AM$59,3,FALSE)</f>
        <v>7938615.7121711932</v>
      </c>
      <c r="E44" s="152"/>
      <c r="F44" s="150"/>
      <c r="G44" s="153">
        <f>+((C44+F44)*0.5)</f>
        <v>3994707.5563051249</v>
      </c>
      <c r="H44" s="153">
        <f t="shared" ref="H44:H63" si="22">+B44+G44+D44</f>
        <v>131415607.41749917</v>
      </c>
      <c r="I44" s="154">
        <v>6</v>
      </c>
      <c r="J44" s="153">
        <f t="shared" ref="J44:J63" si="23">H44*I44/100/12</f>
        <v>657078.03708749579</v>
      </c>
      <c r="K44" s="153">
        <f t="shared" ref="K44:K63" si="24">H44*I44/100/12</f>
        <v>657078.03708749579</v>
      </c>
      <c r="L44" s="153">
        <f t="shared" ref="L44:L63" si="25">H44*I44/100/12</f>
        <v>657078.03708749579</v>
      </c>
      <c r="M44" s="153">
        <f t="shared" ref="M44:M63" si="26">H44*I44/100/12</f>
        <v>657078.03708749579</v>
      </c>
      <c r="N44" s="153">
        <f t="shared" ref="N44:N63" si="27">H44*I44/100/12</f>
        <v>657078.03708749579</v>
      </c>
      <c r="O44" s="153">
        <f t="shared" ref="O44:O63" si="28">H44*I44/100/12</f>
        <v>657078.03708749579</v>
      </c>
      <c r="P44" s="153">
        <f t="shared" ref="P44:P63" si="29">H44*I44/100/12</f>
        <v>657078.03708749579</v>
      </c>
      <c r="Q44" s="153">
        <f t="shared" ref="Q44:Q63" si="30">H44*I44/100/12</f>
        <v>657078.03708749579</v>
      </c>
      <c r="R44" s="153">
        <f t="shared" ref="R44:R63" si="31">H44*I44/100/12</f>
        <v>657078.03708749579</v>
      </c>
      <c r="S44" s="153">
        <f t="shared" ref="S44:S63" si="32">H44*I44/100/12</f>
        <v>657078.03708749579</v>
      </c>
      <c r="T44" s="153">
        <f t="shared" ref="T44:T63" si="33">H44*I44/100/12</f>
        <v>657078.03708749579</v>
      </c>
      <c r="U44" s="153">
        <f t="shared" ref="U44:U63" si="34">H44*I44/100/12</f>
        <v>657078.03708749579</v>
      </c>
      <c r="V44" s="155">
        <f t="shared" ref="V44:V63" si="35">SUM(J44:U44)</f>
        <v>7884936.4450499481</v>
      </c>
      <c r="W44" s="153">
        <f>+B44+C44+F44-V44</f>
        <v>119586762.81658316</v>
      </c>
      <c r="X44" s="94">
        <f>H44*I44/100</f>
        <v>7884936.4450499499</v>
      </c>
      <c r="Y44" s="156">
        <f t="shared" si="21"/>
        <v>0</v>
      </c>
      <c r="Z44" s="147">
        <f>V44-'UGL CCA_with, Dec 31 TU'!V44</f>
        <v>465687.12911625765</v>
      </c>
      <c r="AA44" s="157"/>
    </row>
    <row r="45" spans="1:39">
      <c r="A45" s="158">
        <v>2</v>
      </c>
      <c r="B45" s="150">
        <f t="shared" si="19"/>
        <v>101803848.98</v>
      </c>
      <c r="C45" s="150">
        <f>'UGL CCA_with, Dec 31 TU'!C45</f>
        <v>0</v>
      </c>
      <c r="D45" s="151"/>
      <c r="E45" s="152"/>
      <c r="F45" s="150"/>
      <c r="G45" s="153">
        <f t="shared" si="20"/>
        <v>0</v>
      </c>
      <c r="H45" s="153">
        <f t="shared" si="22"/>
        <v>101803848.98</v>
      </c>
      <c r="I45" s="154">
        <v>6</v>
      </c>
      <c r="J45" s="153">
        <f t="shared" si="23"/>
        <v>509019.24489999999</v>
      </c>
      <c r="K45" s="153">
        <f t="shared" si="24"/>
        <v>509019.24489999999</v>
      </c>
      <c r="L45" s="153">
        <f t="shared" si="25"/>
        <v>509019.24489999999</v>
      </c>
      <c r="M45" s="153">
        <f t="shared" si="26"/>
        <v>509019.24489999999</v>
      </c>
      <c r="N45" s="153">
        <f t="shared" si="27"/>
        <v>509019.24489999999</v>
      </c>
      <c r="O45" s="153">
        <f t="shared" si="28"/>
        <v>509019.24489999999</v>
      </c>
      <c r="P45" s="153">
        <f t="shared" si="29"/>
        <v>509019.24489999999</v>
      </c>
      <c r="Q45" s="153">
        <f t="shared" si="30"/>
        <v>509019.24489999999</v>
      </c>
      <c r="R45" s="153">
        <f t="shared" si="31"/>
        <v>509019.24489999999</v>
      </c>
      <c r="S45" s="153">
        <f t="shared" si="32"/>
        <v>509019.24489999999</v>
      </c>
      <c r="T45" s="153">
        <f t="shared" si="33"/>
        <v>509019.24489999999</v>
      </c>
      <c r="U45" s="153">
        <f t="shared" si="34"/>
        <v>509019.24489999999</v>
      </c>
      <c r="V45" s="155">
        <f t="shared" si="35"/>
        <v>6108230.9388000006</v>
      </c>
      <c r="W45" s="153">
        <f>+B45+C45+F45-V45</f>
        <v>95695618.041199997</v>
      </c>
      <c r="X45" s="94">
        <f t="shared" ref="X45:X63" si="36">H45*I45/100</f>
        <v>6108230.9387999997</v>
      </c>
      <c r="Y45" s="156">
        <f t="shared" si="21"/>
        <v>0</v>
      </c>
      <c r="Z45" s="147">
        <f>V45-'UGL CCA_with, Dec 31 TU'!V45</f>
        <v>0</v>
      </c>
      <c r="AA45" s="157"/>
      <c r="AB45" s="97"/>
      <c r="AC45" s="98"/>
      <c r="AD45" s="99"/>
      <c r="AE45" s="99"/>
      <c r="AF45" s="100"/>
      <c r="AK45" s="372" t="s">
        <v>274</v>
      </c>
      <c r="AL45" s="372" t="s">
        <v>275</v>
      </c>
      <c r="AM45" s="372" t="s">
        <v>276</v>
      </c>
    </row>
    <row r="46" spans="1:39" ht="15">
      <c r="A46" s="158">
        <v>3</v>
      </c>
      <c r="B46" s="150">
        <f t="shared" si="19"/>
        <v>3146629.9</v>
      </c>
      <c r="C46" s="150">
        <f>'UGL CCA_with, Dec 31 TU'!C46</f>
        <v>0</v>
      </c>
      <c r="D46" s="151"/>
      <c r="E46" s="152"/>
      <c r="F46" s="150"/>
      <c r="G46" s="153">
        <f t="shared" si="20"/>
        <v>0</v>
      </c>
      <c r="H46" s="153">
        <f t="shared" si="22"/>
        <v>3146629.9</v>
      </c>
      <c r="I46" s="154">
        <v>5</v>
      </c>
      <c r="J46" s="153">
        <f t="shared" si="23"/>
        <v>13110.957916666666</v>
      </c>
      <c r="K46" s="153">
        <f t="shared" si="24"/>
        <v>13110.957916666666</v>
      </c>
      <c r="L46" s="153">
        <f t="shared" si="25"/>
        <v>13110.957916666666</v>
      </c>
      <c r="M46" s="153">
        <f t="shared" si="26"/>
        <v>13110.957916666666</v>
      </c>
      <c r="N46" s="153">
        <f t="shared" si="27"/>
        <v>13110.957916666666</v>
      </c>
      <c r="O46" s="153">
        <f t="shared" si="28"/>
        <v>13110.957916666666</v>
      </c>
      <c r="P46" s="153">
        <f t="shared" si="29"/>
        <v>13110.957916666666</v>
      </c>
      <c r="Q46" s="153">
        <f t="shared" si="30"/>
        <v>13110.957916666666</v>
      </c>
      <c r="R46" s="153">
        <f t="shared" si="31"/>
        <v>13110.957916666666</v>
      </c>
      <c r="S46" s="153">
        <f t="shared" si="32"/>
        <v>13110.957916666666</v>
      </c>
      <c r="T46" s="153">
        <f t="shared" si="33"/>
        <v>13110.957916666666</v>
      </c>
      <c r="U46" s="153">
        <f t="shared" si="34"/>
        <v>13110.957916666666</v>
      </c>
      <c r="V46" s="155">
        <f t="shared" si="35"/>
        <v>157331.495</v>
      </c>
      <c r="W46" s="153">
        <f t="shared" ref="W46:W63" si="37">+B46+C46+F46-V46</f>
        <v>2989298.4049999998</v>
      </c>
      <c r="X46" s="94">
        <f t="shared" si="36"/>
        <v>157331.495</v>
      </c>
      <c r="Y46" s="156">
        <f t="shared" si="21"/>
        <v>0</v>
      </c>
      <c r="Z46" s="147">
        <f>V46-'UGL CCA_with, Dec 31 TU'!V46</f>
        <v>0</v>
      </c>
      <c r="AA46" s="157"/>
      <c r="AB46" s="101"/>
      <c r="AF46" s="102"/>
      <c r="AK46" s="372" t="s">
        <v>216</v>
      </c>
      <c r="AL46" s="315">
        <f>+'UGL CCA_with, Dec 31 TU'!AQ47</f>
        <v>7989415.1126102498</v>
      </c>
      <c r="AM46" s="315">
        <f>+'UGL CCA_with, Dec 31 TU'!AR47</f>
        <v>7938615.7121711932</v>
      </c>
    </row>
    <row r="47" spans="1:39" ht="15">
      <c r="A47" s="158">
        <v>6</v>
      </c>
      <c r="B47" s="150">
        <f t="shared" si="19"/>
        <v>91863.9</v>
      </c>
      <c r="C47" s="150">
        <f>'UGL CCA_with, Dec 31 TU'!C47</f>
        <v>0</v>
      </c>
      <c r="D47" s="151"/>
      <c r="E47" s="152"/>
      <c r="F47" s="150"/>
      <c r="G47" s="153">
        <f t="shared" si="20"/>
        <v>0</v>
      </c>
      <c r="H47" s="153">
        <f t="shared" si="22"/>
        <v>91863.9</v>
      </c>
      <c r="I47" s="154">
        <v>10</v>
      </c>
      <c r="J47" s="153">
        <f t="shared" si="23"/>
        <v>765.53249999999991</v>
      </c>
      <c r="K47" s="153">
        <f t="shared" si="24"/>
        <v>765.53249999999991</v>
      </c>
      <c r="L47" s="153">
        <f t="shared" si="25"/>
        <v>765.53249999999991</v>
      </c>
      <c r="M47" s="153">
        <f t="shared" si="26"/>
        <v>765.53249999999991</v>
      </c>
      <c r="N47" s="153">
        <f t="shared" si="27"/>
        <v>765.53249999999991</v>
      </c>
      <c r="O47" s="153">
        <f t="shared" si="28"/>
        <v>765.53249999999991</v>
      </c>
      <c r="P47" s="153">
        <f t="shared" si="29"/>
        <v>765.53249999999991</v>
      </c>
      <c r="Q47" s="153">
        <f t="shared" si="30"/>
        <v>765.53249999999991</v>
      </c>
      <c r="R47" s="153">
        <f t="shared" si="31"/>
        <v>765.53249999999991</v>
      </c>
      <c r="S47" s="153">
        <f t="shared" si="32"/>
        <v>765.53249999999991</v>
      </c>
      <c r="T47" s="153">
        <f t="shared" si="33"/>
        <v>765.53249999999991</v>
      </c>
      <c r="U47" s="153">
        <f t="shared" si="34"/>
        <v>765.53249999999991</v>
      </c>
      <c r="V47" s="155">
        <f t="shared" si="35"/>
        <v>9186.39</v>
      </c>
      <c r="W47" s="153">
        <f t="shared" si="37"/>
        <v>82677.509999999995</v>
      </c>
      <c r="X47" s="94">
        <f t="shared" si="36"/>
        <v>9186.39</v>
      </c>
      <c r="Y47" s="156">
        <f t="shared" si="21"/>
        <v>0</v>
      </c>
      <c r="Z47" s="147">
        <f>V47-'UGL CCA_with, Dec 31 TU'!V47</f>
        <v>0</v>
      </c>
      <c r="AA47" s="157"/>
      <c r="AB47" s="101"/>
      <c r="AF47" s="102"/>
      <c r="AK47" s="372">
        <v>7</v>
      </c>
      <c r="AL47" s="315">
        <f>+'UGL CCA_with, Dec 31 TU'!AQ48</f>
        <v>6305317</v>
      </c>
      <c r="AM47" s="315">
        <f>+'UGL CCA_with, Dec 31 TU'!AR48</f>
        <v>6244072.327332709</v>
      </c>
    </row>
    <row r="48" spans="1:39" ht="15">
      <c r="A48" s="158">
        <v>7</v>
      </c>
      <c r="B48" s="150">
        <f t="shared" si="19"/>
        <v>668237094.66212034</v>
      </c>
      <c r="C48" s="150">
        <f>'UGL CCA_with, Dec 31 TU'!C48</f>
        <v>6305317</v>
      </c>
      <c r="D48" s="151">
        <f>VLOOKUP(A48,$AK$45:$AM$59,3,FALSE)</f>
        <v>6244072.327332709</v>
      </c>
      <c r="E48" s="152"/>
      <c r="F48" s="150"/>
      <c r="G48" s="153">
        <f t="shared" si="20"/>
        <v>3152658.5</v>
      </c>
      <c r="H48" s="153">
        <f t="shared" si="22"/>
        <v>677633825.48945308</v>
      </c>
      <c r="I48" s="154">
        <v>15</v>
      </c>
      <c r="J48" s="153">
        <f t="shared" si="23"/>
        <v>8470422.8186181635</v>
      </c>
      <c r="K48" s="153">
        <f t="shared" si="24"/>
        <v>8470422.8186181635</v>
      </c>
      <c r="L48" s="153">
        <f>H48*I48/100/12</f>
        <v>8470422.8186181635</v>
      </c>
      <c r="M48" s="153">
        <f t="shared" si="26"/>
        <v>8470422.8186181635</v>
      </c>
      <c r="N48" s="153">
        <f t="shared" si="27"/>
        <v>8470422.8186181635</v>
      </c>
      <c r="O48" s="153">
        <f t="shared" si="28"/>
        <v>8470422.8186181635</v>
      </c>
      <c r="P48" s="153">
        <f t="shared" si="29"/>
        <v>8470422.8186181635</v>
      </c>
      <c r="Q48" s="153">
        <f t="shared" si="30"/>
        <v>8470422.8186181635</v>
      </c>
      <c r="R48" s="153">
        <f t="shared" si="31"/>
        <v>8470422.8186181635</v>
      </c>
      <c r="S48" s="153">
        <f t="shared" si="32"/>
        <v>8470422.8186181635</v>
      </c>
      <c r="T48" s="153">
        <f t="shared" si="33"/>
        <v>8470422.8186181635</v>
      </c>
      <c r="U48" s="153">
        <f t="shared" si="34"/>
        <v>8470422.8186181635</v>
      </c>
      <c r="V48" s="155">
        <f t="shared" si="35"/>
        <v>101645073.82341796</v>
      </c>
      <c r="W48" s="153">
        <f t="shared" si="37"/>
        <v>572897337.83870244</v>
      </c>
      <c r="X48" s="94">
        <f t="shared" si="36"/>
        <v>101645073.82341796</v>
      </c>
      <c r="Y48" s="156">
        <f t="shared" si="21"/>
        <v>0</v>
      </c>
      <c r="Z48" s="147">
        <f>V48-'UGL CCA_with, Dec 31 TU'!V48</f>
        <v>761665.06716798246</v>
      </c>
      <c r="AA48" s="157"/>
      <c r="AB48" s="159"/>
      <c r="AC48" s="160"/>
      <c r="AD48" s="94"/>
      <c r="AE48" s="160"/>
      <c r="AF48" s="104"/>
      <c r="AH48" s="109"/>
      <c r="AK48" s="372">
        <v>8</v>
      </c>
      <c r="AL48" s="315">
        <f>+'UGL CCA_with, Dec 31 TU'!AQ49</f>
        <v>34300950</v>
      </c>
      <c r="AM48" s="315">
        <f>+'UGL CCA_with, Dec 31 TU'!AR49</f>
        <v>32914136.808231663</v>
      </c>
    </row>
    <row r="49" spans="1:39" ht="15">
      <c r="A49" s="158">
        <v>8</v>
      </c>
      <c r="B49" s="150">
        <f t="shared" si="19"/>
        <v>201138646.12533864</v>
      </c>
      <c r="C49" s="150">
        <f>'UGL CCA_with, Dec 31 TU'!C49</f>
        <v>34300950</v>
      </c>
      <c r="D49" s="151">
        <f>VLOOKUP(A49,$AK$45:$AM$59,3,FALSE)</f>
        <v>32914136.808231663</v>
      </c>
      <c r="E49" s="152"/>
      <c r="F49" s="150"/>
      <c r="G49" s="153">
        <f t="shared" si="20"/>
        <v>17150475</v>
      </c>
      <c r="H49" s="153">
        <f t="shared" si="22"/>
        <v>251203257.9335703</v>
      </c>
      <c r="I49" s="154">
        <v>20</v>
      </c>
      <c r="J49" s="153">
        <f t="shared" si="23"/>
        <v>4186720.9655595049</v>
      </c>
      <c r="K49" s="153">
        <f t="shared" si="24"/>
        <v>4186720.9655595049</v>
      </c>
      <c r="L49" s="153">
        <f t="shared" si="25"/>
        <v>4186720.9655595049</v>
      </c>
      <c r="M49" s="153">
        <f t="shared" si="26"/>
        <v>4186720.9655595049</v>
      </c>
      <c r="N49" s="153">
        <f t="shared" si="27"/>
        <v>4186720.9655595049</v>
      </c>
      <c r="O49" s="153">
        <f t="shared" si="28"/>
        <v>4186720.9655595049</v>
      </c>
      <c r="P49" s="153">
        <f t="shared" si="29"/>
        <v>4186720.9655595049</v>
      </c>
      <c r="Q49" s="153">
        <f t="shared" si="30"/>
        <v>4186720.9655595049</v>
      </c>
      <c r="R49" s="153">
        <f t="shared" si="31"/>
        <v>4186720.9655595049</v>
      </c>
      <c r="S49" s="153">
        <f t="shared" si="32"/>
        <v>4186720.9655595049</v>
      </c>
      <c r="T49" s="153">
        <f t="shared" si="33"/>
        <v>4186720.9655595049</v>
      </c>
      <c r="U49" s="153">
        <f t="shared" si="34"/>
        <v>4186720.9655595049</v>
      </c>
      <c r="V49" s="155">
        <f t="shared" si="35"/>
        <v>50240651.586714059</v>
      </c>
      <c r="W49" s="153">
        <f t="shared" si="37"/>
        <v>185198944.53862458</v>
      </c>
      <c r="X49" s="94">
        <f t="shared" si="36"/>
        <v>50240651.586714059</v>
      </c>
      <c r="Y49" s="156">
        <f t="shared" si="21"/>
        <v>0</v>
      </c>
      <c r="Z49" s="147">
        <f>V49-'UGL CCA_with, Dec 31 TU'!V49</f>
        <v>6278185.8000291288</v>
      </c>
      <c r="AA49" s="157"/>
      <c r="AB49" s="159"/>
      <c r="AC49" s="160"/>
      <c r="AD49" s="94"/>
      <c r="AE49" s="94"/>
      <c r="AF49" s="104"/>
      <c r="AK49" s="372">
        <v>10</v>
      </c>
      <c r="AL49" s="315">
        <f>+'UGL CCA_with, Dec 31 TU'!AQ50</f>
        <v>7821268</v>
      </c>
      <c r="AM49" s="315">
        <f>+'UGL CCA_with, Dec 31 TU'!AR50</f>
        <v>7821268</v>
      </c>
    </row>
    <row r="50" spans="1:39" ht="15">
      <c r="A50" s="158">
        <v>10</v>
      </c>
      <c r="B50" s="150">
        <f t="shared" ref="B50:B63" si="38">+W18</f>
        <v>15451091.211237649</v>
      </c>
      <c r="C50" s="150">
        <f>'UGL CCA_with, Dec 31 TU'!C50</f>
        <v>7821268</v>
      </c>
      <c r="D50" s="151">
        <f>VLOOKUP(A50,$AK$45:$AM$59,3,FALSE)</f>
        <v>7821268</v>
      </c>
      <c r="E50" s="152"/>
      <c r="F50" s="150"/>
      <c r="G50" s="153">
        <f>+((C50+F50)*0.5)</f>
        <v>3910634</v>
      </c>
      <c r="H50" s="153">
        <f t="shared" si="22"/>
        <v>27182993.211237647</v>
      </c>
      <c r="I50" s="154">
        <v>30</v>
      </c>
      <c r="J50" s="153">
        <f t="shared" si="23"/>
        <v>679574.8302809411</v>
      </c>
      <c r="K50" s="153">
        <f t="shared" si="24"/>
        <v>679574.8302809411</v>
      </c>
      <c r="L50" s="153">
        <f t="shared" si="25"/>
        <v>679574.8302809411</v>
      </c>
      <c r="M50" s="153">
        <f t="shared" si="26"/>
        <v>679574.8302809411</v>
      </c>
      <c r="N50" s="153">
        <f t="shared" si="27"/>
        <v>679574.8302809411</v>
      </c>
      <c r="O50" s="153">
        <f t="shared" si="28"/>
        <v>679574.8302809411</v>
      </c>
      <c r="P50" s="153">
        <f t="shared" si="29"/>
        <v>679574.8302809411</v>
      </c>
      <c r="Q50" s="153">
        <f t="shared" si="30"/>
        <v>679574.8302809411</v>
      </c>
      <c r="R50" s="153">
        <f t="shared" si="31"/>
        <v>679574.8302809411</v>
      </c>
      <c r="S50" s="153">
        <f t="shared" si="32"/>
        <v>679574.8302809411</v>
      </c>
      <c r="T50" s="153">
        <f t="shared" si="33"/>
        <v>679574.8302809411</v>
      </c>
      <c r="U50" s="153">
        <f t="shared" si="34"/>
        <v>679574.8302809411</v>
      </c>
      <c r="V50" s="155">
        <f t="shared" si="35"/>
        <v>8154897.9633712927</v>
      </c>
      <c r="W50" s="153">
        <f t="shared" si="37"/>
        <v>15117461.247866355</v>
      </c>
      <c r="X50" s="94">
        <f t="shared" si="36"/>
        <v>8154897.9633712936</v>
      </c>
      <c r="Y50" s="156">
        <f t="shared" si="21"/>
        <v>0</v>
      </c>
      <c r="Z50" s="147">
        <f>V50-'UGL CCA_with, Dec 31 TU'!V50</f>
        <v>2343269.7633712934</v>
      </c>
      <c r="AA50" s="157"/>
      <c r="AB50" s="159"/>
      <c r="AC50" s="94"/>
      <c r="AD50" s="94"/>
      <c r="AE50" s="94"/>
      <c r="AF50" s="104"/>
      <c r="AK50" s="372">
        <v>12</v>
      </c>
      <c r="AL50" s="315">
        <f>+'UGL CCA_with, Dec 31 TU'!AQ51</f>
        <v>6443561</v>
      </c>
      <c r="AM50" s="315">
        <f>+'UGL CCA_with, Dec 31 TU'!AR51</f>
        <v>5801071.5621344987</v>
      </c>
    </row>
    <row r="51" spans="1:39" ht="15">
      <c r="A51" s="158">
        <v>12</v>
      </c>
      <c r="B51" s="150">
        <f t="shared" si="38"/>
        <v>2266753.0655205487</v>
      </c>
      <c r="C51" s="150">
        <f>'UGL CCA_with, Dec 31 TU'!C51</f>
        <v>6443561</v>
      </c>
      <c r="D51" s="151">
        <f>VLOOKUP(A51,$AK$45:$AM$59,3,FALSE)</f>
        <v>5801071.5621344987</v>
      </c>
      <c r="E51" s="152"/>
      <c r="F51" s="150"/>
      <c r="G51" s="153">
        <f>+((C51-D51+F51)*0.5)</f>
        <v>321244.71893275063</v>
      </c>
      <c r="H51" s="153">
        <f>+B51+G51+D51</f>
        <v>8389069.3465877976</v>
      </c>
      <c r="I51" s="154">
        <v>100</v>
      </c>
      <c r="J51" s="153">
        <f>H51*I51/100/12</f>
        <v>699089.1122156498</v>
      </c>
      <c r="K51" s="153">
        <f t="shared" si="24"/>
        <v>699089.1122156498</v>
      </c>
      <c r="L51" s="153">
        <f t="shared" si="25"/>
        <v>699089.1122156498</v>
      </c>
      <c r="M51" s="153">
        <f t="shared" si="26"/>
        <v>699089.1122156498</v>
      </c>
      <c r="N51" s="153">
        <f t="shared" si="27"/>
        <v>699089.1122156498</v>
      </c>
      <c r="O51" s="153">
        <f t="shared" si="28"/>
        <v>699089.1122156498</v>
      </c>
      <c r="P51" s="153">
        <f t="shared" si="29"/>
        <v>699089.1122156498</v>
      </c>
      <c r="Q51" s="153">
        <f t="shared" si="30"/>
        <v>699089.1122156498</v>
      </c>
      <c r="R51" s="153">
        <f t="shared" si="31"/>
        <v>699089.1122156498</v>
      </c>
      <c r="S51" s="153">
        <f t="shared" si="32"/>
        <v>699089.1122156498</v>
      </c>
      <c r="T51" s="153">
        <f t="shared" si="33"/>
        <v>699089.1122156498</v>
      </c>
      <c r="U51" s="153">
        <f t="shared" si="34"/>
        <v>699089.1122156498</v>
      </c>
      <c r="V51" s="155">
        <f>SUM(J51:U51)</f>
        <v>8389069.3465877958</v>
      </c>
      <c r="W51" s="153">
        <f>+B51+C51+F51-V51</f>
        <v>321244.71893275343</v>
      </c>
      <c r="X51" s="161">
        <f t="shared" si="36"/>
        <v>8389069.3465877976</v>
      </c>
      <c r="Y51" s="162">
        <f t="shared" si="21"/>
        <v>0</v>
      </c>
      <c r="Z51" s="147">
        <f>V51-'UGL CCA_with, Dec 31 TU'!V51</f>
        <v>2737591.8465877967</v>
      </c>
      <c r="AA51" s="157"/>
      <c r="AB51" s="163"/>
      <c r="AC51" s="164"/>
      <c r="AD51" s="164"/>
      <c r="AE51" s="164"/>
      <c r="AF51" s="165"/>
      <c r="AK51" s="372">
        <v>38</v>
      </c>
      <c r="AL51" s="315">
        <f>+'UGL CCA_with, Dec 31 TU'!AQ52</f>
        <v>4166088</v>
      </c>
      <c r="AM51" s="315">
        <f>+'UGL CCA_with, Dec 31 TU'!AR52</f>
        <v>4166088</v>
      </c>
    </row>
    <row r="52" spans="1:39" ht="15">
      <c r="A52" s="158">
        <v>13</v>
      </c>
      <c r="B52" s="150">
        <f t="shared" si="38"/>
        <v>1369854.5316438354</v>
      </c>
      <c r="C52" s="150">
        <f>'UGL CCA_with, Dec 31 TU'!C52</f>
        <v>0</v>
      </c>
      <c r="D52" s="151"/>
      <c r="E52" s="152"/>
      <c r="F52" s="150"/>
      <c r="G52" s="153">
        <f t="shared" si="20"/>
        <v>0</v>
      </c>
      <c r="H52" s="153">
        <f t="shared" si="22"/>
        <v>1369854.5316438354</v>
      </c>
      <c r="I52" s="154"/>
      <c r="J52" s="153">
        <f t="shared" si="23"/>
        <v>0</v>
      </c>
      <c r="K52" s="153">
        <f t="shared" si="24"/>
        <v>0</v>
      </c>
      <c r="L52" s="153">
        <f t="shared" si="25"/>
        <v>0</v>
      </c>
      <c r="M52" s="153">
        <f t="shared" si="26"/>
        <v>0</v>
      </c>
      <c r="N52" s="153">
        <f t="shared" si="27"/>
        <v>0</v>
      </c>
      <c r="O52" s="153">
        <f t="shared" si="28"/>
        <v>0</v>
      </c>
      <c r="P52" s="153">
        <f t="shared" si="29"/>
        <v>0</v>
      </c>
      <c r="Q52" s="153">
        <f t="shared" si="30"/>
        <v>0</v>
      </c>
      <c r="R52" s="153">
        <f t="shared" si="31"/>
        <v>0</v>
      </c>
      <c r="S52" s="153">
        <f t="shared" si="32"/>
        <v>0</v>
      </c>
      <c r="T52" s="153">
        <f t="shared" si="33"/>
        <v>0</v>
      </c>
      <c r="U52" s="153">
        <f t="shared" si="34"/>
        <v>0</v>
      </c>
      <c r="V52" s="155">
        <f>+'UGL CCA_with, Dec 31 TU'!V52</f>
        <v>394790.44</v>
      </c>
      <c r="W52" s="153">
        <f t="shared" si="37"/>
        <v>975064.09164383542</v>
      </c>
      <c r="X52" s="94"/>
      <c r="Y52" s="95">
        <f>V52-X52</f>
        <v>394790.44</v>
      </c>
      <c r="Z52" s="147">
        <f>V52-'UGL CCA_with, Dec 31 TU'!V52</f>
        <v>0</v>
      </c>
      <c r="AA52" s="157"/>
      <c r="AB52" s="159"/>
      <c r="AC52" s="94"/>
      <c r="AD52" s="94"/>
      <c r="AE52" s="94"/>
      <c r="AF52" s="104"/>
      <c r="AK52" s="372">
        <v>41</v>
      </c>
      <c r="AL52" s="315">
        <f>+'UGL CCA_with, Dec 31 TU'!AQ53</f>
        <v>932367</v>
      </c>
      <c r="AM52" s="315">
        <f>+'UGL CCA_with, Dec 31 TU'!AR53</f>
        <v>735494.51874662773</v>
      </c>
    </row>
    <row r="53" spans="1:39" ht="15">
      <c r="A53" s="158">
        <v>17</v>
      </c>
      <c r="B53" s="150">
        <f t="shared" si="38"/>
        <v>574208.80000000005</v>
      </c>
      <c r="C53" s="150">
        <f>'UGL CCA_with, Dec 31 TU'!C53</f>
        <v>0</v>
      </c>
      <c r="D53" s="151"/>
      <c r="E53" s="152"/>
      <c r="F53" s="150"/>
      <c r="G53" s="153">
        <f t="shared" si="20"/>
        <v>0</v>
      </c>
      <c r="H53" s="153">
        <f t="shared" si="22"/>
        <v>574208.80000000005</v>
      </c>
      <c r="I53" s="154">
        <v>8</v>
      </c>
      <c r="J53" s="153">
        <f t="shared" si="23"/>
        <v>3828.0586666666672</v>
      </c>
      <c r="K53" s="153">
        <f t="shared" si="24"/>
        <v>3828.0586666666672</v>
      </c>
      <c r="L53" s="153">
        <f t="shared" si="25"/>
        <v>3828.0586666666672</v>
      </c>
      <c r="M53" s="153">
        <f t="shared" si="26"/>
        <v>3828.0586666666672</v>
      </c>
      <c r="N53" s="153">
        <f t="shared" si="27"/>
        <v>3828.0586666666672</v>
      </c>
      <c r="O53" s="153">
        <f t="shared" si="28"/>
        <v>3828.0586666666672</v>
      </c>
      <c r="P53" s="153">
        <f t="shared" si="29"/>
        <v>3828.0586666666672</v>
      </c>
      <c r="Q53" s="153">
        <f t="shared" si="30"/>
        <v>3828.0586666666672</v>
      </c>
      <c r="R53" s="153">
        <f t="shared" si="31"/>
        <v>3828.0586666666672</v>
      </c>
      <c r="S53" s="153">
        <f t="shared" si="32"/>
        <v>3828.0586666666672</v>
      </c>
      <c r="T53" s="153">
        <f t="shared" si="33"/>
        <v>3828.0586666666672</v>
      </c>
      <c r="U53" s="153">
        <f t="shared" si="34"/>
        <v>3828.0586666666672</v>
      </c>
      <c r="V53" s="155">
        <f t="shared" si="35"/>
        <v>45936.703999999998</v>
      </c>
      <c r="W53" s="153">
        <f t="shared" si="37"/>
        <v>528272.09600000002</v>
      </c>
      <c r="X53" s="94">
        <f t="shared" si="36"/>
        <v>45936.704000000005</v>
      </c>
      <c r="Y53" s="95">
        <f t="shared" si="21"/>
        <v>0</v>
      </c>
      <c r="Z53" s="147">
        <f>V53-'UGL CCA_with, Dec 31 TU'!V53</f>
        <v>0</v>
      </c>
      <c r="AA53" s="157"/>
      <c r="AB53" s="163"/>
      <c r="AC53" s="164"/>
      <c r="AD53" s="164"/>
      <c r="AE53" s="164"/>
      <c r="AF53" s="165"/>
      <c r="AK53" s="372">
        <v>49</v>
      </c>
      <c r="AL53" s="315">
        <f>+'UGL CCA_with, Dec 31 TU'!AQ54</f>
        <v>96979800</v>
      </c>
      <c r="AM53" s="315">
        <f>+'UGL CCA_with, Dec 31 TU'!AR54</f>
        <v>90992502.221660629</v>
      </c>
    </row>
    <row r="54" spans="1:39" ht="15.75" thickBot="1">
      <c r="A54" s="158">
        <v>38</v>
      </c>
      <c r="B54" s="150">
        <f t="shared" si="38"/>
        <v>2040093.685364326</v>
      </c>
      <c r="C54" s="150">
        <f>'UGL CCA_with, Dec 31 TU'!C54</f>
        <v>4166088</v>
      </c>
      <c r="D54" s="151">
        <f>VLOOKUP(A54,$AK$45:$AM$59,3,FALSE)</f>
        <v>4166088</v>
      </c>
      <c r="E54" s="152"/>
      <c r="F54" s="150"/>
      <c r="G54" s="153">
        <f t="shared" si="20"/>
        <v>2083044</v>
      </c>
      <c r="H54" s="153">
        <f t="shared" si="22"/>
        <v>8289225.6853643265</v>
      </c>
      <c r="I54" s="154">
        <v>30</v>
      </c>
      <c r="J54" s="153">
        <f t="shared" si="23"/>
        <v>207230.64213410814</v>
      </c>
      <c r="K54" s="153">
        <f t="shared" si="24"/>
        <v>207230.64213410814</v>
      </c>
      <c r="L54" s="153">
        <f t="shared" si="25"/>
        <v>207230.64213410814</v>
      </c>
      <c r="M54" s="153">
        <f t="shared" si="26"/>
        <v>207230.64213410814</v>
      </c>
      <c r="N54" s="153">
        <f t="shared" si="27"/>
        <v>207230.64213410814</v>
      </c>
      <c r="O54" s="153">
        <f t="shared" si="28"/>
        <v>207230.64213410814</v>
      </c>
      <c r="P54" s="153">
        <f t="shared" si="29"/>
        <v>207230.64213410814</v>
      </c>
      <c r="Q54" s="153">
        <f t="shared" si="30"/>
        <v>207230.64213410814</v>
      </c>
      <c r="R54" s="153">
        <f t="shared" si="31"/>
        <v>207230.64213410814</v>
      </c>
      <c r="S54" s="153">
        <f t="shared" si="32"/>
        <v>207230.64213410814</v>
      </c>
      <c r="T54" s="153">
        <f t="shared" si="33"/>
        <v>207230.64213410814</v>
      </c>
      <c r="U54" s="153">
        <f t="shared" si="34"/>
        <v>207230.64213410814</v>
      </c>
      <c r="V54" s="155">
        <f t="shared" si="35"/>
        <v>2486767.7056092978</v>
      </c>
      <c r="W54" s="153">
        <f t="shared" si="37"/>
        <v>3719413.9797550286</v>
      </c>
      <c r="X54" s="94">
        <f t="shared" si="36"/>
        <v>2486767.7056092978</v>
      </c>
      <c r="Y54" s="95">
        <f t="shared" si="21"/>
        <v>0</v>
      </c>
      <c r="Z54" s="147">
        <f>V54-'UGL CCA_with, Dec 31 TU'!V54</f>
        <v>1175701.9606092977</v>
      </c>
      <c r="AA54" s="157"/>
      <c r="AB54" s="112"/>
      <c r="AC54" s="166"/>
      <c r="AD54" s="166"/>
      <c r="AE54" s="166"/>
      <c r="AF54" s="167"/>
      <c r="AK54" s="372">
        <v>50</v>
      </c>
      <c r="AL54" s="315">
        <f>+'UGL CCA_with, Dec 31 TU'!AQ55</f>
        <v>28633648</v>
      </c>
      <c r="AM54" s="315">
        <f>+'UGL CCA_with, Dec 31 TU'!AR55</f>
        <v>26453001.237340864</v>
      </c>
    </row>
    <row r="55" spans="1:39" ht="15">
      <c r="A55" s="158">
        <v>41</v>
      </c>
      <c r="B55" s="150">
        <f t="shared" si="38"/>
        <v>6131950.7759382892</v>
      </c>
      <c r="C55" s="150">
        <f>'UGL CCA_with, Dec 31 TU'!C55</f>
        <v>932367</v>
      </c>
      <c r="D55" s="151">
        <f>VLOOKUP(A55,$AK$45:$AM$59,3,FALSE)</f>
        <v>735494.51874662773</v>
      </c>
      <c r="E55" s="152"/>
      <c r="F55" s="150"/>
      <c r="G55" s="153">
        <f t="shared" si="20"/>
        <v>466183.5</v>
      </c>
      <c r="H55" s="153">
        <f t="shared" si="22"/>
        <v>7333628.7946849167</v>
      </c>
      <c r="I55" s="154">
        <v>25</v>
      </c>
      <c r="J55" s="153">
        <f t="shared" si="23"/>
        <v>152783.93322260244</v>
      </c>
      <c r="K55" s="153">
        <f t="shared" si="24"/>
        <v>152783.93322260244</v>
      </c>
      <c r="L55" s="153">
        <f t="shared" si="25"/>
        <v>152783.93322260244</v>
      </c>
      <c r="M55" s="153">
        <f t="shared" si="26"/>
        <v>152783.93322260244</v>
      </c>
      <c r="N55" s="153">
        <f t="shared" si="27"/>
        <v>152783.93322260244</v>
      </c>
      <c r="O55" s="153">
        <f t="shared" si="28"/>
        <v>152783.93322260244</v>
      </c>
      <c r="P55" s="153">
        <f t="shared" si="29"/>
        <v>152783.93322260244</v>
      </c>
      <c r="Q55" s="153">
        <f t="shared" si="30"/>
        <v>152783.93322260244</v>
      </c>
      <c r="R55" s="153">
        <f t="shared" si="31"/>
        <v>152783.93322260244</v>
      </c>
      <c r="S55" s="153">
        <f t="shared" si="32"/>
        <v>152783.93322260244</v>
      </c>
      <c r="T55" s="153">
        <f t="shared" si="33"/>
        <v>152783.93322260244</v>
      </c>
      <c r="U55" s="153">
        <f t="shared" si="34"/>
        <v>152783.93322260244</v>
      </c>
      <c r="V55" s="155">
        <f t="shared" si="35"/>
        <v>1833407.198671229</v>
      </c>
      <c r="W55" s="153">
        <f t="shared" si="37"/>
        <v>5230910.5772670601</v>
      </c>
      <c r="X55" s="94">
        <f t="shared" si="36"/>
        <v>1833407.1986712292</v>
      </c>
      <c r="Y55" s="95">
        <f t="shared" si="21"/>
        <v>0</v>
      </c>
      <c r="Z55" s="147">
        <f>V55-'UGL CCA_with, Dec 31 TU'!V55</f>
        <v>172176.75808903715</v>
      </c>
      <c r="AA55" s="157"/>
      <c r="AK55" s="372">
        <v>51</v>
      </c>
      <c r="AL55" s="315">
        <f>+'UGL CCA_with, Dec 31 TU'!AQ56</f>
        <v>245277116.88738975</v>
      </c>
      <c r="AM55" s="315">
        <f>+'UGL CCA_with, Dec 31 TU'!AR56</f>
        <v>225743346.72333723</v>
      </c>
    </row>
    <row r="56" spans="1:39" ht="15">
      <c r="A56" s="158">
        <v>45</v>
      </c>
      <c r="B56" s="150">
        <f t="shared" si="38"/>
        <v>7153.8500000000013</v>
      </c>
      <c r="C56" s="150">
        <f>'UGL CCA_with, Dec 31 TU'!C56</f>
        <v>0</v>
      </c>
      <c r="D56" s="151"/>
      <c r="E56" s="152"/>
      <c r="F56" s="150"/>
      <c r="G56" s="153">
        <f t="shared" si="20"/>
        <v>0</v>
      </c>
      <c r="H56" s="153">
        <f t="shared" si="22"/>
        <v>7153.8500000000013</v>
      </c>
      <c r="I56" s="154">
        <v>45</v>
      </c>
      <c r="J56" s="153">
        <f t="shared" si="23"/>
        <v>268.26937500000003</v>
      </c>
      <c r="K56" s="153">
        <f t="shared" si="24"/>
        <v>268.26937500000003</v>
      </c>
      <c r="L56" s="153">
        <f t="shared" si="25"/>
        <v>268.26937500000003</v>
      </c>
      <c r="M56" s="153">
        <f t="shared" si="26"/>
        <v>268.26937500000003</v>
      </c>
      <c r="N56" s="153">
        <f t="shared" si="27"/>
        <v>268.26937500000003</v>
      </c>
      <c r="O56" s="153">
        <f t="shared" si="28"/>
        <v>268.26937500000003</v>
      </c>
      <c r="P56" s="153">
        <f t="shared" si="29"/>
        <v>268.26937500000003</v>
      </c>
      <c r="Q56" s="153">
        <f t="shared" si="30"/>
        <v>268.26937500000003</v>
      </c>
      <c r="R56" s="153">
        <f t="shared" si="31"/>
        <v>268.26937500000003</v>
      </c>
      <c r="S56" s="153">
        <f t="shared" si="32"/>
        <v>268.26937500000003</v>
      </c>
      <c r="T56" s="153">
        <f t="shared" si="33"/>
        <v>268.26937500000003</v>
      </c>
      <c r="U56" s="153">
        <f t="shared" si="34"/>
        <v>268.26937500000003</v>
      </c>
      <c r="V56" s="155">
        <f t="shared" si="35"/>
        <v>3219.2324999999996</v>
      </c>
      <c r="W56" s="153">
        <f t="shared" si="37"/>
        <v>3934.6175000000017</v>
      </c>
      <c r="X56" s="94">
        <f t="shared" si="36"/>
        <v>3219.2325000000005</v>
      </c>
      <c r="Y56" s="95">
        <f t="shared" si="21"/>
        <v>0</v>
      </c>
      <c r="Z56" s="147">
        <f>V56-'UGL CCA_with, Dec 31 TU'!V56</f>
        <v>0</v>
      </c>
      <c r="AA56" s="157"/>
      <c r="AK56" s="372" t="s">
        <v>224</v>
      </c>
      <c r="AL56" s="315">
        <v>13386691.505160002</v>
      </c>
      <c r="AM56" s="315">
        <v>13386691.505160002</v>
      </c>
    </row>
    <row r="57" spans="1:39" ht="15">
      <c r="A57" s="168">
        <v>49</v>
      </c>
      <c r="B57" s="150">
        <f t="shared" si="38"/>
        <v>707092004.44015431</v>
      </c>
      <c r="C57" s="150">
        <f>'UGL CCA_with, Dec 31 TU'!C57</f>
        <v>96979800</v>
      </c>
      <c r="D57" s="151">
        <f>VLOOKUP(A57,$AK$45:$AM$59,3,FALSE)</f>
        <v>90992502.221660629</v>
      </c>
      <c r="E57" s="152"/>
      <c r="F57" s="150"/>
      <c r="G57" s="153">
        <f t="shared" si="20"/>
        <v>48489900</v>
      </c>
      <c r="H57" s="153">
        <f t="shared" si="22"/>
        <v>846574406.66181493</v>
      </c>
      <c r="I57" s="154">
        <v>8</v>
      </c>
      <c r="J57" s="153">
        <f t="shared" si="23"/>
        <v>5643829.3777454337</v>
      </c>
      <c r="K57" s="153">
        <f t="shared" si="24"/>
        <v>5643829.3777454337</v>
      </c>
      <c r="L57" s="153">
        <f t="shared" si="25"/>
        <v>5643829.3777454337</v>
      </c>
      <c r="M57" s="153">
        <f t="shared" si="26"/>
        <v>5643829.3777454337</v>
      </c>
      <c r="N57" s="153">
        <f t="shared" si="27"/>
        <v>5643829.3777454337</v>
      </c>
      <c r="O57" s="153">
        <f t="shared" si="28"/>
        <v>5643829.3777454337</v>
      </c>
      <c r="P57" s="153">
        <f t="shared" si="29"/>
        <v>5643829.3777454337</v>
      </c>
      <c r="Q57" s="153">
        <f t="shared" si="30"/>
        <v>5643829.3777454337</v>
      </c>
      <c r="R57" s="153">
        <f t="shared" si="31"/>
        <v>5643829.3777454337</v>
      </c>
      <c r="S57" s="153">
        <f t="shared" si="32"/>
        <v>5643829.3777454337</v>
      </c>
      <c r="T57" s="153">
        <f t="shared" si="33"/>
        <v>5643829.3777454337</v>
      </c>
      <c r="U57" s="153">
        <f t="shared" si="34"/>
        <v>5643829.3777454337</v>
      </c>
      <c r="V57" s="155">
        <f t="shared" si="35"/>
        <v>67725952.532945201</v>
      </c>
      <c r="W57" s="153">
        <f t="shared" si="37"/>
        <v>736345851.90720916</v>
      </c>
      <c r="X57" s="94">
        <f t="shared" si="36"/>
        <v>67725952.532945201</v>
      </c>
      <c r="Y57" s="95">
        <f t="shared" si="21"/>
        <v>0</v>
      </c>
      <c r="Z57" s="147">
        <f>V57-'UGL CCA_with, Dec 31 TU'!V57</f>
        <v>7267432.3730679378</v>
      </c>
      <c r="AA57" s="157"/>
      <c r="AK57" s="372">
        <v>14.1</v>
      </c>
      <c r="AL57" s="315">
        <f>+'UGL CCA_with, Dec 31 TU'!AQ58</f>
        <v>3826361</v>
      </c>
      <c r="AM57" s="315">
        <f>+'UGL CCA_with, Dec 31 TU'!AR58</f>
        <v>3595223.8648070795</v>
      </c>
    </row>
    <row r="58" spans="1:39" ht="15">
      <c r="A58" s="168">
        <v>50</v>
      </c>
      <c r="B58" s="150">
        <f t="shared" si="38"/>
        <v>17784072.990998454</v>
      </c>
      <c r="C58" s="150">
        <f>'UGL CCA_with, Dec 31 TU'!C58</f>
        <v>28633648</v>
      </c>
      <c r="D58" s="151">
        <f>VLOOKUP(A58,$AK$45:$AM$59,3,FALSE)</f>
        <v>26453001.237340864</v>
      </c>
      <c r="E58" s="152"/>
      <c r="F58" s="150"/>
      <c r="G58" s="153">
        <f t="shared" si="20"/>
        <v>14316824</v>
      </c>
      <c r="H58" s="153">
        <f t="shared" si="22"/>
        <v>58553898.228339314</v>
      </c>
      <c r="I58" s="154">
        <v>55</v>
      </c>
      <c r="J58" s="153">
        <f t="shared" si="23"/>
        <v>2683720.3354655518</v>
      </c>
      <c r="K58" s="153">
        <f t="shared" si="24"/>
        <v>2683720.3354655518</v>
      </c>
      <c r="L58" s="153">
        <f t="shared" si="25"/>
        <v>2683720.3354655518</v>
      </c>
      <c r="M58" s="153">
        <f t="shared" si="26"/>
        <v>2683720.3354655518</v>
      </c>
      <c r="N58" s="153">
        <f t="shared" si="27"/>
        <v>2683720.3354655518</v>
      </c>
      <c r="O58" s="153">
        <f t="shared" si="28"/>
        <v>2683720.3354655518</v>
      </c>
      <c r="P58" s="153">
        <f t="shared" si="29"/>
        <v>2683720.3354655518</v>
      </c>
      <c r="Q58" s="153">
        <f t="shared" si="30"/>
        <v>2683720.3354655518</v>
      </c>
      <c r="R58" s="153">
        <f t="shared" si="31"/>
        <v>2683720.3354655518</v>
      </c>
      <c r="S58" s="153">
        <f t="shared" si="32"/>
        <v>2683720.3354655518</v>
      </c>
      <c r="T58" s="153">
        <f t="shared" si="33"/>
        <v>2683720.3354655518</v>
      </c>
      <c r="U58" s="153">
        <f t="shared" si="34"/>
        <v>2683720.3354655518</v>
      </c>
      <c r="V58" s="155">
        <f t="shared" si="35"/>
        <v>32204644.025586616</v>
      </c>
      <c r="W58" s="153">
        <f t="shared" si="37"/>
        <v>14213076.965411838</v>
      </c>
      <c r="X58" s="94">
        <f t="shared" si="36"/>
        <v>32204644.025586624</v>
      </c>
      <c r="Y58" s="95">
        <f t="shared" si="21"/>
        <v>0</v>
      </c>
      <c r="Z58" s="147">
        <f>V58-'UGL CCA_with, Dec 31 TU'!V58</f>
        <v>14118373.096211616</v>
      </c>
      <c r="AA58" s="157"/>
      <c r="AB58" s="169"/>
      <c r="AK58" s="372"/>
      <c r="AL58" s="315"/>
      <c r="AM58" s="315"/>
    </row>
    <row r="59" spans="1:39" ht="15">
      <c r="A59" s="158">
        <v>51</v>
      </c>
      <c r="B59" s="150">
        <f t="shared" si="38"/>
        <v>1303330694.2519028</v>
      </c>
      <c r="C59" s="150">
        <f>'UGL CCA_with, Dec 31 TU'!C59</f>
        <v>245277116.88738975</v>
      </c>
      <c r="D59" s="151">
        <f>VLOOKUP(A59,$AK$45:$AM$59,3,FALSE)</f>
        <v>225743346.72333723</v>
      </c>
      <c r="E59" s="152"/>
      <c r="F59" s="150"/>
      <c r="G59" s="153">
        <f t="shared" si="20"/>
        <v>122638558.44369487</v>
      </c>
      <c r="H59" s="153">
        <f t="shared" si="22"/>
        <v>1651712599.4189348</v>
      </c>
      <c r="I59" s="154">
        <v>6</v>
      </c>
      <c r="J59" s="153">
        <f t="shared" si="23"/>
        <v>8258562.997094675</v>
      </c>
      <c r="K59" s="153">
        <f t="shared" si="24"/>
        <v>8258562.997094675</v>
      </c>
      <c r="L59" s="153">
        <f t="shared" si="25"/>
        <v>8258562.997094675</v>
      </c>
      <c r="M59" s="153">
        <f t="shared" si="26"/>
        <v>8258562.997094675</v>
      </c>
      <c r="N59" s="153">
        <f t="shared" si="27"/>
        <v>8258562.997094675</v>
      </c>
      <c r="O59" s="153">
        <f t="shared" si="28"/>
        <v>8258562.997094675</v>
      </c>
      <c r="P59" s="153">
        <f t="shared" si="29"/>
        <v>8258562.997094675</v>
      </c>
      <c r="Q59" s="153">
        <f t="shared" si="30"/>
        <v>8258562.997094675</v>
      </c>
      <c r="R59" s="153">
        <f t="shared" si="31"/>
        <v>8258562.997094675</v>
      </c>
      <c r="S59" s="153">
        <f t="shared" si="32"/>
        <v>8258562.997094675</v>
      </c>
      <c r="T59" s="153">
        <f t="shared" si="33"/>
        <v>8258562.997094675</v>
      </c>
      <c r="U59" s="153">
        <f t="shared" si="34"/>
        <v>8258562.997094675</v>
      </c>
      <c r="V59" s="155">
        <f t="shared" si="35"/>
        <v>99102755.965136096</v>
      </c>
      <c r="W59" s="153">
        <f t="shared" si="37"/>
        <v>1449505055.1741564</v>
      </c>
      <c r="X59" s="94">
        <f t="shared" si="36"/>
        <v>99102755.965136096</v>
      </c>
      <c r="Y59" s="95">
        <f t="shared" si="21"/>
        <v>0</v>
      </c>
      <c r="Z59" s="147">
        <f>V59-'UGL CCA_with, Dec 31 TU'!V59</f>
        <v>13435695.576282963</v>
      </c>
      <c r="AA59" s="157"/>
      <c r="AB59" s="170"/>
      <c r="AC59" s="171"/>
      <c r="AD59" s="172"/>
      <c r="AK59" s="376" t="s">
        <v>84</v>
      </c>
      <c r="AL59" s="377">
        <f>SUM(AL46:AL58)</f>
        <v>456062583.50515997</v>
      </c>
      <c r="AM59" s="377">
        <f>SUM(AM46:AM58)</f>
        <v>425791512.48092246</v>
      </c>
    </row>
    <row r="60" spans="1:39">
      <c r="A60" s="173" t="s">
        <v>224</v>
      </c>
      <c r="B60" s="150">
        <f t="shared" si="38"/>
        <v>59502829.969043568</v>
      </c>
      <c r="C60" s="150">
        <f>'UGL CCA_with, Dec 31 TU'!C60</f>
        <v>13386691.505160002</v>
      </c>
      <c r="D60" s="151">
        <f>C60</f>
        <v>13386691.505160002</v>
      </c>
      <c r="E60" s="152"/>
      <c r="F60" s="150"/>
      <c r="G60" s="153">
        <f t="shared" si="20"/>
        <v>6693345.752580001</v>
      </c>
      <c r="H60" s="153">
        <f t="shared" si="22"/>
        <v>79582867.226783574</v>
      </c>
      <c r="I60" s="154">
        <v>6</v>
      </c>
      <c r="J60" s="153">
        <f t="shared" si="23"/>
        <v>397914.33613391785</v>
      </c>
      <c r="K60" s="153">
        <f t="shared" si="24"/>
        <v>397914.33613391785</v>
      </c>
      <c r="L60" s="153">
        <f t="shared" si="25"/>
        <v>397914.33613391785</v>
      </c>
      <c r="M60" s="153">
        <f t="shared" si="26"/>
        <v>397914.33613391785</v>
      </c>
      <c r="N60" s="153">
        <f t="shared" si="27"/>
        <v>397914.33613391785</v>
      </c>
      <c r="O60" s="153">
        <f t="shared" si="28"/>
        <v>397914.33613391785</v>
      </c>
      <c r="P60" s="153">
        <f t="shared" si="29"/>
        <v>397914.33613391785</v>
      </c>
      <c r="Q60" s="153">
        <f t="shared" si="30"/>
        <v>397914.33613391785</v>
      </c>
      <c r="R60" s="153">
        <f t="shared" si="31"/>
        <v>397914.33613391785</v>
      </c>
      <c r="S60" s="153">
        <f t="shared" si="32"/>
        <v>397914.33613391785</v>
      </c>
      <c r="T60" s="153">
        <f t="shared" si="33"/>
        <v>397914.33613391785</v>
      </c>
      <c r="U60" s="153">
        <f t="shared" si="34"/>
        <v>397914.33613391785</v>
      </c>
      <c r="V60" s="155">
        <f t="shared" si="35"/>
        <v>4774972.0336070145</v>
      </c>
      <c r="W60" s="153">
        <f t="shared" si="37"/>
        <v>68114549.440596551</v>
      </c>
      <c r="X60" s="94">
        <f t="shared" si="36"/>
        <v>4774972.0336070145</v>
      </c>
      <c r="Y60" s="95">
        <f t="shared" si="21"/>
        <v>0</v>
      </c>
      <c r="Z60" s="147"/>
      <c r="AA60" s="157"/>
      <c r="AB60" s="174"/>
      <c r="AC60" s="175"/>
      <c r="AD60" s="176"/>
    </row>
    <row r="61" spans="1:39">
      <c r="A61" s="158">
        <v>43.2</v>
      </c>
      <c r="B61" s="150">
        <f t="shared" si="38"/>
        <v>0</v>
      </c>
      <c r="C61" s="150">
        <f>'UGL CCA_with, Dec 31 TU'!C61</f>
        <v>0</v>
      </c>
      <c r="D61" s="151"/>
      <c r="E61" s="152"/>
      <c r="F61" s="150"/>
      <c r="G61" s="153">
        <f t="shared" si="20"/>
        <v>0</v>
      </c>
      <c r="H61" s="153">
        <f t="shared" si="22"/>
        <v>0</v>
      </c>
      <c r="I61" s="154">
        <v>50</v>
      </c>
      <c r="J61" s="153">
        <f t="shared" si="23"/>
        <v>0</v>
      </c>
      <c r="K61" s="153">
        <f t="shared" si="24"/>
        <v>0</v>
      </c>
      <c r="L61" s="153">
        <f t="shared" si="25"/>
        <v>0</v>
      </c>
      <c r="M61" s="153">
        <f t="shared" si="26"/>
        <v>0</v>
      </c>
      <c r="N61" s="153">
        <f t="shared" si="27"/>
        <v>0</v>
      </c>
      <c r="O61" s="153">
        <f t="shared" si="28"/>
        <v>0</v>
      </c>
      <c r="P61" s="153">
        <f t="shared" si="29"/>
        <v>0</v>
      </c>
      <c r="Q61" s="153">
        <f t="shared" si="30"/>
        <v>0</v>
      </c>
      <c r="R61" s="153">
        <f t="shared" si="31"/>
        <v>0</v>
      </c>
      <c r="S61" s="153">
        <f t="shared" si="32"/>
        <v>0</v>
      </c>
      <c r="T61" s="153">
        <f t="shared" si="33"/>
        <v>0</v>
      </c>
      <c r="U61" s="153">
        <f t="shared" si="34"/>
        <v>0</v>
      </c>
      <c r="V61" s="155">
        <f t="shared" si="35"/>
        <v>0</v>
      </c>
      <c r="W61" s="153">
        <f t="shared" si="37"/>
        <v>0</v>
      </c>
      <c r="X61" s="94">
        <f t="shared" si="36"/>
        <v>0</v>
      </c>
      <c r="Y61" s="95">
        <f t="shared" si="21"/>
        <v>0</v>
      </c>
      <c r="Z61" s="147"/>
      <c r="AA61" s="157"/>
      <c r="AB61" s="175"/>
      <c r="AC61" s="175"/>
      <c r="AD61" s="176"/>
    </row>
    <row r="62" spans="1:39">
      <c r="A62" s="158" t="s">
        <v>158</v>
      </c>
      <c r="B62" s="150">
        <f t="shared" si="38"/>
        <v>19174115.910930283</v>
      </c>
      <c r="C62" s="150">
        <f>'UGL CCA_with, Dec 31 TU'!C62</f>
        <v>0</v>
      </c>
      <c r="D62" s="151"/>
      <c r="E62" s="152"/>
      <c r="F62" s="150"/>
      <c r="G62" s="153">
        <f t="shared" si="20"/>
        <v>0</v>
      </c>
      <c r="H62" s="153">
        <f t="shared" si="22"/>
        <v>19174115.910930283</v>
      </c>
      <c r="I62" s="154">
        <v>7</v>
      </c>
      <c r="J62" s="153">
        <f t="shared" si="23"/>
        <v>111849.00948042666</v>
      </c>
      <c r="K62" s="153">
        <f t="shared" si="24"/>
        <v>111849.00948042666</v>
      </c>
      <c r="L62" s="153">
        <f t="shared" si="25"/>
        <v>111849.00948042666</v>
      </c>
      <c r="M62" s="153">
        <f t="shared" si="26"/>
        <v>111849.00948042666</v>
      </c>
      <c r="N62" s="153">
        <f t="shared" si="27"/>
        <v>111849.00948042666</v>
      </c>
      <c r="O62" s="153">
        <f t="shared" si="28"/>
        <v>111849.00948042666</v>
      </c>
      <c r="P62" s="153">
        <f t="shared" si="29"/>
        <v>111849.00948042666</v>
      </c>
      <c r="Q62" s="153">
        <f t="shared" si="30"/>
        <v>111849.00948042666</v>
      </c>
      <c r="R62" s="153">
        <f t="shared" si="31"/>
        <v>111849.00948042666</v>
      </c>
      <c r="S62" s="153">
        <f t="shared" si="32"/>
        <v>111849.00948042666</v>
      </c>
      <c r="T62" s="153">
        <f t="shared" si="33"/>
        <v>111849.00948042666</v>
      </c>
      <c r="U62" s="153">
        <f t="shared" si="34"/>
        <v>111849.00948042666</v>
      </c>
      <c r="V62" s="155">
        <f t="shared" si="35"/>
        <v>1342188.1137651196</v>
      </c>
      <c r="W62" s="153">
        <f t="shared" si="37"/>
        <v>17831927.797165163</v>
      </c>
      <c r="X62" s="94">
        <f t="shared" si="36"/>
        <v>1342188.1137651198</v>
      </c>
      <c r="Y62" s="95">
        <f t="shared" si="21"/>
        <v>0</v>
      </c>
      <c r="Z62" s="147">
        <f>V62-'UGL CCA_with, Dec 31 TU'!V62</f>
        <v>0</v>
      </c>
      <c r="AA62" s="157"/>
      <c r="AB62" s="175"/>
      <c r="AC62" s="175"/>
      <c r="AD62" s="176"/>
    </row>
    <row r="63" spans="1:39" s="160" customFormat="1">
      <c r="A63" s="177">
        <v>14.1</v>
      </c>
      <c r="B63" s="150">
        <f t="shared" si="38"/>
        <v>5669677.7685811622</v>
      </c>
      <c r="C63" s="150">
        <f>'UGL CCA_with, Dec 31 TU'!C63</f>
        <v>3826361</v>
      </c>
      <c r="D63" s="151">
        <f>VLOOKUP(A63,$AK$45:$AM$59,3,FALSE)</f>
        <v>3595223.8648070795</v>
      </c>
      <c r="E63" s="152"/>
      <c r="F63" s="150"/>
      <c r="G63" s="153">
        <f t="shared" si="20"/>
        <v>1913180.5</v>
      </c>
      <c r="H63" s="153">
        <f t="shared" si="22"/>
        <v>11178082.133388242</v>
      </c>
      <c r="I63" s="154">
        <v>5</v>
      </c>
      <c r="J63" s="153">
        <f t="shared" si="23"/>
        <v>46575.342222451007</v>
      </c>
      <c r="K63" s="153">
        <f t="shared" si="24"/>
        <v>46575.342222451007</v>
      </c>
      <c r="L63" s="153">
        <f t="shared" si="25"/>
        <v>46575.342222451007</v>
      </c>
      <c r="M63" s="153">
        <f t="shared" si="26"/>
        <v>46575.342222451007</v>
      </c>
      <c r="N63" s="153">
        <f t="shared" si="27"/>
        <v>46575.342222451007</v>
      </c>
      <c r="O63" s="153">
        <f t="shared" si="28"/>
        <v>46575.342222451007</v>
      </c>
      <c r="P63" s="153">
        <f t="shared" si="29"/>
        <v>46575.342222451007</v>
      </c>
      <c r="Q63" s="153">
        <f t="shared" si="30"/>
        <v>46575.342222451007</v>
      </c>
      <c r="R63" s="153">
        <f t="shared" si="31"/>
        <v>46575.342222451007</v>
      </c>
      <c r="S63" s="153">
        <f t="shared" si="32"/>
        <v>46575.342222451007</v>
      </c>
      <c r="T63" s="153">
        <f t="shared" si="33"/>
        <v>46575.342222451007</v>
      </c>
      <c r="U63" s="153">
        <f t="shared" si="34"/>
        <v>46575.342222451007</v>
      </c>
      <c r="V63" s="155">
        <f t="shared" si="35"/>
        <v>558904.10666941211</v>
      </c>
      <c r="W63" s="153">
        <f t="shared" si="37"/>
        <v>8937134.6619117502</v>
      </c>
      <c r="X63" s="94">
        <f t="shared" si="36"/>
        <v>558904.10666941211</v>
      </c>
      <c r="Y63" s="95">
        <f t="shared" si="21"/>
        <v>0</v>
      </c>
      <c r="Z63" s="147">
        <f>V63-'UGL CCA_with, Dec 31 TU'!V63</f>
        <v>179563.05029612448</v>
      </c>
      <c r="AA63" s="374"/>
      <c r="AB63" s="175"/>
      <c r="AC63" s="175"/>
      <c r="AD63" s="176"/>
      <c r="AK63" s="62"/>
      <c r="AL63" s="62"/>
      <c r="AM63" s="62"/>
    </row>
    <row r="64" spans="1:39" ht="13.5" thickBot="1">
      <c r="A64" s="180" t="s">
        <v>84</v>
      </c>
      <c r="B64" s="181">
        <f>SUM(B43:B63)</f>
        <v>4270618882.727797</v>
      </c>
      <c r="C64" s="181">
        <f>SUM(C43:C63)</f>
        <v>456062583.50515997</v>
      </c>
      <c r="D64" s="181">
        <f>SUM(D43:D63)</f>
        <v>425791512.48092246</v>
      </c>
      <c r="E64" s="181">
        <f t="shared" ref="E64:T64" si="39">SUM(E43:E63)</f>
        <v>0</v>
      </c>
      <c r="F64" s="181">
        <f t="shared" si="39"/>
        <v>0</v>
      </c>
      <c r="G64" s="181">
        <f t="shared" si="39"/>
        <v>225130755.97151273</v>
      </c>
      <c r="H64" s="181">
        <f t="shared" si="39"/>
        <v>4921541151.180233</v>
      </c>
      <c r="I64" s="181"/>
      <c r="J64" s="181">
        <f t="shared" si="39"/>
        <v>36176757.179819249</v>
      </c>
      <c r="K64" s="181">
        <f t="shared" si="39"/>
        <v>36176757.179819249</v>
      </c>
      <c r="L64" s="181">
        <f t="shared" si="39"/>
        <v>36176757.179819249</v>
      </c>
      <c r="M64" s="181">
        <f t="shared" si="39"/>
        <v>36176757.179819249</v>
      </c>
      <c r="N64" s="181">
        <f t="shared" si="39"/>
        <v>36176757.179819249</v>
      </c>
      <c r="O64" s="181">
        <f t="shared" si="39"/>
        <v>36176757.179819249</v>
      </c>
      <c r="P64" s="181">
        <f t="shared" si="39"/>
        <v>36176757.179819249</v>
      </c>
      <c r="Q64" s="181">
        <f t="shared" si="39"/>
        <v>36176757.179819249</v>
      </c>
      <c r="R64" s="181">
        <f t="shared" si="39"/>
        <v>36176757.179819249</v>
      </c>
      <c r="S64" s="181">
        <f t="shared" si="39"/>
        <v>36176757.179819249</v>
      </c>
      <c r="T64" s="181">
        <f t="shared" si="39"/>
        <v>36176757.179819249</v>
      </c>
      <c r="U64" s="181">
        <f>SUM(U43:U63)</f>
        <v>36176757.179819249</v>
      </c>
      <c r="V64" s="181">
        <f>SUM(V43:V63)</f>
        <v>434515876.59783101</v>
      </c>
      <c r="W64" s="181">
        <f>SUM(W43:W63)</f>
        <v>4292165589.6351266</v>
      </c>
      <c r="X64" s="94">
        <f>SUM(X43:X63)</f>
        <v>434121086.15783101</v>
      </c>
      <c r="Y64" s="95">
        <f t="shared" si="21"/>
        <v>394790.43999999762</v>
      </c>
      <c r="Z64" s="147"/>
      <c r="AB64" s="175"/>
      <c r="AC64" s="175"/>
      <c r="AD64" s="176"/>
      <c r="AK64" s="160"/>
      <c r="AL64" s="160"/>
      <c r="AM64" s="160"/>
    </row>
    <row r="65" spans="1:39" ht="13.5" thickTop="1">
      <c r="B65" s="182"/>
      <c r="C65" s="183"/>
      <c r="D65" s="183"/>
      <c r="X65" s="95"/>
      <c r="Y65" s="95"/>
      <c r="Z65" s="164"/>
      <c r="AB65" s="184"/>
      <c r="AC65" s="175"/>
      <c r="AD65" s="176"/>
    </row>
    <row r="66" spans="1:39">
      <c r="B66" s="182"/>
      <c r="C66" s="183">
        <f>SUM(C64:C65)</f>
        <v>456062583.50515997</v>
      </c>
      <c r="D66" s="183">
        <f>SUM(D64:D65)</f>
        <v>425791512.48092246</v>
      </c>
      <c r="F66" s="185">
        <f>+C66-D66</f>
        <v>30271071.024237514</v>
      </c>
      <c r="G66" s="186" t="s">
        <v>238</v>
      </c>
      <c r="AB66" s="187"/>
      <c r="AC66" s="188"/>
      <c r="AD66" s="188"/>
    </row>
    <row r="67" spans="1:39">
      <c r="B67" s="182" t="s">
        <v>226</v>
      </c>
      <c r="C67" s="183">
        <f>+C66-C60</f>
        <v>442675892</v>
      </c>
      <c r="D67" s="183">
        <f>+D66-D60</f>
        <v>412404820.97576249</v>
      </c>
      <c r="G67" s="186"/>
      <c r="AB67" s="169"/>
      <c r="AC67" s="187"/>
      <c r="AD67" s="189"/>
    </row>
    <row r="68" spans="1:39" s="160" customFormat="1">
      <c r="A68" s="63" t="s">
        <v>189</v>
      </c>
      <c r="B68" s="382" t="s">
        <v>160</v>
      </c>
      <c r="C68" s="383">
        <f>+C66-AL59</f>
        <v>0</v>
      </c>
      <c r="D68" s="383">
        <f>+D66-AM59</f>
        <v>0</v>
      </c>
      <c r="E68" s="122"/>
      <c r="F68" s="122"/>
      <c r="G68" s="122"/>
      <c r="H68" s="124" t="s">
        <v>127</v>
      </c>
      <c r="I68" s="122"/>
      <c r="J68" s="125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73"/>
      <c r="Y68" s="384"/>
      <c r="AB68" s="375"/>
      <c r="AC68" s="375"/>
      <c r="AD68" s="176"/>
      <c r="AK68" s="62"/>
      <c r="AL68" s="62"/>
      <c r="AM68" s="62"/>
    </row>
    <row r="69" spans="1:39" s="160" customFormat="1">
      <c r="A69" s="63" t="s">
        <v>227</v>
      </c>
      <c r="B69" s="122"/>
      <c r="C69" s="385"/>
      <c r="D69" s="385"/>
      <c r="E69" s="122"/>
      <c r="F69" s="122"/>
      <c r="G69" s="122"/>
      <c r="H69" s="127" t="s">
        <v>131</v>
      </c>
      <c r="I69" s="122"/>
      <c r="J69" s="125"/>
      <c r="K69" s="122"/>
      <c r="L69" s="122"/>
      <c r="M69" s="122"/>
      <c r="N69" s="122"/>
      <c r="O69" s="122"/>
      <c r="P69" s="122"/>
      <c r="Q69" s="122"/>
      <c r="R69" s="122"/>
      <c r="S69" s="122"/>
      <c r="T69" s="125"/>
      <c r="U69" s="122"/>
      <c r="V69" s="122"/>
      <c r="W69" s="122"/>
      <c r="X69" s="73"/>
      <c r="Y69" s="384"/>
      <c r="AB69" s="174"/>
      <c r="AC69" s="175"/>
      <c r="AD69" s="175"/>
    </row>
    <row r="70" spans="1:39" s="160" customFormat="1">
      <c r="A70" s="63" t="s">
        <v>133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3"/>
      <c r="Q70" s="122"/>
      <c r="R70" s="122"/>
      <c r="S70" s="122"/>
      <c r="T70" s="122"/>
      <c r="U70" s="122"/>
      <c r="V70" s="122"/>
      <c r="W70" s="122"/>
      <c r="X70" s="73"/>
      <c r="Y70" s="384"/>
      <c r="AB70" s="175"/>
      <c r="AC70" s="175"/>
      <c r="AD70" s="175"/>
    </row>
    <row r="71" spans="1:39">
      <c r="A71" s="200" t="s">
        <v>191</v>
      </c>
      <c r="B71" s="201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5"/>
      <c r="Y71" s="126"/>
      <c r="AB71" s="198"/>
      <c r="AC71" s="198"/>
      <c r="AD71" s="198"/>
      <c r="AK71" s="160"/>
      <c r="AL71" s="160"/>
      <c r="AM71" s="160"/>
    </row>
    <row r="72" spans="1:39" hidden="1">
      <c r="A72" s="202"/>
      <c r="B72" s="203" t="s">
        <v>134</v>
      </c>
      <c r="C72" s="204" t="s">
        <v>135</v>
      </c>
      <c r="D72" s="205" t="s">
        <v>136</v>
      </c>
      <c r="E72" s="202"/>
      <c r="F72" s="204" t="s">
        <v>137</v>
      </c>
      <c r="G72" s="205" t="s">
        <v>138</v>
      </c>
      <c r="H72" s="204" t="s">
        <v>139</v>
      </c>
      <c r="I72" s="202"/>
      <c r="J72" s="205" t="s">
        <v>25</v>
      </c>
      <c r="K72" s="205" t="s">
        <v>25</v>
      </c>
      <c r="L72" s="205" t="s">
        <v>25</v>
      </c>
      <c r="M72" s="205" t="s">
        <v>25</v>
      </c>
      <c r="N72" s="205" t="s">
        <v>25</v>
      </c>
      <c r="O72" s="205" t="s">
        <v>25</v>
      </c>
      <c r="P72" s="205" t="s">
        <v>25</v>
      </c>
      <c r="Q72" s="205" t="s">
        <v>25</v>
      </c>
      <c r="R72" s="205" t="s">
        <v>25</v>
      </c>
      <c r="S72" s="205" t="s">
        <v>25</v>
      </c>
      <c r="T72" s="205" t="s">
        <v>25</v>
      </c>
      <c r="U72" s="206" t="s">
        <v>25</v>
      </c>
      <c r="V72" s="205" t="s">
        <v>25</v>
      </c>
      <c r="W72" s="207" t="s">
        <v>140</v>
      </c>
      <c r="X72" s="195"/>
      <c r="Y72" s="126"/>
      <c r="AB72" s="198"/>
      <c r="AC72" s="198"/>
      <c r="AD72" s="198"/>
    </row>
    <row r="73" spans="1:39" hidden="1">
      <c r="A73" s="208" t="s">
        <v>141</v>
      </c>
      <c r="B73" s="209" t="s">
        <v>142</v>
      </c>
      <c r="C73" s="208" t="s">
        <v>5</v>
      </c>
      <c r="D73" s="208" t="s">
        <v>143</v>
      </c>
      <c r="E73" s="210" t="s">
        <v>144</v>
      </c>
      <c r="F73" s="208" t="s">
        <v>145</v>
      </c>
      <c r="G73" s="211" t="s">
        <v>146</v>
      </c>
      <c r="H73" s="208" t="s">
        <v>147</v>
      </c>
      <c r="I73" s="211" t="s">
        <v>16</v>
      </c>
      <c r="J73" s="211" t="s">
        <v>192</v>
      </c>
      <c r="K73" s="211" t="s">
        <v>192</v>
      </c>
      <c r="L73" s="211" t="s">
        <v>192</v>
      </c>
      <c r="M73" s="211" t="s">
        <v>192</v>
      </c>
      <c r="N73" s="211" t="s">
        <v>192</v>
      </c>
      <c r="O73" s="211" t="s">
        <v>192</v>
      </c>
      <c r="P73" s="211" t="s">
        <v>192</v>
      </c>
      <c r="Q73" s="211" t="s">
        <v>192</v>
      </c>
      <c r="R73" s="211" t="s">
        <v>192</v>
      </c>
      <c r="S73" s="211" t="s">
        <v>192</v>
      </c>
      <c r="T73" s="211" t="s">
        <v>192</v>
      </c>
      <c r="U73" s="212" t="s">
        <v>192</v>
      </c>
      <c r="V73" s="208"/>
      <c r="W73" s="213" t="s">
        <v>10</v>
      </c>
      <c r="X73" s="195"/>
      <c r="Y73" s="142"/>
      <c r="AB73" s="198"/>
      <c r="AC73" s="198"/>
      <c r="AD73" s="198"/>
    </row>
    <row r="74" spans="1:39" hidden="1">
      <c r="A74" s="214" t="s">
        <v>148</v>
      </c>
      <c r="B74" s="215" t="s">
        <v>149</v>
      </c>
      <c r="C74" s="214" t="s">
        <v>84</v>
      </c>
      <c r="D74" s="216" t="s">
        <v>150</v>
      </c>
      <c r="E74" s="217"/>
      <c r="F74" s="214" t="s">
        <v>151</v>
      </c>
      <c r="G74" s="216" t="s">
        <v>152</v>
      </c>
      <c r="H74" s="214" t="s">
        <v>153</v>
      </c>
      <c r="I74" s="216" t="s">
        <v>154</v>
      </c>
      <c r="J74" s="216" t="s">
        <v>194</v>
      </c>
      <c r="K74" s="216" t="s">
        <v>195</v>
      </c>
      <c r="L74" s="216" t="s">
        <v>196</v>
      </c>
      <c r="M74" s="216" t="s">
        <v>197</v>
      </c>
      <c r="N74" s="216" t="s">
        <v>198</v>
      </c>
      <c r="O74" s="216" t="s">
        <v>199</v>
      </c>
      <c r="P74" s="216" t="s">
        <v>200</v>
      </c>
      <c r="Q74" s="216" t="s">
        <v>201</v>
      </c>
      <c r="R74" s="216" t="s">
        <v>202</v>
      </c>
      <c r="S74" s="216" t="s">
        <v>203</v>
      </c>
      <c r="T74" s="216" t="s">
        <v>204</v>
      </c>
      <c r="U74" s="216" t="s">
        <v>205</v>
      </c>
      <c r="V74" s="216" t="s">
        <v>155</v>
      </c>
      <c r="W74" s="213" t="s">
        <v>166</v>
      </c>
      <c r="X74" s="218" t="s">
        <v>167</v>
      </c>
      <c r="Y74" s="142"/>
      <c r="Z74" s="147" t="s">
        <v>253</v>
      </c>
      <c r="AB74" s="198"/>
      <c r="AC74" s="198"/>
      <c r="AD74" s="198"/>
    </row>
    <row r="75" spans="1:39" hidden="1">
      <c r="A75" s="211"/>
      <c r="B75" s="219"/>
      <c r="C75" s="210"/>
      <c r="D75" s="210"/>
      <c r="E75" s="210"/>
      <c r="F75" s="210"/>
      <c r="G75" s="210"/>
      <c r="H75" s="210"/>
      <c r="I75" s="211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20"/>
      <c r="W75" s="202"/>
      <c r="X75" s="195"/>
      <c r="Y75" s="142"/>
      <c r="AB75" s="198"/>
      <c r="AC75" s="198"/>
      <c r="AD75" s="198"/>
    </row>
    <row r="76" spans="1:39" hidden="1">
      <c r="A76" s="212">
        <v>1</v>
      </c>
      <c r="B76" s="221">
        <f t="shared" ref="B76:B96" si="40">W43</f>
        <v>994871053.20959997</v>
      </c>
      <c r="C76" s="221">
        <f>'UGL CCA_with, Dec 31 TU'!C76</f>
        <v>0</v>
      </c>
      <c r="D76" s="221">
        <v>0</v>
      </c>
      <c r="E76" s="210"/>
      <c r="F76" s="210"/>
      <c r="G76" s="222">
        <f t="shared" ref="G76" si="41">+((C76+F76)*0.5)</f>
        <v>0</v>
      </c>
      <c r="H76" s="222">
        <f>+B76+G76+D76</f>
        <v>994871053.20959997</v>
      </c>
      <c r="I76" s="223">
        <v>4</v>
      </c>
      <c r="J76" s="222">
        <f>H76*I76/100/12</f>
        <v>3316236.8440320003</v>
      </c>
      <c r="K76" s="222">
        <f>H76*I76/100/12</f>
        <v>3316236.8440320003</v>
      </c>
      <c r="L76" s="222">
        <f>H76*I76/100/12</f>
        <v>3316236.8440320003</v>
      </c>
      <c r="M76" s="222">
        <f>H76*I76/100/12</f>
        <v>3316236.8440320003</v>
      </c>
      <c r="N76" s="222">
        <f>H76*I76/100/12</f>
        <v>3316236.8440320003</v>
      </c>
      <c r="O76" s="222">
        <f>H76*I76/100/12</f>
        <v>3316236.8440320003</v>
      </c>
      <c r="P76" s="222">
        <f>H76*I76/100/12</f>
        <v>3316236.8440320003</v>
      </c>
      <c r="Q76" s="222">
        <f>H76*I76/100/12</f>
        <v>3316236.8440320003</v>
      </c>
      <c r="R76" s="222">
        <f>H76*I76/100/12</f>
        <v>3316236.8440320003</v>
      </c>
      <c r="S76" s="222">
        <f>H76*I76/100/12</f>
        <v>3316236.8440320003</v>
      </c>
      <c r="T76" s="222">
        <f>H76*I76/100/12</f>
        <v>3316236.8440320003</v>
      </c>
      <c r="U76" s="222">
        <f>H76*I76/100/12</f>
        <v>3316236.8440320003</v>
      </c>
      <c r="V76" s="224">
        <f>SUM(J76:U76)</f>
        <v>39794842.128384002</v>
      </c>
      <c r="W76" s="222">
        <f>+B76+C76+F76-V76</f>
        <v>955076211.08121598</v>
      </c>
      <c r="X76" s="225">
        <f>H76*I76/100</f>
        <v>39794842.128384002</v>
      </c>
      <c r="Y76" s="156">
        <f t="shared" ref="Y76:Y84" si="42">V76-X76</f>
        <v>0</v>
      </c>
      <c r="Z76" s="147">
        <f>V76-'UGL CCA_with, Dec 31 TU'!V76</f>
        <v>0</v>
      </c>
      <c r="AB76" s="198"/>
      <c r="AC76" s="198"/>
      <c r="AD76" s="198"/>
    </row>
    <row r="77" spans="1:39" hidden="1">
      <c r="A77" s="226" t="s">
        <v>216</v>
      </c>
      <c r="B77" s="221">
        <f t="shared" si="40"/>
        <v>119586762.81658316</v>
      </c>
      <c r="C77" s="221">
        <f>'UGL CCA_with, Dec 31 TU'!C77</f>
        <v>10770569.9517287</v>
      </c>
      <c r="D77" s="221">
        <f>IFERROR(VLOOKUP(A77,$AB$81:AC94,2, FALSE),0)-AF85</f>
        <v>0</v>
      </c>
      <c r="E77" s="222"/>
      <c r="F77" s="221"/>
      <c r="G77" s="222">
        <f>+((C77+F77)*0.5)</f>
        <v>5385284.9758643499</v>
      </c>
      <c r="H77" s="222">
        <f t="shared" ref="H77:H83" si="43">+B77+G77+D77</f>
        <v>124972047.79244751</v>
      </c>
      <c r="I77" s="223">
        <v>6</v>
      </c>
      <c r="J77" s="222">
        <f t="shared" ref="J77:J83" si="44">H77*I77/100/12</f>
        <v>624860.23896223761</v>
      </c>
      <c r="K77" s="222">
        <f t="shared" ref="K77:K96" si="45">H77*I77/100/12</f>
        <v>624860.23896223761</v>
      </c>
      <c r="L77" s="222">
        <f t="shared" ref="L77:L80" si="46">H77*I77/100/12</f>
        <v>624860.23896223761</v>
      </c>
      <c r="M77" s="222">
        <f t="shared" ref="M77:M96" si="47">H77*I77/100/12</f>
        <v>624860.23896223761</v>
      </c>
      <c r="N77" s="222">
        <f t="shared" ref="N77:N96" si="48">H77*I77/100/12</f>
        <v>624860.23896223761</v>
      </c>
      <c r="O77" s="222">
        <f t="shared" ref="O77:O96" si="49">H77*I77/100/12</f>
        <v>624860.23896223761</v>
      </c>
      <c r="P77" s="222">
        <f t="shared" ref="P77:P96" si="50">H77*I77/100/12</f>
        <v>624860.23896223761</v>
      </c>
      <c r="Q77" s="222">
        <f t="shared" ref="Q77:Q96" si="51">H77*I77/100/12</f>
        <v>624860.23896223761</v>
      </c>
      <c r="R77" s="222">
        <f t="shared" ref="R77:R96" si="52">H77*I77/100/12</f>
        <v>624860.23896223761</v>
      </c>
      <c r="S77" s="222">
        <f t="shared" ref="S77:S96" si="53">H77*I77/100/12</f>
        <v>624860.23896223761</v>
      </c>
      <c r="T77" s="222">
        <f t="shared" ref="T77:T96" si="54">H77*I77/100/12</f>
        <v>624860.23896223761</v>
      </c>
      <c r="U77" s="222">
        <f t="shared" ref="U77:U96" si="55">H77*I77/100/12</f>
        <v>624860.23896223761</v>
      </c>
      <c r="V77" s="224">
        <f t="shared" ref="V77:V83" si="56">SUM(J77:U77)</f>
        <v>7498322.8675468517</v>
      </c>
      <c r="W77" s="222">
        <f>+B77+C77+F77-V77</f>
        <v>122859009.900765</v>
      </c>
      <c r="X77" s="225">
        <f>H77*I77/100</f>
        <v>7498322.8675468508</v>
      </c>
      <c r="Y77" s="156">
        <f t="shared" si="42"/>
        <v>0</v>
      </c>
      <c r="Z77" s="147">
        <f>V77-'UGL CCA_with, Dec 31 TU'!V77</f>
        <v>-38571.041360985488</v>
      </c>
      <c r="AB77" s="198"/>
      <c r="AC77" s="198"/>
      <c r="AD77" s="198"/>
    </row>
    <row r="78" spans="1:39" hidden="1">
      <c r="A78" s="226">
        <v>2</v>
      </c>
      <c r="B78" s="221">
        <f t="shared" si="40"/>
        <v>95695618.041199997</v>
      </c>
      <c r="C78" s="221">
        <f>'UGL CCA_with, Dec 31 TU'!C78</f>
        <v>0</v>
      </c>
      <c r="D78" s="221">
        <f>IFERROR(VLOOKUP(A78,$AB$81:AC95,2, FALSE),0)</f>
        <v>0</v>
      </c>
      <c r="E78" s="222"/>
      <c r="F78" s="221"/>
      <c r="G78" s="222">
        <f t="shared" ref="G78:G82" si="57">+((C78+F78)*0.5)</f>
        <v>0</v>
      </c>
      <c r="H78" s="222">
        <f t="shared" si="43"/>
        <v>95695618.041199997</v>
      </c>
      <c r="I78" s="223">
        <v>6</v>
      </c>
      <c r="J78" s="222">
        <f t="shared" si="44"/>
        <v>478478.09020600002</v>
      </c>
      <c r="K78" s="222">
        <f t="shared" si="45"/>
        <v>478478.09020600002</v>
      </c>
      <c r="L78" s="222">
        <f t="shared" si="46"/>
        <v>478478.09020600002</v>
      </c>
      <c r="M78" s="222">
        <f t="shared" si="47"/>
        <v>478478.09020600002</v>
      </c>
      <c r="N78" s="222">
        <f t="shared" si="48"/>
        <v>478478.09020600002</v>
      </c>
      <c r="O78" s="222">
        <f t="shared" si="49"/>
        <v>478478.09020600002</v>
      </c>
      <c r="P78" s="222">
        <f t="shared" si="50"/>
        <v>478478.09020600002</v>
      </c>
      <c r="Q78" s="222">
        <f t="shared" si="51"/>
        <v>478478.09020600002</v>
      </c>
      <c r="R78" s="222">
        <f t="shared" si="52"/>
        <v>478478.09020600002</v>
      </c>
      <c r="S78" s="222">
        <f t="shared" si="53"/>
        <v>478478.09020600002</v>
      </c>
      <c r="T78" s="222">
        <f t="shared" si="54"/>
        <v>478478.09020600002</v>
      </c>
      <c r="U78" s="222">
        <f t="shared" si="55"/>
        <v>478478.09020600002</v>
      </c>
      <c r="V78" s="224">
        <f t="shared" si="56"/>
        <v>5741737.0824720003</v>
      </c>
      <c r="W78" s="222">
        <f>+B78+C78+F78-V78</f>
        <v>89953880.958728001</v>
      </c>
      <c r="X78" s="225">
        <f t="shared" ref="X78:X84" si="58">H78*I78/100</f>
        <v>5741737.0824720003</v>
      </c>
      <c r="Y78" s="156">
        <f t="shared" si="42"/>
        <v>0</v>
      </c>
      <c r="Z78" s="147">
        <f>V78-'UGL CCA_with, Dec 31 TU'!V78</f>
        <v>0</v>
      </c>
      <c r="AB78" s="198"/>
      <c r="AC78" s="198"/>
      <c r="AD78" s="198"/>
    </row>
    <row r="79" spans="1:39" hidden="1">
      <c r="A79" s="226">
        <v>3</v>
      </c>
      <c r="B79" s="221">
        <f t="shared" si="40"/>
        <v>2989298.4049999998</v>
      </c>
      <c r="C79" s="221">
        <f>'UGL CCA_with, Dec 31 TU'!C79</f>
        <v>0</v>
      </c>
      <c r="D79" s="221">
        <f>IFERROR(VLOOKUP(A79,$AB$81:AC96,2, FALSE),0)</f>
        <v>0</v>
      </c>
      <c r="E79" s="222"/>
      <c r="F79" s="221"/>
      <c r="G79" s="222">
        <f t="shared" si="57"/>
        <v>0</v>
      </c>
      <c r="H79" s="222">
        <f t="shared" si="43"/>
        <v>2989298.4049999998</v>
      </c>
      <c r="I79" s="223">
        <v>5</v>
      </c>
      <c r="J79" s="222">
        <f t="shared" si="44"/>
        <v>12455.410020833333</v>
      </c>
      <c r="K79" s="222">
        <f t="shared" si="45"/>
        <v>12455.410020833333</v>
      </c>
      <c r="L79" s="222">
        <f t="shared" si="46"/>
        <v>12455.410020833333</v>
      </c>
      <c r="M79" s="222">
        <f t="shared" si="47"/>
        <v>12455.410020833333</v>
      </c>
      <c r="N79" s="222">
        <f t="shared" si="48"/>
        <v>12455.410020833333</v>
      </c>
      <c r="O79" s="222">
        <f t="shared" si="49"/>
        <v>12455.410020833333</v>
      </c>
      <c r="P79" s="222">
        <f t="shared" si="50"/>
        <v>12455.410020833333</v>
      </c>
      <c r="Q79" s="222">
        <f t="shared" si="51"/>
        <v>12455.410020833333</v>
      </c>
      <c r="R79" s="222">
        <f t="shared" si="52"/>
        <v>12455.410020833333</v>
      </c>
      <c r="S79" s="222">
        <f t="shared" si="53"/>
        <v>12455.410020833333</v>
      </c>
      <c r="T79" s="222">
        <f t="shared" si="54"/>
        <v>12455.410020833333</v>
      </c>
      <c r="U79" s="222">
        <f t="shared" si="55"/>
        <v>12455.410020833333</v>
      </c>
      <c r="V79" s="224">
        <f t="shared" si="56"/>
        <v>149464.92025000002</v>
      </c>
      <c r="W79" s="222">
        <f t="shared" ref="W79:W83" si="59">+B79+C79+F79-V79</f>
        <v>2839833.4847499998</v>
      </c>
      <c r="X79" s="225">
        <f t="shared" si="58"/>
        <v>149464.92025</v>
      </c>
      <c r="Y79" s="156">
        <f t="shared" si="42"/>
        <v>0</v>
      </c>
      <c r="Z79" s="147">
        <f>V79-'UGL CCA_with, Dec 31 TU'!V79</f>
        <v>0</v>
      </c>
      <c r="AB79" s="198"/>
      <c r="AC79" s="198"/>
      <c r="AD79" s="198"/>
    </row>
    <row r="80" spans="1:39" hidden="1">
      <c r="A80" s="226">
        <v>6</v>
      </c>
      <c r="B80" s="221">
        <f t="shared" si="40"/>
        <v>82677.509999999995</v>
      </c>
      <c r="C80" s="221">
        <f>'UGL CCA_with, Dec 31 TU'!C80</f>
        <v>0</v>
      </c>
      <c r="D80" s="221">
        <f>IFERROR(VLOOKUP(A80,$AB$81:AC97,2, FALSE),0)</f>
        <v>0</v>
      </c>
      <c r="E80" s="222"/>
      <c r="F80" s="221"/>
      <c r="G80" s="222">
        <f t="shared" si="57"/>
        <v>0</v>
      </c>
      <c r="H80" s="222">
        <f t="shared" si="43"/>
        <v>82677.509999999995</v>
      </c>
      <c r="I80" s="223">
        <v>10</v>
      </c>
      <c r="J80" s="222">
        <f t="shared" si="44"/>
        <v>688.97924999999998</v>
      </c>
      <c r="K80" s="222">
        <f t="shared" si="45"/>
        <v>688.97924999999998</v>
      </c>
      <c r="L80" s="222">
        <f t="shared" si="46"/>
        <v>688.97924999999998</v>
      </c>
      <c r="M80" s="222">
        <f t="shared" si="47"/>
        <v>688.97924999999998</v>
      </c>
      <c r="N80" s="222">
        <f t="shared" si="48"/>
        <v>688.97924999999998</v>
      </c>
      <c r="O80" s="222">
        <f t="shared" si="49"/>
        <v>688.97924999999998</v>
      </c>
      <c r="P80" s="222">
        <f t="shared" si="50"/>
        <v>688.97924999999998</v>
      </c>
      <c r="Q80" s="222">
        <f t="shared" si="51"/>
        <v>688.97924999999998</v>
      </c>
      <c r="R80" s="222">
        <f t="shared" si="52"/>
        <v>688.97924999999998</v>
      </c>
      <c r="S80" s="222">
        <f t="shared" si="53"/>
        <v>688.97924999999998</v>
      </c>
      <c r="T80" s="222">
        <f t="shared" si="54"/>
        <v>688.97924999999998</v>
      </c>
      <c r="U80" s="222">
        <f t="shared" si="55"/>
        <v>688.97924999999998</v>
      </c>
      <c r="V80" s="224">
        <f t="shared" si="56"/>
        <v>8267.751000000002</v>
      </c>
      <c r="W80" s="222">
        <f t="shared" si="59"/>
        <v>74409.758999999991</v>
      </c>
      <c r="X80" s="225">
        <f t="shared" si="58"/>
        <v>8267.7510000000002</v>
      </c>
      <c r="Y80" s="156">
        <f t="shared" si="42"/>
        <v>0</v>
      </c>
      <c r="Z80" s="147">
        <f>V80-'UGL CCA_with, Dec 31 TU'!V80</f>
        <v>0</v>
      </c>
      <c r="AB80" s="198"/>
      <c r="AC80" s="198"/>
      <c r="AD80" s="198"/>
    </row>
    <row r="81" spans="1:32" hidden="1">
      <c r="A81" s="226">
        <v>7</v>
      </c>
      <c r="B81" s="221">
        <f t="shared" si="40"/>
        <v>572897337.83870244</v>
      </c>
      <c r="C81" s="221">
        <f>'UGL CCA_with, Dec 31 TU'!C81</f>
        <v>3095437</v>
      </c>
      <c r="D81" s="221">
        <f>IFERROR(VLOOKUP(A81,$AB$81:AC98,2, FALSE),0)</f>
        <v>0</v>
      </c>
      <c r="E81" s="222"/>
      <c r="F81" s="221"/>
      <c r="G81" s="222">
        <f t="shared" si="57"/>
        <v>1547718.5</v>
      </c>
      <c r="H81" s="222">
        <f t="shared" si="43"/>
        <v>574445056.33870244</v>
      </c>
      <c r="I81" s="223">
        <v>15</v>
      </c>
      <c r="J81" s="222">
        <f t="shared" si="44"/>
        <v>7180563.2042337805</v>
      </c>
      <c r="K81" s="222">
        <f t="shared" si="45"/>
        <v>7180563.2042337805</v>
      </c>
      <c r="L81" s="222">
        <f>H81*I81/100/12</f>
        <v>7180563.2042337805</v>
      </c>
      <c r="M81" s="222">
        <f t="shared" si="47"/>
        <v>7180563.2042337805</v>
      </c>
      <c r="N81" s="222">
        <f t="shared" si="48"/>
        <v>7180563.2042337805</v>
      </c>
      <c r="O81" s="222">
        <f t="shared" si="49"/>
        <v>7180563.2042337805</v>
      </c>
      <c r="P81" s="222">
        <f t="shared" si="50"/>
        <v>7180563.2042337805</v>
      </c>
      <c r="Q81" s="222">
        <f t="shared" si="51"/>
        <v>7180563.2042337805</v>
      </c>
      <c r="R81" s="222">
        <f t="shared" si="52"/>
        <v>7180563.2042337805</v>
      </c>
      <c r="S81" s="222">
        <f t="shared" si="53"/>
        <v>7180563.2042337805</v>
      </c>
      <c r="T81" s="222">
        <f t="shared" si="54"/>
        <v>7180563.2042337805</v>
      </c>
      <c r="U81" s="222">
        <f t="shared" si="55"/>
        <v>7180563.2042337805</v>
      </c>
      <c r="V81" s="224">
        <f t="shared" si="56"/>
        <v>86166758.450805366</v>
      </c>
      <c r="W81" s="222">
        <f t="shared" si="59"/>
        <v>489826016.38789707</v>
      </c>
      <c r="X81" s="225">
        <f t="shared" si="58"/>
        <v>86166758.450805366</v>
      </c>
      <c r="Y81" s="156">
        <f t="shared" si="42"/>
        <v>0</v>
      </c>
      <c r="Z81" s="147">
        <f>V81-'UGL CCA_with, Dec 31 TU'!V81</f>
        <v>-289195.54200713336</v>
      </c>
      <c r="AB81" s="198"/>
      <c r="AC81" s="198"/>
      <c r="AD81" s="198"/>
      <c r="AE81" s="97"/>
      <c r="AF81" s="227"/>
    </row>
    <row r="82" spans="1:32" hidden="1">
      <c r="A82" s="226">
        <v>8</v>
      </c>
      <c r="B82" s="221">
        <f t="shared" si="40"/>
        <v>185198944.53862458</v>
      </c>
      <c r="C82" s="221">
        <f>'UGL CCA_with, Dec 31 TU'!C82</f>
        <v>11746945</v>
      </c>
      <c r="D82" s="221">
        <f>IFERROR(VLOOKUP(A82,$AB$81:AC99,2, FALSE),0)-AF86</f>
        <v>0</v>
      </c>
      <c r="E82" s="222"/>
      <c r="F82" s="221"/>
      <c r="G82" s="222">
        <f t="shared" si="57"/>
        <v>5873472.5</v>
      </c>
      <c r="H82" s="222">
        <f t="shared" si="43"/>
        <v>191072417.03862458</v>
      </c>
      <c r="I82" s="223">
        <v>20</v>
      </c>
      <c r="J82" s="222">
        <f t="shared" si="44"/>
        <v>3184540.2839770764</v>
      </c>
      <c r="K82" s="222">
        <f t="shared" si="45"/>
        <v>3184540.2839770764</v>
      </c>
      <c r="L82" s="222">
        <f t="shared" ref="L82:L96" si="60">H82*I82/100/12</f>
        <v>3184540.2839770764</v>
      </c>
      <c r="M82" s="222">
        <f t="shared" si="47"/>
        <v>3184540.2839770764</v>
      </c>
      <c r="N82" s="222">
        <f t="shared" si="48"/>
        <v>3184540.2839770764</v>
      </c>
      <c r="O82" s="222">
        <f t="shared" si="49"/>
        <v>3184540.2839770764</v>
      </c>
      <c r="P82" s="222">
        <f t="shared" si="50"/>
        <v>3184540.2839770764</v>
      </c>
      <c r="Q82" s="222">
        <f t="shared" si="51"/>
        <v>3184540.2839770764</v>
      </c>
      <c r="R82" s="222">
        <f t="shared" si="52"/>
        <v>3184540.2839770764</v>
      </c>
      <c r="S82" s="222">
        <f t="shared" si="53"/>
        <v>3184540.2839770764</v>
      </c>
      <c r="T82" s="222">
        <f t="shared" si="54"/>
        <v>3184540.2839770764</v>
      </c>
      <c r="U82" s="222">
        <f t="shared" si="55"/>
        <v>3184540.2839770764</v>
      </c>
      <c r="V82" s="224">
        <f t="shared" si="56"/>
        <v>38214483.407724917</v>
      </c>
      <c r="W82" s="222">
        <f t="shared" si="59"/>
        <v>158731406.13089967</v>
      </c>
      <c r="X82" s="225">
        <f t="shared" si="58"/>
        <v>38214483.407724917</v>
      </c>
      <c r="Y82" s="156">
        <f t="shared" si="42"/>
        <v>0</v>
      </c>
      <c r="Z82" s="147">
        <f>V82-'UGL CCA_with, Dec 31 TU'!V82</f>
        <v>-1560278.7216230184</v>
      </c>
      <c r="AB82" s="198"/>
      <c r="AC82" s="198"/>
      <c r="AD82" s="198"/>
      <c r="AE82" s="101"/>
      <c r="AF82" s="102"/>
    </row>
    <row r="83" spans="1:32" hidden="1">
      <c r="A83" s="226">
        <v>10</v>
      </c>
      <c r="B83" s="221">
        <f t="shared" si="40"/>
        <v>15117461.247866355</v>
      </c>
      <c r="C83" s="221">
        <f>'UGL CCA_with, Dec 31 TU'!C83</f>
        <v>6721080</v>
      </c>
      <c r="D83" s="221">
        <f>IFERROR(VLOOKUP(A83,$AB$81:AC100,2, FALSE),0)</f>
        <v>0</v>
      </c>
      <c r="E83" s="222"/>
      <c r="F83" s="221"/>
      <c r="G83" s="222">
        <f>+((C83+F83)*0.5)</f>
        <v>3360540</v>
      </c>
      <c r="H83" s="222">
        <f t="shared" si="43"/>
        <v>18478001.247866355</v>
      </c>
      <c r="I83" s="223">
        <v>30</v>
      </c>
      <c r="J83" s="222">
        <f t="shared" si="44"/>
        <v>461950.03119665891</v>
      </c>
      <c r="K83" s="222">
        <f t="shared" si="45"/>
        <v>461950.03119665891</v>
      </c>
      <c r="L83" s="222">
        <f t="shared" si="60"/>
        <v>461950.03119665891</v>
      </c>
      <c r="M83" s="222">
        <f t="shared" si="47"/>
        <v>461950.03119665891</v>
      </c>
      <c r="N83" s="222">
        <f t="shared" si="48"/>
        <v>461950.03119665891</v>
      </c>
      <c r="O83" s="222">
        <f t="shared" si="49"/>
        <v>461950.03119665891</v>
      </c>
      <c r="P83" s="222">
        <f t="shared" si="50"/>
        <v>461950.03119665891</v>
      </c>
      <c r="Q83" s="222">
        <f t="shared" si="51"/>
        <v>461950.03119665891</v>
      </c>
      <c r="R83" s="222">
        <f t="shared" si="52"/>
        <v>461950.03119665891</v>
      </c>
      <c r="S83" s="222">
        <f t="shared" si="53"/>
        <v>461950.03119665891</v>
      </c>
      <c r="T83" s="222">
        <f t="shared" si="54"/>
        <v>461950.03119665891</v>
      </c>
      <c r="U83" s="222">
        <f t="shared" si="55"/>
        <v>461950.03119665891</v>
      </c>
      <c r="V83" s="224">
        <f t="shared" si="56"/>
        <v>5543400.3743599057</v>
      </c>
      <c r="W83" s="222">
        <f t="shared" si="59"/>
        <v>16295140.873506449</v>
      </c>
      <c r="X83" s="225">
        <f t="shared" si="58"/>
        <v>5543400.3743599067</v>
      </c>
      <c r="Y83" s="156">
        <f t="shared" si="42"/>
        <v>0</v>
      </c>
      <c r="Z83" s="147">
        <f>V83-'UGL CCA_with, Dec 31 TU'!V83</f>
        <v>-706091.56564009469</v>
      </c>
      <c r="AB83" s="198"/>
      <c r="AC83" s="198"/>
      <c r="AD83" s="198"/>
      <c r="AE83" s="101"/>
      <c r="AF83" s="228"/>
    </row>
    <row r="84" spans="1:32" hidden="1">
      <c r="A84" s="226">
        <v>12</v>
      </c>
      <c r="B84" s="221">
        <f t="shared" si="40"/>
        <v>321244.71893275343</v>
      </c>
      <c r="C84" s="221">
        <f>'UGL CCA_with, Dec 31 TU'!C84</f>
        <v>36828232</v>
      </c>
      <c r="D84" s="221">
        <f>IFERROR(VLOOKUP(A84,$AB$81:AC101,2, FALSE),0)</f>
        <v>0</v>
      </c>
      <c r="E84" s="222"/>
      <c r="F84" s="221"/>
      <c r="G84" s="222">
        <f>+((C84-D84+F84)*0.5)</f>
        <v>18414116</v>
      </c>
      <c r="H84" s="222">
        <f>+B84+G84+D84</f>
        <v>18735360.718932755</v>
      </c>
      <c r="I84" s="223">
        <v>100</v>
      </c>
      <c r="J84" s="222">
        <f>H84*I84/100/12</f>
        <v>1561280.0599110629</v>
      </c>
      <c r="K84" s="222">
        <f t="shared" si="45"/>
        <v>1561280.0599110629</v>
      </c>
      <c r="L84" s="222">
        <f t="shared" si="60"/>
        <v>1561280.0599110629</v>
      </c>
      <c r="M84" s="222">
        <f t="shared" si="47"/>
        <v>1561280.0599110629</v>
      </c>
      <c r="N84" s="222">
        <f t="shared" si="48"/>
        <v>1561280.0599110629</v>
      </c>
      <c r="O84" s="222">
        <f t="shared" si="49"/>
        <v>1561280.0599110629</v>
      </c>
      <c r="P84" s="222">
        <f t="shared" si="50"/>
        <v>1561280.0599110629</v>
      </c>
      <c r="Q84" s="222">
        <f t="shared" si="51"/>
        <v>1561280.0599110629</v>
      </c>
      <c r="R84" s="222">
        <f t="shared" si="52"/>
        <v>1561280.0599110629</v>
      </c>
      <c r="S84" s="222">
        <f t="shared" si="53"/>
        <v>1561280.0599110629</v>
      </c>
      <c r="T84" s="222">
        <f t="shared" si="54"/>
        <v>1561280.0599110629</v>
      </c>
      <c r="U84" s="222">
        <f t="shared" si="55"/>
        <v>1561280.0599110629</v>
      </c>
      <c r="V84" s="224">
        <f>SUM(J84:U84)</f>
        <v>18735360.718932755</v>
      </c>
      <c r="W84" s="222">
        <f>+B84+C84+F84-V84</f>
        <v>18414116</v>
      </c>
      <c r="X84" s="229">
        <f t="shared" si="58"/>
        <v>18735360.718932755</v>
      </c>
      <c r="Y84" s="162">
        <f t="shared" si="42"/>
        <v>0</v>
      </c>
      <c r="Z84" s="147">
        <f>V84-'UGL CCA_with, Dec 31 TU'!V84</f>
        <v>-2900535.7810672447</v>
      </c>
      <c r="AB84" s="198"/>
      <c r="AC84" s="198"/>
      <c r="AD84" s="198"/>
      <c r="AE84" s="101"/>
      <c r="AF84" s="228"/>
    </row>
    <row r="85" spans="1:32" hidden="1">
      <c r="A85" s="226">
        <v>13</v>
      </c>
      <c r="B85" s="221">
        <f t="shared" si="40"/>
        <v>975064.09164383542</v>
      </c>
      <c r="C85" s="221">
        <f>'UGL CCA_with, Dec 31 TU'!C85</f>
        <v>0</v>
      </c>
      <c r="D85" s="221">
        <f>IFERROR(VLOOKUP(A85,$AB$81:AC102,2, FALSE),0)</f>
        <v>0</v>
      </c>
      <c r="E85" s="222"/>
      <c r="F85" s="221"/>
      <c r="G85" s="222">
        <f t="shared" ref="G85:G96" si="61">+((C85+F85)*0.5)</f>
        <v>0</v>
      </c>
      <c r="H85" s="222">
        <f t="shared" ref="H85:H96" si="62">+B85+G85+D85</f>
        <v>975064.09164383542</v>
      </c>
      <c r="I85" s="223"/>
      <c r="J85" s="222">
        <f t="shared" ref="J85:J96" si="63">H85*I85/100/12</f>
        <v>0</v>
      </c>
      <c r="K85" s="222">
        <f t="shared" si="45"/>
        <v>0</v>
      </c>
      <c r="L85" s="222">
        <f t="shared" si="60"/>
        <v>0</v>
      </c>
      <c r="M85" s="222">
        <f t="shared" si="47"/>
        <v>0</v>
      </c>
      <c r="N85" s="222">
        <f t="shared" si="48"/>
        <v>0</v>
      </c>
      <c r="O85" s="222">
        <f t="shared" si="49"/>
        <v>0</v>
      </c>
      <c r="P85" s="222">
        <f t="shared" si="50"/>
        <v>0</v>
      </c>
      <c r="Q85" s="222">
        <f t="shared" si="51"/>
        <v>0</v>
      </c>
      <c r="R85" s="222">
        <f t="shared" si="52"/>
        <v>0</v>
      </c>
      <c r="S85" s="222">
        <f t="shared" si="53"/>
        <v>0</v>
      </c>
      <c r="T85" s="222">
        <f t="shared" si="54"/>
        <v>0</v>
      </c>
      <c r="U85" s="222">
        <f t="shared" si="55"/>
        <v>0</v>
      </c>
      <c r="V85" s="224">
        <f>+'UGL CCA_with, Dec 31 TU'!V85</f>
        <v>300275.52120097581</v>
      </c>
      <c r="W85" s="222">
        <f t="shared" ref="W85:W96" si="64">+B85+C85+F85-V85</f>
        <v>674788.57044285955</v>
      </c>
      <c r="X85" s="225"/>
      <c r="Y85" s="95">
        <f>V85-X85</f>
        <v>300275.52120097581</v>
      </c>
      <c r="Z85" s="147">
        <f>V85-'UGL CCA_with, Dec 31 TU'!V85</f>
        <v>0</v>
      </c>
      <c r="AB85" s="198"/>
      <c r="AC85" s="198"/>
      <c r="AD85" s="198"/>
      <c r="AE85" s="101"/>
      <c r="AF85" s="230"/>
    </row>
    <row r="86" spans="1:32" hidden="1">
      <c r="A86" s="226">
        <v>17</v>
      </c>
      <c r="B86" s="221">
        <f t="shared" si="40"/>
        <v>528272.09600000002</v>
      </c>
      <c r="C86" s="221">
        <f>'UGL CCA_with, Dec 31 TU'!C86</f>
        <v>0</v>
      </c>
      <c r="D86" s="221">
        <f>IFERROR(VLOOKUP(A86,$AB$81:AC103,2, FALSE),0)</f>
        <v>0</v>
      </c>
      <c r="E86" s="222"/>
      <c r="F86" s="221"/>
      <c r="G86" s="222">
        <f t="shared" si="61"/>
        <v>0</v>
      </c>
      <c r="H86" s="222">
        <f t="shared" si="62"/>
        <v>528272.09600000002</v>
      </c>
      <c r="I86" s="223">
        <v>8</v>
      </c>
      <c r="J86" s="222">
        <f t="shared" si="63"/>
        <v>3521.8139733333337</v>
      </c>
      <c r="K86" s="222">
        <f t="shared" si="45"/>
        <v>3521.8139733333337</v>
      </c>
      <c r="L86" s="222">
        <f t="shared" si="60"/>
        <v>3521.8139733333337</v>
      </c>
      <c r="M86" s="222">
        <f t="shared" si="47"/>
        <v>3521.8139733333337</v>
      </c>
      <c r="N86" s="222">
        <f t="shared" si="48"/>
        <v>3521.8139733333337</v>
      </c>
      <c r="O86" s="222">
        <f t="shared" si="49"/>
        <v>3521.8139733333337</v>
      </c>
      <c r="P86" s="222">
        <f t="shared" si="50"/>
        <v>3521.8139733333337</v>
      </c>
      <c r="Q86" s="222">
        <f t="shared" si="51"/>
        <v>3521.8139733333337</v>
      </c>
      <c r="R86" s="222">
        <f t="shared" si="52"/>
        <v>3521.8139733333337</v>
      </c>
      <c r="S86" s="222">
        <f t="shared" si="53"/>
        <v>3521.8139733333337</v>
      </c>
      <c r="T86" s="222">
        <f t="shared" si="54"/>
        <v>3521.8139733333337</v>
      </c>
      <c r="U86" s="222">
        <f t="shared" si="55"/>
        <v>3521.8139733333337</v>
      </c>
      <c r="V86" s="224">
        <f t="shared" ref="V86:V96" si="65">SUM(J86:U86)</f>
        <v>42261.767680000004</v>
      </c>
      <c r="W86" s="222">
        <f t="shared" si="64"/>
        <v>486010.32832000003</v>
      </c>
      <c r="X86" s="225">
        <f t="shared" ref="X86:X96" si="66">H86*I86/100</f>
        <v>42261.767680000004</v>
      </c>
      <c r="Y86" s="95">
        <f t="shared" ref="Y86:Y97" si="67">V86-X86</f>
        <v>0</v>
      </c>
      <c r="Z86" s="147">
        <f>V86-'UGL CCA_with, Dec 31 TU'!V86</f>
        <v>0</v>
      </c>
      <c r="AB86" s="198"/>
      <c r="AC86" s="198"/>
      <c r="AD86" s="198"/>
      <c r="AE86" s="101"/>
      <c r="AF86" s="230"/>
    </row>
    <row r="87" spans="1:32" hidden="1">
      <c r="A87" s="226">
        <v>38</v>
      </c>
      <c r="B87" s="221">
        <f t="shared" si="40"/>
        <v>3719413.9797550286</v>
      </c>
      <c r="C87" s="221">
        <f>'UGL CCA_with, Dec 31 TU'!C87</f>
        <v>0</v>
      </c>
      <c r="D87" s="221">
        <f>IFERROR(VLOOKUP(A87,$AB$81:AC104,2, FALSE),0)</f>
        <v>0</v>
      </c>
      <c r="E87" s="222"/>
      <c r="F87" s="221"/>
      <c r="G87" s="222">
        <f t="shared" si="61"/>
        <v>0</v>
      </c>
      <c r="H87" s="222">
        <f t="shared" si="62"/>
        <v>3719413.9797550286</v>
      </c>
      <c r="I87" s="223">
        <v>30</v>
      </c>
      <c r="J87" s="222">
        <f t="shared" si="63"/>
        <v>92985.349493875707</v>
      </c>
      <c r="K87" s="222">
        <f t="shared" si="45"/>
        <v>92985.349493875707</v>
      </c>
      <c r="L87" s="222">
        <f t="shared" si="60"/>
        <v>92985.349493875707</v>
      </c>
      <c r="M87" s="222">
        <f t="shared" si="47"/>
        <v>92985.349493875707</v>
      </c>
      <c r="N87" s="222">
        <f t="shared" si="48"/>
        <v>92985.349493875707</v>
      </c>
      <c r="O87" s="222">
        <f t="shared" si="49"/>
        <v>92985.349493875707</v>
      </c>
      <c r="P87" s="222">
        <f t="shared" si="50"/>
        <v>92985.349493875707</v>
      </c>
      <c r="Q87" s="222">
        <f t="shared" si="51"/>
        <v>92985.349493875707</v>
      </c>
      <c r="R87" s="222">
        <f t="shared" si="52"/>
        <v>92985.349493875707</v>
      </c>
      <c r="S87" s="222">
        <f t="shared" si="53"/>
        <v>92985.349493875707</v>
      </c>
      <c r="T87" s="222">
        <f t="shared" si="54"/>
        <v>92985.349493875707</v>
      </c>
      <c r="U87" s="222">
        <f t="shared" si="55"/>
        <v>92985.349493875707</v>
      </c>
      <c r="V87" s="224">
        <f t="shared" si="65"/>
        <v>1115824.1939265088</v>
      </c>
      <c r="W87" s="222">
        <f t="shared" si="64"/>
        <v>2603589.7858285196</v>
      </c>
      <c r="X87" s="225">
        <f t="shared" si="66"/>
        <v>1115824.1939265085</v>
      </c>
      <c r="Y87" s="95">
        <f t="shared" si="67"/>
        <v>0</v>
      </c>
      <c r="Z87" s="147">
        <f>V87-'UGL CCA_with, Dec 31 TU'!V87</f>
        <v>-426835.02757349145</v>
      </c>
      <c r="AB87" s="198"/>
      <c r="AC87" s="198"/>
      <c r="AD87" s="198"/>
      <c r="AE87" s="101"/>
      <c r="AF87" s="230"/>
    </row>
    <row r="88" spans="1:32" hidden="1">
      <c r="A88" s="226">
        <v>41</v>
      </c>
      <c r="B88" s="221">
        <f t="shared" si="40"/>
        <v>5230910.5772670601</v>
      </c>
      <c r="C88" s="221">
        <f>'UGL CCA_with, Dec 31 TU'!C88</f>
        <v>3770446</v>
      </c>
      <c r="D88" s="221">
        <f>IFERROR(VLOOKUP(A88,$AB$81:AC105,2, FALSE),0)</f>
        <v>0</v>
      </c>
      <c r="E88" s="222"/>
      <c r="F88" s="221"/>
      <c r="G88" s="222">
        <f t="shared" si="61"/>
        <v>1885223</v>
      </c>
      <c r="H88" s="222">
        <f t="shared" si="62"/>
        <v>7116133.5772670601</v>
      </c>
      <c r="I88" s="223">
        <v>25</v>
      </c>
      <c r="J88" s="222">
        <f t="shared" si="63"/>
        <v>148252.78285973042</v>
      </c>
      <c r="K88" s="222">
        <f t="shared" si="45"/>
        <v>148252.78285973042</v>
      </c>
      <c r="L88" s="222">
        <f t="shared" si="60"/>
        <v>148252.78285973042</v>
      </c>
      <c r="M88" s="222">
        <f t="shared" si="47"/>
        <v>148252.78285973042</v>
      </c>
      <c r="N88" s="222">
        <f t="shared" si="48"/>
        <v>148252.78285973042</v>
      </c>
      <c r="O88" s="222">
        <f t="shared" si="49"/>
        <v>148252.78285973042</v>
      </c>
      <c r="P88" s="222">
        <f t="shared" si="50"/>
        <v>148252.78285973042</v>
      </c>
      <c r="Q88" s="222">
        <f t="shared" si="51"/>
        <v>148252.78285973042</v>
      </c>
      <c r="R88" s="222">
        <f t="shared" si="52"/>
        <v>148252.78285973042</v>
      </c>
      <c r="S88" s="222">
        <f t="shared" si="53"/>
        <v>148252.78285973042</v>
      </c>
      <c r="T88" s="222">
        <f t="shared" si="54"/>
        <v>148252.78285973042</v>
      </c>
      <c r="U88" s="222">
        <f t="shared" si="55"/>
        <v>148252.78285973042</v>
      </c>
      <c r="V88" s="224">
        <f t="shared" si="65"/>
        <v>1779033.3943167655</v>
      </c>
      <c r="W88" s="222">
        <f t="shared" si="64"/>
        <v>7222323.1829502946</v>
      </c>
      <c r="X88" s="225">
        <f t="shared" si="66"/>
        <v>1779033.394316765</v>
      </c>
      <c r="Y88" s="95">
        <f t="shared" si="67"/>
        <v>0</v>
      </c>
      <c r="Z88" s="147">
        <f>V88-'UGL CCA_with, Dec 31 TU'!V88</f>
        <v>-54741.061119877966</v>
      </c>
      <c r="AB88" s="198"/>
      <c r="AC88" s="198"/>
      <c r="AD88" s="198"/>
      <c r="AE88" s="101"/>
      <c r="AF88" s="230"/>
    </row>
    <row r="89" spans="1:32" hidden="1">
      <c r="A89" s="226">
        <v>45</v>
      </c>
      <c r="B89" s="221">
        <f t="shared" si="40"/>
        <v>3934.6175000000017</v>
      </c>
      <c r="C89" s="221">
        <f>'UGL CCA_with, Dec 31 TU'!C89</f>
        <v>0</v>
      </c>
      <c r="D89" s="221">
        <f>IFERROR(VLOOKUP(A89,$AB$81:AC106,2, FALSE),0)</f>
        <v>0</v>
      </c>
      <c r="E89" s="222"/>
      <c r="F89" s="221"/>
      <c r="G89" s="222">
        <f t="shared" si="61"/>
        <v>0</v>
      </c>
      <c r="H89" s="222">
        <f t="shared" si="62"/>
        <v>3934.6175000000017</v>
      </c>
      <c r="I89" s="223">
        <v>45</v>
      </c>
      <c r="J89" s="222">
        <f t="shared" si="63"/>
        <v>147.54815625000006</v>
      </c>
      <c r="K89" s="222">
        <f t="shared" si="45"/>
        <v>147.54815625000006</v>
      </c>
      <c r="L89" s="222">
        <f t="shared" si="60"/>
        <v>147.54815625000006</v>
      </c>
      <c r="M89" s="222">
        <f t="shared" si="47"/>
        <v>147.54815625000006</v>
      </c>
      <c r="N89" s="222">
        <f t="shared" si="48"/>
        <v>147.54815625000006</v>
      </c>
      <c r="O89" s="222">
        <f t="shared" si="49"/>
        <v>147.54815625000006</v>
      </c>
      <c r="P89" s="222">
        <f t="shared" si="50"/>
        <v>147.54815625000006</v>
      </c>
      <c r="Q89" s="222">
        <f t="shared" si="51"/>
        <v>147.54815625000006</v>
      </c>
      <c r="R89" s="222">
        <f t="shared" si="52"/>
        <v>147.54815625000006</v>
      </c>
      <c r="S89" s="222">
        <f t="shared" si="53"/>
        <v>147.54815625000006</v>
      </c>
      <c r="T89" s="222">
        <f t="shared" si="54"/>
        <v>147.54815625000006</v>
      </c>
      <c r="U89" s="222">
        <f t="shared" si="55"/>
        <v>147.54815625000006</v>
      </c>
      <c r="V89" s="224">
        <f t="shared" si="65"/>
        <v>1770.5778750000011</v>
      </c>
      <c r="W89" s="222">
        <f t="shared" si="64"/>
        <v>2164.0396250000003</v>
      </c>
      <c r="X89" s="225">
        <f t="shared" si="66"/>
        <v>1770.5778750000006</v>
      </c>
      <c r="Y89" s="95">
        <f t="shared" si="67"/>
        <v>0</v>
      </c>
      <c r="Z89" s="147">
        <f>V89-'UGL CCA_with, Dec 31 TU'!V89</f>
        <v>0</v>
      </c>
      <c r="AB89" s="198"/>
      <c r="AC89" s="198"/>
      <c r="AD89" s="198"/>
      <c r="AE89" s="101"/>
      <c r="AF89" s="230"/>
    </row>
    <row r="90" spans="1:32" hidden="1">
      <c r="A90" s="231">
        <v>49</v>
      </c>
      <c r="B90" s="221">
        <f t="shared" si="40"/>
        <v>736345851.90720916</v>
      </c>
      <c r="C90" s="221">
        <f>'UGL CCA_with, Dec 31 TU'!C90</f>
        <v>126638045</v>
      </c>
      <c r="D90" s="221">
        <f>IFERROR(VLOOKUP(A90,$AB$81:AC107,2, FALSE),0)-AF88</f>
        <v>0</v>
      </c>
      <c r="E90" s="222"/>
      <c r="F90" s="221"/>
      <c r="G90" s="222">
        <f t="shared" si="61"/>
        <v>63319022.5</v>
      </c>
      <c r="H90" s="222">
        <f t="shared" si="62"/>
        <v>799664874.40720916</v>
      </c>
      <c r="I90" s="223">
        <v>8</v>
      </c>
      <c r="J90" s="222">
        <f t="shared" si="63"/>
        <v>5331099.1627147282</v>
      </c>
      <c r="K90" s="222">
        <f t="shared" si="45"/>
        <v>5331099.1627147282</v>
      </c>
      <c r="L90" s="222">
        <f t="shared" si="60"/>
        <v>5331099.1627147282</v>
      </c>
      <c r="M90" s="222">
        <f t="shared" si="47"/>
        <v>5331099.1627147282</v>
      </c>
      <c r="N90" s="222">
        <f t="shared" si="48"/>
        <v>5331099.1627147282</v>
      </c>
      <c r="O90" s="222">
        <f t="shared" si="49"/>
        <v>5331099.1627147282</v>
      </c>
      <c r="P90" s="222">
        <f t="shared" si="50"/>
        <v>5331099.1627147282</v>
      </c>
      <c r="Q90" s="222">
        <f t="shared" si="51"/>
        <v>5331099.1627147282</v>
      </c>
      <c r="R90" s="222">
        <f t="shared" si="52"/>
        <v>5331099.1627147282</v>
      </c>
      <c r="S90" s="222">
        <f t="shared" si="53"/>
        <v>5331099.1627147282</v>
      </c>
      <c r="T90" s="222">
        <f t="shared" si="54"/>
        <v>5331099.1627147282</v>
      </c>
      <c r="U90" s="222">
        <f t="shared" si="55"/>
        <v>5331099.1627147282</v>
      </c>
      <c r="V90" s="224">
        <f t="shared" si="65"/>
        <v>63973189.952576734</v>
      </c>
      <c r="W90" s="222">
        <f t="shared" si="64"/>
        <v>799010706.9546324</v>
      </c>
      <c r="X90" s="225">
        <f t="shared" si="66"/>
        <v>63973189.952576734</v>
      </c>
      <c r="Y90" s="95">
        <f t="shared" si="67"/>
        <v>0</v>
      </c>
      <c r="Z90" s="147">
        <f>V90-'UGL CCA_with, Dec 31 TU'!V90</f>
        <v>-593362.39451032877</v>
      </c>
      <c r="AB90" s="198"/>
      <c r="AC90" s="198"/>
      <c r="AD90" s="198"/>
      <c r="AE90" s="101"/>
      <c r="AF90" s="104"/>
    </row>
    <row r="91" spans="1:32" ht="13.5" hidden="1" thickBot="1">
      <c r="A91" s="231">
        <v>50</v>
      </c>
      <c r="B91" s="221">
        <f t="shared" si="40"/>
        <v>14213076.965411838</v>
      </c>
      <c r="C91" s="221">
        <f>'UGL CCA_with, Dec 31 TU'!C91</f>
        <v>19818099</v>
      </c>
      <c r="D91" s="221">
        <f>IFERROR(VLOOKUP(A91,$AB$81:AC108,2, FALSE),0)</f>
        <v>0</v>
      </c>
      <c r="E91" s="222"/>
      <c r="F91" s="221"/>
      <c r="G91" s="222">
        <f t="shared" si="61"/>
        <v>9909049.5</v>
      </c>
      <c r="H91" s="222">
        <f t="shared" si="62"/>
        <v>24122126.465411838</v>
      </c>
      <c r="I91" s="223">
        <v>55</v>
      </c>
      <c r="J91" s="222">
        <f t="shared" si="63"/>
        <v>1105597.4629980426</v>
      </c>
      <c r="K91" s="222">
        <f t="shared" si="45"/>
        <v>1105597.4629980426</v>
      </c>
      <c r="L91" s="222">
        <f t="shared" si="60"/>
        <v>1105597.4629980426</v>
      </c>
      <c r="M91" s="222">
        <f t="shared" si="47"/>
        <v>1105597.4629980426</v>
      </c>
      <c r="N91" s="222">
        <f t="shared" si="48"/>
        <v>1105597.4629980426</v>
      </c>
      <c r="O91" s="222">
        <f t="shared" si="49"/>
        <v>1105597.4629980426</v>
      </c>
      <c r="P91" s="222">
        <f t="shared" si="50"/>
        <v>1105597.4629980426</v>
      </c>
      <c r="Q91" s="222">
        <f t="shared" si="51"/>
        <v>1105597.4629980426</v>
      </c>
      <c r="R91" s="222">
        <f t="shared" si="52"/>
        <v>1105597.4629980426</v>
      </c>
      <c r="S91" s="222">
        <f t="shared" si="53"/>
        <v>1105597.4629980426</v>
      </c>
      <c r="T91" s="222">
        <f t="shared" si="54"/>
        <v>1105597.4629980426</v>
      </c>
      <c r="U91" s="222">
        <f t="shared" si="55"/>
        <v>1105597.4629980426</v>
      </c>
      <c r="V91" s="224">
        <f t="shared" si="65"/>
        <v>13267169.555976508</v>
      </c>
      <c r="W91" s="222">
        <f t="shared" si="64"/>
        <v>20764006.409435332</v>
      </c>
      <c r="X91" s="225">
        <f t="shared" si="66"/>
        <v>13267169.55597651</v>
      </c>
      <c r="Y91" s="95">
        <f t="shared" si="67"/>
        <v>0</v>
      </c>
      <c r="Z91" s="147">
        <f>V91-'UGL CCA_with, Dec 31 TU'!V91</f>
        <v>-8195882.7872422393</v>
      </c>
      <c r="AB91" s="198"/>
      <c r="AC91" s="198"/>
      <c r="AD91" s="198"/>
      <c r="AE91" s="112"/>
      <c r="AF91" s="232"/>
    </row>
    <row r="92" spans="1:32" hidden="1">
      <c r="A92" s="226">
        <v>51</v>
      </c>
      <c r="B92" s="221">
        <f t="shared" si="40"/>
        <v>1449505055.1741564</v>
      </c>
      <c r="C92" s="221">
        <f>'UGL CCA_with, Dec 31 TU'!C92</f>
        <v>276388488.048271</v>
      </c>
      <c r="D92" s="221">
        <f>IFERROR(VLOOKUP(A92,$AB$81:AC109,2, FALSE),0)-AF89</f>
        <v>0</v>
      </c>
      <c r="E92" s="222"/>
      <c r="F92" s="221"/>
      <c r="G92" s="222">
        <f t="shared" si="61"/>
        <v>138194244.0241355</v>
      </c>
      <c r="H92" s="222">
        <f t="shared" si="62"/>
        <v>1587699299.198292</v>
      </c>
      <c r="I92" s="223">
        <v>6</v>
      </c>
      <c r="J92" s="222">
        <f t="shared" si="63"/>
        <v>7938496.495991461</v>
      </c>
      <c r="K92" s="222">
        <f t="shared" si="45"/>
        <v>7938496.495991461</v>
      </c>
      <c r="L92" s="222">
        <f t="shared" si="60"/>
        <v>7938496.495991461</v>
      </c>
      <c r="M92" s="222">
        <f t="shared" si="47"/>
        <v>7938496.495991461</v>
      </c>
      <c r="N92" s="222">
        <f t="shared" si="48"/>
        <v>7938496.495991461</v>
      </c>
      <c r="O92" s="222">
        <f t="shared" si="49"/>
        <v>7938496.495991461</v>
      </c>
      <c r="P92" s="222">
        <f t="shared" si="50"/>
        <v>7938496.495991461</v>
      </c>
      <c r="Q92" s="222">
        <f t="shared" si="51"/>
        <v>7938496.495991461</v>
      </c>
      <c r="R92" s="222">
        <f t="shared" si="52"/>
        <v>7938496.495991461</v>
      </c>
      <c r="S92" s="222">
        <f t="shared" si="53"/>
        <v>7938496.495991461</v>
      </c>
      <c r="T92" s="222">
        <f t="shared" si="54"/>
        <v>7938496.495991461</v>
      </c>
      <c r="U92" s="222">
        <f t="shared" si="55"/>
        <v>7938496.495991461</v>
      </c>
      <c r="V92" s="224">
        <f t="shared" si="65"/>
        <v>95261957.951897562</v>
      </c>
      <c r="W92" s="222">
        <f t="shared" si="64"/>
        <v>1630631585.2705297</v>
      </c>
      <c r="X92" s="225">
        <f t="shared" si="66"/>
        <v>95261957.951897532</v>
      </c>
      <c r="Y92" s="95">
        <f t="shared" si="67"/>
        <v>0</v>
      </c>
      <c r="Z92" s="147">
        <f>V92-'UGL CCA_with, Dec 31 TU'!V92</f>
        <v>-915046.96169422567</v>
      </c>
      <c r="AB92" s="198"/>
      <c r="AC92" s="198"/>
      <c r="AD92" s="198"/>
    </row>
    <row r="93" spans="1:32" hidden="1">
      <c r="A93" s="233" t="s">
        <v>224</v>
      </c>
      <c r="B93" s="221">
        <f t="shared" si="40"/>
        <v>68114549.440596551</v>
      </c>
      <c r="C93" s="221">
        <f>'UGL CCA_with, Dec 31 TU'!C93</f>
        <v>14173928.35839</v>
      </c>
      <c r="D93" s="221">
        <v>14173928.35839</v>
      </c>
      <c r="E93" s="222"/>
      <c r="F93" s="221"/>
      <c r="G93" s="222">
        <f t="shared" si="61"/>
        <v>7086964.1791949999</v>
      </c>
      <c r="H93" s="222">
        <f t="shared" si="62"/>
        <v>89375441.978181556</v>
      </c>
      <c r="I93" s="223">
        <v>6</v>
      </c>
      <c r="J93" s="222">
        <f t="shared" si="63"/>
        <v>446877.2098909078</v>
      </c>
      <c r="K93" s="222">
        <f t="shared" si="45"/>
        <v>446877.2098909078</v>
      </c>
      <c r="L93" s="222">
        <f t="shared" si="60"/>
        <v>446877.2098909078</v>
      </c>
      <c r="M93" s="222">
        <f t="shared" si="47"/>
        <v>446877.2098909078</v>
      </c>
      <c r="N93" s="222">
        <f t="shared" si="48"/>
        <v>446877.2098909078</v>
      </c>
      <c r="O93" s="222">
        <f t="shared" si="49"/>
        <v>446877.2098909078</v>
      </c>
      <c r="P93" s="222">
        <f t="shared" si="50"/>
        <v>446877.2098909078</v>
      </c>
      <c r="Q93" s="222">
        <f t="shared" si="51"/>
        <v>446877.2098909078</v>
      </c>
      <c r="R93" s="222">
        <f t="shared" si="52"/>
        <v>446877.2098909078</v>
      </c>
      <c r="S93" s="222">
        <f t="shared" si="53"/>
        <v>446877.2098909078</v>
      </c>
      <c r="T93" s="222">
        <f t="shared" si="54"/>
        <v>446877.2098909078</v>
      </c>
      <c r="U93" s="222">
        <f t="shared" si="55"/>
        <v>446877.2098909078</v>
      </c>
      <c r="V93" s="224">
        <f t="shared" ref="V93" si="68">SUM(J93:U93)</f>
        <v>5362526.5186908925</v>
      </c>
      <c r="W93" s="222">
        <f t="shared" si="64"/>
        <v>76925951.280295655</v>
      </c>
      <c r="X93" s="225">
        <f t="shared" si="66"/>
        <v>5362526.5186908934</v>
      </c>
      <c r="Y93" s="95">
        <f t="shared" si="67"/>
        <v>0</v>
      </c>
      <c r="Z93" s="147"/>
      <c r="AB93" s="198"/>
      <c r="AC93" s="198"/>
      <c r="AD93" s="198"/>
    </row>
    <row r="94" spans="1:32" hidden="1">
      <c r="A94" s="226">
        <v>43.2</v>
      </c>
      <c r="B94" s="221">
        <f t="shared" si="40"/>
        <v>0</v>
      </c>
      <c r="C94" s="221">
        <f>'UGL CCA_with, Dec 31 TU'!C94</f>
        <v>0</v>
      </c>
      <c r="D94" s="221">
        <v>0</v>
      </c>
      <c r="E94" s="222"/>
      <c r="F94" s="221"/>
      <c r="G94" s="222">
        <f t="shared" si="61"/>
        <v>0</v>
      </c>
      <c r="H94" s="222">
        <f t="shared" si="62"/>
        <v>0</v>
      </c>
      <c r="I94" s="223">
        <v>50</v>
      </c>
      <c r="J94" s="222">
        <f t="shared" si="63"/>
        <v>0</v>
      </c>
      <c r="K94" s="222">
        <f t="shared" si="45"/>
        <v>0</v>
      </c>
      <c r="L94" s="222">
        <f t="shared" si="60"/>
        <v>0</v>
      </c>
      <c r="M94" s="222">
        <f t="shared" si="47"/>
        <v>0</v>
      </c>
      <c r="N94" s="222">
        <f t="shared" si="48"/>
        <v>0</v>
      </c>
      <c r="O94" s="222">
        <f t="shared" si="49"/>
        <v>0</v>
      </c>
      <c r="P94" s="222">
        <f t="shared" si="50"/>
        <v>0</v>
      </c>
      <c r="Q94" s="222">
        <f t="shared" si="51"/>
        <v>0</v>
      </c>
      <c r="R94" s="222">
        <f t="shared" si="52"/>
        <v>0</v>
      </c>
      <c r="S94" s="222">
        <f t="shared" si="53"/>
        <v>0</v>
      </c>
      <c r="T94" s="222">
        <f t="shared" si="54"/>
        <v>0</v>
      </c>
      <c r="U94" s="222">
        <f t="shared" si="55"/>
        <v>0</v>
      </c>
      <c r="V94" s="224">
        <f t="shared" si="65"/>
        <v>0</v>
      </c>
      <c r="W94" s="222">
        <f t="shared" si="64"/>
        <v>0</v>
      </c>
      <c r="X94" s="225">
        <f t="shared" si="66"/>
        <v>0</v>
      </c>
      <c r="Y94" s="95">
        <f t="shared" si="67"/>
        <v>0</v>
      </c>
      <c r="Z94" s="147"/>
      <c r="AB94" s="198"/>
      <c r="AC94" s="198"/>
      <c r="AD94" s="198"/>
    </row>
    <row r="95" spans="1:32" hidden="1">
      <c r="A95" s="226" t="s">
        <v>158</v>
      </c>
      <c r="B95" s="221">
        <f t="shared" si="40"/>
        <v>17831927.797165163</v>
      </c>
      <c r="C95" s="221">
        <f>'UGL CCA_with, Dec 31 TU'!C95</f>
        <v>0</v>
      </c>
      <c r="D95" s="221">
        <v>0</v>
      </c>
      <c r="E95" s="222"/>
      <c r="F95" s="221"/>
      <c r="G95" s="222">
        <f t="shared" si="61"/>
        <v>0</v>
      </c>
      <c r="H95" s="222">
        <f t="shared" si="62"/>
        <v>17831927.797165163</v>
      </c>
      <c r="I95" s="223">
        <v>7</v>
      </c>
      <c r="J95" s="222">
        <f t="shared" si="63"/>
        <v>104019.57881679678</v>
      </c>
      <c r="K95" s="222">
        <f t="shared" si="45"/>
        <v>104019.57881679678</v>
      </c>
      <c r="L95" s="222">
        <f t="shared" si="60"/>
        <v>104019.57881679678</v>
      </c>
      <c r="M95" s="222">
        <f t="shared" si="47"/>
        <v>104019.57881679678</v>
      </c>
      <c r="N95" s="222">
        <f t="shared" si="48"/>
        <v>104019.57881679678</v>
      </c>
      <c r="O95" s="222">
        <f t="shared" si="49"/>
        <v>104019.57881679678</v>
      </c>
      <c r="P95" s="222">
        <f t="shared" si="50"/>
        <v>104019.57881679678</v>
      </c>
      <c r="Q95" s="222">
        <f t="shared" si="51"/>
        <v>104019.57881679678</v>
      </c>
      <c r="R95" s="222">
        <f t="shared" si="52"/>
        <v>104019.57881679678</v>
      </c>
      <c r="S95" s="222">
        <f t="shared" si="53"/>
        <v>104019.57881679678</v>
      </c>
      <c r="T95" s="222">
        <f t="shared" si="54"/>
        <v>104019.57881679678</v>
      </c>
      <c r="U95" s="222">
        <f t="shared" si="55"/>
        <v>104019.57881679678</v>
      </c>
      <c r="V95" s="224">
        <f t="shared" si="65"/>
        <v>1248234.9458015615</v>
      </c>
      <c r="W95" s="222">
        <f t="shared" si="64"/>
        <v>16583692.851363601</v>
      </c>
      <c r="X95" s="225">
        <f t="shared" si="66"/>
        <v>1248234.9458015615</v>
      </c>
      <c r="Y95" s="95">
        <f t="shared" si="67"/>
        <v>0</v>
      </c>
      <c r="Z95" s="147">
        <f>V95-'UGL CCA_with, Dec 31 TU'!V95</f>
        <v>0</v>
      </c>
      <c r="AB95" s="198"/>
      <c r="AC95" s="198"/>
      <c r="AD95" s="198"/>
    </row>
    <row r="96" spans="1:32" hidden="1">
      <c r="A96" s="234">
        <v>14.1</v>
      </c>
      <c r="B96" s="221">
        <f t="shared" si="40"/>
        <v>8937134.6619117502</v>
      </c>
      <c r="C96" s="221">
        <f>'UGL CCA_with, Dec 31 TU'!C96</f>
        <v>1883867</v>
      </c>
      <c r="D96" s="221">
        <f>IFERROR(VLOOKUP(A96,$AB$81:AC113,2, FALSE),0)-AF87</f>
        <v>0</v>
      </c>
      <c r="E96" s="222"/>
      <c r="F96" s="221"/>
      <c r="G96" s="222">
        <f t="shared" si="61"/>
        <v>941933.5</v>
      </c>
      <c r="H96" s="222">
        <f t="shared" si="62"/>
        <v>9879068.1619117502</v>
      </c>
      <c r="I96" s="223">
        <v>5</v>
      </c>
      <c r="J96" s="222">
        <f t="shared" si="63"/>
        <v>41162.784007965623</v>
      </c>
      <c r="K96" s="222">
        <f t="shared" si="45"/>
        <v>41162.784007965623</v>
      </c>
      <c r="L96" s="222">
        <f t="shared" si="60"/>
        <v>41162.784007965623</v>
      </c>
      <c r="M96" s="222">
        <f t="shared" si="47"/>
        <v>41162.784007965623</v>
      </c>
      <c r="N96" s="222">
        <f t="shared" si="48"/>
        <v>41162.784007965623</v>
      </c>
      <c r="O96" s="222">
        <f t="shared" si="49"/>
        <v>41162.784007965623</v>
      </c>
      <c r="P96" s="222">
        <f t="shared" si="50"/>
        <v>41162.784007965623</v>
      </c>
      <c r="Q96" s="222">
        <f t="shared" si="51"/>
        <v>41162.784007965623</v>
      </c>
      <c r="R96" s="222">
        <f t="shared" si="52"/>
        <v>41162.784007965623</v>
      </c>
      <c r="S96" s="222">
        <f t="shared" si="53"/>
        <v>41162.784007965623</v>
      </c>
      <c r="T96" s="222">
        <f t="shared" si="54"/>
        <v>41162.784007965623</v>
      </c>
      <c r="U96" s="222">
        <f t="shared" si="55"/>
        <v>41162.784007965623</v>
      </c>
      <c r="V96" s="224">
        <f t="shared" si="65"/>
        <v>493953.40809558757</v>
      </c>
      <c r="W96" s="222">
        <f t="shared" si="64"/>
        <v>10327048.253816163</v>
      </c>
      <c r="X96" s="225">
        <f t="shared" si="66"/>
        <v>493953.40809558751</v>
      </c>
      <c r="Y96" s="95">
        <f t="shared" si="67"/>
        <v>0</v>
      </c>
      <c r="Z96" s="147">
        <f>V96-'UGL CCA_with, Dec 31 TU'!V96</f>
        <v>-9176.2954590359586</v>
      </c>
      <c r="AB96" s="198"/>
      <c r="AC96" s="198"/>
      <c r="AD96" s="198"/>
    </row>
    <row r="97" spans="1:30" ht="13.5" hidden="1" thickBot="1">
      <c r="A97" s="235" t="s">
        <v>84</v>
      </c>
      <c r="B97" s="236">
        <f>SUM(B76:B96)</f>
        <v>4292165589.6351266</v>
      </c>
      <c r="C97" s="236">
        <f t="shared" ref="C97" si="69">SUM(C76:C96)</f>
        <v>511835137.35838968</v>
      </c>
      <c r="D97" s="236">
        <f>SUM(D76:D96)</f>
        <v>14173928.35839</v>
      </c>
      <c r="E97" s="236"/>
      <c r="F97" s="236">
        <f t="shared" ref="F97:H97" si="70">SUM(F76:F96)</f>
        <v>0</v>
      </c>
      <c r="G97" s="236">
        <f t="shared" si="70"/>
        <v>255917568.67919484</v>
      </c>
      <c r="H97" s="236">
        <f t="shared" si="70"/>
        <v>4562257086.6727114</v>
      </c>
      <c r="I97" s="236"/>
      <c r="J97" s="236">
        <f t="shared" ref="J97:T97" si="71">SUM(J76:J96)</f>
        <v>32033213.330692749</v>
      </c>
      <c r="K97" s="236">
        <f t="shared" si="71"/>
        <v>32033213.330692749</v>
      </c>
      <c r="L97" s="236">
        <f t="shared" si="71"/>
        <v>32033213.330692749</v>
      </c>
      <c r="M97" s="236">
        <f t="shared" si="71"/>
        <v>32033213.330692749</v>
      </c>
      <c r="N97" s="236">
        <f t="shared" si="71"/>
        <v>32033213.330692749</v>
      </c>
      <c r="O97" s="236">
        <f t="shared" si="71"/>
        <v>32033213.330692749</v>
      </c>
      <c r="P97" s="236">
        <f t="shared" si="71"/>
        <v>32033213.330692749</v>
      </c>
      <c r="Q97" s="236">
        <f t="shared" si="71"/>
        <v>32033213.330692749</v>
      </c>
      <c r="R97" s="236">
        <f t="shared" si="71"/>
        <v>32033213.330692749</v>
      </c>
      <c r="S97" s="236">
        <f t="shared" si="71"/>
        <v>32033213.330692749</v>
      </c>
      <c r="T97" s="236">
        <f t="shared" si="71"/>
        <v>32033213.330692749</v>
      </c>
      <c r="U97" s="236">
        <f>SUM(U76:U96)</f>
        <v>32033213.330692749</v>
      </c>
      <c r="V97" s="236">
        <f>SUM(V76:V96)</f>
        <v>384698835.48951387</v>
      </c>
      <c r="W97" s="236">
        <f>SUM(W76:W96)</f>
        <v>4419301891.5040016</v>
      </c>
      <c r="X97" s="225">
        <f>SUM(X76:X96)</f>
        <v>384398559.96831286</v>
      </c>
      <c r="Y97" s="95">
        <f t="shared" si="67"/>
        <v>300275.52120101452</v>
      </c>
      <c r="Z97" s="147"/>
      <c r="AB97" s="198"/>
      <c r="AC97" s="198"/>
      <c r="AD97" s="198"/>
    </row>
    <row r="98" spans="1:30" hidden="1">
      <c r="A98" s="237"/>
      <c r="B98" s="238" t="str">
        <f>+'UGL CCA_with, Dec 31 TU'!B98</f>
        <v>ICM</v>
      </c>
      <c r="C98" s="238">
        <f>+'UGL CCA_with, Dec 31 TU'!C98</f>
        <v>0</v>
      </c>
      <c r="D98" s="238">
        <f>+AF91</f>
        <v>0</v>
      </c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9">
        <f>V97-X97-Y97</f>
        <v>0</v>
      </c>
      <c r="Y98" s="95"/>
      <c r="Z98" s="164">
        <f>SUM(Z77:Z96)</f>
        <v>-15689717.179297674</v>
      </c>
      <c r="AB98" s="198"/>
      <c r="AC98" s="198"/>
      <c r="AD98" s="198"/>
    </row>
    <row r="99" spans="1:30" hidden="1">
      <c r="A99" s="237"/>
      <c r="B99" s="238" t="str">
        <f>+'UGL CCA_with, Dec 31 TU'!B99</f>
        <v>Total</v>
      </c>
      <c r="C99" s="238">
        <f>+C97+C98</f>
        <v>511835137.35838968</v>
      </c>
      <c r="D99" s="238">
        <f>+D97+D98</f>
        <v>14173928.35839</v>
      </c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40"/>
      <c r="AB99" s="198"/>
      <c r="AC99" s="198"/>
      <c r="AD99" s="198"/>
    </row>
    <row r="100" spans="1:30" hidden="1">
      <c r="A100" s="237"/>
      <c r="B100" s="238" t="s">
        <v>226</v>
      </c>
      <c r="C100" s="238">
        <f>+C99-C93</f>
        <v>497661208.9999997</v>
      </c>
      <c r="D100" s="238">
        <f>+D99-D93</f>
        <v>0</v>
      </c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40"/>
      <c r="AB100" s="198"/>
      <c r="AC100" s="198"/>
      <c r="AD100" s="198"/>
    </row>
    <row r="101" spans="1:30" hidden="1">
      <c r="A101" s="190" t="s">
        <v>189</v>
      </c>
      <c r="B101" s="191"/>
      <c r="C101" s="191"/>
      <c r="D101" s="191"/>
      <c r="E101" s="191"/>
      <c r="F101" s="191"/>
      <c r="G101" s="191"/>
      <c r="H101" s="193" t="s">
        <v>127</v>
      </c>
      <c r="I101" s="191"/>
      <c r="J101" s="194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5"/>
      <c r="Y101" s="126"/>
      <c r="AB101" s="198"/>
      <c r="AC101" s="198"/>
      <c r="AD101" s="198"/>
    </row>
    <row r="102" spans="1:30" hidden="1">
      <c r="A102" s="190" t="s">
        <v>231</v>
      </c>
      <c r="B102" s="191"/>
      <c r="C102" s="191"/>
      <c r="D102" s="191"/>
      <c r="E102" s="191"/>
      <c r="F102" s="191"/>
      <c r="G102" s="191"/>
      <c r="H102" s="196" t="s">
        <v>131</v>
      </c>
      <c r="I102" s="191"/>
      <c r="J102" s="194"/>
      <c r="K102" s="191"/>
      <c r="L102" s="191"/>
      <c r="M102" s="191"/>
      <c r="N102" s="191"/>
      <c r="O102" s="191"/>
      <c r="P102" s="191"/>
      <c r="Q102" s="191"/>
      <c r="R102" s="191"/>
      <c r="S102" s="191"/>
      <c r="T102" s="194"/>
      <c r="U102" s="191"/>
      <c r="V102" s="191"/>
      <c r="W102" s="191"/>
      <c r="X102" s="195"/>
      <c r="Y102" s="126"/>
      <c r="AB102" s="198"/>
      <c r="AC102" s="198"/>
      <c r="AD102" s="198"/>
    </row>
    <row r="103" spans="1:30" hidden="1">
      <c r="A103" s="190" t="s">
        <v>133</v>
      </c>
      <c r="B103" s="191"/>
      <c r="C103" s="191"/>
      <c r="D103" s="191"/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9"/>
      <c r="Q103" s="191"/>
      <c r="R103" s="191"/>
      <c r="S103" s="191"/>
      <c r="T103" s="191"/>
      <c r="U103" s="191"/>
      <c r="V103" s="191"/>
      <c r="W103" s="191"/>
      <c r="X103" s="195"/>
      <c r="Y103" s="126"/>
      <c r="AB103" s="198"/>
      <c r="AC103" s="198"/>
      <c r="AD103" s="198"/>
    </row>
    <row r="104" spans="1:30" hidden="1">
      <c r="A104" s="200" t="s">
        <v>191</v>
      </c>
      <c r="B104" s="201"/>
      <c r="C104" s="191"/>
      <c r="D104" s="191"/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5"/>
      <c r="Y104" s="126"/>
      <c r="AB104" s="198"/>
      <c r="AC104" s="198"/>
      <c r="AD104" s="198"/>
    </row>
    <row r="105" spans="1:30" hidden="1">
      <c r="A105" s="202"/>
      <c r="B105" s="203" t="s">
        <v>134</v>
      </c>
      <c r="C105" s="204" t="s">
        <v>135</v>
      </c>
      <c r="D105" s="205" t="s">
        <v>136</v>
      </c>
      <c r="E105" s="202"/>
      <c r="F105" s="204" t="s">
        <v>137</v>
      </c>
      <c r="G105" s="205" t="s">
        <v>138</v>
      </c>
      <c r="H105" s="204" t="s">
        <v>139</v>
      </c>
      <c r="I105" s="202"/>
      <c r="J105" s="205" t="s">
        <v>25</v>
      </c>
      <c r="K105" s="205" t="s">
        <v>25</v>
      </c>
      <c r="L105" s="205" t="s">
        <v>25</v>
      </c>
      <c r="M105" s="205" t="s">
        <v>25</v>
      </c>
      <c r="N105" s="205" t="s">
        <v>25</v>
      </c>
      <c r="O105" s="205" t="s">
        <v>25</v>
      </c>
      <c r="P105" s="205" t="s">
        <v>25</v>
      </c>
      <c r="Q105" s="205" t="s">
        <v>25</v>
      </c>
      <c r="R105" s="205" t="s">
        <v>25</v>
      </c>
      <c r="S105" s="205" t="s">
        <v>25</v>
      </c>
      <c r="T105" s="205" t="s">
        <v>25</v>
      </c>
      <c r="U105" s="206" t="s">
        <v>25</v>
      </c>
      <c r="V105" s="205" t="s">
        <v>25</v>
      </c>
      <c r="W105" s="207" t="s">
        <v>140</v>
      </c>
      <c r="X105" s="195"/>
      <c r="Y105" s="126"/>
      <c r="AB105" s="198"/>
      <c r="AC105" s="198"/>
      <c r="AD105" s="198"/>
    </row>
    <row r="106" spans="1:30" hidden="1">
      <c r="A106" s="208" t="s">
        <v>141</v>
      </c>
      <c r="B106" s="209" t="s">
        <v>142</v>
      </c>
      <c r="C106" s="208" t="s">
        <v>5</v>
      </c>
      <c r="D106" s="208" t="s">
        <v>143</v>
      </c>
      <c r="E106" s="210" t="s">
        <v>144</v>
      </c>
      <c r="F106" s="208" t="s">
        <v>145</v>
      </c>
      <c r="G106" s="211" t="s">
        <v>146</v>
      </c>
      <c r="H106" s="208" t="s">
        <v>147</v>
      </c>
      <c r="I106" s="211" t="s">
        <v>16</v>
      </c>
      <c r="J106" s="211" t="s">
        <v>192</v>
      </c>
      <c r="K106" s="211" t="s">
        <v>192</v>
      </c>
      <c r="L106" s="211" t="s">
        <v>192</v>
      </c>
      <c r="M106" s="211" t="s">
        <v>192</v>
      </c>
      <c r="N106" s="211" t="s">
        <v>192</v>
      </c>
      <c r="O106" s="211" t="s">
        <v>192</v>
      </c>
      <c r="P106" s="211" t="s">
        <v>192</v>
      </c>
      <c r="Q106" s="211" t="s">
        <v>192</v>
      </c>
      <c r="R106" s="211" t="s">
        <v>192</v>
      </c>
      <c r="S106" s="211" t="s">
        <v>192</v>
      </c>
      <c r="T106" s="211" t="s">
        <v>192</v>
      </c>
      <c r="U106" s="212" t="s">
        <v>192</v>
      </c>
      <c r="V106" s="208"/>
      <c r="W106" s="213" t="s">
        <v>10</v>
      </c>
      <c r="X106" s="195"/>
      <c r="Y106" s="142"/>
      <c r="AB106" s="198"/>
      <c r="AC106" s="198"/>
      <c r="AD106" s="198"/>
    </row>
    <row r="107" spans="1:30" hidden="1">
      <c r="A107" s="214" t="s">
        <v>148</v>
      </c>
      <c r="B107" s="215" t="s">
        <v>149</v>
      </c>
      <c r="C107" s="214" t="s">
        <v>84</v>
      </c>
      <c r="D107" s="216" t="s">
        <v>150</v>
      </c>
      <c r="E107" s="217"/>
      <c r="F107" s="214" t="s">
        <v>151</v>
      </c>
      <c r="G107" s="216" t="s">
        <v>152</v>
      </c>
      <c r="H107" s="214" t="s">
        <v>153</v>
      </c>
      <c r="I107" s="216" t="s">
        <v>154</v>
      </c>
      <c r="J107" s="216" t="s">
        <v>194</v>
      </c>
      <c r="K107" s="216" t="s">
        <v>195</v>
      </c>
      <c r="L107" s="216" t="s">
        <v>196</v>
      </c>
      <c r="M107" s="216" t="s">
        <v>197</v>
      </c>
      <c r="N107" s="216" t="s">
        <v>198</v>
      </c>
      <c r="O107" s="216" t="s">
        <v>199</v>
      </c>
      <c r="P107" s="216" t="s">
        <v>200</v>
      </c>
      <c r="Q107" s="216" t="s">
        <v>201</v>
      </c>
      <c r="R107" s="216" t="s">
        <v>202</v>
      </c>
      <c r="S107" s="216" t="s">
        <v>203</v>
      </c>
      <c r="T107" s="216" t="s">
        <v>204</v>
      </c>
      <c r="U107" s="216" t="s">
        <v>205</v>
      </c>
      <c r="V107" s="216" t="s">
        <v>155</v>
      </c>
      <c r="W107" s="213" t="s">
        <v>174</v>
      </c>
      <c r="X107" s="218" t="s">
        <v>167</v>
      </c>
      <c r="Y107" s="142"/>
      <c r="Z107" s="147" t="s">
        <v>253</v>
      </c>
      <c r="AB107" s="198"/>
      <c r="AC107" s="198"/>
      <c r="AD107" s="198"/>
    </row>
    <row r="108" spans="1:30" hidden="1">
      <c r="A108" s="211"/>
      <c r="B108" s="219"/>
      <c r="C108" s="210"/>
      <c r="D108" s="210"/>
      <c r="E108" s="210"/>
      <c r="F108" s="210"/>
      <c r="G108" s="210"/>
      <c r="H108" s="210"/>
      <c r="I108" s="211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20"/>
      <c r="W108" s="202"/>
      <c r="X108" s="195"/>
      <c r="Y108" s="142"/>
      <c r="AB108" s="198"/>
      <c r="AC108" s="198"/>
      <c r="AD108" s="198"/>
    </row>
    <row r="109" spans="1:30" hidden="1">
      <c r="A109" s="212">
        <v>1</v>
      </c>
      <c r="B109" s="221">
        <f t="shared" ref="B109:B129" si="72">W76</f>
        <v>955076211.08121598</v>
      </c>
      <c r="C109" s="221">
        <f>'UGL CCA_with, Dec 31 TU'!C109</f>
        <v>0</v>
      </c>
      <c r="D109" s="221">
        <f>+C109</f>
        <v>0</v>
      </c>
      <c r="E109" s="210"/>
      <c r="F109" s="210"/>
      <c r="G109" s="222">
        <f t="shared" ref="G109" si="73">+((C109+F109)*0.5)</f>
        <v>0</v>
      </c>
      <c r="H109" s="222">
        <f>+B109+G109+D109</f>
        <v>955076211.08121598</v>
      </c>
      <c r="I109" s="223">
        <v>4</v>
      </c>
      <c r="J109" s="222">
        <f>H109*I109/100/12</f>
        <v>3183587.3702707198</v>
      </c>
      <c r="K109" s="222">
        <f>H109*I109/100/12</f>
        <v>3183587.3702707198</v>
      </c>
      <c r="L109" s="222">
        <f>H109*I109/100/12</f>
        <v>3183587.3702707198</v>
      </c>
      <c r="M109" s="222">
        <f>H109*I109/100/12</f>
        <v>3183587.3702707198</v>
      </c>
      <c r="N109" s="222">
        <f>H109*I109/100/12</f>
        <v>3183587.3702707198</v>
      </c>
      <c r="O109" s="222">
        <f>H109*I109/100/12</f>
        <v>3183587.3702707198</v>
      </c>
      <c r="P109" s="222">
        <f>H109*I109/100/12</f>
        <v>3183587.3702707198</v>
      </c>
      <c r="Q109" s="222">
        <f>H109*I109/100/12</f>
        <v>3183587.3702707198</v>
      </c>
      <c r="R109" s="222">
        <f>H109*I109/100/12</f>
        <v>3183587.3702707198</v>
      </c>
      <c r="S109" s="222">
        <f>H109*I109/100/12</f>
        <v>3183587.3702707198</v>
      </c>
      <c r="T109" s="222">
        <f>H109*I109/100/12</f>
        <v>3183587.3702707198</v>
      </c>
      <c r="U109" s="222">
        <f>H109*I109/100/12</f>
        <v>3183587.3702707198</v>
      </c>
      <c r="V109" s="224">
        <f>SUM(J109:U109)</f>
        <v>38203048.443248644</v>
      </c>
      <c r="W109" s="222">
        <f>+B109+C109+F109-V109</f>
        <v>916873162.63796735</v>
      </c>
      <c r="X109" s="225">
        <f>H109*I109/100</f>
        <v>38203048.443248637</v>
      </c>
      <c r="Y109" s="156">
        <f t="shared" ref="Y109:Y117" si="74">V109-X109</f>
        <v>0</v>
      </c>
      <c r="Z109" s="147">
        <f>V109-'UGL CCA_with, Dec 31 TU'!V109</f>
        <v>0</v>
      </c>
      <c r="AB109" s="198"/>
      <c r="AC109" s="198"/>
      <c r="AD109" s="198"/>
    </row>
    <row r="110" spans="1:30" hidden="1">
      <c r="A110" s="226" t="s">
        <v>157</v>
      </c>
      <c r="B110" s="221">
        <f t="shared" si="72"/>
        <v>122859009.900765</v>
      </c>
      <c r="C110" s="221">
        <f>'UGL CCA_with, Dec 31 TU'!C110</f>
        <v>41293.199999999997</v>
      </c>
      <c r="D110" s="221">
        <f>+C110</f>
        <v>41293.199999999997</v>
      </c>
      <c r="E110" s="222"/>
      <c r="F110" s="221"/>
      <c r="G110" s="222">
        <f>+((C110+F110)*0.5)</f>
        <v>20646.599999999999</v>
      </c>
      <c r="H110" s="222">
        <f t="shared" ref="H110:H116" si="75">+B110+G110+D110</f>
        <v>122920949.700765</v>
      </c>
      <c r="I110" s="223">
        <v>6</v>
      </c>
      <c r="J110" s="222">
        <f t="shared" ref="J110:J116" si="76">H110*I110/100/12</f>
        <v>614604.74850382505</v>
      </c>
      <c r="K110" s="222">
        <f t="shared" ref="K110:K129" si="77">H110*I110/100/12</f>
        <v>614604.74850382505</v>
      </c>
      <c r="L110" s="222">
        <f t="shared" ref="L110:L113" si="78">H110*I110/100/12</f>
        <v>614604.74850382505</v>
      </c>
      <c r="M110" s="222">
        <f t="shared" ref="M110:M129" si="79">H110*I110/100/12</f>
        <v>614604.74850382505</v>
      </c>
      <c r="N110" s="222">
        <f t="shared" ref="N110:N129" si="80">H110*I110/100/12</f>
        <v>614604.74850382505</v>
      </c>
      <c r="O110" s="222">
        <f t="shared" ref="O110:O129" si="81">H110*I110/100/12</f>
        <v>614604.74850382505</v>
      </c>
      <c r="P110" s="222">
        <f t="shared" ref="P110:P129" si="82">H110*I110/100/12</f>
        <v>614604.74850382505</v>
      </c>
      <c r="Q110" s="222">
        <f t="shared" ref="Q110:Q129" si="83">H110*I110/100/12</f>
        <v>614604.74850382505</v>
      </c>
      <c r="R110" s="222">
        <f t="shared" ref="R110:R129" si="84">H110*I110/100/12</f>
        <v>614604.74850382505</v>
      </c>
      <c r="S110" s="222">
        <f t="shared" ref="S110:S129" si="85">H110*I110/100/12</f>
        <v>614604.74850382505</v>
      </c>
      <c r="T110" s="222">
        <f t="shared" ref="T110:T129" si="86">H110*I110/100/12</f>
        <v>614604.74850382505</v>
      </c>
      <c r="U110" s="222">
        <f t="shared" ref="U110:U129" si="87">H110*I110/100/12</f>
        <v>614604.74850382505</v>
      </c>
      <c r="V110" s="224">
        <f t="shared" ref="V110:V116" si="88">SUM(J110:U110)</f>
        <v>7375256.9820458991</v>
      </c>
      <c r="W110" s="222">
        <f>+B110+C110+F110-V110</f>
        <v>115525046.1187191</v>
      </c>
      <c r="X110" s="225">
        <f>H110*I110/100</f>
        <v>7375256.9820459001</v>
      </c>
      <c r="Y110" s="156">
        <f t="shared" si="74"/>
        <v>0</v>
      </c>
      <c r="Z110" s="147">
        <f>V110-'UGL CCA_with, Dec 31 TU'!V110</f>
        <v>-33779.186879329383</v>
      </c>
      <c r="AB110" s="198"/>
      <c r="AC110" s="198"/>
      <c r="AD110" s="198"/>
    </row>
    <row r="111" spans="1:30" hidden="1">
      <c r="A111" s="226">
        <v>2</v>
      </c>
      <c r="B111" s="221">
        <f t="shared" si="72"/>
        <v>89953880.958728001</v>
      </c>
      <c r="C111" s="221">
        <f>'UGL CCA_with, Dec 31 TU'!C111</f>
        <v>0</v>
      </c>
      <c r="D111" s="221">
        <f t="shared" ref="D111:D129" si="89">+C111</f>
        <v>0</v>
      </c>
      <c r="E111" s="222"/>
      <c r="F111" s="221"/>
      <c r="G111" s="222">
        <f t="shared" ref="G111:G115" si="90">+((C111+F111)*0.5)</f>
        <v>0</v>
      </c>
      <c r="H111" s="222">
        <f t="shared" si="75"/>
        <v>89953880.958728001</v>
      </c>
      <c r="I111" s="223">
        <v>6</v>
      </c>
      <c r="J111" s="222">
        <f t="shared" si="76"/>
        <v>449769.40479363996</v>
      </c>
      <c r="K111" s="222">
        <f t="shared" si="77"/>
        <v>449769.40479363996</v>
      </c>
      <c r="L111" s="222">
        <f t="shared" si="78"/>
        <v>449769.40479363996</v>
      </c>
      <c r="M111" s="222">
        <f t="shared" si="79"/>
        <v>449769.40479363996</v>
      </c>
      <c r="N111" s="222">
        <f t="shared" si="80"/>
        <v>449769.40479363996</v>
      </c>
      <c r="O111" s="222">
        <f t="shared" si="81"/>
        <v>449769.40479363996</v>
      </c>
      <c r="P111" s="222">
        <f t="shared" si="82"/>
        <v>449769.40479363996</v>
      </c>
      <c r="Q111" s="222">
        <f t="shared" si="83"/>
        <v>449769.40479363996</v>
      </c>
      <c r="R111" s="222">
        <f t="shared" si="84"/>
        <v>449769.40479363996</v>
      </c>
      <c r="S111" s="222">
        <f t="shared" si="85"/>
        <v>449769.40479363996</v>
      </c>
      <c r="T111" s="222">
        <f t="shared" si="86"/>
        <v>449769.40479363996</v>
      </c>
      <c r="U111" s="222">
        <f t="shared" si="87"/>
        <v>449769.40479363996</v>
      </c>
      <c r="V111" s="224">
        <f t="shared" si="88"/>
        <v>5397232.8575236797</v>
      </c>
      <c r="W111" s="222">
        <f>+B111+C111+F111-V111</f>
        <v>84556648.101204321</v>
      </c>
      <c r="X111" s="225">
        <f t="shared" ref="X111:X117" si="91">H111*I111/100</f>
        <v>5397232.8575236797</v>
      </c>
      <c r="Y111" s="156">
        <f t="shared" si="74"/>
        <v>0</v>
      </c>
      <c r="Z111" s="147">
        <f>V111-'UGL CCA_with, Dec 31 TU'!V111</f>
        <v>0</v>
      </c>
      <c r="AB111" s="198"/>
      <c r="AC111" s="198"/>
      <c r="AD111" s="198"/>
    </row>
    <row r="112" spans="1:30" hidden="1">
      <c r="A112" s="226">
        <v>3</v>
      </c>
      <c r="B112" s="221">
        <f t="shared" si="72"/>
        <v>2839833.4847499998</v>
      </c>
      <c r="C112" s="221">
        <f>'UGL CCA_with, Dec 31 TU'!C112</f>
        <v>0</v>
      </c>
      <c r="D112" s="221">
        <f t="shared" si="89"/>
        <v>0</v>
      </c>
      <c r="E112" s="222"/>
      <c r="F112" s="221"/>
      <c r="G112" s="222">
        <f t="shared" si="90"/>
        <v>0</v>
      </c>
      <c r="H112" s="222">
        <f t="shared" si="75"/>
        <v>2839833.4847499998</v>
      </c>
      <c r="I112" s="223">
        <v>5</v>
      </c>
      <c r="J112" s="222">
        <f t="shared" si="76"/>
        <v>11832.639519791664</v>
      </c>
      <c r="K112" s="222">
        <f t="shared" si="77"/>
        <v>11832.639519791664</v>
      </c>
      <c r="L112" s="222">
        <f t="shared" si="78"/>
        <v>11832.639519791664</v>
      </c>
      <c r="M112" s="222">
        <f t="shared" si="79"/>
        <v>11832.639519791664</v>
      </c>
      <c r="N112" s="222">
        <f t="shared" si="80"/>
        <v>11832.639519791664</v>
      </c>
      <c r="O112" s="222">
        <f t="shared" si="81"/>
        <v>11832.639519791664</v>
      </c>
      <c r="P112" s="222">
        <f t="shared" si="82"/>
        <v>11832.639519791664</v>
      </c>
      <c r="Q112" s="222">
        <f t="shared" si="83"/>
        <v>11832.639519791664</v>
      </c>
      <c r="R112" s="222">
        <f t="shared" si="84"/>
        <v>11832.639519791664</v>
      </c>
      <c r="S112" s="222">
        <f t="shared" si="85"/>
        <v>11832.639519791664</v>
      </c>
      <c r="T112" s="222">
        <f t="shared" si="86"/>
        <v>11832.639519791664</v>
      </c>
      <c r="U112" s="222">
        <f t="shared" si="87"/>
        <v>11832.639519791664</v>
      </c>
      <c r="V112" s="224">
        <f t="shared" si="88"/>
        <v>141991.6742375</v>
      </c>
      <c r="W112" s="222">
        <f t="shared" ref="W112:W116" si="92">+B112+C112+F112-V112</f>
        <v>2697841.8105124999</v>
      </c>
      <c r="X112" s="225">
        <f t="shared" si="91"/>
        <v>141991.67423749997</v>
      </c>
      <c r="Y112" s="156">
        <f t="shared" si="74"/>
        <v>0</v>
      </c>
      <c r="Z112" s="147">
        <f>V112-'UGL CCA_with, Dec 31 TU'!V112</f>
        <v>0</v>
      </c>
      <c r="AB112" s="198"/>
      <c r="AC112" s="198"/>
      <c r="AD112" s="198"/>
    </row>
    <row r="113" spans="1:30" hidden="1">
      <c r="A113" s="226">
        <v>6</v>
      </c>
      <c r="B113" s="221">
        <f t="shared" si="72"/>
        <v>74409.758999999991</v>
      </c>
      <c r="C113" s="221">
        <f>'UGL CCA_with, Dec 31 TU'!C113</f>
        <v>0</v>
      </c>
      <c r="D113" s="221">
        <f t="shared" si="89"/>
        <v>0</v>
      </c>
      <c r="E113" s="222"/>
      <c r="F113" s="221"/>
      <c r="G113" s="222">
        <f t="shared" si="90"/>
        <v>0</v>
      </c>
      <c r="H113" s="222">
        <f t="shared" si="75"/>
        <v>74409.758999999991</v>
      </c>
      <c r="I113" s="223">
        <v>10</v>
      </c>
      <c r="J113" s="222">
        <f t="shared" si="76"/>
        <v>620.08132499999988</v>
      </c>
      <c r="K113" s="222">
        <f t="shared" si="77"/>
        <v>620.08132499999988</v>
      </c>
      <c r="L113" s="222">
        <f t="shared" si="78"/>
        <v>620.08132499999988</v>
      </c>
      <c r="M113" s="222">
        <f t="shared" si="79"/>
        <v>620.08132499999988</v>
      </c>
      <c r="N113" s="222">
        <f t="shared" si="80"/>
        <v>620.08132499999988</v>
      </c>
      <c r="O113" s="222">
        <f t="shared" si="81"/>
        <v>620.08132499999988</v>
      </c>
      <c r="P113" s="222">
        <f t="shared" si="82"/>
        <v>620.08132499999988</v>
      </c>
      <c r="Q113" s="222">
        <f t="shared" si="83"/>
        <v>620.08132499999988</v>
      </c>
      <c r="R113" s="222">
        <f t="shared" si="84"/>
        <v>620.08132499999988</v>
      </c>
      <c r="S113" s="222">
        <f t="shared" si="85"/>
        <v>620.08132499999988</v>
      </c>
      <c r="T113" s="222">
        <f t="shared" si="86"/>
        <v>620.08132499999988</v>
      </c>
      <c r="U113" s="222">
        <f t="shared" si="87"/>
        <v>620.08132499999988</v>
      </c>
      <c r="V113" s="224">
        <f t="shared" si="88"/>
        <v>7440.9759000000004</v>
      </c>
      <c r="W113" s="222">
        <f t="shared" si="92"/>
        <v>66968.783099999986</v>
      </c>
      <c r="X113" s="225">
        <f t="shared" si="91"/>
        <v>7440.9758999999985</v>
      </c>
      <c r="Y113" s="156">
        <f t="shared" si="74"/>
        <v>0</v>
      </c>
      <c r="Z113" s="147">
        <f>V113-'UGL CCA_with, Dec 31 TU'!V113</f>
        <v>0</v>
      </c>
      <c r="AB113" s="198"/>
      <c r="AC113" s="198"/>
      <c r="AD113" s="198"/>
    </row>
    <row r="114" spans="1:30" hidden="1">
      <c r="A114" s="226">
        <v>7</v>
      </c>
      <c r="B114" s="221">
        <f t="shared" si="72"/>
        <v>489826016.38789707</v>
      </c>
      <c r="C114" s="221">
        <f>'UGL CCA_with, Dec 31 TU'!C114</f>
        <v>11075270</v>
      </c>
      <c r="D114" s="221">
        <f t="shared" si="89"/>
        <v>11075270</v>
      </c>
      <c r="E114" s="221"/>
      <c r="F114" s="221"/>
      <c r="G114" s="222">
        <f t="shared" si="90"/>
        <v>5537635</v>
      </c>
      <c r="H114" s="222">
        <f t="shared" si="75"/>
        <v>506438921.38789707</v>
      </c>
      <c r="I114" s="223">
        <v>15</v>
      </c>
      <c r="J114" s="222">
        <f t="shared" si="76"/>
        <v>6330486.5173487132</v>
      </c>
      <c r="K114" s="222">
        <f t="shared" si="77"/>
        <v>6330486.5173487132</v>
      </c>
      <c r="L114" s="222">
        <f>H114*I114/100/12</f>
        <v>6330486.5173487132</v>
      </c>
      <c r="M114" s="222">
        <f t="shared" si="79"/>
        <v>6330486.5173487132</v>
      </c>
      <c r="N114" s="222">
        <f t="shared" si="80"/>
        <v>6330486.5173487132</v>
      </c>
      <c r="O114" s="222">
        <f t="shared" si="81"/>
        <v>6330486.5173487132</v>
      </c>
      <c r="P114" s="222">
        <f t="shared" si="82"/>
        <v>6330486.5173487132</v>
      </c>
      <c r="Q114" s="222">
        <f t="shared" si="83"/>
        <v>6330486.5173487132</v>
      </c>
      <c r="R114" s="222">
        <f t="shared" si="84"/>
        <v>6330486.5173487132</v>
      </c>
      <c r="S114" s="222">
        <f t="shared" si="85"/>
        <v>6330486.5173487132</v>
      </c>
      <c r="T114" s="222">
        <f t="shared" si="86"/>
        <v>6330486.5173487132</v>
      </c>
      <c r="U114" s="222">
        <f t="shared" si="87"/>
        <v>6330486.5173487132</v>
      </c>
      <c r="V114" s="224">
        <f t="shared" si="88"/>
        <v>75965838.208184555</v>
      </c>
      <c r="W114" s="222">
        <f t="shared" si="92"/>
        <v>424935448.17971253</v>
      </c>
      <c r="X114" s="225">
        <f t="shared" si="91"/>
        <v>75965838.208184555</v>
      </c>
      <c r="Y114" s="156">
        <f t="shared" si="74"/>
        <v>0</v>
      </c>
      <c r="Z114" s="147">
        <f>V114-'UGL CCA_with, Dec 31 TU'!V114</f>
        <v>1415474.289293915</v>
      </c>
      <c r="AB114" s="198"/>
      <c r="AC114" s="198"/>
      <c r="AD114" s="198"/>
    </row>
    <row r="115" spans="1:30" hidden="1">
      <c r="A115" s="226">
        <v>8</v>
      </c>
      <c r="B115" s="221">
        <f t="shared" si="72"/>
        <v>158731406.13089967</v>
      </c>
      <c r="C115" s="221">
        <f>'UGL CCA_with, Dec 31 TU'!C115</f>
        <v>18184301</v>
      </c>
      <c r="D115" s="221">
        <f t="shared" si="89"/>
        <v>18184301</v>
      </c>
      <c r="E115" s="222"/>
      <c r="F115" s="221"/>
      <c r="G115" s="222">
        <f t="shared" si="90"/>
        <v>9092150.5</v>
      </c>
      <c r="H115" s="222">
        <f t="shared" si="75"/>
        <v>186007857.63089967</v>
      </c>
      <c r="I115" s="223">
        <v>20</v>
      </c>
      <c r="J115" s="222">
        <f t="shared" si="76"/>
        <v>3100130.9605149943</v>
      </c>
      <c r="K115" s="222">
        <f t="shared" si="77"/>
        <v>3100130.9605149943</v>
      </c>
      <c r="L115" s="222">
        <f t="shared" ref="L115:L129" si="93">H115*I115/100/12</f>
        <v>3100130.9605149943</v>
      </c>
      <c r="M115" s="222">
        <f t="shared" si="79"/>
        <v>3100130.9605149943</v>
      </c>
      <c r="N115" s="222">
        <f t="shared" si="80"/>
        <v>3100130.9605149943</v>
      </c>
      <c r="O115" s="222">
        <f t="shared" si="81"/>
        <v>3100130.9605149943</v>
      </c>
      <c r="P115" s="222">
        <f t="shared" si="82"/>
        <v>3100130.9605149943</v>
      </c>
      <c r="Q115" s="222">
        <f t="shared" si="83"/>
        <v>3100130.9605149943</v>
      </c>
      <c r="R115" s="222">
        <f t="shared" si="84"/>
        <v>3100130.9605149943</v>
      </c>
      <c r="S115" s="222">
        <f t="shared" si="85"/>
        <v>3100130.9605149943</v>
      </c>
      <c r="T115" s="222">
        <f t="shared" si="86"/>
        <v>3100130.9605149943</v>
      </c>
      <c r="U115" s="222">
        <f t="shared" si="87"/>
        <v>3100130.9605149943</v>
      </c>
      <c r="V115" s="224">
        <f t="shared" si="88"/>
        <v>37201571.526179925</v>
      </c>
      <c r="W115" s="222">
        <f t="shared" si="92"/>
        <v>139714135.60471976</v>
      </c>
      <c r="X115" s="225">
        <f t="shared" si="91"/>
        <v>37201571.526179932</v>
      </c>
      <c r="Y115" s="156">
        <f t="shared" si="74"/>
        <v>0</v>
      </c>
      <c r="Z115" s="147">
        <f>V115-'UGL CCA_with, Dec 31 TU'!V115</f>
        <v>2388637.2227015719</v>
      </c>
      <c r="AB115" s="198"/>
      <c r="AC115" s="198"/>
      <c r="AD115" s="198"/>
    </row>
    <row r="116" spans="1:30" hidden="1">
      <c r="A116" s="226">
        <v>10</v>
      </c>
      <c r="B116" s="221">
        <f t="shared" si="72"/>
        <v>16295140.873506449</v>
      </c>
      <c r="C116" s="221">
        <f>'UGL CCA_with, Dec 31 TU'!C116</f>
        <v>5106151</v>
      </c>
      <c r="D116" s="221">
        <f t="shared" si="89"/>
        <v>5106151</v>
      </c>
      <c r="E116" s="222"/>
      <c r="F116" s="221"/>
      <c r="G116" s="222">
        <f>+((C116+F116)*0.5)</f>
        <v>2553075.5</v>
      </c>
      <c r="H116" s="222">
        <f t="shared" si="75"/>
        <v>23954367.373506449</v>
      </c>
      <c r="I116" s="223">
        <v>30</v>
      </c>
      <c r="J116" s="222">
        <f t="shared" si="76"/>
        <v>598859.18433766125</v>
      </c>
      <c r="K116" s="222">
        <f t="shared" si="77"/>
        <v>598859.18433766125</v>
      </c>
      <c r="L116" s="222">
        <f t="shared" si="93"/>
        <v>598859.18433766125</v>
      </c>
      <c r="M116" s="222">
        <f t="shared" si="79"/>
        <v>598859.18433766125</v>
      </c>
      <c r="N116" s="222">
        <f t="shared" si="80"/>
        <v>598859.18433766125</v>
      </c>
      <c r="O116" s="222">
        <f t="shared" si="81"/>
        <v>598859.18433766125</v>
      </c>
      <c r="P116" s="222">
        <f t="shared" si="82"/>
        <v>598859.18433766125</v>
      </c>
      <c r="Q116" s="222">
        <f t="shared" si="83"/>
        <v>598859.18433766125</v>
      </c>
      <c r="R116" s="222">
        <f t="shared" si="84"/>
        <v>598859.18433766125</v>
      </c>
      <c r="S116" s="222">
        <f t="shared" si="85"/>
        <v>598859.18433766125</v>
      </c>
      <c r="T116" s="222">
        <f t="shared" si="86"/>
        <v>598859.18433766125</v>
      </c>
      <c r="U116" s="222">
        <f t="shared" si="87"/>
        <v>598859.18433766125</v>
      </c>
      <c r="V116" s="224">
        <f t="shared" si="88"/>
        <v>7186310.2120519364</v>
      </c>
      <c r="W116" s="222">
        <f t="shared" si="92"/>
        <v>14214981.661454514</v>
      </c>
      <c r="X116" s="225">
        <f t="shared" si="91"/>
        <v>7186310.2120519355</v>
      </c>
      <c r="Y116" s="156">
        <f t="shared" si="74"/>
        <v>0</v>
      </c>
      <c r="Z116" s="147">
        <f>V116-'UGL CCA_with, Dec 31 TU'!V116</f>
        <v>1037581.2040519379</v>
      </c>
      <c r="AB116" s="198"/>
      <c r="AC116" s="198"/>
      <c r="AD116" s="198"/>
    </row>
    <row r="117" spans="1:30" hidden="1">
      <c r="A117" s="226">
        <v>12</v>
      </c>
      <c r="B117" s="221">
        <f t="shared" si="72"/>
        <v>18414116</v>
      </c>
      <c r="C117" s="221">
        <f>'UGL CCA_with, Dec 31 TU'!C117</f>
        <v>23566620</v>
      </c>
      <c r="D117" s="221">
        <f t="shared" si="89"/>
        <v>23566620</v>
      </c>
      <c r="E117" s="222"/>
      <c r="F117" s="221"/>
      <c r="G117" s="222">
        <f>+((C117-D117+F117)*0.5)</f>
        <v>0</v>
      </c>
      <c r="H117" s="222">
        <f>+B117+G117+D117</f>
        <v>41980736</v>
      </c>
      <c r="I117" s="223">
        <v>100</v>
      </c>
      <c r="J117" s="222">
        <f>H117*I117/100/12</f>
        <v>3498394.6666666665</v>
      </c>
      <c r="K117" s="222">
        <f t="shared" si="77"/>
        <v>3498394.6666666665</v>
      </c>
      <c r="L117" s="222">
        <f t="shared" si="93"/>
        <v>3498394.6666666665</v>
      </c>
      <c r="M117" s="222">
        <f t="shared" si="79"/>
        <v>3498394.6666666665</v>
      </c>
      <c r="N117" s="222">
        <f t="shared" si="80"/>
        <v>3498394.6666666665</v>
      </c>
      <c r="O117" s="222">
        <f t="shared" si="81"/>
        <v>3498394.6666666665</v>
      </c>
      <c r="P117" s="222">
        <f t="shared" si="82"/>
        <v>3498394.6666666665</v>
      </c>
      <c r="Q117" s="222">
        <f t="shared" si="83"/>
        <v>3498394.6666666665</v>
      </c>
      <c r="R117" s="222">
        <f t="shared" si="84"/>
        <v>3498394.6666666665</v>
      </c>
      <c r="S117" s="222">
        <f t="shared" si="85"/>
        <v>3498394.6666666665</v>
      </c>
      <c r="T117" s="222">
        <f t="shared" si="86"/>
        <v>3498394.6666666665</v>
      </c>
      <c r="U117" s="222">
        <f t="shared" si="87"/>
        <v>3498394.6666666665</v>
      </c>
      <c r="V117" s="224">
        <f>SUM(J117:U117)</f>
        <v>41980736</v>
      </c>
      <c r="W117" s="222">
        <f>+B117+C117+F117-V117</f>
        <v>0</v>
      </c>
      <c r="X117" s="229">
        <f t="shared" si="91"/>
        <v>41980736</v>
      </c>
      <c r="Y117" s="162">
        <f t="shared" si="74"/>
        <v>0</v>
      </c>
      <c r="Z117" s="147">
        <f>V117-'UGL CCA_with, Dec 31 TU'!V117</f>
        <v>11783309.999999996</v>
      </c>
      <c r="AB117" s="198"/>
      <c r="AC117" s="198"/>
      <c r="AD117" s="198"/>
    </row>
    <row r="118" spans="1:30" hidden="1">
      <c r="A118" s="226">
        <v>13</v>
      </c>
      <c r="B118" s="221">
        <f t="shared" si="72"/>
        <v>674788.57044285955</v>
      </c>
      <c r="C118" s="221">
        <f>'UGL CCA_with, Dec 31 TU'!C118</f>
        <v>0</v>
      </c>
      <c r="D118" s="221">
        <f t="shared" si="89"/>
        <v>0</v>
      </c>
      <c r="E118" s="222"/>
      <c r="F118" s="221"/>
      <c r="G118" s="222">
        <f t="shared" ref="G118:G129" si="94">+((C118+F118)*0.5)</f>
        <v>0</v>
      </c>
      <c r="H118" s="222">
        <f t="shared" ref="H118:H129" si="95">+B118+G118+D118</f>
        <v>674788.57044285955</v>
      </c>
      <c r="I118" s="223"/>
      <c r="J118" s="222">
        <f t="shared" ref="J118:J129" si="96">H118*I118/100/12</f>
        <v>0</v>
      </c>
      <c r="K118" s="222">
        <f t="shared" si="77"/>
        <v>0</v>
      </c>
      <c r="L118" s="222">
        <f t="shared" si="93"/>
        <v>0</v>
      </c>
      <c r="M118" s="222">
        <f t="shared" si="79"/>
        <v>0</v>
      </c>
      <c r="N118" s="222">
        <f t="shared" si="80"/>
        <v>0</v>
      </c>
      <c r="O118" s="222">
        <f t="shared" si="81"/>
        <v>0</v>
      </c>
      <c r="P118" s="222">
        <f t="shared" si="82"/>
        <v>0</v>
      </c>
      <c r="Q118" s="222">
        <f t="shared" si="83"/>
        <v>0</v>
      </c>
      <c r="R118" s="222">
        <f t="shared" si="84"/>
        <v>0</v>
      </c>
      <c r="S118" s="222">
        <f t="shared" si="85"/>
        <v>0</v>
      </c>
      <c r="T118" s="222">
        <f t="shared" si="86"/>
        <v>0</v>
      </c>
      <c r="U118" s="222">
        <f t="shared" si="87"/>
        <v>0</v>
      </c>
      <c r="V118" s="224">
        <f>+'UGL CCA_with, Dec 31 TU'!V118</f>
        <v>211216.52120097578</v>
      </c>
      <c r="W118" s="222">
        <f t="shared" ref="W118:W129" si="97">+B118+C118+F118-V118</f>
        <v>463572.0492418838</v>
      </c>
      <c r="X118" s="225"/>
      <c r="Y118" s="95">
        <f>V118-X118</f>
        <v>211216.52120097578</v>
      </c>
      <c r="Z118" s="147">
        <f>V118-'UGL CCA_with, Dec 31 TU'!V118</f>
        <v>0</v>
      </c>
      <c r="AB118" s="198"/>
      <c r="AC118" s="198"/>
      <c r="AD118" s="198"/>
    </row>
    <row r="119" spans="1:30" hidden="1">
      <c r="A119" s="226">
        <v>17</v>
      </c>
      <c r="B119" s="221">
        <f t="shared" si="72"/>
        <v>486010.32832000003</v>
      </c>
      <c r="C119" s="221">
        <f>'UGL CCA_with, Dec 31 TU'!C119</f>
        <v>0</v>
      </c>
      <c r="D119" s="221">
        <f t="shared" si="89"/>
        <v>0</v>
      </c>
      <c r="E119" s="222"/>
      <c r="F119" s="221"/>
      <c r="G119" s="222">
        <f t="shared" si="94"/>
        <v>0</v>
      </c>
      <c r="H119" s="222">
        <f t="shared" si="95"/>
        <v>486010.32832000003</v>
      </c>
      <c r="I119" s="223">
        <v>8</v>
      </c>
      <c r="J119" s="222">
        <f t="shared" si="96"/>
        <v>3240.0688554666667</v>
      </c>
      <c r="K119" s="222">
        <f t="shared" si="77"/>
        <v>3240.0688554666667</v>
      </c>
      <c r="L119" s="222">
        <f t="shared" si="93"/>
        <v>3240.0688554666667</v>
      </c>
      <c r="M119" s="222">
        <f t="shared" si="79"/>
        <v>3240.0688554666667</v>
      </c>
      <c r="N119" s="222">
        <f t="shared" si="80"/>
        <v>3240.0688554666667</v>
      </c>
      <c r="O119" s="222">
        <f t="shared" si="81"/>
        <v>3240.0688554666667</v>
      </c>
      <c r="P119" s="222">
        <f t="shared" si="82"/>
        <v>3240.0688554666667</v>
      </c>
      <c r="Q119" s="222">
        <f t="shared" si="83"/>
        <v>3240.0688554666667</v>
      </c>
      <c r="R119" s="222">
        <f t="shared" si="84"/>
        <v>3240.0688554666667</v>
      </c>
      <c r="S119" s="222">
        <f t="shared" si="85"/>
        <v>3240.0688554666667</v>
      </c>
      <c r="T119" s="222">
        <f t="shared" si="86"/>
        <v>3240.0688554666667</v>
      </c>
      <c r="U119" s="222">
        <f t="shared" si="87"/>
        <v>3240.0688554666667</v>
      </c>
      <c r="V119" s="224">
        <f t="shared" ref="V119:V129" si="98">SUM(J119:U119)</f>
        <v>38880.826265600001</v>
      </c>
      <c r="W119" s="222">
        <f t="shared" si="97"/>
        <v>447129.50205440004</v>
      </c>
      <c r="X119" s="225">
        <f t="shared" ref="X119:X129" si="99">H119*I119/100</f>
        <v>38880.826265600001</v>
      </c>
      <c r="Y119" s="95">
        <f t="shared" ref="Y119:Y130" si="100">V119-X119</f>
        <v>0</v>
      </c>
      <c r="Z119" s="147">
        <f>V119-'UGL CCA_with, Dec 31 TU'!V119</f>
        <v>0</v>
      </c>
      <c r="AB119" s="198"/>
      <c r="AC119" s="198"/>
      <c r="AD119" s="198"/>
    </row>
    <row r="120" spans="1:30" hidden="1">
      <c r="A120" s="226">
        <v>38</v>
      </c>
      <c r="B120" s="221">
        <f t="shared" si="72"/>
        <v>2603589.7858285196</v>
      </c>
      <c r="C120" s="221">
        <f>'UGL CCA_with, Dec 31 TU'!C120</f>
        <v>0</v>
      </c>
      <c r="D120" s="221">
        <f t="shared" si="89"/>
        <v>0</v>
      </c>
      <c r="E120" s="222"/>
      <c r="F120" s="221"/>
      <c r="G120" s="222">
        <f t="shared" si="94"/>
        <v>0</v>
      </c>
      <c r="H120" s="222">
        <f t="shared" si="95"/>
        <v>2603589.7858285196</v>
      </c>
      <c r="I120" s="223">
        <v>30</v>
      </c>
      <c r="J120" s="222">
        <f t="shared" si="96"/>
        <v>65089.744645712992</v>
      </c>
      <c r="K120" s="222">
        <f t="shared" si="77"/>
        <v>65089.744645712992</v>
      </c>
      <c r="L120" s="222">
        <f t="shared" si="93"/>
        <v>65089.744645712992</v>
      </c>
      <c r="M120" s="222">
        <f t="shared" si="79"/>
        <v>65089.744645712992</v>
      </c>
      <c r="N120" s="222">
        <f t="shared" si="80"/>
        <v>65089.744645712992</v>
      </c>
      <c r="O120" s="222">
        <f t="shared" si="81"/>
        <v>65089.744645712992</v>
      </c>
      <c r="P120" s="222">
        <f t="shared" si="82"/>
        <v>65089.744645712992</v>
      </c>
      <c r="Q120" s="222">
        <f t="shared" si="83"/>
        <v>65089.744645712992</v>
      </c>
      <c r="R120" s="222">
        <f t="shared" si="84"/>
        <v>65089.744645712992</v>
      </c>
      <c r="S120" s="222">
        <f t="shared" si="85"/>
        <v>65089.744645712992</v>
      </c>
      <c r="T120" s="222">
        <f t="shared" si="86"/>
        <v>65089.744645712992</v>
      </c>
      <c r="U120" s="222">
        <f t="shared" si="87"/>
        <v>65089.744645712992</v>
      </c>
      <c r="V120" s="224">
        <f t="shared" si="98"/>
        <v>781076.93574855605</v>
      </c>
      <c r="W120" s="222">
        <f t="shared" si="97"/>
        <v>1822512.8500799634</v>
      </c>
      <c r="X120" s="225">
        <f t="shared" si="99"/>
        <v>781076.93574855593</v>
      </c>
      <c r="Y120" s="95">
        <f t="shared" si="100"/>
        <v>0</v>
      </c>
      <c r="Z120" s="147">
        <f>V120-'UGL CCA_with, Dec 31 TU'!V120</f>
        <v>-298784.51930144371</v>
      </c>
      <c r="AB120" s="198"/>
      <c r="AC120" s="198"/>
      <c r="AD120" s="198"/>
    </row>
    <row r="121" spans="1:30" hidden="1">
      <c r="A121" s="226">
        <v>41</v>
      </c>
      <c r="B121" s="221">
        <f t="shared" si="72"/>
        <v>7222323.1829502946</v>
      </c>
      <c r="C121" s="221">
        <f>'UGL CCA_with, Dec 31 TU'!C121</f>
        <v>0</v>
      </c>
      <c r="D121" s="221">
        <f t="shared" si="89"/>
        <v>0</v>
      </c>
      <c r="E121" s="221"/>
      <c r="F121" s="221"/>
      <c r="G121" s="222">
        <f t="shared" si="94"/>
        <v>0</v>
      </c>
      <c r="H121" s="222">
        <f t="shared" si="95"/>
        <v>7222323.1829502946</v>
      </c>
      <c r="I121" s="223">
        <v>25</v>
      </c>
      <c r="J121" s="222">
        <f t="shared" si="96"/>
        <v>150465.06631146444</v>
      </c>
      <c r="K121" s="222">
        <f t="shared" si="77"/>
        <v>150465.06631146444</v>
      </c>
      <c r="L121" s="222">
        <f t="shared" si="93"/>
        <v>150465.06631146444</v>
      </c>
      <c r="M121" s="222">
        <f t="shared" si="79"/>
        <v>150465.06631146444</v>
      </c>
      <c r="N121" s="222">
        <f t="shared" si="80"/>
        <v>150465.06631146444</v>
      </c>
      <c r="O121" s="222">
        <f t="shared" si="81"/>
        <v>150465.06631146444</v>
      </c>
      <c r="P121" s="222">
        <f t="shared" si="82"/>
        <v>150465.06631146444</v>
      </c>
      <c r="Q121" s="222">
        <f t="shared" si="83"/>
        <v>150465.06631146444</v>
      </c>
      <c r="R121" s="222">
        <f t="shared" si="84"/>
        <v>150465.06631146444</v>
      </c>
      <c r="S121" s="222">
        <f t="shared" si="85"/>
        <v>150465.06631146444</v>
      </c>
      <c r="T121" s="222">
        <f t="shared" si="86"/>
        <v>150465.06631146444</v>
      </c>
      <c r="U121" s="222">
        <f t="shared" si="87"/>
        <v>150465.06631146444</v>
      </c>
      <c r="V121" s="224">
        <f t="shared" si="98"/>
        <v>1805580.7957375732</v>
      </c>
      <c r="W121" s="222">
        <f t="shared" si="97"/>
        <v>5416742.3872127216</v>
      </c>
      <c r="X121" s="225">
        <f t="shared" si="99"/>
        <v>1805580.7957375734</v>
      </c>
      <c r="Y121" s="95">
        <f t="shared" si="100"/>
        <v>0</v>
      </c>
      <c r="Z121" s="147">
        <f>V121-'UGL CCA_with, Dec 31 TU'!V121</f>
        <v>-41055.795839910163</v>
      </c>
      <c r="AB121" s="198"/>
      <c r="AC121" s="198"/>
      <c r="AD121" s="198"/>
    </row>
    <row r="122" spans="1:30" hidden="1">
      <c r="A122" s="226">
        <v>45</v>
      </c>
      <c r="B122" s="221">
        <f t="shared" si="72"/>
        <v>2164.0396250000003</v>
      </c>
      <c r="C122" s="221">
        <f>'UGL CCA_with, Dec 31 TU'!C122</f>
        <v>0</v>
      </c>
      <c r="D122" s="221">
        <f t="shared" si="89"/>
        <v>0</v>
      </c>
      <c r="E122" s="221"/>
      <c r="F122" s="221"/>
      <c r="G122" s="222">
        <f t="shared" si="94"/>
        <v>0</v>
      </c>
      <c r="H122" s="222">
        <f t="shared" si="95"/>
        <v>2164.0396250000003</v>
      </c>
      <c r="I122" s="223">
        <v>45</v>
      </c>
      <c r="J122" s="222">
        <f t="shared" si="96"/>
        <v>81.151485937500013</v>
      </c>
      <c r="K122" s="222">
        <f t="shared" si="77"/>
        <v>81.151485937500013</v>
      </c>
      <c r="L122" s="222">
        <f t="shared" si="93"/>
        <v>81.151485937500013</v>
      </c>
      <c r="M122" s="222">
        <f t="shared" si="79"/>
        <v>81.151485937500013</v>
      </c>
      <c r="N122" s="222">
        <f t="shared" si="80"/>
        <v>81.151485937500013</v>
      </c>
      <c r="O122" s="222">
        <f t="shared" si="81"/>
        <v>81.151485937500013</v>
      </c>
      <c r="P122" s="222">
        <f t="shared" si="82"/>
        <v>81.151485937500013</v>
      </c>
      <c r="Q122" s="222">
        <f t="shared" si="83"/>
        <v>81.151485937500013</v>
      </c>
      <c r="R122" s="222">
        <f t="shared" si="84"/>
        <v>81.151485937500013</v>
      </c>
      <c r="S122" s="222">
        <f t="shared" si="85"/>
        <v>81.151485937500013</v>
      </c>
      <c r="T122" s="222">
        <f t="shared" si="86"/>
        <v>81.151485937500013</v>
      </c>
      <c r="U122" s="222">
        <f t="shared" si="87"/>
        <v>81.151485937500013</v>
      </c>
      <c r="V122" s="224">
        <f t="shared" si="98"/>
        <v>973.81783124999993</v>
      </c>
      <c r="W122" s="222">
        <f t="shared" si="97"/>
        <v>1190.2217937500004</v>
      </c>
      <c r="X122" s="225">
        <f t="shared" si="99"/>
        <v>973.81783125000015</v>
      </c>
      <c r="Y122" s="95">
        <f t="shared" si="100"/>
        <v>0</v>
      </c>
      <c r="Z122" s="147">
        <f>V122-'UGL CCA_with, Dec 31 TU'!V122</f>
        <v>0</v>
      </c>
      <c r="AB122" s="198"/>
      <c r="AC122" s="198"/>
      <c r="AD122" s="198"/>
    </row>
    <row r="123" spans="1:30" hidden="1">
      <c r="A123" s="231">
        <v>49</v>
      </c>
      <c r="B123" s="221">
        <f t="shared" si="72"/>
        <v>799010706.9546324</v>
      </c>
      <c r="C123" s="221">
        <f>'UGL CCA_with, Dec 31 TU'!C123</f>
        <v>260211341.59999999</v>
      </c>
      <c r="D123" s="221">
        <f t="shared" si="89"/>
        <v>260211341.59999999</v>
      </c>
      <c r="E123" s="222"/>
      <c r="F123" s="221"/>
      <c r="G123" s="222">
        <f t="shared" si="94"/>
        <v>130105670.8</v>
      </c>
      <c r="H123" s="222">
        <f t="shared" si="95"/>
        <v>1189327719.3546324</v>
      </c>
      <c r="I123" s="223">
        <v>8</v>
      </c>
      <c r="J123" s="222">
        <f t="shared" si="96"/>
        <v>7928851.4623642154</v>
      </c>
      <c r="K123" s="222">
        <f t="shared" si="77"/>
        <v>7928851.4623642154</v>
      </c>
      <c r="L123" s="222">
        <f t="shared" si="93"/>
        <v>7928851.4623642154</v>
      </c>
      <c r="M123" s="222">
        <f t="shared" si="79"/>
        <v>7928851.4623642154</v>
      </c>
      <c r="N123" s="222">
        <f t="shared" si="80"/>
        <v>7928851.4623642154</v>
      </c>
      <c r="O123" s="222">
        <f t="shared" si="81"/>
        <v>7928851.4623642154</v>
      </c>
      <c r="P123" s="222">
        <f t="shared" si="82"/>
        <v>7928851.4623642154</v>
      </c>
      <c r="Q123" s="222">
        <f t="shared" si="83"/>
        <v>7928851.4623642154</v>
      </c>
      <c r="R123" s="222">
        <f t="shared" si="84"/>
        <v>7928851.4623642154</v>
      </c>
      <c r="S123" s="222">
        <f t="shared" si="85"/>
        <v>7928851.4623642154</v>
      </c>
      <c r="T123" s="222">
        <f t="shared" si="86"/>
        <v>7928851.4623642154</v>
      </c>
      <c r="U123" s="222">
        <f t="shared" si="87"/>
        <v>7928851.4623642154</v>
      </c>
      <c r="V123" s="224">
        <f t="shared" si="98"/>
        <v>95146217.548370555</v>
      </c>
      <c r="W123" s="222">
        <f t="shared" si="97"/>
        <v>964075831.00626183</v>
      </c>
      <c r="X123" s="225">
        <f t="shared" si="99"/>
        <v>95146217.548370585</v>
      </c>
      <c r="Y123" s="95">
        <f t="shared" si="100"/>
        <v>0</v>
      </c>
      <c r="Z123" s="147">
        <f>V123-'UGL CCA_with, Dec 31 TU'!V123</f>
        <v>20271013.925050423</v>
      </c>
      <c r="AB123" s="198"/>
      <c r="AC123" s="198"/>
      <c r="AD123" s="198"/>
    </row>
    <row r="124" spans="1:30" hidden="1">
      <c r="A124" s="231">
        <v>50</v>
      </c>
      <c r="B124" s="221">
        <f t="shared" si="72"/>
        <v>20764006.409435332</v>
      </c>
      <c r="C124" s="221">
        <f>'UGL CCA_with, Dec 31 TU'!C124</f>
        <v>13724248</v>
      </c>
      <c r="D124" s="221">
        <f t="shared" si="89"/>
        <v>13724248</v>
      </c>
      <c r="E124" s="222"/>
      <c r="F124" s="221"/>
      <c r="G124" s="222">
        <f t="shared" si="94"/>
        <v>6862124</v>
      </c>
      <c r="H124" s="222">
        <f t="shared" si="95"/>
        <v>41350378.409435332</v>
      </c>
      <c r="I124" s="223">
        <v>55</v>
      </c>
      <c r="J124" s="222">
        <f t="shared" si="96"/>
        <v>1895225.6770991196</v>
      </c>
      <c r="K124" s="222">
        <f t="shared" si="77"/>
        <v>1895225.6770991196</v>
      </c>
      <c r="L124" s="222">
        <f t="shared" si="93"/>
        <v>1895225.6770991196</v>
      </c>
      <c r="M124" s="222">
        <f t="shared" si="79"/>
        <v>1895225.6770991196</v>
      </c>
      <c r="N124" s="222">
        <f t="shared" si="80"/>
        <v>1895225.6770991196</v>
      </c>
      <c r="O124" s="222">
        <f t="shared" si="81"/>
        <v>1895225.6770991196</v>
      </c>
      <c r="P124" s="222">
        <f t="shared" si="82"/>
        <v>1895225.6770991196</v>
      </c>
      <c r="Q124" s="222">
        <f t="shared" si="83"/>
        <v>1895225.6770991196</v>
      </c>
      <c r="R124" s="222">
        <f t="shared" si="84"/>
        <v>1895225.6770991196</v>
      </c>
      <c r="S124" s="222">
        <f t="shared" si="85"/>
        <v>1895225.6770991196</v>
      </c>
      <c r="T124" s="222">
        <f t="shared" si="86"/>
        <v>1895225.6770991196</v>
      </c>
      <c r="U124" s="222">
        <f t="shared" si="87"/>
        <v>1895225.6770991196</v>
      </c>
      <c r="V124" s="224">
        <f t="shared" si="98"/>
        <v>22742708.125189435</v>
      </c>
      <c r="W124" s="222">
        <f t="shared" si="97"/>
        <v>11745546.284245897</v>
      </c>
      <c r="X124" s="225">
        <f t="shared" si="99"/>
        <v>22742708.125189435</v>
      </c>
      <c r="Y124" s="95">
        <f t="shared" si="100"/>
        <v>0</v>
      </c>
      <c r="Z124" s="147">
        <f>V124-'UGL CCA_with, Dec 31 TU'!V124</f>
        <v>3860189.1457409933</v>
      </c>
      <c r="AB124" s="198"/>
      <c r="AC124" s="198"/>
      <c r="AD124" s="198"/>
    </row>
    <row r="125" spans="1:30" hidden="1">
      <c r="A125" s="226">
        <v>51</v>
      </c>
      <c r="B125" s="221">
        <f t="shared" si="72"/>
        <v>1630631585.2705297</v>
      </c>
      <c r="C125" s="221">
        <f>'UGL CCA_with, Dec 31 TU'!C125</f>
        <v>322353459</v>
      </c>
      <c r="D125" s="221">
        <f t="shared" si="89"/>
        <v>322353459</v>
      </c>
      <c r="E125" s="222"/>
      <c r="F125" s="221"/>
      <c r="G125" s="222">
        <f t="shared" si="94"/>
        <v>161176729.5</v>
      </c>
      <c r="H125" s="222">
        <f t="shared" si="95"/>
        <v>2114161773.7705297</v>
      </c>
      <c r="I125" s="223">
        <v>6</v>
      </c>
      <c r="J125" s="222">
        <f t="shared" si="96"/>
        <v>10570808.868852649</v>
      </c>
      <c r="K125" s="222">
        <f t="shared" si="77"/>
        <v>10570808.868852649</v>
      </c>
      <c r="L125" s="222">
        <f t="shared" si="93"/>
        <v>10570808.868852649</v>
      </c>
      <c r="M125" s="222">
        <f t="shared" si="79"/>
        <v>10570808.868852649</v>
      </c>
      <c r="N125" s="222">
        <f t="shared" si="80"/>
        <v>10570808.868852649</v>
      </c>
      <c r="O125" s="222">
        <f t="shared" si="81"/>
        <v>10570808.868852649</v>
      </c>
      <c r="P125" s="222">
        <f t="shared" si="82"/>
        <v>10570808.868852649</v>
      </c>
      <c r="Q125" s="222">
        <f t="shared" si="83"/>
        <v>10570808.868852649</v>
      </c>
      <c r="R125" s="222">
        <f t="shared" si="84"/>
        <v>10570808.868852649</v>
      </c>
      <c r="S125" s="222">
        <f t="shared" si="85"/>
        <v>10570808.868852649</v>
      </c>
      <c r="T125" s="222">
        <f t="shared" si="86"/>
        <v>10570808.868852649</v>
      </c>
      <c r="U125" s="222">
        <f t="shared" si="87"/>
        <v>10570808.868852649</v>
      </c>
      <c r="V125" s="224">
        <f t="shared" si="98"/>
        <v>126849706.42623176</v>
      </c>
      <c r="W125" s="222">
        <f t="shared" si="97"/>
        <v>1826135337.8442979</v>
      </c>
      <c r="X125" s="225">
        <f t="shared" si="99"/>
        <v>126849706.42623179</v>
      </c>
      <c r="Y125" s="95">
        <f t="shared" si="100"/>
        <v>0</v>
      </c>
      <c r="Z125" s="147">
        <f>V125-'UGL CCA_with, Dec 31 TU'!V125</f>
        <v>18481063.396007374</v>
      </c>
      <c r="AB125" s="198"/>
      <c r="AC125" s="198"/>
      <c r="AD125" s="198"/>
    </row>
    <row r="126" spans="1:30" hidden="1">
      <c r="A126" s="233" t="s">
        <v>224</v>
      </c>
      <c r="B126" s="221">
        <f t="shared" si="72"/>
        <v>76925951.280295655</v>
      </c>
      <c r="C126" s="221">
        <f>'UGL CCA_with, Dec 31 TU'!C126</f>
        <v>0</v>
      </c>
      <c r="D126" s="221">
        <f t="shared" si="89"/>
        <v>0</v>
      </c>
      <c r="E126" s="222"/>
      <c r="F126" s="221"/>
      <c r="G126" s="222">
        <f t="shared" si="94"/>
        <v>0</v>
      </c>
      <c r="H126" s="222">
        <f t="shared" si="95"/>
        <v>76925951.280295655</v>
      </c>
      <c r="I126" s="223">
        <v>6</v>
      </c>
      <c r="J126" s="222">
        <f t="shared" si="96"/>
        <v>384629.75640147825</v>
      </c>
      <c r="K126" s="222">
        <f t="shared" si="77"/>
        <v>384629.75640147825</v>
      </c>
      <c r="L126" s="222">
        <f t="shared" si="93"/>
        <v>384629.75640147825</v>
      </c>
      <c r="M126" s="222">
        <f t="shared" si="79"/>
        <v>384629.75640147825</v>
      </c>
      <c r="N126" s="222">
        <f t="shared" si="80"/>
        <v>384629.75640147825</v>
      </c>
      <c r="O126" s="222">
        <f t="shared" si="81"/>
        <v>384629.75640147825</v>
      </c>
      <c r="P126" s="222">
        <f t="shared" si="82"/>
        <v>384629.75640147825</v>
      </c>
      <c r="Q126" s="222">
        <f t="shared" si="83"/>
        <v>384629.75640147825</v>
      </c>
      <c r="R126" s="222">
        <f t="shared" si="84"/>
        <v>384629.75640147825</v>
      </c>
      <c r="S126" s="222">
        <f t="shared" si="85"/>
        <v>384629.75640147825</v>
      </c>
      <c r="T126" s="222">
        <f t="shared" si="86"/>
        <v>384629.75640147825</v>
      </c>
      <c r="U126" s="222">
        <f t="shared" si="87"/>
        <v>384629.75640147825</v>
      </c>
      <c r="V126" s="224">
        <f t="shared" si="98"/>
        <v>4615557.0768177388</v>
      </c>
      <c r="W126" s="222">
        <f t="shared" si="97"/>
        <v>72310394.203477919</v>
      </c>
      <c r="X126" s="225">
        <f t="shared" si="99"/>
        <v>4615557.0768177388</v>
      </c>
      <c r="Y126" s="95">
        <f t="shared" si="100"/>
        <v>0</v>
      </c>
      <c r="Z126" s="147">
        <f>V126-'UGL CCA_with, Dec 31 TU'!V126</f>
        <v>-96326.70614366699</v>
      </c>
      <c r="AB126" s="198"/>
      <c r="AC126" s="198"/>
      <c r="AD126" s="198"/>
    </row>
    <row r="127" spans="1:30" hidden="1">
      <c r="A127" s="226">
        <v>43.2</v>
      </c>
      <c r="B127" s="221">
        <f t="shared" si="72"/>
        <v>0</v>
      </c>
      <c r="C127" s="221">
        <f>'UGL CCA_with, Dec 31 TU'!C127</f>
        <v>0</v>
      </c>
      <c r="D127" s="221">
        <f t="shared" si="89"/>
        <v>0</v>
      </c>
      <c r="E127" s="222"/>
      <c r="F127" s="221"/>
      <c r="G127" s="222">
        <f t="shared" si="94"/>
        <v>0</v>
      </c>
      <c r="H127" s="222">
        <f t="shared" si="95"/>
        <v>0</v>
      </c>
      <c r="I127" s="223">
        <v>50</v>
      </c>
      <c r="J127" s="222">
        <f t="shared" si="96"/>
        <v>0</v>
      </c>
      <c r="K127" s="222">
        <f t="shared" si="77"/>
        <v>0</v>
      </c>
      <c r="L127" s="222">
        <f t="shared" si="93"/>
        <v>0</v>
      </c>
      <c r="M127" s="222">
        <f t="shared" si="79"/>
        <v>0</v>
      </c>
      <c r="N127" s="222">
        <f t="shared" si="80"/>
        <v>0</v>
      </c>
      <c r="O127" s="222">
        <f t="shared" si="81"/>
        <v>0</v>
      </c>
      <c r="P127" s="222">
        <f t="shared" si="82"/>
        <v>0</v>
      </c>
      <c r="Q127" s="222">
        <f t="shared" si="83"/>
        <v>0</v>
      </c>
      <c r="R127" s="222">
        <f t="shared" si="84"/>
        <v>0</v>
      </c>
      <c r="S127" s="222">
        <f t="shared" si="85"/>
        <v>0</v>
      </c>
      <c r="T127" s="222">
        <f t="shared" si="86"/>
        <v>0</v>
      </c>
      <c r="U127" s="222">
        <f t="shared" si="87"/>
        <v>0</v>
      </c>
      <c r="V127" s="224">
        <f t="shared" si="98"/>
        <v>0</v>
      </c>
      <c r="W127" s="222">
        <f t="shared" si="97"/>
        <v>0</v>
      </c>
      <c r="X127" s="225">
        <f t="shared" si="99"/>
        <v>0</v>
      </c>
      <c r="Y127" s="95">
        <f t="shared" si="100"/>
        <v>0</v>
      </c>
      <c r="Z127" s="147"/>
      <c r="AB127" s="198"/>
      <c r="AC127" s="198"/>
      <c r="AD127" s="198"/>
    </row>
    <row r="128" spans="1:30" hidden="1">
      <c r="A128" s="226" t="s">
        <v>158</v>
      </c>
      <c r="B128" s="221">
        <f t="shared" si="72"/>
        <v>16583692.851363601</v>
      </c>
      <c r="C128" s="221">
        <f>'UGL CCA_with, Dec 31 TU'!C128</f>
        <v>0</v>
      </c>
      <c r="D128" s="221">
        <f t="shared" si="89"/>
        <v>0</v>
      </c>
      <c r="E128" s="222"/>
      <c r="F128" s="221"/>
      <c r="G128" s="222">
        <f t="shared" si="94"/>
        <v>0</v>
      </c>
      <c r="H128" s="222">
        <f t="shared" si="95"/>
        <v>16583692.851363601</v>
      </c>
      <c r="I128" s="223">
        <v>7</v>
      </c>
      <c r="J128" s="222">
        <f t="shared" si="96"/>
        <v>96738.208299621008</v>
      </c>
      <c r="K128" s="222">
        <f t="shared" si="77"/>
        <v>96738.208299621008</v>
      </c>
      <c r="L128" s="222">
        <f t="shared" si="93"/>
        <v>96738.208299621008</v>
      </c>
      <c r="M128" s="222">
        <f t="shared" si="79"/>
        <v>96738.208299621008</v>
      </c>
      <c r="N128" s="222">
        <f t="shared" si="80"/>
        <v>96738.208299621008</v>
      </c>
      <c r="O128" s="222">
        <f t="shared" si="81"/>
        <v>96738.208299621008</v>
      </c>
      <c r="P128" s="222">
        <f t="shared" si="82"/>
        <v>96738.208299621008</v>
      </c>
      <c r="Q128" s="222">
        <f t="shared" si="83"/>
        <v>96738.208299621008</v>
      </c>
      <c r="R128" s="222">
        <f t="shared" si="84"/>
        <v>96738.208299621008</v>
      </c>
      <c r="S128" s="222">
        <f t="shared" si="85"/>
        <v>96738.208299621008</v>
      </c>
      <c r="T128" s="222">
        <f t="shared" si="86"/>
        <v>96738.208299621008</v>
      </c>
      <c r="U128" s="222">
        <f t="shared" si="87"/>
        <v>96738.208299621008</v>
      </c>
      <c r="V128" s="224">
        <f t="shared" si="98"/>
        <v>1160858.4995954521</v>
      </c>
      <c r="W128" s="222">
        <f t="shared" si="97"/>
        <v>15422834.351768149</v>
      </c>
      <c r="X128" s="225">
        <f t="shared" si="99"/>
        <v>1160858.4995954521</v>
      </c>
      <c r="Y128" s="95">
        <f t="shared" si="100"/>
        <v>0</v>
      </c>
      <c r="Z128" s="147">
        <f>V128-'UGL CCA_with, Dec 31 TU'!V128</f>
        <v>0</v>
      </c>
      <c r="AB128" s="198"/>
      <c r="AC128" s="198"/>
      <c r="AD128" s="198"/>
    </row>
    <row r="129" spans="1:30" hidden="1">
      <c r="A129" s="234">
        <v>14.1</v>
      </c>
      <c r="B129" s="221">
        <f t="shared" si="72"/>
        <v>10327048.253816163</v>
      </c>
      <c r="C129" s="221">
        <f>'UGL CCA_with, Dec 31 TU'!C129</f>
        <v>811943.2</v>
      </c>
      <c r="D129" s="221">
        <f t="shared" si="89"/>
        <v>811943.2</v>
      </c>
      <c r="E129" s="222"/>
      <c r="F129" s="221"/>
      <c r="G129" s="222">
        <f t="shared" si="94"/>
        <v>405971.6</v>
      </c>
      <c r="H129" s="222">
        <f t="shared" si="95"/>
        <v>11544963.053816162</v>
      </c>
      <c r="I129" s="223">
        <v>5</v>
      </c>
      <c r="J129" s="222">
        <f t="shared" si="96"/>
        <v>48104.012724234002</v>
      </c>
      <c r="K129" s="222">
        <f t="shared" si="77"/>
        <v>48104.012724234002</v>
      </c>
      <c r="L129" s="222">
        <f t="shared" si="93"/>
        <v>48104.012724234002</v>
      </c>
      <c r="M129" s="222">
        <f t="shared" si="79"/>
        <v>48104.012724234002</v>
      </c>
      <c r="N129" s="222">
        <f t="shared" si="80"/>
        <v>48104.012724234002</v>
      </c>
      <c r="O129" s="222">
        <f t="shared" si="81"/>
        <v>48104.012724234002</v>
      </c>
      <c r="P129" s="222">
        <f t="shared" si="82"/>
        <v>48104.012724234002</v>
      </c>
      <c r="Q129" s="222">
        <f t="shared" si="83"/>
        <v>48104.012724234002</v>
      </c>
      <c r="R129" s="222">
        <f t="shared" si="84"/>
        <v>48104.012724234002</v>
      </c>
      <c r="S129" s="222">
        <f t="shared" si="85"/>
        <v>48104.012724234002</v>
      </c>
      <c r="T129" s="222">
        <f t="shared" si="86"/>
        <v>48104.012724234002</v>
      </c>
      <c r="U129" s="222">
        <f t="shared" si="87"/>
        <v>48104.012724234002</v>
      </c>
      <c r="V129" s="224">
        <f t="shared" si="98"/>
        <v>577248.15269080817</v>
      </c>
      <c r="W129" s="222">
        <f t="shared" si="97"/>
        <v>10561743.301125355</v>
      </c>
      <c r="X129" s="225">
        <f t="shared" si="99"/>
        <v>577248.15269080806</v>
      </c>
      <c r="Y129" s="95">
        <f t="shared" si="100"/>
        <v>0</v>
      </c>
      <c r="Z129" s="147">
        <f>V129-'UGL CCA_with, Dec 31 TU'!V129</f>
        <v>31879.679313916015</v>
      </c>
      <c r="AB129" s="198"/>
      <c r="AC129" s="198"/>
      <c r="AD129" s="198"/>
    </row>
    <row r="130" spans="1:30" ht="13.5" hidden="1" thickBot="1">
      <c r="A130" s="235" t="s">
        <v>84</v>
      </c>
      <c r="B130" s="236">
        <f>SUM(B109:B129)</f>
        <v>4419301891.5040016</v>
      </c>
      <c r="C130" s="236">
        <f t="shared" ref="C130" si="101">SUM(C109:C129)</f>
        <v>655074627</v>
      </c>
      <c r="D130" s="236">
        <f>SUM(D109:D129)</f>
        <v>655074627</v>
      </c>
      <c r="E130" s="236">
        <f t="shared" ref="E130:H130" si="102">SUM(E109:E129)</f>
        <v>0</v>
      </c>
      <c r="F130" s="236">
        <f t="shared" si="102"/>
        <v>0</v>
      </c>
      <c r="G130" s="236">
        <f t="shared" si="102"/>
        <v>315754003.5</v>
      </c>
      <c r="H130" s="236">
        <f t="shared" si="102"/>
        <v>5390130522.0040007</v>
      </c>
      <c r="I130" s="236"/>
      <c r="J130" s="236">
        <f t="shared" ref="J130:T130" si="103">SUM(J109:J129)</f>
        <v>38931519.590320915</v>
      </c>
      <c r="K130" s="236">
        <f t="shared" si="103"/>
        <v>38931519.590320915</v>
      </c>
      <c r="L130" s="236">
        <f t="shared" si="103"/>
        <v>38931519.590320915</v>
      </c>
      <c r="M130" s="236">
        <f t="shared" si="103"/>
        <v>38931519.590320915</v>
      </c>
      <c r="N130" s="236">
        <f t="shared" si="103"/>
        <v>38931519.590320915</v>
      </c>
      <c r="O130" s="236">
        <f t="shared" si="103"/>
        <v>38931519.590320915</v>
      </c>
      <c r="P130" s="236">
        <f t="shared" si="103"/>
        <v>38931519.590320915</v>
      </c>
      <c r="Q130" s="236">
        <f t="shared" si="103"/>
        <v>38931519.590320915</v>
      </c>
      <c r="R130" s="236">
        <f t="shared" si="103"/>
        <v>38931519.590320915</v>
      </c>
      <c r="S130" s="236">
        <f t="shared" si="103"/>
        <v>38931519.590320915</v>
      </c>
      <c r="T130" s="236">
        <f t="shared" si="103"/>
        <v>38931519.590320915</v>
      </c>
      <c r="U130" s="236">
        <f>SUM(U109:U129)</f>
        <v>38931519.590320915</v>
      </c>
      <c r="V130" s="236">
        <f>SUM(V109:V129)</f>
        <v>467389451.60505182</v>
      </c>
      <c r="W130" s="236">
        <f>SUM(W109:W129)</f>
        <v>4606987066.8989506</v>
      </c>
      <c r="X130" s="225">
        <f>SUM(X109:X129)</f>
        <v>467178235.08385092</v>
      </c>
      <c r="Y130" s="95">
        <f t="shared" si="100"/>
        <v>211216.52120089531</v>
      </c>
      <c r="Z130" s="147"/>
      <c r="AB130" s="198"/>
      <c r="AC130" s="198"/>
      <c r="AD130" s="198"/>
    </row>
    <row r="131" spans="1:30" hidden="1">
      <c r="A131" s="237"/>
      <c r="B131" s="238" t="str">
        <f>+'UGL CCA_with, Dec 31 TU'!B131</f>
        <v>ICM</v>
      </c>
      <c r="C131" s="238">
        <f>+'UGL CCA_with, Dec 31 TU'!C131</f>
        <v>0</v>
      </c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9">
        <f>V130-X130-Y130</f>
        <v>0</v>
      </c>
      <c r="Y131" s="95"/>
      <c r="Z131" s="164">
        <f>SUM(Z110:Z129)</f>
        <v>58799202.653995767</v>
      </c>
      <c r="AB131" s="198"/>
      <c r="AC131" s="198"/>
      <c r="AD131" s="198"/>
    </row>
    <row r="132" spans="1:30" hidden="1">
      <c r="A132" s="237"/>
      <c r="B132" s="238" t="str">
        <f>+'UGL CCA_with, Dec 31 TU'!B132</f>
        <v>Total</v>
      </c>
      <c r="C132" s="238">
        <f>+C130+C131</f>
        <v>655074627</v>
      </c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40"/>
      <c r="AB132" s="198"/>
      <c r="AC132" s="198"/>
      <c r="AD132" s="198"/>
    </row>
    <row r="133" spans="1:30" hidden="1">
      <c r="A133" s="237"/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40"/>
      <c r="AB133" s="198"/>
      <c r="AC133" s="198"/>
      <c r="AD133" s="198"/>
    </row>
    <row r="134" spans="1:30" hidden="1">
      <c r="A134" s="190" t="s">
        <v>189</v>
      </c>
      <c r="B134" s="191"/>
      <c r="C134" s="191"/>
      <c r="D134" s="191"/>
      <c r="E134" s="191"/>
      <c r="F134" s="191"/>
      <c r="G134" s="191"/>
      <c r="H134" s="193" t="s">
        <v>127</v>
      </c>
      <c r="I134" s="191"/>
      <c r="J134" s="194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5"/>
      <c r="Y134" s="126"/>
      <c r="AB134" s="198"/>
      <c r="AC134" s="198"/>
      <c r="AD134" s="198"/>
    </row>
    <row r="135" spans="1:30" hidden="1">
      <c r="A135" s="190" t="s">
        <v>289</v>
      </c>
      <c r="B135" s="191"/>
      <c r="C135" s="191"/>
      <c r="D135" s="191"/>
      <c r="E135" s="191"/>
      <c r="F135" s="191"/>
      <c r="G135" s="191"/>
      <c r="H135" s="196" t="s">
        <v>131</v>
      </c>
      <c r="I135" s="191"/>
      <c r="J135" s="194"/>
      <c r="K135" s="191"/>
      <c r="L135" s="191"/>
      <c r="M135" s="191"/>
      <c r="N135" s="191"/>
      <c r="O135" s="191"/>
      <c r="P135" s="191"/>
      <c r="Q135" s="191"/>
      <c r="R135" s="191"/>
      <c r="S135" s="191"/>
      <c r="T135" s="194"/>
      <c r="U135" s="191"/>
      <c r="V135" s="191"/>
      <c r="W135" s="191"/>
      <c r="X135" s="195"/>
      <c r="Y135" s="126"/>
      <c r="AB135" s="198"/>
      <c r="AC135" s="198"/>
      <c r="AD135" s="198"/>
    </row>
    <row r="136" spans="1:30" hidden="1">
      <c r="A136" s="190" t="s">
        <v>133</v>
      </c>
      <c r="B136" s="191"/>
      <c r="C136" s="191"/>
      <c r="D136" s="191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9"/>
      <c r="Q136" s="191"/>
      <c r="R136" s="191"/>
      <c r="S136" s="191"/>
      <c r="T136" s="191"/>
      <c r="U136" s="191"/>
      <c r="V136" s="191"/>
      <c r="W136" s="191"/>
      <c r="X136" s="195"/>
      <c r="Y136" s="126"/>
      <c r="AB136" s="198"/>
      <c r="AC136" s="198"/>
      <c r="AD136" s="198"/>
    </row>
    <row r="137" spans="1:30" hidden="1">
      <c r="A137" s="200" t="s">
        <v>191</v>
      </c>
      <c r="B137" s="201"/>
      <c r="C137" s="191"/>
      <c r="D137" s="191"/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5"/>
      <c r="Y137" s="126"/>
      <c r="AB137" s="198"/>
      <c r="AC137" s="198"/>
      <c r="AD137" s="198"/>
    </row>
    <row r="138" spans="1:30" hidden="1">
      <c r="A138" s="202"/>
      <c r="B138" s="203" t="s">
        <v>134</v>
      </c>
      <c r="C138" s="204" t="s">
        <v>135</v>
      </c>
      <c r="D138" s="205" t="s">
        <v>136</v>
      </c>
      <c r="E138" s="202"/>
      <c r="F138" s="204" t="s">
        <v>137</v>
      </c>
      <c r="G138" s="205" t="s">
        <v>138</v>
      </c>
      <c r="H138" s="204" t="s">
        <v>139</v>
      </c>
      <c r="I138" s="202"/>
      <c r="J138" s="205" t="s">
        <v>25</v>
      </c>
      <c r="K138" s="205" t="s">
        <v>25</v>
      </c>
      <c r="L138" s="205" t="s">
        <v>25</v>
      </c>
      <c r="M138" s="205" t="s">
        <v>25</v>
      </c>
      <c r="N138" s="205" t="s">
        <v>25</v>
      </c>
      <c r="O138" s="205" t="s">
        <v>25</v>
      </c>
      <c r="P138" s="205" t="s">
        <v>25</v>
      </c>
      <c r="Q138" s="205" t="s">
        <v>25</v>
      </c>
      <c r="R138" s="205" t="s">
        <v>25</v>
      </c>
      <c r="S138" s="205" t="s">
        <v>25</v>
      </c>
      <c r="T138" s="205" t="s">
        <v>25</v>
      </c>
      <c r="U138" s="206" t="s">
        <v>25</v>
      </c>
      <c r="V138" s="205" t="s">
        <v>25</v>
      </c>
      <c r="W138" s="207" t="s">
        <v>140</v>
      </c>
      <c r="X138" s="195"/>
      <c r="Y138" s="126"/>
      <c r="AB138" s="198"/>
      <c r="AC138" s="198"/>
      <c r="AD138" s="198"/>
    </row>
    <row r="139" spans="1:30" hidden="1">
      <c r="A139" s="208" t="s">
        <v>141</v>
      </c>
      <c r="B139" s="209" t="s">
        <v>142</v>
      </c>
      <c r="C139" s="208" t="s">
        <v>5</v>
      </c>
      <c r="D139" s="208" t="s">
        <v>143</v>
      </c>
      <c r="E139" s="210" t="s">
        <v>144</v>
      </c>
      <c r="F139" s="208" t="s">
        <v>145</v>
      </c>
      <c r="G139" s="211" t="s">
        <v>146</v>
      </c>
      <c r="H139" s="208" t="s">
        <v>147</v>
      </c>
      <c r="I139" s="211" t="s">
        <v>16</v>
      </c>
      <c r="J139" s="211" t="s">
        <v>192</v>
      </c>
      <c r="K139" s="211" t="s">
        <v>192</v>
      </c>
      <c r="L139" s="211" t="s">
        <v>192</v>
      </c>
      <c r="M139" s="211" t="s">
        <v>192</v>
      </c>
      <c r="N139" s="211" t="s">
        <v>192</v>
      </c>
      <c r="O139" s="211" t="s">
        <v>192</v>
      </c>
      <c r="P139" s="211" t="s">
        <v>192</v>
      </c>
      <c r="Q139" s="211" t="s">
        <v>192</v>
      </c>
      <c r="R139" s="211" t="s">
        <v>192</v>
      </c>
      <c r="S139" s="211" t="s">
        <v>192</v>
      </c>
      <c r="T139" s="211" t="s">
        <v>192</v>
      </c>
      <c r="U139" s="212" t="s">
        <v>192</v>
      </c>
      <c r="V139" s="208"/>
      <c r="W139" s="213" t="s">
        <v>10</v>
      </c>
      <c r="X139" s="195"/>
      <c r="Y139" s="142"/>
      <c r="AB139" s="198"/>
      <c r="AC139" s="198"/>
      <c r="AD139" s="198"/>
    </row>
    <row r="140" spans="1:30" hidden="1">
      <c r="A140" s="214" t="s">
        <v>148</v>
      </c>
      <c r="B140" s="215" t="s">
        <v>149</v>
      </c>
      <c r="C140" s="214" t="s">
        <v>84</v>
      </c>
      <c r="D140" s="216" t="s">
        <v>150</v>
      </c>
      <c r="E140" s="217"/>
      <c r="F140" s="214" t="s">
        <v>151</v>
      </c>
      <c r="G140" s="216" t="s">
        <v>152</v>
      </c>
      <c r="H140" s="214" t="s">
        <v>153</v>
      </c>
      <c r="I140" s="216" t="s">
        <v>154</v>
      </c>
      <c r="J140" s="216" t="s">
        <v>194</v>
      </c>
      <c r="K140" s="216" t="s">
        <v>195</v>
      </c>
      <c r="L140" s="216" t="s">
        <v>196</v>
      </c>
      <c r="M140" s="216" t="s">
        <v>197</v>
      </c>
      <c r="N140" s="216" t="s">
        <v>198</v>
      </c>
      <c r="O140" s="216" t="s">
        <v>199</v>
      </c>
      <c r="P140" s="216" t="s">
        <v>200</v>
      </c>
      <c r="Q140" s="216" t="s">
        <v>201</v>
      </c>
      <c r="R140" s="216" t="s">
        <v>202</v>
      </c>
      <c r="S140" s="216" t="s">
        <v>203</v>
      </c>
      <c r="T140" s="216" t="s">
        <v>204</v>
      </c>
      <c r="U140" s="216" t="s">
        <v>205</v>
      </c>
      <c r="V140" s="216" t="s">
        <v>155</v>
      </c>
      <c r="W140" s="213" t="s">
        <v>179</v>
      </c>
      <c r="X140" s="218" t="s">
        <v>167</v>
      </c>
      <c r="Y140" s="142"/>
      <c r="Z140" s="147" t="s">
        <v>253</v>
      </c>
      <c r="AB140" s="198"/>
      <c r="AC140" s="198"/>
      <c r="AD140" s="198"/>
    </row>
    <row r="141" spans="1:30" hidden="1">
      <c r="A141" s="211"/>
      <c r="B141" s="219"/>
      <c r="C141" s="210"/>
      <c r="D141" s="210"/>
      <c r="E141" s="210"/>
      <c r="F141" s="210"/>
      <c r="G141" s="210"/>
      <c r="H141" s="210"/>
      <c r="I141" s="211"/>
      <c r="J141" s="210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20"/>
      <c r="W141" s="202"/>
      <c r="X141" s="195"/>
      <c r="Y141" s="142"/>
      <c r="AB141" s="198"/>
      <c r="AC141" s="198"/>
      <c r="AD141" s="198"/>
    </row>
    <row r="142" spans="1:30" hidden="1">
      <c r="A142" s="212">
        <v>1</v>
      </c>
      <c r="B142" s="221">
        <f t="shared" ref="B142:B162" si="104">W109</f>
        <v>916873162.63796735</v>
      </c>
      <c r="C142" s="221">
        <f>'UGL CCA_with, Dec 31 TU'!C142</f>
        <v>0</v>
      </c>
      <c r="D142" s="221">
        <f>+C142</f>
        <v>0</v>
      </c>
      <c r="E142" s="210"/>
      <c r="F142" s="210"/>
      <c r="G142" s="222">
        <f t="shared" ref="G142" si="105">+((C142+F142)*0.5)</f>
        <v>0</v>
      </c>
      <c r="H142" s="222">
        <f>+B142+G142+D142</f>
        <v>916873162.63796735</v>
      </c>
      <c r="I142" s="223">
        <v>4</v>
      </c>
      <c r="J142" s="222">
        <f>H142*I142/100/12</f>
        <v>3056243.8754598913</v>
      </c>
      <c r="K142" s="222">
        <f>H142*I142/100/12</f>
        <v>3056243.8754598913</v>
      </c>
      <c r="L142" s="222">
        <f>H142*I142/100/12</f>
        <v>3056243.8754598913</v>
      </c>
      <c r="M142" s="222">
        <f>H142*I142/100/12</f>
        <v>3056243.8754598913</v>
      </c>
      <c r="N142" s="222">
        <f>H142*I142/100/12</f>
        <v>3056243.8754598913</v>
      </c>
      <c r="O142" s="222">
        <f>H142*I142/100/12</f>
        <v>3056243.8754598913</v>
      </c>
      <c r="P142" s="222">
        <f>H142*I142/100/12</f>
        <v>3056243.8754598913</v>
      </c>
      <c r="Q142" s="222">
        <f>H142*I142/100/12</f>
        <v>3056243.8754598913</v>
      </c>
      <c r="R142" s="222">
        <f>H142*I142/100/12</f>
        <v>3056243.8754598913</v>
      </c>
      <c r="S142" s="222">
        <f>H142*I142/100/12</f>
        <v>3056243.8754598913</v>
      </c>
      <c r="T142" s="222">
        <f>H142*I142/100/12</f>
        <v>3056243.8754598913</v>
      </c>
      <c r="U142" s="222">
        <f>H142*I142/100/12</f>
        <v>3056243.8754598913</v>
      </c>
      <c r="V142" s="224">
        <f>SUM(J142:U142)</f>
        <v>36674926.505518697</v>
      </c>
      <c r="W142" s="222">
        <f>+B142+C142+F142-V142</f>
        <v>880198236.13244867</v>
      </c>
      <c r="X142" s="225">
        <f>H142*I142/100</f>
        <v>36674926.505518697</v>
      </c>
      <c r="Y142" s="156">
        <f t="shared" ref="Y142:Y150" si="106">V142-X142</f>
        <v>0</v>
      </c>
      <c r="Z142" s="147">
        <f>V142-'UGL CCA_with, Dec 31 TU'!V142</f>
        <v>0</v>
      </c>
      <c r="AB142" s="198"/>
      <c r="AC142" s="198"/>
      <c r="AD142" s="198"/>
    </row>
    <row r="143" spans="1:30" hidden="1">
      <c r="A143" s="226" t="s">
        <v>157</v>
      </c>
      <c r="B143" s="221">
        <f t="shared" si="104"/>
        <v>115525046.1187191</v>
      </c>
      <c r="C143" s="221">
        <f>'UGL CCA_with, Dec 31 TU'!C143</f>
        <v>1497771.7696018899</v>
      </c>
      <c r="D143" s="221">
        <f>+C143</f>
        <v>1497771.7696018899</v>
      </c>
      <c r="E143" s="222"/>
      <c r="F143" s="221"/>
      <c r="G143" s="222">
        <f>+((C143+F143)*0.5)</f>
        <v>748885.88480094494</v>
      </c>
      <c r="H143" s="222">
        <f t="shared" ref="H143:H149" si="107">+B143+G143+D143</f>
        <v>117771703.77312194</v>
      </c>
      <c r="I143" s="223">
        <v>6</v>
      </c>
      <c r="J143" s="222">
        <f t="shared" ref="J143:J149" si="108">H143*I143/100/12</f>
        <v>588858.51886560966</v>
      </c>
      <c r="K143" s="222">
        <f t="shared" ref="K143:K162" si="109">H143*I143/100/12</f>
        <v>588858.51886560966</v>
      </c>
      <c r="L143" s="222">
        <f t="shared" ref="L143:L146" si="110">H143*I143/100/12</f>
        <v>588858.51886560966</v>
      </c>
      <c r="M143" s="222">
        <f t="shared" ref="M143:M162" si="111">H143*I143/100/12</f>
        <v>588858.51886560966</v>
      </c>
      <c r="N143" s="222">
        <f t="shared" ref="N143:N162" si="112">H143*I143/100/12</f>
        <v>588858.51886560966</v>
      </c>
      <c r="O143" s="222">
        <f t="shared" ref="O143:O162" si="113">H143*I143/100/12</f>
        <v>588858.51886560966</v>
      </c>
      <c r="P143" s="222">
        <f t="shared" ref="P143:P162" si="114">H143*I143/100/12</f>
        <v>588858.51886560966</v>
      </c>
      <c r="Q143" s="222">
        <f t="shared" ref="Q143:Q162" si="115">H143*I143/100/12</f>
        <v>588858.51886560966</v>
      </c>
      <c r="R143" s="222">
        <f t="shared" ref="R143:R162" si="116">H143*I143/100/12</f>
        <v>588858.51886560966</v>
      </c>
      <c r="S143" s="222">
        <f t="shared" ref="S143:S162" si="117">H143*I143/100/12</f>
        <v>588858.51886560966</v>
      </c>
      <c r="T143" s="222">
        <f t="shared" ref="T143:T162" si="118">H143*I143/100/12</f>
        <v>588858.51886560966</v>
      </c>
      <c r="U143" s="222">
        <f t="shared" ref="U143:U162" si="119">H143*I143/100/12</f>
        <v>588858.51886560966</v>
      </c>
      <c r="V143" s="224">
        <f t="shared" ref="V143:V149" si="120">SUM(J143:U143)</f>
        <v>7066302.2263873154</v>
      </c>
      <c r="W143" s="222">
        <f>+B143+C143+F143-V143</f>
        <v>109956515.66193368</v>
      </c>
      <c r="X143" s="225">
        <f>H143*I143/100</f>
        <v>7066302.2263873164</v>
      </c>
      <c r="Y143" s="156">
        <f t="shared" si="106"/>
        <v>0</v>
      </c>
      <c r="Z143" s="147">
        <f>V143-'UGL CCA_with, Dec 31 TU'!V143</f>
        <v>55636.278509540483</v>
      </c>
      <c r="AB143" s="198"/>
      <c r="AC143" s="198"/>
      <c r="AD143" s="198"/>
    </row>
    <row r="144" spans="1:30" hidden="1">
      <c r="A144" s="226">
        <v>2</v>
      </c>
      <c r="B144" s="221">
        <f t="shared" si="104"/>
        <v>84556648.101204321</v>
      </c>
      <c r="C144" s="221">
        <f>'UGL CCA_with, Dec 31 TU'!C144</f>
        <v>0</v>
      </c>
      <c r="D144" s="221">
        <f t="shared" ref="D144:D162" si="121">+C144</f>
        <v>0</v>
      </c>
      <c r="E144" s="222"/>
      <c r="F144" s="221"/>
      <c r="G144" s="222">
        <f t="shared" ref="G144:G148" si="122">+((C144+F144)*0.5)</f>
        <v>0</v>
      </c>
      <c r="H144" s="222">
        <f t="shared" si="107"/>
        <v>84556648.101204321</v>
      </c>
      <c r="I144" s="223">
        <v>6</v>
      </c>
      <c r="J144" s="222">
        <f t="shared" si="108"/>
        <v>422783.2405060216</v>
      </c>
      <c r="K144" s="222">
        <f t="shared" si="109"/>
        <v>422783.2405060216</v>
      </c>
      <c r="L144" s="222">
        <f t="shared" si="110"/>
        <v>422783.2405060216</v>
      </c>
      <c r="M144" s="222">
        <f t="shared" si="111"/>
        <v>422783.2405060216</v>
      </c>
      <c r="N144" s="222">
        <f t="shared" si="112"/>
        <v>422783.2405060216</v>
      </c>
      <c r="O144" s="222">
        <f t="shared" si="113"/>
        <v>422783.2405060216</v>
      </c>
      <c r="P144" s="222">
        <f t="shared" si="114"/>
        <v>422783.2405060216</v>
      </c>
      <c r="Q144" s="222">
        <f t="shared" si="115"/>
        <v>422783.2405060216</v>
      </c>
      <c r="R144" s="222">
        <f t="shared" si="116"/>
        <v>422783.2405060216</v>
      </c>
      <c r="S144" s="222">
        <f t="shared" si="117"/>
        <v>422783.2405060216</v>
      </c>
      <c r="T144" s="222">
        <f t="shared" si="118"/>
        <v>422783.2405060216</v>
      </c>
      <c r="U144" s="222">
        <f t="shared" si="119"/>
        <v>422783.2405060216</v>
      </c>
      <c r="V144" s="224">
        <f t="shared" si="120"/>
        <v>5073398.8860722594</v>
      </c>
      <c r="W144" s="222">
        <f>+B144+C144+F144-V144</f>
        <v>79483249.215132058</v>
      </c>
      <c r="X144" s="225">
        <f t="shared" ref="X144:X150" si="123">H144*I144/100</f>
        <v>5073398.8860722594</v>
      </c>
      <c r="Y144" s="156">
        <f t="shared" si="106"/>
        <v>0</v>
      </c>
      <c r="Z144" s="147">
        <f>V144-'UGL CCA_with, Dec 31 TU'!V144</f>
        <v>0</v>
      </c>
      <c r="AB144" s="198"/>
      <c r="AC144" s="198"/>
      <c r="AD144" s="198"/>
    </row>
    <row r="145" spans="1:30" hidden="1">
      <c r="A145" s="226">
        <v>3</v>
      </c>
      <c r="B145" s="221">
        <f t="shared" si="104"/>
        <v>2697841.8105124999</v>
      </c>
      <c r="C145" s="221">
        <f>'UGL CCA_with, Dec 31 TU'!C145</f>
        <v>0</v>
      </c>
      <c r="D145" s="221">
        <f t="shared" si="121"/>
        <v>0</v>
      </c>
      <c r="E145" s="222"/>
      <c r="F145" s="221"/>
      <c r="G145" s="222">
        <f t="shared" si="122"/>
        <v>0</v>
      </c>
      <c r="H145" s="222">
        <f t="shared" si="107"/>
        <v>2697841.8105124999</v>
      </c>
      <c r="I145" s="223">
        <v>5</v>
      </c>
      <c r="J145" s="222">
        <f t="shared" si="108"/>
        <v>11241.007543802081</v>
      </c>
      <c r="K145" s="222">
        <f t="shared" si="109"/>
        <v>11241.007543802081</v>
      </c>
      <c r="L145" s="222">
        <f t="shared" si="110"/>
        <v>11241.007543802081</v>
      </c>
      <c r="M145" s="222">
        <f t="shared" si="111"/>
        <v>11241.007543802081</v>
      </c>
      <c r="N145" s="222">
        <f t="shared" si="112"/>
        <v>11241.007543802081</v>
      </c>
      <c r="O145" s="222">
        <f t="shared" si="113"/>
        <v>11241.007543802081</v>
      </c>
      <c r="P145" s="222">
        <f t="shared" si="114"/>
        <v>11241.007543802081</v>
      </c>
      <c r="Q145" s="222">
        <f t="shared" si="115"/>
        <v>11241.007543802081</v>
      </c>
      <c r="R145" s="222">
        <f t="shared" si="116"/>
        <v>11241.007543802081</v>
      </c>
      <c r="S145" s="222">
        <f t="shared" si="117"/>
        <v>11241.007543802081</v>
      </c>
      <c r="T145" s="222">
        <f t="shared" si="118"/>
        <v>11241.007543802081</v>
      </c>
      <c r="U145" s="222">
        <f t="shared" si="119"/>
        <v>11241.007543802081</v>
      </c>
      <c r="V145" s="224">
        <f t="shared" si="120"/>
        <v>134892.09052562501</v>
      </c>
      <c r="W145" s="222">
        <f t="shared" ref="W145:W149" si="124">+B145+C145+F145-V145</f>
        <v>2562949.7199868751</v>
      </c>
      <c r="X145" s="225">
        <f t="shared" si="123"/>
        <v>134892.09052562498</v>
      </c>
      <c r="Y145" s="156">
        <f t="shared" si="106"/>
        <v>0</v>
      </c>
      <c r="Z145" s="147">
        <f>V145-'UGL CCA_with, Dec 31 TU'!V145</f>
        <v>0</v>
      </c>
      <c r="AB145" s="198"/>
      <c r="AC145" s="198"/>
      <c r="AD145" s="198"/>
    </row>
    <row r="146" spans="1:30" hidden="1">
      <c r="A146" s="226">
        <v>6</v>
      </c>
      <c r="B146" s="221">
        <f t="shared" si="104"/>
        <v>66968.783099999986</v>
      </c>
      <c r="C146" s="221">
        <f>'UGL CCA_with, Dec 31 TU'!C146</f>
        <v>0</v>
      </c>
      <c r="D146" s="221">
        <f t="shared" si="121"/>
        <v>0</v>
      </c>
      <c r="E146" s="222"/>
      <c r="F146" s="221"/>
      <c r="G146" s="222">
        <f t="shared" si="122"/>
        <v>0</v>
      </c>
      <c r="H146" s="222">
        <f t="shared" si="107"/>
        <v>66968.783099999986</v>
      </c>
      <c r="I146" s="223">
        <v>10</v>
      </c>
      <c r="J146" s="222">
        <f t="shared" si="108"/>
        <v>558.07319249999989</v>
      </c>
      <c r="K146" s="222">
        <f t="shared" si="109"/>
        <v>558.07319249999989</v>
      </c>
      <c r="L146" s="222">
        <f t="shared" si="110"/>
        <v>558.07319249999989</v>
      </c>
      <c r="M146" s="222">
        <f t="shared" si="111"/>
        <v>558.07319249999989</v>
      </c>
      <c r="N146" s="222">
        <f t="shared" si="112"/>
        <v>558.07319249999989</v>
      </c>
      <c r="O146" s="222">
        <f t="shared" si="113"/>
        <v>558.07319249999989</v>
      </c>
      <c r="P146" s="222">
        <f t="shared" si="114"/>
        <v>558.07319249999989</v>
      </c>
      <c r="Q146" s="222">
        <f t="shared" si="115"/>
        <v>558.07319249999989</v>
      </c>
      <c r="R146" s="222">
        <f t="shared" si="116"/>
        <v>558.07319249999989</v>
      </c>
      <c r="S146" s="222">
        <f t="shared" si="117"/>
        <v>558.07319249999989</v>
      </c>
      <c r="T146" s="222">
        <f t="shared" si="118"/>
        <v>558.07319249999989</v>
      </c>
      <c r="U146" s="222">
        <f t="shared" si="119"/>
        <v>558.07319249999989</v>
      </c>
      <c r="V146" s="224">
        <f t="shared" si="120"/>
        <v>6696.8783099999991</v>
      </c>
      <c r="W146" s="222">
        <f t="shared" si="124"/>
        <v>60271.904789999986</v>
      </c>
      <c r="X146" s="225">
        <f t="shared" si="123"/>
        <v>6696.8783099999991</v>
      </c>
      <c r="Y146" s="156">
        <f t="shared" si="106"/>
        <v>0</v>
      </c>
      <c r="Z146" s="147">
        <f>V146-'UGL CCA_with, Dec 31 TU'!V146</f>
        <v>0</v>
      </c>
      <c r="AB146" s="198"/>
      <c r="AC146" s="198"/>
      <c r="AD146" s="198"/>
    </row>
    <row r="147" spans="1:30" hidden="1">
      <c r="A147" s="226">
        <v>7</v>
      </c>
      <c r="B147" s="221">
        <f t="shared" si="104"/>
        <v>424935448.17971253</v>
      </c>
      <c r="C147" s="221">
        <f>'UGL CCA_with, Dec 31 TU'!C147</f>
        <v>17477506.808768701</v>
      </c>
      <c r="D147" s="221">
        <f t="shared" si="121"/>
        <v>17477506.808768701</v>
      </c>
      <c r="E147" s="221"/>
      <c r="F147" s="221"/>
      <c r="G147" s="222">
        <f t="shared" si="122"/>
        <v>8738753.4043843504</v>
      </c>
      <c r="H147" s="222">
        <f t="shared" si="107"/>
        <v>451151708.3928656</v>
      </c>
      <c r="I147" s="223">
        <v>15</v>
      </c>
      <c r="J147" s="222">
        <f t="shared" si="108"/>
        <v>5639396.3549108207</v>
      </c>
      <c r="K147" s="222">
        <f t="shared" si="109"/>
        <v>5639396.3549108207</v>
      </c>
      <c r="L147" s="222">
        <f>H147*I147/100/12</f>
        <v>5639396.3549108207</v>
      </c>
      <c r="M147" s="222">
        <f t="shared" si="111"/>
        <v>5639396.3549108207</v>
      </c>
      <c r="N147" s="222">
        <f t="shared" si="112"/>
        <v>5639396.3549108207</v>
      </c>
      <c r="O147" s="222">
        <f t="shared" si="113"/>
        <v>5639396.3549108207</v>
      </c>
      <c r="P147" s="222">
        <f t="shared" si="114"/>
        <v>5639396.3549108207</v>
      </c>
      <c r="Q147" s="222">
        <f t="shared" si="115"/>
        <v>5639396.3549108207</v>
      </c>
      <c r="R147" s="222">
        <f t="shared" si="116"/>
        <v>5639396.3549108207</v>
      </c>
      <c r="S147" s="222">
        <f t="shared" si="117"/>
        <v>5639396.3549108207</v>
      </c>
      <c r="T147" s="222">
        <f t="shared" si="118"/>
        <v>5639396.3549108207</v>
      </c>
      <c r="U147" s="222">
        <f t="shared" si="119"/>
        <v>5639396.3549108207</v>
      </c>
      <c r="V147" s="224">
        <f t="shared" si="120"/>
        <v>67672756.258929849</v>
      </c>
      <c r="W147" s="222">
        <f t="shared" si="124"/>
        <v>374740198.72955137</v>
      </c>
      <c r="X147" s="225">
        <f t="shared" si="123"/>
        <v>67672756.258929849</v>
      </c>
      <c r="Y147" s="156">
        <f t="shared" si="106"/>
        <v>0</v>
      </c>
      <c r="Z147" s="147">
        <f>V147-'UGL CCA_with, Dec 31 TU'!V147</f>
        <v>2163488.6672151759</v>
      </c>
      <c r="AB147" s="198"/>
      <c r="AC147" s="198"/>
      <c r="AD147" s="198"/>
    </row>
    <row r="148" spans="1:30" hidden="1">
      <c r="A148" s="226">
        <v>8</v>
      </c>
      <c r="B148" s="221">
        <f t="shared" si="104"/>
        <v>139714135.60471976</v>
      </c>
      <c r="C148" s="221">
        <f>'UGL CCA_with, Dec 31 TU'!C148</f>
        <v>28672608.077515598</v>
      </c>
      <c r="D148" s="221">
        <f t="shared" si="121"/>
        <v>28672608.077515598</v>
      </c>
      <c r="E148" s="222"/>
      <c r="F148" s="221"/>
      <c r="G148" s="222">
        <f t="shared" si="122"/>
        <v>14336304.038757799</v>
      </c>
      <c r="H148" s="222">
        <f t="shared" si="107"/>
        <v>182723047.72099316</v>
      </c>
      <c r="I148" s="223">
        <v>20</v>
      </c>
      <c r="J148" s="222">
        <f t="shared" si="108"/>
        <v>3045384.1286832192</v>
      </c>
      <c r="K148" s="222">
        <f t="shared" si="109"/>
        <v>3045384.1286832192</v>
      </c>
      <c r="L148" s="222">
        <f t="shared" ref="L148:L162" si="125">H148*I148/100/12</f>
        <v>3045384.1286832192</v>
      </c>
      <c r="M148" s="222">
        <f t="shared" si="111"/>
        <v>3045384.1286832192</v>
      </c>
      <c r="N148" s="222">
        <f t="shared" si="112"/>
        <v>3045384.1286832192</v>
      </c>
      <c r="O148" s="222">
        <f t="shared" si="113"/>
        <v>3045384.1286832192</v>
      </c>
      <c r="P148" s="222">
        <f t="shared" si="114"/>
        <v>3045384.1286832192</v>
      </c>
      <c r="Q148" s="222">
        <f t="shared" si="115"/>
        <v>3045384.1286832192</v>
      </c>
      <c r="R148" s="222">
        <f t="shared" si="116"/>
        <v>3045384.1286832192</v>
      </c>
      <c r="S148" s="222">
        <f t="shared" si="117"/>
        <v>3045384.1286832192</v>
      </c>
      <c r="T148" s="222">
        <f t="shared" si="118"/>
        <v>3045384.1286832192</v>
      </c>
      <c r="U148" s="222">
        <f t="shared" si="119"/>
        <v>3045384.1286832192</v>
      </c>
      <c r="V148" s="224">
        <f t="shared" si="120"/>
        <v>36544609.54419864</v>
      </c>
      <c r="W148" s="222">
        <f t="shared" si="124"/>
        <v>131842134.13803673</v>
      </c>
      <c r="X148" s="225">
        <f t="shared" si="123"/>
        <v>36544609.544198632</v>
      </c>
      <c r="Y148" s="156">
        <f t="shared" si="106"/>
        <v>0</v>
      </c>
      <c r="Z148" s="147">
        <f>V148-'UGL CCA_with, Dec 31 TU'!V148</f>
        <v>4008571.193664398</v>
      </c>
      <c r="AB148" s="198"/>
      <c r="AC148" s="198"/>
      <c r="AD148" s="198"/>
    </row>
    <row r="149" spans="1:30" hidden="1">
      <c r="A149" s="226">
        <v>10</v>
      </c>
      <c r="B149" s="221">
        <f t="shared" si="104"/>
        <v>14214981.661454514</v>
      </c>
      <c r="C149" s="221">
        <f>'UGL CCA_with, Dec 31 TU'!C149</f>
        <v>6510519</v>
      </c>
      <c r="D149" s="221">
        <f t="shared" si="121"/>
        <v>6510519</v>
      </c>
      <c r="E149" s="222"/>
      <c r="F149" s="221"/>
      <c r="G149" s="222">
        <f>+((C149+F149)*0.5)</f>
        <v>3255259.5</v>
      </c>
      <c r="H149" s="222">
        <f t="shared" si="107"/>
        <v>23980760.161454514</v>
      </c>
      <c r="I149" s="223">
        <v>30</v>
      </c>
      <c r="J149" s="222">
        <f t="shared" si="108"/>
        <v>599519.00403636287</v>
      </c>
      <c r="K149" s="222">
        <f t="shared" si="109"/>
        <v>599519.00403636287</v>
      </c>
      <c r="L149" s="222">
        <f t="shared" si="125"/>
        <v>599519.00403636287</v>
      </c>
      <c r="M149" s="222">
        <f t="shared" si="111"/>
        <v>599519.00403636287</v>
      </c>
      <c r="N149" s="222">
        <f t="shared" si="112"/>
        <v>599519.00403636287</v>
      </c>
      <c r="O149" s="222">
        <f t="shared" si="113"/>
        <v>599519.00403636287</v>
      </c>
      <c r="P149" s="222">
        <f t="shared" si="114"/>
        <v>599519.00403636287</v>
      </c>
      <c r="Q149" s="222">
        <f t="shared" si="115"/>
        <v>599519.00403636287</v>
      </c>
      <c r="R149" s="222">
        <f t="shared" si="116"/>
        <v>599519.00403636287</v>
      </c>
      <c r="S149" s="222">
        <f t="shared" si="117"/>
        <v>599519.00403636287</v>
      </c>
      <c r="T149" s="222">
        <f t="shared" si="118"/>
        <v>599519.00403636287</v>
      </c>
      <c r="U149" s="222">
        <f t="shared" si="119"/>
        <v>599519.00403636287</v>
      </c>
      <c r="V149" s="224">
        <f t="shared" si="120"/>
        <v>7194228.0484363558</v>
      </c>
      <c r="W149" s="222">
        <f t="shared" si="124"/>
        <v>13531272.613018159</v>
      </c>
      <c r="X149" s="225">
        <f t="shared" si="123"/>
        <v>7194228.0484363548</v>
      </c>
      <c r="Y149" s="156">
        <f t="shared" si="106"/>
        <v>0</v>
      </c>
      <c r="Z149" s="147">
        <f>V149-'UGL CCA_with, Dec 31 TU'!V149</f>
        <v>1147617.2428363571</v>
      </c>
      <c r="AB149" s="198"/>
      <c r="AC149" s="198"/>
      <c r="AD149" s="198"/>
    </row>
    <row r="150" spans="1:30" hidden="1">
      <c r="A150" s="226">
        <v>12</v>
      </c>
      <c r="B150" s="221">
        <f t="shared" si="104"/>
        <v>0</v>
      </c>
      <c r="C150" s="221">
        <f>'UGL CCA_with, Dec 31 TU'!C150</f>
        <v>23319120</v>
      </c>
      <c r="D150" s="221">
        <f t="shared" si="121"/>
        <v>23319120</v>
      </c>
      <c r="E150" s="222"/>
      <c r="F150" s="221"/>
      <c r="G150" s="222">
        <f>+((C150-D150+F150)*0.5)</f>
        <v>0</v>
      </c>
      <c r="H150" s="222">
        <f>+B150+G150+D150</f>
        <v>23319120</v>
      </c>
      <c r="I150" s="223">
        <v>100</v>
      </c>
      <c r="J150" s="222">
        <f>H150*I150/100/12</f>
        <v>1943260</v>
      </c>
      <c r="K150" s="222">
        <f t="shared" si="109"/>
        <v>1943260</v>
      </c>
      <c r="L150" s="222">
        <f t="shared" si="125"/>
        <v>1943260</v>
      </c>
      <c r="M150" s="222">
        <f t="shared" si="111"/>
        <v>1943260</v>
      </c>
      <c r="N150" s="222">
        <f t="shared" si="112"/>
        <v>1943260</v>
      </c>
      <c r="O150" s="222">
        <f t="shared" si="113"/>
        <v>1943260</v>
      </c>
      <c r="P150" s="222">
        <f t="shared" si="114"/>
        <v>1943260</v>
      </c>
      <c r="Q150" s="222">
        <f t="shared" si="115"/>
        <v>1943260</v>
      </c>
      <c r="R150" s="222">
        <f t="shared" si="116"/>
        <v>1943260</v>
      </c>
      <c r="S150" s="222">
        <f t="shared" si="117"/>
        <v>1943260</v>
      </c>
      <c r="T150" s="222">
        <f t="shared" si="118"/>
        <v>1943260</v>
      </c>
      <c r="U150" s="222">
        <f t="shared" si="119"/>
        <v>1943260</v>
      </c>
      <c r="V150" s="224">
        <f>SUM(J150:U150)</f>
        <v>23319120</v>
      </c>
      <c r="W150" s="222">
        <f>+B150+C150+F150-V150</f>
        <v>0</v>
      </c>
      <c r="X150" s="229">
        <f t="shared" si="123"/>
        <v>23319120</v>
      </c>
      <c r="Y150" s="162">
        <f t="shared" si="106"/>
        <v>0</v>
      </c>
      <c r="Z150" s="147">
        <f>V150-'UGL CCA_with, Dec 31 TU'!V150</f>
        <v>-123749.99999999627</v>
      </c>
      <c r="AB150" s="198"/>
      <c r="AC150" s="198"/>
      <c r="AD150" s="198"/>
    </row>
    <row r="151" spans="1:30" hidden="1">
      <c r="A151" s="226">
        <v>13</v>
      </c>
      <c r="B151" s="221">
        <f t="shared" si="104"/>
        <v>463572.0492418838</v>
      </c>
      <c r="C151" s="221">
        <f>'UGL CCA_with, Dec 31 TU'!C151</f>
        <v>0</v>
      </c>
      <c r="D151" s="221">
        <f t="shared" si="121"/>
        <v>0</v>
      </c>
      <c r="E151" s="222"/>
      <c r="F151" s="221"/>
      <c r="G151" s="222">
        <f t="shared" ref="G151:G162" si="126">+((C151+F151)*0.5)</f>
        <v>0</v>
      </c>
      <c r="H151" s="222">
        <f t="shared" ref="H151:H162" si="127">+B151+G151+D151</f>
        <v>463572.0492418838</v>
      </c>
      <c r="I151" s="223"/>
      <c r="J151" s="222">
        <f t="shared" ref="J151:J162" si="128">H151*I151/100/12</f>
        <v>0</v>
      </c>
      <c r="K151" s="222">
        <f t="shared" si="109"/>
        <v>0</v>
      </c>
      <c r="L151" s="222">
        <f t="shared" si="125"/>
        <v>0</v>
      </c>
      <c r="M151" s="222">
        <f t="shared" si="111"/>
        <v>0</v>
      </c>
      <c r="N151" s="222">
        <f t="shared" si="112"/>
        <v>0</v>
      </c>
      <c r="O151" s="222">
        <f t="shared" si="113"/>
        <v>0</v>
      </c>
      <c r="P151" s="222">
        <f t="shared" si="114"/>
        <v>0</v>
      </c>
      <c r="Q151" s="222">
        <f t="shared" si="115"/>
        <v>0</v>
      </c>
      <c r="R151" s="222">
        <f t="shared" si="116"/>
        <v>0</v>
      </c>
      <c r="S151" s="222">
        <f t="shared" si="117"/>
        <v>0</v>
      </c>
      <c r="T151" s="222">
        <f t="shared" si="118"/>
        <v>0</v>
      </c>
      <c r="U151" s="222">
        <f t="shared" si="119"/>
        <v>0</v>
      </c>
      <c r="V151" s="224">
        <f>+'UGL CCA_with, Dec 31 TU'!V151</f>
        <v>211216.52120097578</v>
      </c>
      <c r="W151" s="222">
        <f t="shared" ref="W151:W162" si="129">+B151+C151+F151-V151</f>
        <v>252355.52804090802</v>
      </c>
      <c r="X151" s="225"/>
      <c r="Y151" s="95">
        <f>V151-X151</f>
        <v>211216.52120097578</v>
      </c>
      <c r="Z151" s="147">
        <f>V151-'UGL CCA_with, Dec 31 TU'!V151</f>
        <v>0</v>
      </c>
      <c r="AB151" s="198"/>
      <c r="AC151" s="198"/>
      <c r="AD151" s="198"/>
    </row>
    <row r="152" spans="1:30" hidden="1">
      <c r="A152" s="226">
        <v>17</v>
      </c>
      <c r="B152" s="221">
        <f t="shared" si="104"/>
        <v>447129.50205440004</v>
      </c>
      <c r="C152" s="221">
        <f>'UGL CCA_with, Dec 31 TU'!C152</f>
        <v>0</v>
      </c>
      <c r="D152" s="221">
        <f t="shared" si="121"/>
        <v>0</v>
      </c>
      <c r="E152" s="222"/>
      <c r="F152" s="221"/>
      <c r="G152" s="222">
        <f t="shared" si="126"/>
        <v>0</v>
      </c>
      <c r="H152" s="222">
        <f t="shared" si="127"/>
        <v>447129.50205440004</v>
      </c>
      <c r="I152" s="223">
        <v>8</v>
      </c>
      <c r="J152" s="222">
        <f t="shared" si="128"/>
        <v>2980.8633470293335</v>
      </c>
      <c r="K152" s="222">
        <f t="shared" si="109"/>
        <v>2980.8633470293335</v>
      </c>
      <c r="L152" s="222">
        <f t="shared" si="125"/>
        <v>2980.8633470293335</v>
      </c>
      <c r="M152" s="222">
        <f t="shared" si="111"/>
        <v>2980.8633470293335</v>
      </c>
      <c r="N152" s="222">
        <f t="shared" si="112"/>
        <v>2980.8633470293335</v>
      </c>
      <c r="O152" s="222">
        <f t="shared" si="113"/>
        <v>2980.8633470293335</v>
      </c>
      <c r="P152" s="222">
        <f t="shared" si="114"/>
        <v>2980.8633470293335</v>
      </c>
      <c r="Q152" s="222">
        <f t="shared" si="115"/>
        <v>2980.8633470293335</v>
      </c>
      <c r="R152" s="222">
        <f t="shared" si="116"/>
        <v>2980.8633470293335</v>
      </c>
      <c r="S152" s="222">
        <f t="shared" si="117"/>
        <v>2980.8633470293335</v>
      </c>
      <c r="T152" s="222">
        <f t="shared" si="118"/>
        <v>2980.8633470293335</v>
      </c>
      <c r="U152" s="222">
        <f t="shared" si="119"/>
        <v>2980.8633470293335</v>
      </c>
      <c r="V152" s="224">
        <f t="shared" ref="V152:V162" si="130">SUM(J152:U152)</f>
        <v>35770.360164352009</v>
      </c>
      <c r="W152" s="222">
        <f t="shared" si="129"/>
        <v>411359.14189004805</v>
      </c>
      <c r="X152" s="225">
        <f t="shared" ref="X152:X162" si="131">H152*I152/100</f>
        <v>35770.360164352001</v>
      </c>
      <c r="Y152" s="95">
        <f t="shared" ref="Y152:Y163" si="132">V152-X152</f>
        <v>0</v>
      </c>
      <c r="Z152" s="147">
        <f>V152-'UGL CCA_with, Dec 31 TU'!V152</f>
        <v>0</v>
      </c>
      <c r="AB152" s="198"/>
      <c r="AC152" s="198"/>
      <c r="AD152" s="198"/>
    </row>
    <row r="153" spans="1:30" hidden="1">
      <c r="A153" s="226">
        <v>38</v>
      </c>
      <c r="B153" s="221">
        <f t="shared" si="104"/>
        <v>1822512.8500799634</v>
      </c>
      <c r="C153" s="221">
        <f>'UGL CCA_with, Dec 31 TU'!C153</f>
        <v>0</v>
      </c>
      <c r="D153" s="221">
        <f t="shared" si="121"/>
        <v>0</v>
      </c>
      <c r="E153" s="222"/>
      <c r="F153" s="221"/>
      <c r="G153" s="222">
        <f t="shared" si="126"/>
        <v>0</v>
      </c>
      <c r="H153" s="222">
        <f t="shared" si="127"/>
        <v>1822512.8500799634</v>
      </c>
      <c r="I153" s="223">
        <v>30</v>
      </c>
      <c r="J153" s="222">
        <f t="shared" si="128"/>
        <v>45562.821251999085</v>
      </c>
      <c r="K153" s="222">
        <f t="shared" si="109"/>
        <v>45562.821251999085</v>
      </c>
      <c r="L153" s="222">
        <f t="shared" si="125"/>
        <v>45562.821251999085</v>
      </c>
      <c r="M153" s="222">
        <f t="shared" si="111"/>
        <v>45562.821251999085</v>
      </c>
      <c r="N153" s="222">
        <f t="shared" si="112"/>
        <v>45562.821251999085</v>
      </c>
      <c r="O153" s="222">
        <f t="shared" si="113"/>
        <v>45562.821251999085</v>
      </c>
      <c r="P153" s="222">
        <f t="shared" si="114"/>
        <v>45562.821251999085</v>
      </c>
      <c r="Q153" s="222">
        <f t="shared" si="115"/>
        <v>45562.821251999085</v>
      </c>
      <c r="R153" s="222">
        <f t="shared" si="116"/>
        <v>45562.821251999085</v>
      </c>
      <c r="S153" s="222">
        <f t="shared" si="117"/>
        <v>45562.821251999085</v>
      </c>
      <c r="T153" s="222">
        <f t="shared" si="118"/>
        <v>45562.821251999085</v>
      </c>
      <c r="U153" s="222">
        <f t="shared" si="119"/>
        <v>45562.821251999085</v>
      </c>
      <c r="V153" s="224">
        <f t="shared" si="130"/>
        <v>546753.85502398887</v>
      </c>
      <c r="W153" s="222">
        <f t="shared" si="129"/>
        <v>1275758.9950559745</v>
      </c>
      <c r="X153" s="225">
        <f t="shared" si="131"/>
        <v>546753.85502398899</v>
      </c>
      <c r="Y153" s="95">
        <f t="shared" si="132"/>
        <v>0</v>
      </c>
      <c r="Z153" s="147">
        <f>V153-'UGL CCA_with, Dec 31 TU'!V153</f>
        <v>-209149.16351101105</v>
      </c>
      <c r="AB153" s="198"/>
      <c r="AC153" s="198"/>
      <c r="AD153" s="198"/>
    </row>
    <row r="154" spans="1:30" hidden="1">
      <c r="A154" s="226">
        <v>41</v>
      </c>
      <c r="B154" s="221">
        <f t="shared" si="104"/>
        <v>5416742.3872127216</v>
      </c>
      <c r="C154" s="221">
        <f>'UGL CCA_with, Dec 31 TU'!C154</f>
        <v>0</v>
      </c>
      <c r="D154" s="221">
        <f t="shared" si="121"/>
        <v>0</v>
      </c>
      <c r="E154" s="221"/>
      <c r="F154" s="221"/>
      <c r="G154" s="222">
        <f t="shared" si="126"/>
        <v>0</v>
      </c>
      <c r="H154" s="222">
        <f t="shared" si="127"/>
        <v>5416742.3872127216</v>
      </c>
      <c r="I154" s="223">
        <v>25</v>
      </c>
      <c r="J154" s="222">
        <f t="shared" si="128"/>
        <v>112848.79973359835</v>
      </c>
      <c r="K154" s="222">
        <f t="shared" si="109"/>
        <v>112848.79973359835</v>
      </c>
      <c r="L154" s="222">
        <f t="shared" si="125"/>
        <v>112848.79973359835</v>
      </c>
      <c r="M154" s="222">
        <f t="shared" si="111"/>
        <v>112848.79973359835</v>
      </c>
      <c r="N154" s="222">
        <f t="shared" si="112"/>
        <v>112848.79973359835</v>
      </c>
      <c r="O154" s="222">
        <f t="shared" si="113"/>
        <v>112848.79973359835</v>
      </c>
      <c r="P154" s="222">
        <f t="shared" si="114"/>
        <v>112848.79973359835</v>
      </c>
      <c r="Q154" s="222">
        <f t="shared" si="115"/>
        <v>112848.79973359835</v>
      </c>
      <c r="R154" s="222">
        <f t="shared" si="116"/>
        <v>112848.79973359835</v>
      </c>
      <c r="S154" s="222">
        <f t="shared" si="117"/>
        <v>112848.79973359835</v>
      </c>
      <c r="T154" s="222">
        <f t="shared" si="118"/>
        <v>112848.79973359835</v>
      </c>
      <c r="U154" s="222">
        <f t="shared" si="119"/>
        <v>112848.79973359835</v>
      </c>
      <c r="V154" s="224">
        <f t="shared" si="130"/>
        <v>1354185.5968031799</v>
      </c>
      <c r="W154" s="222">
        <f t="shared" si="129"/>
        <v>4062556.7904095417</v>
      </c>
      <c r="X154" s="225">
        <f t="shared" si="131"/>
        <v>1354185.5968031802</v>
      </c>
      <c r="Y154" s="95">
        <f t="shared" si="132"/>
        <v>0</v>
      </c>
      <c r="Z154" s="147">
        <f>V154-'UGL CCA_with, Dec 31 TU'!V154</f>
        <v>-30791.846879932564</v>
      </c>
      <c r="AB154" s="198"/>
      <c r="AC154" s="198"/>
      <c r="AD154" s="198"/>
    </row>
    <row r="155" spans="1:30" hidden="1">
      <c r="A155" s="226">
        <v>45</v>
      </c>
      <c r="B155" s="221">
        <f t="shared" si="104"/>
        <v>1190.2217937500004</v>
      </c>
      <c r="C155" s="221">
        <f>'UGL CCA_with, Dec 31 TU'!C155</f>
        <v>0</v>
      </c>
      <c r="D155" s="221">
        <f t="shared" si="121"/>
        <v>0</v>
      </c>
      <c r="E155" s="221"/>
      <c r="F155" s="221"/>
      <c r="G155" s="222">
        <f t="shared" si="126"/>
        <v>0</v>
      </c>
      <c r="H155" s="222">
        <f t="shared" si="127"/>
        <v>1190.2217937500004</v>
      </c>
      <c r="I155" s="223">
        <v>45</v>
      </c>
      <c r="J155" s="222">
        <f t="shared" si="128"/>
        <v>44.633317265625017</v>
      </c>
      <c r="K155" s="222">
        <f t="shared" si="109"/>
        <v>44.633317265625017</v>
      </c>
      <c r="L155" s="222">
        <f t="shared" si="125"/>
        <v>44.633317265625017</v>
      </c>
      <c r="M155" s="222">
        <f t="shared" si="111"/>
        <v>44.633317265625017</v>
      </c>
      <c r="N155" s="222">
        <f t="shared" si="112"/>
        <v>44.633317265625017</v>
      </c>
      <c r="O155" s="222">
        <f t="shared" si="113"/>
        <v>44.633317265625017</v>
      </c>
      <c r="P155" s="222">
        <f t="shared" si="114"/>
        <v>44.633317265625017</v>
      </c>
      <c r="Q155" s="222">
        <f t="shared" si="115"/>
        <v>44.633317265625017</v>
      </c>
      <c r="R155" s="222">
        <f t="shared" si="116"/>
        <v>44.633317265625017</v>
      </c>
      <c r="S155" s="222">
        <f t="shared" si="117"/>
        <v>44.633317265625017</v>
      </c>
      <c r="T155" s="222">
        <f t="shared" si="118"/>
        <v>44.633317265625017</v>
      </c>
      <c r="U155" s="222">
        <f t="shared" si="119"/>
        <v>44.633317265625017</v>
      </c>
      <c r="V155" s="224">
        <f t="shared" si="130"/>
        <v>535.59980718750023</v>
      </c>
      <c r="W155" s="222">
        <f t="shared" si="129"/>
        <v>654.62198656250018</v>
      </c>
      <c r="X155" s="225">
        <f t="shared" si="131"/>
        <v>535.59980718750023</v>
      </c>
      <c r="Y155" s="95">
        <f t="shared" si="132"/>
        <v>0</v>
      </c>
      <c r="Z155" s="147">
        <f>V155-'UGL CCA_with, Dec 31 TU'!V155</f>
        <v>0</v>
      </c>
      <c r="AB155" s="198"/>
      <c r="AC155" s="198"/>
      <c r="AD155" s="198"/>
    </row>
    <row r="156" spans="1:30" hidden="1">
      <c r="A156" s="231">
        <v>49</v>
      </c>
      <c r="B156" s="221">
        <f t="shared" si="104"/>
        <v>964075831.00626183</v>
      </c>
      <c r="C156" s="221">
        <f>'UGL CCA_with, Dec 31 TU'!C156</f>
        <v>148039086.54135701</v>
      </c>
      <c r="D156" s="221">
        <f t="shared" si="121"/>
        <v>148039086.54135701</v>
      </c>
      <c r="E156" s="222"/>
      <c r="F156" s="221"/>
      <c r="G156" s="222">
        <f t="shared" si="126"/>
        <v>74019543.270678505</v>
      </c>
      <c r="H156" s="222">
        <f t="shared" si="127"/>
        <v>1186134460.8182974</v>
      </c>
      <c r="I156" s="223">
        <v>8</v>
      </c>
      <c r="J156" s="222">
        <f t="shared" si="128"/>
        <v>7907563.0721219825</v>
      </c>
      <c r="K156" s="222">
        <f t="shared" si="109"/>
        <v>7907563.0721219825</v>
      </c>
      <c r="L156" s="222">
        <f t="shared" si="125"/>
        <v>7907563.0721219825</v>
      </c>
      <c r="M156" s="222">
        <f t="shared" si="111"/>
        <v>7907563.0721219825</v>
      </c>
      <c r="N156" s="222">
        <f t="shared" si="112"/>
        <v>7907563.0721219825</v>
      </c>
      <c r="O156" s="222">
        <f t="shared" si="113"/>
        <v>7907563.0721219825</v>
      </c>
      <c r="P156" s="222">
        <f t="shared" si="114"/>
        <v>7907563.0721219825</v>
      </c>
      <c r="Q156" s="222">
        <f t="shared" si="115"/>
        <v>7907563.0721219825</v>
      </c>
      <c r="R156" s="222">
        <f t="shared" si="116"/>
        <v>7907563.0721219825</v>
      </c>
      <c r="S156" s="222">
        <f t="shared" si="117"/>
        <v>7907563.0721219825</v>
      </c>
      <c r="T156" s="222">
        <f t="shared" si="118"/>
        <v>7907563.0721219825</v>
      </c>
      <c r="U156" s="222">
        <f t="shared" si="119"/>
        <v>7907563.0721219825</v>
      </c>
      <c r="V156" s="224">
        <f t="shared" si="130"/>
        <v>94890756.865463778</v>
      </c>
      <c r="W156" s="222">
        <f t="shared" si="129"/>
        <v>1017224160.6821551</v>
      </c>
      <c r="X156" s="225">
        <f t="shared" si="131"/>
        <v>94890756.865463793</v>
      </c>
      <c r="Y156" s="95">
        <f t="shared" si="132"/>
        <v>0</v>
      </c>
      <c r="Z156" s="147">
        <f>V156-'UGL CCA_with, Dec 31 TU'!V156</f>
        <v>9675552.4063550085</v>
      </c>
      <c r="AB156" s="198"/>
      <c r="AC156" s="198"/>
      <c r="AD156" s="198"/>
    </row>
    <row r="157" spans="1:30" hidden="1">
      <c r="A157" s="231">
        <v>50</v>
      </c>
      <c r="B157" s="221">
        <f t="shared" si="104"/>
        <v>11745546.284245897</v>
      </c>
      <c r="C157" s="221">
        <f>'UGL CCA_with, Dec 31 TU'!C157</f>
        <v>13596748</v>
      </c>
      <c r="D157" s="221">
        <f t="shared" si="121"/>
        <v>13596748</v>
      </c>
      <c r="E157" s="222"/>
      <c r="F157" s="221"/>
      <c r="G157" s="222">
        <f t="shared" si="126"/>
        <v>6798374</v>
      </c>
      <c r="H157" s="222">
        <f t="shared" si="127"/>
        <v>32140668.284245897</v>
      </c>
      <c r="I157" s="223">
        <v>55</v>
      </c>
      <c r="J157" s="222">
        <f t="shared" si="128"/>
        <v>1473113.9630279371</v>
      </c>
      <c r="K157" s="222">
        <f t="shared" si="109"/>
        <v>1473113.9630279371</v>
      </c>
      <c r="L157" s="222">
        <f t="shared" si="125"/>
        <v>1473113.9630279371</v>
      </c>
      <c r="M157" s="222">
        <f t="shared" si="111"/>
        <v>1473113.9630279371</v>
      </c>
      <c r="N157" s="222">
        <f t="shared" si="112"/>
        <v>1473113.9630279371</v>
      </c>
      <c r="O157" s="222">
        <f t="shared" si="113"/>
        <v>1473113.9630279371</v>
      </c>
      <c r="P157" s="222">
        <f t="shared" si="114"/>
        <v>1473113.9630279371</v>
      </c>
      <c r="Q157" s="222">
        <f t="shared" si="115"/>
        <v>1473113.9630279371</v>
      </c>
      <c r="R157" s="222">
        <f t="shared" si="116"/>
        <v>1473113.9630279371</v>
      </c>
      <c r="S157" s="222">
        <f t="shared" si="117"/>
        <v>1473113.9630279371</v>
      </c>
      <c r="T157" s="222">
        <f t="shared" si="118"/>
        <v>1473113.9630279371</v>
      </c>
      <c r="U157" s="222">
        <f t="shared" si="119"/>
        <v>1473113.9630279371</v>
      </c>
      <c r="V157" s="224">
        <f t="shared" si="130"/>
        <v>17677367.556335244</v>
      </c>
      <c r="W157" s="222">
        <f t="shared" si="129"/>
        <v>7664926.7279106528</v>
      </c>
      <c r="X157" s="225">
        <f t="shared" si="131"/>
        <v>17677367.556335244</v>
      </c>
      <c r="Y157" s="95">
        <f t="shared" si="132"/>
        <v>0</v>
      </c>
      <c r="Z157" s="147">
        <f>V157-'UGL CCA_with, Dec 31 TU'!V157</f>
        <v>1666960.1155834477</v>
      </c>
      <c r="AB157" s="198"/>
      <c r="AC157" s="198"/>
      <c r="AD157" s="198"/>
    </row>
    <row r="158" spans="1:30" hidden="1">
      <c r="A158" s="226">
        <v>51</v>
      </c>
      <c r="B158" s="221">
        <f t="shared" si="104"/>
        <v>1826135337.8442979</v>
      </c>
      <c r="C158" s="221">
        <f>'UGL CCA_with, Dec 31 TU'!C158</f>
        <v>255560097.32262799</v>
      </c>
      <c r="D158" s="221">
        <f t="shared" si="121"/>
        <v>255560097.32262799</v>
      </c>
      <c r="E158" s="222"/>
      <c r="F158" s="221"/>
      <c r="G158" s="222">
        <f t="shared" si="126"/>
        <v>127780048.661314</v>
      </c>
      <c r="H158" s="222">
        <f t="shared" si="127"/>
        <v>2209475483.8282399</v>
      </c>
      <c r="I158" s="223">
        <v>6</v>
      </c>
      <c r="J158" s="222">
        <f t="shared" si="128"/>
        <v>11047377.419141201</v>
      </c>
      <c r="K158" s="222">
        <f t="shared" si="109"/>
        <v>11047377.419141201</v>
      </c>
      <c r="L158" s="222">
        <f t="shared" si="125"/>
        <v>11047377.419141201</v>
      </c>
      <c r="M158" s="222">
        <f t="shared" si="111"/>
        <v>11047377.419141201</v>
      </c>
      <c r="N158" s="222">
        <f t="shared" si="112"/>
        <v>11047377.419141201</v>
      </c>
      <c r="O158" s="222">
        <f t="shared" si="113"/>
        <v>11047377.419141201</v>
      </c>
      <c r="P158" s="222">
        <f t="shared" si="114"/>
        <v>11047377.419141201</v>
      </c>
      <c r="Q158" s="222">
        <f t="shared" si="115"/>
        <v>11047377.419141201</v>
      </c>
      <c r="R158" s="222">
        <f t="shared" si="116"/>
        <v>11047377.419141201</v>
      </c>
      <c r="S158" s="222">
        <f t="shared" si="117"/>
        <v>11047377.419141201</v>
      </c>
      <c r="T158" s="222">
        <f t="shared" si="118"/>
        <v>11047377.419141201</v>
      </c>
      <c r="U158" s="222">
        <f t="shared" si="119"/>
        <v>11047377.419141201</v>
      </c>
      <c r="V158" s="224">
        <f t="shared" si="130"/>
        <v>132568529.02969442</v>
      </c>
      <c r="W158" s="222">
        <f t="shared" si="129"/>
        <v>1949126906.1372316</v>
      </c>
      <c r="X158" s="225">
        <f t="shared" si="131"/>
        <v>132568529.02969441</v>
      </c>
      <c r="Y158" s="95">
        <f t="shared" si="132"/>
        <v>0</v>
      </c>
      <c r="Z158" s="147">
        <f>V158-'UGL CCA_with, Dec 31 TU'!V158</f>
        <v>13364597.891604632</v>
      </c>
      <c r="AB158" s="198"/>
      <c r="AC158" s="198"/>
      <c r="AD158" s="198"/>
    </row>
    <row r="159" spans="1:30" hidden="1">
      <c r="A159" s="233" t="s">
        <v>224</v>
      </c>
      <c r="B159" s="221">
        <f t="shared" si="104"/>
        <v>72310394.203477919</v>
      </c>
      <c r="C159" s="221">
        <f>'UGL CCA_with, Dec 31 TU'!C159</f>
        <v>0</v>
      </c>
      <c r="D159" s="221">
        <f t="shared" si="121"/>
        <v>0</v>
      </c>
      <c r="E159" s="222"/>
      <c r="F159" s="221"/>
      <c r="G159" s="222">
        <f t="shared" si="126"/>
        <v>0</v>
      </c>
      <c r="H159" s="222">
        <f t="shared" si="127"/>
        <v>72310394.203477919</v>
      </c>
      <c r="I159" s="223">
        <v>6</v>
      </c>
      <c r="J159" s="222">
        <f t="shared" si="128"/>
        <v>361551.97101738956</v>
      </c>
      <c r="K159" s="222">
        <f t="shared" si="109"/>
        <v>361551.97101738956</v>
      </c>
      <c r="L159" s="222">
        <f t="shared" si="125"/>
        <v>361551.97101738956</v>
      </c>
      <c r="M159" s="222">
        <f t="shared" si="111"/>
        <v>361551.97101738956</v>
      </c>
      <c r="N159" s="222">
        <f t="shared" si="112"/>
        <v>361551.97101738956</v>
      </c>
      <c r="O159" s="222">
        <f t="shared" si="113"/>
        <v>361551.97101738956</v>
      </c>
      <c r="P159" s="222">
        <f t="shared" si="114"/>
        <v>361551.97101738956</v>
      </c>
      <c r="Q159" s="222">
        <f t="shared" si="115"/>
        <v>361551.97101738956</v>
      </c>
      <c r="R159" s="222">
        <f t="shared" si="116"/>
        <v>361551.97101738956</v>
      </c>
      <c r="S159" s="222">
        <f t="shared" si="117"/>
        <v>361551.97101738956</v>
      </c>
      <c r="T159" s="222">
        <f t="shared" si="118"/>
        <v>361551.97101738956</v>
      </c>
      <c r="U159" s="222">
        <f t="shared" si="119"/>
        <v>361551.97101738956</v>
      </c>
      <c r="V159" s="224">
        <f t="shared" si="130"/>
        <v>4338623.6522086747</v>
      </c>
      <c r="W159" s="222">
        <f t="shared" si="129"/>
        <v>67971770.551269248</v>
      </c>
      <c r="X159" s="225">
        <f t="shared" si="131"/>
        <v>4338623.6522086747</v>
      </c>
      <c r="Y159" s="95">
        <f t="shared" si="132"/>
        <v>0</v>
      </c>
      <c r="Z159" s="147">
        <f>V159-'UGL CCA_with, Dec 31 TU'!V159</f>
        <v>-90547.103775047697</v>
      </c>
      <c r="AB159" s="198"/>
      <c r="AC159" s="198"/>
      <c r="AD159" s="198"/>
    </row>
    <row r="160" spans="1:30" hidden="1">
      <c r="A160" s="226">
        <v>43.2</v>
      </c>
      <c r="B160" s="221">
        <f t="shared" si="104"/>
        <v>0</v>
      </c>
      <c r="C160" s="221">
        <f>'UGL CCA_with, Dec 31 TU'!C160</f>
        <v>0</v>
      </c>
      <c r="D160" s="221">
        <f t="shared" si="121"/>
        <v>0</v>
      </c>
      <c r="E160" s="222"/>
      <c r="F160" s="221"/>
      <c r="G160" s="222">
        <f t="shared" si="126"/>
        <v>0</v>
      </c>
      <c r="H160" s="222">
        <f t="shared" si="127"/>
        <v>0</v>
      </c>
      <c r="I160" s="223">
        <v>50</v>
      </c>
      <c r="J160" s="222">
        <f t="shared" si="128"/>
        <v>0</v>
      </c>
      <c r="K160" s="222">
        <f t="shared" si="109"/>
        <v>0</v>
      </c>
      <c r="L160" s="222">
        <f t="shared" si="125"/>
        <v>0</v>
      </c>
      <c r="M160" s="222">
        <f t="shared" si="111"/>
        <v>0</v>
      </c>
      <c r="N160" s="222">
        <f t="shared" si="112"/>
        <v>0</v>
      </c>
      <c r="O160" s="222">
        <f t="shared" si="113"/>
        <v>0</v>
      </c>
      <c r="P160" s="222">
        <f t="shared" si="114"/>
        <v>0</v>
      </c>
      <c r="Q160" s="222">
        <f t="shared" si="115"/>
        <v>0</v>
      </c>
      <c r="R160" s="222">
        <f t="shared" si="116"/>
        <v>0</v>
      </c>
      <c r="S160" s="222">
        <f t="shared" si="117"/>
        <v>0</v>
      </c>
      <c r="T160" s="222">
        <f t="shared" si="118"/>
        <v>0</v>
      </c>
      <c r="U160" s="222">
        <f t="shared" si="119"/>
        <v>0</v>
      </c>
      <c r="V160" s="224">
        <f t="shared" si="130"/>
        <v>0</v>
      </c>
      <c r="W160" s="222">
        <f t="shared" si="129"/>
        <v>0</v>
      </c>
      <c r="X160" s="225">
        <f t="shared" si="131"/>
        <v>0</v>
      </c>
      <c r="Y160" s="95">
        <f t="shared" si="132"/>
        <v>0</v>
      </c>
      <c r="Z160" s="147"/>
      <c r="AB160" s="198"/>
      <c r="AC160" s="198"/>
      <c r="AD160" s="198"/>
    </row>
    <row r="161" spans="1:30" hidden="1">
      <c r="A161" s="226" t="s">
        <v>158</v>
      </c>
      <c r="B161" s="221">
        <f t="shared" si="104"/>
        <v>15422834.351768149</v>
      </c>
      <c r="C161" s="221">
        <f>'UGL CCA_with, Dec 31 TU'!C161</f>
        <v>0</v>
      </c>
      <c r="D161" s="221">
        <f t="shared" si="121"/>
        <v>0</v>
      </c>
      <c r="E161" s="222"/>
      <c r="F161" s="221"/>
      <c r="G161" s="222">
        <f t="shared" si="126"/>
        <v>0</v>
      </c>
      <c r="H161" s="222">
        <f t="shared" si="127"/>
        <v>15422834.351768149</v>
      </c>
      <c r="I161" s="223">
        <v>7</v>
      </c>
      <c r="J161" s="222">
        <f t="shared" si="128"/>
        <v>89966.533718647537</v>
      </c>
      <c r="K161" s="222">
        <f t="shared" si="109"/>
        <v>89966.533718647537</v>
      </c>
      <c r="L161" s="222">
        <f t="shared" si="125"/>
        <v>89966.533718647537</v>
      </c>
      <c r="M161" s="222">
        <f t="shared" si="111"/>
        <v>89966.533718647537</v>
      </c>
      <c r="N161" s="222">
        <f t="shared" si="112"/>
        <v>89966.533718647537</v>
      </c>
      <c r="O161" s="222">
        <f t="shared" si="113"/>
        <v>89966.533718647537</v>
      </c>
      <c r="P161" s="222">
        <f t="shared" si="114"/>
        <v>89966.533718647537</v>
      </c>
      <c r="Q161" s="222">
        <f t="shared" si="115"/>
        <v>89966.533718647537</v>
      </c>
      <c r="R161" s="222">
        <f t="shared" si="116"/>
        <v>89966.533718647537</v>
      </c>
      <c r="S161" s="222">
        <f t="shared" si="117"/>
        <v>89966.533718647537</v>
      </c>
      <c r="T161" s="222">
        <f t="shared" si="118"/>
        <v>89966.533718647537</v>
      </c>
      <c r="U161" s="222">
        <f t="shared" si="119"/>
        <v>89966.533718647537</v>
      </c>
      <c r="V161" s="224">
        <f t="shared" si="130"/>
        <v>1079598.4046237704</v>
      </c>
      <c r="W161" s="222">
        <f t="shared" si="129"/>
        <v>14343235.947144378</v>
      </c>
      <c r="X161" s="225">
        <f t="shared" si="131"/>
        <v>1079598.4046237704</v>
      </c>
      <c r="Y161" s="95">
        <f t="shared" si="132"/>
        <v>0</v>
      </c>
      <c r="Z161" s="147">
        <f>V161-'UGL CCA_with, Dec 31 TU'!V161</f>
        <v>0</v>
      </c>
      <c r="AB161" s="198"/>
      <c r="AC161" s="198"/>
      <c r="AD161" s="198"/>
    </row>
    <row r="162" spans="1:30" hidden="1">
      <c r="A162" s="234">
        <v>14.1</v>
      </c>
      <c r="B162" s="221">
        <f t="shared" si="104"/>
        <v>10561743.301125355</v>
      </c>
      <c r="C162" s="221">
        <f>'UGL CCA_with, Dec 31 TU'!C162</f>
        <v>0</v>
      </c>
      <c r="D162" s="221">
        <f t="shared" si="121"/>
        <v>0</v>
      </c>
      <c r="E162" s="222"/>
      <c r="F162" s="221"/>
      <c r="G162" s="222">
        <f t="shared" si="126"/>
        <v>0</v>
      </c>
      <c r="H162" s="222">
        <f t="shared" si="127"/>
        <v>10561743.301125355</v>
      </c>
      <c r="I162" s="223">
        <v>5</v>
      </c>
      <c r="J162" s="222">
        <f t="shared" si="128"/>
        <v>44007.263754688982</v>
      </c>
      <c r="K162" s="222">
        <f t="shared" si="109"/>
        <v>44007.263754688982</v>
      </c>
      <c r="L162" s="222">
        <f t="shared" si="125"/>
        <v>44007.263754688982</v>
      </c>
      <c r="M162" s="222">
        <f t="shared" si="111"/>
        <v>44007.263754688982</v>
      </c>
      <c r="N162" s="222">
        <f t="shared" si="112"/>
        <v>44007.263754688982</v>
      </c>
      <c r="O162" s="222">
        <f t="shared" si="113"/>
        <v>44007.263754688982</v>
      </c>
      <c r="P162" s="222">
        <f t="shared" si="114"/>
        <v>44007.263754688982</v>
      </c>
      <c r="Q162" s="222">
        <f t="shared" si="115"/>
        <v>44007.263754688982</v>
      </c>
      <c r="R162" s="222">
        <f t="shared" si="116"/>
        <v>44007.263754688982</v>
      </c>
      <c r="S162" s="222">
        <f t="shared" si="117"/>
        <v>44007.263754688982</v>
      </c>
      <c r="T162" s="222">
        <f t="shared" si="118"/>
        <v>44007.263754688982</v>
      </c>
      <c r="U162" s="222">
        <f t="shared" si="119"/>
        <v>44007.263754688982</v>
      </c>
      <c r="V162" s="224">
        <f t="shared" si="130"/>
        <v>528087.16505626764</v>
      </c>
      <c r="W162" s="222">
        <f t="shared" si="129"/>
        <v>10033656.136069087</v>
      </c>
      <c r="X162" s="225">
        <f t="shared" si="131"/>
        <v>528087.16505626775</v>
      </c>
      <c r="Y162" s="95">
        <f t="shared" si="132"/>
        <v>0</v>
      </c>
      <c r="Z162" s="147">
        <f>V162-'UGL CCA_with, Dec 31 TU'!V162</f>
        <v>-10311.46465177997</v>
      </c>
      <c r="AB162" s="198"/>
      <c r="AC162" s="198"/>
      <c r="AD162" s="198"/>
    </row>
    <row r="163" spans="1:30" ht="13.5" hidden="1" thickBot="1">
      <c r="A163" s="235" t="s">
        <v>84</v>
      </c>
      <c r="B163" s="236">
        <f>SUM(B142:B162)</f>
        <v>4606987066.8989506</v>
      </c>
      <c r="C163" s="236">
        <f t="shared" ref="C163" si="133">SUM(C142:C162)</f>
        <v>494673457.51987123</v>
      </c>
      <c r="D163" s="236">
        <f>SUM(D142:D162)</f>
        <v>494673457.51987123</v>
      </c>
      <c r="E163" s="236">
        <f t="shared" ref="E163:H163" si="134">SUM(E142:E162)</f>
        <v>0</v>
      </c>
      <c r="F163" s="236">
        <f t="shared" si="134"/>
        <v>0</v>
      </c>
      <c r="G163" s="236">
        <f t="shared" si="134"/>
        <v>235677168.75993562</v>
      </c>
      <c r="H163" s="236">
        <f t="shared" si="134"/>
        <v>5337337693.1787567</v>
      </c>
      <c r="I163" s="236"/>
      <c r="J163" s="236">
        <f t="shared" ref="J163:T163" si="135">SUM(J142:J162)</f>
        <v>36392261.543629967</v>
      </c>
      <c r="K163" s="236">
        <f t="shared" si="135"/>
        <v>36392261.543629967</v>
      </c>
      <c r="L163" s="236">
        <f t="shared" si="135"/>
        <v>36392261.543629967</v>
      </c>
      <c r="M163" s="236">
        <f t="shared" si="135"/>
        <v>36392261.543629967</v>
      </c>
      <c r="N163" s="236">
        <f t="shared" si="135"/>
        <v>36392261.543629967</v>
      </c>
      <c r="O163" s="236">
        <f t="shared" si="135"/>
        <v>36392261.543629967</v>
      </c>
      <c r="P163" s="236">
        <f t="shared" si="135"/>
        <v>36392261.543629967</v>
      </c>
      <c r="Q163" s="236">
        <f t="shared" si="135"/>
        <v>36392261.543629967</v>
      </c>
      <c r="R163" s="236">
        <f t="shared" si="135"/>
        <v>36392261.543629967</v>
      </c>
      <c r="S163" s="236">
        <f t="shared" si="135"/>
        <v>36392261.543629967</v>
      </c>
      <c r="T163" s="236">
        <f t="shared" si="135"/>
        <v>36392261.543629967</v>
      </c>
      <c r="U163" s="236">
        <f>SUM(U142:U162)</f>
        <v>36392261.543629967</v>
      </c>
      <c r="V163" s="236">
        <f>SUM(V142:V162)</f>
        <v>436918355.04476058</v>
      </c>
      <c r="W163" s="236">
        <f>SUM(W142:W162)</f>
        <v>4664742169.3740616</v>
      </c>
      <c r="X163" s="225">
        <f>SUM(X142:X162)</f>
        <v>436707138.52355963</v>
      </c>
      <c r="Y163" s="95">
        <f t="shared" si="132"/>
        <v>211216.52120095491</v>
      </c>
      <c r="Z163" s="147"/>
      <c r="AB163" s="198"/>
      <c r="AC163" s="198"/>
      <c r="AD163" s="198"/>
    </row>
    <row r="164" spans="1:30" hidden="1">
      <c r="A164" s="237"/>
      <c r="B164" s="238" t="str">
        <f>+'UGL CCA_with, Dec 31 TU'!B164</f>
        <v>ICM</v>
      </c>
      <c r="C164" s="238">
        <f>+'UGL CCA_with, Dec 31 TU'!C164</f>
        <v>0</v>
      </c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9">
        <f>V163-X163-Y163</f>
        <v>0</v>
      </c>
      <c r="Y164" s="95"/>
      <c r="Z164" s="164">
        <f>SUM(Z143:Z162)</f>
        <v>31617874.216950797</v>
      </c>
      <c r="AB164" s="198"/>
      <c r="AC164" s="198"/>
      <c r="AD164" s="198"/>
    </row>
    <row r="165" spans="1:30" hidden="1">
      <c r="A165" s="237"/>
      <c r="B165" s="238" t="str">
        <f>+'UGL CCA_with, Dec 31 TU'!B165</f>
        <v>Total</v>
      </c>
      <c r="C165" s="238">
        <f>+C163+C164</f>
        <v>494673457.51987123</v>
      </c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40"/>
      <c r="AB165" s="198"/>
      <c r="AC165" s="198"/>
      <c r="AD165" s="198"/>
    </row>
    <row r="166" spans="1:30" hidden="1">
      <c r="A166" s="237"/>
      <c r="B166" s="237"/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40"/>
      <c r="AB166" s="198"/>
      <c r="AC166" s="198"/>
      <c r="AD166" s="198"/>
    </row>
    <row r="167" spans="1:30" hidden="1">
      <c r="A167" s="190" t="s">
        <v>189</v>
      </c>
      <c r="B167" s="191"/>
      <c r="C167" s="191"/>
      <c r="D167" s="191"/>
      <c r="E167" s="191"/>
      <c r="F167" s="191"/>
      <c r="G167" s="191"/>
      <c r="H167" s="193" t="s">
        <v>127</v>
      </c>
      <c r="I167" s="191"/>
      <c r="J167" s="194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5"/>
      <c r="Y167" s="126"/>
      <c r="AB167" s="198"/>
      <c r="AC167" s="198"/>
      <c r="AD167" s="198"/>
    </row>
    <row r="168" spans="1:30" hidden="1">
      <c r="A168" s="190" t="s">
        <v>290</v>
      </c>
      <c r="B168" s="191"/>
      <c r="C168" s="191"/>
      <c r="D168" s="191"/>
      <c r="E168" s="191"/>
      <c r="F168" s="191"/>
      <c r="G168" s="191"/>
      <c r="H168" s="196" t="s">
        <v>131</v>
      </c>
      <c r="I168" s="191"/>
      <c r="J168" s="194"/>
      <c r="K168" s="191"/>
      <c r="L168" s="191"/>
      <c r="M168" s="191"/>
      <c r="N168" s="191"/>
      <c r="O168" s="191"/>
      <c r="P168" s="191"/>
      <c r="Q168" s="191"/>
      <c r="R168" s="191"/>
      <c r="S168" s="191"/>
      <c r="T168" s="194"/>
      <c r="U168" s="191"/>
      <c r="V168" s="191"/>
      <c r="W168" s="191"/>
      <c r="X168" s="195"/>
      <c r="Y168" s="126"/>
      <c r="AB168" s="198"/>
      <c r="AC168" s="198"/>
      <c r="AD168" s="198"/>
    </row>
    <row r="169" spans="1:30" hidden="1">
      <c r="A169" s="190" t="s">
        <v>133</v>
      </c>
      <c r="B169" s="191"/>
      <c r="C169" s="191"/>
      <c r="D169" s="191"/>
      <c r="E169" s="191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9"/>
      <c r="Q169" s="191"/>
      <c r="R169" s="191"/>
      <c r="S169" s="191"/>
      <c r="T169" s="191"/>
      <c r="U169" s="191"/>
      <c r="V169" s="191"/>
      <c r="W169" s="191"/>
      <c r="X169" s="195"/>
      <c r="Y169" s="126"/>
      <c r="AB169" s="198"/>
      <c r="AC169" s="198"/>
      <c r="AD169" s="198"/>
    </row>
    <row r="170" spans="1:30" hidden="1">
      <c r="A170" s="200" t="s">
        <v>191</v>
      </c>
      <c r="B170" s="201"/>
      <c r="C170" s="191"/>
      <c r="D170" s="191"/>
      <c r="E170" s="191"/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5"/>
      <c r="Y170" s="126"/>
      <c r="AB170" s="198"/>
      <c r="AC170" s="198"/>
      <c r="AD170" s="198"/>
    </row>
    <row r="171" spans="1:30" hidden="1">
      <c r="A171" s="202"/>
      <c r="B171" s="203" t="s">
        <v>134</v>
      </c>
      <c r="C171" s="204" t="s">
        <v>135</v>
      </c>
      <c r="D171" s="205" t="s">
        <v>136</v>
      </c>
      <c r="E171" s="202"/>
      <c r="F171" s="204" t="s">
        <v>137</v>
      </c>
      <c r="G171" s="205" t="s">
        <v>138</v>
      </c>
      <c r="H171" s="204" t="s">
        <v>139</v>
      </c>
      <c r="I171" s="202"/>
      <c r="J171" s="205" t="s">
        <v>25</v>
      </c>
      <c r="K171" s="205" t="s">
        <v>25</v>
      </c>
      <c r="L171" s="205" t="s">
        <v>25</v>
      </c>
      <c r="M171" s="205" t="s">
        <v>25</v>
      </c>
      <c r="N171" s="205" t="s">
        <v>25</v>
      </c>
      <c r="O171" s="205" t="s">
        <v>25</v>
      </c>
      <c r="P171" s="205" t="s">
        <v>25</v>
      </c>
      <c r="Q171" s="205" t="s">
        <v>25</v>
      </c>
      <c r="R171" s="205" t="s">
        <v>25</v>
      </c>
      <c r="S171" s="205" t="s">
        <v>25</v>
      </c>
      <c r="T171" s="205" t="s">
        <v>25</v>
      </c>
      <c r="U171" s="206" t="s">
        <v>25</v>
      </c>
      <c r="V171" s="205" t="s">
        <v>25</v>
      </c>
      <c r="W171" s="207" t="s">
        <v>140</v>
      </c>
      <c r="X171" s="195"/>
      <c r="Y171" s="126"/>
      <c r="AB171" s="198"/>
      <c r="AC171" s="198"/>
      <c r="AD171" s="198"/>
    </row>
    <row r="172" spans="1:30" hidden="1">
      <c r="A172" s="208" t="s">
        <v>141</v>
      </c>
      <c r="B172" s="209" t="s">
        <v>142</v>
      </c>
      <c r="C172" s="208" t="s">
        <v>5</v>
      </c>
      <c r="D172" s="208" t="s">
        <v>143</v>
      </c>
      <c r="E172" s="210" t="s">
        <v>144</v>
      </c>
      <c r="F172" s="208" t="s">
        <v>145</v>
      </c>
      <c r="G172" s="211" t="s">
        <v>146</v>
      </c>
      <c r="H172" s="208" t="s">
        <v>147</v>
      </c>
      <c r="I172" s="211" t="s">
        <v>16</v>
      </c>
      <c r="J172" s="211" t="s">
        <v>192</v>
      </c>
      <c r="K172" s="211" t="s">
        <v>192</v>
      </c>
      <c r="L172" s="211" t="s">
        <v>192</v>
      </c>
      <c r="M172" s="211" t="s">
        <v>192</v>
      </c>
      <c r="N172" s="211" t="s">
        <v>192</v>
      </c>
      <c r="O172" s="211" t="s">
        <v>192</v>
      </c>
      <c r="P172" s="211" t="s">
        <v>192</v>
      </c>
      <c r="Q172" s="211" t="s">
        <v>192</v>
      </c>
      <c r="R172" s="211" t="s">
        <v>192</v>
      </c>
      <c r="S172" s="211" t="s">
        <v>192</v>
      </c>
      <c r="T172" s="211" t="s">
        <v>192</v>
      </c>
      <c r="U172" s="212" t="s">
        <v>192</v>
      </c>
      <c r="V172" s="208"/>
      <c r="W172" s="213" t="s">
        <v>10</v>
      </c>
      <c r="X172" s="195"/>
      <c r="Y172" s="142"/>
      <c r="AB172" s="198"/>
      <c r="AC172" s="198"/>
      <c r="AD172" s="198"/>
    </row>
    <row r="173" spans="1:30" hidden="1">
      <c r="A173" s="214" t="s">
        <v>148</v>
      </c>
      <c r="B173" s="215" t="s">
        <v>149</v>
      </c>
      <c r="C173" s="214" t="s">
        <v>84</v>
      </c>
      <c r="D173" s="216" t="s">
        <v>150</v>
      </c>
      <c r="E173" s="217"/>
      <c r="F173" s="214" t="s">
        <v>151</v>
      </c>
      <c r="G173" s="216" t="s">
        <v>152</v>
      </c>
      <c r="H173" s="214" t="s">
        <v>153</v>
      </c>
      <c r="I173" s="216" t="s">
        <v>154</v>
      </c>
      <c r="J173" s="216" t="s">
        <v>194</v>
      </c>
      <c r="K173" s="216" t="s">
        <v>195</v>
      </c>
      <c r="L173" s="216" t="s">
        <v>196</v>
      </c>
      <c r="M173" s="216" t="s">
        <v>197</v>
      </c>
      <c r="N173" s="216" t="s">
        <v>198</v>
      </c>
      <c r="O173" s="216" t="s">
        <v>199</v>
      </c>
      <c r="P173" s="216" t="s">
        <v>200</v>
      </c>
      <c r="Q173" s="216" t="s">
        <v>201</v>
      </c>
      <c r="R173" s="216" t="s">
        <v>202</v>
      </c>
      <c r="S173" s="216" t="s">
        <v>203</v>
      </c>
      <c r="T173" s="216" t="s">
        <v>204</v>
      </c>
      <c r="U173" s="216" t="s">
        <v>205</v>
      </c>
      <c r="V173" s="216" t="s">
        <v>155</v>
      </c>
      <c r="W173" s="213" t="s">
        <v>291</v>
      </c>
      <c r="X173" s="218" t="s">
        <v>167</v>
      </c>
      <c r="Y173" s="142"/>
      <c r="Z173" s="147" t="s">
        <v>253</v>
      </c>
      <c r="AB173" s="198"/>
      <c r="AC173" s="198"/>
      <c r="AD173" s="198"/>
    </row>
    <row r="174" spans="1:30" hidden="1">
      <c r="A174" s="211"/>
      <c r="B174" s="219"/>
      <c r="C174" s="210"/>
      <c r="D174" s="210"/>
      <c r="E174" s="210"/>
      <c r="F174" s="210"/>
      <c r="G174" s="210"/>
      <c r="H174" s="210"/>
      <c r="I174" s="211"/>
      <c r="J174" s="210"/>
      <c r="K174" s="210"/>
      <c r="L174" s="210"/>
      <c r="M174" s="210"/>
      <c r="N174" s="210"/>
      <c r="O174" s="210"/>
      <c r="P174" s="210"/>
      <c r="Q174" s="210"/>
      <c r="R174" s="210"/>
      <c r="S174" s="210"/>
      <c r="T174" s="210"/>
      <c r="U174" s="210"/>
      <c r="V174" s="220"/>
      <c r="W174" s="202"/>
      <c r="X174" s="195"/>
      <c r="Y174" s="142"/>
      <c r="AB174" s="198"/>
      <c r="AC174" s="198"/>
      <c r="AD174" s="198"/>
    </row>
    <row r="175" spans="1:30" hidden="1">
      <c r="A175" s="212">
        <v>1</v>
      </c>
      <c r="B175" s="221">
        <f t="shared" ref="B175:B195" si="136">W142</f>
        <v>880198236.13244867</v>
      </c>
      <c r="C175" s="221">
        <f>'UGL CCA_with, Dec 31 TU'!C175</f>
        <v>0</v>
      </c>
      <c r="D175" s="221">
        <f>+C175</f>
        <v>0</v>
      </c>
      <c r="E175" s="210"/>
      <c r="F175" s="210"/>
      <c r="G175" s="222">
        <f t="shared" ref="G175" si="137">+((C175+F175)*0.5)</f>
        <v>0</v>
      </c>
      <c r="H175" s="222">
        <f>+B175+G175+D175</f>
        <v>880198236.13244867</v>
      </c>
      <c r="I175" s="223">
        <v>4</v>
      </c>
      <c r="J175" s="222">
        <f>H175*I175/100/12</f>
        <v>2933994.1204414959</v>
      </c>
      <c r="K175" s="222">
        <f>H175*I175/100/12</f>
        <v>2933994.1204414959</v>
      </c>
      <c r="L175" s="222">
        <f>H175*I175/100/12</f>
        <v>2933994.1204414959</v>
      </c>
      <c r="M175" s="222">
        <f>H175*I175/100/12</f>
        <v>2933994.1204414959</v>
      </c>
      <c r="N175" s="222">
        <f>H175*I175/100/12</f>
        <v>2933994.1204414959</v>
      </c>
      <c r="O175" s="222">
        <f>H175*I175/100/12</f>
        <v>2933994.1204414959</v>
      </c>
      <c r="P175" s="222">
        <f>H175*I175/100/12</f>
        <v>2933994.1204414959</v>
      </c>
      <c r="Q175" s="222">
        <f>H175*I175/100/12</f>
        <v>2933994.1204414959</v>
      </c>
      <c r="R175" s="222">
        <f>H175*I175/100/12</f>
        <v>2933994.1204414959</v>
      </c>
      <c r="S175" s="222">
        <f>H175*I175/100/12</f>
        <v>2933994.1204414959</v>
      </c>
      <c r="T175" s="222">
        <f>H175*I175/100/12</f>
        <v>2933994.1204414959</v>
      </c>
      <c r="U175" s="222">
        <f>H175*I175/100/12</f>
        <v>2933994.1204414959</v>
      </c>
      <c r="V175" s="224">
        <f>SUM(J175:U175)</f>
        <v>35207929.445297949</v>
      </c>
      <c r="W175" s="222">
        <f>+B175+C175+F175-V175</f>
        <v>844990306.68715072</v>
      </c>
      <c r="X175" s="225">
        <f>H175*I175/100</f>
        <v>35207929.445297949</v>
      </c>
      <c r="Y175" s="156">
        <f t="shared" ref="Y175:Y183" si="138">V175-X175</f>
        <v>0</v>
      </c>
      <c r="Z175" s="147">
        <f>V175-'UGL CCA_with, Dec 31 TU'!V175</f>
        <v>0</v>
      </c>
      <c r="AB175" s="198"/>
      <c r="AC175" s="198"/>
      <c r="AD175" s="198"/>
    </row>
    <row r="176" spans="1:30" hidden="1">
      <c r="A176" s="226" t="s">
        <v>157</v>
      </c>
      <c r="B176" s="221">
        <f t="shared" si="136"/>
        <v>109956515.66193368</v>
      </c>
      <c r="C176" s="221">
        <f>'UGL CCA_with, Dec 31 TU'!C176</f>
        <v>0</v>
      </c>
      <c r="D176" s="221">
        <f>+C176</f>
        <v>0</v>
      </c>
      <c r="E176" s="222"/>
      <c r="F176" s="221"/>
      <c r="G176" s="222">
        <f>+((C176+F176)*0.5)</f>
        <v>0</v>
      </c>
      <c r="H176" s="222">
        <f t="shared" ref="H176:H182" si="139">+B176+G176+D176</f>
        <v>109956515.66193368</v>
      </c>
      <c r="I176" s="223">
        <v>6</v>
      </c>
      <c r="J176" s="222">
        <f t="shared" ref="J176:J182" si="140">H176*I176/100/12</f>
        <v>549782.57830966834</v>
      </c>
      <c r="K176" s="222">
        <f t="shared" ref="K176:K195" si="141">H176*I176/100/12</f>
        <v>549782.57830966834</v>
      </c>
      <c r="L176" s="222">
        <f t="shared" ref="L176:L179" si="142">H176*I176/100/12</f>
        <v>549782.57830966834</v>
      </c>
      <c r="M176" s="222">
        <f t="shared" ref="M176:M195" si="143">H176*I176/100/12</f>
        <v>549782.57830966834</v>
      </c>
      <c r="N176" s="222">
        <f t="shared" ref="N176:N195" si="144">H176*I176/100/12</f>
        <v>549782.57830966834</v>
      </c>
      <c r="O176" s="222">
        <f t="shared" ref="O176:O195" si="145">H176*I176/100/12</f>
        <v>549782.57830966834</v>
      </c>
      <c r="P176" s="222">
        <f t="shared" ref="P176:P195" si="146">H176*I176/100/12</f>
        <v>549782.57830966834</v>
      </c>
      <c r="Q176" s="222">
        <f t="shared" ref="Q176:Q195" si="147">H176*I176/100/12</f>
        <v>549782.57830966834</v>
      </c>
      <c r="R176" s="222">
        <f t="shared" ref="R176:R195" si="148">H176*I176/100/12</f>
        <v>549782.57830966834</v>
      </c>
      <c r="S176" s="222">
        <f t="shared" ref="S176:S195" si="149">H176*I176/100/12</f>
        <v>549782.57830966834</v>
      </c>
      <c r="T176" s="222">
        <f t="shared" ref="T176:T195" si="150">H176*I176/100/12</f>
        <v>549782.57830966834</v>
      </c>
      <c r="U176" s="222">
        <f t="shared" ref="U176:U195" si="151">H176*I176/100/12</f>
        <v>549782.57830966834</v>
      </c>
      <c r="V176" s="224">
        <f t="shared" ref="V176:V182" si="152">SUM(J176:U176)</f>
        <v>6597390.9397160197</v>
      </c>
      <c r="W176" s="222">
        <f>+B176+C176+F176-V176</f>
        <v>103359124.72221765</v>
      </c>
      <c r="X176" s="225">
        <f>H176*I176/100</f>
        <v>6597390.9397160206</v>
      </c>
      <c r="Y176" s="156">
        <f t="shared" si="138"/>
        <v>0</v>
      </c>
      <c r="Z176" s="147">
        <f>V176-'UGL CCA_with, Dec 31 TU'!V176</f>
        <v>-37568.204377143644</v>
      </c>
      <c r="AB176" s="198"/>
      <c r="AC176" s="198"/>
      <c r="AD176" s="198"/>
    </row>
    <row r="177" spans="1:30" hidden="1">
      <c r="A177" s="226">
        <v>2</v>
      </c>
      <c r="B177" s="221">
        <f t="shared" si="136"/>
        <v>79483249.215132058</v>
      </c>
      <c r="C177" s="221">
        <f>'UGL CCA_with, Dec 31 TU'!C177</f>
        <v>0</v>
      </c>
      <c r="D177" s="221">
        <f t="shared" ref="D177:D195" si="153">+C177</f>
        <v>0</v>
      </c>
      <c r="E177" s="222"/>
      <c r="F177" s="221"/>
      <c r="G177" s="222">
        <f t="shared" ref="G177:G181" si="154">+((C177+F177)*0.5)</f>
        <v>0</v>
      </c>
      <c r="H177" s="222">
        <f t="shared" si="139"/>
        <v>79483249.215132058</v>
      </c>
      <c r="I177" s="223">
        <v>6</v>
      </c>
      <c r="J177" s="222">
        <f t="shared" si="140"/>
        <v>397416.24607566028</v>
      </c>
      <c r="K177" s="222">
        <f t="shared" si="141"/>
        <v>397416.24607566028</v>
      </c>
      <c r="L177" s="222">
        <f t="shared" si="142"/>
        <v>397416.24607566028</v>
      </c>
      <c r="M177" s="222">
        <f t="shared" si="143"/>
        <v>397416.24607566028</v>
      </c>
      <c r="N177" s="222">
        <f t="shared" si="144"/>
        <v>397416.24607566028</v>
      </c>
      <c r="O177" s="222">
        <f t="shared" si="145"/>
        <v>397416.24607566028</v>
      </c>
      <c r="P177" s="222">
        <f t="shared" si="146"/>
        <v>397416.24607566028</v>
      </c>
      <c r="Q177" s="222">
        <f t="shared" si="147"/>
        <v>397416.24607566028</v>
      </c>
      <c r="R177" s="222">
        <f t="shared" si="148"/>
        <v>397416.24607566028</v>
      </c>
      <c r="S177" s="222">
        <f t="shared" si="149"/>
        <v>397416.24607566028</v>
      </c>
      <c r="T177" s="222">
        <f t="shared" si="150"/>
        <v>397416.24607566028</v>
      </c>
      <c r="U177" s="222">
        <f t="shared" si="151"/>
        <v>397416.24607566028</v>
      </c>
      <c r="V177" s="224">
        <f t="shared" si="152"/>
        <v>4768994.9529079236</v>
      </c>
      <c r="W177" s="222">
        <f>+B177+C177+F177-V177</f>
        <v>74714254.262224138</v>
      </c>
      <c r="X177" s="225">
        <f t="shared" ref="X177:X183" si="155">H177*I177/100</f>
        <v>4768994.9529079236</v>
      </c>
      <c r="Y177" s="156">
        <f t="shared" si="138"/>
        <v>0</v>
      </c>
      <c r="Z177" s="147">
        <f>V177-'UGL CCA_with, Dec 31 TU'!V177</f>
        <v>0</v>
      </c>
      <c r="AB177" s="198"/>
      <c r="AC177" s="198"/>
      <c r="AD177" s="198"/>
    </row>
    <row r="178" spans="1:30" hidden="1">
      <c r="A178" s="226">
        <v>3</v>
      </c>
      <c r="B178" s="221">
        <f t="shared" si="136"/>
        <v>2562949.7199868751</v>
      </c>
      <c r="C178" s="221">
        <f>'UGL CCA_with, Dec 31 TU'!C178</f>
        <v>0</v>
      </c>
      <c r="D178" s="221">
        <f t="shared" si="153"/>
        <v>0</v>
      </c>
      <c r="E178" s="222"/>
      <c r="F178" s="221"/>
      <c r="G178" s="222">
        <f t="shared" si="154"/>
        <v>0</v>
      </c>
      <c r="H178" s="222">
        <f t="shared" si="139"/>
        <v>2562949.7199868751</v>
      </c>
      <c r="I178" s="223">
        <v>5</v>
      </c>
      <c r="J178" s="222">
        <f t="shared" si="140"/>
        <v>10678.957166611979</v>
      </c>
      <c r="K178" s="222">
        <f t="shared" si="141"/>
        <v>10678.957166611979</v>
      </c>
      <c r="L178" s="222">
        <f t="shared" si="142"/>
        <v>10678.957166611979</v>
      </c>
      <c r="M178" s="222">
        <f t="shared" si="143"/>
        <v>10678.957166611979</v>
      </c>
      <c r="N178" s="222">
        <f t="shared" si="144"/>
        <v>10678.957166611979</v>
      </c>
      <c r="O178" s="222">
        <f t="shared" si="145"/>
        <v>10678.957166611979</v>
      </c>
      <c r="P178" s="222">
        <f t="shared" si="146"/>
        <v>10678.957166611979</v>
      </c>
      <c r="Q178" s="222">
        <f t="shared" si="147"/>
        <v>10678.957166611979</v>
      </c>
      <c r="R178" s="222">
        <f t="shared" si="148"/>
        <v>10678.957166611979</v>
      </c>
      <c r="S178" s="222">
        <f t="shared" si="149"/>
        <v>10678.957166611979</v>
      </c>
      <c r="T178" s="222">
        <f t="shared" si="150"/>
        <v>10678.957166611979</v>
      </c>
      <c r="U178" s="222">
        <f t="shared" si="151"/>
        <v>10678.957166611979</v>
      </c>
      <c r="V178" s="224">
        <f t="shared" si="152"/>
        <v>128147.48599934373</v>
      </c>
      <c r="W178" s="222">
        <f t="shared" ref="W178:W182" si="156">+B178+C178+F178-V178</f>
        <v>2434802.2339875312</v>
      </c>
      <c r="X178" s="225">
        <f t="shared" si="155"/>
        <v>128147.48599934374</v>
      </c>
      <c r="Y178" s="156">
        <f t="shared" si="138"/>
        <v>0</v>
      </c>
      <c r="Z178" s="147">
        <f>V178-'UGL CCA_with, Dec 31 TU'!V178</f>
        <v>0</v>
      </c>
      <c r="AB178" s="198"/>
      <c r="AC178" s="198"/>
      <c r="AD178" s="198"/>
    </row>
    <row r="179" spans="1:30" hidden="1">
      <c r="A179" s="226">
        <v>6</v>
      </c>
      <c r="B179" s="221">
        <f t="shared" si="136"/>
        <v>60271.904789999986</v>
      </c>
      <c r="C179" s="221">
        <f>'UGL CCA_with, Dec 31 TU'!C179</f>
        <v>0</v>
      </c>
      <c r="D179" s="221">
        <f t="shared" si="153"/>
        <v>0</v>
      </c>
      <c r="E179" s="222"/>
      <c r="F179" s="221"/>
      <c r="G179" s="222">
        <f t="shared" si="154"/>
        <v>0</v>
      </c>
      <c r="H179" s="222">
        <f t="shared" si="139"/>
        <v>60271.904789999986</v>
      </c>
      <c r="I179" s="223">
        <v>10</v>
      </c>
      <c r="J179" s="222">
        <f t="shared" si="140"/>
        <v>502.26587324999991</v>
      </c>
      <c r="K179" s="222">
        <f t="shared" si="141"/>
        <v>502.26587324999991</v>
      </c>
      <c r="L179" s="222">
        <f t="shared" si="142"/>
        <v>502.26587324999991</v>
      </c>
      <c r="M179" s="222">
        <f t="shared" si="143"/>
        <v>502.26587324999991</v>
      </c>
      <c r="N179" s="222">
        <f t="shared" si="144"/>
        <v>502.26587324999991</v>
      </c>
      <c r="O179" s="222">
        <f t="shared" si="145"/>
        <v>502.26587324999991</v>
      </c>
      <c r="P179" s="222">
        <f t="shared" si="146"/>
        <v>502.26587324999991</v>
      </c>
      <c r="Q179" s="222">
        <f t="shared" si="147"/>
        <v>502.26587324999991</v>
      </c>
      <c r="R179" s="222">
        <f t="shared" si="148"/>
        <v>502.26587324999991</v>
      </c>
      <c r="S179" s="222">
        <f t="shared" si="149"/>
        <v>502.26587324999991</v>
      </c>
      <c r="T179" s="222">
        <f t="shared" si="150"/>
        <v>502.26587324999991</v>
      </c>
      <c r="U179" s="222">
        <f t="shared" si="151"/>
        <v>502.26587324999991</v>
      </c>
      <c r="V179" s="224">
        <f t="shared" si="152"/>
        <v>6027.1904790000008</v>
      </c>
      <c r="W179" s="222">
        <f t="shared" si="156"/>
        <v>54244.714310999989</v>
      </c>
      <c r="X179" s="225">
        <f t="shared" si="155"/>
        <v>6027.190478999999</v>
      </c>
      <c r="Y179" s="156">
        <f t="shared" si="138"/>
        <v>0</v>
      </c>
      <c r="Z179" s="147">
        <f>V179-'UGL CCA_with, Dec 31 TU'!V179</f>
        <v>0</v>
      </c>
      <c r="AB179" s="198"/>
      <c r="AC179" s="198"/>
      <c r="AD179" s="198"/>
    </row>
    <row r="180" spans="1:30" hidden="1">
      <c r="A180" s="226">
        <v>7</v>
      </c>
      <c r="B180" s="221">
        <f t="shared" si="136"/>
        <v>374740198.72955137</v>
      </c>
      <c r="C180" s="221">
        <f>'UGL CCA_with, Dec 31 TU'!C180</f>
        <v>106227963.83838999</v>
      </c>
      <c r="D180" s="221">
        <f t="shared" si="153"/>
        <v>106227963.83838999</v>
      </c>
      <c r="E180" s="221"/>
      <c r="F180" s="221"/>
      <c r="G180" s="222">
        <f t="shared" si="154"/>
        <v>53113981.919194996</v>
      </c>
      <c r="H180" s="222">
        <f t="shared" si="139"/>
        <v>534082144.48713636</v>
      </c>
      <c r="I180" s="223">
        <v>15</v>
      </c>
      <c r="J180" s="222">
        <f t="shared" si="140"/>
        <v>6676026.8060892038</v>
      </c>
      <c r="K180" s="222">
        <f t="shared" si="141"/>
        <v>6676026.8060892038</v>
      </c>
      <c r="L180" s="222">
        <f>H180*I180/100/12</f>
        <v>6676026.8060892038</v>
      </c>
      <c r="M180" s="222">
        <f t="shared" si="143"/>
        <v>6676026.8060892038</v>
      </c>
      <c r="N180" s="222">
        <f t="shared" si="144"/>
        <v>6676026.8060892038</v>
      </c>
      <c r="O180" s="222">
        <f t="shared" si="145"/>
        <v>6676026.8060892038</v>
      </c>
      <c r="P180" s="222">
        <f t="shared" si="146"/>
        <v>6676026.8060892038</v>
      </c>
      <c r="Q180" s="222">
        <f t="shared" si="147"/>
        <v>6676026.8060892038</v>
      </c>
      <c r="R180" s="222">
        <f t="shared" si="148"/>
        <v>6676026.8060892038</v>
      </c>
      <c r="S180" s="222">
        <f t="shared" si="149"/>
        <v>6676026.8060892038</v>
      </c>
      <c r="T180" s="222">
        <f t="shared" si="150"/>
        <v>6676026.8060892038</v>
      </c>
      <c r="U180" s="222">
        <f t="shared" si="151"/>
        <v>6676026.8060892038</v>
      </c>
      <c r="V180" s="224">
        <f t="shared" si="152"/>
        <v>80112321.673070461</v>
      </c>
      <c r="W180" s="222">
        <f t="shared" si="156"/>
        <v>400855840.89487088</v>
      </c>
      <c r="X180" s="225">
        <f t="shared" si="155"/>
        <v>80112321.673070446</v>
      </c>
      <c r="Y180" s="156">
        <f t="shared" si="138"/>
        <v>0</v>
      </c>
      <c r="Z180" s="147">
        <f>V180-'UGL CCA_with, Dec 31 TU'!V180</f>
        <v>15151533.921576075</v>
      </c>
      <c r="AB180" s="198"/>
      <c r="AC180" s="198"/>
      <c r="AD180" s="198"/>
    </row>
    <row r="181" spans="1:30" hidden="1">
      <c r="A181" s="226">
        <v>8</v>
      </c>
      <c r="B181" s="221">
        <f t="shared" si="136"/>
        <v>131842134.13803673</v>
      </c>
      <c r="C181" s="221">
        <f>'UGL CCA_with, Dec 31 TU'!C181</f>
        <v>14076421</v>
      </c>
      <c r="D181" s="221">
        <f t="shared" si="153"/>
        <v>14076421</v>
      </c>
      <c r="E181" s="222"/>
      <c r="F181" s="221"/>
      <c r="G181" s="222">
        <f t="shared" si="154"/>
        <v>7038210.5</v>
      </c>
      <c r="H181" s="222">
        <f t="shared" si="139"/>
        <v>152956765.63803673</v>
      </c>
      <c r="I181" s="223">
        <v>20</v>
      </c>
      <c r="J181" s="222">
        <f t="shared" si="140"/>
        <v>2549279.427300612</v>
      </c>
      <c r="K181" s="222">
        <f t="shared" si="141"/>
        <v>2549279.427300612</v>
      </c>
      <c r="L181" s="222">
        <f t="shared" ref="L181:L195" si="157">H181*I181/100/12</f>
        <v>2549279.427300612</v>
      </c>
      <c r="M181" s="222">
        <f t="shared" si="143"/>
        <v>2549279.427300612</v>
      </c>
      <c r="N181" s="222">
        <f t="shared" si="144"/>
        <v>2549279.427300612</v>
      </c>
      <c r="O181" s="222">
        <f t="shared" si="145"/>
        <v>2549279.427300612</v>
      </c>
      <c r="P181" s="222">
        <f t="shared" si="146"/>
        <v>2549279.427300612</v>
      </c>
      <c r="Q181" s="222">
        <f t="shared" si="147"/>
        <v>2549279.427300612</v>
      </c>
      <c r="R181" s="222">
        <f t="shared" si="148"/>
        <v>2549279.427300612</v>
      </c>
      <c r="S181" s="222">
        <f t="shared" si="149"/>
        <v>2549279.427300612</v>
      </c>
      <c r="T181" s="222">
        <f t="shared" si="150"/>
        <v>2549279.427300612</v>
      </c>
      <c r="U181" s="222">
        <f t="shared" si="151"/>
        <v>2549279.427300612</v>
      </c>
      <c r="V181" s="224">
        <f t="shared" si="152"/>
        <v>30591353.127607349</v>
      </c>
      <c r="W181" s="222">
        <f t="shared" si="156"/>
        <v>115327202.01042938</v>
      </c>
      <c r="X181" s="225">
        <f t="shared" si="155"/>
        <v>30591353.127607346</v>
      </c>
      <c r="Y181" s="156">
        <f t="shared" si="138"/>
        <v>0</v>
      </c>
      <c r="Z181" s="147">
        <f>V181-'UGL CCA_with, Dec 31 TU'!V181</f>
        <v>287619.53942838684</v>
      </c>
      <c r="AB181" s="198"/>
      <c r="AC181" s="198"/>
      <c r="AD181" s="198"/>
    </row>
    <row r="182" spans="1:30" hidden="1">
      <c r="A182" s="226">
        <v>10</v>
      </c>
      <c r="B182" s="221">
        <f t="shared" si="136"/>
        <v>13531272.613018159</v>
      </c>
      <c r="C182" s="221">
        <f>'UGL CCA_with, Dec 31 TU'!C182</f>
        <v>3806875</v>
      </c>
      <c r="D182" s="221">
        <f t="shared" si="153"/>
        <v>3806875</v>
      </c>
      <c r="E182" s="222"/>
      <c r="F182" s="221"/>
      <c r="G182" s="222">
        <f>+((C182+F182)*0.5)</f>
        <v>1903437.5</v>
      </c>
      <c r="H182" s="222">
        <f t="shared" si="139"/>
        <v>19241585.113018159</v>
      </c>
      <c r="I182" s="223">
        <v>30</v>
      </c>
      <c r="J182" s="222">
        <f t="shared" si="140"/>
        <v>481039.62782545394</v>
      </c>
      <c r="K182" s="222">
        <f t="shared" si="141"/>
        <v>481039.62782545394</v>
      </c>
      <c r="L182" s="222">
        <f t="shared" si="157"/>
        <v>481039.62782545394</v>
      </c>
      <c r="M182" s="222">
        <f t="shared" si="143"/>
        <v>481039.62782545394</v>
      </c>
      <c r="N182" s="222">
        <f t="shared" si="144"/>
        <v>481039.62782545394</v>
      </c>
      <c r="O182" s="222">
        <f t="shared" si="145"/>
        <v>481039.62782545394</v>
      </c>
      <c r="P182" s="222">
        <f t="shared" si="146"/>
        <v>481039.62782545394</v>
      </c>
      <c r="Q182" s="222">
        <f t="shared" si="147"/>
        <v>481039.62782545394</v>
      </c>
      <c r="R182" s="222">
        <f t="shared" si="148"/>
        <v>481039.62782545394</v>
      </c>
      <c r="S182" s="222">
        <f t="shared" si="149"/>
        <v>481039.62782545394</v>
      </c>
      <c r="T182" s="222">
        <f t="shared" si="150"/>
        <v>481039.62782545394</v>
      </c>
      <c r="U182" s="222">
        <f t="shared" si="151"/>
        <v>481039.62782545394</v>
      </c>
      <c r="V182" s="224">
        <f t="shared" si="152"/>
        <v>5772475.5339054475</v>
      </c>
      <c r="W182" s="222">
        <f t="shared" si="156"/>
        <v>11565672.079112712</v>
      </c>
      <c r="X182" s="225">
        <f t="shared" si="155"/>
        <v>5772475.5339054475</v>
      </c>
      <c r="Y182" s="156">
        <f t="shared" si="138"/>
        <v>0</v>
      </c>
      <c r="Z182" s="147">
        <f>V182-'UGL CCA_with, Dec 31 TU'!V182</f>
        <v>-7761.1300145527348</v>
      </c>
      <c r="AB182" s="198"/>
      <c r="AC182" s="198"/>
      <c r="AD182" s="198"/>
    </row>
    <row r="183" spans="1:30" hidden="1">
      <c r="A183" s="226">
        <v>12</v>
      </c>
      <c r="B183" s="221">
        <f t="shared" si="136"/>
        <v>0</v>
      </c>
      <c r="C183" s="221">
        <f>'UGL CCA_with, Dec 31 TU'!C183</f>
        <v>24602820</v>
      </c>
      <c r="D183" s="221">
        <f t="shared" si="153"/>
        <v>24602820</v>
      </c>
      <c r="E183" s="222"/>
      <c r="F183" s="221"/>
      <c r="G183" s="222">
        <f>+((C183-D183+F183)*0.5)</f>
        <v>0</v>
      </c>
      <c r="H183" s="222">
        <f>+B183+G183+D183</f>
        <v>24602820</v>
      </c>
      <c r="I183" s="223">
        <v>100</v>
      </c>
      <c r="J183" s="222">
        <f>H183*I183/100/12</f>
        <v>2050235</v>
      </c>
      <c r="K183" s="222">
        <f t="shared" si="141"/>
        <v>2050235</v>
      </c>
      <c r="L183" s="222">
        <f t="shared" si="157"/>
        <v>2050235</v>
      </c>
      <c r="M183" s="222">
        <f t="shared" si="143"/>
        <v>2050235</v>
      </c>
      <c r="N183" s="222">
        <f t="shared" si="144"/>
        <v>2050235</v>
      </c>
      <c r="O183" s="222">
        <f t="shared" si="145"/>
        <v>2050235</v>
      </c>
      <c r="P183" s="222">
        <f t="shared" si="146"/>
        <v>2050235</v>
      </c>
      <c r="Q183" s="222">
        <f t="shared" si="147"/>
        <v>2050235</v>
      </c>
      <c r="R183" s="222">
        <f t="shared" si="148"/>
        <v>2050235</v>
      </c>
      <c r="S183" s="222">
        <f t="shared" si="149"/>
        <v>2050235</v>
      </c>
      <c r="T183" s="222">
        <f t="shared" si="150"/>
        <v>2050235</v>
      </c>
      <c r="U183" s="222">
        <f t="shared" si="151"/>
        <v>2050235</v>
      </c>
      <c r="V183" s="224">
        <f>SUM(J183:U183)</f>
        <v>24602820</v>
      </c>
      <c r="W183" s="222">
        <f>+B183+C183+F183-V183</f>
        <v>0</v>
      </c>
      <c r="X183" s="229">
        <f t="shared" si="155"/>
        <v>24602820</v>
      </c>
      <c r="Y183" s="162">
        <f t="shared" si="138"/>
        <v>0</v>
      </c>
      <c r="Z183" s="147">
        <f>V183-'UGL CCA_with, Dec 31 TU'!V183</f>
        <v>641849.99999999627</v>
      </c>
      <c r="AB183" s="198"/>
      <c r="AC183" s="198"/>
      <c r="AD183" s="198"/>
    </row>
    <row r="184" spans="1:30" hidden="1">
      <c r="A184" s="226">
        <v>13</v>
      </c>
      <c r="B184" s="221">
        <f t="shared" si="136"/>
        <v>252355.52804090802</v>
      </c>
      <c r="C184" s="221">
        <f>'UGL CCA_with, Dec 31 TU'!C184</f>
        <v>0</v>
      </c>
      <c r="D184" s="221">
        <f t="shared" si="153"/>
        <v>0</v>
      </c>
      <c r="E184" s="222"/>
      <c r="F184" s="221"/>
      <c r="G184" s="222">
        <f t="shared" ref="G184:G195" si="158">+((C184+F184)*0.5)</f>
        <v>0</v>
      </c>
      <c r="H184" s="222">
        <f t="shared" ref="H184:H195" si="159">+B184+G184+D184</f>
        <v>252355.52804090802</v>
      </c>
      <c r="I184" s="223"/>
      <c r="J184" s="222">
        <f t="shared" ref="J184:J195" si="160">H184*I184/100/12</f>
        <v>0</v>
      </c>
      <c r="K184" s="222">
        <f t="shared" si="141"/>
        <v>0</v>
      </c>
      <c r="L184" s="222">
        <f t="shared" si="157"/>
        <v>0</v>
      </c>
      <c r="M184" s="222">
        <f t="shared" si="143"/>
        <v>0</v>
      </c>
      <c r="N184" s="222">
        <f t="shared" si="144"/>
        <v>0</v>
      </c>
      <c r="O184" s="222">
        <f t="shared" si="145"/>
        <v>0</v>
      </c>
      <c r="P184" s="222">
        <f t="shared" si="146"/>
        <v>0</v>
      </c>
      <c r="Q184" s="222">
        <f t="shared" si="147"/>
        <v>0</v>
      </c>
      <c r="R184" s="222">
        <f t="shared" si="148"/>
        <v>0</v>
      </c>
      <c r="S184" s="222">
        <f t="shared" si="149"/>
        <v>0</v>
      </c>
      <c r="T184" s="222">
        <f t="shared" si="150"/>
        <v>0</v>
      </c>
      <c r="U184" s="222">
        <f t="shared" si="151"/>
        <v>0</v>
      </c>
      <c r="V184" s="224">
        <f>+'UGL CCA_with, Dec 31 TU'!V184</f>
        <v>106892.20120097573</v>
      </c>
      <c r="W184" s="222">
        <f t="shared" ref="W184:W195" si="161">+B184+C184+F184-V184</f>
        <v>145463.3268399323</v>
      </c>
      <c r="X184" s="225"/>
      <c r="Y184" s="95">
        <f>V184-X184</f>
        <v>106892.20120097573</v>
      </c>
      <c r="Z184" s="147">
        <f>V184-'UGL CCA_with, Dec 31 TU'!V184</f>
        <v>0</v>
      </c>
      <c r="AB184" s="198"/>
      <c r="AC184" s="198"/>
      <c r="AD184" s="198"/>
    </row>
    <row r="185" spans="1:30" hidden="1">
      <c r="A185" s="226">
        <v>17</v>
      </c>
      <c r="B185" s="221">
        <f t="shared" si="136"/>
        <v>411359.14189004805</v>
      </c>
      <c r="C185" s="221">
        <f>'UGL CCA_with, Dec 31 TU'!C185</f>
        <v>0</v>
      </c>
      <c r="D185" s="221">
        <f t="shared" si="153"/>
        <v>0</v>
      </c>
      <c r="E185" s="222"/>
      <c r="F185" s="221"/>
      <c r="G185" s="222">
        <f t="shared" si="158"/>
        <v>0</v>
      </c>
      <c r="H185" s="222">
        <f t="shared" si="159"/>
        <v>411359.14189004805</v>
      </c>
      <c r="I185" s="223">
        <v>8</v>
      </c>
      <c r="J185" s="222">
        <f t="shared" si="160"/>
        <v>2742.3942792669873</v>
      </c>
      <c r="K185" s="222">
        <f t="shared" si="141"/>
        <v>2742.3942792669873</v>
      </c>
      <c r="L185" s="222">
        <f t="shared" si="157"/>
        <v>2742.3942792669873</v>
      </c>
      <c r="M185" s="222">
        <f t="shared" si="143"/>
        <v>2742.3942792669873</v>
      </c>
      <c r="N185" s="222">
        <f t="shared" si="144"/>
        <v>2742.3942792669873</v>
      </c>
      <c r="O185" s="222">
        <f t="shared" si="145"/>
        <v>2742.3942792669873</v>
      </c>
      <c r="P185" s="222">
        <f t="shared" si="146"/>
        <v>2742.3942792669873</v>
      </c>
      <c r="Q185" s="222">
        <f t="shared" si="147"/>
        <v>2742.3942792669873</v>
      </c>
      <c r="R185" s="222">
        <f t="shared" si="148"/>
        <v>2742.3942792669873</v>
      </c>
      <c r="S185" s="222">
        <f t="shared" si="149"/>
        <v>2742.3942792669873</v>
      </c>
      <c r="T185" s="222">
        <f t="shared" si="150"/>
        <v>2742.3942792669873</v>
      </c>
      <c r="U185" s="222">
        <f t="shared" si="151"/>
        <v>2742.3942792669873</v>
      </c>
      <c r="V185" s="224">
        <f t="shared" ref="V185:V195" si="162">SUM(J185:U185)</f>
        <v>32908.731351203845</v>
      </c>
      <c r="W185" s="222">
        <f t="shared" si="161"/>
        <v>378450.41053884418</v>
      </c>
      <c r="X185" s="225">
        <f t="shared" ref="X185:X195" si="163">H185*I185/100</f>
        <v>32908.731351203845</v>
      </c>
      <c r="Y185" s="95">
        <f t="shared" ref="Y185:Y196" si="164">V185-X185</f>
        <v>0</v>
      </c>
      <c r="Z185" s="147">
        <f>V185-'UGL CCA_with, Dec 31 TU'!V185</f>
        <v>0</v>
      </c>
      <c r="AB185" s="198"/>
      <c r="AC185" s="198"/>
      <c r="AD185" s="198"/>
    </row>
    <row r="186" spans="1:30" hidden="1">
      <c r="A186" s="226">
        <v>38</v>
      </c>
      <c r="B186" s="221">
        <f t="shared" si="136"/>
        <v>1275758.9950559745</v>
      </c>
      <c r="C186" s="221">
        <f>'UGL CCA_with, Dec 31 TU'!C186</f>
        <v>0</v>
      </c>
      <c r="D186" s="221">
        <f t="shared" si="153"/>
        <v>0</v>
      </c>
      <c r="E186" s="222"/>
      <c r="F186" s="221"/>
      <c r="G186" s="222">
        <f t="shared" si="158"/>
        <v>0</v>
      </c>
      <c r="H186" s="222">
        <f t="shared" si="159"/>
        <v>1275758.9950559745</v>
      </c>
      <c r="I186" s="223">
        <v>30</v>
      </c>
      <c r="J186" s="222">
        <f t="shared" si="160"/>
        <v>31893.974876399367</v>
      </c>
      <c r="K186" s="222">
        <f t="shared" si="141"/>
        <v>31893.974876399367</v>
      </c>
      <c r="L186" s="222">
        <f t="shared" si="157"/>
        <v>31893.974876399367</v>
      </c>
      <c r="M186" s="222">
        <f t="shared" si="143"/>
        <v>31893.974876399367</v>
      </c>
      <c r="N186" s="222">
        <f t="shared" si="144"/>
        <v>31893.974876399367</v>
      </c>
      <c r="O186" s="222">
        <f t="shared" si="145"/>
        <v>31893.974876399367</v>
      </c>
      <c r="P186" s="222">
        <f t="shared" si="146"/>
        <v>31893.974876399367</v>
      </c>
      <c r="Q186" s="222">
        <f t="shared" si="147"/>
        <v>31893.974876399367</v>
      </c>
      <c r="R186" s="222">
        <f t="shared" si="148"/>
        <v>31893.974876399367</v>
      </c>
      <c r="S186" s="222">
        <f t="shared" si="149"/>
        <v>31893.974876399367</v>
      </c>
      <c r="T186" s="222">
        <f t="shared" si="150"/>
        <v>31893.974876399367</v>
      </c>
      <c r="U186" s="222">
        <f t="shared" si="151"/>
        <v>31893.974876399367</v>
      </c>
      <c r="V186" s="224">
        <f t="shared" si="162"/>
        <v>382727.69851679244</v>
      </c>
      <c r="W186" s="222">
        <f t="shared" si="161"/>
        <v>893031.29653918208</v>
      </c>
      <c r="X186" s="225">
        <f t="shared" si="163"/>
        <v>382727.69851679238</v>
      </c>
      <c r="Y186" s="95">
        <f t="shared" si="164"/>
        <v>0</v>
      </c>
      <c r="Z186" s="147">
        <f>V186-'UGL CCA_with, Dec 31 TU'!V186</f>
        <v>-146404.41445770772</v>
      </c>
      <c r="AB186" s="198"/>
      <c r="AC186" s="198"/>
      <c r="AD186" s="198"/>
    </row>
    <row r="187" spans="1:30" hidden="1">
      <c r="A187" s="226">
        <v>41</v>
      </c>
      <c r="B187" s="221">
        <f t="shared" si="136"/>
        <v>4062556.7904095417</v>
      </c>
      <c r="C187" s="221">
        <f>'UGL CCA_with, Dec 31 TU'!C187</f>
        <v>-15450</v>
      </c>
      <c r="D187" s="221">
        <f t="shared" si="153"/>
        <v>-15450</v>
      </c>
      <c r="E187" s="221"/>
      <c r="F187" s="221"/>
      <c r="G187" s="222">
        <f t="shared" si="158"/>
        <v>-7725</v>
      </c>
      <c r="H187" s="222">
        <f t="shared" si="159"/>
        <v>4039381.7904095417</v>
      </c>
      <c r="I187" s="223">
        <v>25</v>
      </c>
      <c r="J187" s="222">
        <f t="shared" si="160"/>
        <v>84153.78730019879</v>
      </c>
      <c r="K187" s="222">
        <f t="shared" si="141"/>
        <v>84153.78730019879</v>
      </c>
      <c r="L187" s="222">
        <f t="shared" si="157"/>
        <v>84153.78730019879</v>
      </c>
      <c r="M187" s="222">
        <f t="shared" si="143"/>
        <v>84153.78730019879</v>
      </c>
      <c r="N187" s="222">
        <f t="shared" si="144"/>
        <v>84153.78730019879</v>
      </c>
      <c r="O187" s="222">
        <f t="shared" si="145"/>
        <v>84153.78730019879</v>
      </c>
      <c r="P187" s="222">
        <f t="shared" si="146"/>
        <v>84153.78730019879</v>
      </c>
      <c r="Q187" s="222">
        <f t="shared" si="147"/>
        <v>84153.78730019879</v>
      </c>
      <c r="R187" s="222">
        <f t="shared" si="148"/>
        <v>84153.78730019879</v>
      </c>
      <c r="S187" s="222">
        <f t="shared" si="149"/>
        <v>84153.78730019879</v>
      </c>
      <c r="T187" s="222">
        <f t="shared" si="150"/>
        <v>84153.78730019879</v>
      </c>
      <c r="U187" s="222">
        <f t="shared" si="151"/>
        <v>84153.78730019879</v>
      </c>
      <c r="V187" s="224">
        <f t="shared" si="162"/>
        <v>1009845.4476023855</v>
      </c>
      <c r="W187" s="222">
        <f t="shared" si="161"/>
        <v>3037261.342807156</v>
      </c>
      <c r="X187" s="225">
        <f t="shared" si="163"/>
        <v>1009845.4476023854</v>
      </c>
      <c r="Y187" s="95">
        <f t="shared" si="164"/>
        <v>0</v>
      </c>
      <c r="Z187" s="147">
        <f>V187-'UGL CCA_with, Dec 31 TU'!V187</f>
        <v>-26956.385159948608</v>
      </c>
      <c r="AB187" s="198"/>
      <c r="AC187" s="198"/>
      <c r="AD187" s="198"/>
    </row>
    <row r="188" spans="1:30" hidden="1">
      <c r="A188" s="226">
        <v>45</v>
      </c>
      <c r="B188" s="221">
        <f t="shared" si="136"/>
        <v>654.62198656250018</v>
      </c>
      <c r="C188" s="221">
        <f>'UGL CCA_with, Dec 31 TU'!C188</f>
        <v>0</v>
      </c>
      <c r="D188" s="221">
        <f t="shared" si="153"/>
        <v>0</v>
      </c>
      <c r="E188" s="221"/>
      <c r="F188" s="221"/>
      <c r="G188" s="222">
        <f t="shared" si="158"/>
        <v>0</v>
      </c>
      <c r="H188" s="222">
        <f t="shared" si="159"/>
        <v>654.62198656250018</v>
      </c>
      <c r="I188" s="223">
        <v>45</v>
      </c>
      <c r="J188" s="222">
        <f t="shared" si="160"/>
        <v>24.548324496093755</v>
      </c>
      <c r="K188" s="222">
        <f t="shared" si="141"/>
        <v>24.548324496093755</v>
      </c>
      <c r="L188" s="222">
        <f t="shared" si="157"/>
        <v>24.548324496093755</v>
      </c>
      <c r="M188" s="222">
        <f t="shared" si="143"/>
        <v>24.548324496093755</v>
      </c>
      <c r="N188" s="222">
        <f t="shared" si="144"/>
        <v>24.548324496093755</v>
      </c>
      <c r="O188" s="222">
        <f t="shared" si="145"/>
        <v>24.548324496093755</v>
      </c>
      <c r="P188" s="222">
        <f t="shared" si="146"/>
        <v>24.548324496093755</v>
      </c>
      <c r="Q188" s="222">
        <f t="shared" si="147"/>
        <v>24.548324496093755</v>
      </c>
      <c r="R188" s="222">
        <f t="shared" si="148"/>
        <v>24.548324496093755</v>
      </c>
      <c r="S188" s="222">
        <f t="shared" si="149"/>
        <v>24.548324496093755</v>
      </c>
      <c r="T188" s="222">
        <f t="shared" si="150"/>
        <v>24.548324496093755</v>
      </c>
      <c r="U188" s="222">
        <f t="shared" si="151"/>
        <v>24.548324496093755</v>
      </c>
      <c r="V188" s="224">
        <f t="shared" si="162"/>
        <v>294.57989395312507</v>
      </c>
      <c r="W188" s="222">
        <f t="shared" si="161"/>
        <v>360.04209260937512</v>
      </c>
      <c r="X188" s="225">
        <f t="shared" si="163"/>
        <v>294.57989395312507</v>
      </c>
      <c r="Y188" s="95">
        <f t="shared" si="164"/>
        <v>0</v>
      </c>
      <c r="Z188" s="147">
        <f>V188-'UGL CCA_with, Dec 31 TU'!V188</f>
        <v>0</v>
      </c>
      <c r="AB188" s="198"/>
      <c r="AC188" s="198"/>
      <c r="AD188" s="198"/>
    </row>
    <row r="189" spans="1:30" hidden="1">
      <c r="A189" s="231">
        <v>49</v>
      </c>
      <c r="B189" s="221">
        <f t="shared" si="136"/>
        <v>1017224160.6821551</v>
      </c>
      <c r="C189" s="221">
        <f>'UGL CCA_with, Dec 31 TU'!C189</f>
        <v>120069779.50853001</v>
      </c>
      <c r="D189" s="221">
        <f t="shared" si="153"/>
        <v>120069779.50853001</v>
      </c>
      <c r="E189" s="222"/>
      <c r="F189" s="221"/>
      <c r="G189" s="222">
        <f t="shared" si="158"/>
        <v>60034889.754265003</v>
      </c>
      <c r="H189" s="222">
        <f t="shared" si="159"/>
        <v>1197328829.9449501</v>
      </c>
      <c r="I189" s="223">
        <v>8</v>
      </c>
      <c r="J189" s="222">
        <f t="shared" si="160"/>
        <v>7982192.1996330013</v>
      </c>
      <c r="K189" s="222">
        <f t="shared" si="141"/>
        <v>7982192.1996330013</v>
      </c>
      <c r="L189" s="222">
        <f t="shared" si="157"/>
        <v>7982192.1996330013</v>
      </c>
      <c r="M189" s="222">
        <f t="shared" si="143"/>
        <v>7982192.1996330013</v>
      </c>
      <c r="N189" s="222">
        <f t="shared" si="144"/>
        <v>7982192.1996330013</v>
      </c>
      <c r="O189" s="222">
        <f t="shared" si="145"/>
        <v>7982192.1996330013</v>
      </c>
      <c r="P189" s="222">
        <f t="shared" si="146"/>
        <v>7982192.1996330013</v>
      </c>
      <c r="Q189" s="222">
        <f t="shared" si="147"/>
        <v>7982192.1996330013</v>
      </c>
      <c r="R189" s="222">
        <f t="shared" si="148"/>
        <v>7982192.1996330013</v>
      </c>
      <c r="S189" s="222">
        <f t="shared" si="149"/>
        <v>7982192.1996330013</v>
      </c>
      <c r="T189" s="222">
        <f t="shared" si="150"/>
        <v>7982192.1996330013</v>
      </c>
      <c r="U189" s="222">
        <f t="shared" si="151"/>
        <v>7982192.1996330013</v>
      </c>
      <c r="V189" s="224">
        <f t="shared" si="162"/>
        <v>95786306.395596012</v>
      </c>
      <c r="W189" s="222">
        <f t="shared" si="161"/>
        <v>1041507633.795089</v>
      </c>
      <c r="X189" s="225">
        <f t="shared" si="163"/>
        <v>95786306.395596012</v>
      </c>
      <c r="Y189" s="95">
        <f t="shared" si="164"/>
        <v>0</v>
      </c>
      <c r="Z189" s="147">
        <f>V189-'UGL CCA_with, Dec 31 TU'!V189</f>
        <v>6663963.6512204707</v>
      </c>
      <c r="AB189" s="198"/>
      <c r="AC189" s="198"/>
      <c r="AD189" s="198"/>
    </row>
    <row r="190" spans="1:30" hidden="1">
      <c r="A190" s="231">
        <v>50</v>
      </c>
      <c r="B190" s="221">
        <f t="shared" si="136"/>
        <v>7664926.7279106528</v>
      </c>
      <c r="C190" s="221">
        <f>'UGL CCA_with, Dec 31 TU'!C190</f>
        <v>14258048</v>
      </c>
      <c r="D190" s="221">
        <f t="shared" si="153"/>
        <v>14258048</v>
      </c>
      <c r="E190" s="222"/>
      <c r="F190" s="221"/>
      <c r="G190" s="222">
        <f t="shared" si="158"/>
        <v>7129024</v>
      </c>
      <c r="H190" s="222">
        <f t="shared" si="159"/>
        <v>29051998.727910653</v>
      </c>
      <c r="I190" s="223">
        <v>55</v>
      </c>
      <c r="J190" s="222">
        <f t="shared" si="160"/>
        <v>1331549.9416959051</v>
      </c>
      <c r="K190" s="222">
        <f t="shared" si="141"/>
        <v>1331549.9416959051</v>
      </c>
      <c r="L190" s="222">
        <f t="shared" si="157"/>
        <v>1331549.9416959051</v>
      </c>
      <c r="M190" s="222">
        <f t="shared" si="143"/>
        <v>1331549.9416959051</v>
      </c>
      <c r="N190" s="222">
        <f t="shared" si="144"/>
        <v>1331549.9416959051</v>
      </c>
      <c r="O190" s="222">
        <f t="shared" si="145"/>
        <v>1331549.9416959051</v>
      </c>
      <c r="P190" s="222">
        <f t="shared" si="146"/>
        <v>1331549.9416959051</v>
      </c>
      <c r="Q190" s="222">
        <f t="shared" si="147"/>
        <v>1331549.9416959051</v>
      </c>
      <c r="R190" s="222">
        <f t="shared" si="148"/>
        <v>1331549.9416959051</v>
      </c>
      <c r="S190" s="222">
        <f t="shared" si="149"/>
        <v>1331549.9416959051</v>
      </c>
      <c r="T190" s="222">
        <f t="shared" si="150"/>
        <v>1331549.9416959051</v>
      </c>
      <c r="U190" s="222">
        <f t="shared" si="151"/>
        <v>1331549.9416959051</v>
      </c>
      <c r="V190" s="224">
        <f t="shared" si="162"/>
        <v>15978599.300350858</v>
      </c>
      <c r="W190" s="222">
        <f t="shared" si="161"/>
        <v>5944375.4275597949</v>
      </c>
      <c r="X190" s="225">
        <f t="shared" si="163"/>
        <v>15978599.30035086</v>
      </c>
      <c r="Y190" s="95">
        <f t="shared" si="164"/>
        <v>0</v>
      </c>
      <c r="Z190" s="147">
        <f>V190-'UGL CCA_with, Dec 31 TU'!V190</f>
        <v>1113847.0520125441</v>
      </c>
      <c r="AB190" s="198"/>
      <c r="AC190" s="198"/>
      <c r="AD190" s="198"/>
    </row>
    <row r="191" spans="1:30" hidden="1">
      <c r="A191" s="226">
        <v>51</v>
      </c>
      <c r="B191" s="221">
        <f t="shared" si="136"/>
        <v>1949126906.1372316</v>
      </c>
      <c r="C191" s="221">
        <f>'UGL CCA_with, Dec 31 TU'!C191</f>
        <v>185903942.73190999</v>
      </c>
      <c r="D191" s="221">
        <f t="shared" si="153"/>
        <v>185903942.73190999</v>
      </c>
      <c r="E191" s="222"/>
      <c r="F191" s="221"/>
      <c r="G191" s="222">
        <f t="shared" si="158"/>
        <v>92951971.365954995</v>
      </c>
      <c r="H191" s="222">
        <f t="shared" si="159"/>
        <v>2227982820.2350969</v>
      </c>
      <c r="I191" s="223">
        <v>6</v>
      </c>
      <c r="J191" s="222">
        <f t="shared" si="160"/>
        <v>11139914.101175485</v>
      </c>
      <c r="K191" s="222">
        <f t="shared" si="141"/>
        <v>11139914.101175485</v>
      </c>
      <c r="L191" s="222">
        <f t="shared" si="157"/>
        <v>11139914.101175485</v>
      </c>
      <c r="M191" s="222">
        <f t="shared" si="143"/>
        <v>11139914.101175485</v>
      </c>
      <c r="N191" s="222">
        <f t="shared" si="144"/>
        <v>11139914.101175485</v>
      </c>
      <c r="O191" s="222">
        <f t="shared" si="145"/>
        <v>11139914.101175485</v>
      </c>
      <c r="P191" s="222">
        <f t="shared" si="146"/>
        <v>11139914.101175485</v>
      </c>
      <c r="Q191" s="222">
        <f t="shared" si="147"/>
        <v>11139914.101175485</v>
      </c>
      <c r="R191" s="222">
        <f t="shared" si="148"/>
        <v>11139914.101175485</v>
      </c>
      <c r="S191" s="222">
        <f t="shared" si="149"/>
        <v>11139914.101175485</v>
      </c>
      <c r="T191" s="222">
        <f t="shared" si="150"/>
        <v>11139914.101175485</v>
      </c>
      <c r="U191" s="222">
        <f t="shared" si="151"/>
        <v>11139914.101175485</v>
      </c>
      <c r="V191" s="224">
        <f t="shared" si="162"/>
        <v>133678969.21410583</v>
      </c>
      <c r="W191" s="222">
        <f t="shared" si="161"/>
        <v>2001351879.6550357</v>
      </c>
      <c r="X191" s="225">
        <f t="shared" si="163"/>
        <v>133678969.21410581</v>
      </c>
      <c r="Y191" s="95">
        <f t="shared" si="164"/>
        <v>0</v>
      </c>
      <c r="Z191" s="147">
        <f>V191-'UGL CCA_with, Dec 31 TU'!V191</f>
        <v>8383352.7426652908</v>
      </c>
      <c r="AB191" s="198"/>
      <c r="AC191" s="198"/>
      <c r="AD191" s="198"/>
    </row>
    <row r="192" spans="1:30" hidden="1">
      <c r="A192" s="233" t="s">
        <v>224</v>
      </c>
      <c r="B192" s="221">
        <f t="shared" si="136"/>
        <v>67971770.551269248</v>
      </c>
      <c r="C192" s="221">
        <f>'UGL CCA_with, Dec 31 TU'!C192</f>
        <v>0</v>
      </c>
      <c r="D192" s="221">
        <f t="shared" si="153"/>
        <v>0</v>
      </c>
      <c r="E192" s="222"/>
      <c r="F192" s="221"/>
      <c r="G192" s="222">
        <f t="shared" si="158"/>
        <v>0</v>
      </c>
      <c r="H192" s="222">
        <f t="shared" si="159"/>
        <v>67971770.551269248</v>
      </c>
      <c r="I192" s="223">
        <v>6</v>
      </c>
      <c r="J192" s="222">
        <f t="shared" si="160"/>
        <v>339858.85275634628</v>
      </c>
      <c r="K192" s="222">
        <f t="shared" si="141"/>
        <v>339858.85275634628</v>
      </c>
      <c r="L192" s="222">
        <f t="shared" si="157"/>
        <v>339858.85275634628</v>
      </c>
      <c r="M192" s="222">
        <f t="shared" si="143"/>
        <v>339858.85275634628</v>
      </c>
      <c r="N192" s="222">
        <f t="shared" si="144"/>
        <v>339858.85275634628</v>
      </c>
      <c r="O192" s="222">
        <f t="shared" si="145"/>
        <v>339858.85275634628</v>
      </c>
      <c r="P192" s="222">
        <f t="shared" si="146"/>
        <v>339858.85275634628</v>
      </c>
      <c r="Q192" s="222">
        <f t="shared" si="147"/>
        <v>339858.85275634628</v>
      </c>
      <c r="R192" s="222">
        <f t="shared" si="148"/>
        <v>339858.85275634628</v>
      </c>
      <c r="S192" s="222">
        <f t="shared" si="149"/>
        <v>339858.85275634628</v>
      </c>
      <c r="T192" s="222">
        <f t="shared" si="150"/>
        <v>339858.85275634628</v>
      </c>
      <c r="U192" s="222">
        <f t="shared" si="151"/>
        <v>339858.85275634628</v>
      </c>
      <c r="V192" s="224">
        <f t="shared" si="162"/>
        <v>4078306.2330761547</v>
      </c>
      <c r="W192" s="222">
        <f t="shared" si="161"/>
        <v>63893464.318193093</v>
      </c>
      <c r="X192" s="225">
        <f t="shared" si="163"/>
        <v>4078306.2330761552</v>
      </c>
      <c r="Y192" s="95">
        <f t="shared" si="164"/>
        <v>0</v>
      </c>
      <c r="Z192" s="147">
        <f>V192-'UGL CCA_with, Dec 31 TU'!V192</f>
        <v>-85114.277548542712</v>
      </c>
      <c r="AB192" s="198"/>
      <c r="AC192" s="198"/>
      <c r="AD192" s="198"/>
    </row>
    <row r="193" spans="1:30" hidden="1">
      <c r="A193" s="226">
        <v>43.2</v>
      </c>
      <c r="B193" s="221">
        <f t="shared" si="136"/>
        <v>0</v>
      </c>
      <c r="C193" s="221">
        <f>'UGL CCA_with, Dec 31 TU'!C193</f>
        <v>0</v>
      </c>
      <c r="D193" s="221">
        <f t="shared" si="153"/>
        <v>0</v>
      </c>
      <c r="E193" s="222"/>
      <c r="F193" s="221"/>
      <c r="G193" s="222">
        <f t="shared" si="158"/>
        <v>0</v>
      </c>
      <c r="H193" s="222">
        <f t="shared" si="159"/>
        <v>0</v>
      </c>
      <c r="I193" s="223">
        <v>50</v>
      </c>
      <c r="J193" s="222">
        <f t="shared" si="160"/>
        <v>0</v>
      </c>
      <c r="K193" s="222">
        <f t="shared" si="141"/>
        <v>0</v>
      </c>
      <c r="L193" s="222">
        <f t="shared" si="157"/>
        <v>0</v>
      </c>
      <c r="M193" s="222">
        <f t="shared" si="143"/>
        <v>0</v>
      </c>
      <c r="N193" s="222">
        <f t="shared" si="144"/>
        <v>0</v>
      </c>
      <c r="O193" s="222">
        <f t="shared" si="145"/>
        <v>0</v>
      </c>
      <c r="P193" s="222">
        <f t="shared" si="146"/>
        <v>0</v>
      </c>
      <c r="Q193" s="222">
        <f t="shared" si="147"/>
        <v>0</v>
      </c>
      <c r="R193" s="222">
        <f t="shared" si="148"/>
        <v>0</v>
      </c>
      <c r="S193" s="222">
        <f t="shared" si="149"/>
        <v>0</v>
      </c>
      <c r="T193" s="222">
        <f t="shared" si="150"/>
        <v>0</v>
      </c>
      <c r="U193" s="222">
        <f t="shared" si="151"/>
        <v>0</v>
      </c>
      <c r="V193" s="224">
        <f t="shared" si="162"/>
        <v>0</v>
      </c>
      <c r="W193" s="222">
        <f t="shared" si="161"/>
        <v>0</v>
      </c>
      <c r="X193" s="225">
        <f t="shared" si="163"/>
        <v>0</v>
      </c>
      <c r="Y193" s="95">
        <f t="shared" si="164"/>
        <v>0</v>
      </c>
      <c r="Z193" s="147"/>
      <c r="AB193" s="198"/>
      <c r="AC193" s="198"/>
      <c r="AD193" s="198"/>
    </row>
    <row r="194" spans="1:30" hidden="1">
      <c r="A194" s="226" t="s">
        <v>158</v>
      </c>
      <c r="B194" s="221">
        <f t="shared" si="136"/>
        <v>14343235.947144378</v>
      </c>
      <c r="C194" s="221">
        <f>'UGL CCA_with, Dec 31 TU'!C194</f>
        <v>0</v>
      </c>
      <c r="D194" s="221">
        <f t="shared" si="153"/>
        <v>0</v>
      </c>
      <c r="E194" s="222"/>
      <c r="F194" s="221"/>
      <c r="G194" s="222">
        <f t="shared" si="158"/>
        <v>0</v>
      </c>
      <c r="H194" s="222">
        <f t="shared" si="159"/>
        <v>14343235.947144378</v>
      </c>
      <c r="I194" s="223">
        <v>7</v>
      </c>
      <c r="J194" s="222">
        <f t="shared" si="160"/>
        <v>83668.876358342211</v>
      </c>
      <c r="K194" s="222">
        <f t="shared" si="141"/>
        <v>83668.876358342211</v>
      </c>
      <c r="L194" s="222">
        <f t="shared" si="157"/>
        <v>83668.876358342211</v>
      </c>
      <c r="M194" s="222">
        <f t="shared" si="143"/>
        <v>83668.876358342211</v>
      </c>
      <c r="N194" s="222">
        <f t="shared" si="144"/>
        <v>83668.876358342211</v>
      </c>
      <c r="O194" s="222">
        <f t="shared" si="145"/>
        <v>83668.876358342211</v>
      </c>
      <c r="P194" s="222">
        <f t="shared" si="146"/>
        <v>83668.876358342211</v>
      </c>
      <c r="Q194" s="222">
        <f t="shared" si="147"/>
        <v>83668.876358342211</v>
      </c>
      <c r="R194" s="222">
        <f t="shared" si="148"/>
        <v>83668.876358342211</v>
      </c>
      <c r="S194" s="222">
        <f t="shared" si="149"/>
        <v>83668.876358342211</v>
      </c>
      <c r="T194" s="222">
        <f t="shared" si="150"/>
        <v>83668.876358342211</v>
      </c>
      <c r="U194" s="222">
        <f t="shared" si="151"/>
        <v>83668.876358342211</v>
      </c>
      <c r="V194" s="224">
        <f t="shared" si="162"/>
        <v>1004026.5163001068</v>
      </c>
      <c r="W194" s="222">
        <f t="shared" si="161"/>
        <v>13339209.430844272</v>
      </c>
      <c r="X194" s="225">
        <f t="shared" si="163"/>
        <v>1004026.5163001065</v>
      </c>
      <c r="Y194" s="95">
        <f t="shared" si="164"/>
        <v>0</v>
      </c>
      <c r="Z194" s="147">
        <f>V194-'UGL CCA_with, Dec 31 TU'!V194</f>
        <v>0</v>
      </c>
      <c r="AB194" s="198"/>
      <c r="AC194" s="198"/>
      <c r="AD194" s="198"/>
    </row>
    <row r="195" spans="1:30" hidden="1">
      <c r="A195" s="234">
        <v>14.1</v>
      </c>
      <c r="B195" s="221">
        <f t="shared" si="136"/>
        <v>10033656.136069087</v>
      </c>
      <c r="C195" s="221">
        <f>'UGL CCA_with, Dec 31 TU'!C195</f>
        <v>-33134</v>
      </c>
      <c r="D195" s="221">
        <f t="shared" si="153"/>
        <v>-33134</v>
      </c>
      <c r="E195" s="222"/>
      <c r="F195" s="221"/>
      <c r="G195" s="222">
        <f t="shared" si="158"/>
        <v>-16567</v>
      </c>
      <c r="H195" s="222">
        <f t="shared" si="159"/>
        <v>9983955.1360690873</v>
      </c>
      <c r="I195" s="223">
        <v>5</v>
      </c>
      <c r="J195" s="222">
        <f t="shared" si="160"/>
        <v>41599.813066954528</v>
      </c>
      <c r="K195" s="222">
        <f t="shared" si="141"/>
        <v>41599.813066954528</v>
      </c>
      <c r="L195" s="222">
        <f t="shared" si="157"/>
        <v>41599.813066954528</v>
      </c>
      <c r="M195" s="222">
        <f t="shared" si="143"/>
        <v>41599.813066954528</v>
      </c>
      <c r="N195" s="222">
        <f t="shared" si="144"/>
        <v>41599.813066954528</v>
      </c>
      <c r="O195" s="222">
        <f t="shared" si="145"/>
        <v>41599.813066954528</v>
      </c>
      <c r="P195" s="222">
        <f t="shared" si="146"/>
        <v>41599.813066954528</v>
      </c>
      <c r="Q195" s="222">
        <f t="shared" si="147"/>
        <v>41599.813066954528</v>
      </c>
      <c r="R195" s="222">
        <f t="shared" si="148"/>
        <v>41599.813066954528</v>
      </c>
      <c r="S195" s="222">
        <f t="shared" si="149"/>
        <v>41599.813066954528</v>
      </c>
      <c r="T195" s="222">
        <f t="shared" si="150"/>
        <v>41599.813066954528</v>
      </c>
      <c r="U195" s="222">
        <f t="shared" si="151"/>
        <v>41599.813066954528</v>
      </c>
      <c r="V195" s="224">
        <f t="shared" si="162"/>
        <v>499197.75680345442</v>
      </c>
      <c r="W195" s="222">
        <f t="shared" si="161"/>
        <v>9501324.3792656325</v>
      </c>
      <c r="X195" s="225">
        <f t="shared" si="163"/>
        <v>499197.75680345437</v>
      </c>
      <c r="Y195" s="95">
        <f t="shared" si="164"/>
        <v>0</v>
      </c>
      <c r="Z195" s="147">
        <f>V195-'UGL CCA_with, Dec 31 TU'!V195</f>
        <v>-11452.59141919075</v>
      </c>
      <c r="AB195" s="198"/>
      <c r="AC195" s="198"/>
      <c r="AD195" s="198"/>
    </row>
    <row r="196" spans="1:30" ht="13.5" hidden="1" thickBot="1">
      <c r="A196" s="235" t="s">
        <v>84</v>
      </c>
      <c r="B196" s="236">
        <f>SUM(B175:B195)</f>
        <v>4664742169.3740616</v>
      </c>
      <c r="C196" s="236">
        <f t="shared" ref="C196" si="165">SUM(C175:C195)</f>
        <v>468897266.07883</v>
      </c>
      <c r="D196" s="236">
        <f>SUM(D175:D195)</f>
        <v>468897266.07883</v>
      </c>
      <c r="E196" s="236">
        <f t="shared" ref="E196:H196" si="166">SUM(E175:E195)</f>
        <v>0</v>
      </c>
      <c r="F196" s="236">
        <f t="shared" si="166"/>
        <v>0</v>
      </c>
      <c r="G196" s="236">
        <f t="shared" si="166"/>
        <v>222147223.039415</v>
      </c>
      <c r="H196" s="236">
        <f t="shared" si="166"/>
        <v>5355786658.4923058</v>
      </c>
      <c r="I196" s="236"/>
      <c r="J196" s="236">
        <f t="shared" ref="J196:T196" si="167">SUM(J175:J195)</f>
        <v>36686553.518548355</v>
      </c>
      <c r="K196" s="236">
        <f t="shared" si="167"/>
        <v>36686553.518548355</v>
      </c>
      <c r="L196" s="236">
        <f t="shared" si="167"/>
        <v>36686553.518548355</v>
      </c>
      <c r="M196" s="236">
        <f t="shared" si="167"/>
        <v>36686553.518548355</v>
      </c>
      <c r="N196" s="236">
        <f t="shared" si="167"/>
        <v>36686553.518548355</v>
      </c>
      <c r="O196" s="236">
        <f t="shared" si="167"/>
        <v>36686553.518548355</v>
      </c>
      <c r="P196" s="236">
        <f t="shared" si="167"/>
        <v>36686553.518548355</v>
      </c>
      <c r="Q196" s="236">
        <f t="shared" si="167"/>
        <v>36686553.518548355</v>
      </c>
      <c r="R196" s="236">
        <f t="shared" si="167"/>
        <v>36686553.518548355</v>
      </c>
      <c r="S196" s="236">
        <f t="shared" si="167"/>
        <v>36686553.518548355</v>
      </c>
      <c r="T196" s="236">
        <f t="shared" si="167"/>
        <v>36686553.518548355</v>
      </c>
      <c r="U196" s="236">
        <f>SUM(U175:U195)</f>
        <v>36686553.518548355</v>
      </c>
      <c r="V196" s="236">
        <f>SUM(V175:V195)</f>
        <v>440345534.42378116</v>
      </c>
      <c r="W196" s="236">
        <f>SUM(W175:W195)</f>
        <v>4693293901.02911</v>
      </c>
      <c r="X196" s="225">
        <f>SUM(X175:X195)</f>
        <v>440238642.22258019</v>
      </c>
      <c r="Y196" s="95">
        <f t="shared" si="164"/>
        <v>106892.20120096207</v>
      </c>
      <c r="Z196" s="147"/>
      <c r="AB196" s="198"/>
      <c r="AC196" s="198"/>
      <c r="AD196" s="198"/>
    </row>
    <row r="197" spans="1:30" hidden="1">
      <c r="A197" s="237"/>
      <c r="B197" s="238" t="str">
        <f>+'UGL CCA_with, Dec 31 TU'!B197</f>
        <v>ICM</v>
      </c>
      <c r="C197" s="238">
        <f>+'UGL CCA_with, Dec 31 TU'!C197</f>
        <v>0</v>
      </c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9">
        <f>V196-X196-Y196</f>
        <v>0</v>
      </c>
      <c r="Y197" s="95"/>
      <c r="Z197" s="164">
        <f>SUM(Z176:Z195)</f>
        <v>31926909.903925676</v>
      </c>
      <c r="AB197" s="198"/>
      <c r="AC197" s="198"/>
      <c r="AD197" s="198"/>
    </row>
    <row r="198" spans="1:30" hidden="1">
      <c r="A198" s="237"/>
      <c r="B198" s="238" t="str">
        <f>+'UGL CCA_with, Dec 31 TU'!B198</f>
        <v>Total</v>
      </c>
      <c r="C198" s="238">
        <f>+C196+C197</f>
        <v>468897266.07883</v>
      </c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40"/>
      <c r="AB198" s="198"/>
      <c r="AC198" s="198"/>
      <c r="AD198" s="198"/>
    </row>
    <row r="199" spans="1:30" hidden="1">
      <c r="A199" s="237"/>
      <c r="B199" s="237"/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40"/>
      <c r="AB199" s="198"/>
      <c r="AC199" s="198"/>
      <c r="AD199" s="198"/>
    </row>
    <row r="200" spans="1:30">
      <c r="A200" s="237"/>
      <c r="B200" s="237"/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40"/>
      <c r="AB200" s="198"/>
      <c r="AC200" s="198"/>
      <c r="AD200" s="198"/>
    </row>
    <row r="201" spans="1:30">
      <c r="A201" s="237"/>
      <c r="B201" s="237"/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40"/>
    </row>
    <row r="202" spans="1:30">
      <c r="A202" s="237"/>
      <c r="B202" s="237"/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40"/>
    </row>
  </sheetData>
  <mergeCells count="2">
    <mergeCell ref="C1:D1"/>
    <mergeCell ref="D2:E2"/>
  </mergeCells>
  <pageMargins left="0.7" right="0.7" top="0.75" bottom="0.75" header="0.3" footer="0.3"/>
  <pageSetup paperSize="3" scale="69" orientation="landscape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310B5-7F54-473E-9159-E06411C445EA}">
  <sheetPr>
    <tabColor rgb="FFFFC000"/>
    <pageSetUpPr fitToPage="1"/>
  </sheetPr>
  <dimension ref="A6:AE81"/>
  <sheetViews>
    <sheetView showGridLines="0" topLeftCell="A53" zoomScale="90" zoomScaleNormal="90" zoomScaleSheetLayoutView="85" zoomScalePageLayoutView="85" workbookViewId="0">
      <selection activeCell="D124" sqref="D124"/>
    </sheetView>
  </sheetViews>
  <sheetFormatPr defaultColWidth="9.140625" defaultRowHeight="12"/>
  <cols>
    <col min="1" max="1" width="3.5703125" style="39" customWidth="1"/>
    <col min="2" max="2" width="2.5703125" style="39" customWidth="1"/>
    <col min="3" max="3" width="5.140625" style="39" customWidth="1"/>
    <col min="4" max="4" width="52.42578125" style="39" customWidth="1"/>
    <col min="5" max="5" width="1.85546875" style="39" bestFit="1" customWidth="1"/>
    <col min="6" max="6" width="13.42578125" style="39" customWidth="1"/>
    <col min="7" max="7" width="1.85546875" style="39" customWidth="1"/>
    <col min="8" max="8" width="13.42578125" style="39" customWidth="1"/>
    <col min="9" max="9" width="1.85546875" style="39" customWidth="1"/>
    <col min="10" max="10" width="13.42578125" style="39" customWidth="1"/>
    <col min="11" max="11" width="1.85546875" style="39" customWidth="1"/>
    <col min="12" max="12" width="13.42578125" style="39" customWidth="1"/>
    <col min="13" max="13" width="1.85546875" style="39" customWidth="1"/>
    <col min="14" max="14" width="13.42578125" style="39" customWidth="1"/>
    <col min="15" max="15" width="1.85546875" style="39" customWidth="1"/>
    <col min="16" max="16" width="13.42578125" style="39" customWidth="1"/>
    <col min="17" max="17" width="1.85546875" style="39" customWidth="1"/>
    <col min="18" max="18" width="13.42578125" style="39" customWidth="1"/>
    <col min="19" max="19" width="1.85546875" style="39" customWidth="1"/>
    <col min="20" max="20" width="7.5703125" style="39" customWidth="1"/>
    <col min="21" max="21" width="1.85546875" style="39" customWidth="1"/>
    <col min="22" max="22" width="13.42578125" style="39" customWidth="1"/>
    <col min="23" max="23" width="1.85546875" style="39" customWidth="1"/>
    <col min="24" max="24" width="13.42578125" style="39" customWidth="1"/>
    <col min="25" max="25" width="1.85546875" style="39" customWidth="1"/>
    <col min="26" max="26" width="13.42578125" style="39" customWidth="1"/>
    <col min="27" max="27" width="1.85546875" style="39" customWidth="1"/>
    <col min="28" max="28" width="13.42578125" style="39" customWidth="1"/>
    <col min="29" max="16384" width="9.140625" style="39"/>
  </cols>
  <sheetData>
    <row r="6" spans="1:31" s="1" customFormat="1" ht="12.75" customHeight="1">
      <c r="A6" s="991" t="s">
        <v>111</v>
      </c>
      <c r="B6" s="991"/>
      <c r="C6" s="991"/>
      <c r="D6" s="991"/>
      <c r="E6" s="991"/>
      <c r="F6" s="991"/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/>
      <c r="U6" s="991"/>
      <c r="V6" s="991"/>
      <c r="W6" s="991"/>
      <c r="X6" s="991"/>
      <c r="Y6" s="991"/>
      <c r="Z6" s="991"/>
      <c r="AA6" s="991"/>
      <c r="AB6" s="991"/>
    </row>
    <row r="7" spans="1:31" s="1" customFormat="1" ht="12.75" customHeight="1">
      <c r="A7" s="992" t="s">
        <v>112</v>
      </c>
      <c r="B7" s="992"/>
      <c r="C7" s="992"/>
      <c r="D7" s="992"/>
      <c r="E7" s="992"/>
      <c r="F7" s="992"/>
      <c r="G7" s="992"/>
      <c r="H7" s="992"/>
      <c r="I7" s="992"/>
      <c r="J7" s="992"/>
      <c r="K7" s="992"/>
      <c r="L7" s="992"/>
      <c r="M7" s="992"/>
      <c r="N7" s="992"/>
      <c r="O7" s="992"/>
      <c r="P7" s="992"/>
      <c r="Q7" s="992"/>
      <c r="R7" s="992"/>
      <c r="S7" s="992"/>
      <c r="T7" s="992"/>
      <c r="U7" s="992"/>
      <c r="V7" s="992"/>
      <c r="W7" s="992"/>
      <c r="X7" s="992"/>
      <c r="Y7" s="992"/>
      <c r="Z7" s="992"/>
      <c r="AA7" s="992"/>
      <c r="AB7" s="992"/>
      <c r="AE7" s="1" t="s">
        <v>113</v>
      </c>
    </row>
    <row r="8" spans="1:31" s="1" customFormat="1" ht="21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31" s="1" customFormat="1" ht="12.75">
      <c r="A9" s="3"/>
      <c r="B9" s="3"/>
      <c r="C9" s="4"/>
      <c r="D9" s="5" t="s">
        <v>114</v>
      </c>
      <c r="E9" s="3"/>
      <c r="F9" s="6" t="s">
        <v>3</v>
      </c>
      <c r="G9" s="3"/>
      <c r="H9" s="6" t="s">
        <v>3</v>
      </c>
      <c r="I9" s="3"/>
      <c r="J9" s="6" t="s">
        <v>4</v>
      </c>
      <c r="K9" s="7"/>
      <c r="L9" s="7"/>
      <c r="M9" s="4"/>
      <c r="N9" s="7"/>
      <c r="O9" s="7"/>
      <c r="P9" s="7" t="s">
        <v>6</v>
      </c>
      <c r="Q9" s="8"/>
      <c r="R9" s="7" t="s">
        <v>7</v>
      </c>
      <c r="S9" s="7"/>
      <c r="T9" s="7"/>
      <c r="U9" s="7"/>
      <c r="V9" s="7"/>
      <c r="W9" s="8"/>
      <c r="X9" s="8"/>
      <c r="Z9" s="6" t="s">
        <v>8</v>
      </c>
      <c r="AA9" s="3"/>
      <c r="AB9" s="6" t="s">
        <v>8</v>
      </c>
    </row>
    <row r="10" spans="1:31" s="1" customFormat="1" ht="12.75">
      <c r="A10" s="3" t="s">
        <v>9</v>
      </c>
      <c r="B10" s="3"/>
      <c r="C10" s="4"/>
      <c r="D10" s="3"/>
      <c r="E10" s="3"/>
      <c r="F10" s="4" t="s">
        <v>10</v>
      </c>
      <c r="G10" s="3"/>
      <c r="H10" s="4" t="s">
        <v>10</v>
      </c>
      <c r="I10" s="3"/>
      <c r="J10" s="4" t="s">
        <v>11</v>
      </c>
      <c r="K10" s="4"/>
      <c r="L10" s="4" t="s">
        <v>119</v>
      </c>
      <c r="M10" s="4"/>
      <c r="N10" s="7" t="s">
        <v>101</v>
      </c>
      <c r="O10" s="4"/>
      <c r="P10" s="4" t="s">
        <v>15</v>
      </c>
      <c r="Q10" s="8"/>
      <c r="R10" s="4" t="s">
        <v>15</v>
      </c>
      <c r="S10" s="4"/>
      <c r="T10" s="4" t="s">
        <v>16</v>
      </c>
      <c r="U10" s="4"/>
      <c r="V10" s="4" t="s">
        <v>17</v>
      </c>
      <c r="W10" s="4"/>
      <c r="X10" s="4" t="s">
        <v>18</v>
      </c>
      <c r="Z10" s="4" t="s">
        <v>10</v>
      </c>
      <c r="AA10" s="3"/>
      <c r="AB10" s="4" t="s">
        <v>10</v>
      </c>
    </row>
    <row r="11" spans="1:31" s="1" customFormat="1" ht="12.75">
      <c r="A11" s="9" t="s">
        <v>20</v>
      </c>
      <c r="B11" s="3"/>
      <c r="C11" s="9" t="s">
        <v>21</v>
      </c>
      <c r="D11" s="10"/>
      <c r="E11" s="3"/>
      <c r="F11" s="11" t="s">
        <v>6</v>
      </c>
      <c r="G11" s="3"/>
      <c r="H11" s="11" t="s">
        <v>7</v>
      </c>
      <c r="I11" s="3"/>
      <c r="J11" s="11" t="s">
        <v>6</v>
      </c>
      <c r="K11" s="4"/>
      <c r="L11" s="11" t="s">
        <v>5</v>
      </c>
      <c r="M11" s="4"/>
      <c r="N11" s="11" t="s">
        <v>115</v>
      </c>
      <c r="O11" s="4"/>
      <c r="P11" s="11" t="s">
        <v>23</v>
      </c>
      <c r="Q11" s="8"/>
      <c r="R11" s="11" t="s">
        <v>23</v>
      </c>
      <c r="S11" s="4"/>
      <c r="T11" s="11" t="s">
        <v>24</v>
      </c>
      <c r="U11" s="4"/>
      <c r="V11" s="11" t="s">
        <v>25</v>
      </c>
      <c r="W11" s="4"/>
      <c r="X11" s="11" t="s">
        <v>25</v>
      </c>
      <c r="Z11" s="11" t="s">
        <v>6</v>
      </c>
      <c r="AA11" s="3"/>
      <c r="AB11" s="11" t="s">
        <v>7</v>
      </c>
    </row>
    <row r="12" spans="1:31" s="1" customFormat="1" ht="12.75">
      <c r="A12" s="3"/>
      <c r="B12" s="3"/>
      <c r="C12" s="4"/>
      <c r="D12" s="3"/>
      <c r="E12" s="3"/>
      <c r="F12" s="3"/>
      <c r="G12" s="3"/>
      <c r="H12" s="3"/>
      <c r="I12" s="3"/>
      <c r="J12" s="4" t="s">
        <v>27</v>
      </c>
      <c r="K12" s="3"/>
      <c r="L12" s="4" t="s">
        <v>29</v>
      </c>
      <c r="M12" s="3"/>
      <c r="N12" s="4" t="s">
        <v>29</v>
      </c>
      <c r="O12" s="3"/>
      <c r="P12" s="4" t="s">
        <v>30</v>
      </c>
      <c r="R12" s="4" t="s">
        <v>31</v>
      </c>
      <c r="S12" s="12"/>
      <c r="T12" s="4" t="s">
        <v>32</v>
      </c>
      <c r="U12" s="12"/>
      <c r="V12" s="4" t="s">
        <v>33</v>
      </c>
      <c r="W12" s="12"/>
      <c r="X12" s="4" t="s">
        <v>34</v>
      </c>
    </row>
    <row r="13" spans="1:31" s="1" customFormat="1" ht="12.75">
      <c r="A13" s="4"/>
      <c r="B13" s="3"/>
      <c r="C13" s="4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  <c r="S13" s="3"/>
      <c r="T13" s="3"/>
      <c r="U13" s="3"/>
      <c r="V13" s="3"/>
      <c r="W13" s="3"/>
      <c r="X13" s="3"/>
    </row>
    <row r="14" spans="1:31" s="1" customFormat="1" ht="15">
      <c r="A14" s="4"/>
      <c r="B14" s="3"/>
      <c r="C14" s="3" t="s">
        <v>42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  <c r="S14" s="3"/>
      <c r="T14" s="13"/>
      <c r="U14" s="14"/>
      <c r="V14" s="3"/>
      <c r="W14" s="14"/>
      <c r="X14" s="3"/>
    </row>
    <row r="15" spans="1:31" s="1" customFormat="1" ht="12.75">
      <c r="A15" s="4">
        <v>1</v>
      </c>
      <c r="B15" s="3"/>
      <c r="C15" s="4">
        <v>1</v>
      </c>
      <c r="D15" s="3" t="s">
        <v>45</v>
      </c>
      <c r="E15" s="4"/>
      <c r="F15" s="15">
        <v>0</v>
      </c>
      <c r="G15" s="15"/>
      <c r="H15" s="15">
        <v>0</v>
      </c>
      <c r="I15" s="4"/>
      <c r="J15" s="15">
        <v>0</v>
      </c>
      <c r="K15" s="16"/>
      <c r="L15" s="15">
        <v>0</v>
      </c>
      <c r="M15" s="16"/>
      <c r="N15" s="16">
        <f t="shared" ref="N15:N33" si="0">J15-L15</f>
        <v>0</v>
      </c>
      <c r="O15" s="16"/>
      <c r="P15" s="16">
        <f>F15+N15*1.5</f>
        <v>0</v>
      </c>
      <c r="Q15" s="17"/>
      <c r="R15" s="16">
        <f>H15+N15*0.5</f>
        <v>0</v>
      </c>
      <c r="S15" s="3"/>
      <c r="T15" s="18">
        <v>0.04</v>
      </c>
      <c r="U15" s="4"/>
      <c r="V15" s="16">
        <f>T15*P15</f>
        <v>0</v>
      </c>
      <c r="W15" s="16"/>
      <c r="X15" s="16">
        <f>T15*R15</f>
        <v>0</v>
      </c>
      <c r="Y15" s="16"/>
      <c r="Z15" s="16">
        <f>F15+N15-V15</f>
        <v>0</v>
      </c>
      <c r="AA15" s="16"/>
      <c r="AB15" s="16">
        <f>H15+N15-X15</f>
        <v>0</v>
      </c>
    </row>
    <row r="16" spans="1:31" s="1" customFormat="1" ht="12.75">
      <c r="A16" s="4">
        <v>2</v>
      </c>
      <c r="B16" s="3"/>
      <c r="C16" s="4">
        <v>1</v>
      </c>
      <c r="D16" s="3" t="s">
        <v>47</v>
      </c>
      <c r="E16" s="4"/>
      <c r="F16" s="15">
        <v>0</v>
      </c>
      <c r="G16" s="15"/>
      <c r="H16" s="15">
        <v>0</v>
      </c>
      <c r="I16" s="4"/>
      <c r="J16" s="15">
        <v>0</v>
      </c>
      <c r="K16" s="16"/>
      <c r="L16" s="15">
        <v>0</v>
      </c>
      <c r="M16" s="16"/>
      <c r="N16" s="16">
        <f t="shared" si="0"/>
        <v>0</v>
      </c>
      <c r="O16" s="16"/>
      <c r="P16" s="16">
        <f t="shared" ref="P16:P33" si="1">F16+N16*1.5</f>
        <v>0</v>
      </c>
      <c r="Q16" s="17"/>
      <c r="R16" s="16">
        <f t="shared" ref="R16:R33" si="2">H16+N16*0.5</f>
        <v>0</v>
      </c>
      <c r="S16" s="3"/>
      <c r="T16" s="18">
        <v>0.06</v>
      </c>
      <c r="U16" s="4"/>
      <c r="V16" s="16">
        <f t="shared" ref="V16:V33" si="3">T16*P16</f>
        <v>0</v>
      </c>
      <c r="W16" s="16"/>
      <c r="X16" s="16">
        <f t="shared" ref="X16:X33" si="4">T16*R16</f>
        <v>0</v>
      </c>
      <c r="Y16" s="16"/>
      <c r="Z16" s="16">
        <f t="shared" ref="Z16:Z33" si="5">F16+N16-V16</f>
        <v>0</v>
      </c>
      <c r="AA16" s="16"/>
      <c r="AB16" s="16">
        <f t="shared" ref="AB16:AB33" si="6">H16+N16-X16</f>
        <v>0</v>
      </c>
    </row>
    <row r="17" spans="1:28" s="1" customFormat="1" ht="12.75">
      <c r="A17" s="4">
        <v>3</v>
      </c>
      <c r="B17" s="3"/>
      <c r="C17" s="4">
        <v>2</v>
      </c>
      <c r="D17" s="3" t="s">
        <v>49</v>
      </c>
      <c r="E17" s="4"/>
      <c r="F17" s="15">
        <v>0</v>
      </c>
      <c r="G17" s="15"/>
      <c r="H17" s="15">
        <v>0</v>
      </c>
      <c r="I17" s="4"/>
      <c r="J17" s="15">
        <v>0</v>
      </c>
      <c r="K17" s="16"/>
      <c r="L17" s="15">
        <v>0</v>
      </c>
      <c r="M17" s="16"/>
      <c r="N17" s="16">
        <f t="shared" si="0"/>
        <v>0</v>
      </c>
      <c r="O17" s="16"/>
      <c r="P17" s="16">
        <f t="shared" si="1"/>
        <v>0</v>
      </c>
      <c r="Q17" s="17"/>
      <c r="R17" s="16">
        <f t="shared" si="2"/>
        <v>0</v>
      </c>
      <c r="S17" s="3"/>
      <c r="T17" s="18">
        <v>0.06</v>
      </c>
      <c r="U17" s="4"/>
      <c r="V17" s="16">
        <f t="shared" si="3"/>
        <v>0</v>
      </c>
      <c r="W17" s="16"/>
      <c r="X17" s="16">
        <f t="shared" si="4"/>
        <v>0</v>
      </c>
      <c r="Y17" s="16"/>
      <c r="Z17" s="16">
        <f t="shared" si="5"/>
        <v>0</v>
      </c>
      <c r="AA17" s="16"/>
      <c r="AB17" s="16">
        <f t="shared" si="6"/>
        <v>0</v>
      </c>
    </row>
    <row r="18" spans="1:28" s="1" customFormat="1" ht="12.75">
      <c r="A18" s="4">
        <v>4</v>
      </c>
      <c r="B18" s="3"/>
      <c r="C18" s="4">
        <v>3</v>
      </c>
      <c r="D18" s="3" t="s">
        <v>51</v>
      </c>
      <c r="E18" s="4"/>
      <c r="F18" s="15">
        <v>0</v>
      </c>
      <c r="G18" s="15"/>
      <c r="H18" s="15">
        <v>0</v>
      </c>
      <c r="I18" s="4"/>
      <c r="J18" s="15">
        <v>0</v>
      </c>
      <c r="K18" s="16"/>
      <c r="L18" s="15">
        <v>0</v>
      </c>
      <c r="M18" s="16"/>
      <c r="N18" s="16">
        <f t="shared" si="0"/>
        <v>0</v>
      </c>
      <c r="O18" s="16"/>
      <c r="P18" s="16">
        <f t="shared" si="1"/>
        <v>0</v>
      </c>
      <c r="Q18" s="17"/>
      <c r="R18" s="16">
        <f t="shared" si="2"/>
        <v>0</v>
      </c>
      <c r="S18" s="3"/>
      <c r="T18" s="18">
        <v>0.05</v>
      </c>
      <c r="U18" s="4"/>
      <c r="V18" s="16">
        <f t="shared" si="3"/>
        <v>0</v>
      </c>
      <c r="W18" s="16"/>
      <c r="X18" s="16">
        <f t="shared" si="4"/>
        <v>0</v>
      </c>
      <c r="Y18" s="16"/>
      <c r="Z18" s="16">
        <f t="shared" si="5"/>
        <v>0</v>
      </c>
      <c r="AA18" s="16"/>
      <c r="AB18" s="16">
        <f t="shared" si="6"/>
        <v>0</v>
      </c>
    </row>
    <row r="19" spans="1:28" s="1" customFormat="1" ht="12.75">
      <c r="A19" s="4">
        <v>5</v>
      </c>
      <c r="B19" s="3"/>
      <c r="C19" s="4">
        <v>6</v>
      </c>
      <c r="D19" s="3" t="s">
        <v>53</v>
      </c>
      <c r="E19" s="4"/>
      <c r="F19" s="15">
        <v>0</v>
      </c>
      <c r="G19" s="15"/>
      <c r="H19" s="15">
        <v>0</v>
      </c>
      <c r="I19" s="4"/>
      <c r="J19" s="15">
        <v>0</v>
      </c>
      <c r="K19" s="16"/>
      <c r="L19" s="15">
        <v>0</v>
      </c>
      <c r="M19" s="16"/>
      <c r="N19" s="16">
        <f t="shared" si="0"/>
        <v>0</v>
      </c>
      <c r="O19" s="16"/>
      <c r="P19" s="16">
        <f t="shared" si="1"/>
        <v>0</v>
      </c>
      <c r="Q19" s="17"/>
      <c r="R19" s="16">
        <f t="shared" si="2"/>
        <v>0</v>
      </c>
      <c r="S19" s="3"/>
      <c r="T19" s="18">
        <v>0.1</v>
      </c>
      <c r="U19" s="4"/>
      <c r="V19" s="16">
        <f t="shared" si="3"/>
        <v>0</v>
      </c>
      <c r="W19" s="16"/>
      <c r="X19" s="16">
        <f t="shared" si="4"/>
        <v>0</v>
      </c>
      <c r="Y19" s="16"/>
      <c r="Z19" s="16">
        <f t="shared" si="5"/>
        <v>0</v>
      </c>
      <c r="AA19" s="16"/>
      <c r="AB19" s="16">
        <f t="shared" si="6"/>
        <v>0</v>
      </c>
    </row>
    <row r="20" spans="1:28" s="1" customFormat="1" ht="12.75">
      <c r="A20" s="4">
        <v>6</v>
      </c>
      <c r="B20" s="3"/>
      <c r="C20" s="4">
        <v>7</v>
      </c>
      <c r="D20" s="3" t="s">
        <v>55</v>
      </c>
      <c r="E20" s="4"/>
      <c r="F20" s="15">
        <v>0</v>
      </c>
      <c r="G20" s="15"/>
      <c r="H20" s="15">
        <v>0</v>
      </c>
      <c r="I20" s="4"/>
      <c r="J20" s="15">
        <v>0</v>
      </c>
      <c r="K20" s="16"/>
      <c r="L20" s="15">
        <v>0</v>
      </c>
      <c r="M20" s="16"/>
      <c r="N20" s="16">
        <f t="shared" si="0"/>
        <v>0</v>
      </c>
      <c r="O20" s="16"/>
      <c r="P20" s="16">
        <f t="shared" si="1"/>
        <v>0</v>
      </c>
      <c r="Q20" s="17"/>
      <c r="R20" s="16">
        <f t="shared" si="2"/>
        <v>0</v>
      </c>
      <c r="S20" s="3"/>
      <c r="T20" s="18">
        <v>0.15</v>
      </c>
      <c r="U20" s="4"/>
      <c r="V20" s="16">
        <f t="shared" si="3"/>
        <v>0</v>
      </c>
      <c r="W20" s="16"/>
      <c r="X20" s="16">
        <f t="shared" si="4"/>
        <v>0</v>
      </c>
      <c r="Y20" s="16"/>
      <c r="Z20" s="16">
        <f t="shared" si="5"/>
        <v>0</v>
      </c>
      <c r="AA20" s="16"/>
      <c r="AB20" s="16">
        <f t="shared" si="6"/>
        <v>0</v>
      </c>
    </row>
    <row r="21" spans="1:28" s="1" customFormat="1" ht="12.75">
      <c r="A21" s="4">
        <v>7</v>
      </c>
      <c r="B21" s="3"/>
      <c r="C21" s="4">
        <v>8</v>
      </c>
      <c r="D21" s="3" t="s">
        <v>57</v>
      </c>
      <c r="E21" s="4"/>
      <c r="F21" s="15">
        <v>0</v>
      </c>
      <c r="G21" s="15"/>
      <c r="H21" s="15">
        <v>0</v>
      </c>
      <c r="I21" s="4"/>
      <c r="J21" s="15">
        <v>0</v>
      </c>
      <c r="K21" s="16"/>
      <c r="L21" s="15">
        <v>0</v>
      </c>
      <c r="M21" s="16"/>
      <c r="N21" s="16">
        <f t="shared" si="0"/>
        <v>0</v>
      </c>
      <c r="O21" s="16"/>
      <c r="P21" s="16">
        <f t="shared" si="1"/>
        <v>0</v>
      </c>
      <c r="Q21" s="17"/>
      <c r="R21" s="16">
        <f t="shared" si="2"/>
        <v>0</v>
      </c>
      <c r="S21" s="3"/>
      <c r="T21" s="18">
        <v>0.2</v>
      </c>
      <c r="U21" s="4"/>
      <c r="V21" s="16">
        <f t="shared" si="3"/>
        <v>0</v>
      </c>
      <c r="W21" s="16"/>
      <c r="X21" s="16">
        <f t="shared" si="4"/>
        <v>0</v>
      </c>
      <c r="Y21" s="16"/>
      <c r="Z21" s="16">
        <f t="shared" si="5"/>
        <v>0</v>
      </c>
      <c r="AA21" s="16"/>
      <c r="AB21" s="16">
        <f t="shared" si="6"/>
        <v>0</v>
      </c>
    </row>
    <row r="22" spans="1:28" s="1" customFormat="1" ht="12.75">
      <c r="A22" s="4">
        <v>8</v>
      </c>
      <c r="B22" s="3"/>
      <c r="C22" s="4">
        <v>10</v>
      </c>
      <c r="D22" s="3" t="s">
        <v>59</v>
      </c>
      <c r="E22" s="4"/>
      <c r="F22" s="15">
        <v>0</v>
      </c>
      <c r="G22" s="15"/>
      <c r="H22" s="15">
        <v>0</v>
      </c>
      <c r="I22" s="4"/>
      <c r="J22" s="15">
        <v>1840.1</v>
      </c>
      <c r="K22" s="16"/>
      <c r="L22" s="15">
        <v>0</v>
      </c>
      <c r="M22" s="16"/>
      <c r="N22" s="16">
        <f t="shared" si="0"/>
        <v>1840.1</v>
      </c>
      <c r="O22" s="16"/>
      <c r="P22" s="16">
        <f t="shared" si="1"/>
        <v>2760.1499999999996</v>
      </c>
      <c r="Q22" s="17"/>
      <c r="R22" s="16">
        <f t="shared" si="2"/>
        <v>920.05</v>
      </c>
      <c r="S22" s="3"/>
      <c r="T22" s="18">
        <v>0.3</v>
      </c>
      <c r="U22" s="4"/>
      <c r="V22" s="16">
        <f t="shared" si="3"/>
        <v>828.04499999999985</v>
      </c>
      <c r="W22" s="16"/>
      <c r="X22" s="16">
        <f t="shared" si="4"/>
        <v>276.01499999999999</v>
      </c>
      <c r="Y22" s="16"/>
      <c r="Z22" s="16">
        <f t="shared" si="5"/>
        <v>1012.0550000000001</v>
      </c>
      <c r="AA22" s="16"/>
      <c r="AB22" s="16">
        <f t="shared" si="6"/>
        <v>1564.085</v>
      </c>
    </row>
    <row r="23" spans="1:28" s="1" customFormat="1" ht="12.75">
      <c r="A23" s="4">
        <v>9</v>
      </c>
      <c r="B23" s="3"/>
      <c r="C23" s="4">
        <v>12</v>
      </c>
      <c r="D23" s="3" t="s">
        <v>61</v>
      </c>
      <c r="E23" s="4"/>
      <c r="F23" s="15">
        <v>0</v>
      </c>
      <c r="G23" s="15"/>
      <c r="H23" s="15">
        <v>0</v>
      </c>
      <c r="I23" s="4"/>
      <c r="J23" s="15">
        <v>10859.6</v>
      </c>
      <c r="K23" s="16"/>
      <c r="L23" s="15">
        <v>0</v>
      </c>
      <c r="M23" s="16"/>
      <c r="N23" s="16">
        <f t="shared" si="0"/>
        <v>10859.6</v>
      </c>
      <c r="O23" s="16"/>
      <c r="P23" s="16">
        <f>F23+N23*1</f>
        <v>10859.6</v>
      </c>
      <c r="Q23" s="17"/>
      <c r="R23" s="16">
        <f t="shared" si="2"/>
        <v>5429.8</v>
      </c>
      <c r="S23" s="3"/>
      <c r="T23" s="18">
        <v>1</v>
      </c>
      <c r="U23" s="4"/>
      <c r="V23" s="16">
        <f t="shared" si="3"/>
        <v>10859.6</v>
      </c>
      <c r="W23" s="16"/>
      <c r="X23" s="16">
        <f t="shared" si="4"/>
        <v>5429.8</v>
      </c>
      <c r="Y23" s="16"/>
      <c r="Z23" s="16">
        <f t="shared" si="5"/>
        <v>0</v>
      </c>
      <c r="AA23" s="16"/>
      <c r="AB23" s="16">
        <f t="shared" si="6"/>
        <v>5429.8</v>
      </c>
    </row>
    <row r="24" spans="1:28" s="1" customFormat="1" ht="12.75">
      <c r="A24" s="4">
        <v>10</v>
      </c>
      <c r="B24" s="3"/>
      <c r="C24" s="4">
        <v>13</v>
      </c>
      <c r="D24" s="3" t="s">
        <v>63</v>
      </c>
      <c r="E24" s="4"/>
      <c r="F24" s="15">
        <v>0</v>
      </c>
      <c r="G24" s="15"/>
      <c r="H24" s="15">
        <v>0</v>
      </c>
      <c r="I24" s="4"/>
      <c r="J24" s="15">
        <v>0</v>
      </c>
      <c r="K24" s="16"/>
      <c r="L24" s="15">
        <v>0</v>
      </c>
      <c r="M24" s="16"/>
      <c r="N24" s="16">
        <f t="shared" si="0"/>
        <v>0</v>
      </c>
      <c r="O24" s="16"/>
      <c r="P24" s="16">
        <f t="shared" si="1"/>
        <v>0</v>
      </c>
      <c r="Q24" s="17"/>
      <c r="R24" s="16">
        <f t="shared" si="2"/>
        <v>0</v>
      </c>
      <c r="S24" s="3"/>
      <c r="T24" s="18" t="s">
        <v>64</v>
      </c>
      <c r="U24" s="4"/>
      <c r="V24" s="16">
        <v>0</v>
      </c>
      <c r="W24" s="16"/>
      <c r="X24" s="16">
        <v>0</v>
      </c>
      <c r="Y24" s="16"/>
      <c r="Z24" s="16">
        <f t="shared" si="5"/>
        <v>0</v>
      </c>
      <c r="AA24" s="16"/>
      <c r="AB24" s="16">
        <f t="shared" si="6"/>
        <v>0</v>
      </c>
    </row>
    <row r="25" spans="1:28" s="1" customFormat="1" ht="12.75">
      <c r="A25" s="4">
        <v>11</v>
      </c>
      <c r="B25" s="3"/>
      <c r="C25" s="19">
        <v>14.1</v>
      </c>
      <c r="D25" s="3" t="s">
        <v>66</v>
      </c>
      <c r="E25" s="4"/>
      <c r="F25" s="15">
        <v>0</v>
      </c>
      <c r="G25" s="15"/>
      <c r="H25" s="15">
        <v>0</v>
      </c>
      <c r="I25" s="4"/>
      <c r="J25" s="15">
        <v>2.7</v>
      </c>
      <c r="K25" s="16"/>
      <c r="L25" s="15">
        <v>0</v>
      </c>
      <c r="M25" s="16"/>
      <c r="N25" s="16">
        <f t="shared" si="0"/>
        <v>2.7</v>
      </c>
      <c r="O25" s="16"/>
      <c r="P25" s="16">
        <f t="shared" si="1"/>
        <v>4.0500000000000007</v>
      </c>
      <c r="Q25" s="17"/>
      <c r="R25" s="16">
        <f t="shared" si="2"/>
        <v>1.35</v>
      </c>
      <c r="S25" s="3"/>
      <c r="T25" s="18">
        <v>0.05</v>
      </c>
      <c r="U25" s="4"/>
      <c r="V25" s="16">
        <f t="shared" si="3"/>
        <v>0.20250000000000004</v>
      </c>
      <c r="W25" s="16"/>
      <c r="X25" s="16">
        <f t="shared" si="4"/>
        <v>6.7500000000000004E-2</v>
      </c>
      <c r="Y25" s="16"/>
      <c r="Z25" s="16">
        <f t="shared" si="5"/>
        <v>2.4975000000000001</v>
      </c>
      <c r="AA25" s="16"/>
      <c r="AB25" s="16">
        <f t="shared" si="6"/>
        <v>2.6325000000000003</v>
      </c>
    </row>
    <row r="26" spans="1:28" s="1" customFormat="1" ht="12.75">
      <c r="A26" s="4">
        <v>12</v>
      </c>
      <c r="B26" s="3"/>
      <c r="C26" s="19">
        <v>14.1</v>
      </c>
      <c r="D26" s="3" t="s">
        <v>68</v>
      </c>
      <c r="E26" s="4"/>
      <c r="F26" s="15">
        <v>0</v>
      </c>
      <c r="G26" s="15"/>
      <c r="H26" s="15">
        <v>0</v>
      </c>
      <c r="I26" s="4"/>
      <c r="J26" s="15">
        <v>0</v>
      </c>
      <c r="K26" s="16"/>
      <c r="L26" s="15">
        <v>0</v>
      </c>
      <c r="M26" s="16"/>
      <c r="N26" s="16">
        <f t="shared" si="0"/>
        <v>0</v>
      </c>
      <c r="O26" s="16"/>
      <c r="P26" s="16">
        <f t="shared" si="1"/>
        <v>0</v>
      </c>
      <c r="Q26" s="17"/>
      <c r="R26" s="16">
        <f t="shared" si="2"/>
        <v>0</v>
      </c>
      <c r="S26" s="3"/>
      <c r="T26" s="18">
        <v>7.0000000000000007E-2</v>
      </c>
      <c r="U26" s="20"/>
      <c r="V26" s="16">
        <f t="shared" si="3"/>
        <v>0</v>
      </c>
      <c r="W26" s="16"/>
      <c r="X26" s="16">
        <f t="shared" si="4"/>
        <v>0</v>
      </c>
      <c r="Y26" s="16"/>
      <c r="Z26" s="16">
        <f t="shared" si="5"/>
        <v>0</v>
      </c>
      <c r="AA26" s="16"/>
      <c r="AB26" s="16">
        <f t="shared" si="6"/>
        <v>0</v>
      </c>
    </row>
    <row r="27" spans="1:28" s="1" customFormat="1" ht="12.75">
      <c r="A27" s="4">
        <v>13</v>
      </c>
      <c r="B27" s="3"/>
      <c r="C27" s="4">
        <v>17</v>
      </c>
      <c r="D27" s="3" t="s">
        <v>70</v>
      </c>
      <c r="E27" s="4"/>
      <c r="F27" s="15">
        <v>0</v>
      </c>
      <c r="G27" s="15"/>
      <c r="H27" s="15">
        <v>0</v>
      </c>
      <c r="I27" s="4"/>
      <c r="J27" s="15">
        <v>0</v>
      </c>
      <c r="K27" s="16"/>
      <c r="L27" s="15">
        <v>0</v>
      </c>
      <c r="M27" s="16"/>
      <c r="N27" s="16">
        <f t="shared" si="0"/>
        <v>0</v>
      </c>
      <c r="O27" s="16"/>
      <c r="P27" s="16">
        <f t="shared" si="1"/>
        <v>0</v>
      </c>
      <c r="Q27" s="17"/>
      <c r="R27" s="16">
        <f t="shared" si="2"/>
        <v>0</v>
      </c>
      <c r="S27" s="3"/>
      <c r="T27" s="18">
        <v>0.08</v>
      </c>
      <c r="U27" s="4"/>
      <c r="V27" s="16">
        <f t="shared" si="3"/>
        <v>0</v>
      </c>
      <c r="W27" s="16"/>
      <c r="X27" s="16">
        <f t="shared" si="4"/>
        <v>0</v>
      </c>
      <c r="Y27" s="16"/>
      <c r="Z27" s="16">
        <f t="shared" si="5"/>
        <v>0</v>
      </c>
      <c r="AA27" s="16"/>
      <c r="AB27" s="16">
        <f t="shared" si="6"/>
        <v>0</v>
      </c>
    </row>
    <row r="28" spans="1:28" s="1" customFormat="1" ht="12.75">
      <c r="A28" s="4">
        <v>14</v>
      </c>
      <c r="B28" s="3"/>
      <c r="C28" s="4">
        <v>38</v>
      </c>
      <c r="D28" s="3" t="s">
        <v>72</v>
      </c>
      <c r="E28" s="4"/>
      <c r="F28" s="15">
        <v>0</v>
      </c>
      <c r="G28" s="15"/>
      <c r="H28" s="15">
        <v>0</v>
      </c>
      <c r="I28" s="4"/>
      <c r="J28" s="15">
        <v>0</v>
      </c>
      <c r="K28" s="16"/>
      <c r="L28" s="15">
        <v>0</v>
      </c>
      <c r="M28" s="16"/>
      <c r="N28" s="16">
        <f t="shared" si="0"/>
        <v>0</v>
      </c>
      <c r="O28" s="16"/>
      <c r="P28" s="16">
        <f t="shared" si="1"/>
        <v>0</v>
      </c>
      <c r="Q28" s="17"/>
      <c r="R28" s="16">
        <f t="shared" si="2"/>
        <v>0</v>
      </c>
      <c r="S28" s="3"/>
      <c r="T28" s="18">
        <v>0.3</v>
      </c>
      <c r="U28" s="4"/>
      <c r="V28" s="16">
        <f t="shared" si="3"/>
        <v>0</v>
      </c>
      <c r="W28" s="16"/>
      <c r="X28" s="16">
        <f t="shared" si="4"/>
        <v>0</v>
      </c>
      <c r="Y28" s="16"/>
      <c r="Z28" s="16">
        <f t="shared" si="5"/>
        <v>0</v>
      </c>
      <c r="AA28" s="16"/>
      <c r="AB28" s="16">
        <f t="shared" si="6"/>
        <v>0</v>
      </c>
    </row>
    <row r="29" spans="1:28" s="1" customFormat="1" ht="12.75">
      <c r="A29" s="4">
        <v>15</v>
      </c>
      <c r="B29" s="3"/>
      <c r="C29" s="4">
        <v>41</v>
      </c>
      <c r="D29" s="3" t="s">
        <v>74</v>
      </c>
      <c r="E29" s="4"/>
      <c r="F29" s="15">
        <v>0</v>
      </c>
      <c r="G29" s="15"/>
      <c r="H29" s="15">
        <v>0</v>
      </c>
      <c r="I29" s="4"/>
      <c r="J29" s="15">
        <v>192</v>
      </c>
      <c r="K29" s="16"/>
      <c r="L29" s="15">
        <v>0</v>
      </c>
      <c r="M29" s="16"/>
      <c r="N29" s="16">
        <f t="shared" si="0"/>
        <v>192</v>
      </c>
      <c r="O29" s="16"/>
      <c r="P29" s="16">
        <f t="shared" si="1"/>
        <v>288</v>
      </c>
      <c r="Q29" s="17"/>
      <c r="R29" s="16">
        <f t="shared" si="2"/>
        <v>96</v>
      </c>
      <c r="S29" s="3"/>
      <c r="T29" s="18">
        <v>0.25</v>
      </c>
      <c r="U29" s="4"/>
      <c r="V29" s="16">
        <f t="shared" si="3"/>
        <v>72</v>
      </c>
      <c r="W29" s="16"/>
      <c r="X29" s="16">
        <f t="shared" si="4"/>
        <v>24</v>
      </c>
      <c r="Y29" s="16"/>
      <c r="Z29" s="16">
        <f t="shared" si="5"/>
        <v>120</v>
      </c>
      <c r="AA29" s="16"/>
      <c r="AB29" s="16">
        <f t="shared" si="6"/>
        <v>168</v>
      </c>
    </row>
    <row r="30" spans="1:28" s="1" customFormat="1" ht="12.75">
      <c r="A30" s="4">
        <v>16</v>
      </c>
      <c r="B30" s="3"/>
      <c r="C30" s="4">
        <v>45</v>
      </c>
      <c r="D30" s="21" t="s">
        <v>76</v>
      </c>
      <c r="E30" s="4"/>
      <c r="F30" s="15">
        <v>0</v>
      </c>
      <c r="G30" s="15"/>
      <c r="H30" s="15">
        <v>0</v>
      </c>
      <c r="I30" s="4"/>
      <c r="J30" s="15">
        <v>0</v>
      </c>
      <c r="K30" s="16"/>
      <c r="L30" s="15">
        <v>0</v>
      </c>
      <c r="M30" s="16"/>
      <c r="N30" s="16">
        <f t="shared" si="0"/>
        <v>0</v>
      </c>
      <c r="O30" s="16"/>
      <c r="P30" s="16">
        <f t="shared" si="1"/>
        <v>0</v>
      </c>
      <c r="Q30" s="17"/>
      <c r="R30" s="16">
        <f t="shared" si="2"/>
        <v>0</v>
      </c>
      <c r="S30" s="3"/>
      <c r="T30" s="18">
        <v>0.45</v>
      </c>
      <c r="U30" s="4"/>
      <c r="V30" s="16">
        <f t="shared" si="3"/>
        <v>0</v>
      </c>
      <c r="W30" s="16"/>
      <c r="X30" s="16">
        <f t="shared" si="4"/>
        <v>0</v>
      </c>
      <c r="Y30" s="16"/>
      <c r="Z30" s="16">
        <f t="shared" si="5"/>
        <v>0</v>
      </c>
      <c r="AA30" s="16"/>
      <c r="AB30" s="16">
        <f t="shared" si="6"/>
        <v>0</v>
      </c>
    </row>
    <row r="31" spans="1:28" s="1" customFormat="1" ht="12.75">
      <c r="A31" s="4">
        <v>17</v>
      </c>
      <c r="B31" s="3"/>
      <c r="C31" s="4">
        <v>49</v>
      </c>
      <c r="D31" s="3" t="s">
        <v>78</v>
      </c>
      <c r="E31" s="4"/>
      <c r="F31" s="15">
        <v>0</v>
      </c>
      <c r="G31" s="15"/>
      <c r="H31" s="15">
        <v>0</v>
      </c>
      <c r="I31" s="4"/>
      <c r="J31" s="15">
        <v>0</v>
      </c>
      <c r="K31" s="16"/>
      <c r="L31" s="15">
        <v>0</v>
      </c>
      <c r="M31" s="16"/>
      <c r="N31" s="16">
        <f t="shared" si="0"/>
        <v>0</v>
      </c>
      <c r="O31" s="16"/>
      <c r="P31" s="16">
        <f t="shared" si="1"/>
        <v>0</v>
      </c>
      <c r="Q31" s="17"/>
      <c r="R31" s="16">
        <f t="shared" si="2"/>
        <v>0</v>
      </c>
      <c r="S31" s="3"/>
      <c r="T31" s="18">
        <v>0.08</v>
      </c>
      <c r="U31" s="4"/>
      <c r="V31" s="16">
        <f t="shared" si="3"/>
        <v>0</v>
      </c>
      <c r="W31" s="16"/>
      <c r="X31" s="16">
        <f t="shared" si="4"/>
        <v>0</v>
      </c>
      <c r="Y31" s="16"/>
      <c r="Z31" s="16">
        <f t="shared" si="5"/>
        <v>0</v>
      </c>
      <c r="AA31" s="16"/>
      <c r="AB31" s="16">
        <f t="shared" si="6"/>
        <v>0</v>
      </c>
    </row>
    <row r="32" spans="1:28" s="1" customFormat="1" ht="12.75">
      <c r="A32" s="4">
        <v>18</v>
      </c>
      <c r="B32" s="3"/>
      <c r="C32" s="4">
        <v>50</v>
      </c>
      <c r="D32" s="21" t="s">
        <v>80</v>
      </c>
      <c r="E32" s="4"/>
      <c r="F32" s="15">
        <v>0</v>
      </c>
      <c r="G32" s="15"/>
      <c r="H32" s="15">
        <v>0</v>
      </c>
      <c r="I32" s="4"/>
      <c r="J32" s="15">
        <v>862.7</v>
      </c>
      <c r="K32" s="16"/>
      <c r="L32" s="15">
        <v>0</v>
      </c>
      <c r="M32" s="16"/>
      <c r="N32" s="16">
        <f t="shared" si="0"/>
        <v>862.7</v>
      </c>
      <c r="O32" s="16"/>
      <c r="P32" s="16">
        <f t="shared" si="1"/>
        <v>1294.0500000000002</v>
      </c>
      <c r="Q32" s="17"/>
      <c r="R32" s="16">
        <f t="shared" si="2"/>
        <v>431.35</v>
      </c>
      <c r="S32" s="3"/>
      <c r="T32" s="18">
        <v>0.55000000000000004</v>
      </c>
      <c r="U32" s="4"/>
      <c r="V32" s="16">
        <f t="shared" si="3"/>
        <v>711.72750000000019</v>
      </c>
      <c r="W32" s="16"/>
      <c r="X32" s="16">
        <f t="shared" si="4"/>
        <v>237.24250000000004</v>
      </c>
      <c r="Y32" s="16"/>
      <c r="Z32" s="16">
        <f t="shared" si="5"/>
        <v>150.97249999999985</v>
      </c>
      <c r="AA32" s="16"/>
      <c r="AB32" s="16">
        <f t="shared" si="6"/>
        <v>625.45749999999998</v>
      </c>
    </row>
    <row r="33" spans="1:28" s="1" customFormat="1" ht="12.75">
      <c r="A33" s="4">
        <v>19</v>
      </c>
      <c r="B33" s="3"/>
      <c r="C33" s="4">
        <v>51</v>
      </c>
      <c r="D33" s="3" t="s">
        <v>82</v>
      </c>
      <c r="E33" s="4"/>
      <c r="F33" s="22">
        <v>0</v>
      </c>
      <c r="G33" s="15"/>
      <c r="H33" s="22">
        <v>0</v>
      </c>
      <c r="I33" s="4"/>
      <c r="J33" s="22">
        <v>32106.2</v>
      </c>
      <c r="K33" s="16"/>
      <c r="L33" s="22">
        <v>0</v>
      </c>
      <c r="M33" s="16"/>
      <c r="N33" s="23">
        <f t="shared" si="0"/>
        <v>32106.2</v>
      </c>
      <c r="O33" s="16"/>
      <c r="P33" s="23">
        <f t="shared" si="1"/>
        <v>48159.3</v>
      </c>
      <c r="Q33" s="17"/>
      <c r="R33" s="23">
        <f t="shared" si="2"/>
        <v>16053.1</v>
      </c>
      <c r="S33" s="3"/>
      <c r="T33" s="18">
        <v>0.06</v>
      </c>
      <c r="U33" s="4"/>
      <c r="V33" s="23">
        <f t="shared" si="3"/>
        <v>2889.558</v>
      </c>
      <c r="W33" s="16"/>
      <c r="X33" s="23">
        <f t="shared" si="4"/>
        <v>963.18600000000004</v>
      </c>
      <c r="Y33" s="16"/>
      <c r="Z33" s="23">
        <f t="shared" si="5"/>
        <v>29216.642</v>
      </c>
      <c r="AA33" s="16"/>
      <c r="AB33" s="23">
        <f t="shared" si="6"/>
        <v>31143.013999999999</v>
      </c>
    </row>
    <row r="34" spans="1:28" s="1" customFormat="1" ht="12.75">
      <c r="A34" s="3"/>
      <c r="B34" s="3"/>
      <c r="C34" s="4"/>
      <c r="D34" s="3"/>
      <c r="E34" s="3"/>
      <c r="F34" s="3"/>
      <c r="G34" s="3"/>
      <c r="H34" s="3"/>
      <c r="I34" s="3"/>
      <c r="J34" s="16"/>
      <c r="K34" s="16"/>
      <c r="L34" s="16"/>
      <c r="M34" s="16"/>
      <c r="N34" s="16"/>
      <c r="O34" s="16"/>
      <c r="P34" s="16"/>
      <c r="Q34" s="17"/>
      <c r="R34" s="16"/>
      <c r="S34" s="3"/>
      <c r="T34" s="4"/>
      <c r="U34" s="3"/>
      <c r="V34" s="24"/>
      <c r="W34" s="24"/>
      <c r="X34" s="24"/>
      <c r="Z34" s="24"/>
    </row>
    <row r="35" spans="1:28" s="1" customFormat="1" ht="13.5" thickBot="1">
      <c r="A35" s="3">
        <v>20</v>
      </c>
      <c r="B35" s="3"/>
      <c r="C35" s="3" t="s">
        <v>84</v>
      </c>
      <c r="D35" s="3"/>
      <c r="E35" s="25" t="s">
        <v>85</v>
      </c>
      <c r="F35" s="26">
        <f>SUM(F15:F34)</f>
        <v>0</v>
      </c>
      <c r="G35" s="16">
        <f>SUM(G15:G34)</f>
        <v>0</v>
      </c>
      <c r="H35" s="26">
        <f>SUM(H15:H34)</f>
        <v>0</v>
      </c>
      <c r="I35" s="25"/>
      <c r="J35" s="26">
        <f>SUM(J15:J34)</f>
        <v>45863.3</v>
      </c>
      <c r="K35" s="16"/>
      <c r="L35" s="26">
        <f>SUM(L15:L34)</f>
        <v>0</v>
      </c>
      <c r="M35" s="27"/>
      <c r="N35" s="26">
        <f>SUM(N15:N34)</f>
        <v>45863.3</v>
      </c>
      <c r="O35" s="16"/>
      <c r="P35" s="26">
        <f>SUM(P15:P34)</f>
        <v>63365.15</v>
      </c>
      <c r="Q35" s="27" t="s">
        <v>85</v>
      </c>
      <c r="R35" s="26">
        <f>SUM(R15:R34)</f>
        <v>22931.65</v>
      </c>
      <c r="S35" s="3"/>
      <c r="T35" s="4"/>
      <c r="U35" s="25" t="s">
        <v>85</v>
      </c>
      <c r="V35" s="28">
        <f>SUM(V15:V34)</f>
        <v>15361.133000000002</v>
      </c>
      <c r="W35" s="29" t="s">
        <v>85</v>
      </c>
      <c r="X35" s="28">
        <f>SUM(X15:X34)</f>
        <v>6930.3110000000006</v>
      </c>
      <c r="Z35" s="28">
        <f>SUM(Z15:Z34)</f>
        <v>30502.167000000001</v>
      </c>
      <c r="AB35" s="28">
        <f>SUM(AB15:AB34)</f>
        <v>38932.989000000001</v>
      </c>
    </row>
    <row r="36" spans="1:28" s="1" customFormat="1" ht="13.5" thickTop="1">
      <c r="A36" s="3"/>
      <c r="B36" s="3"/>
      <c r="C36" s="4"/>
      <c r="D36" s="3"/>
      <c r="E36" s="4"/>
      <c r="F36" s="4"/>
      <c r="G36" s="4"/>
      <c r="H36" s="4"/>
      <c r="I36" s="4"/>
      <c r="J36" s="3"/>
      <c r="K36" s="3"/>
      <c r="L36" s="3"/>
      <c r="M36" s="3"/>
    </row>
    <row r="37" spans="1:28" s="1" customFormat="1" ht="12.75">
      <c r="A37" s="30"/>
      <c r="B37" s="3"/>
      <c r="C37" s="4"/>
      <c r="D37" s="3"/>
      <c r="E37" s="4"/>
      <c r="F37" s="4"/>
      <c r="G37" s="4"/>
      <c r="H37" s="4"/>
      <c r="I37" s="4"/>
      <c r="J37" s="3"/>
      <c r="K37" s="3"/>
      <c r="L37" s="3"/>
      <c r="M37" s="3"/>
    </row>
    <row r="38" spans="1:28" s="1" customFormat="1" ht="12.75">
      <c r="A38" s="31"/>
      <c r="B38" s="3"/>
      <c r="C38" s="4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28" s="1" customFormat="1" ht="12.75">
      <c r="A39" s="3"/>
      <c r="B39" s="3"/>
      <c r="C39" s="4"/>
      <c r="D39" s="5" t="s">
        <v>287</v>
      </c>
      <c r="E39" s="3"/>
      <c r="F39" s="6" t="s">
        <v>3</v>
      </c>
      <c r="G39" s="3"/>
      <c r="H39" s="6" t="s">
        <v>3</v>
      </c>
      <c r="I39" s="3"/>
      <c r="J39" s="6" t="s">
        <v>4</v>
      </c>
      <c r="K39" s="7"/>
      <c r="L39" s="7"/>
      <c r="M39" s="4"/>
      <c r="N39" s="7"/>
      <c r="O39" s="7"/>
      <c r="P39" s="7" t="s">
        <v>6</v>
      </c>
      <c r="Q39" s="8"/>
      <c r="R39" s="7" t="s">
        <v>7</v>
      </c>
      <c r="S39" s="7"/>
      <c r="T39" s="7"/>
      <c r="U39" s="7"/>
      <c r="V39" s="7"/>
      <c r="W39" s="8"/>
      <c r="X39" s="8"/>
      <c r="Z39" s="6" t="s">
        <v>8</v>
      </c>
      <c r="AA39" s="3"/>
      <c r="AB39" s="6" t="s">
        <v>8</v>
      </c>
    </row>
    <row r="40" spans="1:28" s="1" customFormat="1" ht="12.75">
      <c r="A40" s="3" t="s">
        <v>9</v>
      </c>
      <c r="B40" s="3"/>
      <c r="C40" s="4"/>
      <c r="D40" s="3"/>
      <c r="E40" s="3"/>
      <c r="F40" s="4" t="s">
        <v>10</v>
      </c>
      <c r="G40" s="3"/>
      <c r="H40" s="4" t="s">
        <v>10</v>
      </c>
      <c r="I40" s="3"/>
      <c r="J40" s="4" t="s">
        <v>11</v>
      </c>
      <c r="K40" s="4"/>
      <c r="L40" s="4" t="s">
        <v>119</v>
      </c>
      <c r="M40" s="4"/>
      <c r="N40" s="7" t="s">
        <v>101</v>
      </c>
      <c r="O40" s="4"/>
      <c r="P40" s="4" t="s">
        <v>15</v>
      </c>
      <c r="Q40" s="8"/>
      <c r="R40" s="4" t="s">
        <v>15</v>
      </c>
      <c r="S40" s="4"/>
      <c r="T40" s="4" t="s">
        <v>16</v>
      </c>
      <c r="U40" s="4"/>
      <c r="V40" s="4" t="s">
        <v>17</v>
      </c>
      <c r="W40" s="4"/>
      <c r="X40" s="4" t="s">
        <v>18</v>
      </c>
      <c r="Z40" s="4" t="s">
        <v>10</v>
      </c>
      <c r="AA40" s="3"/>
      <c r="AB40" s="4" t="s">
        <v>10</v>
      </c>
    </row>
    <row r="41" spans="1:28" s="1" customFormat="1" ht="12.75">
      <c r="A41" s="9" t="s">
        <v>20</v>
      </c>
      <c r="B41" s="3"/>
      <c r="C41" s="9" t="s">
        <v>21</v>
      </c>
      <c r="D41" s="10"/>
      <c r="E41" s="3"/>
      <c r="F41" s="11" t="s">
        <v>6</v>
      </c>
      <c r="G41" s="3"/>
      <c r="H41" s="11" t="s">
        <v>7</v>
      </c>
      <c r="I41" s="3"/>
      <c r="J41" s="11" t="s">
        <v>6</v>
      </c>
      <c r="K41" s="4"/>
      <c r="L41" s="11" t="s">
        <v>5</v>
      </c>
      <c r="M41" s="4"/>
      <c r="N41" s="11" t="s">
        <v>115</v>
      </c>
      <c r="O41" s="4"/>
      <c r="P41" s="11" t="s">
        <v>23</v>
      </c>
      <c r="Q41" s="8"/>
      <c r="R41" s="11" t="s">
        <v>23</v>
      </c>
      <c r="S41" s="4"/>
      <c r="T41" s="11" t="s">
        <v>24</v>
      </c>
      <c r="U41" s="4"/>
      <c r="V41" s="11" t="s">
        <v>25</v>
      </c>
      <c r="W41" s="4"/>
      <c r="X41" s="11" t="s">
        <v>25</v>
      </c>
      <c r="Z41" s="11" t="s">
        <v>6</v>
      </c>
      <c r="AA41" s="3"/>
      <c r="AB41" s="11" t="s">
        <v>7</v>
      </c>
    </row>
    <row r="42" spans="1:28" s="1" customFormat="1" ht="12.75">
      <c r="A42" s="3"/>
      <c r="B42" s="3"/>
      <c r="C42" s="4"/>
      <c r="D42" s="3"/>
      <c r="E42" s="3"/>
      <c r="F42" s="3"/>
      <c r="G42" s="3"/>
      <c r="H42" s="3"/>
      <c r="I42" s="3"/>
      <c r="J42" s="4" t="s">
        <v>27</v>
      </c>
      <c r="K42" s="3"/>
      <c r="L42" s="4" t="s">
        <v>29</v>
      </c>
      <c r="M42" s="3"/>
      <c r="N42" s="4" t="s">
        <v>29</v>
      </c>
      <c r="O42" s="3"/>
      <c r="P42" s="4" t="s">
        <v>30</v>
      </c>
      <c r="R42" s="4" t="s">
        <v>31</v>
      </c>
      <c r="S42" s="12"/>
      <c r="T42" s="4" t="s">
        <v>32</v>
      </c>
      <c r="U42" s="12"/>
      <c r="V42" s="4" t="s">
        <v>33</v>
      </c>
      <c r="W42" s="12"/>
      <c r="X42" s="4" t="s">
        <v>34</v>
      </c>
    </row>
    <row r="43" spans="1:28" s="1" customFormat="1" ht="12.75">
      <c r="A43" s="4"/>
      <c r="B43" s="3"/>
      <c r="C43" s="4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R43" s="3"/>
      <c r="S43" s="3"/>
      <c r="T43" s="3"/>
      <c r="U43" s="3"/>
      <c r="V43" s="3"/>
      <c r="W43" s="3"/>
      <c r="X43" s="3"/>
    </row>
    <row r="44" spans="1:28" s="1" customFormat="1" ht="15">
      <c r="A44" s="4"/>
      <c r="B44" s="3"/>
      <c r="C44" s="3" t="s">
        <v>42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  <c r="S44" s="3"/>
      <c r="T44" s="13"/>
      <c r="U44" s="14"/>
      <c r="V44" s="3"/>
      <c r="W44" s="14"/>
      <c r="X44" s="3"/>
    </row>
    <row r="45" spans="1:28" s="1" customFormat="1" ht="12.75">
      <c r="A45" s="4">
        <v>1</v>
      </c>
      <c r="B45" s="3"/>
      <c r="C45" s="4">
        <v>1</v>
      </c>
      <c r="D45" s="3" t="s">
        <v>45</v>
      </c>
      <c r="E45" s="4"/>
      <c r="F45" s="15">
        <f>Z15</f>
        <v>0</v>
      </c>
      <c r="G45" s="15"/>
      <c r="H45" s="15">
        <f>AB15</f>
        <v>0</v>
      </c>
      <c r="I45" s="4"/>
      <c r="J45" s="15">
        <v>0</v>
      </c>
      <c r="K45" s="16"/>
      <c r="L45" s="15">
        <v>0</v>
      </c>
      <c r="M45" s="16"/>
      <c r="N45" s="16">
        <f t="shared" ref="N45:N63" si="7">J45-L45</f>
        <v>0</v>
      </c>
      <c r="O45" s="16"/>
      <c r="P45" s="16">
        <f>F45+N45*1.5</f>
        <v>0</v>
      </c>
      <c r="Q45" s="17"/>
      <c r="R45" s="16">
        <f>H45+N45*0.5</f>
        <v>0</v>
      </c>
      <c r="S45" s="3"/>
      <c r="T45" s="18">
        <v>0.04</v>
      </c>
      <c r="U45" s="4"/>
      <c r="V45" s="16">
        <f>T45*P45</f>
        <v>0</v>
      </c>
      <c r="W45" s="16"/>
      <c r="X45" s="16">
        <f>T45*R45</f>
        <v>0</v>
      </c>
      <c r="Y45" s="16"/>
      <c r="Z45" s="16">
        <f>F45+N45-V45</f>
        <v>0</v>
      </c>
      <c r="AA45" s="16"/>
      <c r="AB45" s="16">
        <f>H45+N45-X45</f>
        <v>0</v>
      </c>
    </row>
    <row r="46" spans="1:28" s="1" customFormat="1" ht="12.75">
      <c r="A46" s="4">
        <v>2</v>
      </c>
      <c r="B46" s="3"/>
      <c r="C46" s="4">
        <v>1</v>
      </c>
      <c r="D46" s="3" t="s">
        <v>47</v>
      </c>
      <c r="E46" s="4"/>
      <c r="F46" s="15">
        <f t="shared" ref="F46:F63" si="8">Z16</f>
        <v>0</v>
      </c>
      <c r="G46" s="15"/>
      <c r="H46" s="15">
        <f t="shared" ref="H46:H63" si="9">AB16</f>
        <v>0</v>
      </c>
      <c r="I46" s="4"/>
      <c r="J46" s="15">
        <v>0</v>
      </c>
      <c r="K46" s="16"/>
      <c r="L46" s="15">
        <v>0</v>
      </c>
      <c r="M46" s="16"/>
      <c r="N46" s="16">
        <f t="shared" si="7"/>
        <v>0</v>
      </c>
      <c r="O46" s="16"/>
      <c r="P46" s="16">
        <f t="shared" ref="P46:P52" si="10">F46+N46*1.5</f>
        <v>0</v>
      </c>
      <c r="Q46" s="17"/>
      <c r="R46" s="16">
        <f t="shared" ref="R46:R63" si="11">H46+N46*0.5</f>
        <v>0</v>
      </c>
      <c r="S46" s="3"/>
      <c r="T46" s="18">
        <v>0.06</v>
      </c>
      <c r="U46" s="4"/>
      <c r="V46" s="16">
        <f t="shared" ref="V46:V53" si="12">T46*P46</f>
        <v>0</v>
      </c>
      <c r="W46" s="16"/>
      <c r="X46" s="16">
        <f t="shared" ref="X46:X53" si="13">T46*R46</f>
        <v>0</v>
      </c>
      <c r="Y46" s="16"/>
      <c r="Z46" s="16">
        <f t="shared" ref="Z46:Z63" si="14">F46+N46-V46</f>
        <v>0</v>
      </c>
      <c r="AA46" s="16"/>
      <c r="AB46" s="16">
        <f t="shared" ref="AB46:AB63" si="15">H46+N46-X46</f>
        <v>0</v>
      </c>
    </row>
    <row r="47" spans="1:28" s="1" customFormat="1" ht="12.75">
      <c r="A47" s="4">
        <v>3</v>
      </c>
      <c r="B47" s="3"/>
      <c r="C47" s="4">
        <v>2</v>
      </c>
      <c r="D47" s="3" t="s">
        <v>49</v>
      </c>
      <c r="E47" s="4"/>
      <c r="F47" s="15">
        <f t="shared" si="8"/>
        <v>0</v>
      </c>
      <c r="G47" s="15"/>
      <c r="H47" s="15">
        <f t="shared" si="9"/>
        <v>0</v>
      </c>
      <c r="I47" s="4"/>
      <c r="J47" s="15">
        <v>0</v>
      </c>
      <c r="K47" s="16"/>
      <c r="L47" s="15">
        <v>0</v>
      </c>
      <c r="M47" s="16"/>
      <c r="N47" s="16">
        <f t="shared" si="7"/>
        <v>0</v>
      </c>
      <c r="O47" s="16"/>
      <c r="P47" s="16">
        <f t="shared" si="10"/>
        <v>0</v>
      </c>
      <c r="Q47" s="17"/>
      <c r="R47" s="16">
        <f t="shared" si="11"/>
        <v>0</v>
      </c>
      <c r="S47" s="3"/>
      <c r="T47" s="18">
        <v>0.06</v>
      </c>
      <c r="U47" s="4"/>
      <c r="V47" s="16">
        <f t="shared" si="12"/>
        <v>0</v>
      </c>
      <c r="W47" s="16"/>
      <c r="X47" s="16">
        <f t="shared" si="13"/>
        <v>0</v>
      </c>
      <c r="Y47" s="16"/>
      <c r="Z47" s="16">
        <f t="shared" si="14"/>
        <v>0</v>
      </c>
      <c r="AA47" s="16"/>
      <c r="AB47" s="16">
        <f t="shared" si="15"/>
        <v>0</v>
      </c>
    </row>
    <row r="48" spans="1:28" s="1" customFormat="1" ht="12.75">
      <c r="A48" s="4">
        <v>4</v>
      </c>
      <c r="B48" s="3"/>
      <c r="C48" s="4">
        <v>3</v>
      </c>
      <c r="D48" s="3" t="s">
        <v>51</v>
      </c>
      <c r="E48" s="4"/>
      <c r="F48" s="15">
        <f t="shared" si="8"/>
        <v>0</v>
      </c>
      <c r="G48" s="15"/>
      <c r="H48" s="15">
        <f t="shared" si="9"/>
        <v>0</v>
      </c>
      <c r="I48" s="4"/>
      <c r="J48" s="15">
        <v>0</v>
      </c>
      <c r="K48" s="16"/>
      <c r="L48" s="15">
        <v>0</v>
      </c>
      <c r="M48" s="16"/>
      <c r="N48" s="16">
        <f t="shared" si="7"/>
        <v>0</v>
      </c>
      <c r="O48" s="16"/>
      <c r="P48" s="16">
        <f t="shared" si="10"/>
        <v>0</v>
      </c>
      <c r="Q48" s="17"/>
      <c r="R48" s="16">
        <f t="shared" si="11"/>
        <v>0</v>
      </c>
      <c r="S48" s="3"/>
      <c r="T48" s="18">
        <v>0.05</v>
      </c>
      <c r="U48" s="4"/>
      <c r="V48" s="16">
        <f t="shared" si="12"/>
        <v>0</v>
      </c>
      <c r="W48" s="16"/>
      <c r="X48" s="16">
        <f t="shared" si="13"/>
        <v>0</v>
      </c>
      <c r="Y48" s="16"/>
      <c r="Z48" s="16">
        <f t="shared" si="14"/>
        <v>0</v>
      </c>
      <c r="AA48" s="16"/>
      <c r="AB48" s="16">
        <f t="shared" si="15"/>
        <v>0</v>
      </c>
    </row>
    <row r="49" spans="1:28" s="1" customFormat="1" ht="12.75">
      <c r="A49" s="4">
        <v>5</v>
      </c>
      <c r="B49" s="3"/>
      <c r="C49" s="4">
        <v>6</v>
      </c>
      <c r="D49" s="3" t="s">
        <v>53</v>
      </c>
      <c r="E49" s="4"/>
      <c r="F49" s="15">
        <f t="shared" si="8"/>
        <v>0</v>
      </c>
      <c r="G49" s="15"/>
      <c r="H49" s="15">
        <f t="shared" si="9"/>
        <v>0</v>
      </c>
      <c r="I49" s="4"/>
      <c r="J49" s="15">
        <v>0</v>
      </c>
      <c r="K49" s="16"/>
      <c r="L49" s="15">
        <v>0</v>
      </c>
      <c r="M49" s="16"/>
      <c r="N49" s="16">
        <f t="shared" si="7"/>
        <v>0</v>
      </c>
      <c r="O49" s="16"/>
      <c r="P49" s="16">
        <f t="shared" si="10"/>
        <v>0</v>
      </c>
      <c r="Q49" s="17"/>
      <c r="R49" s="16">
        <f t="shared" si="11"/>
        <v>0</v>
      </c>
      <c r="S49" s="3"/>
      <c r="T49" s="18">
        <v>0.1</v>
      </c>
      <c r="U49" s="4"/>
      <c r="V49" s="16">
        <f t="shared" si="12"/>
        <v>0</v>
      </c>
      <c r="W49" s="16"/>
      <c r="X49" s="16">
        <f t="shared" si="13"/>
        <v>0</v>
      </c>
      <c r="Y49" s="16"/>
      <c r="Z49" s="16">
        <f t="shared" si="14"/>
        <v>0</v>
      </c>
      <c r="AA49" s="16"/>
      <c r="AB49" s="16">
        <f t="shared" si="15"/>
        <v>0</v>
      </c>
    </row>
    <row r="50" spans="1:28" s="1" customFormat="1" ht="12.75">
      <c r="A50" s="4">
        <v>6</v>
      </c>
      <c r="B50" s="3"/>
      <c r="C50" s="4">
        <v>7</v>
      </c>
      <c r="D50" s="3" t="s">
        <v>55</v>
      </c>
      <c r="E50" s="4"/>
      <c r="F50" s="15">
        <f t="shared" si="8"/>
        <v>0</v>
      </c>
      <c r="G50" s="15"/>
      <c r="H50" s="15">
        <f t="shared" si="9"/>
        <v>0</v>
      </c>
      <c r="I50" s="4"/>
      <c r="J50" s="15">
        <v>0</v>
      </c>
      <c r="K50" s="16"/>
      <c r="L50" s="15">
        <v>0</v>
      </c>
      <c r="M50" s="16"/>
      <c r="N50" s="16">
        <f t="shared" si="7"/>
        <v>0</v>
      </c>
      <c r="O50" s="16"/>
      <c r="P50" s="16">
        <f t="shared" si="10"/>
        <v>0</v>
      </c>
      <c r="Q50" s="17"/>
      <c r="R50" s="16">
        <f t="shared" si="11"/>
        <v>0</v>
      </c>
      <c r="S50" s="3"/>
      <c r="T50" s="18">
        <v>0.15</v>
      </c>
      <c r="U50" s="4"/>
      <c r="V50" s="16">
        <f t="shared" si="12"/>
        <v>0</v>
      </c>
      <c r="W50" s="16"/>
      <c r="X50" s="16">
        <f t="shared" si="13"/>
        <v>0</v>
      </c>
      <c r="Y50" s="16"/>
      <c r="Z50" s="16">
        <f t="shared" si="14"/>
        <v>0</v>
      </c>
      <c r="AA50" s="16"/>
      <c r="AB50" s="16">
        <f t="shared" si="15"/>
        <v>0</v>
      </c>
    </row>
    <row r="51" spans="1:28" s="1" customFormat="1" ht="12.75">
      <c r="A51" s="4">
        <v>7</v>
      </c>
      <c r="B51" s="3"/>
      <c r="C51" s="4">
        <v>8</v>
      </c>
      <c r="D51" s="3" t="s">
        <v>57</v>
      </c>
      <c r="E51" s="4"/>
      <c r="F51" s="15">
        <f t="shared" si="8"/>
        <v>0</v>
      </c>
      <c r="G51" s="15"/>
      <c r="H51" s="15">
        <f t="shared" si="9"/>
        <v>0</v>
      </c>
      <c r="I51" s="4"/>
      <c r="J51" s="15">
        <v>1177.4259599999996</v>
      </c>
      <c r="K51" s="16"/>
      <c r="L51" s="15">
        <v>0</v>
      </c>
      <c r="M51" s="16"/>
      <c r="N51" s="16">
        <f t="shared" si="7"/>
        <v>1177.4259599999996</v>
      </c>
      <c r="O51" s="16"/>
      <c r="P51" s="16">
        <f t="shared" si="10"/>
        <v>1766.1389399999994</v>
      </c>
      <c r="Q51" s="17"/>
      <c r="R51" s="16">
        <f t="shared" si="11"/>
        <v>588.71297999999979</v>
      </c>
      <c r="S51" s="3"/>
      <c r="T51" s="18">
        <v>0.2</v>
      </c>
      <c r="U51" s="4"/>
      <c r="V51" s="16">
        <f t="shared" si="12"/>
        <v>353.22778799999992</v>
      </c>
      <c r="W51" s="16"/>
      <c r="X51" s="16">
        <f t="shared" si="13"/>
        <v>117.74259599999996</v>
      </c>
      <c r="Y51" s="16"/>
      <c r="Z51" s="16">
        <f t="shared" si="14"/>
        <v>824.19817199999966</v>
      </c>
      <c r="AA51" s="16"/>
      <c r="AB51" s="16">
        <f t="shared" si="15"/>
        <v>1059.6833639999995</v>
      </c>
    </row>
    <row r="52" spans="1:28" s="1" customFormat="1" ht="12.75">
      <c r="A52" s="4">
        <v>8</v>
      </c>
      <c r="B52" s="3"/>
      <c r="C52" s="4">
        <v>10</v>
      </c>
      <c r="D52" s="3" t="s">
        <v>59</v>
      </c>
      <c r="E52" s="4"/>
      <c r="F52" s="15">
        <f t="shared" si="8"/>
        <v>1012.0550000000001</v>
      </c>
      <c r="G52" s="15"/>
      <c r="H52" s="15">
        <f t="shared" si="9"/>
        <v>1564.085</v>
      </c>
      <c r="I52" s="4"/>
      <c r="J52" s="15">
        <v>11350.786050000006</v>
      </c>
      <c r="K52" s="16"/>
      <c r="L52" s="15">
        <v>0</v>
      </c>
      <c r="M52" s="16"/>
      <c r="N52" s="16">
        <f t="shared" si="7"/>
        <v>11350.786050000006</v>
      </c>
      <c r="O52" s="16"/>
      <c r="P52" s="16">
        <f t="shared" si="10"/>
        <v>18038.234075000008</v>
      </c>
      <c r="Q52" s="17"/>
      <c r="R52" s="16">
        <f t="shared" si="11"/>
        <v>7239.4780250000031</v>
      </c>
      <c r="S52" s="3"/>
      <c r="T52" s="18">
        <v>0.3</v>
      </c>
      <c r="U52" s="4"/>
      <c r="V52" s="16">
        <f t="shared" si="12"/>
        <v>5411.4702225000019</v>
      </c>
      <c r="W52" s="16"/>
      <c r="X52" s="16">
        <f t="shared" si="13"/>
        <v>2171.8434075000009</v>
      </c>
      <c r="Y52" s="16"/>
      <c r="Z52" s="16">
        <f t="shared" si="14"/>
        <v>6951.3708275000045</v>
      </c>
      <c r="AA52" s="16"/>
      <c r="AB52" s="16">
        <f t="shared" si="15"/>
        <v>10743.027642500005</v>
      </c>
    </row>
    <row r="53" spans="1:28" s="1" customFormat="1" ht="12.75">
      <c r="A53" s="4">
        <v>9</v>
      </c>
      <c r="B53" s="3"/>
      <c r="C53" s="4">
        <v>12</v>
      </c>
      <c r="D53" s="3" t="s">
        <v>61</v>
      </c>
      <c r="E53" s="4"/>
      <c r="F53" s="15">
        <f t="shared" si="8"/>
        <v>0</v>
      </c>
      <c r="G53" s="15"/>
      <c r="H53" s="15">
        <f t="shared" si="9"/>
        <v>5429.8</v>
      </c>
      <c r="I53" s="4"/>
      <c r="J53" s="15">
        <v>21029.794133319043</v>
      </c>
      <c r="K53" s="16"/>
      <c r="L53" s="15">
        <v>0</v>
      </c>
      <c r="M53" s="16"/>
      <c r="N53" s="16">
        <f t="shared" si="7"/>
        <v>21029.794133319043</v>
      </c>
      <c r="O53" s="16"/>
      <c r="P53" s="16">
        <f>F53+N53*1</f>
        <v>21029.794133319043</v>
      </c>
      <c r="Q53" s="17"/>
      <c r="R53" s="16">
        <f t="shared" si="11"/>
        <v>15944.697066659523</v>
      </c>
      <c r="S53" s="3"/>
      <c r="T53" s="18">
        <v>1</v>
      </c>
      <c r="U53" s="4"/>
      <c r="V53" s="16">
        <f t="shared" si="12"/>
        <v>21029.794133319043</v>
      </c>
      <c r="W53" s="16"/>
      <c r="X53" s="16">
        <f t="shared" si="13"/>
        <v>15944.697066659523</v>
      </c>
      <c r="Y53" s="16"/>
      <c r="Z53" s="16">
        <f t="shared" si="14"/>
        <v>0</v>
      </c>
      <c r="AA53" s="16"/>
      <c r="AB53" s="16">
        <f t="shared" si="15"/>
        <v>10514.89706665952</v>
      </c>
    </row>
    <row r="54" spans="1:28" s="1" customFormat="1" ht="12.75">
      <c r="A54" s="4">
        <v>10</v>
      </c>
      <c r="B54" s="3"/>
      <c r="C54" s="4">
        <v>13</v>
      </c>
      <c r="D54" s="3" t="s">
        <v>63</v>
      </c>
      <c r="E54" s="4"/>
      <c r="F54" s="15">
        <f t="shared" si="8"/>
        <v>0</v>
      </c>
      <c r="G54" s="15"/>
      <c r="H54" s="15">
        <f t="shared" si="9"/>
        <v>0</v>
      </c>
      <c r="I54" s="4"/>
      <c r="J54" s="15">
        <v>0</v>
      </c>
      <c r="K54" s="16"/>
      <c r="L54" s="15">
        <v>0</v>
      </c>
      <c r="M54" s="16"/>
      <c r="N54" s="16">
        <f t="shared" si="7"/>
        <v>0</v>
      </c>
      <c r="O54" s="16"/>
      <c r="P54" s="16">
        <f t="shared" ref="P54:P63" si="16">F54+N54*1.5</f>
        <v>0</v>
      </c>
      <c r="Q54" s="17"/>
      <c r="R54" s="16">
        <f t="shared" si="11"/>
        <v>0</v>
      </c>
      <c r="S54" s="3"/>
      <c r="T54" s="18" t="s">
        <v>64</v>
      </c>
      <c r="U54" s="4"/>
      <c r="V54" s="16">
        <v>0</v>
      </c>
      <c r="W54" s="16"/>
      <c r="X54" s="16">
        <v>0</v>
      </c>
      <c r="Y54" s="16"/>
      <c r="Z54" s="16">
        <f t="shared" si="14"/>
        <v>0</v>
      </c>
      <c r="AA54" s="16"/>
      <c r="AB54" s="16">
        <f t="shared" si="15"/>
        <v>0</v>
      </c>
    </row>
    <row r="55" spans="1:28" s="1" customFormat="1" ht="12.75">
      <c r="A55" s="4">
        <v>11</v>
      </c>
      <c r="B55" s="3"/>
      <c r="C55" s="19">
        <v>14.1</v>
      </c>
      <c r="D55" s="3" t="s">
        <v>66</v>
      </c>
      <c r="E55" s="4"/>
      <c r="F55" s="15">
        <f t="shared" si="8"/>
        <v>2.4975000000000001</v>
      </c>
      <c r="G55" s="15"/>
      <c r="H55" s="15">
        <f t="shared" si="9"/>
        <v>2.6325000000000003</v>
      </c>
      <c r="I55" s="4"/>
      <c r="J55" s="15">
        <v>0</v>
      </c>
      <c r="K55" s="16"/>
      <c r="L55" s="15">
        <v>0</v>
      </c>
      <c r="M55" s="16"/>
      <c r="N55" s="16">
        <f t="shared" si="7"/>
        <v>0</v>
      </c>
      <c r="O55" s="16"/>
      <c r="P55" s="16">
        <f t="shared" si="16"/>
        <v>2.4975000000000001</v>
      </c>
      <c r="Q55" s="17"/>
      <c r="R55" s="16">
        <f t="shared" si="11"/>
        <v>2.6325000000000003</v>
      </c>
      <c r="S55" s="3"/>
      <c r="T55" s="18">
        <v>0.05</v>
      </c>
      <c r="U55" s="4"/>
      <c r="V55" s="16">
        <f t="shared" ref="V55:V63" si="17">T55*P55</f>
        <v>0.12487500000000001</v>
      </c>
      <c r="W55" s="16"/>
      <c r="X55" s="16">
        <f t="shared" ref="X55:X63" si="18">T55*R55</f>
        <v>0.13162500000000002</v>
      </c>
      <c r="Y55" s="16"/>
      <c r="Z55" s="16">
        <f t="shared" si="14"/>
        <v>2.3726250000000002</v>
      </c>
      <c r="AA55" s="16"/>
      <c r="AB55" s="16">
        <f t="shared" si="15"/>
        <v>2.5008750000000002</v>
      </c>
    </row>
    <row r="56" spans="1:28" s="1" customFormat="1" ht="12.75">
      <c r="A56" s="4">
        <v>12</v>
      </c>
      <c r="B56" s="3"/>
      <c r="C56" s="19">
        <v>14.1</v>
      </c>
      <c r="D56" s="3" t="s">
        <v>68</v>
      </c>
      <c r="E56" s="4"/>
      <c r="F56" s="15">
        <f t="shared" si="8"/>
        <v>0</v>
      </c>
      <c r="G56" s="15"/>
      <c r="H56" s="15">
        <f t="shared" si="9"/>
        <v>0</v>
      </c>
      <c r="I56" s="4"/>
      <c r="J56" s="15">
        <v>0</v>
      </c>
      <c r="K56" s="16"/>
      <c r="L56" s="15">
        <v>0</v>
      </c>
      <c r="M56" s="16"/>
      <c r="N56" s="16">
        <f t="shared" si="7"/>
        <v>0</v>
      </c>
      <c r="O56" s="16"/>
      <c r="P56" s="16">
        <f t="shared" si="16"/>
        <v>0</v>
      </c>
      <c r="Q56" s="17"/>
      <c r="R56" s="16">
        <f t="shared" si="11"/>
        <v>0</v>
      </c>
      <c r="S56" s="3"/>
      <c r="T56" s="18">
        <v>7.0000000000000007E-2</v>
      </c>
      <c r="U56" s="20"/>
      <c r="V56" s="16">
        <f t="shared" si="17"/>
        <v>0</v>
      </c>
      <c r="W56" s="16"/>
      <c r="X56" s="16">
        <f t="shared" si="18"/>
        <v>0</v>
      </c>
      <c r="Y56" s="16"/>
      <c r="Z56" s="16">
        <f t="shared" si="14"/>
        <v>0</v>
      </c>
      <c r="AA56" s="16"/>
      <c r="AB56" s="16">
        <f t="shared" si="15"/>
        <v>0</v>
      </c>
    </row>
    <row r="57" spans="1:28" s="1" customFormat="1" ht="12.75">
      <c r="A57" s="4">
        <v>13</v>
      </c>
      <c r="B57" s="3"/>
      <c r="C57" s="4">
        <v>17</v>
      </c>
      <c r="D57" s="3" t="s">
        <v>70</v>
      </c>
      <c r="E57" s="4"/>
      <c r="F57" s="15">
        <f t="shared" si="8"/>
        <v>0</v>
      </c>
      <c r="G57" s="15"/>
      <c r="H57" s="15">
        <f t="shared" si="9"/>
        <v>0</v>
      </c>
      <c r="I57" s="4"/>
      <c r="J57" s="15">
        <v>0</v>
      </c>
      <c r="K57" s="16"/>
      <c r="L57" s="15">
        <v>0</v>
      </c>
      <c r="M57" s="16"/>
      <c r="N57" s="16">
        <f t="shared" si="7"/>
        <v>0</v>
      </c>
      <c r="O57" s="16"/>
      <c r="P57" s="16">
        <f t="shared" si="16"/>
        <v>0</v>
      </c>
      <c r="Q57" s="17"/>
      <c r="R57" s="16">
        <f t="shared" si="11"/>
        <v>0</v>
      </c>
      <c r="S57" s="3"/>
      <c r="T57" s="18">
        <v>0.08</v>
      </c>
      <c r="U57" s="4"/>
      <c r="V57" s="16">
        <f t="shared" si="17"/>
        <v>0</v>
      </c>
      <c r="W57" s="16"/>
      <c r="X57" s="16">
        <f t="shared" si="18"/>
        <v>0</v>
      </c>
      <c r="Y57" s="16"/>
      <c r="Z57" s="16">
        <f t="shared" si="14"/>
        <v>0</v>
      </c>
      <c r="AA57" s="16"/>
      <c r="AB57" s="16">
        <f t="shared" si="15"/>
        <v>0</v>
      </c>
    </row>
    <row r="58" spans="1:28" s="1" customFormat="1" ht="12.75">
      <c r="A58" s="4">
        <v>14</v>
      </c>
      <c r="B58" s="3"/>
      <c r="C58" s="4">
        <v>38</v>
      </c>
      <c r="D58" s="3" t="s">
        <v>72</v>
      </c>
      <c r="E58" s="4"/>
      <c r="F58" s="15">
        <f t="shared" si="8"/>
        <v>0</v>
      </c>
      <c r="G58" s="15"/>
      <c r="H58" s="15">
        <f t="shared" si="9"/>
        <v>0</v>
      </c>
      <c r="I58" s="4"/>
      <c r="J58" s="15">
        <v>226.61588</v>
      </c>
      <c r="K58" s="16"/>
      <c r="L58" s="15">
        <v>0</v>
      </c>
      <c r="M58" s="16"/>
      <c r="N58" s="16">
        <f t="shared" si="7"/>
        <v>226.61588</v>
      </c>
      <c r="O58" s="16"/>
      <c r="P58" s="16">
        <f t="shared" si="16"/>
        <v>339.92381999999998</v>
      </c>
      <c r="Q58" s="17"/>
      <c r="R58" s="16">
        <f t="shared" si="11"/>
        <v>113.30794</v>
      </c>
      <c r="S58" s="3"/>
      <c r="T58" s="18">
        <v>0.3</v>
      </c>
      <c r="U58" s="4"/>
      <c r="V58" s="16">
        <f t="shared" si="17"/>
        <v>101.97714599999999</v>
      </c>
      <c r="W58" s="16"/>
      <c r="X58" s="16">
        <f t="shared" si="18"/>
        <v>33.992381999999999</v>
      </c>
      <c r="Y58" s="16"/>
      <c r="Z58" s="16">
        <f t="shared" si="14"/>
        <v>124.63873400000001</v>
      </c>
      <c r="AA58" s="16"/>
      <c r="AB58" s="16">
        <f t="shared" si="15"/>
        <v>192.62349800000001</v>
      </c>
    </row>
    <row r="59" spans="1:28" s="1" customFormat="1" ht="12.75">
      <c r="A59" s="4">
        <v>15</v>
      </c>
      <c r="B59" s="3"/>
      <c r="C59" s="4">
        <v>41</v>
      </c>
      <c r="D59" s="3" t="s">
        <v>74</v>
      </c>
      <c r="E59" s="4"/>
      <c r="F59" s="15">
        <f t="shared" si="8"/>
        <v>120</v>
      </c>
      <c r="G59" s="15"/>
      <c r="H59" s="15">
        <f t="shared" si="9"/>
        <v>168</v>
      </c>
      <c r="I59" s="4"/>
      <c r="J59" s="15">
        <v>0</v>
      </c>
      <c r="K59" s="16"/>
      <c r="L59" s="15">
        <v>0</v>
      </c>
      <c r="M59" s="16"/>
      <c r="N59" s="16">
        <f t="shared" si="7"/>
        <v>0</v>
      </c>
      <c r="O59" s="16"/>
      <c r="P59" s="16">
        <f t="shared" si="16"/>
        <v>120</v>
      </c>
      <c r="Q59" s="17"/>
      <c r="R59" s="16">
        <f t="shared" si="11"/>
        <v>168</v>
      </c>
      <c r="S59" s="3"/>
      <c r="T59" s="18">
        <v>0.25</v>
      </c>
      <c r="U59" s="4"/>
      <c r="V59" s="16">
        <f t="shared" si="17"/>
        <v>30</v>
      </c>
      <c r="W59" s="16"/>
      <c r="X59" s="16">
        <f t="shared" si="18"/>
        <v>42</v>
      </c>
      <c r="Y59" s="16"/>
      <c r="Z59" s="16">
        <f t="shared" si="14"/>
        <v>90</v>
      </c>
      <c r="AA59" s="16"/>
      <c r="AB59" s="16">
        <f t="shared" si="15"/>
        <v>126</v>
      </c>
    </row>
    <row r="60" spans="1:28" s="1" customFormat="1" ht="12.75">
      <c r="A60" s="4">
        <v>16</v>
      </c>
      <c r="B60" s="3"/>
      <c r="C60" s="4">
        <v>45</v>
      </c>
      <c r="D60" s="21" t="s">
        <v>76</v>
      </c>
      <c r="E60" s="4"/>
      <c r="F60" s="15">
        <f t="shared" si="8"/>
        <v>0</v>
      </c>
      <c r="G60" s="15"/>
      <c r="H60" s="15">
        <f t="shared" si="9"/>
        <v>0</v>
      </c>
      <c r="I60" s="4"/>
      <c r="J60" s="15">
        <v>0</v>
      </c>
      <c r="K60" s="16"/>
      <c r="L60" s="15">
        <v>0</v>
      </c>
      <c r="M60" s="16"/>
      <c r="N60" s="16">
        <f t="shared" si="7"/>
        <v>0</v>
      </c>
      <c r="O60" s="16"/>
      <c r="P60" s="16">
        <f t="shared" si="16"/>
        <v>0</v>
      </c>
      <c r="Q60" s="17"/>
      <c r="R60" s="16">
        <f t="shared" si="11"/>
        <v>0</v>
      </c>
      <c r="S60" s="3"/>
      <c r="T60" s="18">
        <v>0.45</v>
      </c>
      <c r="U60" s="4"/>
      <c r="V60" s="16">
        <f t="shared" si="17"/>
        <v>0</v>
      </c>
      <c r="W60" s="16"/>
      <c r="X60" s="16">
        <f t="shared" si="18"/>
        <v>0</v>
      </c>
      <c r="Y60" s="16"/>
      <c r="Z60" s="16">
        <f t="shared" si="14"/>
        <v>0</v>
      </c>
      <c r="AA60" s="16"/>
      <c r="AB60" s="16">
        <f t="shared" si="15"/>
        <v>0</v>
      </c>
    </row>
    <row r="61" spans="1:28" s="1" customFormat="1" ht="12.75">
      <c r="A61" s="4">
        <v>17</v>
      </c>
      <c r="B61" s="3"/>
      <c r="C61" s="4">
        <v>49</v>
      </c>
      <c r="D61" s="3" t="s">
        <v>78</v>
      </c>
      <c r="E61" s="4"/>
      <c r="F61" s="15">
        <f t="shared" si="8"/>
        <v>0</v>
      </c>
      <c r="G61" s="15"/>
      <c r="H61" s="15">
        <f t="shared" si="9"/>
        <v>0</v>
      </c>
      <c r="I61" s="4"/>
      <c r="J61" s="15">
        <v>0</v>
      </c>
      <c r="K61" s="16"/>
      <c r="L61" s="15">
        <v>0</v>
      </c>
      <c r="M61" s="16"/>
      <c r="N61" s="16">
        <f t="shared" si="7"/>
        <v>0</v>
      </c>
      <c r="O61" s="16"/>
      <c r="P61" s="16">
        <f t="shared" si="16"/>
        <v>0</v>
      </c>
      <c r="Q61" s="17"/>
      <c r="R61" s="16">
        <f t="shared" si="11"/>
        <v>0</v>
      </c>
      <c r="S61" s="3"/>
      <c r="T61" s="18">
        <v>0.08</v>
      </c>
      <c r="U61" s="4"/>
      <c r="V61" s="16">
        <f t="shared" si="17"/>
        <v>0</v>
      </c>
      <c r="W61" s="16"/>
      <c r="X61" s="16">
        <f t="shared" si="18"/>
        <v>0</v>
      </c>
      <c r="Y61" s="16"/>
      <c r="Z61" s="16">
        <f t="shared" si="14"/>
        <v>0</v>
      </c>
      <c r="AA61" s="16"/>
      <c r="AB61" s="16">
        <f t="shared" si="15"/>
        <v>0</v>
      </c>
    </row>
    <row r="62" spans="1:28" s="1" customFormat="1" ht="12.75">
      <c r="A62" s="4">
        <v>18</v>
      </c>
      <c r="B62" s="3"/>
      <c r="C62" s="4">
        <v>50</v>
      </c>
      <c r="D62" s="21" t="s">
        <v>80</v>
      </c>
      <c r="E62" s="4"/>
      <c r="F62" s="15">
        <f t="shared" si="8"/>
        <v>150.97249999999985</v>
      </c>
      <c r="G62" s="15"/>
      <c r="H62" s="15">
        <f t="shared" si="9"/>
        <v>625.45749999999998</v>
      </c>
      <c r="I62" s="4"/>
      <c r="J62" s="15">
        <v>0</v>
      </c>
      <c r="K62" s="16"/>
      <c r="L62" s="15">
        <v>0</v>
      </c>
      <c r="M62" s="16"/>
      <c r="N62" s="16">
        <f t="shared" si="7"/>
        <v>0</v>
      </c>
      <c r="O62" s="16"/>
      <c r="P62" s="16">
        <f t="shared" si="16"/>
        <v>150.97249999999985</v>
      </c>
      <c r="Q62" s="17"/>
      <c r="R62" s="16">
        <f t="shared" si="11"/>
        <v>625.45749999999998</v>
      </c>
      <c r="S62" s="3"/>
      <c r="T62" s="18">
        <v>0.55000000000000004</v>
      </c>
      <c r="U62" s="4"/>
      <c r="V62" s="16">
        <f t="shared" si="17"/>
        <v>83.034874999999928</v>
      </c>
      <c r="W62" s="16"/>
      <c r="X62" s="16">
        <f t="shared" si="18"/>
        <v>344.00162499999999</v>
      </c>
      <c r="Y62" s="16"/>
      <c r="Z62" s="16">
        <f t="shared" si="14"/>
        <v>67.937624999999926</v>
      </c>
      <c r="AA62" s="16"/>
      <c r="AB62" s="16">
        <f t="shared" si="15"/>
        <v>281.45587499999999</v>
      </c>
    </row>
    <row r="63" spans="1:28" s="1" customFormat="1" ht="12.75">
      <c r="A63" s="4">
        <v>19</v>
      </c>
      <c r="B63" s="3"/>
      <c r="C63" s="4">
        <v>51</v>
      </c>
      <c r="D63" s="3" t="s">
        <v>82</v>
      </c>
      <c r="E63" s="4"/>
      <c r="F63" s="22">
        <f t="shared" si="8"/>
        <v>29216.642</v>
      </c>
      <c r="G63" s="15"/>
      <c r="H63" s="22">
        <f t="shared" si="9"/>
        <v>31143.013999999999</v>
      </c>
      <c r="I63" s="4"/>
      <c r="J63" s="22">
        <v>334557.97682268982</v>
      </c>
      <c r="K63" s="16"/>
      <c r="L63" s="22">
        <v>0</v>
      </c>
      <c r="M63" s="16"/>
      <c r="N63" s="23">
        <f t="shared" si="7"/>
        <v>334557.97682268982</v>
      </c>
      <c r="O63" s="16"/>
      <c r="P63" s="23">
        <f t="shared" si="16"/>
        <v>531053.60723403469</v>
      </c>
      <c r="Q63" s="17"/>
      <c r="R63" s="23">
        <f t="shared" si="11"/>
        <v>198422.0024113449</v>
      </c>
      <c r="S63" s="3"/>
      <c r="T63" s="18">
        <v>0.06</v>
      </c>
      <c r="U63" s="4"/>
      <c r="V63" s="23">
        <f t="shared" si="17"/>
        <v>31863.216434042079</v>
      </c>
      <c r="W63" s="16"/>
      <c r="X63" s="23">
        <f t="shared" si="18"/>
        <v>11905.320144680694</v>
      </c>
      <c r="Y63" s="16"/>
      <c r="Z63" s="23">
        <f t="shared" si="14"/>
        <v>331911.40238864772</v>
      </c>
      <c r="AA63" s="16"/>
      <c r="AB63" s="23">
        <f t="shared" si="15"/>
        <v>353795.67067800916</v>
      </c>
    </row>
    <row r="64" spans="1:28" s="1" customFormat="1" ht="12.75">
      <c r="A64" s="3"/>
      <c r="B64" s="3"/>
      <c r="C64" s="4"/>
      <c r="D64" s="3"/>
      <c r="E64" s="3"/>
      <c r="F64" s="3"/>
      <c r="G64" s="3"/>
      <c r="H64" s="3"/>
      <c r="I64" s="3"/>
      <c r="J64" s="16"/>
      <c r="K64" s="16"/>
      <c r="L64" s="16"/>
      <c r="M64" s="16"/>
      <c r="N64" s="16"/>
      <c r="O64" s="16"/>
      <c r="P64" s="16"/>
      <c r="Q64" s="17"/>
      <c r="R64" s="16"/>
      <c r="S64" s="3"/>
      <c r="T64" s="4"/>
      <c r="U64" s="3"/>
      <c r="V64" s="24"/>
      <c r="W64" s="24"/>
      <c r="X64" s="24"/>
      <c r="Z64" s="24"/>
    </row>
    <row r="65" spans="1:28" s="1" customFormat="1" ht="13.5" thickBot="1">
      <c r="A65" s="3">
        <v>20</v>
      </c>
      <c r="B65" s="3"/>
      <c r="C65" s="3" t="s">
        <v>84</v>
      </c>
      <c r="D65" s="3"/>
      <c r="E65" s="25" t="s">
        <v>85</v>
      </c>
      <c r="F65" s="26">
        <f>SUM(F45:F64)</f>
        <v>30502.167000000001</v>
      </c>
      <c r="G65" s="16">
        <f>SUM(G45:G64)</f>
        <v>0</v>
      </c>
      <c r="H65" s="26">
        <f>SUM(H45:H64)</f>
        <v>38932.989000000001</v>
      </c>
      <c r="I65" s="25"/>
      <c r="J65" s="26">
        <f>SUM(J45:J64)</f>
        <v>368342.59884600888</v>
      </c>
      <c r="K65" s="16"/>
      <c r="L65" s="26">
        <f>SUM(L45:L64)</f>
        <v>0</v>
      </c>
      <c r="M65" s="27"/>
      <c r="N65" s="26">
        <f>SUM(N45:N64)</f>
        <v>368342.59884600888</v>
      </c>
      <c r="O65" s="16"/>
      <c r="P65" s="26">
        <f>SUM(P45:P64)</f>
        <v>572501.16820235376</v>
      </c>
      <c r="Q65" s="27" t="s">
        <v>85</v>
      </c>
      <c r="R65" s="26">
        <f>SUM(R45:R64)</f>
        <v>223104.28842300441</v>
      </c>
      <c r="S65" s="3"/>
      <c r="T65" s="4"/>
      <c r="U65" s="25" t="s">
        <v>85</v>
      </c>
      <c r="V65" s="28">
        <f>SUM(V45:V64)</f>
        <v>58872.845473861125</v>
      </c>
      <c r="W65" s="29" t="s">
        <v>85</v>
      </c>
      <c r="X65" s="28">
        <f>SUM(X45:X64)</f>
        <v>30559.728846840218</v>
      </c>
      <c r="Z65" s="28">
        <f>SUM(Z45:Z64)</f>
        <v>339971.92037214775</v>
      </c>
      <c r="AB65" s="28">
        <f>SUM(AB45:AB64)</f>
        <v>376715.85899916867</v>
      </c>
    </row>
    <row r="66" spans="1:28" s="1" customFormat="1" ht="13.5" thickTop="1">
      <c r="A66" s="3"/>
      <c r="B66" s="3"/>
      <c r="C66" s="4"/>
      <c r="D66" s="3"/>
      <c r="E66" s="4"/>
      <c r="F66" s="4"/>
      <c r="G66" s="4"/>
      <c r="H66" s="4"/>
      <c r="I66" s="4"/>
      <c r="J66" s="3"/>
      <c r="K66" s="3"/>
      <c r="L66" s="3"/>
      <c r="M66" s="3"/>
    </row>
    <row r="67" spans="1:28" s="1" customFormat="1" ht="12.75">
      <c r="A67" s="31"/>
      <c r="B67" s="3"/>
      <c r="C67" s="4"/>
      <c r="D67" s="3"/>
      <c r="E67" s="3"/>
      <c r="F67" s="3"/>
      <c r="G67" s="3"/>
      <c r="H67" s="3"/>
      <c r="I67" s="3"/>
      <c r="J67" s="32">
        <v>0</v>
      </c>
      <c r="K67" s="3"/>
      <c r="L67" s="3"/>
      <c r="M67" s="3"/>
    </row>
    <row r="68" spans="1:28" s="1" customFormat="1" ht="12.75">
      <c r="A68" s="31"/>
      <c r="B68" s="3"/>
      <c r="C68" s="4"/>
      <c r="D68" s="3"/>
      <c r="E68" s="3"/>
      <c r="F68" s="3"/>
      <c r="G68" s="3"/>
      <c r="H68" s="3"/>
      <c r="I68" s="3"/>
      <c r="J68" s="3"/>
      <c r="K68" s="3"/>
      <c r="L68" s="3"/>
      <c r="M68" s="3"/>
    </row>
    <row r="69" spans="1:28" s="1" customFormat="1">
      <c r="C69" s="33"/>
      <c r="D69" s="34"/>
      <c r="E69" s="34"/>
      <c r="F69" s="35">
        <v>2018</v>
      </c>
      <c r="G69" s="34"/>
      <c r="H69" s="35">
        <v>2019</v>
      </c>
      <c r="I69" s="36"/>
    </row>
    <row r="70" spans="1:28" s="1" customFormat="1" ht="12.75">
      <c r="C70" s="37"/>
      <c r="D70" s="25" t="s">
        <v>122</v>
      </c>
      <c r="F70" s="15">
        <f>V35-X35</f>
        <v>8430.8220000000001</v>
      </c>
      <c r="H70" s="15">
        <f>V65-X65</f>
        <v>28313.116627020907</v>
      </c>
      <c r="I70" s="38"/>
    </row>
    <row r="71" spans="1:28" ht="12.75">
      <c r="C71" s="40"/>
      <c r="D71" s="25" t="s">
        <v>90</v>
      </c>
      <c r="F71" s="41">
        <v>0.26500000000000001</v>
      </c>
      <c r="H71" s="41">
        <f>F71</f>
        <v>0.26500000000000001</v>
      </c>
      <c r="I71" s="42"/>
    </row>
    <row r="72" spans="1:28" ht="12.75">
      <c r="C72" s="40"/>
      <c r="D72" s="25" t="s">
        <v>91</v>
      </c>
      <c r="F72" s="15">
        <f>F70*F71</f>
        <v>2234.1678300000003</v>
      </c>
      <c r="H72" s="15">
        <f>H70*H71</f>
        <v>7502.9759061605409</v>
      </c>
      <c r="I72" s="42"/>
      <c r="L72" s="450"/>
    </row>
    <row r="73" spans="1:28" ht="13.5" thickBot="1">
      <c r="C73" s="40"/>
      <c r="D73" s="25" t="s">
        <v>92</v>
      </c>
      <c r="F73" s="43">
        <f>F72/0.735</f>
        <v>3039.6841224489799</v>
      </c>
      <c r="H73" s="43">
        <f>H72/0.735</f>
        <v>10208.130484572164</v>
      </c>
      <c r="I73" s="42"/>
    </row>
    <row r="74" spans="1:28" ht="12.75" thickTop="1">
      <c r="C74" s="44"/>
      <c r="D74" s="45"/>
      <c r="E74" s="45"/>
      <c r="F74" s="45"/>
      <c r="G74" s="45"/>
      <c r="H74" s="45"/>
      <c r="I74" s="46"/>
    </row>
    <row r="81" spans="4:4">
      <c r="D81" s="451" t="s">
        <v>288</v>
      </c>
    </row>
  </sheetData>
  <mergeCells count="2">
    <mergeCell ref="A6:AB6"/>
    <mergeCell ref="A7:AB7"/>
  </mergeCells>
  <printOptions horizontalCentered="1"/>
  <pageMargins left="0.39370078740157499" right="0.39370078740157499" top="0.98425196850393704" bottom="0.78740157480314998" header="0.59055118110236204" footer="0.59055118110236204"/>
  <pageSetup scale="58" orientation="landscape" r:id="rId1"/>
  <headerFooter alignWithMargins="0">
    <oddHeader xml:space="preserve">&amp;R&amp;"Times New Roman,Regular"&amp;10Filed: 2018-xx-xx
EB-2018-xxxx
Exhibit A
Tab 2
Appendix A
&amp;USchedule 15&amp;"Arial MT,Regular"&amp;9&amp;U
</oddHeader>
  </headerFooter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4F5BB-994E-4A76-ACE7-AC8021195A15}">
  <sheetPr>
    <tabColor rgb="FFFFFF00"/>
  </sheetPr>
  <dimension ref="A1:U46"/>
  <sheetViews>
    <sheetView topLeftCell="C25" workbookViewId="0">
      <selection activeCell="D124" sqref="D124"/>
    </sheetView>
  </sheetViews>
  <sheetFormatPr defaultColWidth="9.140625" defaultRowHeight="12.75"/>
  <cols>
    <col min="1" max="1" width="9.140625" style="73"/>
    <col min="2" max="2" width="13.42578125" style="73" bestFit="1" customWidth="1"/>
    <col min="3" max="3" width="15" style="73" customWidth="1"/>
    <col min="4" max="4" width="12.42578125" style="73" customWidth="1"/>
    <col min="5" max="6" width="10.140625" style="73" bestFit="1" customWidth="1"/>
    <col min="7" max="7" width="11.42578125" style="73" bestFit="1" customWidth="1"/>
    <col min="8" max="8" width="13" style="73" bestFit="1" customWidth="1"/>
    <col min="9" max="9" width="9.140625" style="73"/>
    <col min="10" max="10" width="25.5703125" style="73" bestFit="1" customWidth="1"/>
    <col min="11" max="11" width="12" style="73" bestFit="1" customWidth="1"/>
    <col min="12" max="12" width="23.85546875" style="73" bestFit="1" customWidth="1"/>
    <col min="13" max="13" width="6.5703125" style="73" customWidth="1"/>
    <col min="14" max="14" width="13.5703125" style="73" customWidth="1"/>
    <col min="15" max="15" width="13.42578125" style="73" bestFit="1" customWidth="1"/>
    <col min="16" max="16" width="9.140625" style="73"/>
    <col min="17" max="18" width="15.42578125" style="73" customWidth="1"/>
    <col min="19" max="19" width="18.42578125" style="73" customWidth="1"/>
    <col min="20" max="20" width="15.140625" style="73" customWidth="1"/>
    <col min="21" max="21" width="15" style="73" customWidth="1"/>
    <col min="22" max="16384" width="9.140625" style="73"/>
  </cols>
  <sheetData>
    <row r="1" spans="1:21" ht="26.25">
      <c r="A1" s="386" t="s">
        <v>294</v>
      </c>
      <c r="H1" s="87" t="s">
        <v>127</v>
      </c>
      <c r="J1" s="387" t="s">
        <v>128</v>
      </c>
    </row>
    <row r="2" spans="1:21">
      <c r="A2" s="386" t="s">
        <v>295</v>
      </c>
      <c r="H2" s="388" t="s">
        <v>131</v>
      </c>
      <c r="J2" s="389" t="s">
        <v>132</v>
      </c>
    </row>
    <row r="3" spans="1:21">
      <c r="A3" s="386" t="s">
        <v>133</v>
      </c>
    </row>
    <row r="4" spans="1:21">
      <c r="A4" s="246" t="s">
        <v>191</v>
      </c>
      <c r="B4" s="247"/>
      <c r="F4" s="390" t="s">
        <v>296</v>
      </c>
      <c r="G4" s="391">
        <f>G17/C17</f>
        <v>0.14513266419708926</v>
      </c>
    </row>
    <row r="5" spans="1:21">
      <c r="A5" s="65"/>
      <c r="B5" s="392" t="s">
        <v>134</v>
      </c>
      <c r="C5" s="69" t="s">
        <v>135</v>
      </c>
      <c r="D5" s="393" t="s">
        <v>136</v>
      </c>
      <c r="E5" s="65"/>
      <c r="F5" s="394" t="s">
        <v>137</v>
      </c>
      <c r="G5" s="393" t="s">
        <v>138</v>
      </c>
      <c r="H5" s="394" t="s">
        <v>139</v>
      </c>
      <c r="I5" s="65"/>
      <c r="J5" s="70" t="s">
        <v>25</v>
      </c>
      <c r="K5" s="72" t="s">
        <v>140</v>
      </c>
    </row>
    <row r="6" spans="1:21">
      <c r="A6" s="74" t="s">
        <v>141</v>
      </c>
      <c r="B6" s="395" t="s">
        <v>142</v>
      </c>
      <c r="C6" s="74" t="s">
        <v>5</v>
      </c>
      <c r="D6" s="396" t="s">
        <v>143</v>
      </c>
      <c r="E6" s="77" t="s">
        <v>144</v>
      </c>
      <c r="F6" s="396" t="s">
        <v>145</v>
      </c>
      <c r="G6" s="397" t="s">
        <v>146</v>
      </c>
      <c r="H6" s="396" t="s">
        <v>147</v>
      </c>
      <c r="I6" s="78" t="s">
        <v>16</v>
      </c>
      <c r="J6" s="74"/>
      <c r="K6" s="80" t="s">
        <v>10</v>
      </c>
    </row>
    <row r="7" spans="1:21">
      <c r="A7" s="81" t="s">
        <v>148</v>
      </c>
      <c r="B7" s="398" t="s">
        <v>149</v>
      </c>
      <c r="C7" s="81" t="s">
        <v>84</v>
      </c>
      <c r="D7" s="399" t="s">
        <v>150</v>
      </c>
      <c r="E7" s="85"/>
      <c r="F7" s="400" t="s">
        <v>151</v>
      </c>
      <c r="G7" s="399" t="s">
        <v>152</v>
      </c>
      <c r="H7" s="400" t="s">
        <v>153</v>
      </c>
      <c r="I7" s="86" t="s">
        <v>154</v>
      </c>
      <c r="J7" s="86" t="s">
        <v>155</v>
      </c>
      <c r="K7" s="80" t="s">
        <v>243</v>
      </c>
      <c r="L7" s="87" t="s">
        <v>167</v>
      </c>
      <c r="M7" s="87"/>
      <c r="Q7" s="73" t="s">
        <v>297</v>
      </c>
      <c r="R7" s="73" t="s">
        <v>298</v>
      </c>
      <c r="S7" s="73" t="s">
        <v>299</v>
      </c>
      <c r="T7" s="73" t="s">
        <v>300</v>
      </c>
    </row>
    <row r="8" spans="1:21">
      <c r="A8" s="78"/>
      <c r="B8" s="88"/>
      <c r="C8" s="77"/>
      <c r="D8" s="77"/>
      <c r="E8" s="77"/>
      <c r="F8" s="77"/>
      <c r="G8" s="77"/>
      <c r="H8" s="77"/>
      <c r="I8" s="78"/>
      <c r="J8" s="89"/>
      <c r="K8" s="65"/>
    </row>
    <row r="9" spans="1:21">
      <c r="A9" s="79">
        <v>1</v>
      </c>
      <c r="B9" s="90">
        <v>1457919178</v>
      </c>
      <c r="C9" s="90">
        <v>0</v>
      </c>
      <c r="D9" s="90">
        <v>0</v>
      </c>
      <c r="E9" s="90">
        <v>0</v>
      </c>
      <c r="F9" s="90">
        <v>0</v>
      </c>
      <c r="G9" s="91">
        <v>0</v>
      </c>
      <c r="H9" s="91">
        <v>1457919178</v>
      </c>
      <c r="I9" s="92">
        <v>4</v>
      </c>
      <c r="J9" s="93">
        <v>58316767.119999997</v>
      </c>
      <c r="K9" s="91">
        <v>1399602410.8800001</v>
      </c>
      <c r="L9" s="94">
        <v>58316767.119999997</v>
      </c>
      <c r="M9" s="94"/>
      <c r="N9" s="73">
        <f t="shared" ref="N9:N19" si="0">(C9+F9)*0.5</f>
        <v>0</v>
      </c>
      <c r="O9" s="401">
        <f>G9-N9</f>
        <v>0</v>
      </c>
      <c r="P9" s="79">
        <v>1</v>
      </c>
      <c r="Q9" s="401" t="e">
        <f>SUMIF(#REF!,'EGD Dec 31 Acc CCA'!P9,#REF!)</f>
        <v>#REF!</v>
      </c>
      <c r="R9" s="401">
        <f>(H9*I9)/100</f>
        <v>58316767.119999997</v>
      </c>
      <c r="S9" s="401" t="e">
        <f>SUM(Q9:R9)</f>
        <v>#REF!</v>
      </c>
      <c r="T9" s="401">
        <v>41452960.550399996</v>
      </c>
      <c r="U9" s="402" t="e">
        <f>S9-T9</f>
        <v>#REF!</v>
      </c>
    </row>
    <row r="10" spans="1:21">
      <c r="A10" s="96" t="s">
        <v>157</v>
      </c>
      <c r="B10" s="90">
        <v>0</v>
      </c>
      <c r="C10" s="90">
        <v>0</v>
      </c>
      <c r="D10" s="90">
        <v>0</v>
      </c>
      <c r="E10" s="90">
        <v>0</v>
      </c>
      <c r="F10" s="90">
        <v>0</v>
      </c>
      <c r="G10" s="91">
        <v>0</v>
      </c>
      <c r="H10" s="91">
        <v>0</v>
      </c>
      <c r="I10" s="92">
        <v>6</v>
      </c>
      <c r="J10" s="93">
        <v>0</v>
      </c>
      <c r="K10" s="91">
        <v>0</v>
      </c>
      <c r="L10" s="94">
        <v>0</v>
      </c>
      <c r="M10" s="94"/>
      <c r="N10" s="73">
        <f t="shared" si="0"/>
        <v>0</v>
      </c>
      <c r="O10" s="401">
        <f t="shared" ref="O10:O25" si="1">G10-N10</f>
        <v>0</v>
      </c>
      <c r="P10" s="96" t="s">
        <v>157</v>
      </c>
      <c r="Q10" s="401" t="e">
        <f>SUMIF(#REF!,'EGD Dec 31 Acc CCA'!P10,#REF!)</f>
        <v>#REF!</v>
      </c>
      <c r="R10" s="401">
        <f t="shared" ref="R10:R26" si="2">(H10*I10)/100</f>
        <v>0</v>
      </c>
      <c r="S10" s="401" t="e">
        <f t="shared" ref="S10:S28" si="3">SUM(Q10:R10)</f>
        <v>#REF!</v>
      </c>
      <c r="T10" s="401" t="e">
        <f>(#REF!)</f>
        <v>#REF!</v>
      </c>
      <c r="U10" s="402" t="e">
        <f t="shared" ref="U10:U28" si="4">S10-T10</f>
        <v>#REF!</v>
      </c>
    </row>
    <row r="11" spans="1:21">
      <c r="A11" s="96">
        <v>2</v>
      </c>
      <c r="B11" s="90">
        <v>81805317</v>
      </c>
      <c r="C11" s="90">
        <v>0</v>
      </c>
      <c r="D11" s="90">
        <v>0</v>
      </c>
      <c r="E11" s="90">
        <v>0</v>
      </c>
      <c r="F11" s="90">
        <v>0</v>
      </c>
      <c r="G11" s="91">
        <v>0</v>
      </c>
      <c r="H11" s="91">
        <v>81805317</v>
      </c>
      <c r="I11" s="92">
        <v>6</v>
      </c>
      <c r="J11" s="93">
        <v>4908319.0199999996</v>
      </c>
      <c r="K11" s="91">
        <v>76896997.980000004</v>
      </c>
      <c r="L11" s="94">
        <v>4908319.0199999996</v>
      </c>
      <c r="M11" s="94"/>
      <c r="N11" s="73">
        <f t="shared" si="0"/>
        <v>0</v>
      </c>
      <c r="O11" s="401">
        <f t="shared" si="1"/>
        <v>0</v>
      </c>
      <c r="P11" s="96">
        <v>2</v>
      </c>
      <c r="Q11" s="401" t="e">
        <f>SUMIF(#REF!,'EGD Dec 31 Acc CCA'!P11,#REF!)</f>
        <v>#REF!</v>
      </c>
      <c r="R11" s="401">
        <f t="shared" si="2"/>
        <v>4908319.0199999996</v>
      </c>
      <c r="S11" s="401" t="e">
        <f t="shared" si="3"/>
        <v>#REF!</v>
      </c>
      <c r="T11" s="401" t="e">
        <v>#VALUE!</v>
      </c>
      <c r="U11" s="402" t="e">
        <f t="shared" si="4"/>
        <v>#REF!</v>
      </c>
    </row>
    <row r="12" spans="1:21">
      <c r="A12" s="96">
        <v>3</v>
      </c>
      <c r="B12" s="90">
        <v>174011</v>
      </c>
      <c r="C12" s="90">
        <v>0</v>
      </c>
      <c r="D12" s="90">
        <v>0</v>
      </c>
      <c r="E12" s="90">
        <v>0</v>
      </c>
      <c r="F12" s="90">
        <v>0</v>
      </c>
      <c r="G12" s="91">
        <v>0</v>
      </c>
      <c r="H12" s="91">
        <v>174011</v>
      </c>
      <c r="I12" s="92">
        <v>5</v>
      </c>
      <c r="J12" s="93">
        <v>8700.5499999999993</v>
      </c>
      <c r="K12" s="91">
        <v>165310.45000000001</v>
      </c>
      <c r="L12" s="94">
        <v>8700.5499999999993</v>
      </c>
      <c r="M12" s="94"/>
      <c r="N12" s="73">
        <f t="shared" si="0"/>
        <v>0</v>
      </c>
      <c r="O12" s="401">
        <f t="shared" si="1"/>
        <v>0</v>
      </c>
      <c r="P12" s="96">
        <v>3</v>
      </c>
      <c r="Q12" s="401" t="e">
        <f>SUMIF(#REF!,'EGD Dec 31 Acc CCA'!P12,#REF!)</f>
        <v>#REF!</v>
      </c>
      <c r="R12" s="401">
        <f t="shared" si="2"/>
        <v>8700.5499999999993</v>
      </c>
      <c r="S12" s="401" t="e">
        <f t="shared" si="3"/>
        <v>#REF!</v>
      </c>
      <c r="T12" s="401" t="e">
        <v>#VALUE!</v>
      </c>
      <c r="U12" s="402" t="e">
        <f t="shared" si="4"/>
        <v>#REF!</v>
      </c>
    </row>
    <row r="13" spans="1:21">
      <c r="A13" s="96">
        <v>6</v>
      </c>
      <c r="B13" s="90">
        <v>7253</v>
      </c>
      <c r="C13" s="90">
        <v>0</v>
      </c>
      <c r="D13" s="90">
        <v>0</v>
      </c>
      <c r="E13" s="90">
        <v>0</v>
      </c>
      <c r="F13" s="90">
        <v>0</v>
      </c>
      <c r="G13" s="91">
        <v>0</v>
      </c>
      <c r="H13" s="91">
        <v>7253</v>
      </c>
      <c r="I13" s="92">
        <v>10</v>
      </c>
      <c r="J13" s="93">
        <v>725.3</v>
      </c>
      <c r="K13" s="91">
        <v>6527.7</v>
      </c>
      <c r="L13" s="94">
        <v>725.3</v>
      </c>
      <c r="M13" s="94"/>
      <c r="N13" s="403">
        <f t="shared" si="0"/>
        <v>0</v>
      </c>
      <c r="O13" s="401">
        <f t="shared" si="1"/>
        <v>0</v>
      </c>
      <c r="P13" s="96">
        <v>6</v>
      </c>
      <c r="Q13" s="401" t="e">
        <f>SUMIF(#REF!,'EGD Dec 31 Acc CCA'!P13,#REF!)</f>
        <v>#REF!</v>
      </c>
      <c r="R13" s="401">
        <f t="shared" si="2"/>
        <v>725.3</v>
      </c>
      <c r="S13" s="401" t="e">
        <f t="shared" si="3"/>
        <v>#REF!</v>
      </c>
      <c r="T13" s="401" t="e">
        <v>#VALUE!</v>
      </c>
      <c r="U13" s="402" t="e">
        <f t="shared" si="4"/>
        <v>#REF!</v>
      </c>
    </row>
    <row r="14" spans="1:21">
      <c r="A14" s="96">
        <v>7</v>
      </c>
      <c r="B14" s="90">
        <v>0</v>
      </c>
      <c r="C14" s="90">
        <v>0</v>
      </c>
      <c r="D14" s="90">
        <v>0</v>
      </c>
      <c r="E14" s="90">
        <v>0</v>
      </c>
      <c r="F14" s="90">
        <v>0</v>
      </c>
      <c r="G14" s="91">
        <v>0</v>
      </c>
      <c r="H14" s="91">
        <v>0</v>
      </c>
      <c r="I14" s="92">
        <v>15</v>
      </c>
      <c r="J14" s="93">
        <v>0</v>
      </c>
      <c r="K14" s="91">
        <v>0</v>
      </c>
      <c r="L14" s="94">
        <v>0</v>
      </c>
      <c r="M14" s="94"/>
      <c r="N14" s="403">
        <f t="shared" si="0"/>
        <v>0</v>
      </c>
      <c r="O14" s="401">
        <f t="shared" si="1"/>
        <v>0</v>
      </c>
      <c r="P14" s="96">
        <v>7</v>
      </c>
      <c r="Q14" s="401" t="e">
        <f>SUMIF(#REF!,'EGD Dec 31 Acc CCA'!P14,#REF!)</f>
        <v>#REF!</v>
      </c>
      <c r="R14" s="401">
        <f t="shared" si="2"/>
        <v>0</v>
      </c>
      <c r="S14" s="401" t="e">
        <f t="shared" si="3"/>
        <v>#REF!</v>
      </c>
      <c r="T14" s="401" t="e">
        <v>#VALUE!</v>
      </c>
      <c r="U14" s="402" t="e">
        <f t="shared" si="4"/>
        <v>#REF!</v>
      </c>
    </row>
    <row r="15" spans="1:21">
      <c r="A15" s="96">
        <v>8</v>
      </c>
      <c r="B15" s="90">
        <v>14474298</v>
      </c>
      <c r="C15" s="90">
        <v>1388042.8799999994</v>
      </c>
      <c r="D15" s="90">
        <v>1177425.9599999995</v>
      </c>
      <c r="E15" s="90">
        <v>0</v>
      </c>
      <c r="F15" s="90">
        <v>0</v>
      </c>
      <c r="G15" s="91">
        <v>694021.43999999971</v>
      </c>
      <c r="H15" s="91">
        <v>16345745.399999999</v>
      </c>
      <c r="I15" s="92">
        <v>20</v>
      </c>
      <c r="J15" s="93">
        <v>3269149.08</v>
      </c>
      <c r="K15" s="91">
        <v>12593191.799999999</v>
      </c>
      <c r="L15" s="94">
        <v>3269149.08</v>
      </c>
      <c r="M15" s="94"/>
      <c r="N15" s="403">
        <f t="shared" si="0"/>
        <v>694021.43999999971</v>
      </c>
      <c r="O15" s="401">
        <f t="shared" si="1"/>
        <v>0</v>
      </c>
      <c r="P15" s="96">
        <v>8</v>
      </c>
      <c r="Q15" s="401" t="e">
        <f>SUMIF(#REF!,'EGD Dec 31 Acc CCA'!P15,#REF!)</f>
        <v>#REF!</v>
      </c>
      <c r="R15" s="401">
        <f t="shared" si="2"/>
        <v>3269149.08</v>
      </c>
      <c r="S15" s="401" t="e">
        <f t="shared" si="3"/>
        <v>#REF!</v>
      </c>
      <c r="T15" s="401" t="e">
        <v>#VALUE!</v>
      </c>
      <c r="U15" s="402" t="e">
        <f t="shared" si="4"/>
        <v>#REF!</v>
      </c>
    </row>
    <row r="16" spans="1:21">
      <c r="A16" s="96">
        <v>10</v>
      </c>
      <c r="B16" s="90">
        <v>17893604</v>
      </c>
      <c r="C16" s="90">
        <v>14500867.480000006</v>
      </c>
      <c r="D16" s="90">
        <v>11350786.050000006</v>
      </c>
      <c r="E16" s="90">
        <v>0</v>
      </c>
      <c r="F16" s="90">
        <v>-358814.75</v>
      </c>
      <c r="G16" s="91">
        <v>7071026.365000003</v>
      </c>
      <c r="H16" s="91">
        <v>36315416.415000007</v>
      </c>
      <c r="I16" s="92">
        <v>30</v>
      </c>
      <c r="J16" s="93">
        <v>10894624.924500003</v>
      </c>
      <c r="K16" s="91">
        <v>21141031.805500001</v>
      </c>
      <c r="L16" s="94">
        <v>10894624.924500003</v>
      </c>
      <c r="M16" s="94"/>
      <c r="N16" s="403">
        <f t="shared" si="0"/>
        <v>7071026.365000003</v>
      </c>
      <c r="O16" s="401">
        <f t="shared" si="1"/>
        <v>0</v>
      </c>
      <c r="P16" s="96">
        <v>10</v>
      </c>
      <c r="Q16" s="401" t="e">
        <f>SUMIF(#REF!,'EGD Dec 31 Acc CCA'!P16,#REF!)</f>
        <v>#REF!</v>
      </c>
      <c r="R16" s="401">
        <f t="shared" si="2"/>
        <v>10894624.924500003</v>
      </c>
      <c r="S16" s="401" t="e">
        <f t="shared" si="3"/>
        <v>#REF!</v>
      </c>
      <c r="T16" s="401" t="e">
        <v>#VALUE!</v>
      </c>
      <c r="U16" s="402" t="e">
        <f t="shared" si="4"/>
        <v>#REF!</v>
      </c>
    </row>
    <row r="17" spans="1:21">
      <c r="A17" s="96">
        <v>12</v>
      </c>
      <c r="B17" s="90">
        <v>12226047</v>
      </c>
      <c r="C17" s="404">
        <v>29630501.333319038</v>
      </c>
      <c r="D17" s="90">
        <v>21029794.133319043</v>
      </c>
      <c r="E17" s="90">
        <v>0</v>
      </c>
      <c r="F17" s="90">
        <v>0</v>
      </c>
      <c r="G17" s="405">
        <v>4300353.5999999978</v>
      </c>
      <c r="H17" s="91">
        <v>37556194.733319044</v>
      </c>
      <c r="I17" s="92">
        <v>100</v>
      </c>
      <c r="J17" s="93">
        <v>37556194.733319044</v>
      </c>
      <c r="K17" s="91">
        <v>4300353.599999994</v>
      </c>
      <c r="L17" s="94">
        <v>37556194.733319044</v>
      </c>
      <c r="M17" s="94"/>
      <c r="N17" s="403">
        <f t="shared" si="0"/>
        <v>14815250.666659519</v>
      </c>
      <c r="O17" s="401">
        <f t="shared" si="1"/>
        <v>-10514897.066659521</v>
      </c>
      <c r="P17" s="96">
        <v>12</v>
      </c>
      <c r="Q17" s="401" t="e">
        <f>SUMIF(#REF!,'EGD Dec 31 Acc CCA'!P17,#REF!)</f>
        <v>#REF!</v>
      </c>
      <c r="R17" s="401">
        <f t="shared" si="2"/>
        <v>37556194.733319044</v>
      </c>
      <c r="S17" s="401" t="e">
        <f t="shared" si="3"/>
        <v>#REF!</v>
      </c>
      <c r="T17" s="401" t="e">
        <v>#VALUE!</v>
      </c>
      <c r="U17" s="402" t="e">
        <f t="shared" si="4"/>
        <v>#REF!</v>
      </c>
    </row>
    <row r="18" spans="1:21">
      <c r="A18" s="96">
        <v>13</v>
      </c>
      <c r="B18" s="90">
        <v>0</v>
      </c>
      <c r="C18" s="90">
        <v>0</v>
      </c>
      <c r="D18" s="90">
        <v>0</v>
      </c>
      <c r="E18" s="90">
        <v>0</v>
      </c>
      <c r="F18" s="90">
        <v>0</v>
      </c>
      <c r="G18" s="91">
        <v>0</v>
      </c>
      <c r="H18" s="91">
        <v>0</v>
      </c>
      <c r="I18" s="92"/>
      <c r="J18" s="93">
        <v>0</v>
      </c>
      <c r="K18" s="91">
        <v>0</v>
      </c>
      <c r="L18" s="94"/>
      <c r="M18" s="94"/>
      <c r="N18" s="403">
        <f t="shared" si="0"/>
        <v>0</v>
      </c>
      <c r="O18" s="401">
        <f t="shared" si="1"/>
        <v>0</v>
      </c>
      <c r="P18" s="96">
        <v>13</v>
      </c>
      <c r="Q18" s="401" t="e">
        <f>SUMIF(#REF!,'EGD Dec 31 Acc CCA'!P18,#REF!)</f>
        <v>#REF!</v>
      </c>
      <c r="R18" s="401">
        <f t="shared" si="2"/>
        <v>0</v>
      </c>
      <c r="S18" s="401" t="e">
        <f t="shared" si="3"/>
        <v>#REF!</v>
      </c>
      <c r="T18" s="401" t="e">
        <v>#VALUE!</v>
      </c>
      <c r="U18" s="402" t="e">
        <f t="shared" si="4"/>
        <v>#REF!</v>
      </c>
    </row>
    <row r="19" spans="1:21">
      <c r="A19" s="96">
        <v>17</v>
      </c>
      <c r="B19" s="90">
        <v>19636</v>
      </c>
      <c r="C19" s="90">
        <v>0</v>
      </c>
      <c r="D19" s="90">
        <v>0</v>
      </c>
      <c r="E19" s="90">
        <v>0</v>
      </c>
      <c r="F19" s="90">
        <v>0</v>
      </c>
      <c r="G19" s="91">
        <v>0</v>
      </c>
      <c r="H19" s="91">
        <v>19636</v>
      </c>
      <c r="I19" s="92">
        <v>8</v>
      </c>
      <c r="J19" s="93">
        <v>1570.88</v>
      </c>
      <c r="K19" s="91">
        <v>18065.12</v>
      </c>
      <c r="L19" s="94">
        <v>1570.88</v>
      </c>
      <c r="M19" s="94"/>
      <c r="N19" s="403">
        <f t="shared" si="0"/>
        <v>0</v>
      </c>
      <c r="O19" s="401">
        <f t="shared" si="1"/>
        <v>0</v>
      </c>
      <c r="P19" s="96">
        <v>17</v>
      </c>
      <c r="Q19" s="401" t="e">
        <f>SUMIF(#REF!,'EGD Dec 31 Acc CCA'!P19,#REF!)</f>
        <v>#REF!</v>
      </c>
      <c r="R19" s="401">
        <f t="shared" si="2"/>
        <v>1570.88</v>
      </c>
      <c r="S19" s="401" t="e">
        <f t="shared" si="3"/>
        <v>#REF!</v>
      </c>
      <c r="T19" s="401" t="e">
        <v>#VALUE!</v>
      </c>
      <c r="U19" s="406" t="e">
        <f t="shared" si="4"/>
        <v>#REF!</v>
      </c>
    </row>
    <row r="20" spans="1:21">
      <c r="A20" s="96">
        <v>38</v>
      </c>
      <c r="B20" s="90">
        <v>2963907</v>
      </c>
      <c r="C20" s="90">
        <v>226615.88</v>
      </c>
      <c r="D20" s="90">
        <v>226615.88</v>
      </c>
      <c r="E20" s="90">
        <v>0</v>
      </c>
      <c r="F20" s="90">
        <v>-261000</v>
      </c>
      <c r="G20" s="91">
        <v>-17192.059999999998</v>
      </c>
      <c r="H20" s="91">
        <v>3173330.82</v>
      </c>
      <c r="I20" s="92">
        <v>30</v>
      </c>
      <c r="J20" s="93">
        <v>951999.24599999993</v>
      </c>
      <c r="K20" s="91">
        <v>1977523.6340000001</v>
      </c>
      <c r="L20" s="94">
        <v>951999.24599999993</v>
      </c>
      <c r="M20" s="94"/>
      <c r="N20" s="403">
        <f>(C20+F20)*0.5</f>
        <v>-17192.059999999998</v>
      </c>
      <c r="O20" s="401">
        <f t="shared" si="1"/>
        <v>0</v>
      </c>
      <c r="P20" s="96">
        <v>38</v>
      </c>
      <c r="Q20" s="401" t="e">
        <f>SUMIF(#REF!,'EGD Dec 31 Acc CCA'!P20,#REF!)</f>
        <v>#REF!</v>
      </c>
      <c r="R20" s="401">
        <f t="shared" si="2"/>
        <v>951999.24599999993</v>
      </c>
      <c r="S20" s="401" t="e">
        <f t="shared" si="3"/>
        <v>#REF!</v>
      </c>
      <c r="T20" s="401" t="e">
        <v>#VALUE!</v>
      </c>
      <c r="U20" s="406" t="e">
        <f t="shared" si="4"/>
        <v>#REF!</v>
      </c>
    </row>
    <row r="21" spans="1:21">
      <c r="A21" s="96">
        <v>41</v>
      </c>
      <c r="B21" s="90">
        <v>38605696</v>
      </c>
      <c r="C21" s="90">
        <v>2755805.5185886994</v>
      </c>
      <c r="D21" s="90">
        <v>0</v>
      </c>
      <c r="E21" s="90">
        <v>0</v>
      </c>
      <c r="F21" s="90">
        <v>0</v>
      </c>
      <c r="G21" s="91">
        <v>1377902.7592943497</v>
      </c>
      <c r="H21" s="91">
        <v>39983598.759294346</v>
      </c>
      <c r="I21" s="92">
        <v>25</v>
      </c>
      <c r="J21" s="93">
        <v>9995899.6898235865</v>
      </c>
      <c r="K21" s="91">
        <v>31365601.828765113</v>
      </c>
      <c r="L21" s="94">
        <v>9995899.6898235865</v>
      </c>
      <c r="M21" s="94"/>
      <c r="N21" s="403">
        <f t="shared" ref="N21:N29" si="5">(C21+F21)*0.5</f>
        <v>1377902.7592943497</v>
      </c>
      <c r="O21" s="401">
        <f t="shared" si="1"/>
        <v>0</v>
      </c>
      <c r="P21" s="96">
        <v>41</v>
      </c>
      <c r="Q21" s="401" t="e">
        <f>SUMIF(#REF!,'EGD Dec 31 Acc CCA'!P21,#REF!)</f>
        <v>#REF!</v>
      </c>
      <c r="R21" s="401">
        <f t="shared" si="2"/>
        <v>9995899.6898235865</v>
      </c>
      <c r="S21" s="401" t="e">
        <f t="shared" si="3"/>
        <v>#REF!</v>
      </c>
      <c r="T21" s="401" t="e">
        <v>#VALUE!</v>
      </c>
      <c r="U21" s="406" t="e">
        <f t="shared" si="4"/>
        <v>#REF!</v>
      </c>
    </row>
    <row r="22" spans="1:21">
      <c r="A22" s="96">
        <v>45</v>
      </c>
      <c r="B22" s="90">
        <v>13556</v>
      </c>
      <c r="C22" s="90">
        <v>0</v>
      </c>
      <c r="D22" s="90">
        <v>0</v>
      </c>
      <c r="E22" s="90">
        <v>0</v>
      </c>
      <c r="F22" s="90">
        <v>0</v>
      </c>
      <c r="G22" s="91">
        <v>0</v>
      </c>
      <c r="H22" s="91">
        <v>13556</v>
      </c>
      <c r="I22" s="92">
        <v>45</v>
      </c>
      <c r="J22" s="93">
        <v>6100.2</v>
      </c>
      <c r="K22" s="91">
        <v>7455.8</v>
      </c>
      <c r="L22" s="94">
        <v>6100.2</v>
      </c>
      <c r="M22" s="94"/>
      <c r="N22" s="403">
        <f t="shared" si="5"/>
        <v>0</v>
      </c>
      <c r="O22" s="401">
        <f t="shared" si="1"/>
        <v>0</v>
      </c>
      <c r="P22" s="96">
        <v>45</v>
      </c>
      <c r="Q22" s="401" t="e">
        <f>SUMIF(#REF!,'EGD Dec 31 Acc CCA'!P22,#REF!)</f>
        <v>#REF!</v>
      </c>
      <c r="R22" s="401">
        <f t="shared" si="2"/>
        <v>6100.2</v>
      </c>
      <c r="S22" s="401" t="e">
        <f t="shared" si="3"/>
        <v>#REF!</v>
      </c>
      <c r="T22" s="401" t="e">
        <v>#VALUE!</v>
      </c>
      <c r="U22" s="406" t="e">
        <f t="shared" si="4"/>
        <v>#REF!</v>
      </c>
    </row>
    <row r="23" spans="1:21">
      <c r="A23" s="107">
        <v>49</v>
      </c>
      <c r="B23" s="90">
        <v>0</v>
      </c>
      <c r="C23" s="90">
        <v>0</v>
      </c>
      <c r="D23" s="90">
        <v>0</v>
      </c>
      <c r="E23" s="90">
        <v>0</v>
      </c>
      <c r="F23" s="90">
        <v>0</v>
      </c>
      <c r="G23" s="91">
        <v>0</v>
      </c>
      <c r="H23" s="91">
        <v>0</v>
      </c>
      <c r="I23" s="92">
        <v>8</v>
      </c>
      <c r="J23" s="93">
        <v>0</v>
      </c>
      <c r="K23" s="91">
        <v>0</v>
      </c>
      <c r="L23" s="94">
        <v>0</v>
      </c>
      <c r="M23" s="94"/>
      <c r="N23" s="403">
        <f t="shared" si="5"/>
        <v>0</v>
      </c>
      <c r="O23" s="401">
        <f t="shared" si="1"/>
        <v>0</v>
      </c>
      <c r="P23" s="107">
        <v>49</v>
      </c>
      <c r="Q23" s="401" t="e">
        <f>SUMIF(#REF!,'EGD Dec 31 Acc CCA'!P23,#REF!)</f>
        <v>#REF!</v>
      </c>
      <c r="R23" s="401">
        <f t="shared" si="2"/>
        <v>0</v>
      </c>
      <c r="S23" s="401" t="e">
        <f t="shared" si="3"/>
        <v>#REF!</v>
      </c>
      <c r="T23" s="401" t="e">
        <v>#VALUE!</v>
      </c>
      <c r="U23" s="406" t="e">
        <f t="shared" si="4"/>
        <v>#REF!</v>
      </c>
    </row>
    <row r="24" spans="1:21">
      <c r="A24" s="107">
        <v>50</v>
      </c>
      <c r="B24" s="90">
        <v>6085759</v>
      </c>
      <c r="C24" s="90">
        <v>3816300.5135315638</v>
      </c>
      <c r="D24" s="90">
        <v>0</v>
      </c>
      <c r="E24" s="90">
        <v>0</v>
      </c>
      <c r="F24" s="90">
        <v>0</v>
      </c>
      <c r="G24" s="91">
        <v>1908150.2567657819</v>
      </c>
      <c r="H24" s="91">
        <v>7993909.2567657819</v>
      </c>
      <c r="I24" s="92">
        <v>55</v>
      </c>
      <c r="J24" s="93">
        <v>4396650.0912211798</v>
      </c>
      <c r="K24" s="91">
        <v>5505409.422310384</v>
      </c>
      <c r="L24" s="94">
        <v>4396650.0912211798</v>
      </c>
      <c r="M24" s="94"/>
      <c r="N24" s="403">
        <f t="shared" si="5"/>
        <v>1908150.2567657819</v>
      </c>
      <c r="O24" s="401">
        <f t="shared" si="1"/>
        <v>0</v>
      </c>
      <c r="P24" s="107">
        <v>50</v>
      </c>
      <c r="Q24" s="401" t="e">
        <f>SUMIF(#REF!,'EGD Dec 31 Acc CCA'!P24,#REF!)</f>
        <v>#REF!</v>
      </c>
      <c r="R24" s="401">
        <f t="shared" si="2"/>
        <v>4396650.0912211798</v>
      </c>
      <c r="S24" s="401" t="e">
        <f t="shared" si="3"/>
        <v>#REF!</v>
      </c>
      <c r="T24" s="401" t="e">
        <v>#VALUE!</v>
      </c>
      <c r="U24" s="406" t="e">
        <f t="shared" si="4"/>
        <v>#REF!</v>
      </c>
    </row>
    <row r="25" spans="1:21">
      <c r="A25" s="96">
        <v>51</v>
      </c>
      <c r="B25" s="90">
        <v>3275649815</v>
      </c>
      <c r="C25" s="90">
        <v>427383561.50265813</v>
      </c>
      <c r="D25" s="90">
        <v>334557976.82268983</v>
      </c>
      <c r="E25" s="90">
        <v>0</v>
      </c>
      <c r="F25" s="90">
        <v>0</v>
      </c>
      <c r="G25" s="91">
        <v>213691780.75132906</v>
      </c>
      <c r="H25" s="91">
        <v>3823899572.574019</v>
      </c>
      <c r="I25" s="92">
        <v>6</v>
      </c>
      <c r="J25" s="93">
        <v>229433974.35444114</v>
      </c>
      <c r="K25" s="91">
        <v>3473599402.1482167</v>
      </c>
      <c r="L25" s="94">
        <v>229433974.35444114</v>
      </c>
      <c r="M25" s="94"/>
      <c r="N25" s="403">
        <f t="shared" si="5"/>
        <v>213691780.75132906</v>
      </c>
      <c r="O25" s="401">
        <f t="shared" si="1"/>
        <v>0</v>
      </c>
      <c r="P25" s="96">
        <v>51</v>
      </c>
      <c r="Q25" s="401" t="e">
        <f>SUMIF(#REF!,'EGD Dec 31 Acc CCA'!P25,#REF!)</f>
        <v>#REF!</v>
      </c>
      <c r="R25" s="401">
        <f t="shared" si="2"/>
        <v>229433974.35444114</v>
      </c>
      <c r="S25" s="401" t="e">
        <f t="shared" si="3"/>
        <v>#REF!</v>
      </c>
      <c r="T25" s="401" t="e">
        <v>#VALUE!</v>
      </c>
      <c r="U25" s="406"/>
    </row>
    <row r="26" spans="1:21">
      <c r="A26" s="96" t="s">
        <v>224</v>
      </c>
      <c r="B26" s="90"/>
      <c r="C26" s="90"/>
      <c r="D26" s="90"/>
      <c r="E26" s="90"/>
      <c r="F26" s="90"/>
      <c r="G26" s="91"/>
      <c r="H26" s="91"/>
      <c r="I26" s="92"/>
      <c r="J26" s="93"/>
      <c r="K26" s="91"/>
      <c r="L26" s="94"/>
      <c r="M26" s="94"/>
      <c r="N26" s="403"/>
      <c r="O26" s="401"/>
      <c r="P26" s="96" t="s">
        <v>224</v>
      </c>
      <c r="Q26" s="407" t="e">
        <f>SUMIF(#REF!,'EGD Dec 31 Acc CCA'!P26,#REF!)</f>
        <v>#REF!</v>
      </c>
      <c r="R26" s="407">
        <f t="shared" si="2"/>
        <v>0</v>
      </c>
      <c r="S26" s="407" t="e">
        <f t="shared" si="3"/>
        <v>#REF!</v>
      </c>
      <c r="T26" s="407" t="e">
        <v>#VALUE!</v>
      </c>
      <c r="U26" s="406"/>
    </row>
    <row r="27" spans="1:21">
      <c r="A27" s="96">
        <v>43.2</v>
      </c>
      <c r="B27" s="90">
        <v>0</v>
      </c>
      <c r="C27" s="90">
        <v>0</v>
      </c>
      <c r="D27" s="90">
        <v>0</v>
      </c>
      <c r="E27" s="90">
        <v>0</v>
      </c>
      <c r="F27" s="90">
        <v>0</v>
      </c>
      <c r="G27" s="91">
        <v>0</v>
      </c>
      <c r="H27" s="91">
        <v>0</v>
      </c>
      <c r="I27" s="92">
        <v>50</v>
      </c>
      <c r="J27" s="93">
        <v>0</v>
      </c>
      <c r="K27" s="91">
        <v>0</v>
      </c>
      <c r="L27" s="94">
        <v>0</v>
      </c>
      <c r="M27" s="94"/>
      <c r="N27" s="403">
        <f t="shared" si="5"/>
        <v>0</v>
      </c>
      <c r="O27" s="401"/>
      <c r="P27" s="105" t="s">
        <v>301</v>
      </c>
      <c r="Q27" s="408" t="e">
        <f>SUM(Q25:Q26)</f>
        <v>#REF!</v>
      </c>
      <c r="R27" s="408">
        <f t="shared" ref="R27:T27" si="6">SUM(R25:R26)</f>
        <v>229433974.35444114</v>
      </c>
      <c r="S27" s="408" t="e">
        <f t="shared" si="6"/>
        <v>#REF!</v>
      </c>
      <c r="T27" s="408" t="e">
        <f t="shared" si="6"/>
        <v>#VALUE!</v>
      </c>
      <c r="U27" s="406" t="e">
        <f t="shared" si="4"/>
        <v>#REF!</v>
      </c>
    </row>
    <row r="28" spans="1:21">
      <c r="A28" s="96" t="s">
        <v>158</v>
      </c>
      <c r="B28" s="90">
        <v>34934537.670000002</v>
      </c>
      <c r="C28" s="90">
        <v>0</v>
      </c>
      <c r="D28" s="90">
        <v>0</v>
      </c>
      <c r="E28" s="90">
        <v>0</v>
      </c>
      <c r="F28" s="90">
        <v>0</v>
      </c>
      <c r="G28" s="91">
        <v>0</v>
      </c>
      <c r="H28" s="91">
        <v>34934537.670000002</v>
      </c>
      <c r="I28" s="92">
        <v>7</v>
      </c>
      <c r="J28" s="93">
        <v>2445417.6368999998</v>
      </c>
      <c r="K28" s="91">
        <v>32489120.033100002</v>
      </c>
      <c r="L28" s="94">
        <v>2445417.6368999998</v>
      </c>
      <c r="M28" s="94"/>
      <c r="N28" s="403">
        <f t="shared" si="5"/>
        <v>0</v>
      </c>
      <c r="O28" s="401">
        <f>G27-N27</f>
        <v>0</v>
      </c>
      <c r="P28" s="96">
        <v>43.2</v>
      </c>
      <c r="Q28" s="401" t="e">
        <f>SUMIF(#REF!,'EGD Dec 31 Acc CCA'!P28,#REF!)</f>
        <v>#REF!</v>
      </c>
      <c r="R28" s="401">
        <f>(H27*I27)/100</f>
        <v>0</v>
      </c>
      <c r="S28" s="401" t="e">
        <f t="shared" si="3"/>
        <v>#REF!</v>
      </c>
      <c r="T28" s="401" t="e">
        <v>#VALUE!</v>
      </c>
      <c r="U28" s="406" t="e">
        <f t="shared" si="4"/>
        <v>#REF!</v>
      </c>
    </row>
    <row r="29" spans="1:21">
      <c r="A29" s="117">
        <v>14.1</v>
      </c>
      <c r="B29" s="90">
        <v>23443.575000000001</v>
      </c>
      <c r="C29" s="90">
        <v>0</v>
      </c>
      <c r="D29" s="90">
        <v>0</v>
      </c>
      <c r="E29" s="90">
        <v>0</v>
      </c>
      <c r="F29" s="90">
        <v>0</v>
      </c>
      <c r="G29" s="91">
        <v>0</v>
      </c>
      <c r="H29" s="91">
        <v>23443.575000000001</v>
      </c>
      <c r="I29" s="92">
        <v>5</v>
      </c>
      <c r="J29" s="93">
        <v>1172.17875</v>
      </c>
      <c r="K29" s="91">
        <v>22271.396250000002</v>
      </c>
      <c r="L29" s="94">
        <v>1172.17875</v>
      </c>
      <c r="M29" s="94"/>
      <c r="N29" s="403">
        <f t="shared" si="5"/>
        <v>0</v>
      </c>
      <c r="O29" s="401">
        <f>G28-N28</f>
        <v>0</v>
      </c>
      <c r="P29" s="96" t="s">
        <v>158</v>
      </c>
      <c r="Q29" s="401" t="e">
        <f>SUMIF(#REF!,'EGD Dec 31 Acc CCA'!P29,#REF!)</f>
        <v>#REF!</v>
      </c>
      <c r="R29" s="401">
        <f>(H28*I28)/100</f>
        <v>2445417.6368999998</v>
      </c>
      <c r="S29" s="401" t="e">
        <f>SUM(Q29:R29)</f>
        <v>#REF!</v>
      </c>
      <c r="T29" s="401">
        <v>1342188.1137651198</v>
      </c>
      <c r="U29" s="406" t="e">
        <f>S29-T29</f>
        <v>#REF!</v>
      </c>
    </row>
    <row r="30" spans="1:21" ht="13.5" thickBot="1">
      <c r="A30" s="118" t="s">
        <v>84</v>
      </c>
      <c r="B30" s="119">
        <v>4942796058.2449999</v>
      </c>
      <c r="C30" s="119">
        <v>479701695.10809743</v>
      </c>
      <c r="D30" s="119">
        <v>368342598.8460089</v>
      </c>
      <c r="E30" s="119">
        <v>0</v>
      </c>
      <c r="F30" s="119">
        <v>-619814.75</v>
      </c>
      <c r="G30" s="119">
        <v>229026043.11238921</v>
      </c>
      <c r="H30" s="119">
        <v>5540164700.2033978</v>
      </c>
      <c r="I30" s="119"/>
      <c r="J30" s="119">
        <v>362187265.00495493</v>
      </c>
      <c r="K30" s="119">
        <v>5059690673.5981426</v>
      </c>
      <c r="L30" s="94">
        <v>362187265.00495493</v>
      </c>
      <c r="M30" s="94"/>
      <c r="N30" s="403"/>
      <c r="O30" s="401">
        <f>G29-N29</f>
        <v>0</v>
      </c>
      <c r="P30" s="117">
        <v>14.1</v>
      </c>
      <c r="Q30" s="409" t="e">
        <f>SUMIF(#REF!,'EGD Dec 31 Acc CCA'!P30,#REF!)</f>
        <v>#REF!</v>
      </c>
      <c r="R30" s="407">
        <f>(H29*I29)/100</f>
        <v>1172.17875</v>
      </c>
      <c r="S30" s="407" t="e">
        <f>SUM(Q30:R30)</f>
        <v>#REF!</v>
      </c>
      <c r="T30" s="407">
        <v>558904.10666941199</v>
      </c>
      <c r="U30" s="410" t="e">
        <f>S30-T30</f>
        <v>#REF!</v>
      </c>
    </row>
    <row r="31" spans="1:21" ht="14.25" thickTop="1" thickBot="1">
      <c r="A31" s="120"/>
      <c r="B31" s="94"/>
      <c r="C31" s="94"/>
      <c r="D31" s="94">
        <v>368342598.8460089</v>
      </c>
      <c r="E31" s="94"/>
      <c r="F31" s="94">
        <v>-619814.75</v>
      </c>
      <c r="G31" s="119">
        <f>C30*0.5</f>
        <v>239850847.55404872</v>
      </c>
      <c r="O31" s="401"/>
      <c r="Q31" s="401" t="e">
        <f>SUM(Q9:Q26,Q28:Q30)</f>
        <v>#REF!</v>
      </c>
      <c r="R31" s="401">
        <f t="shared" ref="R31:T31" si="7">SUM(R9:R26,R28:R30)</f>
        <v>362187265.00495493</v>
      </c>
      <c r="S31" s="401" t="e">
        <f t="shared" si="7"/>
        <v>#REF!</v>
      </c>
      <c r="T31" s="401" t="e">
        <f t="shared" si="7"/>
        <v>#REF!</v>
      </c>
      <c r="U31" s="406" t="e">
        <f>SUM(U9:U30)</f>
        <v>#REF!</v>
      </c>
    </row>
    <row r="32" spans="1:21" ht="13.5" thickTop="1">
      <c r="A32" s="411" t="s">
        <v>302</v>
      </c>
      <c r="D32" s="94"/>
      <c r="E32" s="94"/>
      <c r="F32" s="94"/>
      <c r="G32" s="401">
        <f>G30-G31</f>
        <v>-10824804.44165951</v>
      </c>
      <c r="Q32" s="401" t="e">
        <f>Q31-#REF!</f>
        <v>#REF!</v>
      </c>
    </row>
    <row r="33" spans="1:17">
      <c r="A33" s="412"/>
      <c r="B33" s="413" t="s">
        <v>303</v>
      </c>
      <c r="C33" s="414" t="s">
        <v>304</v>
      </c>
      <c r="D33" s="414" t="s">
        <v>305</v>
      </c>
      <c r="E33" s="415" t="s">
        <v>306</v>
      </c>
      <c r="F33" s="415" t="s">
        <v>306</v>
      </c>
      <c r="I33" s="416" t="s">
        <v>307</v>
      </c>
      <c r="J33" s="401">
        <v>362187265.00495493</v>
      </c>
    </row>
    <row r="34" spans="1:17">
      <c r="A34" s="417" t="s">
        <v>141</v>
      </c>
      <c r="B34" s="413" t="s">
        <v>142</v>
      </c>
      <c r="C34" s="414" t="s">
        <v>308</v>
      </c>
      <c r="D34" s="414" t="s">
        <v>308</v>
      </c>
      <c r="E34" s="415" t="s">
        <v>309</v>
      </c>
      <c r="F34" s="415" t="s">
        <v>308</v>
      </c>
      <c r="G34" s="94"/>
      <c r="I34" s="416" t="s">
        <v>310</v>
      </c>
      <c r="J34" s="401">
        <v>-29996.068013805296</v>
      </c>
    </row>
    <row r="35" spans="1:17" ht="13.5" thickBot="1">
      <c r="A35" s="417" t="s">
        <v>148</v>
      </c>
      <c r="B35" s="413" t="s">
        <v>149</v>
      </c>
      <c r="C35" s="414" t="s">
        <v>311</v>
      </c>
      <c r="D35" s="414" t="s">
        <v>311</v>
      </c>
      <c r="E35" s="415" t="s">
        <v>312</v>
      </c>
      <c r="F35" s="415" t="s">
        <v>313</v>
      </c>
      <c r="G35" s="94"/>
      <c r="J35" s="418">
        <v>362157268.93694115</v>
      </c>
    </row>
    <row r="36" spans="1:17" ht="13.5" thickTop="1">
      <c r="A36" s="419"/>
      <c r="B36" s="420"/>
      <c r="C36" s="421"/>
      <c r="D36" s="422"/>
      <c r="E36" s="422"/>
      <c r="F36" s="422"/>
      <c r="G36" s="94"/>
    </row>
    <row r="37" spans="1:17">
      <c r="A37" s="117" t="s">
        <v>314</v>
      </c>
      <c r="B37" s="423">
        <v>121298268.77999997</v>
      </c>
      <c r="C37" s="93">
        <v>28472684.10003167</v>
      </c>
      <c r="D37" s="91">
        <v>92825584.679968297</v>
      </c>
      <c r="E37" s="91">
        <v>92825584.679968297</v>
      </c>
      <c r="F37" s="91">
        <v>0</v>
      </c>
      <c r="G37" s="94"/>
    </row>
    <row r="38" spans="1:17">
      <c r="A38" s="117" t="s">
        <v>285</v>
      </c>
      <c r="B38" s="423">
        <v>9379606.7899999954</v>
      </c>
      <c r="C38" s="93">
        <v>778899.5900000002</v>
      </c>
      <c r="D38" s="91">
        <v>8600707.1999999955</v>
      </c>
      <c r="E38" s="91">
        <v>8600707.1999999955</v>
      </c>
      <c r="F38" s="91">
        <v>0</v>
      </c>
      <c r="G38" s="94"/>
      <c r="I38" s="73" t="s">
        <v>160</v>
      </c>
      <c r="J38" s="401">
        <v>364732853.86775494</v>
      </c>
    </row>
    <row r="39" spans="1:17">
      <c r="A39" s="117" t="s">
        <v>286</v>
      </c>
      <c r="B39" s="423">
        <v>4116704.2099999995</v>
      </c>
      <c r="C39" s="93">
        <v>182729.31</v>
      </c>
      <c r="D39" s="91">
        <v>3933974.8999999994</v>
      </c>
      <c r="E39" s="91">
        <v>3816300.5135315638</v>
      </c>
      <c r="F39" s="91">
        <v>117674.38646843564</v>
      </c>
      <c r="G39" s="94"/>
      <c r="J39" s="401">
        <v>364732853.86775494</v>
      </c>
    </row>
    <row r="40" spans="1:17">
      <c r="A40" s="117" t="s">
        <v>315</v>
      </c>
      <c r="B40" s="423">
        <v>22579766.740000006</v>
      </c>
      <c r="C40" s="93">
        <v>3906505.8100000005</v>
      </c>
      <c r="D40" s="91">
        <v>18673260.930000007</v>
      </c>
      <c r="E40" s="91">
        <v>2755805.5185886994</v>
      </c>
      <c r="F40" s="91">
        <v>15917455.411411308</v>
      </c>
      <c r="G40" s="94"/>
    </row>
    <row r="41" spans="1:17">
      <c r="A41" s="117" t="s">
        <v>316</v>
      </c>
      <c r="B41" s="423">
        <v>210616.91999999998</v>
      </c>
      <c r="C41" s="93"/>
      <c r="D41" s="91">
        <v>210616.91999999998</v>
      </c>
      <c r="E41" s="91">
        <v>210616.91999999998</v>
      </c>
      <c r="F41" s="91">
        <v>0</v>
      </c>
      <c r="G41" s="94"/>
      <c r="J41" s="424">
        <f>J30</f>
        <v>362187265.00495493</v>
      </c>
      <c r="K41" s="425" t="s">
        <v>317</v>
      </c>
      <c r="L41" s="426"/>
      <c r="M41" s="426"/>
      <c r="N41" s="427"/>
    </row>
    <row r="42" spans="1:17">
      <c r="A42" s="428" t="s">
        <v>318</v>
      </c>
      <c r="B42" s="429">
        <v>3150081.43</v>
      </c>
      <c r="C42" s="430"/>
      <c r="D42" s="431">
        <v>3150081.43</v>
      </c>
      <c r="E42" s="431">
        <v>14500867.480000006</v>
      </c>
      <c r="F42" s="431">
        <v>-11350786.050000006</v>
      </c>
      <c r="G42" s="94"/>
      <c r="J42" s="432">
        <v>333874163.2029863</v>
      </c>
      <c r="K42" s="433" t="s">
        <v>319</v>
      </c>
      <c r="L42" s="434"/>
      <c r="M42" s="434"/>
      <c r="N42" s="435"/>
      <c r="O42" s="427"/>
      <c r="P42" s="427"/>
      <c r="Q42" s="436"/>
    </row>
    <row r="43" spans="1:17" ht="13.5" thickBot="1">
      <c r="A43" s="437" t="s">
        <v>212</v>
      </c>
      <c r="B43" s="438">
        <v>160735044.86999997</v>
      </c>
      <c r="C43" s="439">
        <v>33340818.810031667</v>
      </c>
      <c r="D43" s="439">
        <v>127394226.05996831</v>
      </c>
      <c r="E43" s="439">
        <v>122709882.31208855</v>
      </c>
      <c r="F43" s="439">
        <v>4684343.747879738</v>
      </c>
      <c r="G43" s="94"/>
      <c r="J43" s="440">
        <f>J41-J42</f>
        <v>28313101.801968634</v>
      </c>
      <c r="K43" s="433" t="s">
        <v>320</v>
      </c>
      <c r="L43" s="433"/>
      <c r="M43" s="433"/>
      <c r="N43" s="435"/>
      <c r="O43" s="435"/>
      <c r="P43" s="435"/>
      <c r="Q43" s="441"/>
    </row>
    <row r="44" spans="1:17" ht="13.5" thickTop="1">
      <c r="A44" s="442" t="s">
        <v>321</v>
      </c>
      <c r="B44" s="388"/>
      <c r="C44" s="443"/>
      <c r="D44" s="142"/>
      <c r="E44" s="94"/>
      <c r="F44" s="94"/>
      <c r="G44" s="94"/>
      <c r="J44" s="444"/>
      <c r="K44" s="445"/>
      <c r="L44" s="445"/>
      <c r="M44" s="445"/>
      <c r="N44" s="446"/>
      <c r="O44" s="435"/>
      <c r="P44" s="435"/>
      <c r="Q44" s="441"/>
    </row>
    <row r="45" spans="1:17">
      <c r="A45" s="437"/>
      <c r="B45" s="447"/>
      <c r="C45" s="94"/>
      <c r="D45" s="94"/>
      <c r="E45" s="94"/>
      <c r="F45" s="94"/>
      <c r="G45" s="94"/>
      <c r="O45" s="446"/>
      <c r="P45" s="446"/>
      <c r="Q45" s="448"/>
    </row>
    <row r="46" spans="1:17">
      <c r="A46" s="442"/>
      <c r="B46" s="388"/>
      <c r="C46" s="443"/>
      <c r="D46" s="142"/>
      <c r="E46" s="94"/>
      <c r="F46" s="94"/>
      <c r="G46" s="94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23430-0366-4571-B7B1-1D9631D07636}">
  <sheetPr>
    <tabColor rgb="FFFFFF00"/>
  </sheetPr>
  <dimension ref="A1:M583"/>
  <sheetViews>
    <sheetView topLeftCell="A12" workbookViewId="0">
      <selection activeCell="D124" sqref="D124"/>
    </sheetView>
  </sheetViews>
  <sheetFormatPr defaultColWidth="9.140625" defaultRowHeight="11.25"/>
  <cols>
    <col min="1" max="1" width="14" style="142" customWidth="1"/>
    <col min="2" max="2" width="14.5703125" style="142" customWidth="1"/>
    <col min="3" max="3" width="13.5703125" style="142" customWidth="1"/>
    <col min="4" max="4" width="10.5703125" style="142" bestFit="1" customWidth="1"/>
    <col min="5" max="5" width="12" style="142" customWidth="1"/>
    <col min="6" max="6" width="11.42578125" style="142" customWidth="1"/>
    <col min="7" max="7" width="12.85546875" style="142" customWidth="1"/>
    <col min="8" max="8" width="13.140625" style="142" customWidth="1"/>
    <col min="9" max="9" width="11.5703125" style="142" customWidth="1"/>
    <col min="10" max="10" width="13.42578125" style="142" customWidth="1"/>
    <col min="11" max="11" width="11.5703125" style="142" customWidth="1"/>
    <col min="12" max="12" width="10.5703125" style="142" bestFit="1" customWidth="1"/>
    <col min="13" max="13" width="9.140625" style="142"/>
    <col min="14" max="14" width="10.5703125" style="142" bestFit="1" customWidth="1"/>
    <col min="15" max="16384" width="9.140625" style="142"/>
  </cols>
  <sheetData>
    <row r="1" spans="1:13" ht="26.25">
      <c r="A1" s="449"/>
      <c r="B1" s="449"/>
      <c r="C1" s="449"/>
      <c r="D1" s="449"/>
      <c r="E1" s="449"/>
      <c r="F1" s="449"/>
      <c r="G1" s="449"/>
      <c r="H1" s="449"/>
      <c r="I1" s="449"/>
      <c r="J1" s="387" t="s">
        <v>129</v>
      </c>
      <c r="K1" s="449"/>
      <c r="L1" s="449"/>
      <c r="M1" s="449"/>
    </row>
    <row r="2" spans="1:13" ht="12.75">
      <c r="A2" s="386" t="s">
        <v>294</v>
      </c>
      <c r="B2" s="73"/>
      <c r="C2" s="73"/>
      <c r="D2" s="73"/>
      <c r="E2" s="73"/>
      <c r="F2" s="73"/>
      <c r="G2" s="73"/>
      <c r="H2" s="87" t="s">
        <v>127</v>
      </c>
      <c r="I2" s="73"/>
      <c r="J2" s="389" t="s">
        <v>132</v>
      </c>
      <c r="K2" s="73"/>
      <c r="L2" s="73"/>
      <c r="M2" s="126"/>
    </row>
    <row r="3" spans="1:13" ht="12.75">
      <c r="A3" s="386" t="s">
        <v>295</v>
      </c>
      <c r="B3" s="73"/>
      <c r="C3" s="73"/>
      <c r="D3" s="73"/>
      <c r="E3" s="73"/>
      <c r="F3" s="73"/>
      <c r="G3" s="73"/>
      <c r="H3" s="388" t="s">
        <v>131</v>
      </c>
      <c r="I3" s="73"/>
      <c r="J3" s="73"/>
      <c r="K3" s="73"/>
      <c r="L3" s="73"/>
      <c r="M3" s="126"/>
    </row>
    <row r="4" spans="1:13" ht="12.75">
      <c r="A4" s="386" t="s">
        <v>133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126"/>
    </row>
    <row r="5" spans="1:13" ht="12.75">
      <c r="A5" s="246" t="s">
        <v>191</v>
      </c>
      <c r="B5" s="247"/>
      <c r="C5" s="73"/>
      <c r="D5" s="73"/>
      <c r="E5" s="73"/>
      <c r="F5" s="73"/>
      <c r="G5" s="73"/>
      <c r="H5" s="73"/>
      <c r="I5" s="73"/>
      <c r="J5" s="73"/>
      <c r="K5" s="73"/>
      <c r="L5" s="73"/>
      <c r="M5" s="126"/>
    </row>
    <row r="6" spans="1:13" ht="12.75">
      <c r="A6" s="65"/>
      <c r="B6" s="66" t="s">
        <v>134</v>
      </c>
      <c r="C6" s="69" t="s">
        <v>135</v>
      </c>
      <c r="D6" s="70" t="s">
        <v>136</v>
      </c>
      <c r="E6" s="65"/>
      <c r="F6" s="69" t="s">
        <v>137</v>
      </c>
      <c r="G6" s="70" t="s">
        <v>138</v>
      </c>
      <c r="H6" s="69" t="s">
        <v>139</v>
      </c>
      <c r="I6" s="65"/>
      <c r="J6" s="70" t="s">
        <v>25</v>
      </c>
      <c r="K6" s="72" t="s">
        <v>140</v>
      </c>
      <c r="L6" s="73"/>
      <c r="M6" s="126"/>
    </row>
    <row r="7" spans="1:13" ht="12.75">
      <c r="A7" s="74" t="s">
        <v>141</v>
      </c>
      <c r="B7" s="75" t="s">
        <v>142</v>
      </c>
      <c r="C7" s="74" t="s">
        <v>5</v>
      </c>
      <c r="D7" s="74" t="s">
        <v>143</v>
      </c>
      <c r="E7" s="77" t="s">
        <v>144</v>
      </c>
      <c r="F7" s="74" t="s">
        <v>145</v>
      </c>
      <c r="G7" s="78" t="s">
        <v>146</v>
      </c>
      <c r="H7" s="74" t="s">
        <v>147</v>
      </c>
      <c r="I7" s="78" t="s">
        <v>16</v>
      </c>
      <c r="J7" s="74"/>
      <c r="K7" s="80" t="s">
        <v>10</v>
      </c>
      <c r="L7" s="73"/>
    </row>
    <row r="8" spans="1:13" ht="12.75">
      <c r="A8" s="81" t="s">
        <v>148</v>
      </c>
      <c r="B8" s="82" t="s">
        <v>149</v>
      </c>
      <c r="C8" s="81" t="s">
        <v>84</v>
      </c>
      <c r="D8" s="86" t="s">
        <v>150</v>
      </c>
      <c r="E8" s="85"/>
      <c r="F8" s="81" t="s">
        <v>151</v>
      </c>
      <c r="G8" s="86" t="s">
        <v>152</v>
      </c>
      <c r="H8" s="81" t="s">
        <v>153</v>
      </c>
      <c r="I8" s="86" t="s">
        <v>154</v>
      </c>
      <c r="J8" s="86" t="s">
        <v>155</v>
      </c>
      <c r="K8" s="80" t="s">
        <v>243</v>
      </c>
      <c r="L8" s="87" t="s">
        <v>167</v>
      </c>
    </row>
    <row r="9" spans="1:13" ht="12.75">
      <c r="A9" s="78"/>
      <c r="B9" s="88"/>
      <c r="C9" s="77"/>
      <c r="D9" s="77"/>
      <c r="E9" s="77"/>
      <c r="F9" s="77"/>
      <c r="G9" s="77"/>
      <c r="H9" s="77"/>
      <c r="I9" s="78"/>
      <c r="J9" s="89"/>
      <c r="K9" s="65"/>
      <c r="L9" s="73"/>
    </row>
    <row r="10" spans="1:13">
      <c r="A10" s="96">
        <v>1</v>
      </c>
      <c r="B10" s="90">
        <v>1457919177.5999999</v>
      </c>
      <c r="C10" s="90">
        <v>0</v>
      </c>
      <c r="D10" s="90">
        <v>0</v>
      </c>
      <c r="E10" s="90">
        <v>0</v>
      </c>
      <c r="F10" s="90">
        <v>0</v>
      </c>
      <c r="G10" s="91">
        <v>0</v>
      </c>
      <c r="H10" s="91">
        <v>1457919177.5999999</v>
      </c>
      <c r="I10" s="92">
        <v>4</v>
      </c>
      <c r="J10" s="93">
        <v>58316767.103999995</v>
      </c>
      <c r="K10" s="91">
        <v>1399602410.4959998</v>
      </c>
      <c r="L10" s="94">
        <v>58316767.103999995</v>
      </c>
      <c r="M10" s="156">
        <v>0</v>
      </c>
    </row>
    <row r="11" spans="1:13">
      <c r="A11" s="96" t="s">
        <v>157</v>
      </c>
      <c r="B11" s="90">
        <v>0</v>
      </c>
      <c r="C11" s="90">
        <v>0</v>
      </c>
      <c r="D11" s="90">
        <v>0</v>
      </c>
      <c r="E11" s="90">
        <v>0</v>
      </c>
      <c r="F11" s="90">
        <v>0</v>
      </c>
      <c r="G11" s="91">
        <v>0</v>
      </c>
      <c r="H11" s="91">
        <v>0</v>
      </c>
      <c r="I11" s="92">
        <v>6</v>
      </c>
      <c r="J11" s="93">
        <v>0</v>
      </c>
      <c r="K11" s="91">
        <v>0</v>
      </c>
      <c r="L11" s="94">
        <v>0</v>
      </c>
      <c r="M11" s="156">
        <v>0</v>
      </c>
    </row>
    <row r="12" spans="1:13">
      <c r="A12" s="96">
        <v>2</v>
      </c>
      <c r="B12" s="90">
        <v>81805317.019999996</v>
      </c>
      <c r="C12" s="90">
        <v>0</v>
      </c>
      <c r="D12" s="90">
        <v>0</v>
      </c>
      <c r="E12" s="90">
        <v>0</v>
      </c>
      <c r="F12" s="90">
        <v>0</v>
      </c>
      <c r="G12" s="91">
        <v>0</v>
      </c>
      <c r="H12" s="91">
        <v>81805317.019999996</v>
      </c>
      <c r="I12" s="92">
        <v>6</v>
      </c>
      <c r="J12" s="93">
        <v>4908319.0212000003</v>
      </c>
      <c r="K12" s="91">
        <v>76896997.998799995</v>
      </c>
      <c r="L12" s="94">
        <v>4908319.0212000003</v>
      </c>
      <c r="M12" s="156">
        <v>0</v>
      </c>
    </row>
    <row r="13" spans="1:13">
      <c r="A13" s="96">
        <v>3</v>
      </c>
      <c r="B13" s="90">
        <v>174010.55</v>
      </c>
      <c r="C13" s="90">
        <v>0</v>
      </c>
      <c r="D13" s="90">
        <v>0</v>
      </c>
      <c r="E13" s="90">
        <v>0</v>
      </c>
      <c r="F13" s="90">
        <v>0</v>
      </c>
      <c r="G13" s="91">
        <v>0</v>
      </c>
      <c r="H13" s="91">
        <v>174010.55</v>
      </c>
      <c r="I13" s="92">
        <v>5</v>
      </c>
      <c r="J13" s="93">
        <v>8700.5275000000001</v>
      </c>
      <c r="K13" s="91">
        <v>165310.02249999999</v>
      </c>
      <c r="L13" s="94">
        <v>8700.5275000000001</v>
      </c>
      <c r="M13" s="156">
        <v>0</v>
      </c>
    </row>
    <row r="14" spans="1:13">
      <c r="A14" s="96">
        <v>6</v>
      </c>
      <c r="B14" s="90">
        <v>7253.1</v>
      </c>
      <c r="C14" s="90">
        <v>0</v>
      </c>
      <c r="D14" s="90">
        <v>0</v>
      </c>
      <c r="E14" s="90">
        <v>0</v>
      </c>
      <c r="F14" s="90">
        <v>0</v>
      </c>
      <c r="G14" s="91">
        <v>0</v>
      </c>
      <c r="H14" s="91">
        <v>7253.1</v>
      </c>
      <c r="I14" s="92">
        <v>10</v>
      </c>
      <c r="J14" s="93">
        <v>725.31</v>
      </c>
      <c r="K14" s="91">
        <v>6527.7900000000009</v>
      </c>
      <c r="L14" s="94">
        <v>725.31</v>
      </c>
      <c r="M14" s="156">
        <v>0</v>
      </c>
    </row>
    <row r="15" spans="1:13">
      <c r="A15" s="96">
        <v>7</v>
      </c>
      <c r="B15" s="90">
        <v>0</v>
      </c>
      <c r="C15" s="90">
        <v>0</v>
      </c>
      <c r="D15" s="90">
        <v>0</v>
      </c>
      <c r="E15" s="90">
        <v>0</v>
      </c>
      <c r="F15" s="90">
        <v>0</v>
      </c>
      <c r="G15" s="91">
        <v>0</v>
      </c>
      <c r="H15" s="91">
        <v>0</v>
      </c>
      <c r="I15" s="92">
        <v>15</v>
      </c>
      <c r="J15" s="93">
        <v>0</v>
      </c>
      <c r="K15" s="91">
        <v>0</v>
      </c>
      <c r="L15" s="94">
        <v>0</v>
      </c>
      <c r="M15" s="156">
        <v>0</v>
      </c>
    </row>
    <row r="16" spans="1:13">
      <c r="A16" s="96">
        <v>8</v>
      </c>
      <c r="B16" s="90">
        <v>14474298.4</v>
      </c>
      <c r="C16" s="90">
        <v>1388042.8799999994</v>
      </c>
      <c r="D16" s="90">
        <v>0</v>
      </c>
      <c r="E16" s="90">
        <v>0</v>
      </c>
      <c r="F16" s="90">
        <v>0</v>
      </c>
      <c r="G16" s="91">
        <v>694021.43999999971</v>
      </c>
      <c r="H16" s="91">
        <v>15168319.84</v>
      </c>
      <c r="I16" s="92">
        <v>20</v>
      </c>
      <c r="J16" s="93">
        <v>3033663.9680000003</v>
      </c>
      <c r="K16" s="91">
        <v>12828677.311999999</v>
      </c>
      <c r="L16" s="94">
        <v>3033663.9680000003</v>
      </c>
      <c r="M16" s="156">
        <v>0</v>
      </c>
    </row>
    <row r="17" spans="1:13">
      <c r="A17" s="96">
        <v>10</v>
      </c>
      <c r="B17" s="90">
        <v>18445642.699999999</v>
      </c>
      <c r="C17" s="90">
        <v>14500867.480000006</v>
      </c>
      <c r="D17" s="90">
        <v>0</v>
      </c>
      <c r="E17" s="90">
        <v>0</v>
      </c>
      <c r="F17" s="90">
        <v>-358814.75</v>
      </c>
      <c r="G17" s="91">
        <v>7071026.365000003</v>
      </c>
      <c r="H17" s="91">
        <v>25516669.065000001</v>
      </c>
      <c r="I17" s="92">
        <v>30</v>
      </c>
      <c r="J17" s="93">
        <v>7655000.7195000006</v>
      </c>
      <c r="K17" s="91">
        <v>24932694.710500006</v>
      </c>
      <c r="L17" s="94">
        <v>7655000.7195000006</v>
      </c>
      <c r="M17" s="156">
        <v>0</v>
      </c>
    </row>
    <row r="18" spans="1:13">
      <c r="A18" s="96">
        <v>12</v>
      </c>
      <c r="B18" s="90">
        <v>17655864</v>
      </c>
      <c r="C18" s="90">
        <v>29630501.333319038</v>
      </c>
      <c r="D18" s="90">
        <v>0</v>
      </c>
      <c r="E18" s="90">
        <v>0</v>
      </c>
      <c r="F18" s="90">
        <v>0</v>
      </c>
      <c r="G18" s="91">
        <v>14815250.666659519</v>
      </c>
      <c r="H18" s="91">
        <v>32471114.666659519</v>
      </c>
      <c r="I18" s="92">
        <v>100</v>
      </c>
      <c r="J18" s="93">
        <v>32471114.666659519</v>
      </c>
      <c r="K18" s="91">
        <v>14815250.666659519</v>
      </c>
      <c r="L18" s="94">
        <v>32471114.666659519</v>
      </c>
      <c r="M18" s="156">
        <v>0</v>
      </c>
    </row>
    <row r="19" spans="1:13">
      <c r="A19" s="96">
        <v>13</v>
      </c>
      <c r="B19" s="90">
        <v>0</v>
      </c>
      <c r="C19" s="90">
        <v>0</v>
      </c>
      <c r="D19" s="90">
        <v>0</v>
      </c>
      <c r="E19" s="90">
        <v>0</v>
      </c>
      <c r="F19" s="90">
        <v>0</v>
      </c>
      <c r="G19" s="91">
        <v>0</v>
      </c>
      <c r="H19" s="91">
        <v>0</v>
      </c>
      <c r="I19" s="92"/>
      <c r="J19" s="93">
        <v>0</v>
      </c>
      <c r="K19" s="91">
        <v>0</v>
      </c>
      <c r="L19" s="94"/>
      <c r="M19" s="95">
        <v>0</v>
      </c>
    </row>
    <row r="20" spans="1:13">
      <c r="A20" s="96">
        <v>17</v>
      </c>
      <c r="B20" s="90">
        <v>19636.48</v>
      </c>
      <c r="C20" s="90">
        <v>0</v>
      </c>
      <c r="D20" s="90">
        <v>0</v>
      </c>
      <c r="E20" s="90">
        <v>0</v>
      </c>
      <c r="F20" s="90">
        <v>0</v>
      </c>
      <c r="G20" s="91">
        <v>0</v>
      </c>
      <c r="H20" s="91">
        <v>19636.48</v>
      </c>
      <c r="I20" s="92">
        <v>8</v>
      </c>
      <c r="J20" s="93">
        <v>1570.9184</v>
      </c>
      <c r="K20" s="91">
        <v>18065.561600000001</v>
      </c>
      <c r="L20" s="94">
        <v>1570.9184</v>
      </c>
      <c r="M20" s="95">
        <v>0</v>
      </c>
    </row>
    <row r="21" spans="1:13">
      <c r="A21" s="96">
        <v>38</v>
      </c>
      <c r="B21" s="90">
        <v>2963906.65</v>
      </c>
      <c r="C21" s="90">
        <v>226615.88</v>
      </c>
      <c r="D21" s="90">
        <v>0</v>
      </c>
      <c r="E21" s="90">
        <v>0</v>
      </c>
      <c r="F21" s="90">
        <v>-261000</v>
      </c>
      <c r="G21" s="91">
        <v>-17192.059999999998</v>
      </c>
      <c r="H21" s="91">
        <v>2946714.59</v>
      </c>
      <c r="I21" s="92">
        <v>30</v>
      </c>
      <c r="J21" s="93">
        <v>884014.37699999986</v>
      </c>
      <c r="K21" s="91">
        <v>2045508.1529999999</v>
      </c>
      <c r="L21" s="94">
        <v>884014.37699999986</v>
      </c>
      <c r="M21" s="95">
        <v>0</v>
      </c>
    </row>
    <row r="22" spans="1:13">
      <c r="A22" s="96">
        <v>41</v>
      </c>
      <c r="B22" s="90">
        <v>38653685.25</v>
      </c>
      <c r="C22" s="90">
        <v>2755805.5185886994</v>
      </c>
      <c r="D22" s="90">
        <v>0</v>
      </c>
      <c r="E22" s="90">
        <v>0</v>
      </c>
      <c r="F22" s="90">
        <v>0</v>
      </c>
      <c r="G22" s="91">
        <v>1377902.7592943497</v>
      </c>
      <c r="H22" s="91">
        <v>40031588.009294346</v>
      </c>
      <c r="I22" s="92">
        <v>25</v>
      </c>
      <c r="J22" s="93">
        <v>10007897.002323586</v>
      </c>
      <c r="K22" s="91">
        <v>31401593.766265113</v>
      </c>
      <c r="L22" s="94">
        <v>10007897.002323586</v>
      </c>
      <c r="M22" s="95">
        <v>0</v>
      </c>
    </row>
    <row r="23" spans="1:13">
      <c r="A23" s="96">
        <v>45</v>
      </c>
      <c r="B23" s="90">
        <v>13556.4</v>
      </c>
      <c r="C23" s="90">
        <v>0</v>
      </c>
      <c r="D23" s="90">
        <v>0</v>
      </c>
      <c r="E23" s="90">
        <v>0</v>
      </c>
      <c r="F23" s="90">
        <v>0</v>
      </c>
      <c r="G23" s="91">
        <v>0</v>
      </c>
      <c r="H23" s="91">
        <v>13556.4</v>
      </c>
      <c r="I23" s="92">
        <v>45</v>
      </c>
      <c r="J23" s="93">
        <v>6100.38</v>
      </c>
      <c r="K23" s="91">
        <v>7456.0199999999995</v>
      </c>
      <c r="L23" s="94">
        <v>6100.38</v>
      </c>
      <c r="M23" s="95">
        <v>0</v>
      </c>
    </row>
    <row r="24" spans="1:13">
      <c r="A24" s="107">
        <v>49</v>
      </c>
      <c r="B24" s="90">
        <v>0</v>
      </c>
      <c r="C24" s="90">
        <v>0</v>
      </c>
      <c r="D24" s="90">
        <v>0</v>
      </c>
      <c r="E24" s="90">
        <v>0</v>
      </c>
      <c r="F24" s="90">
        <v>0</v>
      </c>
      <c r="G24" s="91">
        <v>0</v>
      </c>
      <c r="H24" s="91">
        <v>0</v>
      </c>
      <c r="I24" s="92">
        <v>8</v>
      </c>
      <c r="J24" s="93">
        <v>0</v>
      </c>
      <c r="K24" s="91">
        <v>0</v>
      </c>
      <c r="L24" s="94">
        <v>0</v>
      </c>
      <c r="M24" s="95">
        <v>0</v>
      </c>
    </row>
    <row r="25" spans="1:13">
      <c r="A25" s="107">
        <v>50</v>
      </c>
      <c r="B25" s="90">
        <v>6560239.7750000004</v>
      </c>
      <c r="C25" s="90">
        <v>3816300.5135315638</v>
      </c>
      <c r="D25" s="90">
        <v>0</v>
      </c>
      <c r="E25" s="90">
        <v>0</v>
      </c>
      <c r="F25" s="90">
        <v>0</v>
      </c>
      <c r="G25" s="91">
        <v>1908150.2567657819</v>
      </c>
      <c r="H25" s="91">
        <v>8468390.0317657813</v>
      </c>
      <c r="I25" s="92">
        <v>55</v>
      </c>
      <c r="J25" s="93">
        <v>4657614.5174711803</v>
      </c>
      <c r="K25" s="91">
        <v>5718925.7710603839</v>
      </c>
      <c r="L25" s="94">
        <v>4657614.5174711803</v>
      </c>
      <c r="M25" s="95">
        <v>0</v>
      </c>
    </row>
    <row r="26" spans="1:13">
      <c r="A26" s="96">
        <v>51</v>
      </c>
      <c r="B26" s="90">
        <v>3277576186.5033708</v>
      </c>
      <c r="C26" s="90">
        <v>427383561.50265813</v>
      </c>
      <c r="D26" s="90">
        <v>0</v>
      </c>
      <c r="E26" s="90">
        <v>0</v>
      </c>
      <c r="F26" s="90">
        <v>0</v>
      </c>
      <c r="G26" s="91">
        <v>213691780.75132906</v>
      </c>
      <c r="H26" s="91">
        <v>3491267967.2546997</v>
      </c>
      <c r="I26" s="92">
        <v>6</v>
      </c>
      <c r="J26" s="93">
        <v>209476078.03528199</v>
      </c>
      <c r="K26" s="91">
        <v>3495483669.970747</v>
      </c>
      <c r="L26" s="94">
        <v>209476078.03528199</v>
      </c>
      <c r="M26" s="95">
        <v>0</v>
      </c>
    </row>
    <row r="27" spans="1:13">
      <c r="A27" s="96">
        <v>43.2</v>
      </c>
      <c r="B27" s="90">
        <v>0</v>
      </c>
      <c r="C27" s="90">
        <v>0</v>
      </c>
      <c r="D27" s="90">
        <v>0</v>
      </c>
      <c r="E27" s="90">
        <v>0</v>
      </c>
      <c r="F27" s="90">
        <v>0</v>
      </c>
      <c r="G27" s="91">
        <v>0</v>
      </c>
      <c r="H27" s="91">
        <v>0</v>
      </c>
      <c r="I27" s="92">
        <v>50</v>
      </c>
      <c r="J27" s="93">
        <v>0</v>
      </c>
      <c r="K27" s="91">
        <v>0</v>
      </c>
      <c r="L27" s="94">
        <v>0</v>
      </c>
      <c r="M27" s="95">
        <v>0</v>
      </c>
    </row>
    <row r="28" spans="1:13">
      <c r="A28" s="96" t="s">
        <v>158</v>
      </c>
      <c r="B28" s="90">
        <v>34934537.670000002</v>
      </c>
      <c r="C28" s="90">
        <v>0</v>
      </c>
      <c r="D28" s="90">
        <v>0</v>
      </c>
      <c r="E28" s="90">
        <v>0</v>
      </c>
      <c r="F28" s="90">
        <v>0</v>
      </c>
      <c r="G28" s="91">
        <v>0</v>
      </c>
      <c r="H28" s="91">
        <v>34934537.670000002</v>
      </c>
      <c r="I28" s="92">
        <v>7</v>
      </c>
      <c r="J28" s="93">
        <v>2445417.6368999998</v>
      </c>
      <c r="K28" s="91">
        <v>32489120.033100002</v>
      </c>
      <c r="L28" s="94">
        <v>2445417.6368999998</v>
      </c>
      <c r="M28" s="95">
        <v>0</v>
      </c>
    </row>
    <row r="29" spans="1:13">
      <c r="A29" s="117">
        <v>14.1</v>
      </c>
      <c r="B29" s="90">
        <v>23580.375</v>
      </c>
      <c r="C29" s="90">
        <v>0</v>
      </c>
      <c r="D29" s="90">
        <v>0</v>
      </c>
      <c r="E29" s="90">
        <v>0</v>
      </c>
      <c r="F29" s="90">
        <v>0</v>
      </c>
      <c r="G29" s="91">
        <v>0</v>
      </c>
      <c r="H29" s="91">
        <v>23580.375</v>
      </c>
      <c r="I29" s="92">
        <v>5</v>
      </c>
      <c r="J29" s="93">
        <v>1179.01875</v>
      </c>
      <c r="K29" s="91">
        <v>22401.356250000001</v>
      </c>
      <c r="L29" s="94">
        <v>1179.01875</v>
      </c>
      <c r="M29" s="95">
        <v>0</v>
      </c>
    </row>
    <row r="30" spans="1:13" ht="12" thickBot="1">
      <c r="A30" s="118" t="s">
        <v>84</v>
      </c>
      <c r="B30" s="119">
        <v>4951226892.4733715</v>
      </c>
      <c r="C30" s="119">
        <v>479701695.10809743</v>
      </c>
      <c r="D30" s="119">
        <v>0</v>
      </c>
      <c r="E30" s="119">
        <v>0</v>
      </c>
      <c r="F30" s="119">
        <v>-619814.75</v>
      </c>
      <c r="G30" s="119">
        <v>239540940.17904872</v>
      </c>
      <c r="H30" s="119">
        <v>5190767832.6524191</v>
      </c>
      <c r="I30" s="119"/>
      <c r="J30" s="119">
        <v>333874163.2029863</v>
      </c>
      <c r="K30" s="119">
        <v>5096434609.6284819</v>
      </c>
      <c r="L30" s="94">
        <v>333874163.2029863</v>
      </c>
      <c r="M30" s="95">
        <v>0</v>
      </c>
    </row>
    <row r="31" spans="1:13" ht="13.5" thickTop="1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</row>
    <row r="32" spans="1:13" ht="12.75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</row>
    <row r="33" spans="1:11" ht="12.75">
      <c r="A33" s="73"/>
      <c r="B33" s="73"/>
      <c r="C33" s="73"/>
      <c r="D33" s="73"/>
      <c r="E33" s="73"/>
      <c r="F33" s="73"/>
      <c r="G33" s="73"/>
      <c r="H33" s="73"/>
      <c r="I33" s="416" t="s">
        <v>307</v>
      </c>
      <c r="J33" s="401">
        <v>333874163.2029863</v>
      </c>
      <c r="K33" s="73"/>
    </row>
    <row r="34" spans="1:11" ht="12.75">
      <c r="A34" s="73"/>
      <c r="B34" s="73"/>
      <c r="C34" s="73"/>
      <c r="D34" s="73"/>
      <c r="E34" s="73"/>
      <c r="F34" s="73"/>
      <c r="G34" s="73"/>
      <c r="H34" s="73"/>
      <c r="I34" s="416" t="s">
        <v>310</v>
      </c>
      <c r="J34" s="401">
        <v>-29996.068013805296</v>
      </c>
      <c r="K34" s="73"/>
    </row>
    <row r="35" spans="1:11" ht="13.5" thickBot="1">
      <c r="A35" s="73"/>
      <c r="B35" s="73"/>
      <c r="C35" s="73"/>
      <c r="D35" s="73"/>
      <c r="E35" s="73"/>
      <c r="F35" s="73"/>
      <c r="G35" s="73"/>
      <c r="H35" s="73"/>
      <c r="I35" s="73"/>
      <c r="J35" s="418">
        <v>333844167.13497251</v>
      </c>
      <c r="K35" s="73"/>
    </row>
    <row r="36" spans="1:11" ht="13.5" thickTop="1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</row>
    <row r="37" spans="1:11" ht="12.75">
      <c r="A37" s="73"/>
      <c r="B37" s="73"/>
      <c r="C37" s="73"/>
      <c r="D37" s="73"/>
      <c r="E37" s="73"/>
      <c r="F37" s="73"/>
      <c r="G37" s="73"/>
      <c r="H37" s="73"/>
      <c r="I37" s="73" t="s">
        <v>160</v>
      </c>
      <c r="J37" s="401">
        <v>336419752.04058629</v>
      </c>
      <c r="K37" s="73"/>
    </row>
    <row r="38" spans="1:11" ht="12.75">
      <c r="A38" s="73"/>
      <c r="B38" s="73"/>
      <c r="C38" s="73"/>
      <c r="D38" s="73"/>
      <c r="E38" s="73"/>
      <c r="F38" s="73"/>
      <c r="G38" s="73"/>
      <c r="H38" s="73"/>
      <c r="I38" s="73"/>
      <c r="J38" s="401">
        <v>336419752.04058629</v>
      </c>
      <c r="K38" s="73"/>
    </row>
    <row r="39" spans="1:11" ht="12.75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</row>
    <row r="40" spans="1:11" ht="12.75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</row>
    <row r="41" spans="1:11" ht="12.75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</row>
    <row r="42" spans="1:11" ht="12.75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</row>
    <row r="43" spans="1:11" ht="12.75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</row>
    <row r="44" spans="1:11" ht="12.75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</row>
    <row r="45" spans="1:11" ht="12.75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</row>
    <row r="46" spans="1:11" ht="12.75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</row>
    <row r="47" spans="1:11" ht="12.75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</row>
    <row r="48" spans="1:11" ht="12.75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</row>
    <row r="49" spans="1:11" ht="12.75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</row>
    <row r="50" spans="1:11" ht="12.75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</row>
    <row r="51" spans="1:11" ht="12.75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</row>
    <row r="52" spans="1:11" ht="12.75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</row>
    <row r="53" spans="1:11" ht="12.75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 ht="12.75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</row>
    <row r="55" spans="1:11" ht="12.75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</row>
    <row r="56" spans="1:11" ht="12.75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</row>
    <row r="57" spans="1:11" ht="12.7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  <row r="58" spans="1:11" ht="12.75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</row>
    <row r="59" spans="1:11" ht="12.7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</row>
    <row r="60" spans="1:11" ht="12.7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</row>
    <row r="61" spans="1:11" ht="12.7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</row>
    <row r="62" spans="1:11" ht="12.75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</row>
    <row r="63" spans="1:11" ht="12.75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</row>
    <row r="64" spans="1:11" ht="12.75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</row>
    <row r="65" spans="1:11" ht="12.75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</row>
    <row r="66" spans="1:11" ht="12.75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</row>
    <row r="67" spans="1:11" ht="12.75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</row>
    <row r="68" spans="1:11" ht="12.75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  <row r="69" spans="1:11" ht="12.75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</row>
    <row r="70" spans="1:11" ht="12.75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</row>
    <row r="71" spans="1:11" ht="12.75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</row>
    <row r="72" spans="1:11" ht="12.75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</row>
    <row r="73" spans="1:11" ht="12.75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</row>
    <row r="74" spans="1:11" ht="12.75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</row>
    <row r="75" spans="1:11" ht="12.75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</row>
    <row r="76" spans="1:11" ht="12.75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</row>
    <row r="77" spans="1:11" ht="12.75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</row>
    <row r="78" spans="1:11" ht="12.75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</row>
    <row r="79" spans="1:11" ht="12.75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</row>
    <row r="80" spans="1:11" ht="12.75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</row>
    <row r="81" spans="1:11" ht="12.75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</row>
    <row r="82" spans="1:11" ht="12.75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</row>
    <row r="83" spans="1:11" ht="12.75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</row>
    <row r="84" spans="1:11" ht="12.75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</row>
    <row r="85" spans="1:11" ht="12.75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</row>
    <row r="86" spans="1:11" ht="12.7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</row>
    <row r="87" spans="1:11" ht="12.75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</row>
    <row r="88" spans="1:11" ht="12.75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</row>
    <row r="89" spans="1:11" ht="12.75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</row>
    <row r="90" spans="1:11" ht="12.75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</row>
    <row r="91" spans="1:11" ht="12.75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</row>
    <row r="92" spans="1:11" ht="12.75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</row>
    <row r="93" spans="1:11" ht="12.75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</row>
    <row r="94" spans="1:11" ht="12.75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</row>
    <row r="95" spans="1:11" ht="12.75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</row>
    <row r="96" spans="1:11" ht="12.75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</row>
    <row r="97" spans="1:11" ht="12.75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</row>
    <row r="98" spans="1:11" ht="12.75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</row>
    <row r="99" spans="1:11" ht="12.75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</row>
    <row r="100" spans="1:11" ht="12.75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</row>
    <row r="101" spans="1:11" ht="12.75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</row>
    <row r="102" spans="1:11" ht="12.75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</row>
    <row r="103" spans="1:11" ht="12.75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</row>
    <row r="104" spans="1:11" ht="12.75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</row>
    <row r="105" spans="1:11" ht="12.75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</row>
    <row r="106" spans="1:11" ht="12.75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</row>
    <row r="107" spans="1:11" ht="12.75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</row>
    <row r="108" spans="1:11" ht="12.75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</row>
    <row r="109" spans="1:11" ht="12.75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</row>
    <row r="110" spans="1:11" ht="12.75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</row>
    <row r="111" spans="1:11" ht="12.75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</row>
    <row r="112" spans="1:11" ht="12.75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</row>
    <row r="113" spans="1:11" ht="12.75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</row>
    <row r="114" spans="1:11" ht="12.75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</row>
    <row r="115" spans="1:11" ht="12.75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</row>
    <row r="116" spans="1:11" ht="12.75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</row>
    <row r="117" spans="1:11" ht="12.75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</row>
    <row r="118" spans="1:11" ht="12.75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</row>
    <row r="119" spans="1:11" ht="12.75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</row>
    <row r="120" spans="1:11" ht="12.75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</row>
    <row r="121" spans="1:11" ht="12.75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</row>
    <row r="122" spans="1:11" ht="12.75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</row>
    <row r="123" spans="1:11" ht="12.75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</row>
    <row r="124" spans="1:11" ht="12.75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</row>
    <row r="125" spans="1:11" ht="12.75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</row>
    <row r="126" spans="1:11" ht="12.75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</row>
    <row r="127" spans="1:11" ht="12.7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</row>
    <row r="128" spans="1:11" ht="12.75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</row>
    <row r="129" spans="1:11" ht="12.75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</row>
    <row r="130" spans="1:11" ht="12.75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</row>
    <row r="131" spans="1:11" ht="12.75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</row>
    <row r="132" spans="1:11" ht="12.75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</row>
    <row r="133" spans="1:11" ht="12.75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</row>
    <row r="134" spans="1:11" ht="12.75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</row>
    <row r="135" spans="1:11" ht="12.75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</row>
    <row r="136" spans="1:11" ht="12.75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</row>
    <row r="137" spans="1:11" ht="12.75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</row>
    <row r="138" spans="1:11" ht="12.75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1:11" ht="12.75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1:11" ht="12.75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</row>
    <row r="141" spans="1:11" ht="12.75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</row>
    <row r="142" spans="1:11" ht="12.75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</row>
    <row r="143" spans="1:11" ht="12.75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</row>
    <row r="144" spans="1:11" ht="12.75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</row>
    <row r="145" spans="1:11" ht="12.75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</row>
    <row r="146" spans="1:11" ht="12.75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</row>
    <row r="147" spans="1:11" ht="12.75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</row>
    <row r="148" spans="1:11" ht="12.75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</row>
    <row r="149" spans="1:11" ht="12.75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</row>
    <row r="150" spans="1:11" ht="12.75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</row>
    <row r="151" spans="1:11" ht="12.75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</row>
    <row r="152" spans="1:11" ht="12.75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</row>
    <row r="153" spans="1:11" ht="12.75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</row>
    <row r="154" spans="1:11" ht="12.75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</row>
    <row r="155" spans="1:11" ht="12.75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</row>
    <row r="156" spans="1:11" ht="12.75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</row>
    <row r="157" spans="1:11" ht="12.75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</row>
    <row r="158" spans="1:11" ht="12.75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</row>
    <row r="159" spans="1:11" ht="12.75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</row>
    <row r="160" spans="1:11" ht="12.75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</row>
    <row r="161" spans="1:11" ht="12.75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</row>
    <row r="162" spans="1:11" ht="12.75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</row>
    <row r="163" spans="1:11" ht="12.75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</row>
    <row r="164" spans="1:11" ht="12.75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</row>
    <row r="165" spans="1:11" ht="12.75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</row>
    <row r="166" spans="1:11" ht="12.75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</row>
    <row r="167" spans="1:11" ht="12.75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</row>
    <row r="168" spans="1:11" ht="12.75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</row>
    <row r="169" spans="1:11" ht="12.75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</row>
    <row r="170" spans="1:11" ht="12.75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</row>
    <row r="171" spans="1:11" ht="12.75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</row>
    <row r="172" spans="1:11" ht="12.75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</row>
    <row r="173" spans="1:11" ht="12.75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</row>
    <row r="174" spans="1:11" ht="12.75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</row>
    <row r="175" spans="1:11" ht="12.75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</row>
    <row r="176" spans="1:11" ht="12.75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</row>
    <row r="177" spans="1:11" ht="12.75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</row>
    <row r="178" spans="1:11" ht="12.75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</row>
    <row r="179" spans="1:11" ht="12.75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</row>
    <row r="180" spans="1:11" ht="12.75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</row>
    <row r="181" spans="1:11" ht="12.75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</row>
    <row r="182" spans="1:11" ht="12.75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</row>
    <row r="183" spans="1:11" ht="12.75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</row>
    <row r="184" spans="1:11" ht="12.75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</row>
    <row r="185" spans="1:11" ht="12.75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</row>
    <row r="186" spans="1:11" ht="12.75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</row>
    <row r="187" spans="1:11" ht="12.75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</row>
    <row r="188" spans="1:11" ht="12.75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</row>
    <row r="189" spans="1:11" ht="12.75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</row>
    <row r="190" spans="1:11" ht="12.75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</row>
    <row r="191" spans="1:11" ht="12.75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</row>
    <row r="192" spans="1:11" ht="12.75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</row>
    <row r="193" spans="1:11" ht="12.75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</row>
    <row r="194" spans="1:11" ht="12.75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</row>
    <row r="195" spans="1:11" ht="12.75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</row>
    <row r="196" spans="1:11" ht="12.75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</row>
    <row r="197" spans="1:11" ht="12.75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</row>
    <row r="198" spans="1:11" ht="12.75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</row>
    <row r="199" spans="1:11" ht="12.75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</row>
    <row r="200" spans="1:11" ht="12.75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</row>
    <row r="201" spans="1:11" ht="12.75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</row>
    <row r="202" spans="1:11" ht="12.75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</row>
    <row r="203" spans="1:11" ht="12.75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</row>
    <row r="204" spans="1:11" ht="12.75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</row>
    <row r="205" spans="1:11" ht="12.75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</row>
    <row r="206" spans="1:11" ht="12.75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</row>
    <row r="207" spans="1:11" ht="12.75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</row>
    <row r="208" spans="1:11" ht="12.75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</row>
    <row r="209" spans="1:11" ht="12.75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</row>
    <row r="210" spans="1:11" ht="12.75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</row>
    <row r="211" spans="1:11" ht="12.75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</row>
    <row r="212" spans="1:11" ht="12.75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</row>
    <row r="213" spans="1:11" ht="12.75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</row>
    <row r="214" spans="1:11" ht="12.75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</row>
    <row r="215" spans="1:11" ht="12.75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</row>
    <row r="216" spans="1:11" ht="12.75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</row>
    <row r="217" spans="1:11" ht="12.75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</row>
    <row r="218" spans="1:11" ht="12.75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</row>
    <row r="219" spans="1:11" ht="12.75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</row>
    <row r="220" spans="1:11" ht="12.75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</row>
    <row r="221" spans="1:11" ht="12.75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</row>
    <row r="222" spans="1:11" ht="12.75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</row>
    <row r="223" spans="1:11" ht="12.75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</row>
    <row r="224" spans="1:11" ht="12.75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</row>
    <row r="225" spans="1:11" ht="12.75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</row>
    <row r="226" spans="1:11" ht="12.75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</row>
    <row r="227" spans="1:11" ht="12.75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</row>
    <row r="228" spans="1:11" ht="12.75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</row>
    <row r="229" spans="1:11" ht="12.75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</row>
    <row r="230" spans="1:11" ht="12.75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</row>
    <row r="231" spans="1:11" ht="12.75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</row>
    <row r="232" spans="1:11" ht="12.75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</row>
    <row r="233" spans="1:11" ht="12.75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</row>
    <row r="234" spans="1:11" ht="12.75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</row>
    <row r="235" spans="1:11" ht="12.75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</row>
    <row r="236" spans="1:11" ht="12.75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</row>
    <row r="237" spans="1:11" ht="12.75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</row>
    <row r="238" spans="1:11" ht="12.75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</row>
    <row r="239" spans="1:11" ht="12.75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</row>
    <row r="240" spans="1:11" ht="12.75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</row>
    <row r="241" spans="1:11" ht="12.75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</row>
    <row r="242" spans="1:11" ht="12.75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</row>
    <row r="243" spans="1:11" ht="12.75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</row>
    <row r="244" spans="1:11" ht="12.75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</row>
    <row r="245" spans="1:11" ht="12.75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</row>
    <row r="246" spans="1:11" ht="12.75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</row>
    <row r="247" spans="1:11" ht="12.75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</row>
    <row r="248" spans="1:11" ht="12.75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</row>
    <row r="249" spans="1:11" ht="12.75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</row>
    <row r="250" spans="1:11" ht="12.75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</row>
    <row r="251" spans="1:11" ht="12.75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</row>
    <row r="252" spans="1:11" ht="12.75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</row>
    <row r="253" spans="1:11" ht="12.75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</row>
    <row r="254" spans="1:11" ht="12.75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</row>
    <row r="255" spans="1:11" ht="12.75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</row>
    <row r="256" spans="1:11" ht="12.75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</row>
    <row r="257" spans="1:11" ht="12.75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</row>
    <row r="258" spans="1:11" ht="12.75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</row>
    <row r="259" spans="1:11" ht="12.75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</row>
    <row r="260" spans="1:11" ht="12.75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</row>
    <row r="261" spans="1:11" ht="12.75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</row>
    <row r="262" spans="1:11" ht="12.75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</row>
    <row r="263" spans="1:11" ht="12.7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</row>
    <row r="264" spans="1:11" ht="12.75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</row>
    <row r="265" spans="1:11" ht="12.75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</row>
    <row r="266" spans="1:11" ht="12.75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</row>
    <row r="267" spans="1:11" ht="12.75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</row>
    <row r="268" spans="1:11" ht="12.75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</row>
    <row r="269" spans="1:11" ht="12.75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</row>
    <row r="270" spans="1:11" ht="12.75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</row>
    <row r="271" spans="1:11" ht="12.75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</row>
    <row r="272" spans="1:11" ht="12.75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</row>
    <row r="273" spans="1:11" ht="12.75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</row>
    <row r="274" spans="1:11" ht="12.75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</row>
    <row r="275" spans="1:11" ht="12.75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</row>
    <row r="276" spans="1:11" ht="12.75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</row>
    <row r="277" spans="1:11" ht="12.75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</row>
    <row r="278" spans="1:11" ht="12.75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</row>
    <row r="279" spans="1:11" ht="12.75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</row>
    <row r="280" spans="1:11" ht="12.75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</row>
    <row r="281" spans="1:11" ht="12.75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</row>
    <row r="282" spans="1:11" ht="12.75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</row>
    <row r="283" spans="1:11" ht="12.75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</row>
    <row r="284" spans="1:11" ht="12.75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</row>
    <row r="285" spans="1:11" ht="12.75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</row>
    <row r="286" spans="1:11" ht="12.75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</row>
    <row r="287" spans="1:11" ht="12.75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</row>
    <row r="288" spans="1:11" ht="12.75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</row>
    <row r="289" spans="1:11" ht="12.75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</row>
    <row r="290" spans="1:11" ht="12.75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</row>
    <row r="291" spans="1:11" ht="12.75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</row>
    <row r="292" spans="1:11" ht="12.75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</row>
    <row r="293" spans="1:11" ht="12.75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</row>
    <row r="294" spans="1:11" ht="12.75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</row>
    <row r="295" spans="1:11" ht="12.75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</row>
    <row r="296" spans="1:11" ht="12.75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</row>
    <row r="297" spans="1:11" ht="12.7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</row>
    <row r="298" spans="1:11" ht="12.75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</row>
    <row r="299" spans="1:11" ht="12.75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</row>
    <row r="300" spans="1:11" ht="12.75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</row>
    <row r="301" spans="1:11" ht="12.75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</row>
    <row r="302" spans="1:11" ht="12.75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</row>
    <row r="303" spans="1:11" ht="12.75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</row>
    <row r="304" spans="1:11" ht="12.75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</row>
    <row r="305" spans="1:11" ht="12.75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</row>
    <row r="306" spans="1:11" ht="12.75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</row>
    <row r="307" spans="1:11" ht="12.75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</row>
    <row r="308" spans="1:11" ht="12.75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</row>
    <row r="309" spans="1:11" ht="12.75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</row>
    <row r="310" spans="1:11" ht="12.75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</row>
    <row r="311" spans="1:11" ht="12.75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</row>
    <row r="312" spans="1:11" ht="12.75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</row>
    <row r="313" spans="1:11" ht="12.75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</row>
    <row r="314" spans="1:11" ht="12.75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</row>
    <row r="315" spans="1:11" ht="12.75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</row>
    <row r="316" spans="1:11" ht="12.75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</row>
    <row r="317" spans="1:11" ht="12.75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</row>
    <row r="318" spans="1:11" ht="12.75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</row>
    <row r="319" spans="1:11" ht="12.75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</row>
    <row r="320" spans="1:11" ht="12.75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</row>
    <row r="321" spans="1:11" ht="12.75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</row>
    <row r="322" spans="1:11" ht="12.75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</row>
    <row r="323" spans="1:11" ht="12.75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</row>
    <row r="324" spans="1:11" ht="12.75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</row>
    <row r="325" spans="1:11" ht="12.75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</row>
    <row r="326" spans="1:11" ht="12.75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</row>
    <row r="327" spans="1:11" ht="12.75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</row>
    <row r="328" spans="1:11" ht="12.75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</row>
    <row r="329" spans="1:11" ht="12.75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</row>
    <row r="330" spans="1:11" ht="12.75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</row>
    <row r="331" spans="1:11" ht="12.75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</row>
    <row r="332" spans="1:11" ht="12.75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</row>
    <row r="333" spans="1:11" ht="12.75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</row>
    <row r="334" spans="1:11" ht="12.75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</row>
    <row r="335" spans="1:11" ht="12.7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</row>
    <row r="336" spans="1:11" ht="12.75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</row>
    <row r="337" spans="1:11" ht="12.75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</row>
    <row r="338" spans="1:11" ht="12.75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</row>
    <row r="339" spans="1:11" ht="12.75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</row>
    <row r="340" spans="1:11" ht="12.75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</row>
    <row r="341" spans="1:11" ht="12.75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</row>
    <row r="342" spans="1:11" ht="12.75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</row>
    <row r="343" spans="1:11" ht="12.75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</row>
    <row r="344" spans="1:11" ht="12.75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</row>
    <row r="345" spans="1:11" ht="12.75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</row>
    <row r="346" spans="1:11" ht="12.75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</row>
    <row r="347" spans="1:11" ht="12.75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</row>
    <row r="348" spans="1:11" ht="12.75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</row>
    <row r="349" spans="1:11" ht="12.75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</row>
    <row r="350" spans="1:11" ht="12.75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</row>
    <row r="351" spans="1:11" ht="12.75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</row>
    <row r="352" spans="1:11" ht="12.75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</row>
    <row r="353" spans="1:11" ht="12.75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</row>
    <row r="354" spans="1:11" ht="12.75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</row>
    <row r="355" spans="1:11" ht="12.75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</row>
    <row r="356" spans="1:11" ht="12.75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</row>
    <row r="357" spans="1:11" ht="12.75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</row>
    <row r="358" spans="1:11" ht="12.75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</row>
    <row r="359" spans="1:11" ht="12.75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</row>
    <row r="360" spans="1:11" ht="12.75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</row>
    <row r="361" spans="1:11" ht="12.75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</row>
    <row r="362" spans="1:11" ht="12.75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</row>
    <row r="363" spans="1:11" ht="12.75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</row>
    <row r="364" spans="1:11" ht="12.75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</row>
    <row r="365" spans="1:11" ht="12.75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</row>
    <row r="366" spans="1:11" ht="12.75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</row>
    <row r="367" spans="1:11" ht="12.75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</row>
    <row r="368" spans="1:11" ht="12.75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</row>
    <row r="369" spans="1:11" ht="12.7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</row>
    <row r="370" spans="1:11" ht="12.75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</row>
    <row r="371" spans="1:11" ht="12.75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</row>
    <row r="372" spans="1:11" ht="12.75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</row>
    <row r="373" spans="1:11" ht="12.75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</row>
    <row r="374" spans="1:11" ht="12.75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</row>
    <row r="375" spans="1:11" ht="12.75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</row>
    <row r="376" spans="1:11" ht="12.75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</row>
    <row r="377" spans="1:11" ht="12.75">
      <c r="A377" s="73"/>
      <c r="B377" s="73"/>
      <c r="C377" s="73"/>
      <c r="D377" s="73"/>
      <c r="E377" s="73"/>
      <c r="F377" s="73"/>
      <c r="G377" s="73"/>
      <c r="H377" s="73"/>
      <c r="I377" s="73"/>
      <c r="J377" s="73"/>
      <c r="K377" s="73"/>
    </row>
    <row r="378" spans="1:11" ht="12.75">
      <c r="A378" s="73"/>
      <c r="B378" s="73"/>
      <c r="C378" s="73"/>
      <c r="D378" s="73"/>
      <c r="E378" s="73"/>
      <c r="F378" s="73"/>
      <c r="G378" s="73"/>
      <c r="H378" s="73"/>
      <c r="I378" s="73"/>
      <c r="J378" s="73"/>
      <c r="K378" s="73"/>
    </row>
    <row r="379" spans="1:11" ht="12.75">
      <c r="A379" s="73"/>
      <c r="B379" s="73"/>
      <c r="C379" s="73"/>
      <c r="D379" s="73"/>
      <c r="E379" s="73"/>
      <c r="F379" s="73"/>
      <c r="G379" s="73"/>
      <c r="H379" s="73"/>
      <c r="I379" s="73"/>
      <c r="J379" s="73"/>
      <c r="K379" s="73"/>
    </row>
    <row r="380" spans="1:11" ht="12.75">
      <c r="A380" s="73"/>
      <c r="B380" s="73"/>
      <c r="C380" s="73"/>
      <c r="D380" s="73"/>
      <c r="E380" s="73"/>
      <c r="F380" s="73"/>
      <c r="G380" s="73"/>
      <c r="H380" s="73"/>
      <c r="I380" s="73"/>
      <c r="J380" s="73"/>
      <c r="K380" s="73"/>
    </row>
    <row r="381" spans="1:11" ht="12.75">
      <c r="A381" s="73"/>
      <c r="B381" s="73"/>
      <c r="C381" s="73"/>
      <c r="D381" s="73"/>
      <c r="E381" s="73"/>
      <c r="F381" s="73"/>
      <c r="G381" s="73"/>
      <c r="H381" s="73"/>
      <c r="I381" s="73"/>
      <c r="J381" s="73"/>
      <c r="K381" s="73"/>
    </row>
    <row r="382" spans="1:11" ht="12.75">
      <c r="A382" s="73"/>
      <c r="B382" s="73"/>
      <c r="C382" s="73"/>
      <c r="D382" s="73"/>
      <c r="E382" s="73"/>
      <c r="F382" s="73"/>
      <c r="G382" s="73"/>
      <c r="H382" s="73"/>
      <c r="I382" s="73"/>
      <c r="J382" s="73"/>
      <c r="K382" s="73"/>
    </row>
    <row r="383" spans="1:11" ht="12.75">
      <c r="A383" s="73"/>
      <c r="B383" s="73"/>
      <c r="C383" s="73"/>
      <c r="D383" s="73"/>
      <c r="E383" s="73"/>
      <c r="F383" s="73"/>
      <c r="G383" s="73"/>
      <c r="H383" s="73"/>
      <c r="I383" s="73"/>
      <c r="J383" s="73"/>
      <c r="K383" s="73"/>
    </row>
    <row r="384" spans="1:11" ht="12.75">
      <c r="A384" s="73"/>
      <c r="B384" s="73"/>
      <c r="C384" s="73"/>
      <c r="D384" s="73"/>
      <c r="E384" s="73"/>
      <c r="F384" s="73"/>
      <c r="G384" s="73"/>
      <c r="H384" s="73"/>
      <c r="I384" s="73"/>
      <c r="J384" s="73"/>
      <c r="K384" s="73"/>
    </row>
    <row r="385" spans="1:11" ht="12.75">
      <c r="A385" s="73"/>
      <c r="B385" s="73"/>
      <c r="C385" s="73"/>
      <c r="D385" s="73"/>
      <c r="E385" s="73"/>
      <c r="F385" s="73"/>
      <c r="G385" s="73"/>
      <c r="H385" s="73"/>
      <c r="I385" s="73"/>
      <c r="J385" s="73"/>
      <c r="K385" s="73"/>
    </row>
    <row r="386" spans="1:11" ht="12.75">
      <c r="A386" s="73"/>
      <c r="B386" s="73"/>
      <c r="C386" s="73"/>
      <c r="D386" s="73"/>
      <c r="E386" s="73"/>
      <c r="F386" s="73"/>
      <c r="G386" s="73"/>
      <c r="H386" s="73"/>
      <c r="I386" s="73"/>
      <c r="J386" s="73"/>
      <c r="K386" s="73"/>
    </row>
    <row r="387" spans="1:11" ht="12.75">
      <c r="A387" s="73"/>
      <c r="B387" s="73"/>
      <c r="C387" s="73"/>
      <c r="D387" s="73"/>
      <c r="E387" s="73"/>
      <c r="F387" s="73"/>
      <c r="G387" s="73"/>
      <c r="H387" s="73"/>
      <c r="I387" s="73"/>
      <c r="J387" s="73"/>
      <c r="K387" s="73"/>
    </row>
    <row r="388" spans="1:11" ht="12.75">
      <c r="A388" s="73"/>
      <c r="B388" s="73"/>
      <c r="C388" s="73"/>
      <c r="D388" s="73"/>
      <c r="E388" s="73"/>
      <c r="F388" s="73"/>
      <c r="G388" s="73"/>
      <c r="H388" s="73"/>
      <c r="I388" s="73"/>
      <c r="J388" s="73"/>
      <c r="K388" s="73"/>
    </row>
    <row r="389" spans="1:11" ht="12.75">
      <c r="A389" s="73"/>
      <c r="B389" s="73"/>
      <c r="C389" s="73"/>
      <c r="D389" s="73"/>
      <c r="E389" s="73"/>
      <c r="F389" s="73"/>
      <c r="G389" s="73"/>
      <c r="H389" s="73"/>
      <c r="I389" s="73"/>
      <c r="J389" s="73"/>
      <c r="K389" s="73"/>
    </row>
    <row r="390" spans="1:11" ht="12.75">
      <c r="A390" s="73"/>
      <c r="B390" s="73"/>
      <c r="C390" s="73"/>
      <c r="D390" s="73"/>
      <c r="E390" s="73"/>
      <c r="F390" s="73"/>
      <c r="G390" s="73"/>
      <c r="H390" s="73"/>
      <c r="I390" s="73"/>
      <c r="J390" s="73"/>
      <c r="K390" s="73"/>
    </row>
    <row r="391" spans="1:11" ht="12.75">
      <c r="A391" s="73"/>
      <c r="B391" s="73"/>
      <c r="C391" s="73"/>
      <c r="D391" s="73"/>
      <c r="E391" s="73"/>
      <c r="F391" s="73"/>
      <c r="G391" s="73"/>
      <c r="H391" s="73"/>
      <c r="I391" s="73"/>
      <c r="J391" s="73"/>
      <c r="K391" s="73"/>
    </row>
    <row r="392" spans="1:11" ht="12.75">
      <c r="A392" s="73"/>
      <c r="B392" s="73"/>
      <c r="C392" s="73"/>
      <c r="D392" s="73"/>
      <c r="E392" s="73"/>
      <c r="F392" s="73"/>
      <c r="G392" s="73"/>
      <c r="H392" s="73"/>
      <c r="I392" s="73"/>
      <c r="J392" s="73"/>
      <c r="K392" s="73"/>
    </row>
    <row r="393" spans="1:11" ht="12.75">
      <c r="A393" s="73"/>
      <c r="B393" s="73"/>
      <c r="C393" s="73"/>
      <c r="D393" s="73"/>
      <c r="E393" s="73"/>
      <c r="F393" s="73"/>
      <c r="G393" s="73"/>
      <c r="H393" s="73"/>
      <c r="I393" s="73"/>
      <c r="J393" s="73"/>
      <c r="K393" s="73"/>
    </row>
    <row r="394" spans="1:11" ht="12.75">
      <c r="A394" s="73"/>
      <c r="B394" s="73"/>
      <c r="C394" s="73"/>
      <c r="D394" s="73"/>
      <c r="E394" s="73"/>
      <c r="F394" s="73"/>
      <c r="G394" s="73"/>
      <c r="H394" s="73"/>
      <c r="I394" s="73"/>
      <c r="J394" s="73"/>
      <c r="K394" s="73"/>
    </row>
    <row r="395" spans="1:11" ht="12.75">
      <c r="A395" s="73"/>
      <c r="B395" s="73"/>
      <c r="C395" s="73"/>
      <c r="D395" s="73"/>
      <c r="E395" s="73"/>
      <c r="F395" s="73"/>
      <c r="G395" s="73"/>
      <c r="H395" s="73"/>
      <c r="I395" s="73"/>
      <c r="J395" s="73"/>
      <c r="K395" s="73"/>
    </row>
    <row r="396" spans="1:11" ht="12.75">
      <c r="A396" s="73"/>
      <c r="B396" s="73"/>
      <c r="C396" s="73"/>
      <c r="D396" s="73"/>
      <c r="E396" s="73"/>
      <c r="F396" s="73"/>
      <c r="G396" s="73"/>
      <c r="H396" s="73"/>
      <c r="I396" s="73"/>
      <c r="J396" s="73"/>
      <c r="K396" s="73"/>
    </row>
    <row r="397" spans="1:11" ht="12.75">
      <c r="A397" s="73"/>
      <c r="B397" s="73"/>
      <c r="C397" s="73"/>
      <c r="D397" s="73"/>
      <c r="E397" s="73"/>
      <c r="F397" s="73"/>
      <c r="G397" s="73"/>
      <c r="H397" s="73"/>
      <c r="I397" s="73"/>
      <c r="J397" s="73"/>
      <c r="K397" s="73"/>
    </row>
    <row r="398" spans="1:11" ht="12.75">
      <c r="A398" s="73"/>
      <c r="B398" s="73"/>
      <c r="C398" s="73"/>
      <c r="D398" s="73"/>
      <c r="E398" s="73"/>
      <c r="F398" s="73"/>
      <c r="G398" s="73"/>
      <c r="H398" s="73"/>
      <c r="I398" s="73"/>
      <c r="J398" s="73"/>
      <c r="K398" s="73"/>
    </row>
    <row r="399" spans="1:11" ht="12.75">
      <c r="A399" s="73"/>
      <c r="B399" s="73"/>
      <c r="C399" s="73"/>
      <c r="D399" s="73"/>
      <c r="E399" s="73"/>
      <c r="F399" s="73"/>
      <c r="G399" s="73"/>
      <c r="H399" s="73"/>
      <c r="I399" s="73"/>
      <c r="J399" s="73"/>
      <c r="K399" s="73"/>
    </row>
    <row r="400" spans="1:11" ht="12.75">
      <c r="A400" s="73"/>
      <c r="B400" s="73"/>
      <c r="C400" s="73"/>
      <c r="D400" s="73"/>
      <c r="E400" s="73"/>
      <c r="F400" s="73"/>
      <c r="G400" s="73"/>
      <c r="H400" s="73"/>
      <c r="I400" s="73"/>
      <c r="J400" s="73"/>
      <c r="K400" s="73"/>
    </row>
    <row r="401" spans="1:11" ht="12.75">
      <c r="A401" s="73"/>
      <c r="B401" s="73"/>
      <c r="C401" s="73"/>
      <c r="D401" s="73"/>
      <c r="E401" s="73"/>
      <c r="F401" s="73"/>
      <c r="G401" s="73"/>
      <c r="H401" s="73"/>
      <c r="I401" s="73"/>
      <c r="J401" s="73"/>
      <c r="K401" s="73"/>
    </row>
    <row r="402" spans="1:11" ht="12.75">
      <c r="A402" s="73"/>
      <c r="B402" s="73"/>
      <c r="C402" s="73"/>
      <c r="D402" s="73"/>
      <c r="E402" s="73"/>
      <c r="F402" s="73"/>
      <c r="G402" s="73"/>
      <c r="H402" s="73"/>
      <c r="I402" s="73"/>
      <c r="J402" s="73"/>
      <c r="K402" s="73"/>
    </row>
    <row r="403" spans="1:11" ht="12.75">
      <c r="A403" s="73"/>
      <c r="B403" s="73"/>
      <c r="C403" s="73"/>
      <c r="D403" s="73"/>
      <c r="E403" s="73"/>
      <c r="F403" s="73"/>
      <c r="G403" s="73"/>
      <c r="H403" s="73"/>
      <c r="I403" s="73"/>
      <c r="J403" s="73"/>
      <c r="K403" s="73"/>
    </row>
    <row r="404" spans="1:11" ht="12.75">
      <c r="A404" s="73"/>
      <c r="B404" s="73"/>
      <c r="C404" s="73"/>
      <c r="D404" s="73"/>
      <c r="E404" s="73"/>
      <c r="F404" s="73"/>
      <c r="G404" s="73"/>
      <c r="H404" s="73"/>
      <c r="I404" s="73"/>
      <c r="J404" s="73"/>
      <c r="K404" s="73"/>
    </row>
    <row r="405" spans="1:11" ht="12.75">
      <c r="A405" s="73"/>
      <c r="B405" s="73"/>
      <c r="C405" s="73"/>
      <c r="D405" s="73"/>
      <c r="E405" s="73"/>
      <c r="F405" s="73"/>
      <c r="G405" s="73"/>
      <c r="H405" s="73"/>
      <c r="I405" s="73"/>
      <c r="J405" s="73"/>
      <c r="K405" s="73"/>
    </row>
    <row r="406" spans="1:11" ht="12.75">
      <c r="A406" s="73"/>
      <c r="B406" s="73"/>
      <c r="C406" s="73"/>
      <c r="D406" s="73"/>
      <c r="E406" s="73"/>
      <c r="F406" s="73"/>
      <c r="G406" s="73"/>
      <c r="H406" s="73"/>
      <c r="I406" s="73"/>
      <c r="J406" s="73"/>
      <c r="K406" s="73"/>
    </row>
    <row r="407" spans="1:11" ht="12.75">
      <c r="A407" s="73"/>
      <c r="B407" s="73"/>
      <c r="C407" s="73"/>
      <c r="D407" s="73"/>
      <c r="E407" s="73"/>
      <c r="F407" s="73"/>
      <c r="G407" s="73"/>
      <c r="H407" s="73"/>
      <c r="I407" s="73"/>
      <c r="J407" s="73"/>
      <c r="K407" s="73"/>
    </row>
    <row r="408" spans="1:11" ht="12.75">
      <c r="A408" s="73"/>
      <c r="B408" s="73"/>
      <c r="C408" s="73"/>
      <c r="D408" s="73"/>
      <c r="E408" s="73"/>
      <c r="F408" s="73"/>
      <c r="G408" s="73"/>
      <c r="H408" s="73"/>
      <c r="I408" s="73"/>
      <c r="J408" s="73"/>
      <c r="K408" s="73"/>
    </row>
    <row r="409" spans="1:11" ht="12.75">
      <c r="A409" s="73"/>
      <c r="B409" s="73"/>
      <c r="C409" s="73"/>
      <c r="D409" s="73"/>
      <c r="E409" s="73"/>
      <c r="F409" s="73"/>
      <c r="G409" s="73"/>
      <c r="H409" s="73"/>
      <c r="I409" s="73"/>
      <c r="J409" s="73"/>
      <c r="K409" s="73"/>
    </row>
    <row r="410" spans="1:11" ht="12.75">
      <c r="A410" s="73"/>
      <c r="B410" s="73"/>
      <c r="C410" s="73"/>
      <c r="D410" s="73"/>
      <c r="E410" s="73"/>
      <c r="F410" s="73"/>
      <c r="G410" s="73"/>
      <c r="H410" s="73"/>
      <c r="I410" s="73"/>
      <c r="J410" s="73"/>
      <c r="K410" s="73"/>
    </row>
    <row r="411" spans="1:11" ht="12.75">
      <c r="A411" s="73"/>
      <c r="B411" s="73"/>
      <c r="C411" s="73"/>
      <c r="D411" s="73"/>
      <c r="E411" s="73"/>
      <c r="F411" s="73"/>
      <c r="G411" s="73"/>
      <c r="H411" s="73"/>
      <c r="I411" s="73"/>
      <c r="J411" s="73"/>
      <c r="K411" s="73"/>
    </row>
    <row r="412" spans="1:11" ht="12.75">
      <c r="A412" s="73"/>
      <c r="B412" s="73"/>
      <c r="C412" s="73"/>
      <c r="D412" s="73"/>
      <c r="E412" s="73"/>
      <c r="F412" s="73"/>
      <c r="G412" s="73"/>
      <c r="H412" s="73"/>
      <c r="I412" s="73"/>
      <c r="J412" s="73"/>
      <c r="K412" s="73"/>
    </row>
    <row r="413" spans="1:11" ht="12.75">
      <c r="A413" s="73"/>
      <c r="B413" s="73"/>
      <c r="C413" s="73"/>
      <c r="D413" s="73"/>
      <c r="E413" s="73"/>
      <c r="F413" s="73"/>
      <c r="G413" s="73"/>
      <c r="H413" s="73"/>
      <c r="I413" s="73"/>
      <c r="J413" s="73"/>
      <c r="K413" s="73"/>
    </row>
    <row r="414" spans="1:11" ht="12.75">
      <c r="A414" s="73"/>
      <c r="B414" s="73"/>
      <c r="C414" s="73"/>
      <c r="D414" s="73"/>
      <c r="E414" s="73"/>
      <c r="F414" s="73"/>
      <c r="G414" s="73"/>
      <c r="H414" s="73"/>
      <c r="I414" s="73"/>
      <c r="J414" s="73"/>
      <c r="K414" s="73"/>
    </row>
    <row r="415" spans="1:11" ht="12.75">
      <c r="A415" s="73"/>
      <c r="B415" s="73"/>
      <c r="C415" s="73"/>
      <c r="D415" s="73"/>
      <c r="E415" s="73"/>
      <c r="F415" s="73"/>
      <c r="G415" s="73"/>
      <c r="H415" s="73"/>
      <c r="I415" s="73"/>
      <c r="J415" s="73"/>
      <c r="K415" s="73"/>
    </row>
    <row r="416" spans="1:11" ht="12.75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</row>
    <row r="417" spans="1:11" ht="12.75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</row>
    <row r="418" spans="1:11" ht="12.75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</row>
    <row r="419" spans="1:11" ht="12.75">
      <c r="A419" s="73"/>
      <c r="B419" s="73"/>
      <c r="C419" s="73"/>
      <c r="D419" s="73"/>
      <c r="E419" s="73"/>
      <c r="F419" s="73"/>
      <c r="G419" s="73"/>
      <c r="H419" s="73"/>
      <c r="I419" s="73"/>
      <c r="J419" s="73"/>
      <c r="K419" s="73"/>
    </row>
    <row r="420" spans="1:11" ht="12.75">
      <c r="A420" s="73"/>
      <c r="B420" s="73"/>
      <c r="C420" s="73"/>
      <c r="D420" s="73"/>
      <c r="E420" s="73"/>
      <c r="F420" s="73"/>
      <c r="G420" s="73"/>
      <c r="H420" s="73"/>
      <c r="I420" s="73"/>
      <c r="J420" s="73"/>
      <c r="K420" s="73"/>
    </row>
    <row r="421" spans="1:11" ht="12.75">
      <c r="A421" s="73"/>
      <c r="B421" s="73"/>
      <c r="C421" s="73"/>
      <c r="D421" s="73"/>
      <c r="E421" s="73"/>
      <c r="F421" s="73"/>
      <c r="G421" s="73"/>
      <c r="H421" s="73"/>
      <c r="I421" s="73"/>
      <c r="J421" s="73"/>
      <c r="K421" s="73"/>
    </row>
    <row r="422" spans="1:11" ht="12.75">
      <c r="A422" s="73"/>
      <c r="B422" s="73"/>
      <c r="C422" s="73"/>
      <c r="D422" s="73"/>
      <c r="E422" s="73"/>
      <c r="F422" s="73"/>
      <c r="G422" s="73"/>
      <c r="H422" s="73"/>
      <c r="I422" s="73"/>
      <c r="J422" s="73"/>
      <c r="K422" s="73"/>
    </row>
    <row r="423" spans="1:11" ht="12.75">
      <c r="A423" s="73"/>
      <c r="B423" s="73"/>
      <c r="C423" s="73"/>
      <c r="D423" s="73"/>
      <c r="E423" s="73"/>
      <c r="F423" s="73"/>
      <c r="G423" s="73"/>
      <c r="H423" s="73"/>
      <c r="I423" s="73"/>
      <c r="J423" s="73"/>
      <c r="K423" s="73"/>
    </row>
    <row r="424" spans="1:11" ht="12.75">
      <c r="A424" s="73"/>
      <c r="B424" s="73"/>
      <c r="C424" s="73"/>
      <c r="D424" s="73"/>
      <c r="E424" s="73"/>
      <c r="F424" s="73"/>
      <c r="G424" s="73"/>
      <c r="H424" s="73"/>
      <c r="I424" s="73"/>
      <c r="J424" s="73"/>
      <c r="K424" s="73"/>
    </row>
    <row r="425" spans="1:11" ht="12.75">
      <c r="A425" s="73"/>
      <c r="B425" s="73"/>
      <c r="C425" s="73"/>
      <c r="D425" s="73"/>
      <c r="E425" s="73"/>
      <c r="F425" s="73"/>
      <c r="G425" s="73"/>
      <c r="H425" s="73"/>
      <c r="I425" s="73"/>
      <c r="J425" s="73"/>
      <c r="K425" s="73"/>
    </row>
    <row r="426" spans="1:11" ht="12.75">
      <c r="A426" s="73"/>
      <c r="B426" s="73"/>
      <c r="C426" s="73"/>
      <c r="D426" s="73"/>
      <c r="E426" s="73"/>
      <c r="F426" s="73"/>
      <c r="G426" s="73"/>
      <c r="H426" s="73"/>
      <c r="I426" s="73"/>
      <c r="J426" s="73"/>
      <c r="K426" s="73"/>
    </row>
    <row r="427" spans="1:11" ht="12.75">
      <c r="A427" s="73"/>
      <c r="B427" s="73"/>
      <c r="C427" s="73"/>
      <c r="D427" s="73"/>
      <c r="E427" s="73"/>
      <c r="F427" s="73"/>
      <c r="G427" s="73"/>
      <c r="H427" s="73"/>
      <c r="I427" s="73"/>
      <c r="J427" s="73"/>
      <c r="K427" s="73"/>
    </row>
    <row r="428" spans="1:11" ht="12.75">
      <c r="A428" s="73"/>
      <c r="B428" s="73"/>
      <c r="C428" s="73"/>
      <c r="D428" s="73"/>
      <c r="E428" s="73"/>
      <c r="F428" s="73"/>
      <c r="G428" s="73"/>
      <c r="H428" s="73"/>
      <c r="I428" s="73"/>
      <c r="J428" s="73"/>
      <c r="K428" s="73"/>
    </row>
    <row r="429" spans="1:11" ht="12.75">
      <c r="A429" s="73"/>
      <c r="B429" s="73"/>
      <c r="C429" s="73"/>
      <c r="D429" s="73"/>
      <c r="E429" s="73"/>
      <c r="F429" s="73"/>
      <c r="G429" s="73"/>
      <c r="H429" s="73"/>
      <c r="I429" s="73"/>
      <c r="J429" s="73"/>
      <c r="K429" s="73"/>
    </row>
    <row r="430" spans="1:11" ht="12.75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</row>
    <row r="431" spans="1:11" ht="12.75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</row>
    <row r="432" spans="1:11" ht="12.75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</row>
    <row r="433" spans="1:11" ht="12.75">
      <c r="A433" s="73"/>
      <c r="B433" s="73"/>
      <c r="C433" s="73"/>
      <c r="D433" s="73"/>
      <c r="E433" s="73"/>
      <c r="F433" s="73"/>
      <c r="G433" s="73"/>
      <c r="H433" s="73"/>
      <c r="I433" s="73"/>
      <c r="J433" s="73"/>
      <c r="K433" s="73"/>
    </row>
    <row r="434" spans="1:11" ht="12.75">
      <c r="A434" s="73"/>
      <c r="B434" s="73"/>
      <c r="C434" s="73"/>
      <c r="D434" s="73"/>
      <c r="E434" s="73"/>
      <c r="F434" s="73"/>
      <c r="G434" s="73"/>
      <c r="H434" s="73"/>
      <c r="I434" s="73"/>
      <c r="J434" s="73"/>
      <c r="K434" s="73"/>
    </row>
    <row r="435" spans="1:11" ht="12.75">
      <c r="A435" s="73"/>
      <c r="B435" s="73"/>
      <c r="C435" s="73"/>
      <c r="D435" s="73"/>
      <c r="E435" s="73"/>
      <c r="F435" s="73"/>
      <c r="G435" s="73"/>
      <c r="H435" s="73"/>
      <c r="I435" s="73"/>
      <c r="J435" s="73"/>
      <c r="K435" s="73"/>
    </row>
    <row r="436" spans="1:11" ht="12.75">
      <c r="A436" s="73"/>
      <c r="B436" s="73"/>
      <c r="C436" s="73"/>
      <c r="D436" s="73"/>
      <c r="E436" s="73"/>
      <c r="F436" s="73"/>
      <c r="G436" s="73"/>
      <c r="H436" s="73"/>
      <c r="I436" s="73"/>
      <c r="J436" s="73"/>
      <c r="K436" s="73"/>
    </row>
    <row r="437" spans="1:11" ht="12.75">
      <c r="A437" s="73"/>
      <c r="B437" s="73"/>
      <c r="C437" s="73"/>
      <c r="D437" s="73"/>
      <c r="E437" s="73"/>
      <c r="F437" s="73"/>
      <c r="G437" s="73"/>
      <c r="H437" s="73"/>
      <c r="I437" s="73"/>
      <c r="J437" s="73"/>
      <c r="K437" s="73"/>
    </row>
    <row r="438" spans="1:11" ht="12.75">
      <c r="A438" s="73"/>
      <c r="B438" s="73"/>
      <c r="C438" s="73"/>
      <c r="D438" s="73"/>
      <c r="E438" s="73"/>
      <c r="F438" s="73"/>
      <c r="G438" s="73"/>
      <c r="H438" s="73"/>
      <c r="I438" s="73"/>
      <c r="J438" s="73"/>
      <c r="K438" s="73"/>
    </row>
    <row r="439" spans="1:11" ht="12.75">
      <c r="A439" s="73"/>
      <c r="B439" s="73"/>
      <c r="C439" s="73"/>
      <c r="D439" s="73"/>
      <c r="E439" s="73"/>
      <c r="F439" s="73"/>
      <c r="G439" s="73"/>
      <c r="H439" s="73"/>
      <c r="I439" s="73"/>
      <c r="J439" s="73"/>
      <c r="K439" s="73"/>
    </row>
    <row r="440" spans="1:11" ht="12.75">
      <c r="A440" s="73"/>
      <c r="B440" s="73"/>
      <c r="C440" s="73"/>
      <c r="D440" s="73"/>
      <c r="E440" s="73"/>
      <c r="F440" s="73"/>
      <c r="G440" s="73"/>
      <c r="H440" s="73"/>
      <c r="I440" s="73"/>
      <c r="J440" s="73"/>
      <c r="K440" s="73"/>
    </row>
    <row r="441" spans="1:11" ht="12.75">
      <c r="A441" s="73"/>
      <c r="B441" s="73"/>
      <c r="C441" s="73"/>
      <c r="D441" s="73"/>
      <c r="E441" s="73"/>
      <c r="F441" s="73"/>
      <c r="G441" s="73"/>
      <c r="H441" s="73"/>
      <c r="I441" s="73"/>
      <c r="J441" s="73"/>
      <c r="K441" s="73"/>
    </row>
    <row r="442" spans="1:11" ht="12.75">
      <c r="A442" s="73"/>
      <c r="B442" s="73"/>
      <c r="C442" s="73"/>
      <c r="D442" s="73"/>
      <c r="E442" s="73"/>
      <c r="F442" s="73"/>
      <c r="G442" s="73"/>
      <c r="H442" s="73"/>
      <c r="I442" s="73"/>
      <c r="J442" s="73"/>
      <c r="K442" s="73"/>
    </row>
    <row r="443" spans="1:11" ht="12.75">
      <c r="A443" s="73"/>
      <c r="B443" s="73"/>
      <c r="C443" s="73"/>
      <c r="D443" s="73"/>
      <c r="E443" s="73"/>
      <c r="F443" s="73"/>
      <c r="G443" s="73"/>
      <c r="H443" s="73"/>
      <c r="I443" s="73"/>
      <c r="J443" s="73"/>
      <c r="K443" s="73"/>
    </row>
    <row r="444" spans="1:11" ht="12.75">
      <c r="A444" s="73"/>
      <c r="B444" s="73"/>
      <c r="C444" s="73"/>
      <c r="D444" s="73"/>
      <c r="E444" s="73"/>
      <c r="F444" s="73"/>
      <c r="G444" s="73"/>
      <c r="H444" s="73"/>
      <c r="I444" s="73"/>
      <c r="J444" s="73"/>
      <c r="K444" s="73"/>
    </row>
    <row r="445" spans="1:11" ht="12.75">
      <c r="A445" s="73"/>
      <c r="B445" s="73"/>
      <c r="C445" s="73"/>
      <c r="D445" s="73"/>
      <c r="E445" s="73"/>
      <c r="F445" s="73"/>
      <c r="G445" s="73"/>
      <c r="H445" s="73"/>
      <c r="I445" s="73"/>
      <c r="J445" s="73"/>
      <c r="K445" s="73"/>
    </row>
    <row r="446" spans="1:11" ht="12.75">
      <c r="A446" s="73"/>
      <c r="B446" s="73"/>
      <c r="C446" s="73"/>
      <c r="D446" s="73"/>
      <c r="E446" s="73"/>
      <c r="F446" s="73"/>
      <c r="G446" s="73"/>
      <c r="H446" s="73"/>
      <c r="I446" s="73"/>
      <c r="J446" s="73"/>
      <c r="K446" s="73"/>
    </row>
    <row r="447" spans="1:11" ht="12.75">
      <c r="A447" s="73"/>
      <c r="B447" s="73"/>
      <c r="C447" s="73"/>
      <c r="D447" s="73"/>
      <c r="E447" s="73"/>
      <c r="F447" s="73"/>
      <c r="G447" s="73"/>
      <c r="H447" s="73"/>
      <c r="I447" s="73"/>
      <c r="J447" s="73"/>
      <c r="K447" s="73"/>
    </row>
    <row r="448" spans="1:11" ht="12.75">
      <c r="A448" s="73"/>
      <c r="B448" s="73"/>
      <c r="C448" s="73"/>
      <c r="D448" s="73"/>
      <c r="E448" s="73"/>
      <c r="F448" s="73"/>
      <c r="G448" s="73"/>
      <c r="H448" s="73"/>
      <c r="I448" s="73"/>
      <c r="J448" s="73"/>
      <c r="K448" s="73"/>
    </row>
    <row r="449" spans="1:11" ht="12.75">
      <c r="A449" s="73"/>
      <c r="B449" s="73"/>
      <c r="C449" s="73"/>
      <c r="D449" s="73"/>
      <c r="E449" s="73"/>
      <c r="F449" s="73"/>
      <c r="G449" s="73"/>
      <c r="H449" s="73"/>
      <c r="I449" s="73"/>
      <c r="J449" s="73"/>
      <c r="K449" s="73"/>
    </row>
    <row r="450" spans="1:11" ht="12.75">
      <c r="A450" s="73"/>
      <c r="B450" s="73"/>
      <c r="C450" s="73"/>
      <c r="D450" s="73"/>
      <c r="E450" s="73"/>
      <c r="F450" s="73"/>
      <c r="G450" s="73"/>
      <c r="H450" s="73"/>
      <c r="I450" s="73"/>
      <c r="J450" s="73"/>
      <c r="K450" s="73"/>
    </row>
    <row r="451" spans="1:11" ht="12.75">
      <c r="A451" s="73"/>
      <c r="B451" s="73"/>
      <c r="C451" s="73"/>
      <c r="D451" s="73"/>
      <c r="E451" s="73"/>
      <c r="F451" s="73"/>
      <c r="G451" s="73"/>
      <c r="H451" s="73"/>
      <c r="I451" s="73"/>
      <c r="J451" s="73"/>
      <c r="K451" s="73"/>
    </row>
    <row r="452" spans="1:11" ht="12.75">
      <c r="A452" s="73"/>
      <c r="B452" s="73"/>
      <c r="C452" s="73"/>
      <c r="D452" s="73"/>
      <c r="E452" s="73"/>
      <c r="F452" s="73"/>
      <c r="G452" s="73"/>
      <c r="H452" s="73"/>
      <c r="I452" s="73"/>
      <c r="J452" s="73"/>
      <c r="K452" s="73"/>
    </row>
    <row r="453" spans="1:11" ht="12.75">
      <c r="A453" s="73"/>
      <c r="B453" s="73"/>
      <c r="C453" s="73"/>
      <c r="D453" s="73"/>
      <c r="E453" s="73"/>
      <c r="F453" s="73"/>
      <c r="G453" s="73"/>
      <c r="H453" s="73"/>
      <c r="I453" s="73"/>
      <c r="J453" s="73"/>
      <c r="K453" s="73"/>
    </row>
    <row r="454" spans="1:11" ht="12.75">
      <c r="A454" s="73"/>
      <c r="B454" s="73"/>
      <c r="C454" s="73"/>
      <c r="D454" s="73"/>
      <c r="E454" s="73"/>
      <c r="F454" s="73"/>
      <c r="G454" s="73"/>
      <c r="H454" s="73"/>
      <c r="I454" s="73"/>
      <c r="J454" s="73"/>
      <c r="K454" s="73"/>
    </row>
    <row r="455" spans="1:11" ht="12.75">
      <c r="A455" s="73"/>
      <c r="B455" s="73"/>
      <c r="C455" s="73"/>
      <c r="D455" s="73"/>
      <c r="E455" s="73"/>
      <c r="F455" s="73"/>
      <c r="G455" s="73"/>
      <c r="H455" s="73"/>
      <c r="I455" s="73"/>
      <c r="J455" s="73"/>
      <c r="K455" s="73"/>
    </row>
    <row r="456" spans="1:11" ht="12.75">
      <c r="A456" s="73"/>
      <c r="B456" s="73"/>
      <c r="C456" s="73"/>
      <c r="D456" s="73"/>
      <c r="E456" s="73"/>
      <c r="F456" s="73"/>
      <c r="G456" s="73"/>
      <c r="H456" s="73"/>
      <c r="I456" s="73"/>
      <c r="J456" s="73"/>
      <c r="K456" s="73"/>
    </row>
    <row r="457" spans="1:11" ht="12.75">
      <c r="A457" s="73"/>
      <c r="B457" s="73"/>
      <c r="C457" s="73"/>
      <c r="D457" s="73"/>
      <c r="E457" s="73"/>
      <c r="F457" s="73"/>
      <c r="G457" s="73"/>
      <c r="H457" s="73"/>
      <c r="I457" s="73"/>
      <c r="J457" s="73"/>
      <c r="K457" s="73"/>
    </row>
    <row r="458" spans="1:11" ht="12.75">
      <c r="A458" s="73"/>
      <c r="B458" s="73"/>
      <c r="C458" s="73"/>
      <c r="D458" s="73"/>
      <c r="E458" s="73"/>
      <c r="F458" s="73"/>
      <c r="G458" s="73"/>
      <c r="H458" s="73"/>
      <c r="I458" s="73"/>
      <c r="J458" s="73"/>
      <c r="K458" s="73"/>
    </row>
    <row r="459" spans="1:11" ht="12.75">
      <c r="A459" s="73"/>
      <c r="B459" s="73"/>
      <c r="C459" s="73"/>
      <c r="D459" s="73"/>
      <c r="E459" s="73"/>
      <c r="F459" s="73"/>
      <c r="G459" s="73"/>
      <c r="H459" s="73"/>
      <c r="I459" s="73"/>
      <c r="J459" s="73"/>
      <c r="K459" s="73"/>
    </row>
    <row r="460" spans="1:11" ht="12.75">
      <c r="A460" s="73"/>
      <c r="B460" s="73"/>
      <c r="C460" s="73"/>
      <c r="D460" s="73"/>
      <c r="E460" s="73"/>
      <c r="F460" s="73"/>
      <c r="G460" s="73"/>
      <c r="H460" s="73"/>
      <c r="I460" s="73"/>
      <c r="J460" s="73"/>
      <c r="K460" s="73"/>
    </row>
    <row r="461" spans="1:11" ht="12.75">
      <c r="A461" s="73"/>
      <c r="B461" s="73"/>
      <c r="C461" s="73"/>
      <c r="D461" s="73"/>
      <c r="E461" s="73"/>
      <c r="F461" s="73"/>
      <c r="G461" s="73"/>
      <c r="H461" s="73"/>
      <c r="I461" s="73"/>
      <c r="J461" s="73"/>
      <c r="K461" s="73"/>
    </row>
    <row r="462" spans="1:11" ht="12.75">
      <c r="A462" s="73"/>
      <c r="B462" s="73"/>
      <c r="C462" s="73"/>
      <c r="D462" s="73"/>
      <c r="E462" s="73"/>
      <c r="F462" s="73"/>
      <c r="G462" s="73"/>
      <c r="H462" s="73"/>
      <c r="I462" s="73"/>
      <c r="J462" s="73"/>
      <c r="K462" s="73"/>
    </row>
    <row r="463" spans="1:11" ht="12.75">
      <c r="A463" s="73"/>
      <c r="B463" s="73"/>
      <c r="C463" s="73"/>
      <c r="D463" s="73"/>
      <c r="E463" s="73"/>
      <c r="F463" s="73"/>
      <c r="G463" s="73"/>
      <c r="H463" s="73"/>
      <c r="I463" s="73"/>
      <c r="J463" s="73"/>
      <c r="K463" s="73"/>
    </row>
    <row r="464" spans="1:11" ht="12.75">
      <c r="A464" s="73"/>
      <c r="B464" s="73"/>
      <c r="C464" s="73"/>
      <c r="D464" s="73"/>
      <c r="E464" s="73"/>
      <c r="F464" s="73"/>
      <c r="G464" s="73"/>
      <c r="H464" s="73"/>
      <c r="I464" s="73"/>
      <c r="J464" s="73"/>
      <c r="K464" s="73"/>
    </row>
    <row r="465" spans="1:11" ht="12.75">
      <c r="A465" s="73"/>
      <c r="B465" s="73"/>
      <c r="C465" s="73"/>
      <c r="D465" s="73"/>
      <c r="E465" s="73"/>
      <c r="F465" s="73"/>
      <c r="G465" s="73"/>
      <c r="H465" s="73"/>
      <c r="I465" s="73"/>
      <c r="J465" s="73"/>
      <c r="K465" s="73"/>
    </row>
    <row r="466" spans="1:11" ht="12.75">
      <c r="A466" s="73"/>
      <c r="B466" s="73"/>
      <c r="C466" s="73"/>
      <c r="D466" s="73"/>
      <c r="E466" s="73"/>
      <c r="F466" s="73"/>
      <c r="G466" s="73"/>
      <c r="H466" s="73"/>
      <c r="I466" s="73"/>
      <c r="J466" s="73"/>
      <c r="K466" s="73"/>
    </row>
    <row r="467" spans="1:11" ht="12.75">
      <c r="A467" s="73"/>
      <c r="B467" s="73"/>
      <c r="C467" s="73"/>
      <c r="D467" s="73"/>
      <c r="E467" s="73"/>
      <c r="F467" s="73"/>
      <c r="G467" s="73"/>
      <c r="H467" s="73"/>
      <c r="I467" s="73"/>
      <c r="J467" s="73"/>
      <c r="K467" s="73"/>
    </row>
    <row r="468" spans="1:11" ht="12.75">
      <c r="A468" s="73"/>
      <c r="B468" s="73"/>
      <c r="C468" s="73"/>
      <c r="D468" s="73"/>
      <c r="E468" s="73"/>
      <c r="F468" s="73"/>
      <c r="G468" s="73"/>
      <c r="H468" s="73"/>
      <c r="I468" s="73"/>
      <c r="J468" s="73"/>
      <c r="K468" s="73"/>
    </row>
    <row r="469" spans="1:11" ht="12.75">
      <c r="A469" s="73"/>
      <c r="B469" s="73"/>
      <c r="C469" s="73"/>
      <c r="D469" s="73"/>
      <c r="E469" s="73"/>
      <c r="F469" s="73"/>
      <c r="G469" s="73"/>
      <c r="H469" s="73"/>
      <c r="I469" s="73"/>
      <c r="J469" s="73"/>
      <c r="K469" s="73"/>
    </row>
    <row r="470" spans="1:11" ht="12.75">
      <c r="A470" s="73"/>
      <c r="B470" s="73"/>
      <c r="C470" s="73"/>
      <c r="D470" s="73"/>
      <c r="E470" s="73"/>
      <c r="F470" s="73"/>
      <c r="G470" s="73"/>
      <c r="H470" s="73"/>
      <c r="I470" s="73"/>
      <c r="J470" s="73"/>
      <c r="K470" s="73"/>
    </row>
    <row r="471" spans="1:11" ht="12.75">
      <c r="A471" s="73"/>
      <c r="B471" s="73"/>
      <c r="C471" s="73"/>
      <c r="D471" s="73"/>
      <c r="E471" s="73"/>
      <c r="F471" s="73"/>
      <c r="G471" s="73"/>
      <c r="H471" s="73"/>
      <c r="I471" s="73"/>
      <c r="J471" s="73"/>
      <c r="K471" s="73"/>
    </row>
    <row r="472" spans="1:11" ht="12.75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</row>
    <row r="473" spans="1:11" ht="12.75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</row>
    <row r="474" spans="1:11" ht="12.75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</row>
    <row r="475" spans="1:11" ht="12.75">
      <c r="A475" s="73"/>
      <c r="B475" s="73"/>
      <c r="C475" s="73"/>
      <c r="D475" s="73"/>
      <c r="E475" s="73"/>
      <c r="F475" s="73"/>
      <c r="G475" s="73"/>
      <c r="H475" s="73"/>
      <c r="I475" s="73"/>
      <c r="J475" s="73"/>
      <c r="K475" s="73"/>
    </row>
    <row r="476" spans="1:11" ht="12.75">
      <c r="A476" s="73"/>
      <c r="B476" s="73"/>
      <c r="C476" s="73"/>
      <c r="D476" s="73"/>
      <c r="E476" s="73"/>
      <c r="F476" s="73"/>
      <c r="G476" s="73"/>
      <c r="H476" s="73"/>
      <c r="I476" s="73"/>
      <c r="J476" s="73"/>
      <c r="K476" s="73"/>
    </row>
    <row r="477" spans="1:11" ht="12.75">
      <c r="A477" s="73"/>
      <c r="B477" s="73"/>
      <c r="C477" s="73"/>
      <c r="D477" s="73"/>
      <c r="E477" s="73"/>
      <c r="F477" s="73"/>
      <c r="G477" s="73"/>
      <c r="H477" s="73"/>
      <c r="I477" s="73"/>
      <c r="J477" s="73"/>
      <c r="K477" s="73"/>
    </row>
    <row r="478" spans="1:11" ht="12.75">
      <c r="A478" s="73"/>
      <c r="B478" s="73"/>
      <c r="C478" s="73"/>
      <c r="D478" s="73"/>
      <c r="E478" s="73"/>
      <c r="F478" s="73"/>
      <c r="G478" s="73"/>
      <c r="H478" s="73"/>
      <c r="I478" s="73"/>
      <c r="J478" s="73"/>
      <c r="K478" s="73"/>
    </row>
    <row r="479" spans="1:11" ht="12.75">
      <c r="A479" s="73"/>
      <c r="B479" s="73"/>
      <c r="C479" s="73"/>
      <c r="D479" s="73"/>
      <c r="E479" s="73"/>
      <c r="F479" s="73"/>
      <c r="G479" s="73"/>
      <c r="H479" s="73"/>
      <c r="I479" s="73"/>
      <c r="J479" s="73"/>
      <c r="K479" s="73"/>
    </row>
    <row r="480" spans="1:11" ht="12.75">
      <c r="A480" s="73"/>
      <c r="B480" s="73"/>
      <c r="C480" s="73"/>
      <c r="D480" s="73"/>
      <c r="E480" s="73"/>
      <c r="F480" s="73"/>
      <c r="G480" s="73"/>
      <c r="H480" s="73"/>
      <c r="I480" s="73"/>
      <c r="J480" s="73"/>
      <c r="K480" s="73"/>
    </row>
    <row r="481" spans="1:11" ht="12.75">
      <c r="A481" s="73"/>
      <c r="B481" s="73"/>
      <c r="C481" s="73"/>
      <c r="D481" s="73"/>
      <c r="E481" s="73"/>
      <c r="F481" s="73"/>
      <c r="G481" s="73"/>
      <c r="H481" s="73"/>
      <c r="I481" s="73"/>
      <c r="J481" s="73"/>
      <c r="K481" s="73"/>
    </row>
    <row r="482" spans="1:11" ht="12.75">
      <c r="A482" s="73"/>
      <c r="B482" s="73"/>
      <c r="C482" s="73"/>
      <c r="D482" s="73"/>
      <c r="E482" s="73"/>
      <c r="F482" s="73"/>
      <c r="G482" s="73"/>
      <c r="H482" s="73"/>
      <c r="I482" s="73"/>
      <c r="J482" s="73"/>
      <c r="K482" s="73"/>
    </row>
    <row r="483" spans="1:11" ht="12.75">
      <c r="A483" s="73"/>
      <c r="B483" s="73"/>
      <c r="C483" s="73"/>
      <c r="D483" s="73"/>
      <c r="E483" s="73"/>
      <c r="F483" s="73"/>
      <c r="G483" s="73"/>
      <c r="H483" s="73"/>
      <c r="I483" s="73"/>
      <c r="J483" s="73"/>
      <c r="K483" s="73"/>
    </row>
    <row r="484" spans="1:11" ht="12.75">
      <c r="A484" s="73"/>
      <c r="B484" s="73"/>
      <c r="C484" s="73"/>
      <c r="D484" s="73"/>
      <c r="E484" s="73"/>
      <c r="F484" s="73"/>
      <c r="G484" s="73"/>
      <c r="H484" s="73"/>
      <c r="I484" s="73"/>
      <c r="J484" s="73"/>
      <c r="K484" s="73"/>
    </row>
    <row r="485" spans="1:11" ht="12.75">
      <c r="A485" s="73"/>
      <c r="B485" s="73"/>
      <c r="C485" s="73"/>
      <c r="D485" s="73"/>
      <c r="E485" s="73"/>
      <c r="F485" s="73"/>
      <c r="G485" s="73"/>
      <c r="H485" s="73"/>
      <c r="I485" s="73"/>
      <c r="J485" s="73"/>
      <c r="K485" s="73"/>
    </row>
    <row r="486" spans="1:11" ht="12.75">
      <c r="A486" s="73"/>
      <c r="B486" s="73"/>
      <c r="C486" s="73"/>
      <c r="D486" s="73"/>
      <c r="E486" s="73"/>
      <c r="F486" s="73"/>
      <c r="G486" s="73"/>
      <c r="H486" s="73"/>
      <c r="I486" s="73"/>
      <c r="J486" s="73"/>
      <c r="K486" s="73"/>
    </row>
    <row r="487" spans="1:11" ht="12.75">
      <c r="A487" s="73"/>
      <c r="B487" s="73"/>
      <c r="C487" s="73"/>
      <c r="D487" s="73"/>
      <c r="E487" s="73"/>
      <c r="F487" s="73"/>
      <c r="G487" s="73"/>
      <c r="H487" s="73"/>
      <c r="I487" s="73"/>
      <c r="J487" s="73"/>
      <c r="K487" s="73"/>
    </row>
    <row r="488" spans="1:11" ht="12.75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</row>
    <row r="489" spans="1:11" ht="12.75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</row>
    <row r="490" spans="1:11" ht="12.75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</row>
    <row r="491" spans="1:11" ht="12.75">
      <c r="A491" s="73"/>
      <c r="B491" s="73"/>
      <c r="C491" s="73"/>
      <c r="D491" s="73"/>
      <c r="E491" s="73"/>
      <c r="F491" s="73"/>
      <c r="G491" s="73"/>
      <c r="H491" s="73"/>
      <c r="I491" s="73"/>
      <c r="J491" s="73"/>
      <c r="K491" s="73"/>
    </row>
    <row r="492" spans="1:11" ht="12.75">
      <c r="A492" s="73"/>
      <c r="B492" s="73"/>
      <c r="C492" s="73"/>
      <c r="D492" s="73"/>
      <c r="E492" s="73"/>
      <c r="F492" s="73"/>
      <c r="G492" s="73"/>
      <c r="H492" s="73"/>
      <c r="I492" s="73"/>
      <c r="J492" s="73"/>
      <c r="K492" s="73"/>
    </row>
    <row r="493" spans="1:11" ht="12.75">
      <c r="A493" s="73"/>
      <c r="B493" s="73"/>
      <c r="C493" s="73"/>
      <c r="D493" s="73"/>
      <c r="E493" s="73"/>
      <c r="F493" s="73"/>
      <c r="G493" s="73"/>
      <c r="H493" s="73"/>
      <c r="I493" s="73"/>
      <c r="J493" s="73"/>
      <c r="K493" s="73"/>
    </row>
    <row r="494" spans="1:11" ht="12.75">
      <c r="A494" s="73"/>
      <c r="B494" s="73"/>
      <c r="C494" s="73"/>
      <c r="D494" s="73"/>
      <c r="E494" s="73"/>
      <c r="F494" s="73"/>
      <c r="G494" s="73"/>
      <c r="H494" s="73"/>
      <c r="I494" s="73"/>
      <c r="J494" s="73"/>
      <c r="K494" s="73"/>
    </row>
    <row r="495" spans="1:11" ht="12.75">
      <c r="A495" s="73"/>
      <c r="B495" s="73"/>
      <c r="C495" s="73"/>
      <c r="D495" s="73"/>
      <c r="E495" s="73"/>
      <c r="F495" s="73"/>
      <c r="G495" s="73"/>
      <c r="H495" s="73"/>
      <c r="I495" s="73"/>
      <c r="J495" s="73"/>
      <c r="K495" s="73"/>
    </row>
    <row r="496" spans="1:11" ht="12.75">
      <c r="A496" s="73"/>
      <c r="B496" s="73"/>
      <c r="C496" s="73"/>
      <c r="D496" s="73"/>
      <c r="E496" s="73"/>
      <c r="F496" s="73"/>
      <c r="G496" s="73"/>
      <c r="H496" s="73"/>
      <c r="I496" s="73"/>
      <c r="J496" s="73"/>
      <c r="K496" s="73"/>
    </row>
    <row r="497" spans="1:11" ht="12.75">
      <c r="A497" s="73"/>
      <c r="B497" s="73"/>
      <c r="C497" s="73"/>
      <c r="D497" s="73"/>
      <c r="E497" s="73"/>
      <c r="F497" s="73"/>
      <c r="G497" s="73"/>
      <c r="H497" s="73"/>
      <c r="I497" s="73"/>
      <c r="J497" s="73"/>
      <c r="K497" s="73"/>
    </row>
    <row r="498" spans="1:11" ht="12.75">
      <c r="A498" s="73"/>
      <c r="B498" s="73"/>
      <c r="C498" s="73"/>
      <c r="D498" s="73"/>
      <c r="E498" s="73"/>
      <c r="F498" s="73"/>
      <c r="G498" s="73"/>
      <c r="H498" s="73"/>
      <c r="I498" s="73"/>
      <c r="J498" s="73"/>
      <c r="K498" s="73"/>
    </row>
    <row r="499" spans="1:11" ht="12.75">
      <c r="A499" s="73"/>
      <c r="B499" s="73"/>
      <c r="C499" s="73"/>
      <c r="D499" s="73"/>
      <c r="E499" s="73"/>
      <c r="F499" s="73"/>
      <c r="G499" s="73"/>
      <c r="H499" s="73"/>
      <c r="I499" s="73"/>
      <c r="J499" s="73"/>
      <c r="K499" s="73"/>
    </row>
    <row r="500" spans="1:11" ht="12.75">
      <c r="A500" s="73"/>
      <c r="B500" s="73"/>
      <c r="C500" s="73"/>
      <c r="D500" s="73"/>
      <c r="E500" s="73"/>
      <c r="F500" s="73"/>
      <c r="G500" s="73"/>
      <c r="H500" s="73"/>
      <c r="I500" s="73"/>
      <c r="J500" s="73"/>
      <c r="K500" s="73"/>
    </row>
    <row r="501" spans="1:11" ht="12.75">
      <c r="A501" s="73"/>
      <c r="B501" s="73"/>
      <c r="C501" s="73"/>
      <c r="D501" s="73"/>
      <c r="E501" s="73"/>
      <c r="F501" s="73"/>
      <c r="G501" s="73"/>
      <c r="H501" s="73"/>
      <c r="I501" s="73"/>
      <c r="J501" s="73"/>
      <c r="K501" s="73"/>
    </row>
    <row r="502" spans="1:11" ht="12.75">
      <c r="A502" s="73"/>
      <c r="B502" s="73"/>
      <c r="C502" s="73"/>
      <c r="D502" s="73"/>
      <c r="E502" s="73"/>
      <c r="F502" s="73"/>
      <c r="G502" s="73"/>
      <c r="H502" s="73"/>
      <c r="I502" s="73"/>
      <c r="J502" s="73"/>
      <c r="K502" s="73"/>
    </row>
    <row r="503" spans="1:11" ht="12.75">
      <c r="A503" s="73"/>
      <c r="B503" s="73"/>
      <c r="C503" s="73"/>
      <c r="D503" s="73"/>
      <c r="E503" s="73"/>
      <c r="F503" s="73"/>
      <c r="G503" s="73"/>
      <c r="H503" s="73"/>
      <c r="I503" s="73"/>
      <c r="J503" s="73"/>
      <c r="K503" s="73"/>
    </row>
    <row r="504" spans="1:11" ht="12.75">
      <c r="A504" s="73"/>
      <c r="B504" s="73"/>
      <c r="C504" s="73"/>
      <c r="D504" s="73"/>
      <c r="E504" s="73"/>
      <c r="F504" s="73"/>
      <c r="G504" s="73"/>
      <c r="H504" s="73"/>
      <c r="I504" s="73"/>
      <c r="J504" s="73"/>
      <c r="K504" s="73"/>
    </row>
    <row r="505" spans="1:11" ht="12.75">
      <c r="A505" s="73"/>
      <c r="B505" s="73"/>
      <c r="C505" s="73"/>
      <c r="D505" s="73"/>
      <c r="E505" s="73"/>
      <c r="F505" s="73"/>
      <c r="G505" s="73"/>
      <c r="H505" s="73"/>
      <c r="I505" s="73"/>
      <c r="J505" s="73"/>
      <c r="K505" s="73"/>
    </row>
    <row r="506" spans="1:11" ht="12.75">
      <c r="A506" s="73"/>
      <c r="B506" s="73"/>
      <c r="C506" s="73"/>
      <c r="D506" s="73"/>
      <c r="E506" s="73"/>
      <c r="F506" s="73"/>
      <c r="G506" s="73"/>
      <c r="H506" s="73"/>
      <c r="I506" s="73"/>
      <c r="J506" s="73"/>
      <c r="K506" s="73"/>
    </row>
    <row r="507" spans="1:11" ht="12.75">
      <c r="A507" s="73"/>
      <c r="B507" s="73"/>
      <c r="C507" s="73"/>
      <c r="D507" s="73"/>
      <c r="E507" s="73"/>
      <c r="F507" s="73"/>
      <c r="G507" s="73"/>
      <c r="H507" s="73"/>
      <c r="I507" s="73"/>
      <c r="J507" s="73"/>
      <c r="K507" s="73"/>
    </row>
    <row r="508" spans="1:11" ht="12.75">
      <c r="A508" s="73"/>
      <c r="B508" s="73"/>
      <c r="C508" s="73"/>
      <c r="D508" s="73"/>
      <c r="E508" s="73"/>
      <c r="F508" s="73"/>
      <c r="G508" s="73"/>
      <c r="H508" s="73"/>
      <c r="I508" s="73"/>
      <c r="J508" s="73"/>
      <c r="K508" s="73"/>
    </row>
    <row r="509" spans="1:11" ht="12.75">
      <c r="A509" s="73"/>
      <c r="B509" s="73"/>
      <c r="C509" s="73"/>
      <c r="D509" s="73"/>
      <c r="E509" s="73"/>
      <c r="F509" s="73"/>
      <c r="G509" s="73"/>
      <c r="H509" s="73"/>
      <c r="I509" s="73"/>
      <c r="J509" s="73"/>
      <c r="K509" s="73"/>
    </row>
    <row r="510" spans="1:11" ht="12.75">
      <c r="A510" s="73"/>
      <c r="B510" s="73"/>
      <c r="C510" s="73"/>
      <c r="D510" s="73"/>
      <c r="E510" s="73"/>
      <c r="F510" s="73"/>
      <c r="G510" s="73"/>
      <c r="H510" s="73"/>
      <c r="I510" s="73"/>
      <c r="J510" s="73"/>
      <c r="K510" s="73"/>
    </row>
    <row r="511" spans="1:11" ht="12.75">
      <c r="A511" s="73"/>
      <c r="B511" s="73"/>
      <c r="C511" s="73"/>
      <c r="D511" s="73"/>
      <c r="E511" s="73"/>
      <c r="F511" s="73"/>
      <c r="G511" s="73"/>
      <c r="H511" s="73"/>
      <c r="I511" s="73"/>
      <c r="J511" s="73"/>
      <c r="K511" s="73"/>
    </row>
    <row r="512" spans="1:11" ht="12.75">
      <c r="A512" s="73"/>
      <c r="B512" s="73"/>
      <c r="C512" s="73"/>
      <c r="D512" s="73"/>
      <c r="E512" s="73"/>
      <c r="F512" s="73"/>
      <c r="G512" s="73"/>
      <c r="H512" s="73"/>
      <c r="I512" s="73"/>
      <c r="J512" s="73"/>
      <c r="K512" s="73"/>
    </row>
    <row r="513" spans="1:11" ht="12.75">
      <c r="A513" s="73"/>
      <c r="B513" s="73"/>
      <c r="C513" s="73"/>
      <c r="D513" s="73"/>
      <c r="E513" s="73"/>
      <c r="F513" s="73"/>
      <c r="G513" s="73"/>
      <c r="H513" s="73"/>
      <c r="I513" s="73"/>
      <c r="J513" s="73"/>
      <c r="K513" s="73"/>
    </row>
    <row r="514" spans="1:11" ht="12.75">
      <c r="A514" s="73"/>
      <c r="B514" s="73"/>
      <c r="C514" s="73"/>
      <c r="D514" s="73"/>
      <c r="E514" s="73"/>
      <c r="F514" s="73"/>
      <c r="G514" s="73"/>
      <c r="H514" s="73"/>
      <c r="I514" s="73"/>
      <c r="J514" s="73"/>
      <c r="K514" s="73"/>
    </row>
    <row r="515" spans="1:11" ht="12.75">
      <c r="A515" s="73"/>
      <c r="B515" s="73"/>
      <c r="C515" s="73"/>
      <c r="D515" s="73"/>
      <c r="E515" s="73"/>
      <c r="F515" s="73"/>
      <c r="G515" s="73"/>
      <c r="H515" s="73"/>
      <c r="I515" s="73"/>
      <c r="J515" s="73"/>
      <c r="K515" s="73"/>
    </row>
    <row r="516" spans="1:11" ht="12.75">
      <c r="A516" s="73"/>
      <c r="B516" s="73"/>
      <c r="C516" s="73"/>
      <c r="D516" s="73"/>
      <c r="E516" s="73"/>
      <c r="F516" s="73"/>
      <c r="G516" s="73"/>
      <c r="H516" s="73"/>
      <c r="I516" s="73"/>
      <c r="J516" s="73"/>
      <c r="K516" s="73"/>
    </row>
    <row r="517" spans="1:11" ht="12.75">
      <c r="A517" s="73"/>
      <c r="B517" s="73"/>
      <c r="C517" s="73"/>
      <c r="D517" s="73"/>
      <c r="E517" s="73"/>
      <c r="F517" s="73"/>
      <c r="G517" s="73"/>
      <c r="H517" s="73"/>
      <c r="I517" s="73"/>
      <c r="J517" s="73"/>
      <c r="K517" s="73"/>
    </row>
    <row r="518" spans="1:11" ht="12.75">
      <c r="A518" s="73"/>
      <c r="B518" s="73"/>
      <c r="C518" s="73"/>
      <c r="D518" s="73"/>
      <c r="E518" s="73"/>
      <c r="F518" s="73"/>
      <c r="G518" s="73"/>
      <c r="H518" s="73"/>
      <c r="I518" s="73"/>
      <c r="J518" s="73"/>
      <c r="K518" s="73"/>
    </row>
    <row r="519" spans="1:11" ht="12.75">
      <c r="A519" s="73"/>
      <c r="B519" s="73"/>
      <c r="C519" s="73"/>
      <c r="D519" s="73"/>
      <c r="E519" s="73"/>
      <c r="F519" s="73"/>
      <c r="G519" s="73"/>
      <c r="H519" s="73"/>
      <c r="I519" s="73"/>
      <c r="J519" s="73"/>
      <c r="K519" s="73"/>
    </row>
    <row r="520" spans="1:11" ht="12.75">
      <c r="A520" s="73"/>
      <c r="B520" s="73"/>
      <c r="C520" s="73"/>
      <c r="D520" s="73"/>
      <c r="E520" s="73"/>
      <c r="F520" s="73"/>
      <c r="G520" s="73"/>
      <c r="H520" s="73"/>
      <c r="I520" s="73"/>
      <c r="J520" s="73"/>
      <c r="K520" s="73"/>
    </row>
    <row r="521" spans="1:11" ht="12.75">
      <c r="A521" s="73"/>
      <c r="B521" s="73"/>
      <c r="C521" s="73"/>
      <c r="D521" s="73"/>
      <c r="E521" s="73"/>
      <c r="F521" s="73"/>
      <c r="G521" s="73"/>
      <c r="H521" s="73"/>
      <c r="I521" s="73"/>
      <c r="J521" s="73"/>
      <c r="K521" s="73"/>
    </row>
    <row r="522" spans="1:11" ht="12.75">
      <c r="A522" s="73"/>
      <c r="B522" s="73"/>
      <c r="C522" s="73"/>
      <c r="D522" s="73"/>
      <c r="E522" s="73"/>
      <c r="F522" s="73"/>
      <c r="G522" s="73"/>
      <c r="H522" s="73"/>
      <c r="I522" s="73"/>
      <c r="J522" s="73"/>
      <c r="K522" s="73"/>
    </row>
    <row r="523" spans="1:11" ht="12.75">
      <c r="A523" s="73"/>
      <c r="B523" s="73"/>
      <c r="C523" s="73"/>
      <c r="D523" s="73"/>
      <c r="E523" s="73"/>
      <c r="F523" s="73"/>
      <c r="G523" s="73"/>
      <c r="H523" s="73"/>
      <c r="I523" s="73"/>
      <c r="J523" s="73"/>
      <c r="K523" s="73"/>
    </row>
    <row r="524" spans="1:11" ht="12.75">
      <c r="A524" s="73"/>
      <c r="B524" s="73"/>
      <c r="C524" s="73"/>
      <c r="D524" s="73"/>
      <c r="E524" s="73"/>
      <c r="F524" s="73"/>
      <c r="G524" s="73"/>
      <c r="H524" s="73"/>
      <c r="I524" s="73"/>
      <c r="J524" s="73"/>
      <c r="K524" s="73"/>
    </row>
    <row r="525" spans="1:11" ht="12.75">
      <c r="A525" s="73"/>
      <c r="B525" s="73"/>
      <c r="C525" s="73"/>
      <c r="D525" s="73"/>
      <c r="E525" s="73"/>
      <c r="F525" s="73"/>
      <c r="G525" s="73"/>
      <c r="H525" s="73"/>
      <c r="I525" s="73"/>
      <c r="J525" s="73"/>
      <c r="K525" s="73"/>
    </row>
    <row r="526" spans="1:11" ht="12.75">
      <c r="A526" s="73"/>
      <c r="B526" s="73"/>
      <c r="C526" s="73"/>
      <c r="D526" s="73"/>
      <c r="E526" s="73"/>
      <c r="F526" s="73"/>
      <c r="G526" s="73"/>
      <c r="H526" s="73"/>
      <c r="I526" s="73"/>
      <c r="J526" s="73"/>
      <c r="K526" s="73"/>
    </row>
    <row r="527" spans="1:11" ht="12.75">
      <c r="A527" s="73"/>
      <c r="B527" s="73"/>
      <c r="C527" s="73"/>
      <c r="D527" s="73"/>
      <c r="E527" s="73"/>
      <c r="F527" s="73"/>
      <c r="G527" s="73"/>
      <c r="H527" s="73"/>
      <c r="I527" s="73"/>
      <c r="J527" s="73"/>
      <c r="K527" s="73"/>
    </row>
    <row r="528" spans="1:11" ht="12.75">
      <c r="A528" s="73"/>
      <c r="B528" s="73"/>
      <c r="C528" s="73"/>
      <c r="D528" s="73"/>
      <c r="E528" s="73"/>
      <c r="F528" s="73"/>
      <c r="G528" s="73"/>
      <c r="H528" s="73"/>
      <c r="I528" s="73"/>
      <c r="J528" s="73"/>
      <c r="K528" s="73"/>
    </row>
    <row r="529" spans="1:11" ht="12.75">
      <c r="A529" s="73"/>
      <c r="B529" s="73"/>
      <c r="C529" s="73"/>
      <c r="D529" s="73"/>
      <c r="E529" s="73"/>
      <c r="F529" s="73"/>
      <c r="G529" s="73"/>
      <c r="H529" s="73"/>
      <c r="I529" s="73"/>
      <c r="J529" s="73"/>
      <c r="K529" s="73"/>
    </row>
    <row r="530" spans="1:11" ht="12.75">
      <c r="A530" s="73"/>
      <c r="B530" s="73"/>
      <c r="C530" s="73"/>
      <c r="D530" s="73"/>
      <c r="E530" s="73"/>
      <c r="F530" s="73"/>
      <c r="G530" s="73"/>
      <c r="H530" s="73"/>
      <c r="I530" s="73"/>
      <c r="J530" s="73"/>
      <c r="K530" s="73"/>
    </row>
    <row r="531" spans="1:11" ht="12.75">
      <c r="A531" s="73"/>
      <c r="B531" s="73"/>
      <c r="C531" s="73"/>
      <c r="D531" s="73"/>
      <c r="E531" s="73"/>
      <c r="F531" s="73"/>
      <c r="G531" s="73"/>
      <c r="H531" s="73"/>
      <c r="I531" s="73"/>
      <c r="J531" s="73"/>
      <c r="K531" s="73"/>
    </row>
    <row r="532" spans="1:11" ht="12.75">
      <c r="A532" s="73"/>
      <c r="B532" s="73"/>
      <c r="C532" s="73"/>
      <c r="D532" s="73"/>
      <c r="E532" s="73"/>
      <c r="F532" s="73"/>
      <c r="G532" s="73"/>
      <c r="H532" s="73"/>
      <c r="I532" s="73"/>
      <c r="J532" s="73"/>
      <c r="K532" s="73"/>
    </row>
    <row r="533" spans="1:11" ht="12.75">
      <c r="A533" s="73"/>
      <c r="B533" s="73"/>
      <c r="C533" s="73"/>
      <c r="D533" s="73"/>
      <c r="E533" s="73"/>
      <c r="F533" s="73"/>
      <c r="G533" s="73"/>
      <c r="H533" s="73"/>
      <c r="I533" s="73"/>
      <c r="J533" s="73"/>
      <c r="K533" s="73"/>
    </row>
    <row r="534" spans="1:11" ht="12.75">
      <c r="A534" s="73"/>
      <c r="B534" s="73"/>
      <c r="C534" s="73"/>
      <c r="D534" s="73"/>
      <c r="E534" s="73"/>
      <c r="F534" s="73"/>
      <c r="G534" s="73"/>
      <c r="H534" s="73"/>
      <c r="I534" s="73"/>
      <c r="J534" s="73"/>
      <c r="K534" s="73"/>
    </row>
    <row r="535" spans="1:11" ht="12.75">
      <c r="A535" s="73"/>
      <c r="B535" s="73"/>
      <c r="C535" s="73"/>
      <c r="D535" s="73"/>
      <c r="E535" s="73"/>
      <c r="F535" s="73"/>
      <c r="G535" s="73"/>
      <c r="H535" s="73"/>
      <c r="I535" s="73"/>
      <c r="J535" s="73"/>
      <c r="K535" s="73"/>
    </row>
    <row r="536" spans="1:11" ht="12.75">
      <c r="A536" s="73"/>
      <c r="B536" s="73"/>
      <c r="C536" s="73"/>
      <c r="D536" s="73"/>
      <c r="E536" s="73"/>
      <c r="F536" s="73"/>
      <c r="G536" s="73"/>
      <c r="H536" s="73"/>
      <c r="I536" s="73"/>
      <c r="J536" s="73"/>
      <c r="K536" s="73"/>
    </row>
    <row r="537" spans="1:11" ht="12.75">
      <c r="A537" s="73"/>
      <c r="B537" s="73"/>
      <c r="C537" s="73"/>
      <c r="D537" s="73"/>
      <c r="E537" s="73"/>
      <c r="F537" s="73"/>
      <c r="G537" s="73"/>
      <c r="H537" s="73"/>
      <c r="I537" s="73"/>
      <c r="J537" s="73"/>
      <c r="K537" s="73"/>
    </row>
    <row r="538" spans="1:11" ht="12.75">
      <c r="A538" s="73"/>
      <c r="B538" s="73"/>
      <c r="C538" s="73"/>
      <c r="D538" s="73"/>
      <c r="E538" s="73"/>
      <c r="F538" s="73"/>
      <c r="G538" s="73"/>
      <c r="H538" s="73"/>
      <c r="I538" s="73"/>
      <c r="J538" s="73"/>
      <c r="K538" s="73"/>
    </row>
    <row r="539" spans="1:11" ht="12.75">
      <c r="A539" s="73"/>
      <c r="B539" s="73"/>
      <c r="C539" s="73"/>
      <c r="D539" s="73"/>
      <c r="E539" s="73"/>
      <c r="F539" s="73"/>
      <c r="G539" s="73"/>
      <c r="H539" s="73"/>
      <c r="I539" s="73"/>
      <c r="J539" s="73"/>
      <c r="K539" s="73"/>
    </row>
    <row r="540" spans="1:11" ht="12.75">
      <c r="A540" s="73"/>
      <c r="B540" s="73"/>
      <c r="C540" s="73"/>
      <c r="D540" s="73"/>
      <c r="E540" s="73"/>
      <c r="F540" s="73"/>
      <c r="G540" s="73"/>
      <c r="H540" s="73"/>
      <c r="I540" s="73"/>
      <c r="J540" s="73"/>
      <c r="K540" s="73"/>
    </row>
    <row r="541" spans="1:11" ht="12.75">
      <c r="A541" s="73"/>
      <c r="B541" s="73"/>
      <c r="C541" s="73"/>
      <c r="D541" s="73"/>
      <c r="E541" s="73"/>
      <c r="F541" s="73"/>
      <c r="G541" s="73"/>
      <c r="H541" s="73"/>
      <c r="I541" s="73"/>
      <c r="J541" s="73"/>
      <c r="K541" s="73"/>
    </row>
    <row r="542" spans="1:11" ht="12.75">
      <c r="A542" s="73"/>
      <c r="B542" s="73"/>
      <c r="C542" s="73"/>
      <c r="D542" s="73"/>
      <c r="E542" s="73"/>
      <c r="F542" s="73"/>
      <c r="G542" s="73"/>
      <c r="H542" s="73"/>
      <c r="I542" s="73"/>
      <c r="J542" s="73"/>
      <c r="K542" s="73"/>
    </row>
    <row r="543" spans="1:11" ht="12.75">
      <c r="A543" s="73"/>
      <c r="B543" s="73"/>
      <c r="C543" s="73"/>
      <c r="D543" s="73"/>
      <c r="E543" s="73"/>
      <c r="F543" s="73"/>
      <c r="G543" s="73"/>
      <c r="H543" s="73"/>
      <c r="I543" s="73"/>
      <c r="J543" s="73"/>
      <c r="K543" s="73"/>
    </row>
    <row r="544" spans="1:11" ht="12.75">
      <c r="A544" s="73"/>
      <c r="B544" s="73"/>
      <c r="C544" s="73"/>
      <c r="D544" s="73"/>
      <c r="E544" s="73"/>
      <c r="F544" s="73"/>
      <c r="G544" s="73"/>
      <c r="H544" s="73"/>
      <c r="I544" s="73"/>
      <c r="J544" s="73"/>
      <c r="K544" s="73"/>
    </row>
    <row r="545" spans="1:11" ht="12.75">
      <c r="A545" s="73"/>
      <c r="B545" s="73"/>
      <c r="C545" s="73"/>
      <c r="D545" s="73"/>
      <c r="E545" s="73"/>
      <c r="F545" s="73"/>
      <c r="G545" s="73"/>
      <c r="H545" s="73"/>
      <c r="I545" s="73"/>
      <c r="J545" s="73"/>
      <c r="K545" s="73"/>
    </row>
    <row r="546" spans="1:11" ht="12.75">
      <c r="A546" s="73"/>
      <c r="B546" s="73"/>
      <c r="C546" s="73"/>
      <c r="D546" s="73"/>
      <c r="E546" s="73"/>
      <c r="F546" s="73"/>
      <c r="G546" s="73"/>
      <c r="H546" s="73"/>
      <c r="I546" s="73"/>
      <c r="J546" s="73"/>
      <c r="K546" s="73"/>
    </row>
    <row r="547" spans="1:11" ht="12.75">
      <c r="A547" s="73"/>
      <c r="B547" s="73"/>
      <c r="C547" s="73"/>
      <c r="D547" s="73"/>
      <c r="E547" s="73"/>
      <c r="F547" s="73"/>
      <c r="G547" s="73"/>
      <c r="H547" s="73"/>
      <c r="I547" s="73"/>
      <c r="J547" s="73"/>
      <c r="K547" s="73"/>
    </row>
    <row r="548" spans="1:11" ht="12.75">
      <c r="A548" s="73"/>
      <c r="B548" s="73"/>
      <c r="C548" s="73"/>
      <c r="D548" s="73"/>
      <c r="E548" s="73"/>
      <c r="F548" s="73"/>
      <c r="G548" s="73"/>
      <c r="H548" s="73"/>
      <c r="I548" s="73"/>
      <c r="J548" s="73"/>
      <c r="K548" s="73"/>
    </row>
    <row r="549" spans="1:11" ht="12.75">
      <c r="A549" s="73"/>
      <c r="B549" s="73"/>
      <c r="C549" s="73"/>
      <c r="D549" s="73"/>
      <c r="E549" s="73"/>
      <c r="F549" s="73"/>
      <c r="G549" s="73"/>
      <c r="H549" s="73"/>
      <c r="I549" s="73"/>
      <c r="J549" s="73"/>
      <c r="K549" s="73"/>
    </row>
    <row r="550" spans="1:11" ht="12.75">
      <c r="A550" s="73"/>
      <c r="B550" s="73"/>
      <c r="C550" s="73"/>
      <c r="D550" s="73"/>
      <c r="E550" s="73"/>
      <c r="F550" s="73"/>
      <c r="G550" s="73"/>
      <c r="H550" s="73"/>
      <c r="I550" s="73"/>
      <c r="J550" s="73"/>
      <c r="K550" s="73"/>
    </row>
    <row r="551" spans="1:11" ht="12.75">
      <c r="A551" s="73"/>
      <c r="B551" s="73"/>
      <c r="C551" s="73"/>
      <c r="D551" s="73"/>
      <c r="E551" s="73"/>
      <c r="F551" s="73"/>
      <c r="G551" s="73"/>
      <c r="H551" s="73"/>
      <c r="I551" s="73"/>
      <c r="J551" s="73"/>
      <c r="K551" s="73"/>
    </row>
    <row r="552" spans="1:11" ht="12.75">
      <c r="A552" s="73"/>
      <c r="B552" s="73"/>
      <c r="C552" s="73"/>
      <c r="D552" s="73"/>
      <c r="E552" s="73"/>
      <c r="F552" s="73"/>
      <c r="G552" s="73"/>
      <c r="H552" s="73"/>
      <c r="I552" s="73"/>
      <c r="J552" s="73"/>
      <c r="K552" s="73"/>
    </row>
    <row r="553" spans="1:11" ht="12.75">
      <c r="A553" s="73"/>
      <c r="B553" s="73"/>
      <c r="C553" s="73"/>
      <c r="D553" s="73"/>
      <c r="E553" s="73"/>
      <c r="F553" s="73"/>
      <c r="G553" s="73"/>
      <c r="H553" s="73"/>
      <c r="I553" s="73"/>
      <c r="J553" s="73"/>
      <c r="K553" s="73"/>
    </row>
    <row r="554" spans="1:11" ht="12.75">
      <c r="A554" s="73"/>
      <c r="B554" s="73"/>
      <c r="C554" s="73"/>
      <c r="D554" s="73"/>
      <c r="E554" s="73"/>
      <c r="F554" s="73"/>
      <c r="G554" s="73"/>
      <c r="H554" s="73"/>
      <c r="I554" s="73"/>
      <c r="J554" s="73"/>
      <c r="K554" s="73"/>
    </row>
    <row r="555" spans="1:11" ht="12.75">
      <c r="A555" s="73"/>
      <c r="B555" s="73"/>
      <c r="C555" s="73"/>
      <c r="D555" s="73"/>
      <c r="E555" s="73"/>
      <c r="F555" s="73"/>
      <c r="G555" s="73"/>
      <c r="H555" s="73"/>
      <c r="I555" s="73"/>
      <c r="J555" s="73"/>
      <c r="K555" s="73"/>
    </row>
    <row r="556" spans="1:11" ht="12.75">
      <c r="A556" s="73"/>
      <c r="B556" s="73"/>
      <c r="C556" s="73"/>
      <c r="D556" s="73"/>
      <c r="E556" s="73"/>
      <c r="F556" s="73"/>
      <c r="G556" s="73"/>
      <c r="H556" s="73"/>
      <c r="I556" s="73"/>
      <c r="J556" s="73"/>
      <c r="K556" s="73"/>
    </row>
    <row r="557" spans="1:11" ht="12.75">
      <c r="A557" s="73"/>
      <c r="B557" s="73"/>
      <c r="C557" s="73"/>
      <c r="D557" s="73"/>
      <c r="E557" s="73"/>
      <c r="F557" s="73"/>
      <c r="G557" s="73"/>
      <c r="H557" s="73"/>
      <c r="I557" s="73"/>
      <c r="J557" s="73"/>
      <c r="K557" s="73"/>
    </row>
    <row r="558" spans="1:11" ht="12.75">
      <c r="A558" s="73"/>
      <c r="B558" s="73"/>
      <c r="C558" s="73"/>
      <c r="D558" s="73"/>
      <c r="E558" s="73"/>
      <c r="F558" s="73"/>
      <c r="G558" s="73"/>
      <c r="H558" s="73"/>
      <c r="I558" s="73"/>
      <c r="J558" s="73"/>
      <c r="K558" s="73"/>
    </row>
    <row r="559" spans="1:11" ht="12.75">
      <c r="A559" s="73"/>
      <c r="B559" s="73"/>
      <c r="C559" s="73"/>
      <c r="D559" s="73"/>
      <c r="E559" s="73"/>
      <c r="F559" s="73"/>
      <c r="G559" s="73"/>
      <c r="H559" s="73"/>
      <c r="I559" s="73"/>
      <c r="J559" s="73"/>
      <c r="K559" s="73"/>
    </row>
    <row r="560" spans="1:11" ht="12.75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</row>
    <row r="561" spans="1:11" ht="12.75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</row>
    <row r="562" spans="1:11" ht="12.75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</row>
    <row r="563" spans="1:11" ht="12.75">
      <c r="A563" s="73"/>
      <c r="B563" s="73"/>
      <c r="C563" s="73"/>
      <c r="D563" s="73"/>
      <c r="E563" s="73"/>
      <c r="F563" s="73"/>
      <c r="G563" s="73"/>
      <c r="H563" s="73"/>
      <c r="I563" s="73"/>
      <c r="J563" s="73"/>
      <c r="K563" s="73"/>
    </row>
    <row r="564" spans="1:11" ht="12.75">
      <c r="A564" s="73"/>
      <c r="B564" s="73"/>
      <c r="C564" s="73"/>
      <c r="D564" s="73"/>
      <c r="E564" s="73"/>
      <c r="F564" s="73"/>
      <c r="G564" s="73"/>
      <c r="H564" s="73"/>
      <c r="I564" s="73"/>
      <c r="J564" s="73"/>
      <c r="K564" s="73"/>
    </row>
    <row r="565" spans="1:11" ht="12.75">
      <c r="A565" s="73"/>
      <c r="B565" s="73"/>
      <c r="C565" s="73"/>
      <c r="D565" s="73"/>
      <c r="E565" s="73"/>
      <c r="F565" s="73"/>
      <c r="G565" s="73"/>
      <c r="H565" s="73"/>
      <c r="I565" s="73"/>
      <c r="J565" s="73"/>
      <c r="K565" s="73"/>
    </row>
    <row r="566" spans="1:11" ht="12.75">
      <c r="A566" s="73"/>
      <c r="B566" s="73"/>
      <c r="C566" s="73"/>
      <c r="D566" s="73"/>
      <c r="E566" s="73"/>
      <c r="F566" s="73"/>
      <c r="G566" s="73"/>
      <c r="H566" s="73"/>
      <c r="I566" s="73"/>
      <c r="J566" s="73"/>
      <c r="K566" s="73"/>
    </row>
    <row r="567" spans="1:11" ht="12.75">
      <c r="A567" s="73"/>
      <c r="B567" s="73"/>
      <c r="C567" s="73"/>
      <c r="D567" s="73"/>
      <c r="E567" s="73"/>
      <c r="F567" s="73"/>
      <c r="G567" s="73"/>
      <c r="H567" s="73"/>
      <c r="I567" s="73"/>
      <c r="J567" s="73"/>
      <c r="K567" s="73"/>
    </row>
    <row r="568" spans="1:11" ht="12.75">
      <c r="A568" s="73"/>
      <c r="B568" s="73"/>
      <c r="C568" s="73"/>
      <c r="D568" s="73"/>
      <c r="E568" s="73"/>
      <c r="F568" s="73"/>
      <c r="G568" s="73"/>
      <c r="H568" s="73"/>
      <c r="I568" s="73"/>
      <c r="J568" s="73"/>
      <c r="K568" s="73"/>
    </row>
    <row r="569" spans="1:11" ht="12.75">
      <c r="A569" s="73"/>
      <c r="B569" s="73"/>
      <c r="C569" s="73"/>
      <c r="D569" s="73"/>
      <c r="E569" s="73"/>
      <c r="F569" s="73"/>
      <c r="G569" s="73"/>
      <c r="H569" s="73"/>
      <c r="I569" s="73"/>
      <c r="J569" s="73"/>
      <c r="K569" s="73"/>
    </row>
    <row r="570" spans="1:11" ht="12.75">
      <c r="A570" s="73"/>
      <c r="B570" s="73"/>
      <c r="C570" s="73"/>
      <c r="D570" s="73"/>
      <c r="E570" s="73"/>
      <c r="F570" s="73"/>
      <c r="G570" s="73"/>
      <c r="H570" s="73"/>
      <c r="I570" s="73"/>
      <c r="J570" s="73"/>
      <c r="K570" s="73"/>
    </row>
    <row r="571" spans="1:11" ht="12.75">
      <c r="A571" s="73"/>
      <c r="B571" s="73"/>
      <c r="C571" s="73"/>
      <c r="D571" s="73"/>
      <c r="E571" s="73"/>
      <c r="F571" s="73"/>
      <c r="G571" s="73"/>
      <c r="H571" s="73"/>
      <c r="I571" s="73"/>
      <c r="J571" s="73"/>
      <c r="K571" s="73"/>
    </row>
    <row r="572" spans="1:11" ht="12.75">
      <c r="A572" s="73"/>
      <c r="B572" s="73"/>
      <c r="C572" s="73"/>
      <c r="D572" s="73"/>
      <c r="E572" s="73"/>
      <c r="F572" s="73"/>
      <c r="G572" s="73"/>
      <c r="H572" s="73"/>
      <c r="I572" s="73"/>
      <c r="J572" s="73"/>
      <c r="K572" s="73"/>
    </row>
    <row r="573" spans="1:11" ht="12.75">
      <c r="A573" s="73"/>
      <c r="B573" s="73"/>
      <c r="C573" s="73"/>
      <c r="D573" s="73"/>
      <c r="E573" s="73"/>
      <c r="F573" s="73"/>
      <c r="G573" s="73"/>
      <c r="H573" s="73"/>
      <c r="I573" s="73"/>
      <c r="J573" s="73"/>
      <c r="K573" s="73"/>
    </row>
    <row r="574" spans="1:11" ht="12.75">
      <c r="A574" s="73"/>
      <c r="B574" s="73"/>
      <c r="C574" s="73"/>
      <c r="D574" s="73"/>
      <c r="E574" s="73"/>
      <c r="F574" s="73"/>
      <c r="G574" s="73"/>
      <c r="H574" s="73"/>
      <c r="I574" s="73"/>
      <c r="J574" s="73"/>
      <c r="K574" s="73"/>
    </row>
    <row r="575" spans="1:11" ht="12.75">
      <c r="A575" s="73"/>
      <c r="B575" s="73"/>
      <c r="C575" s="73"/>
      <c r="D575" s="73"/>
      <c r="E575" s="73"/>
      <c r="F575" s="73"/>
      <c r="G575" s="73"/>
      <c r="H575" s="73"/>
      <c r="I575" s="73"/>
      <c r="J575" s="73"/>
      <c r="K575" s="73"/>
    </row>
    <row r="576" spans="1:11" ht="12.75">
      <c r="A576" s="73"/>
      <c r="B576" s="73"/>
      <c r="C576" s="73"/>
      <c r="D576" s="73"/>
      <c r="E576" s="73"/>
      <c r="F576" s="73"/>
      <c r="G576" s="73"/>
      <c r="H576" s="73"/>
      <c r="I576" s="73"/>
      <c r="J576" s="73"/>
      <c r="K576" s="73"/>
    </row>
    <row r="577" spans="1:11" ht="12.75">
      <c r="A577" s="73"/>
      <c r="B577" s="73"/>
      <c r="C577" s="73"/>
      <c r="D577" s="73"/>
      <c r="E577" s="73"/>
      <c r="F577" s="73"/>
      <c r="G577" s="73"/>
      <c r="H577" s="73"/>
      <c r="I577" s="73"/>
      <c r="J577" s="73"/>
      <c r="K577" s="73"/>
    </row>
    <row r="578" spans="1:11" ht="12.75">
      <c r="A578" s="73"/>
      <c r="B578" s="73"/>
      <c r="C578" s="73"/>
      <c r="D578" s="73"/>
      <c r="E578" s="73"/>
      <c r="F578" s="73"/>
      <c r="G578" s="73"/>
      <c r="H578" s="73"/>
      <c r="I578" s="73"/>
      <c r="J578" s="73"/>
      <c r="K578" s="73"/>
    </row>
    <row r="579" spans="1:11" ht="12.75">
      <c r="A579" s="73"/>
      <c r="B579" s="73"/>
      <c r="C579" s="73"/>
      <c r="D579" s="73"/>
      <c r="E579" s="73"/>
      <c r="F579" s="73"/>
      <c r="G579" s="73"/>
      <c r="H579" s="73"/>
      <c r="I579" s="73"/>
      <c r="J579" s="73"/>
      <c r="K579" s="73"/>
    </row>
    <row r="580" spans="1:11" ht="12.75">
      <c r="A580" s="73"/>
      <c r="B580" s="73"/>
      <c r="C580" s="73"/>
      <c r="D580" s="73"/>
      <c r="E580" s="73"/>
      <c r="F580" s="73"/>
      <c r="G580" s="73"/>
      <c r="H580" s="73"/>
      <c r="I580" s="73"/>
      <c r="J580" s="73"/>
      <c r="K580" s="73"/>
    </row>
    <row r="581" spans="1:11" ht="12.75">
      <c r="A581" s="73"/>
      <c r="B581" s="73"/>
      <c r="C581" s="73"/>
      <c r="D581" s="73"/>
      <c r="E581" s="73"/>
      <c r="F581" s="73"/>
      <c r="G581" s="73"/>
      <c r="H581" s="73"/>
      <c r="I581" s="73"/>
      <c r="J581" s="73"/>
      <c r="K581" s="73"/>
    </row>
    <row r="582" spans="1:11" ht="12.75">
      <c r="A582" s="73"/>
      <c r="B582" s="73"/>
      <c r="C582" s="73"/>
      <c r="D582" s="73"/>
      <c r="E582" s="73"/>
      <c r="F582" s="73"/>
      <c r="G582" s="73"/>
      <c r="H582" s="73"/>
      <c r="I582" s="73"/>
      <c r="J582" s="73"/>
      <c r="K582" s="73"/>
    </row>
    <row r="583" spans="1:11" ht="12.75">
      <c r="A583" s="73"/>
      <c r="B583" s="73"/>
      <c r="C583" s="73"/>
      <c r="D583" s="73"/>
      <c r="E583" s="73"/>
      <c r="F583" s="73"/>
      <c r="G583" s="73"/>
      <c r="H583" s="73"/>
      <c r="I583" s="73"/>
      <c r="J583" s="73"/>
      <c r="K583" s="73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DDDAE-8321-4D81-A2A0-B1C4CD304F36}">
  <sheetPr>
    <tabColor rgb="FF00B0F0"/>
    <pageSetUpPr fitToPage="1"/>
  </sheetPr>
  <dimension ref="A6:AL147"/>
  <sheetViews>
    <sheetView showGridLines="0" view="pageBreakPreview" topLeftCell="A100" zoomScale="85" zoomScaleNormal="90" zoomScaleSheetLayoutView="85" zoomScalePageLayoutView="85" workbookViewId="0">
      <selection activeCell="D124" sqref="D124"/>
    </sheetView>
  </sheetViews>
  <sheetFormatPr defaultColWidth="9.140625" defaultRowHeight="12"/>
  <cols>
    <col min="1" max="1" width="3.5703125" style="39" customWidth="1"/>
    <col min="2" max="2" width="2.5703125" style="39" customWidth="1"/>
    <col min="3" max="3" width="5.140625" style="39" customWidth="1"/>
    <col min="4" max="4" width="52.42578125" style="39" customWidth="1"/>
    <col min="5" max="5" width="1.85546875" style="39" bestFit="1" customWidth="1"/>
    <col min="6" max="6" width="13.42578125" style="39" customWidth="1"/>
    <col min="7" max="7" width="1.85546875" style="39" customWidth="1"/>
    <col min="8" max="8" width="13.42578125" style="39" customWidth="1"/>
    <col min="9" max="9" width="1.85546875" style="39" customWidth="1"/>
    <col min="10" max="10" width="13.42578125" style="39" customWidth="1"/>
    <col min="11" max="11" width="1.85546875" style="39" customWidth="1"/>
    <col min="12" max="12" width="13.42578125" style="39" customWidth="1"/>
    <col min="13" max="13" width="1.85546875" style="39" customWidth="1"/>
    <col min="14" max="14" width="13.42578125" style="39" customWidth="1"/>
    <col min="15" max="15" width="1.85546875" style="39" customWidth="1"/>
    <col min="16" max="16" width="13.42578125" style="39" customWidth="1"/>
    <col min="17" max="17" width="1.85546875" style="39" customWidth="1"/>
    <col min="18" max="18" width="13.42578125" style="39" customWidth="1"/>
    <col min="19" max="19" width="1.85546875" style="39" customWidth="1"/>
    <col min="20" max="20" width="7.5703125" style="39" customWidth="1"/>
    <col min="21" max="21" width="1.85546875" style="39" customWidth="1"/>
    <col min="22" max="22" width="13.42578125" style="39" customWidth="1"/>
    <col min="23" max="23" width="1.85546875" style="39" customWidth="1"/>
    <col min="24" max="24" width="13.42578125" style="39" customWidth="1"/>
    <col min="25" max="25" width="1.85546875" style="39" customWidth="1"/>
    <col min="26" max="26" width="13.42578125" style="39" customWidth="1"/>
    <col min="27" max="27" width="1.85546875" style="39" customWidth="1"/>
    <col min="28" max="28" width="13.42578125" style="39" customWidth="1"/>
    <col min="29" max="16384" width="9.140625" style="39"/>
  </cols>
  <sheetData>
    <row r="6" spans="1:30" s="1" customFormat="1" ht="12.75" customHeight="1">
      <c r="A6" s="984" t="s">
        <v>0</v>
      </c>
      <c r="B6" s="984"/>
      <c r="C6" s="984"/>
      <c r="D6" s="984"/>
      <c r="E6" s="984"/>
      <c r="F6" s="984"/>
      <c r="G6" s="984"/>
      <c r="H6" s="984"/>
      <c r="I6" s="984"/>
      <c r="J6" s="984"/>
      <c r="K6" s="984"/>
      <c r="L6" s="984"/>
      <c r="M6" s="984"/>
      <c r="N6" s="984"/>
      <c r="O6" s="984"/>
      <c r="P6" s="984"/>
      <c r="Q6" s="984"/>
      <c r="R6" s="984"/>
      <c r="S6" s="984"/>
      <c r="T6" s="984"/>
      <c r="U6" s="984"/>
      <c r="V6" s="984"/>
      <c r="W6" s="984"/>
      <c r="X6" s="984"/>
      <c r="Y6" s="984"/>
      <c r="Z6" s="984"/>
      <c r="AA6" s="984"/>
      <c r="AB6" s="984"/>
    </row>
    <row r="7" spans="1:30" s="1" customFormat="1" ht="12.75" customHeight="1">
      <c r="A7" s="989" t="s">
        <v>1</v>
      </c>
      <c r="B7" s="990"/>
      <c r="C7" s="990"/>
      <c r="D7" s="990"/>
      <c r="E7" s="990"/>
      <c r="F7" s="990"/>
      <c r="G7" s="990"/>
      <c r="H7" s="990"/>
      <c r="I7" s="990"/>
      <c r="J7" s="990"/>
      <c r="K7" s="990"/>
      <c r="L7" s="990"/>
      <c r="M7" s="990"/>
      <c r="N7" s="990"/>
      <c r="O7" s="990"/>
      <c r="P7" s="990"/>
      <c r="Q7" s="990"/>
      <c r="R7" s="990"/>
      <c r="S7" s="990"/>
      <c r="T7" s="990"/>
      <c r="U7" s="990"/>
      <c r="V7" s="990"/>
      <c r="W7" s="990"/>
      <c r="X7" s="990"/>
      <c r="Y7" s="990"/>
      <c r="Z7" s="990"/>
      <c r="AA7" s="990"/>
      <c r="AB7" s="990"/>
    </row>
    <row r="8" spans="1:30" s="1" customFormat="1" ht="21" customHeight="1">
      <c r="A8" s="452"/>
      <c r="B8" s="452"/>
      <c r="C8" s="452"/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</row>
    <row r="9" spans="1:30" s="1" customFormat="1" ht="12.75">
      <c r="A9" s="454"/>
      <c r="B9" s="454"/>
      <c r="C9" s="455"/>
      <c r="D9" s="456" t="s">
        <v>2</v>
      </c>
      <c r="E9" s="454"/>
      <c r="F9" s="457" t="s">
        <v>3</v>
      </c>
      <c r="G9" s="454"/>
      <c r="H9" s="457" t="s">
        <v>3</v>
      </c>
      <c r="I9" s="454"/>
      <c r="J9" s="457" t="s">
        <v>4</v>
      </c>
      <c r="K9" s="458"/>
      <c r="L9" s="458" t="s">
        <v>100</v>
      </c>
      <c r="M9" s="455"/>
      <c r="N9" s="458" t="s">
        <v>101</v>
      </c>
      <c r="O9" s="458"/>
      <c r="P9" s="458" t="s">
        <v>6</v>
      </c>
      <c r="Q9" s="459"/>
      <c r="R9" s="458" t="s">
        <v>7</v>
      </c>
      <c r="S9" s="458"/>
      <c r="T9" s="458"/>
      <c r="U9" s="458"/>
      <c r="V9" s="458"/>
      <c r="W9" s="459"/>
      <c r="X9" s="459"/>
      <c r="Y9" s="453"/>
      <c r="Z9" s="457" t="s">
        <v>8</v>
      </c>
      <c r="AA9" s="454"/>
      <c r="AB9" s="457" t="s">
        <v>8</v>
      </c>
    </row>
    <row r="10" spans="1:30" s="1" customFormat="1" ht="14.25">
      <c r="A10" s="454" t="s">
        <v>9</v>
      </c>
      <c r="B10" s="454"/>
      <c r="C10" s="455"/>
      <c r="D10" s="454"/>
      <c r="E10" s="454"/>
      <c r="F10" s="455" t="s">
        <v>10</v>
      </c>
      <c r="G10" s="454"/>
      <c r="H10" s="455" t="s">
        <v>10</v>
      </c>
      <c r="I10" s="454"/>
      <c r="J10" s="455" t="s">
        <v>11</v>
      </c>
      <c r="K10" s="455"/>
      <c r="L10" s="455" t="s">
        <v>102</v>
      </c>
      <c r="M10" s="455"/>
      <c r="N10" s="455" t="s">
        <v>100</v>
      </c>
      <c r="O10" s="455"/>
      <c r="P10" s="455" t="s">
        <v>15</v>
      </c>
      <c r="Q10" s="459"/>
      <c r="R10" s="455" t="s">
        <v>15</v>
      </c>
      <c r="S10" s="455"/>
      <c r="T10" s="455" t="s">
        <v>16</v>
      </c>
      <c r="U10" s="455"/>
      <c r="V10" s="455" t="s">
        <v>17</v>
      </c>
      <c r="W10" s="455"/>
      <c r="X10" s="455" t="s">
        <v>18</v>
      </c>
      <c r="Y10" s="453"/>
      <c r="Z10" s="455" t="s">
        <v>10</v>
      </c>
      <c r="AA10" s="454"/>
      <c r="AB10" s="455" t="s">
        <v>10</v>
      </c>
      <c r="AC10" s="39"/>
      <c r="AD10" s="494" t="s">
        <v>19</v>
      </c>
    </row>
    <row r="11" spans="1:30" s="1" customFormat="1" ht="15" thickBot="1">
      <c r="A11" s="488" t="s">
        <v>20</v>
      </c>
      <c r="B11" s="488"/>
      <c r="C11" s="488" t="s">
        <v>21</v>
      </c>
      <c r="D11" s="488"/>
      <c r="E11" s="488"/>
      <c r="F11" s="489" t="s">
        <v>6</v>
      </c>
      <c r="G11" s="488"/>
      <c r="H11" s="489" t="s">
        <v>7</v>
      </c>
      <c r="I11" s="488"/>
      <c r="J11" s="489" t="s">
        <v>6</v>
      </c>
      <c r="K11" s="489"/>
      <c r="L11" s="489" t="s">
        <v>5</v>
      </c>
      <c r="M11" s="489"/>
      <c r="N11" s="489" t="s">
        <v>102</v>
      </c>
      <c r="O11" s="489"/>
      <c r="P11" s="489" t="s">
        <v>23</v>
      </c>
      <c r="Q11" s="490"/>
      <c r="R11" s="489" t="s">
        <v>23</v>
      </c>
      <c r="S11" s="489"/>
      <c r="T11" s="489" t="s">
        <v>24</v>
      </c>
      <c r="U11" s="489"/>
      <c r="V11" s="489" t="s">
        <v>25</v>
      </c>
      <c r="W11" s="489"/>
      <c r="X11" s="489" t="s">
        <v>25</v>
      </c>
      <c r="Y11" s="491"/>
      <c r="Z11" s="489" t="s">
        <v>6</v>
      </c>
      <c r="AA11" s="488"/>
      <c r="AB11" s="489" t="s">
        <v>7</v>
      </c>
      <c r="AC11" s="39"/>
      <c r="AD11" s="494" t="s">
        <v>26</v>
      </c>
    </row>
    <row r="12" spans="1:30" s="1" customFormat="1" ht="14.25">
      <c r="A12" s="454"/>
      <c r="B12" s="454"/>
      <c r="C12" s="455"/>
      <c r="D12" s="454"/>
      <c r="E12" s="454"/>
      <c r="F12" s="455" t="s">
        <v>27</v>
      </c>
      <c r="G12" s="454"/>
      <c r="H12" s="455" t="s">
        <v>28</v>
      </c>
      <c r="I12" s="454"/>
      <c r="J12" s="455" t="s">
        <v>29</v>
      </c>
      <c r="K12" s="454"/>
      <c r="L12" s="455" t="s">
        <v>30</v>
      </c>
      <c r="M12" s="453"/>
      <c r="N12" s="460" t="s">
        <v>31</v>
      </c>
      <c r="O12" s="461"/>
      <c r="P12" s="455" t="s">
        <v>32</v>
      </c>
      <c r="Q12" s="461"/>
      <c r="R12" s="455" t="s">
        <v>33</v>
      </c>
      <c r="S12" s="461"/>
      <c r="T12" s="455" t="s">
        <v>34</v>
      </c>
      <c r="U12" s="461"/>
      <c r="V12" s="455" t="s">
        <v>35</v>
      </c>
      <c r="W12" s="461"/>
      <c r="X12" s="455" t="s">
        <v>36</v>
      </c>
      <c r="Y12" s="453"/>
      <c r="Z12" s="459" t="s">
        <v>37</v>
      </c>
      <c r="AA12" s="459"/>
      <c r="AB12" s="459" t="s">
        <v>38</v>
      </c>
      <c r="AC12" s="39"/>
      <c r="AD12" s="494" t="s">
        <v>40</v>
      </c>
    </row>
    <row r="13" spans="1:30" s="1" customFormat="1" ht="14.25">
      <c r="A13" s="455"/>
      <c r="B13" s="454"/>
      <c r="C13" s="455"/>
      <c r="D13" s="454"/>
      <c r="E13" s="454"/>
      <c r="F13" s="454"/>
      <c r="G13" s="454"/>
      <c r="H13" s="454"/>
      <c r="I13" s="454"/>
      <c r="J13" s="454"/>
      <c r="K13" s="454"/>
      <c r="L13" s="454"/>
      <c r="M13" s="454"/>
      <c r="N13" s="454"/>
      <c r="O13" s="454"/>
      <c r="P13" s="454"/>
      <c r="Q13" s="453"/>
      <c r="R13" s="454"/>
      <c r="S13" s="454"/>
      <c r="T13" s="454"/>
      <c r="U13" s="454"/>
      <c r="V13" s="454"/>
      <c r="W13" s="454"/>
      <c r="X13" s="454"/>
      <c r="Y13" s="453"/>
      <c r="Z13" s="453"/>
      <c r="AA13" s="453"/>
      <c r="AB13" s="453"/>
      <c r="AC13" s="39"/>
      <c r="AD13" s="494" t="s">
        <v>41</v>
      </c>
    </row>
    <row r="14" spans="1:30" s="1" customFormat="1" ht="14.25">
      <c r="A14" s="455"/>
      <c r="B14" s="454"/>
      <c r="C14" s="454" t="s">
        <v>42</v>
      </c>
      <c r="D14" s="454"/>
      <c r="E14" s="454"/>
      <c r="F14" s="454"/>
      <c r="G14" s="454"/>
      <c r="H14" s="454"/>
      <c r="I14" s="454"/>
      <c r="J14" s="454"/>
      <c r="K14" s="454"/>
      <c r="L14" s="454"/>
      <c r="M14" s="454"/>
      <c r="N14" s="454"/>
      <c r="O14" s="454"/>
      <c r="P14" s="454"/>
      <c r="Q14" s="453"/>
      <c r="R14" s="454"/>
      <c r="S14" s="454"/>
      <c r="T14" s="462"/>
      <c r="U14" s="463"/>
      <c r="V14" s="454"/>
      <c r="W14" s="463"/>
      <c r="X14" s="454"/>
      <c r="Y14" s="453"/>
      <c r="Z14" s="453"/>
      <c r="AA14" s="453"/>
      <c r="AB14" s="453"/>
      <c r="AC14" s="39"/>
      <c r="AD14" s="495" t="s">
        <v>43</v>
      </c>
    </row>
    <row r="15" spans="1:30" s="1" customFormat="1" ht="12.75">
      <c r="A15" s="492" t="s">
        <v>44</v>
      </c>
      <c r="B15" s="454"/>
      <c r="C15" s="455">
        <v>1</v>
      </c>
      <c r="D15" s="454" t="s">
        <v>45</v>
      </c>
      <c r="E15" s="455"/>
      <c r="F15" s="464">
        <f>'TVDA Support EGD (2021)'!F15+'TVDA Support UGL (2021)'!F15</f>
        <v>0</v>
      </c>
      <c r="G15" s="464"/>
      <c r="H15" s="464">
        <f>'TVDA Support EGD (2021)'!H15+'TVDA Support UGL (2021)'!H15</f>
        <v>0</v>
      </c>
      <c r="I15" s="464"/>
      <c r="J15" s="464">
        <f>'TVDA Support EGD (2021)'!J15+'TVDA Support UGL (2021)'!J15</f>
        <v>0</v>
      </c>
      <c r="K15" s="464"/>
      <c r="L15" s="464">
        <f>'TVDA Support EGD (2021)'!L15+'TVDA Support UGL (2021)'!L15</f>
        <v>0</v>
      </c>
      <c r="M15" s="464"/>
      <c r="N15" s="464">
        <f>'TVDA Support EGD (2021)'!N15+'TVDA Support UGL (2021)'!N15</f>
        <v>0</v>
      </c>
      <c r="O15" s="464"/>
      <c r="P15" s="464">
        <f>'TVDA Support EGD (2021)'!P15+'TVDA Support UGL (2021)'!P15</f>
        <v>0</v>
      </c>
      <c r="Q15" s="464"/>
      <c r="R15" s="464">
        <f>'TVDA Support EGD (2021)'!R15+'TVDA Support UGL (2021)'!R15</f>
        <v>0</v>
      </c>
      <c r="S15" s="454"/>
      <c r="T15" s="465">
        <v>0.04</v>
      </c>
      <c r="U15" s="455"/>
      <c r="V15" s="466">
        <f>T15*P15</f>
        <v>0</v>
      </c>
      <c r="W15" s="466"/>
      <c r="X15" s="466">
        <f>T15*R15</f>
        <v>0</v>
      </c>
      <c r="Y15" s="466"/>
      <c r="Z15" s="466">
        <f>F15+N15-V15</f>
        <v>0</v>
      </c>
      <c r="AA15" s="466"/>
      <c r="AB15" s="466">
        <f>H15+N15-X15</f>
        <v>0</v>
      </c>
    </row>
    <row r="16" spans="1:30" s="1" customFormat="1" ht="12.75">
      <c r="A16" s="492" t="s">
        <v>46</v>
      </c>
      <c r="B16" s="454"/>
      <c r="C16" s="455">
        <v>1</v>
      </c>
      <c r="D16" s="454" t="s">
        <v>47</v>
      </c>
      <c r="E16" s="455"/>
      <c r="F16" s="464">
        <f>'TVDA Support EGD (2021)'!F16+'TVDA Support UGL (2021)'!F16</f>
        <v>0</v>
      </c>
      <c r="G16" s="464"/>
      <c r="H16" s="464">
        <f>'TVDA Support EGD (2021)'!H16+'TVDA Support UGL (2021)'!H16</f>
        <v>0</v>
      </c>
      <c r="I16" s="464"/>
      <c r="J16" s="464">
        <f>'TVDA Support EGD (2021)'!J16+'TVDA Support UGL (2021)'!J16</f>
        <v>2952.7260038925101</v>
      </c>
      <c r="K16" s="464"/>
      <c r="L16" s="464">
        <f>'TVDA Support EGD (2021)'!L16+'TVDA Support UGL (2021)'!L16</f>
        <v>1724.3333333333301</v>
      </c>
      <c r="M16" s="464"/>
      <c r="N16" s="464">
        <f>'TVDA Support EGD (2021)'!N16+'TVDA Support UGL (2021)'!N16</f>
        <v>1228.39267055918</v>
      </c>
      <c r="O16" s="464"/>
      <c r="P16" s="464">
        <f>'TVDA Support EGD (2021)'!P16+'TVDA Support UGL (2021)'!P16</f>
        <v>1842.5890058387699</v>
      </c>
      <c r="Q16" s="464"/>
      <c r="R16" s="464">
        <f>'TVDA Support EGD (2021)'!R16+'TVDA Support UGL (2021)'!R16</f>
        <v>614.19633527959002</v>
      </c>
      <c r="S16" s="454"/>
      <c r="T16" s="465">
        <v>0.06</v>
      </c>
      <c r="U16" s="455"/>
      <c r="V16" s="466">
        <f t="shared" ref="V16:V33" si="0">T16*P16</f>
        <v>110.55534035032619</v>
      </c>
      <c r="W16" s="466"/>
      <c r="X16" s="466">
        <f t="shared" ref="X16:X33" si="1">T16*R16</f>
        <v>36.851780116775402</v>
      </c>
      <c r="Y16" s="466"/>
      <c r="Z16" s="466">
        <f>F16+N16-V16</f>
        <v>1117.8373302088539</v>
      </c>
      <c r="AA16" s="466"/>
      <c r="AB16" s="466">
        <f t="shared" ref="AB16:AB33" si="2">H16+N16-X16</f>
        <v>1191.5408904424046</v>
      </c>
    </row>
    <row r="17" spans="1:28" s="1" customFormat="1" ht="12.75">
      <c r="A17" s="492" t="s">
        <v>48</v>
      </c>
      <c r="B17" s="454"/>
      <c r="C17" s="455">
        <v>2</v>
      </c>
      <c r="D17" s="454" t="s">
        <v>49</v>
      </c>
      <c r="E17" s="455"/>
      <c r="F17" s="464">
        <f>'TVDA Support EGD (2021)'!F17+'TVDA Support UGL (2021)'!F17</f>
        <v>0</v>
      </c>
      <c r="G17" s="464"/>
      <c r="H17" s="464">
        <f>'TVDA Support EGD (2021)'!H17+'TVDA Support UGL (2021)'!H17</f>
        <v>0</v>
      </c>
      <c r="I17" s="464"/>
      <c r="J17" s="464">
        <f>'TVDA Support EGD (2021)'!J17+'TVDA Support UGL (2021)'!J17</f>
        <v>0</v>
      </c>
      <c r="K17" s="464"/>
      <c r="L17" s="464">
        <f>'TVDA Support EGD (2021)'!L17+'TVDA Support UGL (2021)'!L17</f>
        <v>0</v>
      </c>
      <c r="M17" s="464"/>
      <c r="N17" s="464">
        <f>'TVDA Support EGD (2021)'!N17+'TVDA Support UGL (2021)'!N17</f>
        <v>0</v>
      </c>
      <c r="O17" s="464"/>
      <c r="P17" s="464">
        <f>'TVDA Support EGD (2021)'!P17+'TVDA Support UGL (2021)'!P17</f>
        <v>0</v>
      </c>
      <c r="Q17" s="464"/>
      <c r="R17" s="464">
        <f>'TVDA Support EGD (2021)'!R17+'TVDA Support UGL (2021)'!R17</f>
        <v>0</v>
      </c>
      <c r="S17" s="454"/>
      <c r="T17" s="465">
        <v>0.06</v>
      </c>
      <c r="U17" s="455"/>
      <c r="V17" s="466">
        <f t="shared" si="0"/>
        <v>0</v>
      </c>
      <c r="W17" s="466"/>
      <c r="X17" s="466">
        <f t="shared" si="1"/>
        <v>0</v>
      </c>
      <c r="Y17" s="466"/>
      <c r="Z17" s="466">
        <f t="shared" ref="Z17:Z33" si="3">F17+N17-V17</f>
        <v>0</v>
      </c>
      <c r="AA17" s="466"/>
      <c r="AB17" s="466">
        <f t="shared" si="2"/>
        <v>0</v>
      </c>
    </row>
    <row r="18" spans="1:28" s="1" customFormat="1" ht="12.75">
      <c r="A18" s="492" t="s">
        <v>50</v>
      </c>
      <c r="B18" s="454"/>
      <c r="C18" s="455">
        <v>3</v>
      </c>
      <c r="D18" s="454" t="s">
        <v>51</v>
      </c>
      <c r="E18" s="455"/>
      <c r="F18" s="464">
        <f>'TVDA Support EGD (2021)'!F18+'TVDA Support UGL (2021)'!F18</f>
        <v>0</v>
      </c>
      <c r="G18" s="464"/>
      <c r="H18" s="464">
        <f>'TVDA Support EGD (2021)'!H18+'TVDA Support UGL (2021)'!H18</f>
        <v>0</v>
      </c>
      <c r="I18" s="464"/>
      <c r="J18" s="464">
        <f>'TVDA Support EGD (2021)'!J18+'TVDA Support UGL (2021)'!J18</f>
        <v>0</v>
      </c>
      <c r="K18" s="464"/>
      <c r="L18" s="464">
        <f>'TVDA Support EGD (2021)'!L18+'TVDA Support UGL (2021)'!L18</f>
        <v>0</v>
      </c>
      <c r="M18" s="464"/>
      <c r="N18" s="464">
        <f>'TVDA Support EGD (2021)'!N18+'TVDA Support UGL (2021)'!N18</f>
        <v>0</v>
      </c>
      <c r="O18" s="464"/>
      <c r="P18" s="464">
        <f>'TVDA Support EGD (2021)'!P18+'TVDA Support UGL (2021)'!P18</f>
        <v>0</v>
      </c>
      <c r="Q18" s="464"/>
      <c r="R18" s="464">
        <f>'TVDA Support EGD (2021)'!R18+'TVDA Support UGL (2021)'!R18</f>
        <v>0</v>
      </c>
      <c r="S18" s="454"/>
      <c r="T18" s="465">
        <v>0.05</v>
      </c>
      <c r="U18" s="455"/>
      <c r="V18" s="466">
        <f t="shared" si="0"/>
        <v>0</v>
      </c>
      <c r="W18" s="466"/>
      <c r="X18" s="466">
        <f t="shared" si="1"/>
        <v>0</v>
      </c>
      <c r="Y18" s="466"/>
      <c r="Z18" s="466">
        <f t="shared" si="3"/>
        <v>0</v>
      </c>
      <c r="AA18" s="466"/>
      <c r="AB18" s="466">
        <f t="shared" si="2"/>
        <v>0</v>
      </c>
    </row>
    <row r="19" spans="1:28" s="1" customFormat="1" ht="12.75">
      <c r="A19" s="492" t="s">
        <v>52</v>
      </c>
      <c r="B19" s="454"/>
      <c r="C19" s="455">
        <v>6</v>
      </c>
      <c r="D19" s="454" t="s">
        <v>53</v>
      </c>
      <c r="E19" s="455"/>
      <c r="F19" s="464">
        <f>'TVDA Support EGD (2021)'!F19+'TVDA Support UGL (2021)'!F19</f>
        <v>0</v>
      </c>
      <c r="G19" s="464"/>
      <c r="H19" s="464">
        <f>'TVDA Support EGD (2021)'!H19+'TVDA Support UGL (2021)'!H19</f>
        <v>0</v>
      </c>
      <c r="I19" s="464"/>
      <c r="J19" s="464">
        <f>'TVDA Support EGD (2021)'!J19+'TVDA Support UGL (2021)'!J19</f>
        <v>0</v>
      </c>
      <c r="K19" s="464"/>
      <c r="L19" s="464">
        <f>'TVDA Support EGD (2021)'!L19+'TVDA Support UGL (2021)'!L19</f>
        <v>0</v>
      </c>
      <c r="M19" s="464"/>
      <c r="N19" s="464">
        <f>'TVDA Support EGD (2021)'!N19+'TVDA Support UGL (2021)'!N19</f>
        <v>0</v>
      </c>
      <c r="O19" s="464"/>
      <c r="P19" s="464">
        <f>'TVDA Support EGD (2021)'!P19+'TVDA Support UGL (2021)'!P19</f>
        <v>0</v>
      </c>
      <c r="Q19" s="464"/>
      <c r="R19" s="464">
        <f>'TVDA Support EGD (2021)'!R19+'TVDA Support UGL (2021)'!R19</f>
        <v>0</v>
      </c>
      <c r="S19" s="454"/>
      <c r="T19" s="465">
        <v>0.1</v>
      </c>
      <c r="U19" s="455"/>
      <c r="V19" s="466">
        <f t="shared" si="0"/>
        <v>0</v>
      </c>
      <c r="W19" s="466"/>
      <c r="X19" s="466">
        <f t="shared" si="1"/>
        <v>0</v>
      </c>
      <c r="Y19" s="466"/>
      <c r="Z19" s="466">
        <f t="shared" si="3"/>
        <v>0</v>
      </c>
      <c r="AA19" s="466"/>
      <c r="AB19" s="466">
        <f t="shared" si="2"/>
        <v>0</v>
      </c>
    </row>
    <row r="20" spans="1:28" s="1" customFormat="1" ht="12.75">
      <c r="A20" s="492" t="s">
        <v>54</v>
      </c>
      <c r="B20" s="454"/>
      <c r="C20" s="455">
        <v>7</v>
      </c>
      <c r="D20" s="454" t="s">
        <v>55</v>
      </c>
      <c r="E20" s="455"/>
      <c r="F20" s="464">
        <f>'TVDA Support EGD (2021)'!F20+'TVDA Support UGL (2021)'!F20</f>
        <v>0</v>
      </c>
      <c r="G20" s="464"/>
      <c r="H20" s="464">
        <f>'TVDA Support EGD (2021)'!H20+'TVDA Support UGL (2021)'!H20</f>
        <v>0</v>
      </c>
      <c r="I20" s="464"/>
      <c r="J20" s="464">
        <f>'TVDA Support EGD (2021)'!J20+'TVDA Support UGL (2021)'!J20</f>
        <v>7775.3680858643993</v>
      </c>
      <c r="K20" s="464"/>
      <c r="L20" s="464">
        <f>'TVDA Support EGD (2021)'!L20+'TVDA Support UGL (2021)'!L20</f>
        <v>4438.3333333333303</v>
      </c>
      <c r="M20" s="464"/>
      <c r="N20" s="464">
        <f>'TVDA Support EGD (2021)'!N20+'TVDA Support UGL (2021)'!N20</f>
        <v>3337.034752531069</v>
      </c>
      <c r="O20" s="464"/>
      <c r="P20" s="464">
        <f>'TVDA Support EGD (2021)'!P20+'TVDA Support UGL (2021)'!P20</f>
        <v>5005.5521287966039</v>
      </c>
      <c r="Q20" s="464"/>
      <c r="R20" s="464">
        <f>'TVDA Support EGD (2021)'!R20+'TVDA Support UGL (2021)'!R20</f>
        <v>1668.5173762655345</v>
      </c>
      <c r="S20" s="454"/>
      <c r="T20" s="465">
        <v>0.15</v>
      </c>
      <c r="U20" s="455"/>
      <c r="V20" s="466">
        <f t="shared" si="0"/>
        <v>750.83281931949057</v>
      </c>
      <c r="W20" s="466"/>
      <c r="X20" s="466">
        <f t="shared" si="1"/>
        <v>250.27760643983015</v>
      </c>
      <c r="Y20" s="466"/>
      <c r="Z20" s="466">
        <f t="shared" si="3"/>
        <v>2586.2019332115783</v>
      </c>
      <c r="AA20" s="466"/>
      <c r="AB20" s="466">
        <f t="shared" si="2"/>
        <v>3086.7571460912386</v>
      </c>
    </row>
    <row r="21" spans="1:28" s="1" customFormat="1" ht="12.75">
      <c r="A21" s="492" t="s">
        <v>56</v>
      </c>
      <c r="B21" s="454"/>
      <c r="C21" s="455">
        <v>8</v>
      </c>
      <c r="D21" s="454" t="s">
        <v>57</v>
      </c>
      <c r="E21" s="455"/>
      <c r="F21" s="464">
        <f>'TVDA Support EGD (2021)'!F21+'TVDA Support UGL (2021)'!F21</f>
        <v>0</v>
      </c>
      <c r="G21" s="464"/>
      <c r="H21" s="464">
        <f>'TVDA Support EGD (2021)'!H21+'TVDA Support UGL (2021)'!H21</f>
        <v>0</v>
      </c>
      <c r="I21" s="464"/>
      <c r="J21" s="464">
        <f>'TVDA Support EGD (2021)'!J21+'TVDA Support UGL (2021)'!J21</f>
        <v>7616.0390404302007</v>
      </c>
      <c r="K21" s="464"/>
      <c r="L21" s="464">
        <f>'TVDA Support EGD (2021)'!L21+'TVDA Support UGL (2021)'!L21</f>
        <v>100.02200000000001</v>
      </c>
      <c r="M21" s="464"/>
      <c r="N21" s="464">
        <f>'TVDA Support EGD (2021)'!N21+'TVDA Support UGL (2021)'!N21</f>
        <v>7516.0170404302007</v>
      </c>
      <c r="O21" s="464"/>
      <c r="P21" s="464">
        <f>'TVDA Support EGD (2021)'!P21+'TVDA Support UGL (2021)'!P21</f>
        <v>11274.025560645301</v>
      </c>
      <c r="Q21" s="464"/>
      <c r="R21" s="464">
        <f>'TVDA Support EGD (2021)'!R21+'TVDA Support UGL (2021)'!R21</f>
        <v>3758.0085202151004</v>
      </c>
      <c r="S21" s="454"/>
      <c r="T21" s="465">
        <v>0.2</v>
      </c>
      <c r="U21" s="455"/>
      <c r="V21" s="466">
        <f t="shared" si="0"/>
        <v>2254.8051121290605</v>
      </c>
      <c r="W21" s="466"/>
      <c r="X21" s="466">
        <f t="shared" si="1"/>
        <v>751.60170404302016</v>
      </c>
      <c r="Y21" s="466"/>
      <c r="Z21" s="466">
        <f t="shared" si="3"/>
        <v>5261.2119283011398</v>
      </c>
      <c r="AA21" s="466"/>
      <c r="AB21" s="466">
        <f t="shared" si="2"/>
        <v>6764.415336387181</v>
      </c>
    </row>
    <row r="22" spans="1:28" s="1" customFormat="1" ht="12.75">
      <c r="A22" s="492" t="s">
        <v>58</v>
      </c>
      <c r="B22" s="454"/>
      <c r="C22" s="455">
        <v>10</v>
      </c>
      <c r="D22" s="454" t="s">
        <v>59</v>
      </c>
      <c r="E22" s="455"/>
      <c r="F22" s="464">
        <f>'TVDA Support EGD (2021)'!F22+'TVDA Support UGL (2021)'!F22</f>
        <v>0</v>
      </c>
      <c r="G22" s="464"/>
      <c r="H22" s="464">
        <f>'TVDA Support EGD (2021)'!H22+'TVDA Support UGL (2021)'!H22</f>
        <v>0</v>
      </c>
      <c r="I22" s="464"/>
      <c r="J22" s="464">
        <f>'TVDA Support EGD (2021)'!J22+'TVDA Support UGL (2021)'!J22</f>
        <v>1874.6626292078392</v>
      </c>
      <c r="K22" s="464"/>
      <c r="L22" s="464">
        <f>'TVDA Support EGD (2021)'!L22+'TVDA Support UGL (2021)'!L22</f>
        <v>0</v>
      </c>
      <c r="M22" s="464"/>
      <c r="N22" s="464">
        <f>'TVDA Support EGD (2021)'!N22+'TVDA Support UGL (2021)'!N22</f>
        <v>1874.6626292078392</v>
      </c>
      <c r="O22" s="464"/>
      <c r="P22" s="464">
        <f>'TVDA Support EGD (2021)'!P22+'TVDA Support UGL (2021)'!P22</f>
        <v>2811.9939438117585</v>
      </c>
      <c r="Q22" s="464"/>
      <c r="R22" s="464">
        <f>'TVDA Support EGD (2021)'!R22+'TVDA Support UGL (2021)'!R22</f>
        <v>937.33131460391962</v>
      </c>
      <c r="S22" s="454"/>
      <c r="T22" s="465">
        <v>0.3</v>
      </c>
      <c r="U22" s="455"/>
      <c r="V22" s="466">
        <f t="shared" si="0"/>
        <v>843.59818314352754</v>
      </c>
      <c r="W22" s="466"/>
      <c r="X22" s="466">
        <f t="shared" si="1"/>
        <v>281.19939438117586</v>
      </c>
      <c r="Y22" s="466"/>
      <c r="Z22" s="466">
        <f t="shared" si="3"/>
        <v>1031.0644460643116</v>
      </c>
      <c r="AA22" s="466"/>
      <c r="AB22" s="466">
        <f t="shared" si="2"/>
        <v>1593.4632348266634</v>
      </c>
    </row>
    <row r="23" spans="1:28" s="1" customFormat="1" ht="12.75">
      <c r="A23" s="492" t="s">
        <v>60</v>
      </c>
      <c r="B23" s="454"/>
      <c r="C23" s="455">
        <v>12</v>
      </c>
      <c r="D23" s="454" t="s">
        <v>61</v>
      </c>
      <c r="E23" s="455"/>
      <c r="F23" s="464">
        <f>'TVDA Support EGD (2021)'!F23+'TVDA Support UGL (2021)'!F23</f>
        <v>0</v>
      </c>
      <c r="G23" s="464"/>
      <c r="H23" s="464">
        <f>'TVDA Support EGD (2021)'!H23+'TVDA Support UGL (2021)'!H23</f>
        <v>0</v>
      </c>
      <c r="I23" s="464"/>
      <c r="J23" s="464">
        <f>'TVDA Support EGD (2021)'!J23+'TVDA Support UGL (2021)'!J23</f>
        <v>11185.487868958904</v>
      </c>
      <c r="K23" s="464"/>
      <c r="L23" s="464">
        <f>'TVDA Support EGD (2021)'!L23+'TVDA Support UGL (2021)'!L23</f>
        <v>0</v>
      </c>
      <c r="M23" s="464"/>
      <c r="N23" s="464">
        <f>'TVDA Support EGD (2021)'!N23+'TVDA Support UGL (2021)'!N23</f>
        <v>11185.487868958904</v>
      </c>
      <c r="O23" s="464"/>
      <c r="P23" s="464">
        <f>'TVDA Support EGD (2021)'!P23+'TVDA Support UGL (2021)'!P23</f>
        <v>11185.487868958904</v>
      </c>
      <c r="Q23" s="464"/>
      <c r="R23" s="464">
        <f>'TVDA Support EGD (2021)'!R23+'TVDA Support UGL (2021)'!R23</f>
        <v>5592.743934479452</v>
      </c>
      <c r="S23" s="454"/>
      <c r="T23" s="465">
        <v>1</v>
      </c>
      <c r="U23" s="455"/>
      <c r="V23" s="466">
        <f t="shared" si="0"/>
        <v>11185.487868958904</v>
      </c>
      <c r="W23" s="466"/>
      <c r="X23" s="466">
        <f t="shared" si="1"/>
        <v>5592.743934479452</v>
      </c>
      <c r="Y23" s="466"/>
      <c r="Z23" s="466">
        <f t="shared" si="3"/>
        <v>0</v>
      </c>
      <c r="AA23" s="466"/>
      <c r="AB23" s="466">
        <f t="shared" si="2"/>
        <v>5592.743934479452</v>
      </c>
    </row>
    <row r="24" spans="1:28" s="1" customFormat="1" ht="12.75">
      <c r="A24" s="492" t="s">
        <v>62</v>
      </c>
      <c r="B24" s="454"/>
      <c r="C24" s="455">
        <v>13</v>
      </c>
      <c r="D24" s="454" t="s">
        <v>63</v>
      </c>
      <c r="E24" s="455"/>
      <c r="F24" s="464">
        <f>'TVDA Support EGD (2021)'!F24+'TVDA Support UGL (2021)'!F24</f>
        <v>0</v>
      </c>
      <c r="G24" s="464"/>
      <c r="H24" s="464">
        <f>'TVDA Support EGD (2021)'!H24+'TVDA Support UGL (2021)'!H24</f>
        <v>0</v>
      </c>
      <c r="I24" s="464"/>
      <c r="J24" s="464">
        <f>'TVDA Support EGD (2021)'!J24+'TVDA Support UGL (2021)'!J24</f>
        <v>0</v>
      </c>
      <c r="K24" s="464"/>
      <c r="L24" s="464">
        <f>'TVDA Support EGD (2021)'!L24+'TVDA Support UGL (2021)'!L24</f>
        <v>0</v>
      </c>
      <c r="M24" s="464"/>
      <c r="N24" s="464">
        <f>'TVDA Support EGD (2021)'!N24+'TVDA Support UGL (2021)'!N24</f>
        <v>0</v>
      </c>
      <c r="O24" s="464"/>
      <c r="P24" s="464">
        <f>'TVDA Support EGD (2021)'!P24+'TVDA Support UGL (2021)'!P24</f>
        <v>0</v>
      </c>
      <c r="Q24" s="464"/>
      <c r="R24" s="464">
        <f>'TVDA Support EGD (2021)'!R24+'TVDA Support UGL (2021)'!R24</f>
        <v>0</v>
      </c>
      <c r="S24" s="454"/>
      <c r="T24" s="465" t="s">
        <v>64</v>
      </c>
      <c r="U24" s="455"/>
      <c r="V24" s="466">
        <v>0</v>
      </c>
      <c r="W24" s="466"/>
      <c r="X24" s="466">
        <v>0</v>
      </c>
      <c r="Y24" s="466"/>
      <c r="Z24" s="466">
        <f t="shared" si="3"/>
        <v>0</v>
      </c>
      <c r="AA24" s="466"/>
      <c r="AB24" s="466">
        <f t="shared" si="2"/>
        <v>0</v>
      </c>
    </row>
    <row r="25" spans="1:28" s="1" customFormat="1" ht="12.75">
      <c r="A25" s="492" t="s">
        <v>65</v>
      </c>
      <c r="B25" s="454"/>
      <c r="C25" s="467">
        <v>14.1</v>
      </c>
      <c r="D25" s="454" t="s">
        <v>66</v>
      </c>
      <c r="E25" s="455"/>
      <c r="F25" s="464">
        <f>'TVDA Support EGD (2021)'!F25+'TVDA Support UGL (2021)'!F25</f>
        <v>0</v>
      </c>
      <c r="G25" s="464"/>
      <c r="H25" s="464">
        <f>'TVDA Support EGD (2021)'!H25+'TVDA Support UGL (2021)'!H25</f>
        <v>0</v>
      </c>
      <c r="I25" s="464"/>
      <c r="J25" s="464">
        <f>'TVDA Support EGD (2021)'!J25+'TVDA Support UGL (2021)'!J25</f>
        <v>81.957177691826161</v>
      </c>
      <c r="K25" s="464"/>
      <c r="L25" s="464">
        <f>'TVDA Support EGD (2021)'!L25+'TVDA Support UGL (2021)'!L25</f>
        <v>0</v>
      </c>
      <c r="M25" s="464"/>
      <c r="N25" s="464">
        <f>'TVDA Support EGD (2021)'!N25+'TVDA Support UGL (2021)'!N25</f>
        <v>81.957177691826161</v>
      </c>
      <c r="O25" s="464"/>
      <c r="P25" s="464">
        <f>'TVDA Support EGD (2021)'!P25+'TVDA Support UGL (2021)'!P25</f>
        <v>122.93576653773924</v>
      </c>
      <c r="Q25" s="464"/>
      <c r="R25" s="464">
        <f>'TVDA Support EGD (2021)'!R25+'TVDA Support UGL (2021)'!R25</f>
        <v>40.97858884591308</v>
      </c>
      <c r="S25" s="454"/>
      <c r="T25" s="465">
        <v>0.05</v>
      </c>
      <c r="U25" s="455"/>
      <c r="V25" s="466">
        <f t="shared" si="0"/>
        <v>6.1467883268869627</v>
      </c>
      <c r="W25" s="466"/>
      <c r="X25" s="466">
        <f t="shared" si="1"/>
        <v>2.0489294422956541</v>
      </c>
      <c r="Y25" s="466"/>
      <c r="Z25" s="466">
        <f t="shared" si="3"/>
        <v>75.810389364939198</v>
      </c>
      <c r="AA25" s="466"/>
      <c r="AB25" s="466">
        <f t="shared" si="2"/>
        <v>79.908248249530502</v>
      </c>
    </row>
    <row r="26" spans="1:28" s="1" customFormat="1" ht="12.75">
      <c r="A26" s="492" t="s">
        <v>67</v>
      </c>
      <c r="B26" s="454"/>
      <c r="C26" s="467">
        <v>14.1</v>
      </c>
      <c r="D26" s="454" t="s">
        <v>68</v>
      </c>
      <c r="E26" s="455"/>
      <c r="F26" s="464">
        <f>'TVDA Support EGD (2021)'!F26+'TVDA Support UGL (2021)'!F26</f>
        <v>0</v>
      </c>
      <c r="G26" s="464"/>
      <c r="H26" s="464">
        <f>'TVDA Support EGD (2021)'!H26+'TVDA Support UGL (2021)'!H26</f>
        <v>0</v>
      </c>
      <c r="I26" s="464"/>
      <c r="J26" s="464">
        <f>'TVDA Support EGD (2021)'!J26+'TVDA Support UGL (2021)'!J26</f>
        <v>0</v>
      </c>
      <c r="K26" s="464"/>
      <c r="L26" s="464">
        <f>'TVDA Support EGD (2021)'!L26+'TVDA Support UGL (2021)'!L26</f>
        <v>0</v>
      </c>
      <c r="M26" s="464"/>
      <c r="N26" s="464">
        <f>'TVDA Support EGD (2021)'!N26+'TVDA Support UGL (2021)'!N26</f>
        <v>0</v>
      </c>
      <c r="O26" s="464"/>
      <c r="P26" s="464">
        <f>'TVDA Support EGD (2021)'!P26+'TVDA Support UGL (2021)'!P26</f>
        <v>0</v>
      </c>
      <c r="Q26" s="464"/>
      <c r="R26" s="464">
        <f>'TVDA Support EGD (2021)'!R26+'TVDA Support UGL (2021)'!R26</f>
        <v>0</v>
      </c>
      <c r="S26" s="454"/>
      <c r="T26" s="465">
        <v>7.0000000000000007E-2</v>
      </c>
      <c r="U26" s="468"/>
      <c r="V26" s="466">
        <f t="shared" si="0"/>
        <v>0</v>
      </c>
      <c r="W26" s="466"/>
      <c r="X26" s="466">
        <f t="shared" si="1"/>
        <v>0</v>
      </c>
      <c r="Y26" s="466"/>
      <c r="Z26" s="466">
        <f t="shared" si="3"/>
        <v>0</v>
      </c>
      <c r="AA26" s="466"/>
      <c r="AB26" s="466">
        <f t="shared" si="2"/>
        <v>0</v>
      </c>
    </row>
    <row r="27" spans="1:28" s="1" customFormat="1" ht="12.75">
      <c r="A27" s="492" t="s">
        <v>69</v>
      </c>
      <c r="B27" s="454"/>
      <c r="C27" s="455">
        <v>17</v>
      </c>
      <c r="D27" s="454" t="s">
        <v>70</v>
      </c>
      <c r="E27" s="455"/>
      <c r="F27" s="464">
        <f>'TVDA Support EGD (2021)'!F27+'TVDA Support UGL (2021)'!F27</f>
        <v>0</v>
      </c>
      <c r="G27" s="464"/>
      <c r="H27" s="464">
        <f>'TVDA Support EGD (2021)'!H27+'TVDA Support UGL (2021)'!H27</f>
        <v>0</v>
      </c>
      <c r="I27" s="464"/>
      <c r="J27" s="464">
        <f>'TVDA Support EGD (2021)'!J27+'TVDA Support UGL (2021)'!J27</f>
        <v>0</v>
      </c>
      <c r="K27" s="464"/>
      <c r="L27" s="464">
        <f>'TVDA Support EGD (2021)'!L27+'TVDA Support UGL (2021)'!L27</f>
        <v>0</v>
      </c>
      <c r="M27" s="464"/>
      <c r="N27" s="464">
        <f>'TVDA Support EGD (2021)'!N27+'TVDA Support UGL (2021)'!N27</f>
        <v>0</v>
      </c>
      <c r="O27" s="464"/>
      <c r="P27" s="464">
        <f>'TVDA Support EGD (2021)'!P27+'TVDA Support UGL (2021)'!P27</f>
        <v>0</v>
      </c>
      <c r="Q27" s="464"/>
      <c r="R27" s="464">
        <f>'TVDA Support EGD (2021)'!R27+'TVDA Support UGL (2021)'!R27</f>
        <v>0</v>
      </c>
      <c r="S27" s="454"/>
      <c r="T27" s="465">
        <v>0.08</v>
      </c>
      <c r="U27" s="455"/>
      <c r="V27" s="466">
        <f t="shared" si="0"/>
        <v>0</v>
      </c>
      <c r="W27" s="466"/>
      <c r="X27" s="466">
        <f t="shared" si="1"/>
        <v>0</v>
      </c>
      <c r="Y27" s="466"/>
      <c r="Z27" s="466">
        <f t="shared" si="3"/>
        <v>0</v>
      </c>
      <c r="AA27" s="466"/>
      <c r="AB27" s="466">
        <f t="shared" si="2"/>
        <v>0</v>
      </c>
    </row>
    <row r="28" spans="1:28" s="1" customFormat="1" ht="12.75">
      <c r="A28" s="492" t="s">
        <v>71</v>
      </c>
      <c r="B28" s="454"/>
      <c r="C28" s="455">
        <v>38</v>
      </c>
      <c r="D28" s="454" t="s">
        <v>72</v>
      </c>
      <c r="E28" s="455"/>
      <c r="F28" s="464">
        <f>'TVDA Support EGD (2021)'!F28+'TVDA Support UGL (2021)'!F28</f>
        <v>0</v>
      </c>
      <c r="G28" s="464"/>
      <c r="H28" s="464">
        <f>'TVDA Support EGD (2021)'!H28+'TVDA Support UGL (2021)'!H28</f>
        <v>0</v>
      </c>
      <c r="I28" s="464"/>
      <c r="J28" s="464">
        <f>'TVDA Support EGD (2021)'!J28+'TVDA Support UGL (2021)'!J28</f>
        <v>823.60488211891402</v>
      </c>
      <c r="K28" s="464"/>
      <c r="L28" s="464">
        <f>'TVDA Support EGD (2021)'!L28+'TVDA Support UGL (2021)'!L28</f>
        <v>0</v>
      </c>
      <c r="M28" s="464"/>
      <c r="N28" s="464">
        <f>'TVDA Support EGD (2021)'!N28+'TVDA Support UGL (2021)'!N28</f>
        <v>823.60488211891402</v>
      </c>
      <c r="O28" s="464"/>
      <c r="P28" s="464">
        <f>'TVDA Support EGD (2021)'!P28+'TVDA Support UGL (2021)'!P28</f>
        <v>1235.4073231783709</v>
      </c>
      <c r="Q28" s="464"/>
      <c r="R28" s="464">
        <f>'TVDA Support EGD (2021)'!R28+'TVDA Support UGL (2021)'!R28</f>
        <v>411.80244105945701</v>
      </c>
      <c r="S28" s="454"/>
      <c r="T28" s="465">
        <v>0.3</v>
      </c>
      <c r="U28" s="455"/>
      <c r="V28" s="466">
        <f t="shared" si="0"/>
        <v>370.62219695351126</v>
      </c>
      <c r="W28" s="466"/>
      <c r="X28" s="466">
        <f t="shared" si="1"/>
        <v>123.5407323178371</v>
      </c>
      <c r="Y28" s="466"/>
      <c r="Z28" s="466">
        <f t="shared" si="3"/>
        <v>452.98268516540276</v>
      </c>
      <c r="AA28" s="466"/>
      <c r="AB28" s="466">
        <f t="shared" si="2"/>
        <v>700.06414980107695</v>
      </c>
    </row>
    <row r="29" spans="1:28" s="1" customFormat="1" ht="12.75">
      <c r="A29" s="492" t="s">
        <v>73</v>
      </c>
      <c r="B29" s="454"/>
      <c r="C29" s="455">
        <v>41</v>
      </c>
      <c r="D29" s="454" t="s">
        <v>74</v>
      </c>
      <c r="E29" s="455"/>
      <c r="F29" s="464">
        <f>'TVDA Support EGD (2021)'!F29+'TVDA Support UGL (2021)'!F29</f>
        <v>0</v>
      </c>
      <c r="G29" s="464"/>
      <c r="H29" s="464">
        <f>'TVDA Support EGD (2021)'!H29+'TVDA Support UGL (2021)'!H29</f>
        <v>0</v>
      </c>
      <c r="I29" s="464"/>
      <c r="J29" s="464">
        <f>'TVDA Support EGD (2021)'!J29+'TVDA Support UGL (2021)'!J29</f>
        <v>379.14994556190999</v>
      </c>
      <c r="K29" s="464"/>
      <c r="L29" s="464">
        <f>'TVDA Support EGD (2021)'!L29+'TVDA Support UGL (2021)'!L29</f>
        <v>141</v>
      </c>
      <c r="M29" s="464"/>
      <c r="N29" s="464">
        <f>'TVDA Support EGD (2021)'!N29+'TVDA Support UGL (2021)'!N29</f>
        <v>238.14994556190999</v>
      </c>
      <c r="O29" s="464"/>
      <c r="P29" s="464">
        <f>'TVDA Support EGD (2021)'!P29+'TVDA Support UGL (2021)'!P29</f>
        <v>357.22491834286495</v>
      </c>
      <c r="Q29" s="464"/>
      <c r="R29" s="464">
        <f>'TVDA Support EGD (2021)'!R29+'TVDA Support UGL (2021)'!R29</f>
        <v>119.07497278095499</v>
      </c>
      <c r="S29" s="454"/>
      <c r="T29" s="465">
        <v>0.25</v>
      </c>
      <c r="U29" s="455"/>
      <c r="V29" s="466">
        <f t="shared" si="0"/>
        <v>89.306229585716238</v>
      </c>
      <c r="W29" s="466"/>
      <c r="X29" s="466">
        <f t="shared" si="1"/>
        <v>29.768743195238748</v>
      </c>
      <c r="Y29" s="466"/>
      <c r="Z29" s="466">
        <f t="shared" si="3"/>
        <v>148.84371597619375</v>
      </c>
      <c r="AA29" s="466"/>
      <c r="AB29" s="466">
        <f t="shared" si="2"/>
        <v>208.38120236667123</v>
      </c>
    </row>
    <row r="30" spans="1:28" s="1" customFormat="1" ht="12.75">
      <c r="A30" s="492" t="s">
        <v>75</v>
      </c>
      <c r="B30" s="454"/>
      <c r="C30" s="455">
        <v>45</v>
      </c>
      <c r="D30" s="469" t="s">
        <v>76</v>
      </c>
      <c r="E30" s="455"/>
      <c r="F30" s="464">
        <f>'TVDA Support EGD (2021)'!F30+'TVDA Support UGL (2021)'!F30</f>
        <v>0</v>
      </c>
      <c r="G30" s="464"/>
      <c r="H30" s="464">
        <f>'TVDA Support EGD (2021)'!H30+'TVDA Support UGL (2021)'!H30</f>
        <v>0</v>
      </c>
      <c r="I30" s="464"/>
      <c r="J30" s="464">
        <f>'TVDA Support EGD (2021)'!J30+'TVDA Support UGL (2021)'!J30</f>
        <v>0</v>
      </c>
      <c r="K30" s="464"/>
      <c r="L30" s="464">
        <f>'TVDA Support EGD (2021)'!L30+'TVDA Support UGL (2021)'!L30</f>
        <v>0</v>
      </c>
      <c r="M30" s="464"/>
      <c r="N30" s="464">
        <f>'TVDA Support EGD (2021)'!N30+'TVDA Support UGL (2021)'!N30</f>
        <v>0</v>
      </c>
      <c r="O30" s="464"/>
      <c r="P30" s="464">
        <f>'TVDA Support EGD (2021)'!P30+'TVDA Support UGL (2021)'!P30</f>
        <v>0</v>
      </c>
      <c r="Q30" s="464"/>
      <c r="R30" s="464">
        <f>'TVDA Support EGD (2021)'!R30+'TVDA Support UGL (2021)'!R30</f>
        <v>0</v>
      </c>
      <c r="S30" s="454"/>
      <c r="T30" s="465">
        <v>0.45</v>
      </c>
      <c r="U30" s="455"/>
      <c r="V30" s="466">
        <f t="shared" si="0"/>
        <v>0</v>
      </c>
      <c r="W30" s="466"/>
      <c r="X30" s="466">
        <f t="shared" si="1"/>
        <v>0</v>
      </c>
      <c r="Y30" s="466"/>
      <c r="Z30" s="466">
        <f t="shared" si="3"/>
        <v>0</v>
      </c>
      <c r="AA30" s="466"/>
      <c r="AB30" s="466">
        <f t="shared" si="2"/>
        <v>0</v>
      </c>
    </row>
    <row r="31" spans="1:28" s="1" customFormat="1" ht="12.75">
      <c r="A31" s="492" t="s">
        <v>77</v>
      </c>
      <c r="B31" s="454"/>
      <c r="C31" s="455">
        <v>49</v>
      </c>
      <c r="D31" s="454" t="s">
        <v>78</v>
      </c>
      <c r="E31" s="455"/>
      <c r="F31" s="464">
        <f>'TVDA Support EGD (2021)'!F31+'TVDA Support UGL (2021)'!F31</f>
        <v>0</v>
      </c>
      <c r="G31" s="464"/>
      <c r="H31" s="464">
        <f>'TVDA Support EGD (2021)'!H31+'TVDA Support UGL (2021)'!H31</f>
        <v>0</v>
      </c>
      <c r="I31" s="464"/>
      <c r="J31" s="464">
        <f>'TVDA Support EGD (2021)'!J31+'TVDA Support UGL (2021)'!J31</f>
        <v>1869.96947889385</v>
      </c>
      <c r="K31" s="464"/>
      <c r="L31" s="464">
        <f>'TVDA Support EGD (2021)'!L31+'TVDA Support UGL (2021)'!L31</f>
        <v>584.33333333333303</v>
      </c>
      <c r="M31" s="464"/>
      <c r="N31" s="464">
        <f>'TVDA Support EGD (2021)'!N31+'TVDA Support UGL (2021)'!N31</f>
        <v>1285.636145560517</v>
      </c>
      <c r="O31" s="464"/>
      <c r="P31" s="464">
        <f>'TVDA Support EGD (2021)'!P31+'TVDA Support UGL (2021)'!P31</f>
        <v>1928.4542183407755</v>
      </c>
      <c r="Q31" s="464"/>
      <c r="R31" s="464">
        <f>'TVDA Support EGD (2021)'!R31+'TVDA Support UGL (2021)'!R31</f>
        <v>642.81807278025849</v>
      </c>
      <c r="S31" s="454"/>
      <c r="T31" s="465">
        <v>0.08</v>
      </c>
      <c r="U31" s="455"/>
      <c r="V31" s="466">
        <f t="shared" si="0"/>
        <v>154.27633746726204</v>
      </c>
      <c r="W31" s="466"/>
      <c r="X31" s="466">
        <f t="shared" si="1"/>
        <v>51.425445822420677</v>
      </c>
      <c r="Y31" s="466"/>
      <c r="Z31" s="466">
        <f t="shared" si="3"/>
        <v>1131.359808093255</v>
      </c>
      <c r="AA31" s="466"/>
      <c r="AB31" s="466">
        <f t="shared" si="2"/>
        <v>1234.2106997380963</v>
      </c>
    </row>
    <row r="32" spans="1:28" s="1" customFormat="1" ht="12.75">
      <c r="A32" s="492" t="s">
        <v>79</v>
      </c>
      <c r="B32" s="454"/>
      <c r="C32" s="455">
        <v>50</v>
      </c>
      <c r="D32" s="469" t="s">
        <v>80</v>
      </c>
      <c r="E32" s="455"/>
      <c r="F32" s="464">
        <f>'TVDA Support EGD (2021)'!F32+'TVDA Support UGL (2021)'!F32</f>
        <v>0</v>
      </c>
      <c r="G32" s="464"/>
      <c r="H32" s="464">
        <f>'TVDA Support EGD (2021)'!H32+'TVDA Support UGL (2021)'!H32</f>
        <v>0</v>
      </c>
      <c r="I32" s="464"/>
      <c r="J32" s="464">
        <f>'TVDA Support EGD (2021)'!J32+'TVDA Support UGL (2021)'!J32</f>
        <v>2286.7581300028073</v>
      </c>
      <c r="K32" s="464"/>
      <c r="L32" s="464">
        <f>'TVDA Support EGD (2021)'!L32+'TVDA Support UGL (2021)'!L32</f>
        <v>0</v>
      </c>
      <c r="M32" s="464"/>
      <c r="N32" s="464">
        <f>'TVDA Support EGD (2021)'!N32+'TVDA Support UGL (2021)'!N32</f>
        <v>2286.7581300028073</v>
      </c>
      <c r="O32" s="464"/>
      <c r="P32" s="464">
        <f>'TVDA Support EGD (2021)'!P32+'TVDA Support UGL (2021)'!P32</f>
        <v>3430.1371950042112</v>
      </c>
      <c r="Q32" s="464"/>
      <c r="R32" s="464">
        <f>'TVDA Support EGD (2021)'!R32+'TVDA Support UGL (2021)'!R32</f>
        <v>1143.3790650014037</v>
      </c>
      <c r="S32" s="454"/>
      <c r="T32" s="465">
        <v>0.55000000000000004</v>
      </c>
      <c r="U32" s="455"/>
      <c r="V32" s="466">
        <f t="shared" si="0"/>
        <v>1886.5754572523163</v>
      </c>
      <c r="W32" s="466"/>
      <c r="X32" s="466">
        <f t="shared" si="1"/>
        <v>628.85848575077205</v>
      </c>
      <c r="Y32" s="466"/>
      <c r="Z32" s="466">
        <f t="shared" si="3"/>
        <v>400.18267275049107</v>
      </c>
      <c r="AA32" s="466"/>
      <c r="AB32" s="466">
        <f t="shared" si="2"/>
        <v>1657.8996442520352</v>
      </c>
    </row>
    <row r="33" spans="1:28" s="1" customFormat="1" ht="12.75">
      <c r="A33" s="492" t="s">
        <v>81</v>
      </c>
      <c r="B33" s="454"/>
      <c r="C33" s="455">
        <v>51</v>
      </c>
      <c r="D33" s="454" t="s">
        <v>82</v>
      </c>
      <c r="E33" s="455"/>
      <c r="F33" s="867">
        <f>'TVDA Support EGD (2021)'!F33+'TVDA Support UGL (2021)'!F33</f>
        <v>0</v>
      </c>
      <c r="G33" s="466"/>
      <c r="H33" s="867">
        <f>'TVDA Support EGD (2021)'!H33+'TVDA Support UGL (2021)'!H33</f>
        <v>0</v>
      </c>
      <c r="I33" s="466"/>
      <c r="J33" s="867">
        <f>'TVDA Support EGD (2021)'!J33+'TVDA Support UGL (2021)'!J33</f>
        <v>62357.651977023801</v>
      </c>
      <c r="K33" s="466"/>
      <c r="L33" s="867">
        <f>'TVDA Support EGD (2021)'!L33+'TVDA Support UGL (2021)'!L33</f>
        <v>1078</v>
      </c>
      <c r="M33" s="466"/>
      <c r="N33" s="867">
        <f>'TVDA Support EGD (2021)'!N33+'TVDA Support UGL (2021)'!N33</f>
        <v>61279.651977023801</v>
      </c>
      <c r="O33" s="466"/>
      <c r="P33" s="867">
        <f>'TVDA Support EGD (2021)'!P33+'TVDA Support UGL (2021)'!P33</f>
        <v>91919.477965535712</v>
      </c>
      <c r="Q33" s="466"/>
      <c r="R33" s="867">
        <f>'TVDA Support EGD (2021)'!R33+'TVDA Support UGL (2021)'!R33</f>
        <v>30639.825988511901</v>
      </c>
      <c r="S33" s="454"/>
      <c r="T33" s="465">
        <v>0.06</v>
      </c>
      <c r="U33" s="455"/>
      <c r="V33" s="866">
        <f t="shared" si="0"/>
        <v>5515.1686779321426</v>
      </c>
      <c r="W33" s="466"/>
      <c r="X33" s="866">
        <f t="shared" si="1"/>
        <v>1838.389559310714</v>
      </c>
      <c r="Y33" s="466"/>
      <c r="Z33" s="866">
        <f t="shared" si="3"/>
        <v>55764.483299091662</v>
      </c>
      <c r="AA33" s="466"/>
      <c r="AB33" s="866">
        <f t="shared" si="2"/>
        <v>59441.262417713086</v>
      </c>
    </row>
    <row r="34" spans="1:28" s="1" customFormat="1" ht="12.75">
      <c r="A34" s="492"/>
      <c r="B34" s="454"/>
      <c r="C34" s="455"/>
      <c r="D34" s="454"/>
      <c r="E34" s="454"/>
      <c r="F34" s="454"/>
      <c r="G34" s="454"/>
      <c r="H34" s="454"/>
      <c r="I34" s="454"/>
      <c r="J34" s="466"/>
      <c r="K34" s="466"/>
      <c r="L34" s="466"/>
      <c r="M34" s="466"/>
      <c r="N34" s="466"/>
      <c r="O34" s="466"/>
      <c r="P34" s="466"/>
      <c r="Q34" s="470"/>
      <c r="R34" s="466"/>
      <c r="S34" s="454"/>
      <c r="T34" s="455"/>
      <c r="U34" s="454"/>
      <c r="V34" s="471"/>
      <c r="W34" s="471"/>
      <c r="X34" s="471"/>
      <c r="Y34" s="453"/>
      <c r="Z34" s="471"/>
      <c r="AA34" s="453"/>
      <c r="AB34" s="453"/>
    </row>
    <row r="35" spans="1:28" s="1" customFormat="1" ht="13.5" thickBot="1">
      <c r="A35" s="492" t="s">
        <v>83</v>
      </c>
      <c r="B35" s="454"/>
      <c r="C35" s="454" t="s">
        <v>84</v>
      </c>
      <c r="D35" s="454"/>
      <c r="E35" s="472" t="s">
        <v>85</v>
      </c>
      <c r="F35" s="473">
        <f>SUM(F15:F34)</f>
        <v>0</v>
      </c>
      <c r="G35" s="466"/>
      <c r="H35" s="473">
        <f>SUM(H15:H34)</f>
        <v>0</v>
      </c>
      <c r="I35" s="472"/>
      <c r="J35" s="473">
        <f>SUM(J15:J34)</f>
        <v>99203.375219646958</v>
      </c>
      <c r="K35" s="466"/>
      <c r="L35" s="473">
        <f>SUM(L15:L34)</f>
        <v>8066.0219999999936</v>
      </c>
      <c r="M35" s="474"/>
      <c r="N35" s="473">
        <f>SUM(N15:N34)</f>
        <v>91137.353219646975</v>
      </c>
      <c r="O35" s="466"/>
      <c r="P35" s="473">
        <f>SUM(P15:P34)</f>
        <v>131113.28589499102</v>
      </c>
      <c r="Q35" s="474"/>
      <c r="R35" s="473">
        <f>SUM(R15:R34)</f>
        <v>45568.676609823488</v>
      </c>
      <c r="S35" s="454"/>
      <c r="T35" s="455"/>
      <c r="U35" s="472" t="s">
        <v>85</v>
      </c>
      <c r="V35" s="475">
        <f>SUM(V15:V34)</f>
        <v>23167.375011419143</v>
      </c>
      <c r="W35" s="476" t="s">
        <v>85</v>
      </c>
      <c r="X35" s="475">
        <f>SUM(X15:X34)</f>
        <v>9586.7063152995324</v>
      </c>
      <c r="Y35" s="453"/>
      <c r="Z35" s="475">
        <f>SUM(Z15:Z34)</f>
        <v>67969.978208227825</v>
      </c>
      <c r="AA35" s="453"/>
      <c r="AB35" s="475">
        <f>SUM(AB15:AB34)</f>
        <v>81550.646904347435</v>
      </c>
    </row>
    <row r="36" spans="1:28" s="1" customFormat="1" ht="13.5" thickTop="1">
      <c r="A36" s="454"/>
      <c r="B36" s="454"/>
      <c r="C36" s="455"/>
      <c r="D36" s="454"/>
      <c r="E36" s="455"/>
      <c r="F36" s="455"/>
      <c r="G36" s="455"/>
      <c r="H36" s="455"/>
      <c r="I36" s="455"/>
      <c r="J36" s="454"/>
      <c r="K36" s="454"/>
      <c r="L36" s="454"/>
      <c r="M36" s="454"/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53"/>
      <c r="AB36" s="453"/>
    </row>
    <row r="37" spans="1:28" s="1" customFormat="1" ht="12.75">
      <c r="A37" s="477"/>
      <c r="B37" s="454"/>
      <c r="C37" s="455"/>
      <c r="D37" s="454"/>
      <c r="E37" s="455"/>
      <c r="F37" s="455"/>
      <c r="G37" s="455"/>
      <c r="H37" s="455"/>
      <c r="I37" s="455"/>
      <c r="J37" s="454"/>
      <c r="K37" s="454"/>
      <c r="L37" s="454"/>
      <c r="M37" s="454"/>
      <c r="N37" s="453"/>
      <c r="O37" s="453"/>
      <c r="P37" s="453"/>
      <c r="Q37" s="453"/>
      <c r="R37" s="453"/>
      <c r="S37" s="453"/>
      <c r="T37" s="453"/>
      <c r="U37" s="453"/>
      <c r="V37" s="453"/>
      <c r="W37" s="453"/>
      <c r="X37" s="453"/>
      <c r="Y37" s="453"/>
      <c r="Z37" s="453"/>
      <c r="AA37" s="453"/>
      <c r="AB37" s="453"/>
    </row>
    <row r="38" spans="1:28" s="1" customFormat="1" ht="12.75">
      <c r="A38" s="478"/>
      <c r="B38" s="454"/>
      <c r="C38" s="455"/>
      <c r="D38" s="454"/>
      <c r="E38" s="454"/>
      <c r="F38" s="454"/>
      <c r="G38" s="454"/>
      <c r="H38" s="454"/>
      <c r="I38" s="454"/>
      <c r="J38" s="454"/>
      <c r="K38" s="454"/>
      <c r="L38" s="454"/>
      <c r="M38" s="454"/>
      <c r="N38" s="453"/>
      <c r="O38" s="453"/>
      <c r="P38" s="479"/>
      <c r="Q38" s="453"/>
      <c r="R38" s="453"/>
      <c r="S38" s="453"/>
      <c r="T38" s="453"/>
      <c r="U38" s="453"/>
      <c r="V38" s="453"/>
      <c r="W38" s="453"/>
      <c r="X38" s="453"/>
      <c r="Y38" s="453"/>
      <c r="Z38" s="453"/>
      <c r="AA38" s="453"/>
      <c r="AB38" s="453"/>
    </row>
    <row r="39" spans="1:28" s="1" customFormat="1" ht="12.75">
      <c r="A39" s="454"/>
      <c r="B39" s="454"/>
      <c r="C39" s="455"/>
      <c r="D39" s="456" t="s">
        <v>86</v>
      </c>
      <c r="E39" s="454"/>
      <c r="F39" s="457" t="s">
        <v>3</v>
      </c>
      <c r="G39" s="454"/>
      <c r="H39" s="457" t="s">
        <v>3</v>
      </c>
      <c r="I39" s="454"/>
      <c r="J39" s="457" t="s">
        <v>4</v>
      </c>
      <c r="K39" s="458"/>
      <c r="L39" s="458" t="s">
        <v>100</v>
      </c>
      <c r="M39" s="455"/>
      <c r="N39" s="458" t="s">
        <v>101</v>
      </c>
      <c r="O39" s="458"/>
      <c r="P39" s="458" t="s">
        <v>6</v>
      </c>
      <c r="Q39" s="459"/>
      <c r="R39" s="458" t="s">
        <v>7</v>
      </c>
      <c r="S39" s="458"/>
      <c r="T39" s="458"/>
      <c r="U39" s="458"/>
      <c r="V39" s="458"/>
      <c r="W39" s="459"/>
      <c r="X39" s="459"/>
      <c r="Y39" s="453"/>
      <c r="Z39" s="457" t="s">
        <v>8</v>
      </c>
      <c r="AA39" s="454"/>
      <c r="AB39" s="457" t="s">
        <v>8</v>
      </c>
    </row>
    <row r="40" spans="1:28" s="1" customFormat="1" ht="12.75">
      <c r="A40" s="454" t="s">
        <v>9</v>
      </c>
      <c r="B40" s="454"/>
      <c r="C40" s="455"/>
      <c r="D40" s="454"/>
      <c r="E40" s="454"/>
      <c r="F40" s="455" t="s">
        <v>10</v>
      </c>
      <c r="G40" s="454"/>
      <c r="H40" s="455" t="s">
        <v>10</v>
      </c>
      <c r="I40" s="454"/>
      <c r="J40" s="455" t="s">
        <v>11</v>
      </c>
      <c r="K40" s="455"/>
      <c r="L40" s="455" t="s">
        <v>102</v>
      </c>
      <c r="M40" s="455"/>
      <c r="N40" s="455" t="s">
        <v>100</v>
      </c>
      <c r="O40" s="455"/>
      <c r="P40" s="455" t="s">
        <v>15</v>
      </c>
      <c r="Q40" s="459"/>
      <c r="R40" s="455" t="s">
        <v>15</v>
      </c>
      <c r="S40" s="455"/>
      <c r="T40" s="455" t="s">
        <v>16</v>
      </c>
      <c r="U40" s="455"/>
      <c r="V40" s="455" t="s">
        <v>17</v>
      </c>
      <c r="W40" s="455"/>
      <c r="X40" s="455" t="s">
        <v>18</v>
      </c>
      <c r="Y40" s="453"/>
      <c r="Z40" s="455" t="s">
        <v>10</v>
      </c>
      <c r="AA40" s="454"/>
      <c r="AB40" s="455" t="s">
        <v>10</v>
      </c>
    </row>
    <row r="41" spans="1:28" s="1" customFormat="1" ht="13.5" thickBot="1">
      <c r="A41" s="488" t="s">
        <v>20</v>
      </c>
      <c r="B41" s="488"/>
      <c r="C41" s="488" t="s">
        <v>21</v>
      </c>
      <c r="D41" s="488"/>
      <c r="E41" s="488"/>
      <c r="F41" s="489" t="s">
        <v>6</v>
      </c>
      <c r="G41" s="488"/>
      <c r="H41" s="489" t="s">
        <v>7</v>
      </c>
      <c r="I41" s="488"/>
      <c r="J41" s="489" t="s">
        <v>6</v>
      </c>
      <c r="K41" s="489"/>
      <c r="L41" s="489" t="s">
        <v>5</v>
      </c>
      <c r="M41" s="489"/>
      <c r="N41" s="489" t="s">
        <v>102</v>
      </c>
      <c r="O41" s="489"/>
      <c r="P41" s="489" t="s">
        <v>23</v>
      </c>
      <c r="Q41" s="490"/>
      <c r="R41" s="489" t="s">
        <v>23</v>
      </c>
      <c r="S41" s="489"/>
      <c r="T41" s="489" t="s">
        <v>24</v>
      </c>
      <c r="U41" s="489"/>
      <c r="V41" s="489" t="s">
        <v>25</v>
      </c>
      <c r="W41" s="489"/>
      <c r="X41" s="489" t="s">
        <v>25</v>
      </c>
      <c r="Y41" s="491"/>
      <c r="Z41" s="489" t="s">
        <v>6</v>
      </c>
      <c r="AA41" s="488"/>
      <c r="AB41" s="489" t="s">
        <v>7</v>
      </c>
    </row>
    <row r="42" spans="1:28" s="1" customFormat="1" ht="12.75">
      <c r="A42" s="454"/>
      <c r="B42" s="454"/>
      <c r="C42" s="455"/>
      <c r="D42" s="454"/>
      <c r="E42" s="454"/>
      <c r="F42" s="455" t="s">
        <v>27</v>
      </c>
      <c r="G42" s="454"/>
      <c r="H42" s="455" t="s">
        <v>28</v>
      </c>
      <c r="I42" s="454"/>
      <c r="J42" s="455" t="s">
        <v>29</v>
      </c>
      <c r="K42" s="454"/>
      <c r="L42" s="455" t="s">
        <v>30</v>
      </c>
      <c r="M42" s="453"/>
      <c r="N42" s="460" t="s">
        <v>31</v>
      </c>
      <c r="O42" s="461"/>
      <c r="P42" s="455" t="s">
        <v>32</v>
      </c>
      <c r="Q42" s="461"/>
      <c r="R42" s="455" t="s">
        <v>33</v>
      </c>
      <c r="S42" s="461"/>
      <c r="T42" s="455" t="s">
        <v>34</v>
      </c>
      <c r="U42" s="461"/>
      <c r="V42" s="455" t="s">
        <v>35</v>
      </c>
      <c r="W42" s="461"/>
      <c r="X42" s="455" t="s">
        <v>36</v>
      </c>
      <c r="Y42" s="453"/>
      <c r="Z42" s="459" t="s">
        <v>37</v>
      </c>
      <c r="AA42" s="459"/>
      <c r="AB42" s="459" t="s">
        <v>38</v>
      </c>
    </row>
    <row r="43" spans="1:28" s="1" customFormat="1" ht="12.75">
      <c r="A43" s="455"/>
      <c r="B43" s="454"/>
      <c r="C43" s="455"/>
      <c r="D43" s="454"/>
      <c r="E43" s="454"/>
      <c r="F43" s="454"/>
      <c r="G43" s="454"/>
      <c r="H43" s="454"/>
      <c r="I43" s="454"/>
      <c r="J43" s="454"/>
      <c r="K43" s="454"/>
      <c r="L43" s="454"/>
      <c r="M43" s="454"/>
      <c r="N43" s="454"/>
      <c r="O43" s="454"/>
      <c r="P43" s="454"/>
      <c r="Q43" s="453"/>
      <c r="R43" s="454"/>
      <c r="S43" s="454"/>
      <c r="T43" s="454"/>
      <c r="U43" s="454"/>
      <c r="V43" s="454"/>
      <c r="W43" s="454"/>
      <c r="X43" s="454"/>
      <c r="Y43" s="453"/>
      <c r="Z43" s="453"/>
      <c r="AA43" s="453"/>
      <c r="AB43" s="453"/>
    </row>
    <row r="44" spans="1:28" s="1" customFormat="1" ht="14.25">
      <c r="A44" s="455"/>
      <c r="B44" s="454"/>
      <c r="C44" s="454" t="s">
        <v>42</v>
      </c>
      <c r="D44" s="454"/>
      <c r="E44" s="454"/>
      <c r="F44" s="454"/>
      <c r="G44" s="454"/>
      <c r="H44" s="454"/>
      <c r="I44" s="454"/>
      <c r="J44" s="454"/>
      <c r="K44" s="454"/>
      <c r="L44" s="454"/>
      <c r="M44" s="454"/>
      <c r="N44" s="454"/>
      <c r="O44" s="454"/>
      <c r="P44" s="454"/>
      <c r="Q44" s="453"/>
      <c r="R44" s="454"/>
      <c r="S44" s="454"/>
      <c r="T44" s="462"/>
      <c r="U44" s="463"/>
      <c r="V44" s="454"/>
      <c r="W44" s="463"/>
      <c r="X44" s="454"/>
      <c r="Y44" s="453"/>
      <c r="Z44" s="453"/>
      <c r="AA44" s="453"/>
      <c r="AB44" s="453"/>
    </row>
    <row r="45" spans="1:28" s="1" customFormat="1" ht="12.75">
      <c r="A45" s="492" t="s">
        <v>44</v>
      </c>
      <c r="B45" s="454"/>
      <c r="C45" s="455">
        <v>1</v>
      </c>
      <c r="D45" s="454" t="s">
        <v>45</v>
      </c>
      <c r="E45" s="455"/>
      <c r="F45" s="464">
        <f>'TVDA Support EGD (2021)'!F45+'TVDA Support UGL (2021)'!F45</f>
        <v>0</v>
      </c>
      <c r="G45" s="464"/>
      <c r="H45" s="464">
        <f>'TVDA Support EGD (2021)'!H45+'TVDA Support UGL (2021)'!H45</f>
        <v>0</v>
      </c>
      <c r="I45" s="464"/>
      <c r="J45" s="464">
        <f>'TVDA Support EGD (2021)'!J45+'TVDA Support UGL (2021)'!J45</f>
        <v>0</v>
      </c>
      <c r="K45" s="464"/>
      <c r="L45" s="464">
        <f>'TVDA Support EGD (2021)'!L45+'TVDA Support UGL (2021)'!L45</f>
        <v>0</v>
      </c>
      <c r="M45" s="464"/>
      <c r="N45" s="464">
        <f>'TVDA Support EGD (2021)'!N45+'TVDA Support UGL (2021)'!N45</f>
        <v>0</v>
      </c>
      <c r="O45" s="464"/>
      <c r="P45" s="464">
        <f>'TVDA Support EGD (2021)'!P45+'TVDA Support UGL (2021)'!P45</f>
        <v>0</v>
      </c>
      <c r="Q45" s="464"/>
      <c r="R45" s="464">
        <f>'TVDA Support EGD (2021)'!R45+'TVDA Support UGL (2021)'!R45</f>
        <v>0</v>
      </c>
      <c r="S45" s="454"/>
      <c r="T45" s="465">
        <v>0.04</v>
      </c>
      <c r="U45" s="455"/>
      <c r="V45" s="466">
        <f>T45*P45</f>
        <v>0</v>
      </c>
      <c r="W45" s="466"/>
      <c r="X45" s="466">
        <f>T45*R45</f>
        <v>0</v>
      </c>
      <c r="Y45" s="466"/>
      <c r="Z45" s="466">
        <f>F45+N45-V45</f>
        <v>0</v>
      </c>
      <c r="AA45" s="466"/>
      <c r="AB45" s="466">
        <f>H45+N45-X45</f>
        <v>0</v>
      </c>
    </row>
    <row r="46" spans="1:28" s="1" customFormat="1" ht="12.75">
      <c r="A46" s="492" t="s">
        <v>46</v>
      </c>
      <c r="B46" s="454"/>
      <c r="C46" s="455">
        <v>1</v>
      </c>
      <c r="D46" s="454" t="s">
        <v>47</v>
      </c>
      <c r="E46" s="455"/>
      <c r="F46" s="464">
        <f>'TVDA Support EGD (2021)'!F46+'TVDA Support UGL (2021)'!F46</f>
        <v>1117.8373302088539</v>
      </c>
      <c r="G46" s="464"/>
      <c r="H46" s="464">
        <f>'TVDA Support EGD (2021)'!H46+'TVDA Support UGL (2021)'!H46</f>
        <v>1191.5408904424046</v>
      </c>
      <c r="I46" s="464"/>
      <c r="J46" s="464">
        <f>'TVDA Support EGD (2021)'!J46+'TVDA Support UGL (2021)'!J46</f>
        <v>7938.6157121711931</v>
      </c>
      <c r="K46" s="464"/>
      <c r="L46" s="464">
        <f>'TVDA Support EGD (2021)'!L46+'TVDA Support UGL (2021)'!L46</f>
        <v>871</v>
      </c>
      <c r="M46" s="464"/>
      <c r="N46" s="464">
        <f>'TVDA Support EGD (2021)'!N46+'TVDA Support UGL (2021)'!N46</f>
        <v>7067.6157121711931</v>
      </c>
      <c r="O46" s="464"/>
      <c r="P46" s="464">
        <f>'TVDA Support EGD (2021)'!P46+'TVDA Support UGL (2021)'!P46</f>
        <v>11719.260898465644</v>
      </c>
      <c r="Q46" s="464"/>
      <c r="R46" s="464">
        <f>'TVDA Support EGD (2021)'!R46+'TVDA Support UGL (2021)'!R46</f>
        <v>4725.3487465280014</v>
      </c>
      <c r="S46" s="454"/>
      <c r="T46" s="465">
        <v>0.06</v>
      </c>
      <c r="U46" s="455"/>
      <c r="V46" s="466">
        <f t="shared" ref="V46:V53" si="4">T46*P46</f>
        <v>703.15565390793859</v>
      </c>
      <c r="W46" s="466"/>
      <c r="X46" s="466">
        <f t="shared" ref="X46:X53" si="5">T46*R46</f>
        <v>283.52092479168005</v>
      </c>
      <c r="Y46" s="466"/>
      <c r="Z46" s="466">
        <f t="shared" ref="Z46:Z63" si="6">F46+N46-V46</f>
        <v>7482.2973884721087</v>
      </c>
      <c r="AA46" s="466"/>
      <c r="AB46" s="466">
        <f t="shared" ref="AB46:AB63" si="7">H46+N46-X46</f>
        <v>7975.6356778219169</v>
      </c>
    </row>
    <row r="47" spans="1:28" s="1" customFormat="1" ht="12.75">
      <c r="A47" s="492" t="s">
        <v>48</v>
      </c>
      <c r="B47" s="454"/>
      <c r="C47" s="455">
        <v>2</v>
      </c>
      <c r="D47" s="454" t="s">
        <v>49</v>
      </c>
      <c r="E47" s="455"/>
      <c r="F47" s="464">
        <f>'TVDA Support EGD (2021)'!F47+'TVDA Support UGL (2021)'!F47</f>
        <v>0</v>
      </c>
      <c r="G47" s="464"/>
      <c r="H47" s="464">
        <f>'TVDA Support EGD (2021)'!H47+'TVDA Support UGL (2021)'!H47</f>
        <v>0</v>
      </c>
      <c r="I47" s="464"/>
      <c r="J47" s="464">
        <f>'TVDA Support EGD (2021)'!J47+'TVDA Support UGL (2021)'!J47</f>
        <v>0</v>
      </c>
      <c r="K47" s="464"/>
      <c r="L47" s="464">
        <f>'TVDA Support EGD (2021)'!L47+'TVDA Support UGL (2021)'!L47</f>
        <v>0</v>
      </c>
      <c r="M47" s="464"/>
      <c r="N47" s="464">
        <f>'TVDA Support EGD (2021)'!N47+'TVDA Support UGL (2021)'!N47</f>
        <v>0</v>
      </c>
      <c r="O47" s="464"/>
      <c r="P47" s="464">
        <f>'TVDA Support EGD (2021)'!P47+'TVDA Support UGL (2021)'!P47</f>
        <v>0</v>
      </c>
      <c r="Q47" s="464"/>
      <c r="R47" s="464">
        <f>'TVDA Support EGD (2021)'!R47+'TVDA Support UGL (2021)'!R47</f>
        <v>0</v>
      </c>
      <c r="S47" s="454"/>
      <c r="T47" s="465">
        <v>0.06</v>
      </c>
      <c r="U47" s="455"/>
      <c r="V47" s="466">
        <f t="shared" si="4"/>
        <v>0</v>
      </c>
      <c r="W47" s="466"/>
      <c r="X47" s="466">
        <f t="shared" si="5"/>
        <v>0</v>
      </c>
      <c r="Y47" s="466"/>
      <c r="Z47" s="466">
        <f t="shared" si="6"/>
        <v>0</v>
      </c>
      <c r="AA47" s="466"/>
      <c r="AB47" s="466">
        <f t="shared" si="7"/>
        <v>0</v>
      </c>
    </row>
    <row r="48" spans="1:28" s="1" customFormat="1" ht="12.75">
      <c r="A48" s="492" t="s">
        <v>50</v>
      </c>
      <c r="B48" s="454"/>
      <c r="C48" s="455">
        <v>3</v>
      </c>
      <c r="D48" s="454" t="s">
        <v>51</v>
      </c>
      <c r="E48" s="455"/>
      <c r="F48" s="464">
        <f>'TVDA Support EGD (2021)'!F48+'TVDA Support UGL (2021)'!F48</f>
        <v>0</v>
      </c>
      <c r="G48" s="464"/>
      <c r="H48" s="464">
        <f>'TVDA Support EGD (2021)'!H48+'TVDA Support UGL (2021)'!H48</f>
        <v>0</v>
      </c>
      <c r="I48" s="464"/>
      <c r="J48" s="464">
        <f>'TVDA Support EGD (2021)'!J48+'TVDA Support UGL (2021)'!J48</f>
        <v>0</v>
      </c>
      <c r="K48" s="464"/>
      <c r="L48" s="464">
        <f>'TVDA Support EGD (2021)'!L48+'TVDA Support UGL (2021)'!L48</f>
        <v>0</v>
      </c>
      <c r="M48" s="464"/>
      <c r="N48" s="464">
        <f>'TVDA Support EGD (2021)'!N48+'TVDA Support UGL (2021)'!N48</f>
        <v>0</v>
      </c>
      <c r="O48" s="464"/>
      <c r="P48" s="464">
        <f>'TVDA Support EGD (2021)'!P48+'TVDA Support UGL (2021)'!P48</f>
        <v>0</v>
      </c>
      <c r="Q48" s="464"/>
      <c r="R48" s="464">
        <f>'TVDA Support EGD (2021)'!R48+'TVDA Support UGL (2021)'!R48</f>
        <v>0</v>
      </c>
      <c r="S48" s="454"/>
      <c r="T48" s="465">
        <v>0.05</v>
      </c>
      <c r="U48" s="455"/>
      <c r="V48" s="466">
        <f t="shared" si="4"/>
        <v>0</v>
      </c>
      <c r="W48" s="466"/>
      <c r="X48" s="466">
        <f t="shared" si="5"/>
        <v>0</v>
      </c>
      <c r="Y48" s="466"/>
      <c r="Z48" s="466">
        <f t="shared" si="6"/>
        <v>0</v>
      </c>
      <c r="AA48" s="466"/>
      <c r="AB48" s="466">
        <f t="shared" si="7"/>
        <v>0</v>
      </c>
    </row>
    <row r="49" spans="1:38" s="1" customFormat="1" ht="12.75">
      <c r="A49" s="492" t="s">
        <v>52</v>
      </c>
      <c r="B49" s="454"/>
      <c r="C49" s="455">
        <v>6</v>
      </c>
      <c r="D49" s="454" t="s">
        <v>53</v>
      </c>
      <c r="E49" s="455"/>
      <c r="F49" s="464">
        <f>'TVDA Support EGD (2021)'!F49+'TVDA Support UGL (2021)'!F49</f>
        <v>0</v>
      </c>
      <c r="G49" s="464"/>
      <c r="H49" s="464">
        <f>'TVDA Support EGD (2021)'!H49+'TVDA Support UGL (2021)'!H49</f>
        <v>0</v>
      </c>
      <c r="I49" s="464"/>
      <c r="J49" s="464">
        <f>'TVDA Support EGD (2021)'!J49+'TVDA Support UGL (2021)'!J49</f>
        <v>0</v>
      </c>
      <c r="K49" s="464"/>
      <c r="L49" s="464">
        <f>'TVDA Support EGD (2021)'!L49+'TVDA Support UGL (2021)'!L49</f>
        <v>0</v>
      </c>
      <c r="M49" s="464"/>
      <c r="N49" s="464">
        <f>'TVDA Support EGD (2021)'!N49+'TVDA Support UGL (2021)'!N49</f>
        <v>0</v>
      </c>
      <c r="O49" s="464"/>
      <c r="P49" s="464">
        <f>'TVDA Support EGD (2021)'!P49+'TVDA Support UGL (2021)'!P49</f>
        <v>0</v>
      </c>
      <c r="Q49" s="464"/>
      <c r="R49" s="464">
        <f>'TVDA Support EGD (2021)'!R49+'TVDA Support UGL (2021)'!R49</f>
        <v>0</v>
      </c>
      <c r="S49" s="454"/>
      <c r="T49" s="465">
        <v>0.1</v>
      </c>
      <c r="U49" s="455"/>
      <c r="V49" s="466">
        <f t="shared" si="4"/>
        <v>0</v>
      </c>
      <c r="W49" s="466"/>
      <c r="X49" s="466">
        <f t="shared" si="5"/>
        <v>0</v>
      </c>
      <c r="Y49" s="466"/>
      <c r="Z49" s="466">
        <f t="shared" si="6"/>
        <v>0</v>
      </c>
      <c r="AA49" s="466"/>
      <c r="AB49" s="466">
        <f t="shared" si="7"/>
        <v>0</v>
      </c>
    </row>
    <row r="50" spans="1:38" s="1" customFormat="1" ht="12.75">
      <c r="A50" s="492" t="s">
        <v>54</v>
      </c>
      <c r="B50" s="454"/>
      <c r="C50" s="455">
        <v>7</v>
      </c>
      <c r="D50" s="454" t="s">
        <v>55</v>
      </c>
      <c r="E50" s="455"/>
      <c r="F50" s="464">
        <f>'TVDA Support EGD (2021)'!F50+'TVDA Support UGL (2021)'!F50</f>
        <v>2586.2019332115783</v>
      </c>
      <c r="G50" s="464"/>
      <c r="H50" s="464">
        <f>'TVDA Support EGD (2021)'!H50+'TVDA Support UGL (2021)'!H50</f>
        <v>3086.7571460912386</v>
      </c>
      <c r="I50" s="464"/>
      <c r="J50" s="464">
        <f>'TVDA Support EGD (2021)'!J50+'TVDA Support UGL (2021)'!J50</f>
        <v>6244.0723273327094</v>
      </c>
      <c r="K50" s="464"/>
      <c r="L50" s="464">
        <f>'TVDA Support EGD (2021)'!L50+'TVDA Support UGL (2021)'!L50</f>
        <v>5218</v>
      </c>
      <c r="M50" s="464"/>
      <c r="N50" s="464">
        <f>'TVDA Support EGD (2021)'!N50+'TVDA Support UGL (2021)'!N50</f>
        <v>1026.0723273327094</v>
      </c>
      <c r="O50" s="464"/>
      <c r="P50" s="464">
        <f>'TVDA Support EGD (2021)'!P50+'TVDA Support UGL (2021)'!P50</f>
        <v>4125.3104242106419</v>
      </c>
      <c r="Q50" s="464"/>
      <c r="R50" s="464">
        <f>'TVDA Support EGD (2021)'!R50+'TVDA Support UGL (2021)'!R50</f>
        <v>3599.7933097575933</v>
      </c>
      <c r="S50" s="454"/>
      <c r="T50" s="465">
        <v>0.15</v>
      </c>
      <c r="U50" s="455"/>
      <c r="V50" s="466">
        <f t="shared" si="4"/>
        <v>618.79656363159631</v>
      </c>
      <c r="W50" s="466"/>
      <c r="X50" s="466">
        <f t="shared" si="5"/>
        <v>539.96899646363897</v>
      </c>
      <c r="Y50" s="466"/>
      <c r="Z50" s="466">
        <f t="shared" si="6"/>
        <v>2993.4776969126915</v>
      </c>
      <c r="AA50" s="466"/>
      <c r="AB50" s="466">
        <f t="shared" si="7"/>
        <v>3572.8604769603089</v>
      </c>
    </row>
    <row r="51" spans="1:38" s="1" customFormat="1" ht="12.75">
      <c r="A51" s="492" t="s">
        <v>56</v>
      </c>
      <c r="B51" s="454"/>
      <c r="C51" s="455">
        <v>8</v>
      </c>
      <c r="D51" s="454" t="s">
        <v>57</v>
      </c>
      <c r="E51" s="455"/>
      <c r="F51" s="464">
        <f>'TVDA Support EGD (2021)'!F51+'TVDA Support UGL (2021)'!F51</f>
        <v>5261.2119283011398</v>
      </c>
      <c r="G51" s="464"/>
      <c r="H51" s="464">
        <f>'TVDA Support EGD (2021)'!H51+'TVDA Support UGL (2021)'!H51</f>
        <v>6764.415336387181</v>
      </c>
      <c r="I51" s="464"/>
      <c r="J51" s="464">
        <f>'TVDA Support EGD (2021)'!J51+'TVDA Support UGL (2021)'!J51</f>
        <v>33185.802390241275</v>
      </c>
      <c r="K51" s="464"/>
      <c r="L51" s="464">
        <f>'TVDA Support EGD (2021)'!L51+'TVDA Support UGL (2021)'!L51</f>
        <v>15202.495182019797</v>
      </c>
      <c r="M51" s="464"/>
      <c r="N51" s="464">
        <f>'TVDA Support EGD (2021)'!N51+'TVDA Support UGL (2021)'!N51</f>
        <v>17983.307208221482</v>
      </c>
      <c r="O51" s="464"/>
      <c r="P51" s="464">
        <f>'TVDA Support EGD (2021)'!P51+'TVDA Support UGL (2021)'!P51</f>
        <v>32236.172740633359</v>
      </c>
      <c r="Q51" s="464"/>
      <c r="R51" s="464">
        <f>'TVDA Support EGD (2021)'!R51+'TVDA Support UGL (2021)'!R51</f>
        <v>15756.068940497922</v>
      </c>
      <c r="S51" s="454"/>
      <c r="T51" s="465">
        <v>0.2</v>
      </c>
      <c r="U51" s="455"/>
      <c r="V51" s="466">
        <f t="shared" si="4"/>
        <v>6447.2345481266721</v>
      </c>
      <c r="W51" s="466"/>
      <c r="X51" s="466">
        <f t="shared" si="5"/>
        <v>3151.2137880995847</v>
      </c>
      <c r="Y51" s="466"/>
      <c r="Z51" s="466">
        <f t="shared" si="6"/>
        <v>16797.284588395949</v>
      </c>
      <c r="AA51" s="466"/>
      <c r="AB51" s="466">
        <f t="shared" si="7"/>
        <v>21596.50875650908</v>
      </c>
    </row>
    <row r="52" spans="1:38" s="1" customFormat="1" ht="12.75">
      <c r="A52" s="492" t="s">
        <v>58</v>
      </c>
      <c r="B52" s="454"/>
      <c r="C52" s="455">
        <v>10</v>
      </c>
      <c r="D52" s="454" t="s">
        <v>59</v>
      </c>
      <c r="E52" s="455"/>
      <c r="F52" s="464">
        <f>'TVDA Support EGD (2021)'!F52+'TVDA Support UGL (2021)'!F52</f>
        <v>1031.0644460643116</v>
      </c>
      <c r="G52" s="464"/>
      <c r="H52" s="464">
        <f>'TVDA Support EGD (2021)'!H52+'TVDA Support UGL (2021)'!H52</f>
        <v>1593.4632348266634</v>
      </c>
      <c r="I52" s="464"/>
      <c r="J52" s="464">
        <f>'TVDA Support EGD (2021)'!J52+'TVDA Support UGL (2021)'!J52</f>
        <v>16254.820761942297</v>
      </c>
      <c r="K52" s="464"/>
      <c r="L52" s="464">
        <f>'TVDA Support EGD (2021)'!L52+'TVDA Support UGL (2021)'!L52</f>
        <v>0</v>
      </c>
      <c r="M52" s="464"/>
      <c r="N52" s="464">
        <f>'TVDA Support EGD (2021)'!N52+'TVDA Support UGL (2021)'!N52</f>
        <v>16254.820761942297</v>
      </c>
      <c r="O52" s="464"/>
      <c r="P52" s="464">
        <f>'TVDA Support EGD (2021)'!P52+'TVDA Support UGL (2021)'!P52</f>
        <v>25413.295588977759</v>
      </c>
      <c r="Q52" s="464"/>
      <c r="R52" s="464">
        <f>'TVDA Support EGD (2021)'!R52+'TVDA Support UGL (2021)'!R52</f>
        <v>9720.8736157978128</v>
      </c>
      <c r="S52" s="454"/>
      <c r="T52" s="465">
        <v>0.3</v>
      </c>
      <c r="U52" s="455"/>
      <c r="V52" s="466">
        <f t="shared" si="4"/>
        <v>7623.9886766933269</v>
      </c>
      <c r="W52" s="466"/>
      <c r="X52" s="466">
        <f t="shared" si="5"/>
        <v>2916.2620847393437</v>
      </c>
      <c r="Y52" s="466"/>
      <c r="Z52" s="466">
        <f t="shared" si="6"/>
        <v>9661.896531313283</v>
      </c>
      <c r="AA52" s="466"/>
      <c r="AB52" s="466">
        <f t="shared" si="7"/>
        <v>14932.021912029617</v>
      </c>
    </row>
    <row r="53" spans="1:38" s="1" customFormat="1" ht="12.75">
      <c r="A53" s="492" t="s">
        <v>60</v>
      </c>
      <c r="B53" s="454"/>
      <c r="C53" s="455">
        <v>12</v>
      </c>
      <c r="D53" s="454" t="s">
        <v>61</v>
      </c>
      <c r="E53" s="455"/>
      <c r="F53" s="464">
        <f>'TVDA Support EGD (2021)'!F53+'TVDA Support UGL (2021)'!F53</f>
        <v>0</v>
      </c>
      <c r="G53" s="464"/>
      <c r="H53" s="464">
        <f>'TVDA Support EGD (2021)'!H53+'TVDA Support UGL (2021)'!H53</f>
        <v>5592.743934479452</v>
      </c>
      <c r="I53" s="464"/>
      <c r="J53" s="464">
        <f>'TVDA Support EGD (2021)'!J53+'TVDA Support UGL (2021)'!J53</f>
        <v>36263.68283333099</v>
      </c>
      <c r="K53" s="464"/>
      <c r="L53" s="464">
        <f>'TVDA Support EGD (2021)'!L53+'TVDA Support UGL (2021)'!L53</f>
        <v>0</v>
      </c>
      <c r="M53" s="464"/>
      <c r="N53" s="464">
        <f>'TVDA Support EGD (2021)'!N53+'TVDA Support UGL (2021)'!N53</f>
        <v>36263.68283333099</v>
      </c>
      <c r="O53" s="464"/>
      <c r="P53" s="464">
        <f>'TVDA Support EGD (2021)'!P53+'TVDA Support UGL (2021)'!P53</f>
        <v>36263.68283333099</v>
      </c>
      <c r="Q53" s="464"/>
      <c r="R53" s="464">
        <f>'TVDA Support EGD (2021)'!R53+'TVDA Support UGL (2021)'!R53</f>
        <v>23724.585351144946</v>
      </c>
      <c r="S53" s="454"/>
      <c r="T53" s="465">
        <v>1</v>
      </c>
      <c r="U53" s="455"/>
      <c r="V53" s="466">
        <f t="shared" si="4"/>
        <v>36263.68283333099</v>
      </c>
      <c r="W53" s="466"/>
      <c r="X53" s="466">
        <f t="shared" si="5"/>
        <v>23724.585351144946</v>
      </c>
      <c r="Y53" s="466"/>
      <c r="Z53" s="466">
        <f t="shared" si="6"/>
        <v>0</v>
      </c>
      <c r="AA53" s="466"/>
      <c r="AB53" s="466">
        <f t="shared" si="7"/>
        <v>18131.841416665498</v>
      </c>
    </row>
    <row r="54" spans="1:38" s="1" customFormat="1" ht="12.75">
      <c r="A54" s="492" t="s">
        <v>62</v>
      </c>
      <c r="B54" s="454"/>
      <c r="C54" s="455">
        <v>13</v>
      </c>
      <c r="D54" s="454" t="s">
        <v>63</v>
      </c>
      <c r="E54" s="455"/>
      <c r="F54" s="464">
        <f>'TVDA Support EGD (2021)'!F54+'TVDA Support UGL (2021)'!F54</f>
        <v>0</v>
      </c>
      <c r="G54" s="464"/>
      <c r="H54" s="464">
        <f>'TVDA Support EGD (2021)'!H54+'TVDA Support UGL (2021)'!H54</f>
        <v>0</v>
      </c>
      <c r="I54" s="464"/>
      <c r="J54" s="464">
        <f>'TVDA Support EGD (2021)'!J54+'TVDA Support UGL (2021)'!J54</f>
        <v>0</v>
      </c>
      <c r="K54" s="464"/>
      <c r="L54" s="464">
        <f>'TVDA Support EGD (2021)'!L54+'TVDA Support UGL (2021)'!L54</f>
        <v>0</v>
      </c>
      <c r="M54" s="464"/>
      <c r="N54" s="464">
        <f>'TVDA Support EGD (2021)'!N54+'TVDA Support UGL (2021)'!N54</f>
        <v>0</v>
      </c>
      <c r="O54" s="464"/>
      <c r="P54" s="464">
        <f>'TVDA Support EGD (2021)'!P54+'TVDA Support UGL (2021)'!P54</f>
        <v>0</v>
      </c>
      <c r="Q54" s="464"/>
      <c r="R54" s="464">
        <f>'TVDA Support EGD (2021)'!R54+'TVDA Support UGL (2021)'!R54</f>
        <v>0</v>
      </c>
      <c r="S54" s="454"/>
      <c r="T54" s="465" t="s">
        <v>64</v>
      </c>
      <c r="U54" s="455"/>
      <c r="V54" s="466">
        <v>0</v>
      </c>
      <c r="W54" s="466"/>
      <c r="X54" s="466">
        <v>0</v>
      </c>
      <c r="Y54" s="466"/>
      <c r="Z54" s="466">
        <f t="shared" si="6"/>
        <v>0</v>
      </c>
      <c r="AA54" s="466"/>
      <c r="AB54" s="466">
        <f t="shared" si="7"/>
        <v>0</v>
      </c>
    </row>
    <row r="55" spans="1:38" s="1" customFormat="1" ht="12.75">
      <c r="A55" s="492" t="s">
        <v>65</v>
      </c>
      <c r="B55" s="454"/>
      <c r="C55" s="467">
        <v>14.1</v>
      </c>
      <c r="D55" s="454" t="s">
        <v>66</v>
      </c>
      <c r="E55" s="455"/>
      <c r="F55" s="464">
        <f>'TVDA Support EGD (2021)'!F55+'TVDA Support UGL (2021)'!F55</f>
        <v>75.810389364939198</v>
      </c>
      <c r="G55" s="464"/>
      <c r="H55" s="464">
        <f>'TVDA Support EGD (2021)'!H55+'TVDA Support UGL (2021)'!H55</f>
        <v>79.908248249530516</v>
      </c>
      <c r="I55" s="464"/>
      <c r="J55" s="464">
        <f>'TVDA Support EGD (2021)'!J55+'TVDA Support UGL (2021)'!J55</f>
        <v>3595.7988648070796</v>
      </c>
      <c r="K55" s="464"/>
      <c r="L55" s="464">
        <f>'TVDA Support EGD (2021)'!L55+'TVDA Support UGL (2021)'!L55</f>
        <v>1835.9867985506116</v>
      </c>
      <c r="M55" s="464"/>
      <c r="N55" s="464">
        <f>'TVDA Support EGD (2021)'!N55+'TVDA Support UGL (2021)'!N55</f>
        <v>1759.8120662564681</v>
      </c>
      <c r="O55" s="464"/>
      <c r="P55" s="464">
        <f>'TVDA Support EGD (2021)'!P55+'TVDA Support UGL (2021)'!P55</f>
        <v>2715.5284887496414</v>
      </c>
      <c r="Q55" s="464"/>
      <c r="R55" s="464">
        <f>'TVDA Support EGD (2021)'!R55+'TVDA Support UGL (2021)'!R55</f>
        <v>959.81428137776447</v>
      </c>
      <c r="S55" s="454"/>
      <c r="T55" s="465">
        <v>0.05</v>
      </c>
      <c r="U55" s="455"/>
      <c r="V55" s="466">
        <f t="shared" ref="V55:V63" si="8">T55*P55</f>
        <v>135.77642443748206</v>
      </c>
      <c r="W55" s="466"/>
      <c r="X55" s="466">
        <f t="shared" ref="X55:X63" si="9">T55*R55</f>
        <v>47.990714068888224</v>
      </c>
      <c r="Y55" s="466"/>
      <c r="Z55" s="466">
        <f t="shared" si="6"/>
        <v>1699.8460311839253</v>
      </c>
      <c r="AA55" s="466"/>
      <c r="AB55" s="466">
        <f t="shared" si="7"/>
        <v>1791.7296004371105</v>
      </c>
      <c r="AF55" s="16"/>
      <c r="AG55" s="16"/>
      <c r="AH55" s="16"/>
      <c r="AI55" s="16"/>
      <c r="AJ55" s="16"/>
      <c r="AK55" s="16"/>
      <c r="AL55" s="16"/>
    </row>
    <row r="56" spans="1:38" s="1" customFormat="1" ht="12.75">
      <c r="A56" s="492" t="s">
        <v>67</v>
      </c>
      <c r="B56" s="454"/>
      <c r="C56" s="467">
        <v>14.1</v>
      </c>
      <c r="D56" s="454" t="s">
        <v>68</v>
      </c>
      <c r="E56" s="455"/>
      <c r="F56" s="464">
        <f>'TVDA Support EGD (2021)'!F56+'TVDA Support UGL (2021)'!F56</f>
        <v>0</v>
      </c>
      <c r="G56" s="464"/>
      <c r="H56" s="464">
        <f>'TVDA Support EGD (2021)'!H56+'TVDA Support UGL (2021)'!H56</f>
        <v>0</v>
      </c>
      <c r="I56" s="464"/>
      <c r="J56" s="464">
        <f>'TVDA Support EGD (2021)'!J56+'TVDA Support UGL (2021)'!J56</f>
        <v>0</v>
      </c>
      <c r="K56" s="464"/>
      <c r="L56" s="464">
        <f>'TVDA Support EGD (2021)'!L56+'TVDA Support UGL (2021)'!L56</f>
        <v>0</v>
      </c>
      <c r="M56" s="464"/>
      <c r="N56" s="464">
        <f>'TVDA Support EGD (2021)'!N56+'TVDA Support UGL (2021)'!N56</f>
        <v>0</v>
      </c>
      <c r="O56" s="464"/>
      <c r="P56" s="464">
        <f>'TVDA Support EGD (2021)'!P56+'TVDA Support UGL (2021)'!P56</f>
        <v>0</v>
      </c>
      <c r="Q56" s="464"/>
      <c r="R56" s="464">
        <f>'TVDA Support EGD (2021)'!R56+'TVDA Support UGL (2021)'!R56</f>
        <v>0</v>
      </c>
      <c r="S56" s="454"/>
      <c r="T56" s="465">
        <v>7.0000000000000007E-2</v>
      </c>
      <c r="U56" s="468"/>
      <c r="V56" s="466">
        <f t="shared" si="8"/>
        <v>0</v>
      </c>
      <c r="W56" s="466"/>
      <c r="X56" s="466">
        <f t="shared" si="9"/>
        <v>0</v>
      </c>
      <c r="Y56" s="466"/>
      <c r="Z56" s="466">
        <f t="shared" si="6"/>
        <v>0</v>
      </c>
      <c r="AA56" s="466"/>
      <c r="AB56" s="466">
        <f t="shared" si="7"/>
        <v>0</v>
      </c>
    </row>
    <row r="57" spans="1:38" s="1" customFormat="1" ht="12.75">
      <c r="A57" s="492" t="s">
        <v>69</v>
      </c>
      <c r="B57" s="454"/>
      <c r="C57" s="455">
        <v>17</v>
      </c>
      <c r="D57" s="454" t="s">
        <v>70</v>
      </c>
      <c r="E57" s="455"/>
      <c r="F57" s="464">
        <f>'TVDA Support EGD (2021)'!F57+'TVDA Support UGL (2021)'!F57</f>
        <v>0</v>
      </c>
      <c r="G57" s="464"/>
      <c r="H57" s="464">
        <f>'TVDA Support EGD (2021)'!H57+'TVDA Support UGL (2021)'!H57</f>
        <v>0</v>
      </c>
      <c r="I57" s="464"/>
      <c r="J57" s="464">
        <f>'TVDA Support EGD (2021)'!J57+'TVDA Support UGL (2021)'!J57</f>
        <v>0</v>
      </c>
      <c r="K57" s="464"/>
      <c r="L57" s="464">
        <f>'TVDA Support EGD (2021)'!L57+'TVDA Support UGL (2021)'!L57</f>
        <v>0</v>
      </c>
      <c r="M57" s="464"/>
      <c r="N57" s="464">
        <f>'TVDA Support EGD (2021)'!N57+'TVDA Support UGL (2021)'!N57</f>
        <v>0</v>
      </c>
      <c r="O57" s="464"/>
      <c r="P57" s="464">
        <f>'TVDA Support EGD (2021)'!P57+'TVDA Support UGL (2021)'!P57</f>
        <v>0</v>
      </c>
      <c r="Q57" s="464"/>
      <c r="R57" s="464">
        <f>'TVDA Support EGD (2021)'!R57+'TVDA Support UGL (2021)'!R57</f>
        <v>0</v>
      </c>
      <c r="S57" s="454"/>
      <c r="T57" s="465">
        <v>0.08</v>
      </c>
      <c r="U57" s="455"/>
      <c r="V57" s="466">
        <f t="shared" si="8"/>
        <v>0</v>
      </c>
      <c r="W57" s="466"/>
      <c r="X57" s="466">
        <f t="shared" si="9"/>
        <v>0</v>
      </c>
      <c r="Y57" s="466"/>
      <c r="Z57" s="466">
        <f t="shared" si="6"/>
        <v>0</v>
      </c>
      <c r="AA57" s="466"/>
      <c r="AB57" s="466">
        <f t="shared" si="7"/>
        <v>0</v>
      </c>
    </row>
    <row r="58" spans="1:38" s="1" customFormat="1" ht="12.75">
      <c r="A58" s="492" t="s">
        <v>71</v>
      </c>
      <c r="B58" s="454"/>
      <c r="C58" s="455">
        <v>38</v>
      </c>
      <c r="D58" s="454" t="s">
        <v>72</v>
      </c>
      <c r="E58" s="455"/>
      <c r="F58" s="464">
        <f>'TVDA Support EGD (2021)'!F58+'TVDA Support UGL (2021)'!F58</f>
        <v>452.98268516540276</v>
      </c>
      <c r="G58" s="464"/>
      <c r="H58" s="464">
        <f>'TVDA Support EGD (2021)'!H58+'TVDA Support UGL (2021)'!H58</f>
        <v>700.06414980107695</v>
      </c>
      <c r="I58" s="464"/>
      <c r="J58" s="464">
        <f>'TVDA Support EGD (2021)'!J58+'TVDA Support UGL (2021)'!J58</f>
        <v>4166.0879999999997</v>
      </c>
      <c r="K58" s="464"/>
      <c r="L58" s="464">
        <f>'TVDA Support EGD (2021)'!L58+'TVDA Support UGL (2021)'!L58</f>
        <v>0</v>
      </c>
      <c r="M58" s="464"/>
      <c r="N58" s="464">
        <f>'TVDA Support EGD (2021)'!N58+'TVDA Support UGL (2021)'!N58</f>
        <v>4166.0879999999997</v>
      </c>
      <c r="O58" s="464"/>
      <c r="P58" s="464">
        <f>'TVDA Support EGD (2021)'!P58+'TVDA Support UGL (2021)'!P58</f>
        <v>6702.1146851654021</v>
      </c>
      <c r="Q58" s="464"/>
      <c r="R58" s="464">
        <f>'TVDA Support EGD (2021)'!R58+'TVDA Support UGL (2021)'!R58</f>
        <v>2783.1081498010767</v>
      </c>
      <c r="S58" s="454"/>
      <c r="T58" s="465">
        <v>0.3</v>
      </c>
      <c r="U58" s="455"/>
      <c r="V58" s="466">
        <f t="shared" si="8"/>
        <v>2010.6344055496206</v>
      </c>
      <c r="W58" s="466"/>
      <c r="X58" s="466">
        <f t="shared" si="9"/>
        <v>834.93244494032297</v>
      </c>
      <c r="Y58" s="466"/>
      <c r="Z58" s="466">
        <f t="shared" si="6"/>
        <v>2608.4362796157816</v>
      </c>
      <c r="AA58" s="466"/>
      <c r="AB58" s="466">
        <f t="shared" si="7"/>
        <v>4031.2197048607541</v>
      </c>
    </row>
    <row r="59" spans="1:38" s="1" customFormat="1" ht="12.75">
      <c r="A59" s="492" t="s">
        <v>73</v>
      </c>
      <c r="B59" s="454"/>
      <c r="C59" s="455">
        <v>41</v>
      </c>
      <c r="D59" s="454" t="s">
        <v>74</v>
      </c>
      <c r="E59" s="455"/>
      <c r="F59" s="464">
        <f>'TVDA Support EGD (2021)'!F59+'TVDA Support UGL (2021)'!F59</f>
        <v>148.84371597619375</v>
      </c>
      <c r="G59" s="464"/>
      <c r="H59" s="464">
        <f>'TVDA Support EGD (2021)'!H59+'TVDA Support UGL (2021)'!H59</f>
        <v>208.38120236667123</v>
      </c>
      <c r="I59" s="464"/>
      <c r="J59" s="464">
        <f>'TVDA Support EGD (2021)'!J59+'TVDA Support UGL (2021)'!J59</f>
        <v>735.4945187466277</v>
      </c>
      <c r="K59" s="464"/>
      <c r="L59" s="464">
        <f>'TVDA Support EGD (2021)'!L59+'TVDA Support UGL (2021)'!L59</f>
        <v>0</v>
      </c>
      <c r="M59" s="464"/>
      <c r="N59" s="464">
        <f>'TVDA Support EGD (2021)'!N59+'TVDA Support UGL (2021)'!N59</f>
        <v>735.4945187466277</v>
      </c>
      <c r="O59" s="464"/>
      <c r="P59" s="464">
        <f>'TVDA Support EGD (2021)'!P59+'TVDA Support UGL (2021)'!P59</f>
        <v>1252.0854940961353</v>
      </c>
      <c r="Q59" s="464"/>
      <c r="R59" s="464">
        <f>'TVDA Support EGD (2021)'!R59+'TVDA Support UGL (2021)'!R59</f>
        <v>576.12846173998514</v>
      </c>
      <c r="S59" s="454"/>
      <c r="T59" s="465">
        <v>0.25</v>
      </c>
      <c r="U59" s="455"/>
      <c r="V59" s="466">
        <f t="shared" si="8"/>
        <v>313.02137352403383</v>
      </c>
      <c r="W59" s="466"/>
      <c r="X59" s="466">
        <f t="shared" si="9"/>
        <v>144.03211543499629</v>
      </c>
      <c r="Y59" s="466"/>
      <c r="Z59" s="466">
        <f t="shared" si="6"/>
        <v>571.31686119878759</v>
      </c>
      <c r="AA59" s="466"/>
      <c r="AB59" s="466">
        <f t="shared" si="7"/>
        <v>799.84360567830265</v>
      </c>
    </row>
    <row r="60" spans="1:38" s="1" customFormat="1" ht="12.75">
      <c r="A60" s="492" t="s">
        <v>75</v>
      </c>
      <c r="B60" s="454"/>
      <c r="C60" s="455">
        <v>45</v>
      </c>
      <c r="D60" s="469" t="s">
        <v>76</v>
      </c>
      <c r="E60" s="455"/>
      <c r="F60" s="464">
        <f>'TVDA Support EGD (2021)'!F60+'TVDA Support UGL (2021)'!F60</f>
        <v>0</v>
      </c>
      <c r="G60" s="464"/>
      <c r="H60" s="464">
        <f>'TVDA Support EGD (2021)'!H60+'TVDA Support UGL (2021)'!H60</f>
        <v>0</v>
      </c>
      <c r="I60" s="464"/>
      <c r="J60" s="464">
        <f>'TVDA Support EGD (2021)'!J60+'TVDA Support UGL (2021)'!J60</f>
        <v>0</v>
      </c>
      <c r="K60" s="464"/>
      <c r="L60" s="464">
        <f>'TVDA Support EGD (2021)'!L60+'TVDA Support UGL (2021)'!L60</f>
        <v>0</v>
      </c>
      <c r="M60" s="464"/>
      <c r="N60" s="464">
        <f>'TVDA Support EGD (2021)'!N60+'TVDA Support UGL (2021)'!N60</f>
        <v>0</v>
      </c>
      <c r="O60" s="464"/>
      <c r="P60" s="464">
        <f>'TVDA Support EGD (2021)'!P60+'TVDA Support UGL (2021)'!P60</f>
        <v>0</v>
      </c>
      <c r="Q60" s="464"/>
      <c r="R60" s="464">
        <f>'TVDA Support EGD (2021)'!R60+'TVDA Support UGL (2021)'!R60</f>
        <v>0</v>
      </c>
      <c r="S60" s="454"/>
      <c r="T60" s="465">
        <v>0.45</v>
      </c>
      <c r="U60" s="455"/>
      <c r="V60" s="466">
        <f t="shared" si="8"/>
        <v>0</v>
      </c>
      <c r="W60" s="466"/>
      <c r="X60" s="466">
        <f t="shared" si="9"/>
        <v>0</v>
      </c>
      <c r="Y60" s="466"/>
      <c r="Z60" s="466">
        <f t="shared" si="6"/>
        <v>0</v>
      </c>
      <c r="AA60" s="466"/>
      <c r="AB60" s="466">
        <f t="shared" si="7"/>
        <v>0</v>
      </c>
    </row>
    <row r="61" spans="1:38" s="1" customFormat="1" ht="12.75">
      <c r="A61" s="492" t="s">
        <v>77</v>
      </c>
      <c r="B61" s="454"/>
      <c r="C61" s="455">
        <v>49</v>
      </c>
      <c r="D61" s="454" t="s">
        <v>78</v>
      </c>
      <c r="E61" s="455"/>
      <c r="F61" s="464">
        <f>'TVDA Support EGD (2021)'!F61+'TVDA Support UGL (2021)'!F61</f>
        <v>1131.359808093255</v>
      </c>
      <c r="G61" s="464"/>
      <c r="H61" s="464">
        <f>'TVDA Support EGD (2021)'!H61+'TVDA Support UGL (2021)'!H61</f>
        <v>1234.2106997380963</v>
      </c>
      <c r="I61" s="464"/>
      <c r="J61" s="464">
        <f>'TVDA Support EGD (2021)'!J61+'TVDA Support UGL (2021)'!J61</f>
        <v>90992.50222166063</v>
      </c>
      <c r="K61" s="464"/>
      <c r="L61" s="464">
        <f>'TVDA Support EGD (2021)'!L61+'TVDA Support UGL (2021)'!L61</f>
        <v>55506.986326646271</v>
      </c>
      <c r="M61" s="464"/>
      <c r="N61" s="464">
        <f>'TVDA Support EGD (2021)'!N61+'TVDA Support UGL (2021)'!N61</f>
        <v>35485.51589501436</v>
      </c>
      <c r="O61" s="464"/>
      <c r="P61" s="464">
        <f>'TVDA Support EGD (2021)'!P61+'TVDA Support UGL (2021)'!P61</f>
        <v>54359.633650614793</v>
      </c>
      <c r="Q61" s="464"/>
      <c r="R61" s="464">
        <f>'TVDA Support EGD (2021)'!R61+'TVDA Support UGL (2021)'!R61</f>
        <v>18976.968647245278</v>
      </c>
      <c r="S61" s="454"/>
      <c r="T61" s="465">
        <v>0.08</v>
      </c>
      <c r="U61" s="455"/>
      <c r="V61" s="466">
        <f t="shared" si="8"/>
        <v>4348.7706920491837</v>
      </c>
      <c r="W61" s="466"/>
      <c r="X61" s="466">
        <f t="shared" si="9"/>
        <v>1518.1574917796222</v>
      </c>
      <c r="Y61" s="466"/>
      <c r="Z61" s="466">
        <f t="shared" si="6"/>
        <v>32268.105011058433</v>
      </c>
      <c r="AA61" s="466"/>
      <c r="AB61" s="466">
        <f t="shared" si="7"/>
        <v>35201.569102972833</v>
      </c>
    </row>
    <row r="62" spans="1:38" s="1" customFormat="1" ht="12.75">
      <c r="A62" s="492" t="s">
        <v>79</v>
      </c>
      <c r="B62" s="454"/>
      <c r="C62" s="455">
        <v>50</v>
      </c>
      <c r="D62" s="469" t="s">
        <v>80</v>
      </c>
      <c r="E62" s="455"/>
      <c r="F62" s="464">
        <f>'TVDA Support EGD (2021)'!F62+'TVDA Support UGL (2021)'!F62</f>
        <v>400.18267275049107</v>
      </c>
      <c r="G62" s="464"/>
      <c r="H62" s="464">
        <f>'TVDA Support EGD (2021)'!H62+'TVDA Support UGL (2021)'!H62</f>
        <v>1657.8996442520352</v>
      </c>
      <c r="I62" s="464"/>
      <c r="J62" s="464">
        <f>'TVDA Support EGD (2021)'!J62+'TVDA Support UGL (2021)'!J62</f>
        <v>29431.149093016651</v>
      </c>
      <c r="K62" s="464"/>
      <c r="L62" s="464">
        <f>'TVDA Support EGD (2021)'!L62+'TVDA Support UGL (2021)'!L62</f>
        <v>0</v>
      </c>
      <c r="M62" s="464"/>
      <c r="N62" s="464">
        <f>'TVDA Support EGD (2021)'!N62+'TVDA Support UGL (2021)'!N62</f>
        <v>29431.149093016651</v>
      </c>
      <c r="O62" s="464"/>
      <c r="P62" s="464">
        <f>'TVDA Support EGD (2021)'!P62+'TVDA Support UGL (2021)'!P62</f>
        <v>44546.906312275467</v>
      </c>
      <c r="Q62" s="464"/>
      <c r="R62" s="464">
        <f>'TVDA Support EGD (2021)'!R62+'TVDA Support UGL (2021)'!R62</f>
        <v>16373.47419076036</v>
      </c>
      <c r="S62" s="454"/>
      <c r="T62" s="465">
        <v>0.55000000000000004</v>
      </c>
      <c r="U62" s="455"/>
      <c r="V62" s="466">
        <f t="shared" si="8"/>
        <v>24500.79847175151</v>
      </c>
      <c r="W62" s="466"/>
      <c r="X62" s="466">
        <f t="shared" si="9"/>
        <v>9005.4108049181996</v>
      </c>
      <c r="Y62" s="466"/>
      <c r="Z62" s="466">
        <f t="shared" si="6"/>
        <v>5330.5332940156331</v>
      </c>
      <c r="AA62" s="466"/>
      <c r="AB62" s="466">
        <f t="shared" si="7"/>
        <v>22083.637932350488</v>
      </c>
    </row>
    <row r="63" spans="1:38" s="1" customFormat="1" ht="12.75">
      <c r="A63" s="492" t="s">
        <v>81</v>
      </c>
      <c r="B63" s="454"/>
      <c r="C63" s="455">
        <v>51</v>
      </c>
      <c r="D63" s="454" t="s">
        <v>82</v>
      </c>
      <c r="E63" s="455"/>
      <c r="F63" s="867">
        <f>'TVDA Support EGD (2021)'!F63+'TVDA Support UGL (2021)'!F63</f>
        <v>55764.483299091662</v>
      </c>
      <c r="G63" s="466"/>
      <c r="H63" s="867">
        <f>'TVDA Support EGD (2021)'!H63+'TVDA Support UGL (2021)'!H63</f>
        <v>59441.262417713086</v>
      </c>
      <c r="I63" s="466"/>
      <c r="J63" s="867">
        <f>'TVDA Support EGD (2021)'!J63+'TVDA Support UGL (2021)'!J63</f>
        <v>499719.2995874685</v>
      </c>
      <c r="K63" s="466"/>
      <c r="L63" s="867">
        <f>'TVDA Support EGD (2021)'!L63+'TVDA Support UGL (2021)'!L63</f>
        <v>988.6082761426369</v>
      </c>
      <c r="M63" s="466"/>
      <c r="N63" s="867">
        <f>'TVDA Support EGD (2021)'!N63+'TVDA Support UGL (2021)'!N63</f>
        <v>498730.69131132588</v>
      </c>
      <c r="O63" s="466"/>
      <c r="P63" s="867">
        <f>'TVDA Support EGD (2021)'!P63+'TVDA Support UGL (2021)'!P63</f>
        <v>803860.52026608039</v>
      </c>
      <c r="Q63" s="466"/>
      <c r="R63" s="867">
        <f>'TVDA Support EGD (2021)'!R63+'TVDA Support UGL (2021)'!R63</f>
        <v>308806.608073376</v>
      </c>
      <c r="S63" s="454"/>
      <c r="T63" s="465">
        <v>0.06</v>
      </c>
      <c r="U63" s="455"/>
      <c r="V63" s="866">
        <f t="shared" si="8"/>
        <v>48231.631215964822</v>
      </c>
      <c r="W63" s="466"/>
      <c r="X63" s="866">
        <f t="shared" si="9"/>
        <v>18528.396484402558</v>
      </c>
      <c r="Y63" s="466"/>
      <c r="Z63" s="866">
        <f t="shared" si="6"/>
        <v>506263.54339445278</v>
      </c>
      <c r="AA63" s="466"/>
      <c r="AB63" s="866">
        <f t="shared" si="7"/>
        <v>539643.55724463635</v>
      </c>
    </row>
    <row r="64" spans="1:38" s="1" customFormat="1" ht="12.75">
      <c r="A64" s="493"/>
      <c r="B64" s="454"/>
      <c r="C64" s="455"/>
      <c r="D64" s="454"/>
      <c r="E64" s="454"/>
      <c r="F64" s="454"/>
      <c r="G64" s="454"/>
      <c r="H64" s="454"/>
      <c r="I64" s="454"/>
      <c r="J64" s="466"/>
      <c r="K64" s="466"/>
      <c r="L64" s="466"/>
      <c r="M64" s="466"/>
      <c r="N64" s="466"/>
      <c r="O64" s="466"/>
      <c r="P64" s="466"/>
      <c r="Q64" s="470"/>
      <c r="R64" s="466"/>
      <c r="S64" s="454"/>
      <c r="T64" s="455"/>
      <c r="U64" s="454"/>
      <c r="V64" s="471"/>
      <c r="W64" s="471"/>
      <c r="X64" s="471"/>
      <c r="Y64" s="453"/>
      <c r="Z64" s="471"/>
      <c r="AA64" s="453"/>
      <c r="AB64" s="453"/>
    </row>
    <row r="65" spans="1:28" s="1" customFormat="1" ht="13.5" thickBot="1">
      <c r="A65" s="493" t="s">
        <v>83</v>
      </c>
      <c r="B65" s="454"/>
      <c r="C65" s="454" t="s">
        <v>84</v>
      </c>
      <c r="D65" s="454"/>
      <c r="E65" s="472" t="s">
        <v>85</v>
      </c>
      <c r="F65" s="473">
        <f>SUM(F45:F64)</f>
        <v>67969.978208227825</v>
      </c>
      <c r="G65" s="466"/>
      <c r="H65" s="473">
        <f>SUM(H45:H64)</f>
        <v>81550.646904347435</v>
      </c>
      <c r="I65" s="472"/>
      <c r="J65" s="473">
        <f>SUM(J45:J64)</f>
        <v>728527.32631071797</v>
      </c>
      <c r="K65" s="466"/>
      <c r="L65" s="473">
        <f>SUM(L45:L64)</f>
        <v>79623.076583359318</v>
      </c>
      <c r="M65" s="474"/>
      <c r="N65" s="473">
        <f>SUM(N45:N64)</f>
        <v>648904.24972735869</v>
      </c>
      <c r="O65" s="466"/>
      <c r="P65" s="473">
        <f>SUM(P45:P64)</f>
        <v>1023194.5113826003</v>
      </c>
      <c r="Q65" s="474"/>
      <c r="R65" s="473">
        <f>SUM(R45:R64)</f>
        <v>406002.77176802675</v>
      </c>
      <c r="S65" s="454"/>
      <c r="T65" s="455"/>
      <c r="U65" s="472" t="s">
        <v>85</v>
      </c>
      <c r="V65" s="475">
        <f>SUM(V45:V64)</f>
        <v>131197.49085896718</v>
      </c>
      <c r="W65" s="476" t="s">
        <v>85</v>
      </c>
      <c r="X65" s="475">
        <f>SUM(X45:X64)</f>
        <v>60694.471200783781</v>
      </c>
      <c r="Y65" s="453"/>
      <c r="Z65" s="475">
        <f>SUM(Z45:Z64)</f>
        <v>585676.73707661941</v>
      </c>
      <c r="AA65" s="453"/>
      <c r="AB65" s="475">
        <f>SUM(AB45:AB64)</f>
        <v>669760.4254309223</v>
      </c>
    </row>
    <row r="66" spans="1:28" s="1" customFormat="1" ht="13.5" thickTop="1">
      <c r="A66" s="454"/>
      <c r="B66" s="454"/>
      <c r="C66" s="455"/>
      <c r="D66" s="454"/>
      <c r="E66" s="455"/>
      <c r="F66" s="455"/>
      <c r="G66" s="455"/>
      <c r="H66" s="455"/>
      <c r="I66" s="455"/>
      <c r="J66" s="454"/>
      <c r="K66" s="454"/>
      <c r="L66" s="454"/>
      <c r="M66" s="454"/>
      <c r="N66" s="453"/>
      <c r="O66" s="453"/>
      <c r="P66" s="453"/>
      <c r="Q66" s="453"/>
      <c r="R66" s="453"/>
      <c r="S66" s="453"/>
      <c r="T66" s="453"/>
      <c r="U66" s="453"/>
      <c r="V66" s="453"/>
      <c r="W66" s="453"/>
      <c r="X66" s="453"/>
      <c r="Y66" s="453"/>
      <c r="Z66" s="453"/>
      <c r="AA66" s="453"/>
      <c r="AB66" s="453"/>
    </row>
    <row r="67" spans="1:28" s="1" customFormat="1" ht="12.75">
      <c r="A67" s="478"/>
      <c r="B67" s="454"/>
      <c r="C67" s="455"/>
      <c r="D67" s="454"/>
      <c r="E67" s="454"/>
      <c r="F67" s="454"/>
      <c r="G67" s="454"/>
      <c r="H67" s="454"/>
      <c r="I67" s="454"/>
      <c r="J67" s="454"/>
      <c r="K67" s="454"/>
      <c r="L67" s="454"/>
      <c r="M67" s="454"/>
      <c r="N67" s="453"/>
      <c r="O67" s="453"/>
      <c r="P67" s="453"/>
      <c r="Q67" s="453"/>
      <c r="R67" s="453"/>
      <c r="S67" s="453"/>
      <c r="T67" s="453"/>
      <c r="U67" s="453"/>
      <c r="V67" s="453"/>
      <c r="W67" s="453"/>
      <c r="X67" s="453"/>
      <c r="Y67" s="453"/>
      <c r="Z67" s="453"/>
      <c r="AA67" s="453"/>
      <c r="AB67" s="453"/>
    </row>
    <row r="68" spans="1:28" s="1" customFormat="1" ht="12.75">
      <c r="A68" s="478"/>
      <c r="B68" s="454"/>
      <c r="C68" s="455"/>
      <c r="D68" s="454"/>
      <c r="E68" s="454"/>
      <c r="F68" s="454"/>
      <c r="G68" s="454"/>
      <c r="H68" s="454"/>
      <c r="I68" s="454"/>
      <c r="J68" s="454"/>
      <c r="K68" s="454"/>
      <c r="L68" s="454"/>
      <c r="M68" s="454"/>
      <c r="N68" s="453"/>
      <c r="O68" s="453"/>
      <c r="P68" s="453"/>
      <c r="Q68" s="453"/>
      <c r="R68" s="453"/>
      <c r="S68" s="453"/>
      <c r="T68" s="453"/>
      <c r="U68" s="453"/>
      <c r="V68" s="453"/>
      <c r="W68" s="453"/>
      <c r="X68" s="453"/>
      <c r="Y68" s="453"/>
      <c r="Z68" s="453"/>
      <c r="AA68" s="453"/>
      <c r="AB68" s="453"/>
    </row>
    <row r="69" spans="1:28" s="1" customFormat="1" ht="12.75">
      <c r="A69" s="454"/>
      <c r="B69" s="454"/>
      <c r="C69" s="455"/>
      <c r="D69" s="456" t="s">
        <v>87</v>
      </c>
      <c r="E69" s="454"/>
      <c r="F69" s="457" t="s">
        <v>3</v>
      </c>
      <c r="G69" s="454"/>
      <c r="H69" s="457" t="s">
        <v>3</v>
      </c>
      <c r="I69" s="454"/>
      <c r="J69" s="457" t="s">
        <v>4</v>
      </c>
      <c r="K69" s="458"/>
      <c r="L69" s="458" t="s">
        <v>100</v>
      </c>
      <c r="M69" s="455"/>
      <c r="N69" s="458" t="s">
        <v>101</v>
      </c>
      <c r="O69" s="458"/>
      <c r="P69" s="458" t="s">
        <v>6</v>
      </c>
      <c r="Q69" s="459"/>
      <c r="R69" s="458" t="s">
        <v>7</v>
      </c>
      <c r="S69" s="458"/>
      <c r="T69" s="458"/>
      <c r="U69" s="458"/>
      <c r="V69" s="458"/>
      <c r="W69" s="459"/>
      <c r="X69" s="459"/>
      <c r="Y69" s="453"/>
      <c r="Z69" s="457" t="s">
        <v>8</v>
      </c>
      <c r="AA69" s="454"/>
      <c r="AB69" s="457" t="s">
        <v>8</v>
      </c>
    </row>
    <row r="70" spans="1:28" s="1" customFormat="1" ht="12.75">
      <c r="A70" s="454" t="s">
        <v>9</v>
      </c>
      <c r="B70" s="454"/>
      <c r="C70" s="455"/>
      <c r="D70" s="454"/>
      <c r="E70" s="454"/>
      <c r="F70" s="455" t="s">
        <v>10</v>
      </c>
      <c r="G70" s="454"/>
      <c r="H70" s="455" t="s">
        <v>10</v>
      </c>
      <c r="I70" s="454"/>
      <c r="J70" s="455" t="s">
        <v>11</v>
      </c>
      <c r="K70" s="455"/>
      <c r="L70" s="455" t="s">
        <v>102</v>
      </c>
      <c r="M70" s="455"/>
      <c r="N70" s="455" t="s">
        <v>100</v>
      </c>
      <c r="O70" s="455"/>
      <c r="P70" s="455" t="s">
        <v>15</v>
      </c>
      <c r="Q70" s="459"/>
      <c r="R70" s="455" t="s">
        <v>15</v>
      </c>
      <c r="S70" s="455"/>
      <c r="T70" s="455" t="s">
        <v>16</v>
      </c>
      <c r="U70" s="455"/>
      <c r="V70" s="455" t="s">
        <v>17</v>
      </c>
      <c r="W70" s="455"/>
      <c r="X70" s="455" t="s">
        <v>18</v>
      </c>
      <c r="Y70" s="453"/>
      <c r="Z70" s="455" t="s">
        <v>10</v>
      </c>
      <c r="AA70" s="454"/>
      <c r="AB70" s="455" t="s">
        <v>10</v>
      </c>
    </row>
    <row r="71" spans="1:28" s="1" customFormat="1" ht="13.5" thickBot="1">
      <c r="A71" s="488" t="s">
        <v>20</v>
      </c>
      <c r="B71" s="488"/>
      <c r="C71" s="488" t="s">
        <v>21</v>
      </c>
      <c r="D71" s="488"/>
      <c r="E71" s="488"/>
      <c r="F71" s="489" t="s">
        <v>6</v>
      </c>
      <c r="G71" s="488"/>
      <c r="H71" s="489" t="s">
        <v>7</v>
      </c>
      <c r="I71" s="488"/>
      <c r="J71" s="489" t="s">
        <v>6</v>
      </c>
      <c r="K71" s="489"/>
      <c r="L71" s="489" t="s">
        <v>5</v>
      </c>
      <c r="M71" s="489"/>
      <c r="N71" s="489" t="s">
        <v>102</v>
      </c>
      <c r="O71" s="489"/>
      <c r="P71" s="489" t="s">
        <v>23</v>
      </c>
      <c r="Q71" s="490"/>
      <c r="R71" s="489" t="s">
        <v>23</v>
      </c>
      <c r="S71" s="489"/>
      <c r="T71" s="489" t="s">
        <v>24</v>
      </c>
      <c r="U71" s="489"/>
      <c r="V71" s="489" t="s">
        <v>25</v>
      </c>
      <c r="W71" s="489"/>
      <c r="X71" s="489" t="s">
        <v>25</v>
      </c>
      <c r="Y71" s="491"/>
      <c r="Z71" s="489" t="s">
        <v>6</v>
      </c>
      <c r="AA71" s="488"/>
      <c r="AB71" s="489" t="s">
        <v>7</v>
      </c>
    </row>
    <row r="72" spans="1:28" s="1" customFormat="1" ht="12.75">
      <c r="A72" s="454"/>
      <c r="B72" s="454"/>
      <c r="C72" s="455"/>
      <c r="D72" s="454"/>
      <c r="E72" s="454"/>
      <c r="F72" s="455" t="s">
        <v>27</v>
      </c>
      <c r="G72" s="454"/>
      <c r="H72" s="455" t="s">
        <v>28</v>
      </c>
      <c r="I72" s="454"/>
      <c r="J72" s="455" t="s">
        <v>29</v>
      </c>
      <c r="K72" s="454"/>
      <c r="L72" s="455" t="s">
        <v>30</v>
      </c>
      <c r="M72" s="453"/>
      <c r="N72" s="460" t="s">
        <v>31</v>
      </c>
      <c r="O72" s="461"/>
      <c r="P72" s="455" t="s">
        <v>32</v>
      </c>
      <c r="Q72" s="461"/>
      <c r="R72" s="455" t="s">
        <v>33</v>
      </c>
      <c r="S72" s="461"/>
      <c r="T72" s="455" t="s">
        <v>34</v>
      </c>
      <c r="U72" s="461"/>
      <c r="V72" s="455" t="s">
        <v>35</v>
      </c>
      <c r="W72" s="461"/>
      <c r="X72" s="455" t="s">
        <v>36</v>
      </c>
      <c r="Y72" s="453"/>
      <c r="Z72" s="459" t="s">
        <v>37</v>
      </c>
      <c r="AA72" s="459"/>
      <c r="AB72" s="459" t="s">
        <v>38</v>
      </c>
    </row>
    <row r="73" spans="1:28" s="1" customFormat="1" ht="12.75">
      <c r="A73" s="455"/>
      <c r="B73" s="454"/>
      <c r="C73" s="455"/>
      <c r="D73" s="454"/>
      <c r="E73" s="454"/>
      <c r="F73" s="454"/>
      <c r="G73" s="454"/>
      <c r="H73" s="454"/>
      <c r="I73" s="454"/>
      <c r="J73" s="454"/>
      <c r="K73" s="454"/>
      <c r="L73" s="454"/>
      <c r="M73" s="454"/>
      <c r="N73" s="454"/>
      <c r="O73" s="454"/>
      <c r="P73" s="454"/>
      <c r="Q73" s="453"/>
      <c r="R73" s="454"/>
      <c r="S73" s="454"/>
      <c r="T73" s="454"/>
      <c r="U73" s="454"/>
      <c r="V73" s="454"/>
      <c r="W73" s="454"/>
      <c r="X73" s="454"/>
      <c r="Y73" s="453"/>
      <c r="Z73" s="453"/>
      <c r="AA73" s="453"/>
      <c r="AB73" s="453"/>
    </row>
    <row r="74" spans="1:28" s="1" customFormat="1" ht="14.25">
      <c r="A74" s="455"/>
      <c r="B74" s="454"/>
      <c r="C74" s="454" t="s">
        <v>42</v>
      </c>
      <c r="D74" s="454"/>
      <c r="E74" s="454"/>
      <c r="F74" s="454"/>
      <c r="G74" s="454"/>
      <c r="H74" s="454"/>
      <c r="I74" s="454"/>
      <c r="J74" s="454"/>
      <c r="K74" s="454"/>
      <c r="L74" s="454"/>
      <c r="M74" s="454"/>
      <c r="N74" s="454"/>
      <c r="O74" s="454"/>
      <c r="P74" s="454"/>
      <c r="Q74" s="453"/>
      <c r="R74" s="454"/>
      <c r="S74" s="454"/>
      <c r="T74" s="462"/>
      <c r="U74" s="463"/>
      <c r="V74" s="454"/>
      <c r="W74" s="463"/>
      <c r="X74" s="454"/>
      <c r="Y74" s="453"/>
      <c r="Z74" s="453"/>
      <c r="AA74" s="453"/>
      <c r="AB74" s="453"/>
    </row>
    <row r="75" spans="1:28" s="1" customFormat="1" ht="12.75">
      <c r="A75" s="492" t="s">
        <v>44</v>
      </c>
      <c r="B75" s="454"/>
      <c r="C75" s="455">
        <v>1</v>
      </c>
      <c r="D75" s="454" t="s">
        <v>45</v>
      </c>
      <c r="E75" s="455"/>
      <c r="F75" s="464">
        <f>'TVDA Support EGD (2021)'!F75+'TVDA Support UGL (2021)'!F75</f>
        <v>0</v>
      </c>
      <c r="G75" s="464"/>
      <c r="H75" s="464">
        <f>'TVDA Support EGD (2021)'!H75+'TVDA Support UGL (2021)'!H75</f>
        <v>0</v>
      </c>
      <c r="I75" s="464"/>
      <c r="J75" s="464">
        <f>'TVDA Support EGD (2021)'!J75+'TVDA Support UGL (2021)'!J75</f>
        <v>0</v>
      </c>
      <c r="K75" s="464"/>
      <c r="L75" s="464">
        <f>'TVDA Support EGD (2021)'!L75+'TVDA Support UGL (2021)'!L75</f>
        <v>0</v>
      </c>
      <c r="M75" s="464"/>
      <c r="N75" s="464">
        <f>'TVDA Support EGD (2021)'!N75+'TVDA Support UGL (2021)'!N75</f>
        <v>0</v>
      </c>
      <c r="O75" s="464"/>
      <c r="P75" s="464">
        <f>'TVDA Support EGD (2021)'!P75+'TVDA Support UGL (2021)'!P75</f>
        <v>0</v>
      </c>
      <c r="Q75" s="464"/>
      <c r="R75" s="464">
        <f>'TVDA Support EGD (2021)'!R75+'TVDA Support UGL (2021)'!R75</f>
        <v>0</v>
      </c>
      <c r="S75" s="454"/>
      <c r="T75" s="465">
        <v>0.04</v>
      </c>
      <c r="U75" s="455"/>
      <c r="V75" s="466">
        <f>T75*P75</f>
        <v>0</v>
      </c>
      <c r="W75" s="466"/>
      <c r="X75" s="466">
        <f>T75*R75</f>
        <v>0</v>
      </c>
      <c r="Y75" s="466"/>
      <c r="Z75" s="466">
        <f>F75+N75-V75</f>
        <v>0</v>
      </c>
      <c r="AA75" s="466"/>
      <c r="AB75" s="466">
        <f>H75+N75-X75</f>
        <v>0</v>
      </c>
    </row>
    <row r="76" spans="1:28" s="1" customFormat="1" ht="12.75">
      <c r="A76" s="492" t="s">
        <v>46</v>
      </c>
      <c r="B76" s="454"/>
      <c r="C76" s="455">
        <v>1</v>
      </c>
      <c r="D76" s="454" t="s">
        <v>47</v>
      </c>
      <c r="E76" s="455"/>
      <c r="F76" s="464">
        <f>'TVDA Support EGD (2021)'!F76+'TVDA Support UGL (2021)'!F76</f>
        <v>7482.2973884721087</v>
      </c>
      <c r="G76" s="464"/>
      <c r="H76" s="464">
        <f>'TVDA Support EGD (2021)'!H76+'TVDA Support UGL (2021)'!H76</f>
        <v>7975.6356778219169</v>
      </c>
      <c r="I76" s="464"/>
      <c r="J76" s="464">
        <f>'TVDA Support EGD (2021)'!J76+'TVDA Support UGL (2021)'!J76</f>
        <v>5806.1555559944691</v>
      </c>
      <c r="K76" s="464"/>
      <c r="L76" s="464">
        <f>'TVDA Support EGD (2021)'!L76+'TVDA Support UGL (2021)'!L76</f>
        <v>18</v>
      </c>
      <c r="M76" s="464"/>
      <c r="N76" s="464">
        <f>'TVDA Support EGD (2021)'!N76+'TVDA Support UGL (2021)'!N76</f>
        <v>5788.1555559944691</v>
      </c>
      <c r="O76" s="464"/>
      <c r="P76" s="464">
        <f>'TVDA Support EGD (2021)'!P76+'TVDA Support UGL (2021)'!P76</f>
        <v>16164.530722463813</v>
      </c>
      <c r="Q76" s="464"/>
      <c r="R76" s="464">
        <f>'TVDA Support EGD (2021)'!R76+'TVDA Support UGL (2021)'!R76</f>
        <v>10869.713455819152</v>
      </c>
      <c r="S76" s="454"/>
      <c r="T76" s="465">
        <v>0.06</v>
      </c>
      <c r="U76" s="455"/>
      <c r="V76" s="466">
        <f t="shared" ref="V76:V83" si="10">T76*P76</f>
        <v>969.87184334782876</v>
      </c>
      <c r="W76" s="466"/>
      <c r="X76" s="466">
        <f t="shared" ref="X76:X83" si="11">T76*R76</f>
        <v>652.18280734914913</v>
      </c>
      <c r="Y76" s="466"/>
      <c r="Z76" s="466">
        <f t="shared" ref="Z76:Z93" si="12">F76+N76-V76</f>
        <v>12300.581101118751</v>
      </c>
      <c r="AA76" s="466"/>
      <c r="AB76" s="466">
        <f t="shared" ref="AB76:AB93" si="13">H76+N76-X76</f>
        <v>13111.608426467237</v>
      </c>
    </row>
    <row r="77" spans="1:28" s="1" customFormat="1" ht="12.75">
      <c r="A77" s="492" t="s">
        <v>48</v>
      </c>
      <c r="B77" s="454"/>
      <c r="C77" s="455">
        <v>2</v>
      </c>
      <c r="D77" s="454" t="s">
        <v>49</v>
      </c>
      <c r="E77" s="455"/>
      <c r="F77" s="464">
        <f>'TVDA Support EGD (2021)'!F77+'TVDA Support UGL (2021)'!F77</f>
        <v>0</v>
      </c>
      <c r="G77" s="464"/>
      <c r="H77" s="464">
        <f>'TVDA Support EGD (2021)'!H77+'TVDA Support UGL (2021)'!H77</f>
        <v>0</v>
      </c>
      <c r="I77" s="464"/>
      <c r="J77" s="464">
        <f>'TVDA Support EGD (2021)'!J77+'TVDA Support UGL (2021)'!J77</f>
        <v>0</v>
      </c>
      <c r="K77" s="464"/>
      <c r="L77" s="464">
        <f>'TVDA Support EGD (2021)'!L77+'TVDA Support UGL (2021)'!L77</f>
        <v>0</v>
      </c>
      <c r="M77" s="464"/>
      <c r="N77" s="464">
        <f>'TVDA Support EGD (2021)'!N77+'TVDA Support UGL (2021)'!N77</f>
        <v>0</v>
      </c>
      <c r="O77" s="464"/>
      <c r="P77" s="464">
        <f>'TVDA Support EGD (2021)'!P77+'TVDA Support UGL (2021)'!P77</f>
        <v>0</v>
      </c>
      <c r="Q77" s="464"/>
      <c r="R77" s="464">
        <f>'TVDA Support EGD (2021)'!R77+'TVDA Support UGL (2021)'!R77</f>
        <v>0</v>
      </c>
      <c r="S77" s="454"/>
      <c r="T77" s="465">
        <v>0.06</v>
      </c>
      <c r="U77" s="455"/>
      <c r="V77" s="466">
        <f t="shared" si="10"/>
        <v>0</v>
      </c>
      <c r="W77" s="466"/>
      <c r="X77" s="466">
        <f t="shared" si="11"/>
        <v>0</v>
      </c>
      <c r="Y77" s="466"/>
      <c r="Z77" s="466">
        <f t="shared" si="12"/>
        <v>0</v>
      </c>
      <c r="AA77" s="466"/>
      <c r="AB77" s="466">
        <f t="shared" si="13"/>
        <v>0</v>
      </c>
    </row>
    <row r="78" spans="1:28" s="1" customFormat="1" ht="12.75">
      <c r="A78" s="492" t="s">
        <v>50</v>
      </c>
      <c r="B78" s="454"/>
      <c r="C78" s="455">
        <v>3</v>
      </c>
      <c r="D78" s="454" t="s">
        <v>51</v>
      </c>
      <c r="E78" s="455"/>
      <c r="F78" s="464">
        <f>'TVDA Support EGD (2021)'!F78+'TVDA Support UGL (2021)'!F78</f>
        <v>0</v>
      </c>
      <c r="G78" s="464"/>
      <c r="H78" s="464">
        <f>'TVDA Support EGD (2021)'!H78+'TVDA Support UGL (2021)'!H78</f>
        <v>0</v>
      </c>
      <c r="I78" s="464"/>
      <c r="J78" s="464">
        <f>'TVDA Support EGD (2021)'!J78+'TVDA Support UGL (2021)'!J78</f>
        <v>0</v>
      </c>
      <c r="K78" s="464"/>
      <c r="L78" s="464">
        <f>'TVDA Support EGD (2021)'!L78+'TVDA Support UGL (2021)'!L78</f>
        <v>0</v>
      </c>
      <c r="M78" s="464"/>
      <c r="N78" s="464">
        <f>'TVDA Support EGD (2021)'!N78+'TVDA Support UGL (2021)'!N78</f>
        <v>0</v>
      </c>
      <c r="O78" s="464"/>
      <c r="P78" s="464">
        <f>'TVDA Support EGD (2021)'!P78+'TVDA Support UGL (2021)'!P78</f>
        <v>0</v>
      </c>
      <c r="Q78" s="464"/>
      <c r="R78" s="464">
        <f>'TVDA Support EGD (2021)'!R78+'TVDA Support UGL (2021)'!R78</f>
        <v>0</v>
      </c>
      <c r="S78" s="454"/>
      <c r="T78" s="465">
        <v>0.05</v>
      </c>
      <c r="U78" s="455"/>
      <c r="V78" s="466">
        <f t="shared" si="10"/>
        <v>0</v>
      </c>
      <c r="W78" s="466"/>
      <c r="X78" s="466">
        <f t="shared" si="11"/>
        <v>0</v>
      </c>
      <c r="Y78" s="466"/>
      <c r="Z78" s="466">
        <f t="shared" si="12"/>
        <v>0</v>
      </c>
      <c r="AA78" s="466"/>
      <c r="AB78" s="466">
        <f t="shared" si="13"/>
        <v>0</v>
      </c>
    </row>
    <row r="79" spans="1:28" s="1" customFormat="1" ht="12.75">
      <c r="A79" s="492" t="s">
        <v>52</v>
      </c>
      <c r="B79" s="454"/>
      <c r="C79" s="455">
        <v>6</v>
      </c>
      <c r="D79" s="454" t="s">
        <v>53</v>
      </c>
      <c r="E79" s="455"/>
      <c r="F79" s="464">
        <f>'TVDA Support EGD (2021)'!F79+'TVDA Support UGL (2021)'!F79</f>
        <v>0</v>
      </c>
      <c r="G79" s="464"/>
      <c r="H79" s="464">
        <f>'TVDA Support EGD (2021)'!H79+'TVDA Support UGL (2021)'!H79</f>
        <v>0</v>
      </c>
      <c r="I79" s="464"/>
      <c r="J79" s="464">
        <f>'TVDA Support EGD (2021)'!J79+'TVDA Support UGL (2021)'!J79</f>
        <v>0</v>
      </c>
      <c r="K79" s="464"/>
      <c r="L79" s="464">
        <f>'TVDA Support EGD (2021)'!L79+'TVDA Support UGL (2021)'!L79</f>
        <v>0</v>
      </c>
      <c r="M79" s="464"/>
      <c r="N79" s="464">
        <f>'TVDA Support EGD (2021)'!N79+'TVDA Support UGL (2021)'!N79</f>
        <v>0</v>
      </c>
      <c r="O79" s="464"/>
      <c r="P79" s="464">
        <f>'TVDA Support EGD (2021)'!P79+'TVDA Support UGL (2021)'!P79</f>
        <v>0</v>
      </c>
      <c r="Q79" s="464"/>
      <c r="R79" s="464">
        <f>'TVDA Support EGD (2021)'!R79+'TVDA Support UGL (2021)'!R79</f>
        <v>0</v>
      </c>
      <c r="S79" s="454"/>
      <c r="T79" s="465">
        <v>0.1</v>
      </c>
      <c r="U79" s="455"/>
      <c r="V79" s="466">
        <f t="shared" si="10"/>
        <v>0</v>
      </c>
      <c r="W79" s="466"/>
      <c r="X79" s="466">
        <f t="shared" si="11"/>
        <v>0</v>
      </c>
      <c r="Y79" s="466"/>
      <c r="Z79" s="466">
        <f t="shared" si="12"/>
        <v>0</v>
      </c>
      <c r="AA79" s="466"/>
      <c r="AB79" s="466">
        <f t="shared" si="13"/>
        <v>0</v>
      </c>
    </row>
    <row r="80" spans="1:28" s="1" customFormat="1" ht="12.75">
      <c r="A80" s="492" t="s">
        <v>54</v>
      </c>
      <c r="B80" s="454"/>
      <c r="C80" s="455">
        <v>7</v>
      </c>
      <c r="D80" s="454" t="s">
        <v>55</v>
      </c>
      <c r="E80" s="455"/>
      <c r="F80" s="464">
        <f>'TVDA Support EGD (2021)'!F80+'TVDA Support UGL (2021)'!F80</f>
        <v>2993.4776969126915</v>
      </c>
      <c r="G80" s="464"/>
      <c r="H80" s="464">
        <f>'TVDA Support EGD (2021)'!H80+'TVDA Support UGL (2021)'!H80</f>
        <v>3572.8604769603089</v>
      </c>
      <c r="I80" s="464"/>
      <c r="J80" s="464">
        <f>'TVDA Support EGD (2021)'!J80+'TVDA Support UGL (2021)'!J80</f>
        <v>3939.08</v>
      </c>
      <c r="K80" s="464"/>
      <c r="L80" s="464">
        <f>'TVDA Support EGD (2021)'!L80+'TVDA Support UGL (2021)'!L80</f>
        <v>109</v>
      </c>
      <c r="M80" s="464"/>
      <c r="N80" s="464">
        <f>'TVDA Support EGD (2021)'!N80+'TVDA Support UGL (2021)'!N80</f>
        <v>3830.08</v>
      </c>
      <c r="O80" s="464"/>
      <c r="P80" s="464">
        <f>'TVDA Support EGD (2021)'!P80+'TVDA Support UGL (2021)'!P80</f>
        <v>8738.5976969126914</v>
      </c>
      <c r="Q80" s="464"/>
      <c r="R80" s="464">
        <f>'TVDA Support EGD (2021)'!R80+'TVDA Support UGL (2021)'!R80</f>
        <v>5487.9004769603089</v>
      </c>
      <c r="S80" s="454"/>
      <c r="T80" s="465">
        <v>0.15</v>
      </c>
      <c r="U80" s="455"/>
      <c r="V80" s="466">
        <f t="shared" si="10"/>
        <v>1310.7896545369038</v>
      </c>
      <c r="W80" s="466"/>
      <c r="X80" s="466">
        <f t="shared" si="11"/>
        <v>823.18507154404631</v>
      </c>
      <c r="Y80" s="466"/>
      <c r="Z80" s="466">
        <f t="shared" si="12"/>
        <v>5512.7680423757874</v>
      </c>
      <c r="AA80" s="466"/>
      <c r="AB80" s="466">
        <f t="shared" si="13"/>
        <v>6579.7554054162629</v>
      </c>
    </row>
    <row r="81" spans="1:38" s="1" customFormat="1" ht="12.75">
      <c r="A81" s="492" t="s">
        <v>56</v>
      </c>
      <c r="B81" s="454"/>
      <c r="C81" s="455">
        <v>8</v>
      </c>
      <c r="D81" s="454" t="s">
        <v>57</v>
      </c>
      <c r="E81" s="455"/>
      <c r="F81" s="464">
        <f>'TVDA Support EGD (2021)'!F81+'TVDA Support UGL (2021)'!F81</f>
        <v>16797.284588395953</v>
      </c>
      <c r="G81" s="464"/>
      <c r="H81" s="464">
        <f>'TVDA Support EGD (2021)'!H81+'TVDA Support UGL (2021)'!H81</f>
        <v>21596.508756509076</v>
      </c>
      <c r="I81" s="464"/>
      <c r="J81" s="464">
        <f>'TVDA Support EGD (2021)'!J81+'TVDA Support UGL (2021)'!J81</f>
        <v>43271.311999999998</v>
      </c>
      <c r="K81" s="464"/>
      <c r="L81" s="464">
        <f>'TVDA Support EGD (2021)'!L81+'TVDA Support UGL (2021)'!L81</f>
        <v>4233.8900000000003</v>
      </c>
      <c r="M81" s="464"/>
      <c r="N81" s="464">
        <f>'TVDA Support EGD (2021)'!N81+'TVDA Support UGL (2021)'!N81</f>
        <v>39037.421999999999</v>
      </c>
      <c r="O81" s="464"/>
      <c r="P81" s="464">
        <f>'TVDA Support EGD (2021)'!P81+'TVDA Support UGL (2021)'!P81</f>
        <v>75353.417588395969</v>
      </c>
      <c r="Q81" s="464"/>
      <c r="R81" s="464">
        <f>'TVDA Support EGD (2021)'!R81+'TVDA Support UGL (2021)'!R81</f>
        <v>41115.219756509076</v>
      </c>
      <c r="S81" s="454"/>
      <c r="T81" s="465">
        <v>0.2</v>
      </c>
      <c r="U81" s="455"/>
      <c r="V81" s="466">
        <f t="shared" si="10"/>
        <v>15070.683517679194</v>
      </c>
      <c r="W81" s="466"/>
      <c r="X81" s="466">
        <f t="shared" si="11"/>
        <v>8223.0439513018155</v>
      </c>
      <c r="Y81" s="466"/>
      <c r="Z81" s="466">
        <f t="shared" si="12"/>
        <v>40764.023070716758</v>
      </c>
      <c r="AA81" s="466"/>
      <c r="AB81" s="466">
        <f t="shared" si="13"/>
        <v>52410.886805207258</v>
      </c>
    </row>
    <row r="82" spans="1:38" s="1" customFormat="1" ht="12.75">
      <c r="A82" s="492" t="s">
        <v>58</v>
      </c>
      <c r="B82" s="454"/>
      <c r="C82" s="455">
        <v>10</v>
      </c>
      <c r="D82" s="454" t="s">
        <v>59</v>
      </c>
      <c r="E82" s="455"/>
      <c r="F82" s="464">
        <f>'TVDA Support EGD (2021)'!F82+'TVDA Support UGL (2021)'!F82</f>
        <v>9661.8965313132812</v>
      </c>
      <c r="G82" s="464"/>
      <c r="H82" s="464">
        <f>'TVDA Support EGD (2021)'!H82+'TVDA Support UGL (2021)'!H82</f>
        <v>14932.021912029617</v>
      </c>
      <c r="I82" s="464"/>
      <c r="J82" s="464">
        <f>'TVDA Support EGD (2021)'!J82+'TVDA Support UGL (2021)'!J82</f>
        <v>5546.7759999999998</v>
      </c>
      <c r="K82" s="464"/>
      <c r="L82" s="464">
        <f>'TVDA Support EGD (2021)'!L82+'TVDA Support UGL (2021)'!L82</f>
        <v>0</v>
      </c>
      <c r="M82" s="464"/>
      <c r="N82" s="464">
        <f>'TVDA Support EGD (2021)'!N82+'TVDA Support UGL (2021)'!N82</f>
        <v>5546.7759999999998</v>
      </c>
      <c r="O82" s="464"/>
      <c r="P82" s="464">
        <f>'TVDA Support EGD (2021)'!P82+'TVDA Support UGL (2021)'!P82</f>
        <v>17982.060531313284</v>
      </c>
      <c r="Q82" s="464"/>
      <c r="R82" s="464">
        <f>'TVDA Support EGD (2021)'!R82+'TVDA Support UGL (2021)'!R82</f>
        <v>17705.409912029616</v>
      </c>
      <c r="S82" s="454"/>
      <c r="T82" s="465">
        <v>0.3</v>
      </c>
      <c r="U82" s="455"/>
      <c r="V82" s="466">
        <f t="shared" si="10"/>
        <v>5394.6181593939846</v>
      </c>
      <c r="W82" s="466"/>
      <c r="X82" s="466">
        <f t="shared" si="11"/>
        <v>5311.6229736088844</v>
      </c>
      <c r="Y82" s="466"/>
      <c r="Z82" s="466">
        <f t="shared" si="12"/>
        <v>9814.0543719192974</v>
      </c>
      <c r="AA82" s="466"/>
      <c r="AB82" s="466">
        <f t="shared" si="13"/>
        <v>15167.174938420731</v>
      </c>
    </row>
    <row r="83" spans="1:38" s="1" customFormat="1" ht="12.75">
      <c r="A83" s="492" t="s">
        <v>60</v>
      </c>
      <c r="B83" s="454"/>
      <c r="C83" s="455">
        <v>12</v>
      </c>
      <c r="D83" s="454" t="s">
        <v>61</v>
      </c>
      <c r="E83" s="455"/>
      <c r="F83" s="464">
        <f>'TVDA Support EGD (2021)'!F83+'TVDA Support UGL (2021)'!F83</f>
        <v>0</v>
      </c>
      <c r="G83" s="464"/>
      <c r="H83" s="464">
        <f>'TVDA Support EGD (2021)'!H83+'TVDA Support UGL (2021)'!H83</f>
        <v>18131.841416665498</v>
      </c>
      <c r="I83" s="464"/>
      <c r="J83" s="464">
        <f>'TVDA Support EGD (2021)'!J83+'TVDA Support UGL (2021)'!J83</f>
        <v>11365.041477012834</v>
      </c>
      <c r="K83" s="464"/>
      <c r="L83" s="464">
        <f>'TVDA Support EGD (2021)'!L83+'TVDA Support UGL (2021)'!L83</f>
        <v>777.14808945140044</v>
      </c>
      <c r="M83" s="464"/>
      <c r="N83" s="464">
        <f>'TVDA Support EGD (2021)'!N83+'TVDA Support UGL (2021)'!N83</f>
        <v>10587.893387561435</v>
      </c>
      <c r="O83" s="464"/>
      <c r="P83" s="464">
        <f>'TVDA Support EGD (2021)'!P83+'TVDA Support UGL (2021)'!P83</f>
        <v>10587.893387561435</v>
      </c>
      <c r="Q83" s="464"/>
      <c r="R83" s="464">
        <f>'TVDA Support EGD (2021)'!R83+'TVDA Support UGL (2021)'!R83</f>
        <v>23425.788110446214</v>
      </c>
      <c r="S83" s="454"/>
      <c r="T83" s="465">
        <v>1</v>
      </c>
      <c r="U83" s="455"/>
      <c r="V83" s="466">
        <f t="shared" si="10"/>
        <v>10587.893387561435</v>
      </c>
      <c r="W83" s="466"/>
      <c r="X83" s="466">
        <f t="shared" si="11"/>
        <v>23425.788110446214</v>
      </c>
      <c r="Y83" s="466"/>
      <c r="Z83" s="466">
        <f t="shared" si="12"/>
        <v>0</v>
      </c>
      <c r="AA83" s="466"/>
      <c r="AB83" s="466">
        <f t="shared" si="13"/>
        <v>5293.9466937807192</v>
      </c>
    </row>
    <row r="84" spans="1:38" s="1" customFormat="1" ht="12.75">
      <c r="A84" s="492" t="s">
        <v>62</v>
      </c>
      <c r="B84" s="454"/>
      <c r="C84" s="455">
        <v>13</v>
      </c>
      <c r="D84" s="454" t="s">
        <v>63</v>
      </c>
      <c r="E84" s="455"/>
      <c r="F84" s="464">
        <f>'TVDA Support EGD (2021)'!F84+'TVDA Support UGL (2021)'!F84</f>
        <v>0</v>
      </c>
      <c r="G84" s="464"/>
      <c r="H84" s="464">
        <f>'TVDA Support EGD (2021)'!H84+'TVDA Support UGL (2021)'!H84</f>
        <v>0</v>
      </c>
      <c r="I84" s="464"/>
      <c r="J84" s="464">
        <f>'TVDA Support EGD (2021)'!J84+'TVDA Support UGL (2021)'!J84</f>
        <v>0</v>
      </c>
      <c r="K84" s="464"/>
      <c r="L84" s="464">
        <f>'TVDA Support EGD (2021)'!L84+'TVDA Support UGL (2021)'!L84</f>
        <v>0</v>
      </c>
      <c r="M84" s="464"/>
      <c r="N84" s="464">
        <f>'TVDA Support EGD (2021)'!N84+'TVDA Support UGL (2021)'!N84</f>
        <v>0</v>
      </c>
      <c r="O84" s="464"/>
      <c r="P84" s="464">
        <f>'TVDA Support EGD (2021)'!P84+'TVDA Support UGL (2021)'!P84</f>
        <v>0</v>
      </c>
      <c r="Q84" s="464"/>
      <c r="R84" s="464">
        <f>'TVDA Support EGD (2021)'!R84+'TVDA Support UGL (2021)'!R84</f>
        <v>0</v>
      </c>
      <c r="S84" s="454"/>
      <c r="T84" s="465" t="s">
        <v>64</v>
      </c>
      <c r="U84" s="455"/>
      <c r="V84" s="466">
        <v>0</v>
      </c>
      <c r="W84" s="466"/>
      <c r="X84" s="466">
        <v>0</v>
      </c>
      <c r="Y84" s="466"/>
      <c r="Z84" s="466">
        <f t="shared" si="12"/>
        <v>0</v>
      </c>
      <c r="AA84" s="466"/>
      <c r="AB84" s="466">
        <f t="shared" si="13"/>
        <v>0</v>
      </c>
    </row>
    <row r="85" spans="1:38" s="1" customFormat="1" ht="12.75">
      <c r="A85" s="492" t="s">
        <v>65</v>
      </c>
      <c r="B85" s="454"/>
      <c r="C85" s="467">
        <v>14.1</v>
      </c>
      <c r="D85" s="454" t="s">
        <v>66</v>
      </c>
      <c r="E85" s="455"/>
      <c r="F85" s="464">
        <f>'TVDA Support EGD (2021)'!F85+'TVDA Support UGL (2021)'!F85</f>
        <v>1699.8460311839253</v>
      </c>
      <c r="G85" s="464"/>
      <c r="H85" s="464">
        <f>'TVDA Support EGD (2021)'!H85+'TVDA Support UGL (2021)'!H85</f>
        <v>1791.7296004371105</v>
      </c>
      <c r="I85" s="464"/>
      <c r="J85" s="464">
        <f>'TVDA Support EGD (2021)'!J85+'TVDA Support UGL (2021)'!J85</f>
        <v>2214.0696380897812</v>
      </c>
      <c r="K85" s="464"/>
      <c r="L85" s="464">
        <f>'TVDA Support EGD (2021)'!L85+'TVDA Support UGL (2021)'!L85</f>
        <v>199.36</v>
      </c>
      <c r="M85" s="464"/>
      <c r="N85" s="464">
        <f>'TVDA Support EGD (2021)'!N85+'TVDA Support UGL (2021)'!N85</f>
        <v>2014.709638089781</v>
      </c>
      <c r="O85" s="464"/>
      <c r="P85" s="464">
        <f>'TVDA Support EGD (2021)'!P85+'TVDA Support UGL (2021)'!P85</f>
        <v>4721.9104883185964</v>
      </c>
      <c r="Q85" s="464"/>
      <c r="R85" s="464">
        <f>'TVDA Support EGD (2021)'!R85+'TVDA Support UGL (2021)'!R85</f>
        <v>2799.0844194820011</v>
      </c>
      <c r="S85" s="454"/>
      <c r="T85" s="465">
        <v>0.05</v>
      </c>
      <c r="U85" s="455"/>
      <c r="V85" s="466">
        <f t="shared" ref="V85:V93" si="14">T85*P85</f>
        <v>236.09552441592984</v>
      </c>
      <c r="W85" s="466"/>
      <c r="X85" s="466">
        <f t="shared" ref="X85:X93" si="15">T85*R85</f>
        <v>139.95422097410005</v>
      </c>
      <c r="Y85" s="466"/>
      <c r="Z85" s="466">
        <f t="shared" si="12"/>
        <v>3478.4601448577764</v>
      </c>
      <c r="AA85" s="466"/>
      <c r="AB85" s="466">
        <f t="shared" si="13"/>
        <v>3666.4850175527918</v>
      </c>
      <c r="AF85" s="16"/>
      <c r="AG85" s="16"/>
      <c r="AH85" s="16"/>
      <c r="AI85" s="16"/>
      <c r="AJ85" s="16"/>
      <c r="AK85" s="16"/>
      <c r="AL85" s="16"/>
    </row>
    <row r="86" spans="1:38" s="1" customFormat="1" ht="12.75">
      <c r="A86" s="492" t="s">
        <v>67</v>
      </c>
      <c r="B86" s="454"/>
      <c r="C86" s="467">
        <v>14.1</v>
      </c>
      <c r="D86" s="454" t="s">
        <v>68</v>
      </c>
      <c r="E86" s="455"/>
      <c r="F86" s="464">
        <f>'TVDA Support EGD (2021)'!F86+'TVDA Support UGL (2021)'!F86</f>
        <v>0</v>
      </c>
      <c r="G86" s="464"/>
      <c r="H86" s="464">
        <f>'TVDA Support EGD (2021)'!H86+'TVDA Support UGL (2021)'!H86</f>
        <v>0</v>
      </c>
      <c r="I86" s="464"/>
      <c r="J86" s="464">
        <f>'TVDA Support EGD (2021)'!J86+'TVDA Support UGL (2021)'!J86</f>
        <v>0</v>
      </c>
      <c r="K86" s="464"/>
      <c r="L86" s="464">
        <f>'TVDA Support EGD (2021)'!L86+'TVDA Support UGL (2021)'!L86</f>
        <v>0</v>
      </c>
      <c r="M86" s="464"/>
      <c r="N86" s="464">
        <f>'TVDA Support EGD (2021)'!N86+'TVDA Support UGL (2021)'!N86</f>
        <v>0</v>
      </c>
      <c r="O86" s="464"/>
      <c r="P86" s="464">
        <f>'TVDA Support EGD (2021)'!P86+'TVDA Support UGL (2021)'!P86</f>
        <v>0</v>
      </c>
      <c r="Q86" s="464"/>
      <c r="R86" s="464">
        <f>'TVDA Support EGD (2021)'!R86+'TVDA Support UGL (2021)'!R86</f>
        <v>0</v>
      </c>
      <c r="S86" s="454"/>
      <c r="T86" s="465">
        <v>7.0000000000000007E-2</v>
      </c>
      <c r="U86" s="468"/>
      <c r="V86" s="466">
        <f t="shared" si="14"/>
        <v>0</v>
      </c>
      <c r="W86" s="466"/>
      <c r="X86" s="466">
        <f t="shared" si="15"/>
        <v>0</v>
      </c>
      <c r="Y86" s="466"/>
      <c r="Z86" s="466">
        <f t="shared" si="12"/>
        <v>0</v>
      </c>
      <c r="AA86" s="466"/>
      <c r="AB86" s="466">
        <f t="shared" si="13"/>
        <v>0</v>
      </c>
    </row>
    <row r="87" spans="1:38" s="1" customFormat="1" ht="12.75">
      <c r="A87" s="492" t="s">
        <v>69</v>
      </c>
      <c r="B87" s="454"/>
      <c r="C87" s="455">
        <v>17</v>
      </c>
      <c r="D87" s="454" t="s">
        <v>70</v>
      </c>
      <c r="E87" s="455"/>
      <c r="F87" s="464">
        <f>'TVDA Support EGD (2021)'!F87+'TVDA Support UGL (2021)'!F87</f>
        <v>0</v>
      </c>
      <c r="G87" s="464"/>
      <c r="H87" s="464">
        <f>'TVDA Support EGD (2021)'!H87+'TVDA Support UGL (2021)'!H87</f>
        <v>0</v>
      </c>
      <c r="I87" s="464"/>
      <c r="J87" s="464">
        <f>'TVDA Support EGD (2021)'!J87+'TVDA Support UGL (2021)'!J87</f>
        <v>0</v>
      </c>
      <c r="K87" s="464"/>
      <c r="L87" s="464">
        <f>'TVDA Support EGD (2021)'!L87+'TVDA Support UGL (2021)'!L87</f>
        <v>0</v>
      </c>
      <c r="M87" s="464"/>
      <c r="N87" s="464">
        <f>'TVDA Support EGD (2021)'!N87+'TVDA Support UGL (2021)'!N87</f>
        <v>0</v>
      </c>
      <c r="O87" s="464"/>
      <c r="P87" s="464">
        <f>'TVDA Support EGD (2021)'!P87+'TVDA Support UGL (2021)'!P87</f>
        <v>0</v>
      </c>
      <c r="Q87" s="464"/>
      <c r="R87" s="464">
        <f>'TVDA Support EGD (2021)'!R87+'TVDA Support UGL (2021)'!R87</f>
        <v>0</v>
      </c>
      <c r="S87" s="454"/>
      <c r="T87" s="465">
        <v>0.08</v>
      </c>
      <c r="U87" s="455"/>
      <c r="V87" s="466">
        <f t="shared" si="14"/>
        <v>0</v>
      </c>
      <c r="W87" s="466"/>
      <c r="X87" s="466">
        <f t="shared" si="15"/>
        <v>0</v>
      </c>
      <c r="Y87" s="466"/>
      <c r="Z87" s="466">
        <f t="shared" si="12"/>
        <v>0</v>
      </c>
      <c r="AA87" s="466"/>
      <c r="AB87" s="466">
        <f t="shared" si="13"/>
        <v>0</v>
      </c>
    </row>
    <row r="88" spans="1:38" s="1" customFormat="1" ht="12.75">
      <c r="A88" s="492" t="s">
        <v>71</v>
      </c>
      <c r="B88" s="454"/>
      <c r="C88" s="455">
        <v>38</v>
      </c>
      <c r="D88" s="454" t="s">
        <v>72</v>
      </c>
      <c r="E88" s="455"/>
      <c r="F88" s="464">
        <f>'TVDA Support EGD (2021)'!F88+'TVDA Support UGL (2021)'!F88</f>
        <v>2608.4362796157816</v>
      </c>
      <c r="G88" s="464"/>
      <c r="H88" s="464">
        <f>'TVDA Support EGD (2021)'!H88+'TVDA Support UGL (2021)'!H88</f>
        <v>4031.2197048607541</v>
      </c>
      <c r="I88" s="464"/>
      <c r="J88" s="464">
        <f>'TVDA Support EGD (2021)'!J88+'TVDA Support UGL (2021)'!J88</f>
        <v>11910.078</v>
      </c>
      <c r="K88" s="464"/>
      <c r="L88" s="464">
        <f>'TVDA Support EGD (2021)'!L88+'TVDA Support UGL (2021)'!L88</f>
        <v>0</v>
      </c>
      <c r="M88" s="464"/>
      <c r="N88" s="464">
        <f>'TVDA Support EGD (2021)'!N88+'TVDA Support UGL (2021)'!N88</f>
        <v>11910.078</v>
      </c>
      <c r="O88" s="464"/>
      <c r="P88" s="464">
        <f>'TVDA Support EGD (2021)'!P88+'TVDA Support UGL (2021)'!P88</f>
        <v>20473.553279615782</v>
      </c>
      <c r="Q88" s="464"/>
      <c r="R88" s="464">
        <f>'TVDA Support EGD (2021)'!R88+'TVDA Support UGL (2021)'!R88</f>
        <v>9986.2587048607529</v>
      </c>
      <c r="S88" s="454"/>
      <c r="T88" s="465">
        <v>0.3</v>
      </c>
      <c r="U88" s="455"/>
      <c r="V88" s="466">
        <f t="shared" si="14"/>
        <v>6142.0659838847341</v>
      </c>
      <c r="W88" s="466"/>
      <c r="X88" s="466">
        <f t="shared" si="15"/>
        <v>2995.8776114582256</v>
      </c>
      <c r="Y88" s="466"/>
      <c r="Z88" s="466">
        <f t="shared" si="12"/>
        <v>8376.4482957310465</v>
      </c>
      <c r="AA88" s="466"/>
      <c r="AB88" s="466">
        <f t="shared" si="13"/>
        <v>12945.420093402528</v>
      </c>
    </row>
    <row r="89" spans="1:38" s="1" customFormat="1" ht="12.75">
      <c r="A89" s="492" t="s">
        <v>73</v>
      </c>
      <c r="B89" s="454"/>
      <c r="C89" s="455">
        <v>41</v>
      </c>
      <c r="D89" s="454" t="s">
        <v>74</v>
      </c>
      <c r="E89" s="455"/>
      <c r="F89" s="464">
        <f>'TVDA Support EGD (2021)'!F89+'TVDA Support UGL (2021)'!F89</f>
        <v>571.31686119878759</v>
      </c>
      <c r="G89" s="464"/>
      <c r="H89" s="464">
        <f>'TVDA Support EGD (2021)'!H89+'TVDA Support UGL (2021)'!H89</f>
        <v>799.84360567830265</v>
      </c>
      <c r="I89" s="464"/>
      <c r="J89" s="464">
        <f>'TVDA Support EGD (2021)'!J89+'TVDA Support UGL (2021)'!J89</f>
        <v>30035.126432845987</v>
      </c>
      <c r="K89" s="464"/>
      <c r="L89" s="464">
        <f>'TVDA Support EGD (2021)'!L89+'TVDA Support UGL (2021)'!L89</f>
        <v>16</v>
      </c>
      <c r="M89" s="464"/>
      <c r="N89" s="464">
        <f>'TVDA Support EGD (2021)'!N89+'TVDA Support UGL (2021)'!N89</f>
        <v>30019.126432845987</v>
      </c>
      <c r="O89" s="464"/>
      <c r="P89" s="464">
        <f>'TVDA Support EGD (2021)'!P89+'TVDA Support UGL (2021)'!P89</f>
        <v>45600.006510467771</v>
      </c>
      <c r="Q89" s="464"/>
      <c r="R89" s="464">
        <f>'TVDA Support EGD (2021)'!R89+'TVDA Support UGL (2021)'!R89</f>
        <v>15809.406822101297</v>
      </c>
      <c r="S89" s="454"/>
      <c r="T89" s="465">
        <v>0.25</v>
      </c>
      <c r="U89" s="455"/>
      <c r="V89" s="466">
        <f t="shared" si="14"/>
        <v>11400.001627616943</v>
      </c>
      <c r="W89" s="466"/>
      <c r="X89" s="466">
        <f t="shared" si="15"/>
        <v>3952.3517055253242</v>
      </c>
      <c r="Y89" s="466"/>
      <c r="Z89" s="466">
        <f t="shared" si="12"/>
        <v>19190.441666427832</v>
      </c>
      <c r="AA89" s="466"/>
      <c r="AB89" s="466">
        <f t="shared" si="13"/>
        <v>26866.618332998965</v>
      </c>
    </row>
    <row r="90" spans="1:38" s="1" customFormat="1" ht="12.75">
      <c r="A90" s="492" t="s">
        <v>75</v>
      </c>
      <c r="B90" s="454"/>
      <c r="C90" s="455">
        <v>45</v>
      </c>
      <c r="D90" s="469" t="s">
        <v>76</v>
      </c>
      <c r="E90" s="455"/>
      <c r="F90" s="464">
        <f>'TVDA Support EGD (2021)'!F90+'TVDA Support UGL (2021)'!F90</f>
        <v>0</v>
      </c>
      <c r="G90" s="464"/>
      <c r="H90" s="464">
        <f>'TVDA Support EGD (2021)'!H90+'TVDA Support UGL (2021)'!H90</f>
        <v>0</v>
      </c>
      <c r="I90" s="464"/>
      <c r="J90" s="464">
        <f>'TVDA Support EGD (2021)'!J90+'TVDA Support UGL (2021)'!J90</f>
        <v>0</v>
      </c>
      <c r="K90" s="464"/>
      <c r="L90" s="464">
        <f>'TVDA Support EGD (2021)'!L90+'TVDA Support UGL (2021)'!L90</f>
        <v>0</v>
      </c>
      <c r="M90" s="464"/>
      <c r="N90" s="464">
        <f>'TVDA Support EGD (2021)'!N90+'TVDA Support UGL (2021)'!N90</f>
        <v>0</v>
      </c>
      <c r="O90" s="464"/>
      <c r="P90" s="464">
        <f>'TVDA Support EGD (2021)'!P90+'TVDA Support UGL (2021)'!P90</f>
        <v>0</v>
      </c>
      <c r="Q90" s="464"/>
      <c r="R90" s="464">
        <f>'TVDA Support EGD (2021)'!R90+'TVDA Support UGL (2021)'!R90</f>
        <v>0</v>
      </c>
      <c r="S90" s="454"/>
      <c r="T90" s="465">
        <v>0.45</v>
      </c>
      <c r="U90" s="455"/>
      <c r="V90" s="466">
        <f t="shared" si="14"/>
        <v>0</v>
      </c>
      <c r="W90" s="466"/>
      <c r="X90" s="466">
        <f t="shared" si="15"/>
        <v>0</v>
      </c>
      <c r="Y90" s="466"/>
      <c r="Z90" s="466">
        <f t="shared" si="12"/>
        <v>0</v>
      </c>
      <c r="AA90" s="466"/>
      <c r="AB90" s="466">
        <f t="shared" si="13"/>
        <v>0</v>
      </c>
    </row>
    <row r="91" spans="1:38" s="1" customFormat="1" ht="12.75">
      <c r="A91" s="492" t="s">
        <v>77</v>
      </c>
      <c r="B91" s="454"/>
      <c r="C91" s="455">
        <v>49</v>
      </c>
      <c r="D91" s="454" t="s">
        <v>78</v>
      </c>
      <c r="E91" s="455"/>
      <c r="F91" s="464">
        <f>'TVDA Support EGD (2021)'!F91+'TVDA Support UGL (2021)'!F91</f>
        <v>32268.105011058433</v>
      </c>
      <c r="G91" s="464"/>
      <c r="H91" s="464">
        <f>'TVDA Support EGD (2021)'!H91+'TVDA Support UGL (2021)'!H91</f>
        <v>35201.569102972833</v>
      </c>
      <c r="I91" s="464"/>
      <c r="J91" s="464">
        <f>'TVDA Support EGD (2021)'!J91+'TVDA Support UGL (2021)'!J91</f>
        <v>80470.106</v>
      </c>
      <c r="K91" s="464"/>
      <c r="L91" s="464">
        <f>'TVDA Support EGD (2021)'!L91+'TVDA Support UGL (2021)'!L91</f>
        <v>8582.39</v>
      </c>
      <c r="M91" s="464"/>
      <c r="N91" s="464">
        <f>'TVDA Support EGD (2021)'!N91+'TVDA Support UGL (2021)'!N91</f>
        <v>71887.716</v>
      </c>
      <c r="O91" s="464"/>
      <c r="P91" s="464">
        <f>'TVDA Support EGD (2021)'!P91+'TVDA Support UGL (2021)'!P91</f>
        <v>140099.67901105841</v>
      </c>
      <c r="Q91" s="464"/>
      <c r="R91" s="464">
        <f>'TVDA Support EGD (2021)'!R91+'TVDA Support UGL (2021)'!R91</f>
        <v>71145.427102972841</v>
      </c>
      <c r="S91" s="454"/>
      <c r="T91" s="465">
        <v>0.08</v>
      </c>
      <c r="U91" s="455"/>
      <c r="V91" s="466">
        <f t="shared" si="14"/>
        <v>11207.974320884674</v>
      </c>
      <c r="W91" s="466"/>
      <c r="X91" s="466">
        <f t="shared" si="15"/>
        <v>5691.634168237827</v>
      </c>
      <c r="Y91" s="466"/>
      <c r="Z91" s="466">
        <f t="shared" si="12"/>
        <v>92947.846690173756</v>
      </c>
      <c r="AA91" s="466"/>
      <c r="AB91" s="466">
        <f t="shared" si="13"/>
        <v>101397.65093473501</v>
      </c>
    </row>
    <row r="92" spans="1:38" s="1" customFormat="1" ht="12.75">
      <c r="A92" s="492" t="s">
        <v>79</v>
      </c>
      <c r="B92" s="454"/>
      <c r="C92" s="455">
        <v>50</v>
      </c>
      <c r="D92" s="469" t="s">
        <v>80</v>
      </c>
      <c r="E92" s="455"/>
      <c r="F92" s="464">
        <f>'TVDA Support EGD (2021)'!F92+'TVDA Support UGL (2021)'!F92</f>
        <v>5330.533294015635</v>
      </c>
      <c r="G92" s="464"/>
      <c r="H92" s="464">
        <f>'TVDA Support EGD (2021)'!H92+'TVDA Support UGL (2021)'!H92</f>
        <v>22083.637932350488</v>
      </c>
      <c r="I92" s="464"/>
      <c r="J92" s="464">
        <f>'TVDA Support EGD (2021)'!J92+'TVDA Support UGL (2021)'!J92</f>
        <v>40091.626017160001</v>
      </c>
      <c r="K92" s="464"/>
      <c r="L92" s="464">
        <f>'TVDA Support EGD (2021)'!L92+'TVDA Support UGL (2021)'!L92</f>
        <v>18135.003753498801</v>
      </c>
      <c r="M92" s="464"/>
      <c r="N92" s="464">
        <f>'TVDA Support EGD (2021)'!N92+'TVDA Support UGL (2021)'!N92</f>
        <v>21956.622263661196</v>
      </c>
      <c r="O92" s="464"/>
      <c r="P92" s="464">
        <f>'TVDA Support EGD (2021)'!P92+'TVDA Support UGL (2021)'!P92</f>
        <v>38265.466689507433</v>
      </c>
      <c r="Q92" s="464"/>
      <c r="R92" s="464">
        <f>'TVDA Support EGD (2021)'!R92+'TVDA Support UGL (2021)'!R92</f>
        <v>33061.949064181084</v>
      </c>
      <c r="S92" s="454"/>
      <c r="T92" s="465">
        <v>0.55000000000000004</v>
      </c>
      <c r="U92" s="455"/>
      <c r="V92" s="466">
        <f t="shared" si="14"/>
        <v>21046.006679229089</v>
      </c>
      <c r="W92" s="466"/>
      <c r="X92" s="466">
        <f t="shared" si="15"/>
        <v>18184.071985299597</v>
      </c>
      <c r="Y92" s="466"/>
      <c r="Z92" s="466">
        <f t="shared" si="12"/>
        <v>6241.1488784477406</v>
      </c>
      <c r="AA92" s="466"/>
      <c r="AB92" s="466">
        <f t="shared" si="13"/>
        <v>25856.188210712091</v>
      </c>
    </row>
    <row r="93" spans="1:38" s="1" customFormat="1" ht="12.75">
      <c r="A93" s="492" t="s">
        <v>81</v>
      </c>
      <c r="B93" s="454"/>
      <c r="C93" s="455">
        <v>51</v>
      </c>
      <c r="D93" s="454" t="s">
        <v>82</v>
      </c>
      <c r="E93" s="455"/>
      <c r="F93" s="867">
        <f>'TVDA Support EGD (2021)'!F93+'TVDA Support UGL (2021)'!F93</f>
        <v>506263.54339445266</v>
      </c>
      <c r="G93" s="466"/>
      <c r="H93" s="867">
        <f>'TVDA Support EGD (2021)'!H93+'TVDA Support UGL (2021)'!H93</f>
        <v>539643.55724463635</v>
      </c>
      <c r="I93" s="466"/>
      <c r="J93" s="867">
        <f>'TVDA Support EGD (2021)'!J93+'TVDA Support UGL (2021)'!J93</f>
        <v>639216.73998153361</v>
      </c>
      <c r="K93" s="466"/>
      <c r="L93" s="867">
        <f>'TVDA Support EGD (2021)'!L93+'TVDA Support UGL (2021)'!L93</f>
        <v>50127.661999963137</v>
      </c>
      <c r="M93" s="466"/>
      <c r="N93" s="867">
        <f>'TVDA Support EGD (2021)'!N93+'TVDA Support UGL (2021)'!N93</f>
        <v>589089.0779815705</v>
      </c>
      <c r="O93" s="466"/>
      <c r="P93" s="867">
        <f>'TVDA Support EGD (2021)'!P93+'TVDA Support UGL (2021)'!P93</f>
        <v>1389897.1603668085</v>
      </c>
      <c r="Q93" s="466"/>
      <c r="R93" s="867">
        <f>'TVDA Support EGD (2021)'!R93+'TVDA Support UGL (2021)'!R93</f>
        <v>834188.0962354216</v>
      </c>
      <c r="S93" s="454"/>
      <c r="T93" s="465">
        <v>0.06</v>
      </c>
      <c r="U93" s="455"/>
      <c r="V93" s="866">
        <f t="shared" si="14"/>
        <v>83393.829622008503</v>
      </c>
      <c r="W93" s="466"/>
      <c r="X93" s="866">
        <f t="shared" si="15"/>
        <v>50051.285774125296</v>
      </c>
      <c r="Y93" s="466"/>
      <c r="Z93" s="866">
        <f t="shared" si="12"/>
        <v>1011958.7917540147</v>
      </c>
      <c r="AA93" s="466"/>
      <c r="AB93" s="866">
        <f t="shared" si="13"/>
        <v>1078681.3494520816</v>
      </c>
    </row>
    <row r="94" spans="1:38" s="1" customFormat="1" ht="12.75">
      <c r="A94" s="493"/>
      <c r="B94" s="454"/>
      <c r="C94" s="455"/>
      <c r="D94" s="454"/>
      <c r="E94" s="454"/>
      <c r="F94" s="454"/>
      <c r="G94" s="454"/>
      <c r="H94" s="454"/>
      <c r="I94" s="454"/>
      <c r="J94" s="466"/>
      <c r="K94" s="466"/>
      <c r="L94" s="466"/>
      <c r="M94" s="466"/>
      <c r="N94" s="466"/>
      <c r="O94" s="466"/>
      <c r="P94" s="466"/>
      <c r="Q94" s="470"/>
      <c r="R94" s="466"/>
      <c r="S94" s="454"/>
      <c r="T94" s="455"/>
      <c r="U94" s="454"/>
      <c r="V94" s="471"/>
      <c r="W94" s="471"/>
      <c r="X94" s="471"/>
      <c r="Y94" s="453"/>
      <c r="Z94" s="471"/>
      <c r="AA94" s="453"/>
      <c r="AB94" s="453"/>
    </row>
    <row r="95" spans="1:38" s="1" customFormat="1" ht="13.5" thickBot="1">
      <c r="A95" s="493" t="s">
        <v>83</v>
      </c>
      <c r="B95" s="454"/>
      <c r="C95" s="454" t="s">
        <v>84</v>
      </c>
      <c r="D95" s="454"/>
      <c r="E95" s="472" t="s">
        <v>85</v>
      </c>
      <c r="F95" s="473">
        <f>SUM(F75:F94)</f>
        <v>585676.73707661929</v>
      </c>
      <c r="G95" s="466"/>
      <c r="H95" s="473">
        <f>SUM(H75:H94)</f>
        <v>669760.4254309223</v>
      </c>
      <c r="I95" s="472"/>
      <c r="J95" s="473">
        <f>SUM(J75:J94)</f>
        <v>873866.11110263667</v>
      </c>
      <c r="K95" s="466"/>
      <c r="L95" s="473">
        <f>SUM(L75:L94)</f>
        <v>82198.453842913339</v>
      </c>
      <c r="M95" s="474"/>
      <c r="N95" s="473">
        <f>SUM(N75:N94)</f>
        <v>791667.6572597234</v>
      </c>
      <c r="O95" s="466"/>
      <c r="P95" s="473">
        <f>SUM(P75:P94)</f>
        <v>1767884.2762724238</v>
      </c>
      <c r="Q95" s="474"/>
      <c r="R95" s="473">
        <f>SUM(R75:R94)</f>
        <v>1065594.2540607839</v>
      </c>
      <c r="S95" s="454"/>
      <c r="T95" s="455"/>
      <c r="U95" s="472" t="s">
        <v>85</v>
      </c>
      <c r="V95" s="475">
        <f>SUM(V75:V94)</f>
        <v>166759.83032055921</v>
      </c>
      <c r="W95" s="476" t="s">
        <v>85</v>
      </c>
      <c r="X95" s="475">
        <f>SUM(X75:X94)</f>
        <v>119450.99837987048</v>
      </c>
      <c r="Y95" s="453"/>
      <c r="Z95" s="475">
        <f>SUM(Z75:Z94)</f>
        <v>1210584.5640157834</v>
      </c>
      <c r="AA95" s="453"/>
      <c r="AB95" s="475">
        <f>SUM(AB75:AB94)</f>
        <v>1341977.0843107752</v>
      </c>
    </row>
    <row r="96" spans="1:38" s="1" customFormat="1" ht="13.5" thickTop="1">
      <c r="A96" s="454"/>
      <c r="B96" s="454"/>
      <c r="C96" s="455"/>
      <c r="D96" s="454"/>
      <c r="E96" s="455"/>
      <c r="F96" s="455"/>
      <c r="G96" s="455"/>
      <c r="H96" s="455"/>
      <c r="I96" s="455"/>
      <c r="J96" s="454"/>
      <c r="K96" s="454"/>
      <c r="L96" s="454"/>
      <c r="M96" s="454"/>
      <c r="N96" s="453"/>
      <c r="O96" s="453"/>
      <c r="P96" s="453"/>
      <c r="Q96" s="453"/>
      <c r="R96" s="453"/>
      <c r="S96" s="453"/>
      <c r="T96" s="453"/>
      <c r="U96" s="453"/>
      <c r="V96" s="453"/>
      <c r="W96" s="453"/>
      <c r="X96" s="453"/>
      <c r="Y96" s="453"/>
      <c r="Z96" s="453"/>
      <c r="AA96" s="453"/>
      <c r="AB96" s="453"/>
    </row>
    <row r="97" spans="1:28" s="1" customFormat="1" ht="12.75">
      <c r="A97" s="478"/>
      <c r="B97" s="454"/>
      <c r="C97" s="455"/>
      <c r="D97" s="454"/>
      <c r="E97" s="454"/>
      <c r="F97" s="454"/>
      <c r="G97" s="454"/>
      <c r="H97" s="454"/>
      <c r="I97" s="454"/>
      <c r="J97" s="454"/>
      <c r="K97" s="454"/>
      <c r="L97" s="454"/>
      <c r="M97" s="454"/>
      <c r="N97" s="453"/>
      <c r="O97" s="453"/>
      <c r="P97" s="453"/>
      <c r="Q97" s="453"/>
      <c r="R97" s="453"/>
      <c r="S97" s="453"/>
      <c r="T97" s="453"/>
      <c r="U97" s="453"/>
      <c r="V97" s="453"/>
      <c r="W97" s="453"/>
      <c r="X97" s="453"/>
      <c r="Y97" s="453"/>
      <c r="Z97" s="453"/>
      <c r="AA97" s="453"/>
      <c r="AB97" s="453"/>
    </row>
    <row r="98" spans="1:28" s="1" customFormat="1" ht="12.75">
      <c r="A98" s="478"/>
      <c r="B98" s="454"/>
      <c r="C98" s="455"/>
      <c r="D98" s="454"/>
      <c r="E98" s="454"/>
      <c r="F98" s="454"/>
      <c r="G98" s="454"/>
      <c r="H98" s="454"/>
      <c r="I98" s="454"/>
      <c r="J98" s="454"/>
      <c r="K98" s="454"/>
      <c r="L98" s="454"/>
      <c r="M98" s="454"/>
      <c r="N98" s="453"/>
      <c r="O98" s="453"/>
      <c r="P98" s="453"/>
      <c r="Q98" s="453"/>
      <c r="R98" s="453"/>
      <c r="S98" s="453"/>
      <c r="T98" s="453"/>
      <c r="U98" s="453"/>
      <c r="V98" s="453"/>
      <c r="W98" s="453"/>
      <c r="X98" s="453"/>
      <c r="Y98" s="453"/>
      <c r="Z98" s="453"/>
      <c r="AA98" s="453"/>
      <c r="AB98" s="453"/>
    </row>
    <row r="99" spans="1:28" s="1" customFormat="1" ht="12.75">
      <c r="A99" s="454"/>
      <c r="B99" s="454"/>
      <c r="C99" s="455"/>
      <c r="D99" s="456" t="s">
        <v>88</v>
      </c>
      <c r="E99" s="454"/>
      <c r="F99" s="457" t="s">
        <v>3</v>
      </c>
      <c r="G99" s="454"/>
      <c r="H99" s="457" t="s">
        <v>3</v>
      </c>
      <c r="I99" s="454"/>
      <c r="J99" s="457" t="s">
        <v>4</v>
      </c>
      <c r="K99" s="458"/>
      <c r="L99" s="458" t="s">
        <v>100</v>
      </c>
      <c r="M99" s="455"/>
      <c r="N99" s="458" t="s">
        <v>101</v>
      </c>
      <c r="O99" s="458"/>
      <c r="P99" s="458" t="s">
        <v>6</v>
      </c>
      <c r="Q99" s="459"/>
      <c r="R99" s="458" t="s">
        <v>7</v>
      </c>
      <c r="S99" s="458"/>
      <c r="T99" s="458"/>
      <c r="U99" s="458"/>
      <c r="V99" s="458"/>
      <c r="W99" s="459"/>
      <c r="X99" s="459"/>
      <c r="Y99" s="453"/>
      <c r="Z99" s="457" t="s">
        <v>8</v>
      </c>
      <c r="AA99" s="454"/>
      <c r="AB99" s="457" t="s">
        <v>8</v>
      </c>
    </row>
    <row r="100" spans="1:28" s="1" customFormat="1" ht="12.75">
      <c r="A100" s="454" t="s">
        <v>9</v>
      </c>
      <c r="B100" s="454"/>
      <c r="C100" s="455"/>
      <c r="D100" s="454"/>
      <c r="E100" s="454"/>
      <c r="F100" s="455" t="s">
        <v>10</v>
      </c>
      <c r="G100" s="454"/>
      <c r="H100" s="455" t="s">
        <v>10</v>
      </c>
      <c r="I100" s="454"/>
      <c r="J100" s="455" t="s">
        <v>11</v>
      </c>
      <c r="K100" s="455"/>
      <c r="L100" s="455" t="s">
        <v>102</v>
      </c>
      <c r="M100" s="455"/>
      <c r="N100" s="455" t="s">
        <v>100</v>
      </c>
      <c r="O100" s="455"/>
      <c r="P100" s="455" t="s">
        <v>15</v>
      </c>
      <c r="Q100" s="459"/>
      <c r="R100" s="455" t="s">
        <v>15</v>
      </c>
      <c r="S100" s="455"/>
      <c r="T100" s="455" t="s">
        <v>16</v>
      </c>
      <c r="U100" s="455"/>
      <c r="V100" s="455" t="s">
        <v>17</v>
      </c>
      <c r="W100" s="455"/>
      <c r="X100" s="455" t="s">
        <v>18</v>
      </c>
      <c r="Y100" s="453"/>
      <c r="Z100" s="455" t="s">
        <v>10</v>
      </c>
      <c r="AA100" s="454"/>
      <c r="AB100" s="455" t="s">
        <v>10</v>
      </c>
    </row>
    <row r="101" spans="1:28" s="1" customFormat="1" ht="13.5" thickBot="1">
      <c r="A101" s="488" t="s">
        <v>20</v>
      </c>
      <c r="B101" s="488"/>
      <c r="C101" s="488" t="s">
        <v>21</v>
      </c>
      <c r="D101" s="488"/>
      <c r="E101" s="488"/>
      <c r="F101" s="489" t="s">
        <v>6</v>
      </c>
      <c r="G101" s="488"/>
      <c r="H101" s="489" t="s">
        <v>7</v>
      </c>
      <c r="I101" s="488"/>
      <c r="J101" s="489" t="s">
        <v>6</v>
      </c>
      <c r="K101" s="489"/>
      <c r="L101" s="489" t="s">
        <v>5</v>
      </c>
      <c r="M101" s="489"/>
      <c r="N101" s="489" t="s">
        <v>102</v>
      </c>
      <c r="O101" s="489"/>
      <c r="P101" s="489" t="s">
        <v>23</v>
      </c>
      <c r="Q101" s="490"/>
      <c r="R101" s="489" t="s">
        <v>23</v>
      </c>
      <c r="S101" s="489"/>
      <c r="T101" s="489" t="s">
        <v>24</v>
      </c>
      <c r="U101" s="489"/>
      <c r="V101" s="489" t="s">
        <v>25</v>
      </c>
      <c r="W101" s="489"/>
      <c r="X101" s="489" t="s">
        <v>25</v>
      </c>
      <c r="Y101" s="491"/>
      <c r="Z101" s="489" t="s">
        <v>6</v>
      </c>
      <c r="AA101" s="488"/>
      <c r="AB101" s="489" t="s">
        <v>7</v>
      </c>
    </row>
    <row r="102" spans="1:28" s="1" customFormat="1" ht="12.75">
      <c r="A102" s="454"/>
      <c r="B102" s="454"/>
      <c r="C102" s="455"/>
      <c r="D102" s="454"/>
      <c r="E102" s="454"/>
      <c r="F102" s="455" t="s">
        <v>27</v>
      </c>
      <c r="G102" s="454"/>
      <c r="H102" s="455" t="s">
        <v>28</v>
      </c>
      <c r="I102" s="454"/>
      <c r="J102" s="455" t="s">
        <v>29</v>
      </c>
      <c r="K102" s="454"/>
      <c r="L102" s="455" t="s">
        <v>30</v>
      </c>
      <c r="M102" s="453"/>
      <c r="N102" s="460" t="s">
        <v>31</v>
      </c>
      <c r="O102" s="461"/>
      <c r="P102" s="455" t="s">
        <v>32</v>
      </c>
      <c r="Q102" s="461"/>
      <c r="R102" s="455" t="s">
        <v>33</v>
      </c>
      <c r="S102" s="461"/>
      <c r="T102" s="455" t="s">
        <v>34</v>
      </c>
      <c r="U102" s="461"/>
      <c r="V102" s="455" t="s">
        <v>35</v>
      </c>
      <c r="W102" s="461"/>
      <c r="X102" s="455" t="s">
        <v>36</v>
      </c>
      <c r="Y102" s="453"/>
      <c r="Z102" s="459" t="s">
        <v>37</v>
      </c>
      <c r="AA102" s="459"/>
      <c r="AB102" s="459" t="s">
        <v>38</v>
      </c>
    </row>
    <row r="103" spans="1:28" s="1" customFormat="1" ht="12.75">
      <c r="A103" s="455"/>
      <c r="B103" s="454"/>
      <c r="C103" s="455"/>
      <c r="D103" s="454"/>
      <c r="E103" s="454"/>
      <c r="F103" s="454"/>
      <c r="G103" s="454"/>
      <c r="H103" s="454"/>
      <c r="I103" s="454"/>
      <c r="J103" s="454"/>
      <c r="K103" s="454"/>
      <c r="L103" s="454"/>
      <c r="M103" s="454"/>
      <c r="N103" s="454"/>
      <c r="O103" s="454"/>
      <c r="P103" s="454"/>
      <c r="Q103" s="453"/>
      <c r="R103" s="454"/>
      <c r="S103" s="454"/>
      <c r="T103" s="454"/>
      <c r="U103" s="454"/>
      <c r="V103" s="454"/>
      <c r="W103" s="454"/>
      <c r="X103" s="454"/>
      <c r="Y103" s="453"/>
      <c r="Z103" s="453"/>
      <c r="AA103" s="453"/>
      <c r="AB103" s="453"/>
    </row>
    <row r="104" spans="1:28" s="1" customFormat="1" ht="14.25">
      <c r="A104" s="455"/>
      <c r="B104" s="454"/>
      <c r="C104" s="454" t="s">
        <v>42</v>
      </c>
      <c r="D104" s="454"/>
      <c r="E104" s="454"/>
      <c r="F104" s="454"/>
      <c r="G104" s="454"/>
      <c r="H104" s="454"/>
      <c r="I104" s="454"/>
      <c r="J104" s="454"/>
      <c r="K104" s="454"/>
      <c r="L104" s="454"/>
      <c r="M104" s="454"/>
      <c r="N104" s="454"/>
      <c r="O104" s="454"/>
      <c r="P104" s="454"/>
      <c r="Q104" s="453"/>
      <c r="R104" s="454"/>
      <c r="S104" s="454"/>
      <c r="T104" s="462"/>
      <c r="U104" s="463"/>
      <c r="V104" s="454"/>
      <c r="W104" s="463"/>
      <c r="X104" s="454"/>
      <c r="Y104" s="453"/>
      <c r="Z104" s="453"/>
      <c r="AA104" s="453"/>
      <c r="AB104" s="453"/>
    </row>
    <row r="105" spans="1:28" s="1" customFormat="1" ht="12.75">
      <c r="A105" s="492" t="s">
        <v>44</v>
      </c>
      <c r="B105" s="454"/>
      <c r="C105" s="455">
        <v>1</v>
      </c>
      <c r="D105" s="454" t="s">
        <v>45</v>
      </c>
      <c r="E105" s="455"/>
      <c r="F105" s="464">
        <f>'TVDA Support EGD (2021)'!F105+'TVDA Support UGL (2021)'!F105</f>
        <v>0</v>
      </c>
      <c r="G105" s="464"/>
      <c r="H105" s="464">
        <f>'TVDA Support EGD (2021)'!H105+'TVDA Support UGL (2021)'!H105</f>
        <v>0</v>
      </c>
      <c r="I105" s="464"/>
      <c r="J105" s="464">
        <f>'TVDA Support EGD (2021)'!J105+'TVDA Support UGL (2021)'!J105</f>
        <v>0</v>
      </c>
      <c r="K105" s="464"/>
      <c r="L105" s="464">
        <f>'TVDA Support EGD (2021)'!L105+'TVDA Support UGL (2021)'!L105</f>
        <v>0</v>
      </c>
      <c r="M105" s="464"/>
      <c r="N105" s="464">
        <f>'TVDA Support EGD (2021)'!N105+'TVDA Support UGL (2021)'!N105</f>
        <v>0</v>
      </c>
      <c r="O105" s="464"/>
      <c r="P105" s="464">
        <f>'TVDA Support EGD (2021)'!P105+'TVDA Support UGL (2021)'!P105</f>
        <v>0</v>
      </c>
      <c r="Q105" s="464"/>
      <c r="R105" s="464">
        <f>'TVDA Support EGD (2021)'!R105+'TVDA Support UGL (2021)'!R105</f>
        <v>0</v>
      </c>
      <c r="S105" s="454"/>
      <c r="T105" s="465">
        <v>0.04</v>
      </c>
      <c r="U105" s="455"/>
      <c r="V105" s="466">
        <f>T105*P105</f>
        <v>0</v>
      </c>
      <c r="W105" s="466"/>
      <c r="X105" s="466">
        <f>T105*R105</f>
        <v>0</v>
      </c>
      <c r="Y105" s="466"/>
      <c r="Z105" s="466">
        <f>F105+N105-V105</f>
        <v>0</v>
      </c>
      <c r="AA105" s="466"/>
      <c r="AB105" s="466">
        <f>H105+N105-X105</f>
        <v>0</v>
      </c>
    </row>
    <row r="106" spans="1:28" s="1" customFormat="1" ht="12.75">
      <c r="A106" s="492" t="s">
        <v>46</v>
      </c>
      <c r="B106" s="454"/>
      <c r="C106" s="455">
        <v>1</v>
      </c>
      <c r="D106" s="454" t="s">
        <v>47</v>
      </c>
      <c r="E106" s="455"/>
      <c r="F106" s="464">
        <f>'TVDA Support EGD (2021)'!F106+'TVDA Support UGL (2021)'!F106</f>
        <v>12300.581101118751</v>
      </c>
      <c r="G106" s="464"/>
      <c r="H106" s="464">
        <f>'TVDA Support EGD (2021)'!H106+'TVDA Support UGL (2021)'!H106</f>
        <v>13111.608426467237</v>
      </c>
      <c r="I106" s="464"/>
      <c r="J106" s="464">
        <f>'TVDA Support EGD (2021)'!J106+'TVDA Support UGL (2021)'!J106</f>
        <v>31454.996547215876</v>
      </c>
      <c r="K106" s="464"/>
      <c r="L106" s="464">
        <f>'TVDA Support EGD (2021)'!L106+'TVDA Support UGL (2021)'!L106</f>
        <v>1723.0538158181585</v>
      </c>
      <c r="M106" s="464"/>
      <c r="N106" s="464">
        <f>'TVDA Support EGD (2021)'!N106+'TVDA Support UGL (2021)'!N106</f>
        <v>29731.942731397718</v>
      </c>
      <c r="O106" s="464"/>
      <c r="P106" s="464">
        <f>'TVDA Support EGD (2021)'!P106+'TVDA Support UGL (2021)'!P106</f>
        <v>56898.495198215329</v>
      </c>
      <c r="Q106" s="464"/>
      <c r="R106" s="464">
        <f>'TVDA Support EGD (2021)'!R106+'TVDA Support UGL (2021)'!R106</f>
        <v>27977.579792166096</v>
      </c>
      <c r="S106" s="454"/>
      <c r="T106" s="465">
        <v>0.06</v>
      </c>
      <c r="U106" s="455"/>
      <c r="V106" s="466">
        <f t="shared" ref="V106:V113" si="16">T106*P106</f>
        <v>3413.9097118929194</v>
      </c>
      <c r="W106" s="466"/>
      <c r="X106" s="466">
        <f t="shared" ref="X106:X113" si="17">T106*R106</f>
        <v>1678.6547875299657</v>
      </c>
      <c r="Y106" s="466"/>
      <c r="Z106" s="466">
        <f t="shared" ref="Z106:Z123" si="18">F106+N106-V106</f>
        <v>38618.614120623548</v>
      </c>
      <c r="AA106" s="466"/>
      <c r="AB106" s="466">
        <f t="shared" ref="AB106:AB123" si="19">H106+N106-X106</f>
        <v>41164.896370334987</v>
      </c>
    </row>
    <row r="107" spans="1:28" s="1" customFormat="1" ht="12.75">
      <c r="A107" s="492" t="s">
        <v>48</v>
      </c>
      <c r="B107" s="454"/>
      <c r="C107" s="455">
        <v>2</v>
      </c>
      <c r="D107" s="454" t="s">
        <v>49</v>
      </c>
      <c r="E107" s="455"/>
      <c r="F107" s="464">
        <f>'TVDA Support EGD (2021)'!F107+'TVDA Support UGL (2021)'!F107</f>
        <v>0</v>
      </c>
      <c r="G107" s="464"/>
      <c r="H107" s="464">
        <f>'TVDA Support EGD (2021)'!H107+'TVDA Support UGL (2021)'!H107</f>
        <v>0</v>
      </c>
      <c r="I107" s="464"/>
      <c r="J107" s="464">
        <f>'TVDA Support EGD (2021)'!J107+'TVDA Support UGL (2021)'!J107</f>
        <v>0</v>
      </c>
      <c r="K107" s="464"/>
      <c r="L107" s="464">
        <f>'TVDA Support EGD (2021)'!L107+'TVDA Support UGL (2021)'!L107</f>
        <v>0</v>
      </c>
      <c r="M107" s="464"/>
      <c r="N107" s="464">
        <f>'TVDA Support EGD (2021)'!N107+'TVDA Support UGL (2021)'!N107</f>
        <v>0</v>
      </c>
      <c r="O107" s="464"/>
      <c r="P107" s="464">
        <f>'TVDA Support EGD (2021)'!P107+'TVDA Support UGL (2021)'!P107</f>
        <v>0</v>
      </c>
      <c r="Q107" s="464"/>
      <c r="R107" s="464">
        <f>'TVDA Support EGD (2021)'!R107+'TVDA Support UGL (2021)'!R107</f>
        <v>0</v>
      </c>
      <c r="S107" s="454"/>
      <c r="T107" s="465">
        <v>0.06</v>
      </c>
      <c r="U107" s="455"/>
      <c r="V107" s="466">
        <f t="shared" si="16"/>
        <v>0</v>
      </c>
      <c r="W107" s="466"/>
      <c r="X107" s="466">
        <f t="shared" si="17"/>
        <v>0</v>
      </c>
      <c r="Y107" s="466"/>
      <c r="Z107" s="466">
        <f t="shared" si="18"/>
        <v>0</v>
      </c>
      <c r="AA107" s="466"/>
      <c r="AB107" s="466">
        <f t="shared" si="19"/>
        <v>0</v>
      </c>
    </row>
    <row r="108" spans="1:28" s="1" customFormat="1" ht="12.75">
      <c r="A108" s="492" t="s">
        <v>50</v>
      </c>
      <c r="B108" s="454"/>
      <c r="C108" s="455">
        <v>3</v>
      </c>
      <c r="D108" s="454" t="s">
        <v>51</v>
      </c>
      <c r="E108" s="455"/>
      <c r="F108" s="464">
        <f>'TVDA Support EGD (2021)'!F108+'TVDA Support UGL (2021)'!F108</f>
        <v>0</v>
      </c>
      <c r="G108" s="464"/>
      <c r="H108" s="464">
        <f>'TVDA Support EGD (2021)'!H108+'TVDA Support UGL (2021)'!H108</f>
        <v>0</v>
      </c>
      <c r="I108" s="464"/>
      <c r="J108" s="464">
        <f>'TVDA Support EGD (2021)'!J108+'TVDA Support UGL (2021)'!J108</f>
        <v>0</v>
      </c>
      <c r="K108" s="464"/>
      <c r="L108" s="464">
        <f>'TVDA Support EGD (2021)'!L108+'TVDA Support UGL (2021)'!L108</f>
        <v>0</v>
      </c>
      <c r="M108" s="464"/>
      <c r="N108" s="464">
        <f>'TVDA Support EGD (2021)'!N108+'TVDA Support UGL (2021)'!N108</f>
        <v>0</v>
      </c>
      <c r="O108" s="464"/>
      <c r="P108" s="464">
        <f>'TVDA Support EGD (2021)'!P108+'TVDA Support UGL (2021)'!P108</f>
        <v>0</v>
      </c>
      <c r="Q108" s="464"/>
      <c r="R108" s="464">
        <f>'TVDA Support EGD (2021)'!R108+'TVDA Support UGL (2021)'!R108</f>
        <v>0</v>
      </c>
      <c r="S108" s="454"/>
      <c r="T108" s="465">
        <v>0.05</v>
      </c>
      <c r="U108" s="455"/>
      <c r="V108" s="466">
        <f t="shared" si="16"/>
        <v>0</v>
      </c>
      <c r="W108" s="466"/>
      <c r="X108" s="466">
        <f t="shared" si="17"/>
        <v>0</v>
      </c>
      <c r="Y108" s="466"/>
      <c r="Z108" s="466">
        <f t="shared" si="18"/>
        <v>0</v>
      </c>
      <c r="AA108" s="466"/>
      <c r="AB108" s="466">
        <f t="shared" si="19"/>
        <v>0</v>
      </c>
    </row>
    <row r="109" spans="1:28" s="1" customFormat="1" ht="12.75">
      <c r="A109" s="492" t="s">
        <v>52</v>
      </c>
      <c r="B109" s="454"/>
      <c r="C109" s="455">
        <v>6</v>
      </c>
      <c r="D109" s="454" t="s">
        <v>53</v>
      </c>
      <c r="E109" s="455"/>
      <c r="F109" s="464">
        <f>'TVDA Support EGD (2021)'!F109+'TVDA Support UGL (2021)'!F109</f>
        <v>0</v>
      </c>
      <c r="G109" s="464"/>
      <c r="H109" s="464">
        <f>'TVDA Support EGD (2021)'!H109+'TVDA Support UGL (2021)'!H109</f>
        <v>0</v>
      </c>
      <c r="I109" s="464"/>
      <c r="J109" s="464">
        <f>'TVDA Support EGD (2021)'!J109+'TVDA Support UGL (2021)'!J109</f>
        <v>0</v>
      </c>
      <c r="K109" s="464"/>
      <c r="L109" s="464">
        <f>'TVDA Support EGD (2021)'!L109+'TVDA Support UGL (2021)'!L109</f>
        <v>0</v>
      </c>
      <c r="M109" s="464"/>
      <c r="N109" s="464">
        <f>'TVDA Support EGD (2021)'!N109+'TVDA Support UGL (2021)'!N109</f>
        <v>0</v>
      </c>
      <c r="O109" s="464"/>
      <c r="P109" s="464">
        <f>'TVDA Support EGD (2021)'!P109+'TVDA Support UGL (2021)'!P109</f>
        <v>0</v>
      </c>
      <c r="Q109" s="464"/>
      <c r="R109" s="464">
        <f>'TVDA Support EGD (2021)'!R109+'TVDA Support UGL (2021)'!R109</f>
        <v>0</v>
      </c>
      <c r="S109" s="454"/>
      <c r="T109" s="465">
        <v>0.1</v>
      </c>
      <c r="U109" s="455"/>
      <c r="V109" s="466">
        <f t="shared" si="16"/>
        <v>0</v>
      </c>
      <c r="W109" s="466"/>
      <c r="X109" s="466">
        <f t="shared" si="17"/>
        <v>0</v>
      </c>
      <c r="Y109" s="466"/>
      <c r="Z109" s="466">
        <f t="shared" si="18"/>
        <v>0</v>
      </c>
      <c r="AA109" s="466"/>
      <c r="AB109" s="466">
        <f t="shared" si="19"/>
        <v>0</v>
      </c>
    </row>
    <row r="110" spans="1:28" s="1" customFormat="1" ht="12.75">
      <c r="A110" s="492" t="s">
        <v>54</v>
      </c>
      <c r="B110" s="454"/>
      <c r="C110" s="455">
        <v>7</v>
      </c>
      <c r="D110" s="454" t="s">
        <v>55</v>
      </c>
      <c r="E110" s="455"/>
      <c r="F110" s="464">
        <f>'TVDA Support EGD (2021)'!F110+'TVDA Support UGL (2021)'!F110</f>
        <v>5512.7680423757874</v>
      </c>
      <c r="G110" s="464"/>
      <c r="H110" s="464">
        <f>'TVDA Support EGD (2021)'!H110+'TVDA Support UGL (2021)'!H110</f>
        <v>6579.7554054162629</v>
      </c>
      <c r="I110" s="464"/>
      <c r="J110" s="464">
        <f>'TVDA Support EGD (2021)'!J110+'TVDA Support UGL (2021)'!J110</f>
        <v>5851.4359999999997</v>
      </c>
      <c r="K110" s="464"/>
      <c r="L110" s="464">
        <f>'TVDA Support EGD (2021)'!L110+'TVDA Support UGL (2021)'!L110</f>
        <v>0</v>
      </c>
      <c r="M110" s="464"/>
      <c r="N110" s="464">
        <f>'TVDA Support EGD (2021)'!N110+'TVDA Support UGL (2021)'!N110</f>
        <v>5851.4359999999997</v>
      </c>
      <c r="O110" s="464"/>
      <c r="P110" s="464">
        <f>'TVDA Support EGD (2021)'!P110+'TVDA Support UGL (2021)'!P110</f>
        <v>14289.922042375787</v>
      </c>
      <c r="Q110" s="464"/>
      <c r="R110" s="464">
        <f>'TVDA Support EGD (2021)'!R110+'TVDA Support UGL (2021)'!R110</f>
        <v>9505.4734054162618</v>
      </c>
      <c r="S110" s="454"/>
      <c r="T110" s="465">
        <v>0.15</v>
      </c>
      <c r="U110" s="455"/>
      <c r="V110" s="466">
        <f t="shared" si="16"/>
        <v>2143.488306356368</v>
      </c>
      <c r="W110" s="466"/>
      <c r="X110" s="466">
        <f t="shared" si="17"/>
        <v>1425.8210108124392</v>
      </c>
      <c r="Y110" s="466"/>
      <c r="Z110" s="466">
        <f t="shared" si="18"/>
        <v>9220.7157360194178</v>
      </c>
      <c r="AA110" s="466"/>
      <c r="AB110" s="466">
        <f t="shared" si="19"/>
        <v>11005.370394603824</v>
      </c>
    </row>
    <row r="111" spans="1:28" s="1" customFormat="1" ht="12.75">
      <c r="A111" s="492" t="s">
        <v>56</v>
      </c>
      <c r="B111" s="454"/>
      <c r="C111" s="455">
        <v>8</v>
      </c>
      <c r="D111" s="454" t="s">
        <v>57</v>
      </c>
      <c r="E111" s="455"/>
      <c r="F111" s="464">
        <f>'TVDA Support EGD (2021)'!F111+'TVDA Support UGL (2021)'!F111</f>
        <v>40764.023070716758</v>
      </c>
      <c r="G111" s="464"/>
      <c r="H111" s="464">
        <f>'TVDA Support EGD (2021)'!H111+'TVDA Support UGL (2021)'!H111</f>
        <v>52410.886805207265</v>
      </c>
      <c r="I111" s="464"/>
      <c r="J111" s="464">
        <f>'TVDA Support EGD (2021)'!J111+'TVDA Support UGL (2021)'!J111</f>
        <v>15737.470488389899</v>
      </c>
      <c r="K111" s="464"/>
      <c r="L111" s="464">
        <f>'TVDA Support EGD (2021)'!L111+'TVDA Support UGL (2021)'!L111</f>
        <v>7903.1303242005615</v>
      </c>
      <c r="M111" s="464"/>
      <c r="N111" s="464">
        <f>'TVDA Support EGD (2021)'!N111+'TVDA Support UGL (2021)'!N111</f>
        <v>7834.3401641893397</v>
      </c>
      <c r="O111" s="464"/>
      <c r="P111" s="464">
        <f>'TVDA Support EGD (2021)'!P111+'TVDA Support UGL (2021)'!P111</f>
        <v>52515.533317000773</v>
      </c>
      <c r="Q111" s="464"/>
      <c r="R111" s="464">
        <f>'TVDA Support EGD (2021)'!R111+'TVDA Support UGL (2021)'!R111</f>
        <v>56328.056887301937</v>
      </c>
      <c r="S111" s="454"/>
      <c r="T111" s="465">
        <v>0.2</v>
      </c>
      <c r="U111" s="455"/>
      <c r="V111" s="466">
        <f t="shared" si="16"/>
        <v>10503.106663400155</v>
      </c>
      <c r="W111" s="466"/>
      <c r="X111" s="466">
        <f t="shared" si="17"/>
        <v>11265.611377460387</v>
      </c>
      <c r="Y111" s="466"/>
      <c r="Z111" s="466">
        <f t="shared" si="18"/>
        <v>38095.256571505939</v>
      </c>
      <c r="AA111" s="466"/>
      <c r="AB111" s="466">
        <f t="shared" si="19"/>
        <v>48979.615591936221</v>
      </c>
    </row>
    <row r="112" spans="1:28" s="1" customFormat="1" ht="12.75">
      <c r="A112" s="492" t="s">
        <v>58</v>
      </c>
      <c r="B112" s="454"/>
      <c r="C112" s="455">
        <v>10</v>
      </c>
      <c r="D112" s="454" t="s">
        <v>59</v>
      </c>
      <c r="E112" s="455"/>
      <c r="F112" s="464">
        <f>'TVDA Support EGD (2021)'!F112+'TVDA Support UGL (2021)'!F112</f>
        <v>9814.0543719192974</v>
      </c>
      <c r="G112" s="464"/>
      <c r="H112" s="464">
        <f>'TVDA Support EGD (2021)'!H112+'TVDA Support UGL (2021)'!H112</f>
        <v>15167.174938420732</v>
      </c>
      <c r="I112" s="464"/>
      <c r="J112" s="464">
        <f>'TVDA Support EGD (2021)'!J112+'TVDA Support UGL (2021)'!J112</f>
        <v>13440.195379192155</v>
      </c>
      <c r="K112" s="464"/>
      <c r="L112" s="464">
        <f>'TVDA Support EGD (2021)'!L112+'TVDA Support UGL (2021)'!L112</f>
        <v>0</v>
      </c>
      <c r="M112" s="464"/>
      <c r="N112" s="464">
        <f>'TVDA Support EGD (2021)'!N112+'TVDA Support UGL (2021)'!N112</f>
        <v>13440.195379192155</v>
      </c>
      <c r="O112" s="464"/>
      <c r="P112" s="464">
        <f>'TVDA Support EGD (2021)'!P112+'TVDA Support UGL (2021)'!P112</f>
        <v>29974.34744070753</v>
      </c>
      <c r="Q112" s="464"/>
      <c r="R112" s="464">
        <f>'TVDA Support EGD (2021)'!R112+'TVDA Support UGL (2021)'!R112</f>
        <v>21887.27262801681</v>
      </c>
      <c r="S112" s="454"/>
      <c r="T112" s="465">
        <v>0.3</v>
      </c>
      <c r="U112" s="455"/>
      <c r="V112" s="466">
        <f t="shared" si="16"/>
        <v>8992.3042322122583</v>
      </c>
      <c r="W112" s="466"/>
      <c r="X112" s="466">
        <f t="shared" si="17"/>
        <v>6566.1817884050424</v>
      </c>
      <c r="Y112" s="466"/>
      <c r="Z112" s="466">
        <f t="shared" si="18"/>
        <v>14261.945518899194</v>
      </c>
      <c r="AA112" s="466"/>
      <c r="AB112" s="466">
        <f t="shared" si="19"/>
        <v>22041.188529207844</v>
      </c>
    </row>
    <row r="113" spans="1:38" s="1" customFormat="1" ht="12.75">
      <c r="A113" s="492" t="s">
        <v>60</v>
      </c>
      <c r="B113" s="454"/>
      <c r="C113" s="455">
        <v>12</v>
      </c>
      <c r="D113" s="454" t="s">
        <v>61</v>
      </c>
      <c r="E113" s="455"/>
      <c r="F113" s="464">
        <f>'TVDA Support EGD (2021)'!F113+'TVDA Support UGL (2021)'!F113</f>
        <v>0</v>
      </c>
      <c r="G113" s="464"/>
      <c r="H113" s="464">
        <f>'TVDA Support EGD (2021)'!H113+'TVDA Support UGL (2021)'!H113</f>
        <v>5293.9466937807192</v>
      </c>
      <c r="I113" s="464"/>
      <c r="J113" s="464">
        <f>'TVDA Support EGD (2021)'!J113+'TVDA Support UGL (2021)'!J113</f>
        <v>76510.326314745034</v>
      </c>
      <c r="K113" s="464"/>
      <c r="L113" s="464">
        <f>'TVDA Support EGD (2021)'!L113+'TVDA Support UGL (2021)'!L113</f>
        <v>53798.400786392405</v>
      </c>
      <c r="M113" s="464"/>
      <c r="N113" s="464">
        <f>'TVDA Support EGD (2021)'!N113+'TVDA Support UGL (2021)'!N113</f>
        <v>22711.925528352622</v>
      </c>
      <c r="O113" s="464"/>
      <c r="P113" s="464">
        <f>'TVDA Support EGD (2021)'!P113+'TVDA Support UGL (2021)'!P113</f>
        <v>22711.925528352622</v>
      </c>
      <c r="Q113" s="464"/>
      <c r="R113" s="464">
        <f>'TVDA Support EGD (2021)'!R113+'TVDA Support UGL (2021)'!R113</f>
        <v>16649.90945795703</v>
      </c>
      <c r="S113" s="454"/>
      <c r="T113" s="465">
        <v>1</v>
      </c>
      <c r="U113" s="455"/>
      <c r="V113" s="466">
        <f t="shared" si="16"/>
        <v>22711.925528352622</v>
      </c>
      <c r="W113" s="466"/>
      <c r="X113" s="466">
        <f t="shared" si="17"/>
        <v>16649.90945795703</v>
      </c>
      <c r="Y113" s="466"/>
      <c r="Z113" s="466">
        <f t="shared" si="18"/>
        <v>0</v>
      </c>
      <c r="AA113" s="466"/>
      <c r="AB113" s="466">
        <f t="shared" si="19"/>
        <v>11355.962764176311</v>
      </c>
    </row>
    <row r="114" spans="1:38" s="1" customFormat="1" ht="12.75">
      <c r="A114" s="492" t="s">
        <v>62</v>
      </c>
      <c r="B114" s="454"/>
      <c r="C114" s="455">
        <v>13</v>
      </c>
      <c r="D114" s="454" t="s">
        <v>63</v>
      </c>
      <c r="E114" s="455"/>
      <c r="F114" s="464">
        <f>'TVDA Support EGD (2021)'!F114+'TVDA Support UGL (2021)'!F114</f>
        <v>0</v>
      </c>
      <c r="G114" s="464"/>
      <c r="H114" s="464">
        <f>'TVDA Support EGD (2021)'!H114+'TVDA Support UGL (2021)'!H114</f>
        <v>0</v>
      </c>
      <c r="I114" s="464"/>
      <c r="J114" s="464">
        <f>'TVDA Support EGD (2021)'!J114+'TVDA Support UGL (2021)'!J114</f>
        <v>0</v>
      </c>
      <c r="K114" s="464"/>
      <c r="L114" s="464">
        <f>'TVDA Support EGD (2021)'!L114+'TVDA Support UGL (2021)'!L114</f>
        <v>0</v>
      </c>
      <c r="M114" s="464"/>
      <c r="N114" s="464">
        <f>'TVDA Support EGD (2021)'!N114+'TVDA Support UGL (2021)'!N114</f>
        <v>0</v>
      </c>
      <c r="O114" s="464"/>
      <c r="P114" s="464">
        <f>'TVDA Support EGD (2021)'!P114+'TVDA Support UGL (2021)'!P114</f>
        <v>0</v>
      </c>
      <c r="Q114" s="464"/>
      <c r="R114" s="464">
        <f>'TVDA Support EGD (2021)'!R114+'TVDA Support UGL (2021)'!R114</f>
        <v>0</v>
      </c>
      <c r="S114" s="454"/>
      <c r="T114" s="465" t="s">
        <v>64</v>
      </c>
      <c r="U114" s="455"/>
      <c r="V114" s="466">
        <v>0</v>
      </c>
      <c r="W114" s="466"/>
      <c r="X114" s="466">
        <v>0</v>
      </c>
      <c r="Y114" s="466"/>
      <c r="Z114" s="466">
        <f t="shared" si="18"/>
        <v>0</v>
      </c>
      <c r="AA114" s="466"/>
      <c r="AB114" s="466">
        <f t="shared" si="19"/>
        <v>0</v>
      </c>
    </row>
    <row r="115" spans="1:38" s="1" customFormat="1" ht="12.75">
      <c r="A115" s="492" t="s">
        <v>65</v>
      </c>
      <c r="B115" s="454"/>
      <c r="C115" s="467">
        <v>14.1</v>
      </c>
      <c r="D115" s="454" t="s">
        <v>66</v>
      </c>
      <c r="E115" s="455"/>
      <c r="F115" s="464">
        <f>'TVDA Support EGD (2021)'!F115+'TVDA Support UGL (2021)'!F115</f>
        <v>3478.4601448577764</v>
      </c>
      <c r="G115" s="464"/>
      <c r="H115" s="464">
        <f>'TVDA Support EGD (2021)'!H115+'TVDA Support UGL (2021)'!H115</f>
        <v>3666.4850175527913</v>
      </c>
      <c r="I115" s="464"/>
      <c r="J115" s="464">
        <f>'TVDA Support EGD (2021)'!J115+'TVDA Support UGL (2021)'!J115</f>
        <v>2802.828</v>
      </c>
      <c r="K115" s="464"/>
      <c r="L115" s="464">
        <f>'TVDA Support EGD (2021)'!L115+'TVDA Support UGL (2021)'!L115</f>
        <v>18.86</v>
      </c>
      <c r="M115" s="464"/>
      <c r="N115" s="464">
        <f>'TVDA Support EGD (2021)'!N115+'TVDA Support UGL (2021)'!N115</f>
        <v>2783.9679999999998</v>
      </c>
      <c r="O115" s="464"/>
      <c r="P115" s="464">
        <f>'TVDA Support EGD (2021)'!P115+'TVDA Support UGL (2021)'!P115</f>
        <v>7654.4121448577762</v>
      </c>
      <c r="Q115" s="464"/>
      <c r="R115" s="464">
        <f>'TVDA Support EGD (2021)'!R115+'TVDA Support UGL (2021)'!R115</f>
        <v>5058.4690175527903</v>
      </c>
      <c r="S115" s="454"/>
      <c r="T115" s="465">
        <v>0.05</v>
      </c>
      <c r="U115" s="455"/>
      <c r="V115" s="466">
        <f t="shared" ref="V115:V123" si="20">T115*P115</f>
        <v>382.72060724288883</v>
      </c>
      <c r="W115" s="466"/>
      <c r="X115" s="466">
        <f t="shared" ref="X115:X123" si="21">T115*R115</f>
        <v>252.92345087763954</v>
      </c>
      <c r="Y115" s="466"/>
      <c r="Z115" s="466">
        <f t="shared" si="18"/>
        <v>5879.7075376148878</v>
      </c>
      <c r="AA115" s="466"/>
      <c r="AB115" s="466">
        <f t="shared" si="19"/>
        <v>6197.5295666751508</v>
      </c>
      <c r="AF115" s="16"/>
      <c r="AG115" s="16"/>
      <c r="AH115" s="16"/>
      <c r="AI115" s="16"/>
      <c r="AJ115" s="16"/>
      <c r="AK115" s="16"/>
      <c r="AL115" s="16"/>
    </row>
    <row r="116" spans="1:38" s="1" customFormat="1" ht="12.75">
      <c r="A116" s="492" t="s">
        <v>67</v>
      </c>
      <c r="B116" s="454"/>
      <c r="C116" s="467">
        <v>14.1</v>
      </c>
      <c r="D116" s="454" t="s">
        <v>68</v>
      </c>
      <c r="E116" s="455"/>
      <c r="F116" s="464">
        <f>'TVDA Support EGD (2021)'!F116+'TVDA Support UGL (2021)'!F116</f>
        <v>0</v>
      </c>
      <c r="G116" s="464"/>
      <c r="H116" s="464">
        <f>'TVDA Support EGD (2021)'!H116+'TVDA Support UGL (2021)'!H116</f>
        <v>0</v>
      </c>
      <c r="I116" s="464"/>
      <c r="J116" s="464">
        <f>'TVDA Support EGD (2021)'!J116+'TVDA Support UGL (2021)'!J116</f>
        <v>0</v>
      </c>
      <c r="K116" s="464"/>
      <c r="L116" s="464">
        <f>'TVDA Support EGD (2021)'!L116+'TVDA Support UGL (2021)'!L116</f>
        <v>0</v>
      </c>
      <c r="M116" s="464"/>
      <c r="N116" s="464">
        <f>'TVDA Support EGD (2021)'!N116+'TVDA Support UGL (2021)'!N116</f>
        <v>0</v>
      </c>
      <c r="O116" s="464"/>
      <c r="P116" s="464">
        <f>'TVDA Support EGD (2021)'!P116+'TVDA Support UGL (2021)'!P116</f>
        <v>0</v>
      </c>
      <c r="Q116" s="464"/>
      <c r="R116" s="464">
        <f>'TVDA Support EGD (2021)'!R116+'TVDA Support UGL (2021)'!R116</f>
        <v>0</v>
      </c>
      <c r="S116" s="454"/>
      <c r="T116" s="465">
        <v>7.0000000000000007E-2</v>
      </c>
      <c r="U116" s="468"/>
      <c r="V116" s="466">
        <f t="shared" si="20"/>
        <v>0</v>
      </c>
      <c r="W116" s="466"/>
      <c r="X116" s="466">
        <f t="shared" si="21"/>
        <v>0</v>
      </c>
      <c r="Y116" s="466"/>
      <c r="Z116" s="466">
        <f t="shared" si="18"/>
        <v>0</v>
      </c>
      <c r="AA116" s="466"/>
      <c r="AB116" s="466">
        <f t="shared" si="19"/>
        <v>0</v>
      </c>
    </row>
    <row r="117" spans="1:38" s="1" customFormat="1" ht="12.75">
      <c r="A117" s="492" t="s">
        <v>69</v>
      </c>
      <c r="B117" s="454"/>
      <c r="C117" s="455">
        <v>17</v>
      </c>
      <c r="D117" s="454" t="s">
        <v>70</v>
      </c>
      <c r="E117" s="455"/>
      <c r="F117" s="464">
        <f>'TVDA Support EGD (2021)'!F117+'TVDA Support UGL (2021)'!F117</f>
        <v>0</v>
      </c>
      <c r="G117" s="464"/>
      <c r="H117" s="464">
        <f>'TVDA Support EGD (2021)'!H117+'TVDA Support UGL (2021)'!H117</f>
        <v>0</v>
      </c>
      <c r="I117" s="464"/>
      <c r="J117" s="464">
        <f>'TVDA Support EGD (2021)'!J117+'TVDA Support UGL (2021)'!J117</f>
        <v>0</v>
      </c>
      <c r="K117" s="464"/>
      <c r="L117" s="464">
        <f>'TVDA Support EGD (2021)'!L117+'TVDA Support UGL (2021)'!L117</f>
        <v>0</v>
      </c>
      <c r="M117" s="464"/>
      <c r="N117" s="464">
        <f>'TVDA Support EGD (2021)'!N117+'TVDA Support UGL (2021)'!N117</f>
        <v>0</v>
      </c>
      <c r="O117" s="464"/>
      <c r="P117" s="464">
        <f>'TVDA Support EGD (2021)'!P117+'TVDA Support UGL (2021)'!P117</f>
        <v>0</v>
      </c>
      <c r="Q117" s="464"/>
      <c r="R117" s="464">
        <f>'TVDA Support EGD (2021)'!R117+'TVDA Support UGL (2021)'!R117</f>
        <v>0</v>
      </c>
      <c r="S117" s="454"/>
      <c r="T117" s="465">
        <v>0.08</v>
      </c>
      <c r="U117" s="455"/>
      <c r="V117" s="466">
        <f t="shared" si="20"/>
        <v>0</v>
      </c>
      <c r="W117" s="466"/>
      <c r="X117" s="466">
        <f t="shared" si="21"/>
        <v>0</v>
      </c>
      <c r="Y117" s="466"/>
      <c r="Z117" s="466">
        <f t="shared" si="18"/>
        <v>0</v>
      </c>
      <c r="AA117" s="466"/>
      <c r="AB117" s="466">
        <f t="shared" si="19"/>
        <v>0</v>
      </c>
    </row>
    <row r="118" spans="1:38" s="1" customFormat="1" ht="12.75">
      <c r="A118" s="492" t="s">
        <v>71</v>
      </c>
      <c r="B118" s="454"/>
      <c r="C118" s="455">
        <v>38</v>
      </c>
      <c r="D118" s="454" t="s">
        <v>72</v>
      </c>
      <c r="E118" s="455"/>
      <c r="F118" s="464">
        <f>'TVDA Support EGD (2021)'!F118+'TVDA Support UGL (2021)'!F118</f>
        <v>8376.4482957310465</v>
      </c>
      <c r="G118" s="464"/>
      <c r="H118" s="464">
        <f>'TVDA Support EGD (2021)'!H118+'TVDA Support UGL (2021)'!H118</f>
        <v>12945.420093402527</v>
      </c>
      <c r="I118" s="464"/>
      <c r="J118" s="464">
        <f>'TVDA Support EGD (2021)'!J118+'TVDA Support UGL (2021)'!J118</f>
        <v>5402.9432799999995</v>
      </c>
      <c r="K118" s="464"/>
      <c r="L118" s="464">
        <f>'TVDA Support EGD (2021)'!L118+'TVDA Support UGL (2021)'!L118</f>
        <v>0</v>
      </c>
      <c r="M118" s="464"/>
      <c r="N118" s="464">
        <f>'TVDA Support EGD (2021)'!N118+'TVDA Support UGL (2021)'!N118</f>
        <v>5402.9432799999995</v>
      </c>
      <c r="O118" s="464"/>
      <c r="P118" s="464">
        <f>'TVDA Support EGD (2021)'!P118+'TVDA Support UGL (2021)'!P118</f>
        <v>16480.863215731046</v>
      </c>
      <c r="Q118" s="464"/>
      <c r="R118" s="464">
        <f>'TVDA Support EGD (2021)'!R118+'TVDA Support UGL (2021)'!R118</f>
        <v>15646.891733402528</v>
      </c>
      <c r="S118" s="454"/>
      <c r="T118" s="465">
        <v>0.3</v>
      </c>
      <c r="U118" s="455"/>
      <c r="V118" s="466">
        <f t="shared" si="20"/>
        <v>4944.2589647193136</v>
      </c>
      <c r="W118" s="466"/>
      <c r="X118" s="466">
        <f t="shared" si="21"/>
        <v>4694.0675200207579</v>
      </c>
      <c r="Y118" s="466"/>
      <c r="Z118" s="466">
        <f t="shared" si="18"/>
        <v>8835.1326110117334</v>
      </c>
      <c r="AA118" s="466"/>
      <c r="AB118" s="466">
        <f t="shared" si="19"/>
        <v>13654.295853381769</v>
      </c>
    </row>
    <row r="119" spans="1:38" s="1" customFormat="1" ht="12.75">
      <c r="A119" s="492" t="s">
        <v>73</v>
      </c>
      <c r="B119" s="454"/>
      <c r="C119" s="455">
        <v>41</v>
      </c>
      <c r="D119" s="454" t="s">
        <v>74</v>
      </c>
      <c r="E119" s="455"/>
      <c r="F119" s="464">
        <f>'TVDA Support EGD (2021)'!F119+'TVDA Support UGL (2021)'!F119</f>
        <v>19190.441666427832</v>
      </c>
      <c r="G119" s="464"/>
      <c r="H119" s="464">
        <f>'TVDA Support EGD (2021)'!H119+'TVDA Support UGL (2021)'!H119</f>
        <v>26866.618332998969</v>
      </c>
      <c r="I119" s="464"/>
      <c r="J119" s="464">
        <f>'TVDA Support EGD (2021)'!J119+'TVDA Support UGL (2021)'!J119</f>
        <v>54897.238434285326</v>
      </c>
      <c r="K119" s="464"/>
      <c r="L119" s="464">
        <f>'TVDA Support EGD (2021)'!L119+'TVDA Support UGL (2021)'!L119</f>
        <v>0</v>
      </c>
      <c r="M119" s="464"/>
      <c r="N119" s="464">
        <f>'TVDA Support EGD (2021)'!N119+'TVDA Support UGL (2021)'!N119</f>
        <v>54897.238434285326</v>
      </c>
      <c r="O119" s="464"/>
      <c r="P119" s="464">
        <f>'TVDA Support EGD (2021)'!P119+'TVDA Support UGL (2021)'!P119</f>
        <v>101536.29931785582</v>
      </c>
      <c r="Q119" s="464"/>
      <c r="R119" s="464">
        <f>'TVDA Support EGD (2021)'!R119+'TVDA Support UGL (2021)'!R119</f>
        <v>54315.237550141632</v>
      </c>
      <c r="S119" s="454"/>
      <c r="T119" s="465">
        <v>0.25</v>
      </c>
      <c r="U119" s="455"/>
      <c r="V119" s="466">
        <f t="shared" si="20"/>
        <v>25384.074829463956</v>
      </c>
      <c r="W119" s="466"/>
      <c r="X119" s="466">
        <f t="shared" si="21"/>
        <v>13578.809387535408</v>
      </c>
      <c r="Y119" s="466"/>
      <c r="Z119" s="466">
        <f t="shared" si="18"/>
        <v>48703.605271249202</v>
      </c>
      <c r="AA119" s="466"/>
      <c r="AB119" s="466">
        <f t="shared" si="19"/>
        <v>68185.047379748881</v>
      </c>
    </row>
    <row r="120" spans="1:38" s="1" customFormat="1" ht="12.75">
      <c r="A120" s="492" t="s">
        <v>75</v>
      </c>
      <c r="B120" s="454"/>
      <c r="C120" s="455">
        <v>45</v>
      </c>
      <c r="D120" s="469" t="s">
        <v>76</v>
      </c>
      <c r="E120" s="455"/>
      <c r="F120" s="464">
        <f>'TVDA Support EGD (2021)'!F120+'TVDA Support UGL (2021)'!F120</f>
        <v>0</v>
      </c>
      <c r="G120" s="464"/>
      <c r="H120" s="464">
        <f>'TVDA Support EGD (2021)'!H120+'TVDA Support UGL (2021)'!H120</f>
        <v>0</v>
      </c>
      <c r="I120" s="464"/>
      <c r="J120" s="464">
        <f>'TVDA Support EGD (2021)'!J120+'TVDA Support UGL (2021)'!J120</f>
        <v>0</v>
      </c>
      <c r="K120" s="464"/>
      <c r="L120" s="464">
        <f>'TVDA Support EGD (2021)'!L120+'TVDA Support UGL (2021)'!L120</f>
        <v>0</v>
      </c>
      <c r="M120" s="464"/>
      <c r="N120" s="464">
        <f>'TVDA Support EGD (2021)'!N120+'TVDA Support UGL (2021)'!N120</f>
        <v>0</v>
      </c>
      <c r="O120" s="464"/>
      <c r="P120" s="464">
        <f>'TVDA Support EGD (2021)'!P120+'TVDA Support UGL (2021)'!P120</f>
        <v>0</v>
      </c>
      <c r="Q120" s="464"/>
      <c r="R120" s="464">
        <f>'TVDA Support EGD (2021)'!R120+'TVDA Support UGL (2021)'!R120</f>
        <v>0</v>
      </c>
      <c r="S120" s="454"/>
      <c r="T120" s="465">
        <v>0.45</v>
      </c>
      <c r="U120" s="455"/>
      <c r="V120" s="466">
        <f t="shared" si="20"/>
        <v>0</v>
      </c>
      <c r="W120" s="466"/>
      <c r="X120" s="466">
        <f t="shared" si="21"/>
        <v>0</v>
      </c>
      <c r="Y120" s="466"/>
      <c r="Z120" s="466">
        <f t="shared" si="18"/>
        <v>0</v>
      </c>
      <c r="AA120" s="466"/>
      <c r="AB120" s="466">
        <f t="shared" si="19"/>
        <v>0</v>
      </c>
    </row>
    <row r="121" spans="1:38" s="1" customFormat="1" ht="12.75">
      <c r="A121" s="492" t="s">
        <v>77</v>
      </c>
      <c r="B121" s="454"/>
      <c r="C121" s="455">
        <v>49</v>
      </c>
      <c r="D121" s="454" t="s">
        <v>78</v>
      </c>
      <c r="E121" s="455"/>
      <c r="F121" s="464">
        <f>'TVDA Support EGD (2021)'!F121+'TVDA Support UGL (2021)'!F121</f>
        <v>92947.846690173756</v>
      </c>
      <c r="G121" s="464"/>
      <c r="H121" s="464">
        <f>'TVDA Support EGD (2021)'!H121+'TVDA Support UGL (2021)'!H121</f>
        <v>101397.65093473501</v>
      </c>
      <c r="I121" s="464"/>
      <c r="J121" s="464">
        <f>'TVDA Support EGD (2021)'!J121+'TVDA Support UGL (2021)'!J121</f>
        <v>75856.774000000005</v>
      </c>
      <c r="K121" s="464"/>
      <c r="L121" s="464">
        <f>'TVDA Support EGD (2021)'!L121+'TVDA Support UGL (2021)'!L121</f>
        <v>0</v>
      </c>
      <c r="M121" s="464"/>
      <c r="N121" s="464">
        <f>'TVDA Support EGD (2021)'!N121+'TVDA Support UGL (2021)'!N121</f>
        <v>75856.774000000005</v>
      </c>
      <c r="O121" s="464"/>
      <c r="P121" s="464">
        <f>'TVDA Support EGD (2021)'!P121+'TVDA Support UGL (2021)'!P121</f>
        <v>206733.00769017375</v>
      </c>
      <c r="Q121" s="464"/>
      <c r="R121" s="464">
        <f>'TVDA Support EGD (2021)'!R121+'TVDA Support UGL (2021)'!R121</f>
        <v>139326.03793473501</v>
      </c>
      <c r="S121" s="454"/>
      <c r="T121" s="465">
        <v>0.08</v>
      </c>
      <c r="U121" s="455"/>
      <c r="V121" s="466">
        <f t="shared" si="20"/>
        <v>16538.640615213899</v>
      </c>
      <c r="W121" s="466"/>
      <c r="X121" s="466">
        <f t="shared" si="21"/>
        <v>11146.083034778801</v>
      </c>
      <c r="Y121" s="466"/>
      <c r="Z121" s="466">
        <f t="shared" si="18"/>
        <v>152265.98007495987</v>
      </c>
      <c r="AA121" s="466"/>
      <c r="AB121" s="466">
        <f t="shared" si="19"/>
        <v>166108.3418999562</v>
      </c>
    </row>
    <row r="122" spans="1:38" s="1" customFormat="1" ht="12.75">
      <c r="A122" s="492" t="s">
        <v>79</v>
      </c>
      <c r="B122" s="454"/>
      <c r="C122" s="455">
        <v>50</v>
      </c>
      <c r="D122" s="469" t="s">
        <v>80</v>
      </c>
      <c r="E122" s="455"/>
      <c r="F122" s="464">
        <f>'TVDA Support EGD (2021)'!F122+'TVDA Support UGL (2021)'!F122</f>
        <v>6241.1488784477424</v>
      </c>
      <c r="G122" s="464"/>
      <c r="H122" s="464">
        <f>'TVDA Support EGD (2021)'!H122+'TVDA Support UGL (2021)'!H122</f>
        <v>25856.188210712084</v>
      </c>
      <c r="I122" s="464"/>
      <c r="J122" s="464">
        <f>'TVDA Support EGD (2021)'!J122+'TVDA Support UGL (2021)'!J122</f>
        <v>7950.2620260208605</v>
      </c>
      <c r="K122" s="464"/>
      <c r="L122" s="464">
        <f>'TVDA Support EGD (2021)'!L122+'TVDA Support UGL (2021)'!L122</f>
        <v>14327.568620960441</v>
      </c>
      <c r="M122" s="464"/>
      <c r="N122" s="464">
        <f>'TVDA Support EGD (2021)'!N122+'TVDA Support UGL (2021)'!N122</f>
        <v>-6377.3065949395805</v>
      </c>
      <c r="O122" s="464"/>
      <c r="P122" s="464">
        <f>'TVDA Support EGD (2021)'!P122+'TVDA Support UGL (2021)'!P122</f>
        <v>-3324.811013961631</v>
      </c>
      <c r="Q122" s="464"/>
      <c r="R122" s="464">
        <f>'TVDA Support EGD (2021)'!R122+'TVDA Support UGL (2021)'!R122</f>
        <v>22667.534913242293</v>
      </c>
      <c r="S122" s="454"/>
      <c r="T122" s="465">
        <v>0.55000000000000004</v>
      </c>
      <c r="U122" s="455"/>
      <c r="V122" s="466">
        <f t="shared" si="20"/>
        <v>-1828.6460576788973</v>
      </c>
      <c r="W122" s="466"/>
      <c r="X122" s="466">
        <f t="shared" si="21"/>
        <v>12467.144202283262</v>
      </c>
      <c r="Y122" s="466"/>
      <c r="Z122" s="466">
        <f t="shared" si="18"/>
        <v>1692.4883411870592</v>
      </c>
      <c r="AA122" s="466"/>
      <c r="AB122" s="466">
        <f t="shared" si="19"/>
        <v>7011.7374134892398</v>
      </c>
    </row>
    <row r="123" spans="1:38" s="1" customFormat="1" ht="12.75">
      <c r="A123" s="492" t="s">
        <v>81</v>
      </c>
      <c r="B123" s="454"/>
      <c r="C123" s="455">
        <v>51</v>
      </c>
      <c r="D123" s="454" t="s">
        <v>82</v>
      </c>
      <c r="E123" s="455"/>
      <c r="F123" s="867">
        <f>'TVDA Support EGD (2021)'!F123+'TVDA Support UGL (2021)'!F123</f>
        <v>1011958.7917540146</v>
      </c>
      <c r="G123" s="466"/>
      <c r="H123" s="867">
        <f>'TVDA Support EGD (2021)'!H123+'TVDA Support UGL (2021)'!H123</f>
        <v>1078681.3494520814</v>
      </c>
      <c r="I123" s="466"/>
      <c r="J123" s="867">
        <f>'TVDA Support EGD (2021)'!J123+'TVDA Support UGL (2021)'!J123</f>
        <v>810727.96252464433</v>
      </c>
      <c r="K123" s="466"/>
      <c r="L123" s="867">
        <f>'TVDA Support EGD (2021)'!L123+'TVDA Support UGL (2021)'!L123</f>
        <v>104174.22</v>
      </c>
      <c r="M123" s="466"/>
      <c r="N123" s="867">
        <f>'TVDA Support EGD (2021)'!N123+'TVDA Support UGL (2021)'!N123</f>
        <v>706553.74252464436</v>
      </c>
      <c r="O123" s="466"/>
      <c r="P123" s="867">
        <f>'TVDA Support EGD (2021)'!P123+'TVDA Support UGL (2021)'!P123</f>
        <v>2071789.4055409809</v>
      </c>
      <c r="Q123" s="466"/>
      <c r="R123" s="867">
        <f>'TVDA Support EGD (2021)'!R123+'TVDA Support UGL (2021)'!R123</f>
        <v>1431958.2207144035</v>
      </c>
      <c r="S123" s="454"/>
      <c r="T123" s="465">
        <v>0.06</v>
      </c>
      <c r="U123" s="455"/>
      <c r="V123" s="866">
        <f t="shared" si="20"/>
        <v>124307.36433245885</v>
      </c>
      <c r="W123" s="466"/>
      <c r="X123" s="866">
        <f t="shared" si="21"/>
        <v>85917.493242864206</v>
      </c>
      <c r="Y123" s="466"/>
      <c r="Z123" s="866">
        <f t="shared" si="18"/>
        <v>1594205.1699462</v>
      </c>
      <c r="AA123" s="466"/>
      <c r="AB123" s="866">
        <f t="shared" si="19"/>
        <v>1699317.5987338615</v>
      </c>
    </row>
    <row r="124" spans="1:38" s="1" customFormat="1" ht="12.75">
      <c r="A124" s="493"/>
      <c r="B124" s="454"/>
      <c r="C124" s="455"/>
      <c r="D124" s="454"/>
      <c r="E124" s="454"/>
      <c r="F124" s="454"/>
      <c r="G124" s="454"/>
      <c r="H124" s="454"/>
      <c r="I124" s="454"/>
      <c r="J124" s="466"/>
      <c r="K124" s="466"/>
      <c r="L124" s="466"/>
      <c r="M124" s="466"/>
      <c r="N124" s="466"/>
      <c r="O124" s="466"/>
      <c r="P124" s="466"/>
      <c r="Q124" s="470"/>
      <c r="R124" s="466"/>
      <c r="S124" s="454"/>
      <c r="T124" s="455"/>
      <c r="U124" s="454"/>
      <c r="V124" s="471"/>
      <c r="W124" s="471"/>
      <c r="X124" s="471"/>
      <c r="Y124" s="453"/>
      <c r="Z124" s="471"/>
      <c r="AA124" s="453"/>
      <c r="AB124" s="453"/>
    </row>
    <row r="125" spans="1:38" s="1" customFormat="1" ht="13.5" thickBot="1">
      <c r="A125" s="493" t="s">
        <v>83</v>
      </c>
      <c r="B125" s="454"/>
      <c r="C125" s="454" t="s">
        <v>84</v>
      </c>
      <c r="D125" s="454"/>
      <c r="E125" s="472" t="s">
        <v>85</v>
      </c>
      <c r="F125" s="473">
        <f>SUM(F105:F124)</f>
        <v>1210584.5640157834</v>
      </c>
      <c r="G125" s="466"/>
      <c r="H125" s="473">
        <f>SUM(H105:H124)</f>
        <v>1341977.0843107749</v>
      </c>
      <c r="I125" s="472"/>
      <c r="J125" s="473">
        <f>SUM(J105:J124)</f>
        <v>1100632.4329944935</v>
      </c>
      <c r="K125" s="466"/>
      <c r="L125" s="473">
        <f>SUM(L105:L124)</f>
        <v>181945.23354737158</v>
      </c>
      <c r="M125" s="474"/>
      <c r="N125" s="473">
        <f>SUM(N105:N124)</f>
        <v>918687.19944712194</v>
      </c>
      <c r="O125" s="466"/>
      <c r="P125" s="473">
        <f>SUM(P105:P124)</f>
        <v>2577259.4004222895</v>
      </c>
      <c r="Q125" s="474"/>
      <c r="R125" s="473">
        <f>SUM(R105:R124)</f>
        <v>1801320.6840343359</v>
      </c>
      <c r="S125" s="454"/>
      <c r="T125" s="455"/>
      <c r="U125" s="472" t="s">
        <v>85</v>
      </c>
      <c r="V125" s="475">
        <f>SUM(V105:V124)</f>
        <v>217493.14773363434</v>
      </c>
      <c r="W125" s="476" t="s">
        <v>85</v>
      </c>
      <c r="X125" s="475">
        <f>SUM(X105:X124)</f>
        <v>165642.69926052494</v>
      </c>
      <c r="Y125" s="453"/>
      <c r="Z125" s="475">
        <f>SUM(Z105:Z124)</f>
        <v>1911778.615729271</v>
      </c>
      <c r="AA125" s="453"/>
      <c r="AB125" s="475">
        <f>SUM(AB105:AB124)</f>
        <v>2095021.5844973719</v>
      </c>
    </row>
    <row r="126" spans="1:38" s="1" customFormat="1" ht="13.5" thickTop="1">
      <c r="A126" s="454"/>
      <c r="B126" s="454"/>
      <c r="C126" s="455"/>
      <c r="D126" s="454"/>
      <c r="E126" s="455"/>
      <c r="F126" s="455"/>
      <c r="G126" s="455"/>
      <c r="H126" s="455"/>
      <c r="I126" s="455"/>
      <c r="J126" s="454"/>
      <c r="K126" s="454"/>
      <c r="L126" s="454"/>
      <c r="M126" s="454"/>
      <c r="N126" s="453"/>
      <c r="O126" s="453"/>
      <c r="P126" s="453"/>
      <c r="Q126" s="453"/>
      <c r="R126" s="453"/>
      <c r="S126" s="453"/>
      <c r="T126" s="453"/>
      <c r="U126" s="453"/>
      <c r="V126" s="453"/>
      <c r="W126" s="453"/>
      <c r="X126" s="453"/>
      <c r="Y126" s="453"/>
      <c r="Z126" s="453"/>
      <c r="AA126" s="453"/>
      <c r="AB126" s="453"/>
    </row>
    <row r="127" spans="1:38" s="1" customFormat="1" ht="12.75">
      <c r="A127" s="454"/>
      <c r="B127" s="454"/>
      <c r="C127" s="455"/>
      <c r="D127" s="454"/>
      <c r="E127" s="455"/>
      <c r="F127" s="455"/>
      <c r="G127" s="455"/>
      <c r="H127" s="455"/>
      <c r="I127" s="455"/>
      <c r="J127" s="454"/>
      <c r="K127" s="454"/>
      <c r="L127" s="454"/>
      <c r="M127" s="454"/>
      <c r="N127" s="453"/>
      <c r="O127" s="453"/>
      <c r="P127" s="453"/>
      <c r="Q127" s="453"/>
      <c r="R127" s="453"/>
      <c r="S127" s="453"/>
      <c r="T127" s="453"/>
      <c r="U127" s="453"/>
      <c r="V127" s="453"/>
      <c r="W127" s="453"/>
      <c r="X127" s="453"/>
      <c r="Y127" s="453"/>
      <c r="Z127" s="453"/>
      <c r="AA127" s="453"/>
      <c r="AB127" s="820"/>
    </row>
    <row r="128" spans="1:38" s="1" customFormat="1" ht="12.75">
      <c r="A128" s="454"/>
      <c r="B128" s="454"/>
      <c r="C128" s="802"/>
      <c r="D128" s="803"/>
      <c r="E128" s="803"/>
      <c r="F128" s="804">
        <v>2018</v>
      </c>
      <c r="G128" s="803"/>
      <c r="H128" s="804">
        <v>2019</v>
      </c>
      <c r="I128" s="804"/>
      <c r="J128" s="804">
        <v>2020</v>
      </c>
      <c r="K128" s="804"/>
      <c r="L128" s="804">
        <v>2021</v>
      </c>
      <c r="M128" s="805"/>
      <c r="N128" s="454"/>
      <c r="O128" s="454"/>
      <c r="P128" s="453"/>
      <c r="Q128" s="453"/>
      <c r="R128" s="453"/>
      <c r="S128" s="453"/>
      <c r="T128" s="453"/>
      <c r="U128" s="453"/>
      <c r="V128" s="453"/>
      <c r="W128" s="453"/>
      <c r="X128" s="453"/>
      <c r="Y128" s="453"/>
      <c r="Z128" s="453"/>
      <c r="AA128" s="453"/>
      <c r="AB128" s="453"/>
      <c r="AC128" s="453"/>
      <c r="AD128" s="453"/>
    </row>
    <row r="129" spans="1:30" s="1" customFormat="1" ht="12.75">
      <c r="A129" s="454"/>
      <c r="B129" s="454"/>
      <c r="C129" s="806"/>
      <c r="D129" s="807" t="s">
        <v>89</v>
      </c>
      <c r="E129" s="808"/>
      <c r="F129" s="809">
        <f>V35-X35</f>
        <v>13580.66869611961</v>
      </c>
      <c r="G129" s="808"/>
      <c r="H129" s="809">
        <f>V65-X65</f>
        <v>70503.019658183402</v>
      </c>
      <c r="I129" s="809"/>
      <c r="J129" s="809">
        <f>V95-X95</f>
        <v>47308.831940688731</v>
      </c>
      <c r="K129" s="809"/>
      <c r="L129" s="809">
        <f>V125-X125</f>
        <v>51850.448473109398</v>
      </c>
      <c r="M129" s="810"/>
      <c r="N129" s="454"/>
      <c r="O129" s="454"/>
      <c r="P129" s="453"/>
      <c r="Q129" s="453"/>
      <c r="R129" s="453"/>
      <c r="S129" s="453"/>
      <c r="T129" s="453"/>
      <c r="U129" s="453"/>
      <c r="V129" s="453"/>
      <c r="W129" s="453"/>
      <c r="X129" s="453"/>
      <c r="Y129" s="453"/>
      <c r="Z129" s="453"/>
      <c r="AA129" s="453"/>
      <c r="AB129" s="453"/>
      <c r="AC129" s="453"/>
      <c r="AD129" s="453"/>
    </row>
    <row r="130" spans="1:30" s="1" customFormat="1" ht="12.75">
      <c r="A130" s="454"/>
      <c r="B130" s="454"/>
      <c r="C130" s="806"/>
      <c r="D130" s="807" t="s">
        <v>90</v>
      </c>
      <c r="E130" s="808"/>
      <c r="F130" s="811">
        <v>0.26500000000000001</v>
      </c>
      <c r="G130" s="808"/>
      <c r="H130" s="811">
        <v>0.26500000000000001</v>
      </c>
      <c r="I130" s="811"/>
      <c r="J130" s="811">
        <v>0.26500000000000001</v>
      </c>
      <c r="K130" s="811"/>
      <c r="L130" s="811">
        <v>0.26500000000000001</v>
      </c>
      <c r="M130" s="810"/>
      <c r="N130" s="454"/>
      <c r="O130" s="454"/>
      <c r="P130" s="453"/>
      <c r="Q130" s="453"/>
      <c r="R130" s="453"/>
      <c r="S130" s="453"/>
      <c r="T130" s="453"/>
      <c r="U130" s="453"/>
      <c r="V130" s="453"/>
      <c r="W130" s="453"/>
      <c r="X130" s="453"/>
      <c r="Y130" s="453"/>
      <c r="Z130" s="453"/>
      <c r="AA130" s="453"/>
      <c r="AB130" s="453"/>
      <c r="AC130" s="453"/>
      <c r="AD130" s="453"/>
    </row>
    <row r="131" spans="1:30" s="1" customFormat="1" ht="12.75">
      <c r="A131" s="454"/>
      <c r="B131" s="454"/>
      <c r="C131" s="806"/>
      <c r="D131" s="807" t="s">
        <v>91</v>
      </c>
      <c r="E131" s="808"/>
      <c r="F131" s="809">
        <f>F129*F130</f>
        <v>3598.877204471697</v>
      </c>
      <c r="G131" s="808"/>
      <c r="H131" s="809">
        <f>H129*H130</f>
        <v>18683.300209418601</v>
      </c>
      <c r="I131" s="809"/>
      <c r="J131" s="809">
        <f>J129*J130</f>
        <v>12536.840464282515</v>
      </c>
      <c r="K131" s="809"/>
      <c r="L131" s="809">
        <f>L129*L130</f>
        <v>13740.368845373991</v>
      </c>
      <c r="M131" s="810"/>
      <c r="N131" s="454"/>
      <c r="O131" s="454"/>
      <c r="P131" s="453"/>
      <c r="Q131" s="453"/>
      <c r="R131" s="453"/>
      <c r="S131" s="453"/>
      <c r="T131" s="453"/>
      <c r="U131" s="453"/>
      <c r="V131" s="453"/>
      <c r="W131" s="453"/>
      <c r="X131" s="453"/>
      <c r="Y131" s="453"/>
      <c r="Z131" s="453"/>
      <c r="AA131" s="453"/>
      <c r="AB131" s="453"/>
      <c r="AC131" s="453"/>
      <c r="AD131" s="453"/>
    </row>
    <row r="132" spans="1:30" s="1" customFormat="1" ht="13.5" thickBot="1">
      <c r="A132" s="454"/>
      <c r="B132" s="454"/>
      <c r="C132" s="806"/>
      <c r="D132" s="807" t="s">
        <v>92</v>
      </c>
      <c r="E132" s="808"/>
      <c r="F132" s="812">
        <f>F131/0.735</f>
        <v>4896.4315707097921</v>
      </c>
      <c r="G132" s="808"/>
      <c r="H132" s="812">
        <f>H131/0.735</f>
        <v>25419.456067236191</v>
      </c>
      <c r="I132" s="813">
        <v>1</v>
      </c>
      <c r="J132" s="812">
        <f>J131/0.735</f>
        <v>17056.925801744917</v>
      </c>
      <c r="K132" s="814"/>
      <c r="L132" s="812">
        <f>L131/0.735</f>
        <v>18694.379381461211</v>
      </c>
      <c r="M132" s="810"/>
      <c r="N132" s="454"/>
      <c r="O132" s="454"/>
      <c r="P132" s="453"/>
      <c r="Q132" s="453"/>
      <c r="R132" s="453"/>
      <c r="S132" s="453"/>
      <c r="T132" s="453"/>
      <c r="U132" s="453"/>
      <c r="V132" s="453"/>
      <c r="W132" s="453"/>
      <c r="X132" s="453"/>
      <c r="Y132" s="453"/>
      <c r="Z132" s="453"/>
      <c r="AA132" s="453"/>
      <c r="AB132" s="453"/>
      <c r="AC132" s="453"/>
      <c r="AD132" s="453"/>
    </row>
    <row r="133" spans="1:30" s="1" customFormat="1" ht="13.5" thickTop="1">
      <c r="A133" s="454"/>
      <c r="B133" s="454"/>
      <c r="C133" s="806"/>
      <c r="D133" s="807"/>
      <c r="E133" s="808"/>
      <c r="F133" s="814"/>
      <c r="G133" s="808"/>
      <c r="H133" s="814"/>
      <c r="I133" s="814"/>
      <c r="J133" s="814"/>
      <c r="K133" s="814"/>
      <c r="L133" s="814"/>
      <c r="M133" s="810"/>
      <c r="N133" s="454"/>
      <c r="O133" s="454"/>
      <c r="P133" s="453"/>
      <c r="Q133" s="453"/>
      <c r="R133" s="453"/>
      <c r="S133" s="453"/>
      <c r="T133" s="453"/>
      <c r="U133" s="453"/>
      <c r="V133" s="453"/>
      <c r="W133" s="453"/>
      <c r="X133" s="453"/>
      <c r="Y133" s="453"/>
      <c r="Z133" s="453"/>
      <c r="AA133" s="453"/>
      <c r="AB133" s="453"/>
      <c r="AC133" s="453"/>
      <c r="AD133" s="453"/>
    </row>
    <row r="134" spans="1:30" s="1" customFormat="1" ht="12.75">
      <c r="A134" s="454"/>
      <c r="B134" s="454"/>
      <c r="C134" s="806"/>
      <c r="D134" s="807" t="s">
        <v>93</v>
      </c>
      <c r="E134" s="808"/>
      <c r="F134" s="815">
        <f>F132</f>
        <v>4896.4315707097921</v>
      </c>
      <c r="G134" s="808"/>
      <c r="H134" s="815">
        <v>25133.9</v>
      </c>
      <c r="I134" s="814"/>
      <c r="J134" s="815">
        <v>16588.8</v>
      </c>
      <c r="K134" s="814"/>
      <c r="L134" s="815" t="s">
        <v>64</v>
      </c>
      <c r="M134" s="810"/>
      <c r="N134" s="454"/>
      <c r="O134" s="454"/>
      <c r="P134" s="453"/>
      <c r="Q134" s="453"/>
      <c r="R134" s="453"/>
      <c r="S134" s="453"/>
      <c r="T134" s="453"/>
      <c r="U134" s="453"/>
      <c r="V134" s="453"/>
      <c r="W134" s="453"/>
      <c r="X134" s="453"/>
      <c r="Y134" s="453"/>
      <c r="Z134" s="453"/>
      <c r="AA134" s="453"/>
      <c r="AB134" s="453"/>
      <c r="AC134" s="453"/>
      <c r="AD134" s="453"/>
    </row>
    <row r="135" spans="1:30" s="1" customFormat="1" ht="12.75">
      <c r="A135" s="454"/>
      <c r="B135" s="454"/>
      <c r="C135" s="806"/>
      <c r="D135" s="807"/>
      <c r="E135" s="808"/>
      <c r="F135" s="814"/>
      <c r="G135" s="808"/>
      <c r="H135" s="814"/>
      <c r="I135" s="814"/>
      <c r="J135" s="814"/>
      <c r="K135" s="814"/>
      <c r="L135" s="814"/>
      <c r="M135" s="810"/>
      <c r="N135" s="454"/>
      <c r="O135" s="454"/>
      <c r="P135" s="453"/>
      <c r="Q135" s="453"/>
      <c r="R135" s="453"/>
      <c r="S135" s="453"/>
      <c r="T135" s="453"/>
      <c r="U135" s="453"/>
      <c r="V135" s="453"/>
      <c r="W135" s="453"/>
      <c r="X135" s="453"/>
      <c r="Y135" s="453"/>
      <c r="Z135" s="453"/>
      <c r="AA135" s="453"/>
      <c r="AB135" s="453"/>
      <c r="AC135" s="453"/>
      <c r="AD135" s="453"/>
    </row>
    <row r="136" spans="1:30" s="1" customFormat="1" ht="12.75">
      <c r="A136" s="454"/>
      <c r="B136" s="454"/>
      <c r="C136" s="806"/>
      <c r="D136" s="807" t="s">
        <v>94</v>
      </c>
      <c r="E136" s="808"/>
      <c r="F136" s="816">
        <f>F132-F134</f>
        <v>0</v>
      </c>
      <c r="G136" s="817"/>
      <c r="H136" s="816">
        <f>H132-H134</f>
        <v>285.55606723618985</v>
      </c>
      <c r="I136" s="814"/>
      <c r="J136" s="815">
        <f>J132-J134</f>
        <v>468.12580174491814</v>
      </c>
      <c r="K136" s="814"/>
      <c r="L136" s="815">
        <v>0</v>
      </c>
      <c r="M136" s="810"/>
      <c r="N136" s="454"/>
      <c r="O136" s="454"/>
      <c r="P136" s="453"/>
      <c r="Q136" s="453"/>
      <c r="R136" s="453"/>
      <c r="S136" s="453"/>
      <c r="T136" s="453"/>
      <c r="U136" s="453"/>
      <c r="V136" s="453"/>
      <c r="W136" s="453"/>
      <c r="X136" s="453"/>
      <c r="Y136" s="453"/>
      <c r="Z136" s="453"/>
      <c r="AA136" s="453"/>
      <c r="AB136" s="453"/>
      <c r="AC136" s="453"/>
      <c r="AD136" s="453"/>
    </row>
    <row r="137" spans="1:30" s="1" customFormat="1" ht="12.75">
      <c r="A137" s="454"/>
      <c r="B137" s="454"/>
      <c r="C137" s="806"/>
      <c r="D137" s="807"/>
      <c r="E137" s="808"/>
      <c r="F137" s="814"/>
      <c r="G137" s="808"/>
      <c r="H137" s="814"/>
      <c r="I137" s="814"/>
      <c r="J137" s="814"/>
      <c r="K137" s="814"/>
      <c r="L137" s="814"/>
      <c r="M137" s="810"/>
      <c r="N137" s="454"/>
      <c r="O137" s="454"/>
      <c r="P137" s="453"/>
      <c r="Q137" s="453"/>
      <c r="R137" s="453"/>
      <c r="S137" s="453"/>
      <c r="T137" s="453"/>
      <c r="U137" s="453"/>
      <c r="V137" s="453"/>
      <c r="W137" s="453"/>
      <c r="X137" s="453"/>
      <c r="Y137" s="453"/>
      <c r="Z137" s="453"/>
      <c r="AA137" s="453"/>
      <c r="AB137" s="453"/>
      <c r="AC137" s="453"/>
      <c r="AD137" s="453"/>
    </row>
    <row r="138" spans="1:30" s="1" customFormat="1" ht="12.75">
      <c r="A138" s="454"/>
      <c r="B138" s="454"/>
      <c r="C138" s="806"/>
      <c r="D138" s="807" t="s">
        <v>95</v>
      </c>
      <c r="E138" s="808"/>
      <c r="F138" s="815">
        <v>0</v>
      </c>
      <c r="G138" s="808"/>
      <c r="H138" s="815">
        <f>-H136</f>
        <v>-285.55606723618985</v>
      </c>
      <c r="I138" s="814"/>
      <c r="J138" s="815">
        <f>-H138</f>
        <v>285.55606723618985</v>
      </c>
      <c r="K138" s="814"/>
      <c r="L138" s="815">
        <v>0</v>
      </c>
      <c r="M138" s="810"/>
      <c r="N138" s="454"/>
      <c r="O138" s="454"/>
      <c r="P138" s="453"/>
      <c r="Q138" s="453"/>
      <c r="R138" s="453"/>
      <c r="S138" s="453"/>
      <c r="T138" s="453"/>
      <c r="U138" s="453"/>
      <c r="V138" s="453"/>
      <c r="W138" s="453"/>
      <c r="X138" s="453"/>
      <c r="Y138" s="453"/>
      <c r="Z138" s="453"/>
      <c r="AA138" s="453"/>
      <c r="AB138" s="453"/>
      <c r="AC138" s="453"/>
      <c r="AD138" s="453"/>
    </row>
    <row r="139" spans="1:30" s="1" customFormat="1" ht="12.75">
      <c r="A139" s="454"/>
      <c r="B139" s="454"/>
      <c r="C139" s="806"/>
      <c r="D139" s="807"/>
      <c r="E139" s="808"/>
      <c r="F139" s="814"/>
      <c r="G139" s="808"/>
      <c r="H139" s="814"/>
      <c r="I139" s="814"/>
      <c r="J139" s="814"/>
      <c r="K139" s="814"/>
      <c r="L139" s="814"/>
      <c r="M139" s="810"/>
      <c r="N139" s="454"/>
      <c r="O139" s="454"/>
      <c r="P139" s="453"/>
      <c r="Q139" s="453"/>
      <c r="R139" s="453"/>
      <c r="S139" s="453"/>
      <c r="T139" s="453"/>
      <c r="U139" s="453"/>
      <c r="V139" s="453"/>
      <c r="W139" s="453"/>
      <c r="X139" s="453"/>
      <c r="Y139" s="453"/>
      <c r="Z139" s="453"/>
      <c r="AA139" s="453"/>
      <c r="AB139" s="453"/>
      <c r="AC139" s="453"/>
      <c r="AD139" s="453"/>
    </row>
    <row r="140" spans="1:30" s="1" customFormat="1" ht="12.75">
      <c r="A140" s="454"/>
      <c r="B140" s="454"/>
      <c r="C140" s="806"/>
      <c r="D140" s="807" t="s">
        <v>96</v>
      </c>
      <c r="E140" s="808"/>
      <c r="F140" s="815">
        <v>0</v>
      </c>
      <c r="G140" s="808"/>
      <c r="H140" s="815">
        <v>0</v>
      </c>
      <c r="I140" s="814"/>
      <c r="J140" s="815">
        <v>-753.7</v>
      </c>
      <c r="K140" s="814"/>
      <c r="L140" s="815">
        <v>753.7</v>
      </c>
      <c r="M140" s="810"/>
      <c r="N140" s="454"/>
      <c r="O140" s="454"/>
      <c r="P140" s="453"/>
      <c r="Q140" s="453"/>
      <c r="R140" s="453"/>
      <c r="S140" s="453"/>
      <c r="T140" s="453"/>
      <c r="U140" s="453"/>
      <c r="V140" s="453"/>
      <c r="W140" s="453"/>
      <c r="X140" s="453"/>
      <c r="Y140" s="453"/>
      <c r="Z140" s="453"/>
      <c r="AA140" s="453"/>
      <c r="AB140" s="453"/>
      <c r="AC140" s="453"/>
      <c r="AD140" s="453"/>
    </row>
    <row r="141" spans="1:30" s="1" customFormat="1" ht="12.75">
      <c r="A141" s="454"/>
      <c r="B141" s="454"/>
      <c r="C141" s="806"/>
      <c r="D141" s="807"/>
      <c r="E141" s="808"/>
      <c r="F141" s="814"/>
      <c r="G141" s="808"/>
      <c r="H141" s="814"/>
      <c r="I141" s="814"/>
      <c r="J141" s="814"/>
      <c r="K141" s="814"/>
      <c r="L141" s="814"/>
      <c r="M141" s="810"/>
      <c r="N141" s="454"/>
      <c r="O141" s="454"/>
      <c r="P141" s="453"/>
      <c r="Q141" s="453"/>
      <c r="R141" s="453"/>
      <c r="S141" s="453"/>
      <c r="T141" s="453"/>
      <c r="U141" s="453"/>
      <c r="V141" s="453"/>
      <c r="W141" s="453"/>
      <c r="X141" s="453"/>
      <c r="Y141" s="453"/>
      <c r="Z141" s="453"/>
      <c r="AA141" s="453"/>
      <c r="AB141" s="453"/>
      <c r="AC141" s="453"/>
      <c r="AD141" s="453"/>
    </row>
    <row r="142" spans="1:30" s="1" customFormat="1" ht="13.5" thickBot="1">
      <c r="A142" s="454"/>
      <c r="B142" s="454"/>
      <c r="C142" s="806"/>
      <c r="D142" s="807" t="s">
        <v>97</v>
      </c>
      <c r="E142" s="808"/>
      <c r="F142" s="818">
        <f>F132+F138</f>
        <v>4896.4315707097921</v>
      </c>
      <c r="G142" s="808"/>
      <c r="H142" s="818">
        <f>H132+H138+H140</f>
        <v>25133.9</v>
      </c>
      <c r="I142" s="814"/>
      <c r="J142" s="818">
        <f>J132+J138+J140</f>
        <v>16588.781868981107</v>
      </c>
      <c r="K142" s="814"/>
      <c r="L142" s="818">
        <f>L132+L138+L140</f>
        <v>19448.079381461212</v>
      </c>
      <c r="M142" s="810"/>
      <c r="N142" s="454"/>
      <c r="O142" s="454"/>
      <c r="P142" s="453"/>
      <c r="Q142" s="453"/>
      <c r="R142" s="453"/>
      <c r="S142" s="453"/>
      <c r="T142" s="453"/>
      <c r="U142" s="453"/>
      <c r="V142" s="453"/>
      <c r="W142" s="453"/>
      <c r="X142" s="453"/>
      <c r="Y142" s="453"/>
      <c r="Z142" s="453"/>
      <c r="AA142" s="453"/>
      <c r="AB142" s="453"/>
      <c r="AC142" s="453"/>
      <c r="AD142" s="453"/>
    </row>
    <row r="143" spans="1:30" s="1" customFormat="1" ht="13.5" thickTop="1">
      <c r="A143" s="454"/>
      <c r="B143" s="454"/>
      <c r="C143" s="869"/>
      <c r="D143" s="870"/>
      <c r="E143" s="870"/>
      <c r="F143" s="819"/>
      <c r="G143" s="819"/>
      <c r="H143" s="819"/>
      <c r="I143" s="870"/>
      <c r="J143" s="870"/>
      <c r="K143" s="870"/>
      <c r="L143" s="870"/>
      <c r="M143" s="871"/>
      <c r="N143" s="454"/>
      <c r="O143" s="454"/>
      <c r="P143" s="453"/>
      <c r="Q143" s="453"/>
      <c r="R143" s="453"/>
      <c r="S143" s="453"/>
      <c r="T143" s="453"/>
      <c r="U143" s="453"/>
      <c r="V143" s="453"/>
      <c r="W143" s="453"/>
      <c r="X143" s="453"/>
      <c r="Y143" s="453"/>
      <c r="Z143" s="453"/>
      <c r="AA143" s="453"/>
      <c r="AB143" s="453"/>
      <c r="AC143" s="453"/>
      <c r="AD143" s="453"/>
    </row>
    <row r="144" spans="1:30" s="1" customFormat="1" ht="12.75">
      <c r="A144" s="454"/>
      <c r="B144" s="454"/>
      <c r="C144" s="808" t="s">
        <v>98</v>
      </c>
      <c r="D144" s="808"/>
      <c r="E144" s="808"/>
      <c r="F144" s="808"/>
      <c r="G144" s="808"/>
      <c r="H144" s="808"/>
      <c r="I144" s="808"/>
      <c r="J144" s="808"/>
      <c r="K144" s="808"/>
      <c r="L144" s="454"/>
      <c r="M144" s="454"/>
      <c r="N144" s="453"/>
      <c r="O144" s="453"/>
      <c r="P144" s="453"/>
      <c r="Q144" s="453"/>
      <c r="R144" s="453"/>
      <c r="S144" s="453"/>
      <c r="T144" s="453"/>
      <c r="U144" s="453"/>
      <c r="V144" s="453"/>
      <c r="W144" s="453"/>
      <c r="X144" s="453"/>
      <c r="Y144" s="453"/>
      <c r="Z144" s="453"/>
      <c r="AA144" s="453"/>
      <c r="AB144" s="453"/>
    </row>
    <row r="145" spans="1:28" s="1" customFormat="1" ht="12.75">
      <c r="A145" s="454"/>
      <c r="B145" s="454"/>
      <c r="C145" s="808" t="s">
        <v>99</v>
      </c>
      <c r="D145" s="454"/>
      <c r="E145" s="455"/>
      <c r="F145" s="455"/>
      <c r="G145" s="455"/>
      <c r="H145" s="455"/>
      <c r="I145" s="455"/>
      <c r="J145" s="454"/>
      <c r="K145" s="454"/>
      <c r="L145" s="454"/>
      <c r="M145" s="454"/>
      <c r="N145" s="453"/>
      <c r="O145" s="453"/>
      <c r="P145" s="453"/>
      <c r="Q145" s="453"/>
      <c r="R145" s="453"/>
      <c r="S145" s="453"/>
      <c r="T145" s="453"/>
      <c r="U145" s="453"/>
      <c r="V145" s="453"/>
      <c r="W145" s="453"/>
      <c r="X145" s="453"/>
      <c r="Y145" s="453"/>
      <c r="Z145" s="453"/>
      <c r="AA145" s="453"/>
      <c r="AB145" s="453"/>
    </row>
    <row r="146" spans="1:28" s="1" customFormat="1" ht="12.75">
      <c r="A146" s="454"/>
      <c r="B146" s="454"/>
      <c r="C146" s="455"/>
      <c r="D146" s="454"/>
      <c r="E146" s="455"/>
      <c r="F146" s="455"/>
      <c r="G146" s="455"/>
      <c r="H146" s="455"/>
      <c r="I146" s="455"/>
      <c r="J146" s="454"/>
      <c r="K146" s="454"/>
      <c r="L146" s="454"/>
      <c r="M146" s="454"/>
      <c r="N146" s="453"/>
      <c r="O146" s="453"/>
      <c r="P146" s="453"/>
      <c r="Q146" s="453"/>
      <c r="R146" s="453"/>
      <c r="S146" s="453"/>
      <c r="T146" s="453"/>
      <c r="U146" s="453"/>
      <c r="V146" s="453"/>
      <c r="W146" s="453"/>
      <c r="X146" s="453"/>
      <c r="Y146" s="453"/>
      <c r="Z146" s="453"/>
      <c r="AA146" s="453"/>
      <c r="AB146" s="453"/>
    </row>
    <row r="147" spans="1:28" s="1" customFormat="1" ht="12.75">
      <c r="A147" s="478"/>
      <c r="B147" s="454"/>
      <c r="C147" s="455"/>
      <c r="D147" s="454"/>
      <c r="E147" s="454"/>
      <c r="F147" s="454"/>
      <c r="G147" s="454"/>
      <c r="H147" s="454"/>
      <c r="I147" s="454"/>
      <c r="J147" s="454"/>
      <c r="K147" s="454"/>
      <c r="L147" s="454"/>
      <c r="M147" s="454"/>
      <c r="N147" s="453"/>
      <c r="O147" s="453"/>
      <c r="P147" s="453"/>
      <c r="Q147" s="453"/>
      <c r="R147" s="453"/>
      <c r="S147" s="453"/>
      <c r="T147" s="453"/>
      <c r="U147" s="453"/>
      <c r="V147" s="453"/>
      <c r="W147" s="453"/>
      <c r="X147" s="453"/>
      <c r="Y147" s="453"/>
      <c r="Z147" s="453"/>
      <c r="AA147" s="453"/>
      <c r="AB147" s="453"/>
    </row>
  </sheetData>
  <mergeCells count="2">
    <mergeCell ref="A6:AB6"/>
    <mergeCell ref="A7:AB7"/>
  </mergeCells>
  <printOptions horizontalCentered="1"/>
  <pageMargins left="0.39370078740157499" right="0.39370078740157499" top="0.98425196850393704" bottom="0.78740157480314998" header="0.59055118110236204" footer="0.59055118110236204"/>
  <pageSetup scale="27" orientation="landscape" r:id="rId1"/>
  <headerFooter alignWithMargins="0">
    <oddHeader xml:space="preserve">&amp;R&amp;"Times New Roman,Regular"&amp;10
</oddHeader>
  </headerFooter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38AC5-77A2-4A3C-A7BF-DB39AC5883D7}">
  <sheetPr>
    <tabColor rgb="FF00B0F0"/>
    <pageSetUpPr fitToPage="1"/>
  </sheetPr>
  <dimension ref="A6:AL122"/>
  <sheetViews>
    <sheetView showGridLines="0" view="pageBreakPreview" topLeftCell="E75" zoomScale="85" zoomScaleNormal="90" zoomScaleSheetLayoutView="85" zoomScalePageLayoutView="85" workbookViewId="0">
      <selection activeCell="D124" sqref="D124"/>
    </sheetView>
  </sheetViews>
  <sheetFormatPr defaultColWidth="9.140625" defaultRowHeight="12"/>
  <cols>
    <col min="1" max="1" width="3.5703125" style="39" customWidth="1"/>
    <col min="2" max="2" width="2.5703125" style="39" customWidth="1"/>
    <col min="3" max="3" width="5.140625" style="39" customWidth="1"/>
    <col min="4" max="4" width="52.42578125" style="39" customWidth="1"/>
    <col min="5" max="5" width="1.85546875" style="39" bestFit="1" customWidth="1"/>
    <col min="6" max="6" width="13.42578125" style="39" customWidth="1"/>
    <col min="7" max="7" width="1.85546875" style="39" customWidth="1"/>
    <col min="8" max="8" width="13.42578125" style="39" customWidth="1"/>
    <col min="9" max="9" width="1.85546875" style="39" customWidth="1"/>
    <col min="10" max="10" width="13.42578125" style="39" customWidth="1"/>
    <col min="11" max="11" width="1.85546875" style="39" customWidth="1"/>
    <col min="12" max="12" width="13.42578125" style="39" customWidth="1"/>
    <col min="13" max="13" width="1.85546875" style="39" customWidth="1"/>
    <col min="14" max="14" width="13.42578125" style="39" customWidth="1"/>
    <col min="15" max="15" width="1.85546875" style="39" customWidth="1"/>
    <col min="16" max="16" width="13.42578125" style="39" customWidth="1"/>
    <col min="17" max="17" width="1.85546875" style="39" customWidth="1"/>
    <col min="18" max="18" width="13.42578125" style="39" customWidth="1"/>
    <col min="19" max="19" width="1.85546875" style="39" customWidth="1"/>
    <col min="20" max="20" width="7.5703125" style="39" customWidth="1"/>
    <col min="21" max="21" width="1.85546875" style="39" customWidth="1"/>
    <col min="22" max="22" width="13.42578125" style="39" customWidth="1"/>
    <col min="23" max="23" width="1.85546875" style="39" customWidth="1"/>
    <col min="24" max="24" width="13.42578125" style="39" customWidth="1"/>
    <col min="25" max="25" width="1.85546875" style="39" customWidth="1"/>
    <col min="26" max="26" width="13.42578125" style="39" customWidth="1"/>
    <col min="27" max="27" width="1.85546875" style="39" customWidth="1"/>
    <col min="28" max="28" width="13.42578125" style="39" customWidth="1"/>
    <col min="29" max="16384" width="9.140625" style="39"/>
  </cols>
  <sheetData>
    <row r="6" spans="1:30" s="1" customFormat="1" ht="12.75" customHeight="1">
      <c r="A6" s="984" t="s">
        <v>0</v>
      </c>
      <c r="B6" s="984"/>
      <c r="C6" s="984"/>
      <c r="D6" s="984"/>
      <c r="E6" s="984"/>
      <c r="F6" s="984"/>
      <c r="G6" s="984"/>
      <c r="H6" s="984"/>
      <c r="I6" s="984"/>
      <c r="J6" s="984"/>
      <c r="K6" s="984"/>
      <c r="L6" s="984"/>
      <c r="M6" s="984"/>
      <c r="N6" s="984"/>
      <c r="O6" s="984"/>
      <c r="P6" s="984"/>
      <c r="Q6" s="984"/>
      <c r="R6" s="984"/>
      <c r="S6" s="984"/>
      <c r="T6" s="984"/>
      <c r="U6" s="984"/>
      <c r="V6" s="984"/>
      <c r="W6" s="984"/>
      <c r="X6" s="984"/>
      <c r="Y6" s="984"/>
      <c r="Z6" s="984"/>
      <c r="AA6" s="984"/>
      <c r="AB6" s="984"/>
    </row>
    <row r="7" spans="1:30" s="1" customFormat="1" ht="12.75" customHeight="1">
      <c r="A7" s="989" t="s">
        <v>1</v>
      </c>
      <c r="B7" s="990"/>
      <c r="C7" s="990"/>
      <c r="D7" s="990"/>
      <c r="E7" s="990"/>
      <c r="F7" s="990"/>
      <c r="G7" s="990"/>
      <c r="H7" s="990"/>
      <c r="I7" s="990"/>
      <c r="J7" s="990"/>
      <c r="K7" s="990"/>
      <c r="L7" s="990"/>
      <c r="M7" s="990"/>
      <c r="N7" s="990"/>
      <c r="O7" s="990"/>
      <c r="P7" s="990"/>
      <c r="Q7" s="990"/>
      <c r="R7" s="990"/>
      <c r="S7" s="990"/>
      <c r="T7" s="990"/>
      <c r="U7" s="990"/>
      <c r="V7" s="990"/>
      <c r="W7" s="990"/>
      <c r="X7" s="990"/>
      <c r="Y7" s="990"/>
      <c r="Z7" s="990"/>
      <c r="AA7" s="990"/>
      <c r="AB7" s="990"/>
    </row>
    <row r="8" spans="1:30" s="1" customFormat="1" ht="21" customHeight="1">
      <c r="A8" s="452"/>
      <c r="B8" s="452"/>
      <c r="C8" s="452"/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</row>
    <row r="9" spans="1:30" s="1" customFormat="1" ht="12.75">
      <c r="A9" s="454"/>
      <c r="B9" s="454"/>
      <c r="C9" s="455"/>
      <c r="D9" s="456" t="s">
        <v>2</v>
      </c>
      <c r="E9" s="454"/>
      <c r="F9" s="457" t="s">
        <v>3</v>
      </c>
      <c r="G9" s="454"/>
      <c r="H9" s="457" t="s">
        <v>3</v>
      </c>
      <c r="I9" s="454"/>
      <c r="J9" s="457" t="s">
        <v>4</v>
      </c>
      <c r="K9" s="458"/>
      <c r="L9" s="458" t="s">
        <v>100</v>
      </c>
      <c r="M9" s="455"/>
      <c r="N9" s="458" t="s">
        <v>101</v>
      </c>
      <c r="O9" s="458"/>
      <c r="P9" s="458" t="s">
        <v>6</v>
      </c>
      <c r="Q9" s="459"/>
      <c r="R9" s="458" t="s">
        <v>7</v>
      </c>
      <c r="S9" s="458"/>
      <c r="T9" s="458"/>
      <c r="U9" s="458"/>
      <c r="V9" s="458"/>
      <c r="W9" s="459"/>
      <c r="X9" s="459"/>
      <c r="Y9" s="453"/>
      <c r="Z9" s="457" t="s">
        <v>8</v>
      </c>
      <c r="AA9" s="454"/>
      <c r="AB9" s="457" t="s">
        <v>8</v>
      </c>
    </row>
    <row r="10" spans="1:30" s="1" customFormat="1" ht="14.25">
      <c r="A10" s="454" t="s">
        <v>9</v>
      </c>
      <c r="B10" s="454"/>
      <c r="C10" s="455"/>
      <c r="D10" s="454"/>
      <c r="E10" s="454"/>
      <c r="F10" s="455" t="s">
        <v>10</v>
      </c>
      <c r="G10" s="454"/>
      <c r="H10" s="455" t="s">
        <v>10</v>
      </c>
      <c r="I10" s="454"/>
      <c r="J10" s="455" t="s">
        <v>11</v>
      </c>
      <c r="K10" s="455"/>
      <c r="L10" s="455" t="s">
        <v>102</v>
      </c>
      <c r="M10" s="455"/>
      <c r="N10" s="455" t="s">
        <v>100</v>
      </c>
      <c r="O10" s="455"/>
      <c r="P10" s="455" t="s">
        <v>15</v>
      </c>
      <c r="Q10" s="459"/>
      <c r="R10" s="455" t="s">
        <v>15</v>
      </c>
      <c r="S10" s="455"/>
      <c r="T10" s="455" t="s">
        <v>16</v>
      </c>
      <c r="U10" s="455"/>
      <c r="V10" s="455" t="s">
        <v>17</v>
      </c>
      <c r="W10" s="455"/>
      <c r="X10" s="455" t="s">
        <v>18</v>
      </c>
      <c r="Y10" s="453"/>
      <c r="Z10" s="455" t="s">
        <v>10</v>
      </c>
      <c r="AA10" s="454"/>
      <c r="AB10" s="455" t="s">
        <v>10</v>
      </c>
      <c r="AC10" s="39"/>
      <c r="AD10" s="494" t="s">
        <v>103</v>
      </c>
    </row>
    <row r="11" spans="1:30" s="1" customFormat="1" ht="15" thickBot="1">
      <c r="A11" s="488" t="s">
        <v>20</v>
      </c>
      <c r="B11" s="488"/>
      <c r="C11" s="488" t="s">
        <v>21</v>
      </c>
      <c r="D11" s="488"/>
      <c r="E11" s="488"/>
      <c r="F11" s="489" t="s">
        <v>6</v>
      </c>
      <c r="G11" s="488"/>
      <c r="H11" s="489" t="s">
        <v>7</v>
      </c>
      <c r="I11" s="488"/>
      <c r="J11" s="489" t="s">
        <v>6</v>
      </c>
      <c r="K11" s="489"/>
      <c r="L11" s="489" t="s">
        <v>5</v>
      </c>
      <c r="M11" s="489"/>
      <c r="N11" s="489" t="s">
        <v>102</v>
      </c>
      <c r="O11" s="489"/>
      <c r="P11" s="489" t="s">
        <v>23</v>
      </c>
      <c r="Q11" s="490"/>
      <c r="R11" s="489" t="s">
        <v>23</v>
      </c>
      <c r="S11" s="489"/>
      <c r="T11" s="489" t="s">
        <v>24</v>
      </c>
      <c r="U11" s="489"/>
      <c r="V11" s="489" t="s">
        <v>25</v>
      </c>
      <c r="W11" s="489"/>
      <c r="X11" s="489" t="s">
        <v>25</v>
      </c>
      <c r="Y11" s="491"/>
      <c r="Z11" s="489" t="s">
        <v>6</v>
      </c>
      <c r="AA11" s="488"/>
      <c r="AB11" s="489" t="s">
        <v>7</v>
      </c>
      <c r="AC11" s="39"/>
      <c r="AD11" s="494" t="s">
        <v>104</v>
      </c>
    </row>
    <row r="12" spans="1:30" s="1" customFormat="1" ht="14.25">
      <c r="A12" s="454"/>
      <c r="B12" s="454"/>
      <c r="C12" s="455"/>
      <c r="D12" s="454"/>
      <c r="E12" s="454"/>
      <c r="F12" s="455" t="s">
        <v>27</v>
      </c>
      <c r="G12" s="454"/>
      <c r="H12" s="455" t="s">
        <v>28</v>
      </c>
      <c r="I12" s="454"/>
      <c r="J12" s="455" t="s">
        <v>29</v>
      </c>
      <c r="K12" s="454"/>
      <c r="L12" s="455" t="s">
        <v>30</v>
      </c>
      <c r="M12" s="453"/>
      <c r="N12" s="460" t="s">
        <v>31</v>
      </c>
      <c r="O12" s="461"/>
      <c r="P12" s="455" t="s">
        <v>32</v>
      </c>
      <c r="Q12" s="461"/>
      <c r="R12" s="455" t="s">
        <v>33</v>
      </c>
      <c r="S12" s="461"/>
      <c r="T12" s="455" t="s">
        <v>34</v>
      </c>
      <c r="U12" s="461"/>
      <c r="V12" s="455" t="s">
        <v>35</v>
      </c>
      <c r="W12" s="461"/>
      <c r="X12" s="455" t="s">
        <v>36</v>
      </c>
      <c r="Y12" s="453"/>
      <c r="Z12" s="459" t="s">
        <v>37</v>
      </c>
      <c r="AA12" s="459"/>
      <c r="AB12" s="459" t="s">
        <v>38</v>
      </c>
      <c r="AC12" s="39"/>
      <c r="AD12" s="494" t="s">
        <v>40</v>
      </c>
    </row>
    <row r="13" spans="1:30" s="1" customFormat="1" ht="14.25">
      <c r="A13" s="455"/>
      <c r="B13" s="454"/>
      <c r="C13" s="455"/>
      <c r="D13" s="454"/>
      <c r="E13" s="454"/>
      <c r="F13" s="454"/>
      <c r="G13" s="454"/>
      <c r="H13" s="454"/>
      <c r="I13" s="454"/>
      <c r="J13" s="454"/>
      <c r="K13" s="454"/>
      <c r="L13" s="454"/>
      <c r="M13" s="454"/>
      <c r="N13" s="454"/>
      <c r="O13" s="454"/>
      <c r="P13" s="454"/>
      <c r="Q13" s="453"/>
      <c r="R13" s="454"/>
      <c r="S13" s="454"/>
      <c r="T13" s="454"/>
      <c r="U13" s="454"/>
      <c r="V13" s="454"/>
      <c r="W13" s="454"/>
      <c r="X13" s="454"/>
      <c r="Y13" s="453"/>
      <c r="Z13" s="453"/>
      <c r="AA13" s="453"/>
      <c r="AB13" s="453"/>
      <c r="AC13" s="39"/>
      <c r="AD13" s="494" t="s">
        <v>41</v>
      </c>
    </row>
    <row r="14" spans="1:30" s="1" customFormat="1" ht="14.25">
      <c r="A14" s="455"/>
      <c r="B14" s="454"/>
      <c r="C14" s="454" t="s">
        <v>42</v>
      </c>
      <c r="D14" s="454"/>
      <c r="E14" s="454"/>
      <c r="F14" s="454"/>
      <c r="G14" s="454"/>
      <c r="H14" s="454"/>
      <c r="I14" s="454"/>
      <c r="J14" s="454"/>
      <c r="K14" s="454"/>
      <c r="L14" s="454"/>
      <c r="M14" s="454"/>
      <c r="N14" s="454"/>
      <c r="O14" s="454"/>
      <c r="P14" s="454"/>
      <c r="Q14" s="453"/>
      <c r="R14" s="454"/>
      <c r="S14" s="454"/>
      <c r="T14" s="462"/>
      <c r="U14" s="463"/>
      <c r="V14" s="454"/>
      <c r="W14" s="463"/>
      <c r="X14" s="454"/>
      <c r="Y14" s="453"/>
      <c r="Z14" s="453"/>
      <c r="AA14" s="453"/>
      <c r="AB14" s="453"/>
      <c r="AC14" s="39"/>
      <c r="AD14" s="495" t="s">
        <v>43</v>
      </c>
    </row>
    <row r="15" spans="1:30" s="1" customFormat="1" ht="12.75">
      <c r="A15" s="492" t="s">
        <v>44</v>
      </c>
      <c r="B15" s="454"/>
      <c r="C15" s="455">
        <v>1</v>
      </c>
      <c r="D15" s="454" t="s">
        <v>45</v>
      </c>
      <c r="E15" s="455"/>
      <c r="F15" s="464">
        <f>'TVDA Support EGD (2020)'!F15+'TVDA Support UGL (2020)'!F15</f>
        <v>0</v>
      </c>
      <c r="G15" s="464"/>
      <c r="H15" s="464">
        <f>'TVDA Support EGD (2020)'!H15+'TVDA Support UGL (2020)'!H15</f>
        <v>0</v>
      </c>
      <c r="I15" s="464"/>
      <c r="J15" s="464">
        <f>'TVDA Support EGD (2020)'!J15+'TVDA Support UGL (2020)'!J15</f>
        <v>0</v>
      </c>
      <c r="K15" s="464"/>
      <c r="L15" s="464">
        <f>'TVDA Support EGD (2020)'!L15+'TVDA Support UGL (2020)'!L15</f>
        <v>0</v>
      </c>
      <c r="M15" s="464"/>
      <c r="N15" s="464">
        <f>'TVDA Support EGD (2020)'!N15+'TVDA Support UGL (2020)'!N15</f>
        <v>0</v>
      </c>
      <c r="O15" s="464"/>
      <c r="P15" s="464">
        <f>'TVDA Support EGD (2020)'!P15+'TVDA Support UGL (2020)'!P15</f>
        <v>0</v>
      </c>
      <c r="Q15" s="464"/>
      <c r="R15" s="464">
        <f>'TVDA Support EGD (2020)'!R15+'TVDA Support UGL (2020)'!R15</f>
        <v>0</v>
      </c>
      <c r="S15" s="454"/>
      <c r="T15" s="465">
        <v>0.04</v>
      </c>
      <c r="U15" s="455"/>
      <c r="V15" s="466">
        <f>T15*P15</f>
        <v>0</v>
      </c>
      <c r="W15" s="466"/>
      <c r="X15" s="466">
        <f>T15*R15</f>
        <v>0</v>
      </c>
      <c r="Y15" s="466"/>
      <c r="Z15" s="466">
        <f>F15+N15-V15</f>
        <v>0</v>
      </c>
      <c r="AA15" s="466"/>
      <c r="AB15" s="466">
        <f>H15+N15-X15</f>
        <v>0</v>
      </c>
    </row>
    <row r="16" spans="1:30" s="1" customFormat="1" ht="12.75">
      <c r="A16" s="492" t="s">
        <v>46</v>
      </c>
      <c r="B16" s="454"/>
      <c r="C16" s="455">
        <v>1</v>
      </c>
      <c r="D16" s="454" t="s">
        <v>47</v>
      </c>
      <c r="E16" s="455"/>
      <c r="F16" s="464">
        <f>'TVDA Support EGD (2020)'!F16+'TVDA Support UGL (2020)'!F16</f>
        <v>0</v>
      </c>
      <c r="G16" s="464"/>
      <c r="H16" s="464">
        <f>'TVDA Support EGD (2020)'!H16+'TVDA Support UGL (2020)'!H16</f>
        <v>0</v>
      </c>
      <c r="I16" s="464"/>
      <c r="J16" s="464">
        <f>'TVDA Support EGD (2020)'!J16+'TVDA Support UGL (2020)'!J16</f>
        <v>2952.7260038925101</v>
      </c>
      <c r="K16" s="464"/>
      <c r="L16" s="464">
        <f>'TVDA Support EGD (2020)'!L16+'TVDA Support UGL (2020)'!L16</f>
        <v>1724.3333333333301</v>
      </c>
      <c r="M16" s="464"/>
      <c r="N16" s="464">
        <f>'TVDA Support EGD (2020)'!N16+'TVDA Support UGL (2020)'!N16</f>
        <v>1228.39267055918</v>
      </c>
      <c r="O16" s="464"/>
      <c r="P16" s="464">
        <f>'TVDA Support EGD (2020)'!P16+'TVDA Support UGL (2020)'!P16</f>
        <v>1842.5890058387699</v>
      </c>
      <c r="Q16" s="464"/>
      <c r="R16" s="464">
        <f>'TVDA Support EGD (2020)'!R16+'TVDA Support UGL (2020)'!R16</f>
        <v>614.19633527959002</v>
      </c>
      <c r="S16" s="454"/>
      <c r="T16" s="465">
        <v>0.06</v>
      </c>
      <c r="U16" s="455"/>
      <c r="V16" s="466">
        <f t="shared" ref="V16:V33" si="0">T16*P16</f>
        <v>110.55534035032619</v>
      </c>
      <c r="W16" s="466"/>
      <c r="X16" s="466">
        <f t="shared" ref="X16:X33" si="1">T16*R16</f>
        <v>36.851780116775402</v>
      </c>
      <c r="Y16" s="466"/>
      <c r="Z16" s="466">
        <f t="shared" ref="Z16:Z33" si="2">F16+N16-V16</f>
        <v>1117.8373302088539</v>
      </c>
      <c r="AA16" s="466"/>
      <c r="AB16" s="466">
        <f t="shared" ref="AB16:AB33" si="3">H16+N16-X16</f>
        <v>1191.5408904424046</v>
      </c>
    </row>
    <row r="17" spans="1:28" s="1" customFormat="1" ht="12.75">
      <c r="A17" s="492" t="s">
        <v>48</v>
      </c>
      <c r="B17" s="454"/>
      <c r="C17" s="455">
        <v>2</v>
      </c>
      <c r="D17" s="454" t="s">
        <v>49</v>
      </c>
      <c r="E17" s="455"/>
      <c r="F17" s="464">
        <f>'TVDA Support EGD (2020)'!F17+'TVDA Support UGL (2020)'!F17</f>
        <v>0</v>
      </c>
      <c r="G17" s="464"/>
      <c r="H17" s="464">
        <f>'TVDA Support EGD (2020)'!H17+'TVDA Support UGL (2020)'!H17</f>
        <v>0</v>
      </c>
      <c r="I17" s="464"/>
      <c r="J17" s="464">
        <f>'TVDA Support EGD (2020)'!J17+'TVDA Support UGL (2020)'!J17</f>
        <v>0</v>
      </c>
      <c r="K17" s="464"/>
      <c r="L17" s="464">
        <f>'TVDA Support EGD (2020)'!L17+'TVDA Support UGL (2020)'!L17</f>
        <v>0</v>
      </c>
      <c r="M17" s="464"/>
      <c r="N17" s="464">
        <f>'TVDA Support EGD (2020)'!N17+'TVDA Support UGL (2020)'!N17</f>
        <v>0</v>
      </c>
      <c r="O17" s="464"/>
      <c r="P17" s="464">
        <f>'TVDA Support EGD (2020)'!P17+'TVDA Support UGL (2020)'!P17</f>
        <v>0</v>
      </c>
      <c r="Q17" s="464"/>
      <c r="R17" s="464">
        <f>'TVDA Support EGD (2020)'!R17+'TVDA Support UGL (2020)'!R17</f>
        <v>0</v>
      </c>
      <c r="S17" s="454"/>
      <c r="T17" s="465">
        <v>0.06</v>
      </c>
      <c r="U17" s="455"/>
      <c r="V17" s="466">
        <f t="shared" si="0"/>
        <v>0</v>
      </c>
      <c r="W17" s="466"/>
      <c r="X17" s="466">
        <f t="shared" si="1"/>
        <v>0</v>
      </c>
      <c r="Y17" s="466"/>
      <c r="Z17" s="466">
        <f t="shared" si="2"/>
        <v>0</v>
      </c>
      <c r="AA17" s="466"/>
      <c r="AB17" s="466">
        <f t="shared" si="3"/>
        <v>0</v>
      </c>
    </row>
    <row r="18" spans="1:28" s="1" customFormat="1" ht="12.75">
      <c r="A18" s="492" t="s">
        <v>50</v>
      </c>
      <c r="B18" s="454"/>
      <c r="C18" s="455">
        <v>3</v>
      </c>
      <c r="D18" s="454" t="s">
        <v>51</v>
      </c>
      <c r="E18" s="455"/>
      <c r="F18" s="464">
        <f>'TVDA Support EGD (2020)'!F18+'TVDA Support UGL (2020)'!F18</f>
        <v>0</v>
      </c>
      <c r="G18" s="464"/>
      <c r="H18" s="464">
        <f>'TVDA Support EGD (2020)'!H18+'TVDA Support UGL (2020)'!H18</f>
        <v>0</v>
      </c>
      <c r="I18" s="464"/>
      <c r="J18" s="464">
        <f>'TVDA Support EGD (2020)'!J18+'TVDA Support UGL (2020)'!J18</f>
        <v>0</v>
      </c>
      <c r="K18" s="464"/>
      <c r="L18" s="464">
        <f>'TVDA Support EGD (2020)'!L18+'TVDA Support UGL (2020)'!L18</f>
        <v>0</v>
      </c>
      <c r="M18" s="464"/>
      <c r="N18" s="464">
        <f>'TVDA Support EGD (2020)'!N18+'TVDA Support UGL (2020)'!N18</f>
        <v>0</v>
      </c>
      <c r="O18" s="464"/>
      <c r="P18" s="464">
        <f>'TVDA Support EGD (2020)'!P18+'TVDA Support UGL (2020)'!P18</f>
        <v>0</v>
      </c>
      <c r="Q18" s="464"/>
      <c r="R18" s="464">
        <f>'TVDA Support EGD (2020)'!R18+'TVDA Support UGL (2020)'!R18</f>
        <v>0</v>
      </c>
      <c r="S18" s="454"/>
      <c r="T18" s="465">
        <v>0.05</v>
      </c>
      <c r="U18" s="455"/>
      <c r="V18" s="466">
        <f t="shared" si="0"/>
        <v>0</v>
      </c>
      <c r="W18" s="466"/>
      <c r="X18" s="466">
        <f t="shared" si="1"/>
        <v>0</v>
      </c>
      <c r="Y18" s="466"/>
      <c r="Z18" s="466">
        <f t="shared" si="2"/>
        <v>0</v>
      </c>
      <c r="AA18" s="466"/>
      <c r="AB18" s="466">
        <f t="shared" si="3"/>
        <v>0</v>
      </c>
    </row>
    <row r="19" spans="1:28" s="1" customFormat="1" ht="12.75">
      <c r="A19" s="492" t="s">
        <v>52</v>
      </c>
      <c r="B19" s="454"/>
      <c r="C19" s="455">
        <v>6</v>
      </c>
      <c r="D19" s="454" t="s">
        <v>53</v>
      </c>
      <c r="E19" s="455"/>
      <c r="F19" s="464">
        <f>'TVDA Support EGD (2020)'!F19+'TVDA Support UGL (2020)'!F19</f>
        <v>0</v>
      </c>
      <c r="G19" s="464"/>
      <c r="H19" s="464">
        <f>'TVDA Support EGD (2020)'!H19+'TVDA Support UGL (2020)'!H19</f>
        <v>0</v>
      </c>
      <c r="I19" s="464"/>
      <c r="J19" s="464">
        <f>'TVDA Support EGD (2020)'!J19+'TVDA Support UGL (2020)'!J19</f>
        <v>0</v>
      </c>
      <c r="K19" s="464"/>
      <c r="L19" s="464">
        <f>'TVDA Support EGD (2020)'!L19+'TVDA Support UGL (2020)'!L19</f>
        <v>0</v>
      </c>
      <c r="M19" s="464"/>
      <c r="N19" s="464">
        <f>'TVDA Support EGD (2020)'!N19+'TVDA Support UGL (2020)'!N19</f>
        <v>0</v>
      </c>
      <c r="O19" s="464"/>
      <c r="P19" s="464">
        <f>'TVDA Support EGD (2020)'!P19+'TVDA Support UGL (2020)'!P19</f>
        <v>0</v>
      </c>
      <c r="Q19" s="464"/>
      <c r="R19" s="464">
        <f>'TVDA Support EGD (2020)'!R19+'TVDA Support UGL (2020)'!R19</f>
        <v>0</v>
      </c>
      <c r="S19" s="454"/>
      <c r="T19" s="465">
        <v>0.1</v>
      </c>
      <c r="U19" s="455"/>
      <c r="V19" s="466">
        <f t="shared" si="0"/>
        <v>0</v>
      </c>
      <c r="W19" s="466"/>
      <c r="X19" s="466">
        <f t="shared" si="1"/>
        <v>0</v>
      </c>
      <c r="Y19" s="466"/>
      <c r="Z19" s="466">
        <f t="shared" si="2"/>
        <v>0</v>
      </c>
      <c r="AA19" s="466"/>
      <c r="AB19" s="466">
        <f t="shared" si="3"/>
        <v>0</v>
      </c>
    </row>
    <row r="20" spans="1:28" s="1" customFormat="1" ht="12.75">
      <c r="A20" s="492" t="s">
        <v>54</v>
      </c>
      <c r="B20" s="454"/>
      <c r="C20" s="455">
        <v>7</v>
      </c>
      <c r="D20" s="454" t="s">
        <v>55</v>
      </c>
      <c r="E20" s="455"/>
      <c r="F20" s="464">
        <f>'TVDA Support EGD (2020)'!F20+'TVDA Support UGL (2020)'!F20</f>
        <v>0</v>
      </c>
      <c r="G20" s="464"/>
      <c r="H20" s="464">
        <f>'TVDA Support EGD (2020)'!H20+'TVDA Support UGL (2020)'!H20</f>
        <v>0</v>
      </c>
      <c r="I20" s="464"/>
      <c r="J20" s="464">
        <f>'TVDA Support EGD (2020)'!J20+'TVDA Support UGL (2020)'!J20</f>
        <v>7775.3680858643993</v>
      </c>
      <c r="K20" s="464"/>
      <c r="L20" s="464">
        <f>'TVDA Support EGD (2020)'!L20+'TVDA Support UGL (2020)'!L20</f>
        <v>4438.3333333333303</v>
      </c>
      <c r="M20" s="464"/>
      <c r="N20" s="464">
        <f>'TVDA Support EGD (2020)'!N20+'TVDA Support UGL (2020)'!N20</f>
        <v>3337.034752531069</v>
      </c>
      <c r="O20" s="464"/>
      <c r="P20" s="464">
        <f>'TVDA Support EGD (2020)'!P20+'TVDA Support UGL (2020)'!P20</f>
        <v>5005.5521287966039</v>
      </c>
      <c r="Q20" s="464"/>
      <c r="R20" s="464">
        <f>'TVDA Support EGD (2020)'!R20+'TVDA Support UGL (2020)'!R20</f>
        <v>1668.5173762655345</v>
      </c>
      <c r="S20" s="454"/>
      <c r="T20" s="465">
        <v>0.15</v>
      </c>
      <c r="U20" s="455"/>
      <c r="V20" s="466">
        <f t="shared" si="0"/>
        <v>750.83281931949057</v>
      </c>
      <c r="W20" s="466"/>
      <c r="X20" s="466">
        <f t="shared" si="1"/>
        <v>250.27760643983015</v>
      </c>
      <c r="Y20" s="466"/>
      <c r="Z20" s="466">
        <f t="shared" si="2"/>
        <v>2586.2019332115783</v>
      </c>
      <c r="AA20" s="466"/>
      <c r="AB20" s="466">
        <f t="shared" si="3"/>
        <v>3086.7571460912386</v>
      </c>
    </row>
    <row r="21" spans="1:28" s="1" customFormat="1" ht="12.75">
      <c r="A21" s="492" t="s">
        <v>56</v>
      </c>
      <c r="B21" s="454"/>
      <c r="C21" s="455">
        <v>8</v>
      </c>
      <c r="D21" s="454" t="s">
        <v>57</v>
      </c>
      <c r="E21" s="455"/>
      <c r="F21" s="464">
        <f>'TVDA Support EGD (2020)'!F21+'TVDA Support UGL (2020)'!F21</f>
        <v>0</v>
      </c>
      <c r="G21" s="464"/>
      <c r="H21" s="464">
        <f>'TVDA Support EGD (2020)'!H21+'TVDA Support UGL (2020)'!H21</f>
        <v>0</v>
      </c>
      <c r="I21" s="464"/>
      <c r="J21" s="464">
        <f>'TVDA Support EGD (2020)'!J21+'TVDA Support UGL (2020)'!J21</f>
        <v>7616.0390404302007</v>
      </c>
      <c r="K21" s="464"/>
      <c r="L21" s="464">
        <f>'TVDA Support EGD (2020)'!L21+'TVDA Support UGL (2020)'!L21</f>
        <v>100.02200000000001</v>
      </c>
      <c r="M21" s="464"/>
      <c r="N21" s="464">
        <f>'TVDA Support EGD (2020)'!N21+'TVDA Support UGL (2020)'!N21</f>
        <v>7516.0170404302007</v>
      </c>
      <c r="O21" s="464"/>
      <c r="P21" s="464">
        <f>'TVDA Support EGD (2020)'!P21+'TVDA Support UGL (2020)'!P21</f>
        <v>11274.025560645301</v>
      </c>
      <c r="Q21" s="464"/>
      <c r="R21" s="464">
        <f>'TVDA Support EGD (2020)'!R21+'TVDA Support UGL (2020)'!R21</f>
        <v>3758.0085202151004</v>
      </c>
      <c r="S21" s="454"/>
      <c r="T21" s="465">
        <v>0.2</v>
      </c>
      <c r="U21" s="455"/>
      <c r="V21" s="466">
        <f t="shared" si="0"/>
        <v>2254.8051121290605</v>
      </c>
      <c r="W21" s="466"/>
      <c r="X21" s="466">
        <f t="shared" si="1"/>
        <v>751.60170404302016</v>
      </c>
      <c r="Y21" s="466"/>
      <c r="Z21" s="466">
        <f t="shared" si="2"/>
        <v>5261.2119283011398</v>
      </c>
      <c r="AA21" s="466"/>
      <c r="AB21" s="466">
        <f t="shared" si="3"/>
        <v>6764.415336387181</v>
      </c>
    </row>
    <row r="22" spans="1:28" s="1" customFormat="1" ht="12.75">
      <c r="A22" s="492" t="s">
        <v>58</v>
      </c>
      <c r="B22" s="454"/>
      <c r="C22" s="455">
        <v>10</v>
      </c>
      <c r="D22" s="454" t="s">
        <v>59</v>
      </c>
      <c r="E22" s="455"/>
      <c r="F22" s="464">
        <f>'TVDA Support EGD (2020)'!F22+'TVDA Support UGL (2020)'!F22</f>
        <v>0</v>
      </c>
      <c r="G22" s="464"/>
      <c r="H22" s="464">
        <f>'TVDA Support EGD (2020)'!H22+'TVDA Support UGL (2020)'!H22</f>
        <v>0</v>
      </c>
      <c r="I22" s="464"/>
      <c r="J22" s="464">
        <f>'TVDA Support EGD (2020)'!J22+'TVDA Support UGL (2020)'!J22</f>
        <v>1874.6626292078392</v>
      </c>
      <c r="K22" s="464"/>
      <c r="L22" s="464">
        <f>'TVDA Support EGD (2020)'!L22+'TVDA Support UGL (2020)'!L22</f>
        <v>0</v>
      </c>
      <c r="M22" s="464"/>
      <c r="N22" s="464">
        <f>'TVDA Support EGD (2020)'!N22+'TVDA Support UGL (2020)'!N22</f>
        <v>1874.6626292078392</v>
      </c>
      <c r="O22" s="464"/>
      <c r="P22" s="464">
        <f>'TVDA Support EGD (2020)'!P22+'TVDA Support UGL (2020)'!P22</f>
        <v>2811.9939438117585</v>
      </c>
      <c r="Q22" s="464"/>
      <c r="R22" s="464">
        <f>'TVDA Support EGD (2020)'!R22+'TVDA Support UGL (2020)'!R22</f>
        <v>937.33131460391962</v>
      </c>
      <c r="S22" s="454"/>
      <c r="T22" s="465">
        <v>0.3</v>
      </c>
      <c r="U22" s="455"/>
      <c r="V22" s="466">
        <f t="shared" si="0"/>
        <v>843.59818314352754</v>
      </c>
      <c r="W22" s="466"/>
      <c r="X22" s="466">
        <f t="shared" si="1"/>
        <v>281.19939438117586</v>
      </c>
      <c r="Y22" s="466"/>
      <c r="Z22" s="466">
        <f t="shared" si="2"/>
        <v>1031.0644460643116</v>
      </c>
      <c r="AA22" s="466"/>
      <c r="AB22" s="466">
        <f t="shared" si="3"/>
        <v>1593.4632348266634</v>
      </c>
    </row>
    <row r="23" spans="1:28" s="1" customFormat="1" ht="12.75">
      <c r="A23" s="492" t="s">
        <v>60</v>
      </c>
      <c r="B23" s="454"/>
      <c r="C23" s="455">
        <v>12</v>
      </c>
      <c r="D23" s="454" t="s">
        <v>61</v>
      </c>
      <c r="E23" s="455"/>
      <c r="F23" s="464">
        <f>'TVDA Support EGD (2020)'!F23+'TVDA Support UGL (2020)'!F23</f>
        <v>0</v>
      </c>
      <c r="G23" s="464"/>
      <c r="H23" s="464">
        <f>'TVDA Support EGD (2020)'!H23+'TVDA Support UGL (2020)'!H23</f>
        <v>0</v>
      </c>
      <c r="I23" s="464"/>
      <c r="J23" s="464">
        <f>'TVDA Support EGD (2020)'!J23+'TVDA Support UGL (2020)'!J23</f>
        <v>11185.487868958904</v>
      </c>
      <c r="K23" s="464"/>
      <c r="L23" s="464">
        <f>'TVDA Support EGD (2020)'!L23+'TVDA Support UGL (2020)'!L23</f>
        <v>0</v>
      </c>
      <c r="M23" s="464"/>
      <c r="N23" s="464">
        <f>'TVDA Support EGD (2020)'!N23+'TVDA Support UGL (2020)'!N23</f>
        <v>11185.487868958904</v>
      </c>
      <c r="O23" s="464"/>
      <c r="P23" s="464">
        <f>'TVDA Support EGD (2020)'!P23+'TVDA Support UGL (2020)'!P23</f>
        <v>11185.487868958904</v>
      </c>
      <c r="Q23" s="464"/>
      <c r="R23" s="464">
        <f>'TVDA Support EGD (2020)'!R23+'TVDA Support UGL (2020)'!R23</f>
        <v>5592.743934479452</v>
      </c>
      <c r="S23" s="454"/>
      <c r="T23" s="465">
        <v>1</v>
      </c>
      <c r="U23" s="455"/>
      <c r="V23" s="466">
        <f t="shared" si="0"/>
        <v>11185.487868958904</v>
      </c>
      <c r="W23" s="466"/>
      <c r="X23" s="466">
        <f t="shared" si="1"/>
        <v>5592.743934479452</v>
      </c>
      <c r="Y23" s="466"/>
      <c r="Z23" s="466">
        <f t="shared" si="2"/>
        <v>0</v>
      </c>
      <c r="AA23" s="466"/>
      <c r="AB23" s="466">
        <f t="shared" si="3"/>
        <v>5592.743934479452</v>
      </c>
    </row>
    <row r="24" spans="1:28" s="1" customFormat="1" ht="12.75">
      <c r="A24" s="492" t="s">
        <v>62</v>
      </c>
      <c r="B24" s="454"/>
      <c r="C24" s="455">
        <v>13</v>
      </c>
      <c r="D24" s="454" t="s">
        <v>63</v>
      </c>
      <c r="E24" s="455"/>
      <c r="F24" s="464">
        <f>'TVDA Support EGD (2020)'!F24+'TVDA Support UGL (2020)'!F24</f>
        <v>0</v>
      </c>
      <c r="G24" s="464"/>
      <c r="H24" s="464">
        <f>'TVDA Support EGD (2020)'!H24+'TVDA Support UGL (2020)'!H24</f>
        <v>0</v>
      </c>
      <c r="I24" s="464"/>
      <c r="J24" s="464">
        <f>'TVDA Support EGD (2020)'!J24+'TVDA Support UGL (2020)'!J24</f>
        <v>0</v>
      </c>
      <c r="K24" s="464"/>
      <c r="L24" s="464">
        <f>'TVDA Support EGD (2020)'!L24+'TVDA Support UGL (2020)'!L24</f>
        <v>0</v>
      </c>
      <c r="M24" s="464"/>
      <c r="N24" s="464">
        <f>'TVDA Support EGD (2020)'!N24+'TVDA Support UGL (2020)'!N24</f>
        <v>0</v>
      </c>
      <c r="O24" s="464"/>
      <c r="P24" s="464">
        <f>'TVDA Support EGD (2020)'!P24+'TVDA Support UGL (2020)'!P24</f>
        <v>0</v>
      </c>
      <c r="Q24" s="464"/>
      <c r="R24" s="464">
        <f>'TVDA Support EGD (2020)'!R24+'TVDA Support UGL (2020)'!R24</f>
        <v>0</v>
      </c>
      <c r="S24" s="454"/>
      <c r="T24" s="465" t="s">
        <v>64</v>
      </c>
      <c r="U24" s="455"/>
      <c r="V24" s="466">
        <v>0</v>
      </c>
      <c r="W24" s="466"/>
      <c r="X24" s="466">
        <v>0</v>
      </c>
      <c r="Y24" s="466"/>
      <c r="Z24" s="466">
        <f t="shared" si="2"/>
        <v>0</v>
      </c>
      <c r="AA24" s="466"/>
      <c r="AB24" s="466">
        <f t="shared" si="3"/>
        <v>0</v>
      </c>
    </row>
    <row r="25" spans="1:28" s="1" customFormat="1" ht="12.75">
      <c r="A25" s="492" t="s">
        <v>65</v>
      </c>
      <c r="B25" s="454"/>
      <c r="C25" s="467">
        <v>14.1</v>
      </c>
      <c r="D25" s="454" t="s">
        <v>66</v>
      </c>
      <c r="E25" s="455"/>
      <c r="F25" s="464">
        <f>'TVDA Support EGD (2020)'!F25+'TVDA Support UGL (2020)'!F25</f>
        <v>0</v>
      </c>
      <c r="G25" s="464"/>
      <c r="H25" s="464">
        <f>'TVDA Support EGD (2020)'!H25+'TVDA Support UGL (2020)'!H25</f>
        <v>0</v>
      </c>
      <c r="I25" s="464"/>
      <c r="J25" s="464">
        <f>'TVDA Support EGD (2020)'!J25+'TVDA Support UGL (2020)'!J25</f>
        <v>81.957177691826161</v>
      </c>
      <c r="K25" s="464"/>
      <c r="L25" s="464">
        <f>'TVDA Support EGD (2020)'!L25+'TVDA Support UGL (2020)'!L25</f>
        <v>0</v>
      </c>
      <c r="M25" s="464"/>
      <c r="N25" s="464">
        <f>'TVDA Support EGD (2020)'!N25+'TVDA Support UGL (2020)'!N25</f>
        <v>81.957177691826161</v>
      </c>
      <c r="O25" s="464"/>
      <c r="P25" s="464">
        <f>'TVDA Support EGD (2020)'!P25+'TVDA Support UGL (2020)'!P25</f>
        <v>122.93576653773924</v>
      </c>
      <c r="Q25" s="464"/>
      <c r="R25" s="464">
        <f>'TVDA Support EGD (2020)'!R25+'TVDA Support UGL (2020)'!R25</f>
        <v>40.97858884591308</v>
      </c>
      <c r="S25" s="454"/>
      <c r="T25" s="465">
        <v>0.05</v>
      </c>
      <c r="U25" s="455"/>
      <c r="V25" s="466">
        <f t="shared" si="0"/>
        <v>6.1467883268869627</v>
      </c>
      <c r="W25" s="466"/>
      <c r="X25" s="466">
        <f t="shared" si="1"/>
        <v>2.0489294422956541</v>
      </c>
      <c r="Y25" s="466"/>
      <c r="Z25" s="466">
        <f t="shared" si="2"/>
        <v>75.810389364939198</v>
      </c>
      <c r="AA25" s="466"/>
      <c r="AB25" s="466">
        <f t="shared" si="3"/>
        <v>79.908248249530502</v>
      </c>
    </row>
    <row r="26" spans="1:28" s="1" customFormat="1" ht="12.75">
      <c r="A26" s="492" t="s">
        <v>67</v>
      </c>
      <c r="B26" s="454"/>
      <c r="C26" s="467">
        <v>14.1</v>
      </c>
      <c r="D26" s="454" t="s">
        <v>68</v>
      </c>
      <c r="E26" s="455"/>
      <c r="F26" s="464">
        <f>'TVDA Support EGD (2020)'!F26+'TVDA Support UGL (2020)'!F26</f>
        <v>0</v>
      </c>
      <c r="G26" s="464"/>
      <c r="H26" s="464">
        <f>'TVDA Support EGD (2020)'!H26+'TVDA Support UGL (2020)'!H26</f>
        <v>0</v>
      </c>
      <c r="I26" s="464"/>
      <c r="J26" s="464">
        <f>'TVDA Support EGD (2020)'!J26+'TVDA Support UGL (2020)'!J26</f>
        <v>0</v>
      </c>
      <c r="K26" s="464"/>
      <c r="L26" s="464">
        <f>'TVDA Support EGD (2020)'!L26+'TVDA Support UGL (2020)'!L26</f>
        <v>0</v>
      </c>
      <c r="M26" s="464"/>
      <c r="N26" s="464">
        <f>'TVDA Support EGD (2020)'!N26+'TVDA Support UGL (2020)'!N26</f>
        <v>0</v>
      </c>
      <c r="O26" s="464"/>
      <c r="P26" s="464">
        <f>'TVDA Support EGD (2020)'!P26+'TVDA Support UGL (2020)'!P26</f>
        <v>0</v>
      </c>
      <c r="Q26" s="464"/>
      <c r="R26" s="464">
        <f>'TVDA Support EGD (2020)'!R26+'TVDA Support UGL (2020)'!R26</f>
        <v>0</v>
      </c>
      <c r="S26" s="454"/>
      <c r="T26" s="465">
        <v>7.0000000000000007E-2</v>
      </c>
      <c r="U26" s="468"/>
      <c r="V26" s="466">
        <f t="shared" si="0"/>
        <v>0</v>
      </c>
      <c r="W26" s="466"/>
      <c r="X26" s="466">
        <f t="shared" si="1"/>
        <v>0</v>
      </c>
      <c r="Y26" s="466"/>
      <c r="Z26" s="466">
        <f t="shared" si="2"/>
        <v>0</v>
      </c>
      <c r="AA26" s="466"/>
      <c r="AB26" s="466">
        <f t="shared" si="3"/>
        <v>0</v>
      </c>
    </row>
    <row r="27" spans="1:28" s="1" customFormat="1" ht="12.75">
      <c r="A27" s="492" t="s">
        <v>69</v>
      </c>
      <c r="B27" s="454"/>
      <c r="C27" s="455">
        <v>17</v>
      </c>
      <c r="D27" s="454" t="s">
        <v>70</v>
      </c>
      <c r="E27" s="455"/>
      <c r="F27" s="464">
        <f>'TVDA Support EGD (2020)'!F27+'TVDA Support UGL (2020)'!F27</f>
        <v>0</v>
      </c>
      <c r="G27" s="464"/>
      <c r="H27" s="464">
        <f>'TVDA Support EGD (2020)'!H27+'TVDA Support UGL (2020)'!H27</f>
        <v>0</v>
      </c>
      <c r="I27" s="464"/>
      <c r="J27" s="464">
        <f>'TVDA Support EGD (2020)'!J27+'TVDA Support UGL (2020)'!J27</f>
        <v>0</v>
      </c>
      <c r="K27" s="464"/>
      <c r="L27" s="464">
        <f>'TVDA Support EGD (2020)'!L27+'TVDA Support UGL (2020)'!L27</f>
        <v>0</v>
      </c>
      <c r="M27" s="464"/>
      <c r="N27" s="464">
        <f>'TVDA Support EGD (2020)'!N27+'TVDA Support UGL (2020)'!N27</f>
        <v>0</v>
      </c>
      <c r="O27" s="464"/>
      <c r="P27" s="464">
        <f>'TVDA Support EGD (2020)'!P27+'TVDA Support UGL (2020)'!P27</f>
        <v>0</v>
      </c>
      <c r="Q27" s="464"/>
      <c r="R27" s="464">
        <f>'TVDA Support EGD (2020)'!R27+'TVDA Support UGL (2020)'!R27</f>
        <v>0</v>
      </c>
      <c r="S27" s="454"/>
      <c r="T27" s="465">
        <v>0.08</v>
      </c>
      <c r="U27" s="455"/>
      <c r="V27" s="466">
        <f t="shared" si="0"/>
        <v>0</v>
      </c>
      <c r="W27" s="466"/>
      <c r="X27" s="466">
        <f t="shared" si="1"/>
        <v>0</v>
      </c>
      <c r="Y27" s="466"/>
      <c r="Z27" s="466">
        <f t="shared" si="2"/>
        <v>0</v>
      </c>
      <c r="AA27" s="466"/>
      <c r="AB27" s="466">
        <f t="shared" si="3"/>
        <v>0</v>
      </c>
    </row>
    <row r="28" spans="1:28" s="1" customFormat="1" ht="12.75">
      <c r="A28" s="492" t="s">
        <v>71</v>
      </c>
      <c r="B28" s="454"/>
      <c r="C28" s="455">
        <v>38</v>
      </c>
      <c r="D28" s="454" t="s">
        <v>72</v>
      </c>
      <c r="E28" s="455"/>
      <c r="F28" s="464">
        <f>'TVDA Support EGD (2020)'!F28+'TVDA Support UGL (2020)'!F28</f>
        <v>0</v>
      </c>
      <c r="G28" s="464"/>
      <c r="H28" s="464">
        <f>'TVDA Support EGD (2020)'!H28+'TVDA Support UGL (2020)'!H28</f>
        <v>0</v>
      </c>
      <c r="I28" s="464"/>
      <c r="J28" s="464">
        <f>'TVDA Support EGD (2020)'!J28+'TVDA Support UGL (2020)'!J28</f>
        <v>823.60488211891402</v>
      </c>
      <c r="K28" s="464"/>
      <c r="L28" s="464">
        <f>'TVDA Support EGD (2020)'!L28+'TVDA Support UGL (2020)'!L28</f>
        <v>0</v>
      </c>
      <c r="M28" s="464"/>
      <c r="N28" s="464">
        <f>'TVDA Support EGD (2020)'!N28+'TVDA Support UGL (2020)'!N28</f>
        <v>823.60488211891402</v>
      </c>
      <c r="O28" s="464"/>
      <c r="P28" s="464">
        <f>'TVDA Support EGD (2020)'!P28+'TVDA Support UGL (2020)'!P28</f>
        <v>1235.4073231783709</v>
      </c>
      <c r="Q28" s="464"/>
      <c r="R28" s="464">
        <f>'TVDA Support EGD (2020)'!R28+'TVDA Support UGL (2020)'!R28</f>
        <v>411.80244105945701</v>
      </c>
      <c r="S28" s="454"/>
      <c r="T28" s="465">
        <v>0.3</v>
      </c>
      <c r="U28" s="455"/>
      <c r="V28" s="466">
        <f t="shared" si="0"/>
        <v>370.62219695351126</v>
      </c>
      <c r="W28" s="466"/>
      <c r="X28" s="466">
        <f t="shared" si="1"/>
        <v>123.5407323178371</v>
      </c>
      <c r="Y28" s="466"/>
      <c r="Z28" s="466">
        <f t="shared" si="2"/>
        <v>452.98268516540276</v>
      </c>
      <c r="AA28" s="466"/>
      <c r="AB28" s="466">
        <f t="shared" si="3"/>
        <v>700.06414980107695</v>
      </c>
    </row>
    <row r="29" spans="1:28" s="1" customFormat="1" ht="12.75">
      <c r="A29" s="492" t="s">
        <v>73</v>
      </c>
      <c r="B29" s="454"/>
      <c r="C29" s="455">
        <v>41</v>
      </c>
      <c r="D29" s="454" t="s">
        <v>74</v>
      </c>
      <c r="E29" s="455"/>
      <c r="F29" s="464">
        <f>'TVDA Support EGD (2020)'!F29+'TVDA Support UGL (2020)'!F29</f>
        <v>0</v>
      </c>
      <c r="G29" s="464"/>
      <c r="H29" s="464">
        <f>'TVDA Support EGD (2020)'!H29+'TVDA Support UGL (2020)'!H29</f>
        <v>0</v>
      </c>
      <c r="I29" s="464"/>
      <c r="J29" s="464">
        <f>'TVDA Support EGD (2020)'!J29+'TVDA Support UGL (2020)'!J29</f>
        <v>379.14994556190999</v>
      </c>
      <c r="K29" s="464"/>
      <c r="L29" s="464">
        <f>'TVDA Support EGD (2020)'!L29+'TVDA Support UGL (2020)'!L29</f>
        <v>141</v>
      </c>
      <c r="M29" s="464"/>
      <c r="N29" s="464">
        <f>'TVDA Support EGD (2020)'!N29+'TVDA Support UGL (2020)'!N29</f>
        <v>238.14994556190999</v>
      </c>
      <c r="O29" s="464"/>
      <c r="P29" s="464">
        <f>'TVDA Support EGD (2020)'!P29+'TVDA Support UGL (2020)'!P29</f>
        <v>357.22491834286495</v>
      </c>
      <c r="Q29" s="464"/>
      <c r="R29" s="464">
        <f>'TVDA Support EGD (2020)'!R29+'TVDA Support UGL (2020)'!R29</f>
        <v>119.07497278095499</v>
      </c>
      <c r="S29" s="454"/>
      <c r="T29" s="465">
        <v>0.25</v>
      </c>
      <c r="U29" s="455"/>
      <c r="V29" s="466">
        <f t="shared" si="0"/>
        <v>89.306229585716238</v>
      </c>
      <c r="W29" s="466"/>
      <c r="X29" s="466">
        <f t="shared" si="1"/>
        <v>29.768743195238748</v>
      </c>
      <c r="Y29" s="466"/>
      <c r="Z29" s="466">
        <f t="shared" si="2"/>
        <v>148.84371597619375</v>
      </c>
      <c r="AA29" s="466"/>
      <c r="AB29" s="466">
        <f t="shared" si="3"/>
        <v>208.38120236667123</v>
      </c>
    </row>
    <row r="30" spans="1:28" s="1" customFormat="1" ht="12.75">
      <c r="A30" s="492" t="s">
        <v>75</v>
      </c>
      <c r="B30" s="454"/>
      <c r="C30" s="455">
        <v>45</v>
      </c>
      <c r="D30" s="469" t="s">
        <v>76</v>
      </c>
      <c r="E30" s="455"/>
      <c r="F30" s="464">
        <f>'TVDA Support EGD (2020)'!F30+'TVDA Support UGL (2020)'!F30</f>
        <v>0</v>
      </c>
      <c r="G30" s="464"/>
      <c r="H30" s="464">
        <f>'TVDA Support EGD (2020)'!H30+'TVDA Support UGL (2020)'!H30</f>
        <v>0</v>
      </c>
      <c r="I30" s="464"/>
      <c r="J30" s="464">
        <f>'TVDA Support EGD (2020)'!J30+'TVDA Support UGL (2020)'!J30</f>
        <v>0</v>
      </c>
      <c r="K30" s="464"/>
      <c r="L30" s="464">
        <f>'TVDA Support EGD (2020)'!L30+'TVDA Support UGL (2020)'!L30</f>
        <v>0</v>
      </c>
      <c r="M30" s="464"/>
      <c r="N30" s="464">
        <f>'TVDA Support EGD (2020)'!N30+'TVDA Support UGL (2020)'!N30</f>
        <v>0</v>
      </c>
      <c r="O30" s="464"/>
      <c r="P30" s="464">
        <f>'TVDA Support EGD (2020)'!P30+'TVDA Support UGL (2020)'!P30</f>
        <v>0</v>
      </c>
      <c r="Q30" s="464"/>
      <c r="R30" s="464">
        <f>'TVDA Support EGD (2020)'!R30+'TVDA Support UGL (2020)'!R30</f>
        <v>0</v>
      </c>
      <c r="S30" s="454"/>
      <c r="T30" s="465">
        <v>0.45</v>
      </c>
      <c r="U30" s="455"/>
      <c r="V30" s="466">
        <f t="shared" si="0"/>
        <v>0</v>
      </c>
      <c r="W30" s="466"/>
      <c r="X30" s="466">
        <f t="shared" si="1"/>
        <v>0</v>
      </c>
      <c r="Y30" s="466"/>
      <c r="Z30" s="466">
        <f t="shared" si="2"/>
        <v>0</v>
      </c>
      <c r="AA30" s="466"/>
      <c r="AB30" s="466">
        <f t="shared" si="3"/>
        <v>0</v>
      </c>
    </row>
    <row r="31" spans="1:28" s="1" customFormat="1" ht="12.75">
      <c r="A31" s="492" t="s">
        <v>77</v>
      </c>
      <c r="B31" s="454"/>
      <c r="C31" s="455">
        <v>49</v>
      </c>
      <c r="D31" s="454" t="s">
        <v>78</v>
      </c>
      <c r="E31" s="455"/>
      <c r="F31" s="464">
        <f>'TVDA Support EGD (2020)'!F31+'TVDA Support UGL (2020)'!F31</f>
        <v>0</v>
      </c>
      <c r="G31" s="464"/>
      <c r="H31" s="464">
        <f>'TVDA Support EGD (2020)'!H31+'TVDA Support UGL (2020)'!H31</f>
        <v>0</v>
      </c>
      <c r="I31" s="464"/>
      <c r="J31" s="464">
        <f>'TVDA Support EGD (2020)'!J31+'TVDA Support UGL (2020)'!J31</f>
        <v>1869.96947889385</v>
      </c>
      <c r="K31" s="464"/>
      <c r="L31" s="464">
        <f>'TVDA Support EGD (2020)'!L31+'TVDA Support UGL (2020)'!L31</f>
        <v>584.33333333333303</v>
      </c>
      <c r="M31" s="464"/>
      <c r="N31" s="464">
        <f>'TVDA Support EGD (2020)'!N31+'TVDA Support UGL (2020)'!N31</f>
        <v>1285.636145560517</v>
      </c>
      <c r="O31" s="464"/>
      <c r="P31" s="464">
        <f>'TVDA Support EGD (2020)'!P31+'TVDA Support UGL (2020)'!P31</f>
        <v>1928.4542183407755</v>
      </c>
      <c r="Q31" s="464"/>
      <c r="R31" s="464">
        <f>'TVDA Support EGD (2020)'!R31+'TVDA Support UGL (2020)'!R31</f>
        <v>642.81807278025849</v>
      </c>
      <c r="S31" s="454"/>
      <c r="T31" s="465">
        <v>0.08</v>
      </c>
      <c r="U31" s="455"/>
      <c r="V31" s="466">
        <f t="shared" si="0"/>
        <v>154.27633746726204</v>
      </c>
      <c r="W31" s="466"/>
      <c r="X31" s="466">
        <f t="shared" si="1"/>
        <v>51.425445822420677</v>
      </c>
      <c r="Y31" s="466"/>
      <c r="Z31" s="466">
        <f t="shared" si="2"/>
        <v>1131.359808093255</v>
      </c>
      <c r="AA31" s="466"/>
      <c r="AB31" s="466">
        <f t="shared" si="3"/>
        <v>1234.2106997380963</v>
      </c>
    </row>
    <row r="32" spans="1:28" s="1" customFormat="1" ht="12.75">
      <c r="A32" s="492" t="s">
        <v>79</v>
      </c>
      <c r="B32" s="454"/>
      <c r="C32" s="455">
        <v>50</v>
      </c>
      <c r="D32" s="469" t="s">
        <v>80</v>
      </c>
      <c r="E32" s="455"/>
      <c r="F32" s="464">
        <f>'TVDA Support EGD (2020)'!F32+'TVDA Support UGL (2020)'!F32</f>
        <v>0</v>
      </c>
      <c r="G32" s="464"/>
      <c r="H32" s="464">
        <f>'TVDA Support EGD (2020)'!H32+'TVDA Support UGL (2020)'!H32</f>
        <v>0</v>
      </c>
      <c r="I32" s="464"/>
      <c r="J32" s="464">
        <f>'TVDA Support EGD (2020)'!J32+'TVDA Support UGL (2020)'!J32</f>
        <v>2286.7581300028073</v>
      </c>
      <c r="K32" s="464"/>
      <c r="L32" s="464">
        <f>'TVDA Support EGD (2020)'!L32+'TVDA Support UGL (2020)'!L32</f>
        <v>0</v>
      </c>
      <c r="M32" s="464"/>
      <c r="N32" s="464">
        <f>'TVDA Support EGD (2020)'!N32+'TVDA Support UGL (2020)'!N32</f>
        <v>2286.7581300028073</v>
      </c>
      <c r="O32" s="464"/>
      <c r="P32" s="464">
        <f>'TVDA Support EGD (2020)'!P32+'TVDA Support UGL (2020)'!P32</f>
        <v>3430.1371950042112</v>
      </c>
      <c r="Q32" s="464"/>
      <c r="R32" s="464">
        <f>'TVDA Support EGD (2020)'!R32+'TVDA Support UGL (2020)'!R32</f>
        <v>1143.3790650014037</v>
      </c>
      <c r="S32" s="454"/>
      <c r="T32" s="465">
        <v>0.55000000000000004</v>
      </c>
      <c r="U32" s="455"/>
      <c r="V32" s="466">
        <f t="shared" si="0"/>
        <v>1886.5754572523163</v>
      </c>
      <c r="W32" s="466"/>
      <c r="X32" s="466">
        <f t="shared" si="1"/>
        <v>628.85848575077205</v>
      </c>
      <c r="Y32" s="466"/>
      <c r="Z32" s="466">
        <f t="shared" si="2"/>
        <v>400.18267275049107</v>
      </c>
      <c r="AA32" s="466"/>
      <c r="AB32" s="466">
        <f t="shared" si="3"/>
        <v>1657.8996442520352</v>
      </c>
    </row>
    <row r="33" spans="1:28" s="1" customFormat="1" ht="12.75">
      <c r="A33" s="492" t="s">
        <v>81</v>
      </c>
      <c r="B33" s="454"/>
      <c r="C33" s="455">
        <v>51</v>
      </c>
      <c r="D33" s="454" t="s">
        <v>82</v>
      </c>
      <c r="E33" s="455"/>
      <c r="F33" s="867">
        <f>'TVDA Support EGD (2020)'!F33+'TVDA Support UGL (2020)'!F33</f>
        <v>0</v>
      </c>
      <c r="G33" s="466"/>
      <c r="H33" s="867">
        <f>'TVDA Support EGD (2020)'!H33+'TVDA Support UGL (2020)'!H33</f>
        <v>0</v>
      </c>
      <c r="I33" s="466"/>
      <c r="J33" s="867">
        <f>'TVDA Support EGD (2020)'!J33+'TVDA Support UGL (2020)'!J33</f>
        <v>62357.651977023801</v>
      </c>
      <c r="K33" s="466"/>
      <c r="L33" s="867">
        <f>'TVDA Support EGD (2020)'!L33+'TVDA Support UGL (2020)'!L33</f>
        <v>1078</v>
      </c>
      <c r="M33" s="466"/>
      <c r="N33" s="867">
        <f>'TVDA Support EGD (2020)'!N33+'TVDA Support UGL (2020)'!N33</f>
        <v>61279.651977023801</v>
      </c>
      <c r="O33" s="466"/>
      <c r="P33" s="867">
        <f>'TVDA Support EGD (2020)'!P33+'TVDA Support UGL (2020)'!P33</f>
        <v>91919.477965535712</v>
      </c>
      <c r="Q33" s="466"/>
      <c r="R33" s="867">
        <f>'TVDA Support EGD (2020)'!R33+'TVDA Support UGL (2020)'!R33</f>
        <v>30639.825988511901</v>
      </c>
      <c r="S33" s="454"/>
      <c r="T33" s="465">
        <v>0.06</v>
      </c>
      <c r="U33" s="455"/>
      <c r="V33" s="866">
        <f t="shared" si="0"/>
        <v>5515.1686779321426</v>
      </c>
      <c r="W33" s="466"/>
      <c r="X33" s="866">
        <f t="shared" si="1"/>
        <v>1838.389559310714</v>
      </c>
      <c r="Y33" s="466"/>
      <c r="Z33" s="866">
        <f t="shared" si="2"/>
        <v>55764.483299091662</v>
      </c>
      <c r="AA33" s="466"/>
      <c r="AB33" s="866">
        <f t="shared" si="3"/>
        <v>59441.262417713086</v>
      </c>
    </row>
    <row r="34" spans="1:28" s="1" customFormat="1" ht="12.75">
      <c r="A34" s="492"/>
      <c r="B34" s="454"/>
      <c r="C34" s="455"/>
      <c r="D34" s="454"/>
      <c r="E34" s="454"/>
      <c r="F34" s="454"/>
      <c r="G34" s="454"/>
      <c r="H34" s="454"/>
      <c r="I34" s="454"/>
      <c r="J34" s="466"/>
      <c r="K34" s="466"/>
      <c r="L34" s="466"/>
      <c r="M34" s="466"/>
      <c r="N34" s="466"/>
      <c r="O34" s="466"/>
      <c r="P34" s="466"/>
      <c r="Q34" s="470"/>
      <c r="R34" s="466"/>
      <c r="S34" s="454"/>
      <c r="T34" s="455"/>
      <c r="U34" s="454"/>
      <c r="V34" s="471"/>
      <c r="W34" s="471"/>
      <c r="X34" s="471"/>
      <c r="Y34" s="453"/>
      <c r="Z34" s="471"/>
      <c r="AA34" s="453"/>
      <c r="AB34" s="453"/>
    </row>
    <row r="35" spans="1:28" s="1" customFormat="1" ht="13.5" thickBot="1">
      <c r="A35" s="492" t="s">
        <v>83</v>
      </c>
      <c r="B35" s="454"/>
      <c r="C35" s="454" t="s">
        <v>84</v>
      </c>
      <c r="D35" s="454"/>
      <c r="E35" s="472" t="s">
        <v>85</v>
      </c>
      <c r="F35" s="473">
        <f>SUM(F15:F34)</f>
        <v>0</v>
      </c>
      <c r="G35" s="466"/>
      <c r="H35" s="473">
        <f>SUM(H15:H34)</f>
        <v>0</v>
      </c>
      <c r="I35" s="472"/>
      <c r="J35" s="473">
        <f>SUM(J15:J34)</f>
        <v>99203.375219646958</v>
      </c>
      <c r="K35" s="466"/>
      <c r="L35" s="473">
        <f>SUM(L15:L34)</f>
        <v>8066.0219999999936</v>
      </c>
      <c r="M35" s="474"/>
      <c r="N35" s="473">
        <f>SUM(N15:N34)</f>
        <v>91137.353219646975</v>
      </c>
      <c r="O35" s="466"/>
      <c r="P35" s="473">
        <f>SUM(P15:P34)</f>
        <v>131113.28589499102</v>
      </c>
      <c r="Q35" s="474"/>
      <c r="R35" s="473">
        <f>SUM(R15:R34)</f>
        <v>45568.676609823488</v>
      </c>
      <c r="S35" s="454"/>
      <c r="T35" s="455"/>
      <c r="U35" s="472" t="s">
        <v>85</v>
      </c>
      <c r="V35" s="475">
        <f>SUM(V15:V34)</f>
        <v>23167.375011419143</v>
      </c>
      <c r="W35" s="476" t="s">
        <v>85</v>
      </c>
      <c r="X35" s="475">
        <f>SUM(X15:X34)</f>
        <v>9586.7063152995324</v>
      </c>
      <c r="Y35" s="453"/>
      <c r="Z35" s="475">
        <f>SUM(Z15:Z34)</f>
        <v>67969.978208227825</v>
      </c>
      <c r="AA35" s="453"/>
      <c r="AB35" s="475">
        <f>SUM(AB15:AB34)</f>
        <v>81550.646904347435</v>
      </c>
    </row>
    <row r="36" spans="1:28" s="1" customFormat="1" ht="13.5" thickTop="1">
      <c r="A36" s="454"/>
      <c r="B36" s="454"/>
      <c r="C36" s="455"/>
      <c r="D36" s="454"/>
      <c r="E36" s="455"/>
      <c r="F36" s="455"/>
      <c r="G36" s="455"/>
      <c r="H36" s="455"/>
      <c r="I36" s="455"/>
      <c r="J36" s="454"/>
      <c r="K36" s="454"/>
      <c r="L36" s="454"/>
      <c r="M36" s="454"/>
      <c r="N36" s="453"/>
      <c r="O36" s="453"/>
      <c r="P36" s="453"/>
      <c r="Q36" s="453"/>
      <c r="R36" s="453"/>
      <c r="S36" s="453"/>
      <c r="T36" s="453"/>
      <c r="U36" s="453"/>
      <c r="V36" s="453"/>
      <c r="W36" s="453"/>
      <c r="X36" s="453"/>
      <c r="Y36" s="453"/>
      <c r="Z36" s="453"/>
      <c r="AA36" s="453"/>
      <c r="AB36" s="453"/>
    </row>
    <row r="37" spans="1:28" s="1" customFormat="1" ht="12.75">
      <c r="A37" s="477"/>
      <c r="B37" s="454"/>
      <c r="C37" s="455"/>
      <c r="D37" s="454"/>
      <c r="E37" s="455"/>
      <c r="F37" s="455"/>
      <c r="G37" s="455"/>
      <c r="H37" s="455"/>
      <c r="I37" s="455"/>
      <c r="J37" s="454"/>
      <c r="K37" s="454"/>
      <c r="L37" s="454"/>
      <c r="M37" s="454"/>
      <c r="N37" s="453"/>
      <c r="O37" s="453"/>
      <c r="P37" s="453"/>
      <c r="Q37" s="453"/>
      <c r="R37" s="453"/>
      <c r="S37" s="453"/>
      <c r="T37" s="453"/>
      <c r="U37" s="453"/>
      <c r="V37" s="453"/>
      <c r="W37" s="453"/>
      <c r="X37" s="453"/>
      <c r="Y37" s="453"/>
      <c r="Z37" s="453"/>
      <c r="AA37" s="453"/>
      <c r="AB37" s="453"/>
    </row>
    <row r="38" spans="1:28" s="1" customFormat="1" ht="12.75">
      <c r="A38" s="478"/>
      <c r="B38" s="454"/>
      <c r="C38" s="455"/>
      <c r="D38" s="454"/>
      <c r="E38" s="454"/>
      <c r="F38" s="454"/>
      <c r="G38" s="454"/>
      <c r="H38" s="454"/>
      <c r="I38" s="454"/>
      <c r="J38" s="454"/>
      <c r="K38" s="454"/>
      <c r="L38" s="454"/>
      <c r="M38" s="454"/>
      <c r="N38" s="453"/>
      <c r="O38" s="453"/>
      <c r="P38" s="479"/>
      <c r="Q38" s="453"/>
      <c r="R38" s="453"/>
      <c r="S38" s="453"/>
      <c r="T38" s="453"/>
      <c r="U38" s="453"/>
      <c r="V38" s="453"/>
      <c r="W38" s="453"/>
      <c r="X38" s="453"/>
      <c r="Y38" s="453"/>
      <c r="Z38" s="453"/>
      <c r="AA38" s="453"/>
      <c r="AB38" s="453"/>
    </row>
    <row r="39" spans="1:28" s="1" customFormat="1" ht="12.75">
      <c r="A39" s="454"/>
      <c r="B39" s="454"/>
      <c r="C39" s="455"/>
      <c r="D39" s="456" t="s">
        <v>86</v>
      </c>
      <c r="E39" s="454"/>
      <c r="F39" s="457" t="s">
        <v>3</v>
      </c>
      <c r="G39" s="454"/>
      <c r="H39" s="457" t="s">
        <v>3</v>
      </c>
      <c r="I39" s="454"/>
      <c r="J39" s="457" t="s">
        <v>4</v>
      </c>
      <c r="K39" s="458"/>
      <c r="L39" s="458" t="s">
        <v>100</v>
      </c>
      <c r="M39" s="455"/>
      <c r="N39" s="458" t="s">
        <v>101</v>
      </c>
      <c r="O39" s="458"/>
      <c r="P39" s="458" t="s">
        <v>6</v>
      </c>
      <c r="Q39" s="459"/>
      <c r="R39" s="458" t="s">
        <v>7</v>
      </c>
      <c r="S39" s="458"/>
      <c r="T39" s="458"/>
      <c r="U39" s="458"/>
      <c r="V39" s="458"/>
      <c r="W39" s="459"/>
      <c r="X39" s="459"/>
      <c r="Y39" s="453"/>
      <c r="Z39" s="457" t="s">
        <v>8</v>
      </c>
      <c r="AA39" s="454"/>
      <c r="AB39" s="457" t="s">
        <v>8</v>
      </c>
    </row>
    <row r="40" spans="1:28" s="1" customFormat="1" ht="12.75">
      <c r="A40" s="454" t="s">
        <v>9</v>
      </c>
      <c r="B40" s="454"/>
      <c r="C40" s="455"/>
      <c r="D40" s="454"/>
      <c r="E40" s="454"/>
      <c r="F40" s="455" t="s">
        <v>10</v>
      </c>
      <c r="G40" s="454"/>
      <c r="H40" s="455" t="s">
        <v>10</v>
      </c>
      <c r="I40" s="454"/>
      <c r="J40" s="455" t="s">
        <v>11</v>
      </c>
      <c r="K40" s="455"/>
      <c r="L40" s="455" t="s">
        <v>102</v>
      </c>
      <c r="M40" s="455"/>
      <c r="N40" s="455" t="s">
        <v>100</v>
      </c>
      <c r="O40" s="455"/>
      <c r="P40" s="455" t="s">
        <v>15</v>
      </c>
      <c r="Q40" s="459"/>
      <c r="R40" s="455" t="s">
        <v>15</v>
      </c>
      <c r="S40" s="455"/>
      <c r="T40" s="455" t="s">
        <v>16</v>
      </c>
      <c r="U40" s="455"/>
      <c r="V40" s="455" t="s">
        <v>17</v>
      </c>
      <c r="W40" s="455"/>
      <c r="X40" s="455" t="s">
        <v>18</v>
      </c>
      <c r="Y40" s="453"/>
      <c r="Z40" s="455" t="s">
        <v>10</v>
      </c>
      <c r="AA40" s="454"/>
      <c r="AB40" s="455" t="s">
        <v>10</v>
      </c>
    </row>
    <row r="41" spans="1:28" s="1" customFormat="1" ht="13.5" thickBot="1">
      <c r="A41" s="488" t="s">
        <v>20</v>
      </c>
      <c r="B41" s="488"/>
      <c r="C41" s="488" t="s">
        <v>21</v>
      </c>
      <c r="D41" s="488"/>
      <c r="E41" s="488"/>
      <c r="F41" s="489" t="s">
        <v>6</v>
      </c>
      <c r="G41" s="488"/>
      <c r="H41" s="489" t="s">
        <v>7</v>
      </c>
      <c r="I41" s="488"/>
      <c r="J41" s="489" t="s">
        <v>6</v>
      </c>
      <c r="K41" s="489"/>
      <c r="L41" s="489" t="s">
        <v>5</v>
      </c>
      <c r="M41" s="489"/>
      <c r="N41" s="489" t="s">
        <v>102</v>
      </c>
      <c r="O41" s="489"/>
      <c r="P41" s="489" t="s">
        <v>23</v>
      </c>
      <c r="Q41" s="490"/>
      <c r="R41" s="489" t="s">
        <v>23</v>
      </c>
      <c r="S41" s="489"/>
      <c r="T41" s="489" t="s">
        <v>24</v>
      </c>
      <c r="U41" s="489"/>
      <c r="V41" s="489" t="s">
        <v>25</v>
      </c>
      <c r="W41" s="489"/>
      <c r="X41" s="489" t="s">
        <v>25</v>
      </c>
      <c r="Y41" s="491"/>
      <c r="Z41" s="489" t="s">
        <v>6</v>
      </c>
      <c r="AA41" s="488"/>
      <c r="AB41" s="489" t="s">
        <v>7</v>
      </c>
    </row>
    <row r="42" spans="1:28" s="1" customFormat="1" ht="12.75">
      <c r="A42" s="454"/>
      <c r="B42" s="454"/>
      <c r="C42" s="455"/>
      <c r="D42" s="454"/>
      <c r="E42" s="454"/>
      <c r="F42" s="455" t="s">
        <v>27</v>
      </c>
      <c r="G42" s="454"/>
      <c r="H42" s="455" t="s">
        <v>28</v>
      </c>
      <c r="I42" s="454"/>
      <c r="J42" s="455" t="s">
        <v>29</v>
      </c>
      <c r="K42" s="454"/>
      <c r="L42" s="455" t="s">
        <v>30</v>
      </c>
      <c r="M42" s="453"/>
      <c r="N42" s="460" t="s">
        <v>31</v>
      </c>
      <c r="O42" s="461"/>
      <c r="P42" s="455" t="s">
        <v>32</v>
      </c>
      <c r="Q42" s="461"/>
      <c r="R42" s="455" t="s">
        <v>33</v>
      </c>
      <c r="S42" s="461"/>
      <c r="T42" s="455" t="s">
        <v>34</v>
      </c>
      <c r="U42" s="461"/>
      <c r="V42" s="455" t="s">
        <v>35</v>
      </c>
      <c r="W42" s="461"/>
      <c r="X42" s="455" t="s">
        <v>36</v>
      </c>
      <c r="Y42" s="453"/>
      <c r="Z42" s="459" t="s">
        <v>37</v>
      </c>
      <c r="AA42" s="459"/>
      <c r="AB42" s="459" t="s">
        <v>38</v>
      </c>
    </row>
    <row r="43" spans="1:28" s="1" customFormat="1" ht="12.75">
      <c r="A43" s="455"/>
      <c r="B43" s="454"/>
      <c r="C43" s="455"/>
      <c r="D43" s="454"/>
      <c r="E43" s="454"/>
      <c r="F43" s="454"/>
      <c r="G43" s="454"/>
      <c r="H43" s="454"/>
      <c r="I43" s="454"/>
      <c r="J43" s="454"/>
      <c r="K43" s="454"/>
      <c r="L43" s="454"/>
      <c r="M43" s="454"/>
      <c r="N43" s="454"/>
      <c r="O43" s="454"/>
      <c r="P43" s="454"/>
      <c r="Q43" s="453"/>
      <c r="R43" s="454"/>
      <c r="S43" s="454"/>
      <c r="T43" s="454"/>
      <c r="U43" s="454"/>
      <c r="V43" s="454"/>
      <c r="W43" s="454"/>
      <c r="X43" s="454"/>
      <c r="Y43" s="453"/>
      <c r="Z43" s="453"/>
      <c r="AA43" s="453"/>
      <c r="AB43" s="453"/>
    </row>
    <row r="44" spans="1:28" s="1" customFormat="1" ht="14.25">
      <c r="A44" s="455"/>
      <c r="B44" s="454"/>
      <c r="C44" s="454" t="s">
        <v>42</v>
      </c>
      <c r="D44" s="454"/>
      <c r="E44" s="454"/>
      <c r="F44" s="454"/>
      <c r="G44" s="454"/>
      <c r="H44" s="454"/>
      <c r="I44" s="454"/>
      <c r="J44" s="454"/>
      <c r="K44" s="454"/>
      <c r="L44" s="454"/>
      <c r="M44" s="454"/>
      <c r="N44" s="454"/>
      <c r="O44" s="454"/>
      <c r="P44" s="454"/>
      <c r="Q44" s="453"/>
      <c r="R44" s="454"/>
      <c r="S44" s="454"/>
      <c r="T44" s="462"/>
      <c r="U44" s="463"/>
      <c r="V44" s="454"/>
      <c r="W44" s="463"/>
      <c r="X44" s="454"/>
      <c r="Y44" s="453"/>
      <c r="Z44" s="453"/>
      <c r="AA44" s="453"/>
      <c r="AB44" s="453"/>
    </row>
    <row r="45" spans="1:28" s="1" customFormat="1" ht="12.75">
      <c r="A45" s="492" t="s">
        <v>44</v>
      </c>
      <c r="B45" s="454"/>
      <c r="C45" s="455">
        <v>1</v>
      </c>
      <c r="D45" s="454" t="s">
        <v>45</v>
      </c>
      <c r="E45" s="455"/>
      <c r="F45" s="464">
        <f>'TVDA Support EGD (2020)'!F45+'TVDA Support UGL (2020)'!F45</f>
        <v>0</v>
      </c>
      <c r="G45" s="464"/>
      <c r="H45" s="464">
        <f>'TVDA Support EGD (2020)'!H45+'TVDA Support UGL (2020)'!H45</f>
        <v>0</v>
      </c>
      <c r="I45" s="464"/>
      <c r="J45" s="464">
        <f>'TVDA Support EGD (2020)'!J45+'TVDA Support UGL (2020)'!J45</f>
        <v>0</v>
      </c>
      <c r="K45" s="464"/>
      <c r="L45" s="464">
        <f>'TVDA Support EGD (2020)'!L45+'TVDA Support UGL (2020)'!L45</f>
        <v>0</v>
      </c>
      <c r="M45" s="464"/>
      <c r="N45" s="464">
        <f>'TVDA Support EGD (2020)'!N45+'TVDA Support UGL (2020)'!N45</f>
        <v>0</v>
      </c>
      <c r="O45" s="464"/>
      <c r="P45" s="464">
        <f>'TVDA Support EGD (2020)'!P45+'TVDA Support UGL (2020)'!P45</f>
        <v>0</v>
      </c>
      <c r="Q45" s="464"/>
      <c r="R45" s="464">
        <f>'TVDA Support EGD (2020)'!R45+'TVDA Support UGL (2020)'!R45</f>
        <v>0</v>
      </c>
      <c r="S45" s="454"/>
      <c r="T45" s="465">
        <v>0.04</v>
      </c>
      <c r="U45" s="455"/>
      <c r="V45" s="466">
        <f>T45*P45</f>
        <v>0</v>
      </c>
      <c r="W45" s="466"/>
      <c r="X45" s="466">
        <f>T45*R45</f>
        <v>0</v>
      </c>
      <c r="Y45" s="466"/>
      <c r="Z45" s="466">
        <f>F45+N45-V45</f>
        <v>0</v>
      </c>
      <c r="AA45" s="466"/>
      <c r="AB45" s="466">
        <f>H45+N45-X45</f>
        <v>0</v>
      </c>
    </row>
    <row r="46" spans="1:28" s="1" customFormat="1" ht="12.75">
      <c r="A46" s="492" t="s">
        <v>46</v>
      </c>
      <c r="B46" s="454"/>
      <c r="C46" s="455">
        <v>1</v>
      </c>
      <c r="D46" s="454" t="s">
        <v>47</v>
      </c>
      <c r="E46" s="455"/>
      <c r="F46" s="464">
        <f>'TVDA Support EGD (2020)'!F46+'TVDA Support UGL (2020)'!F46</f>
        <v>1117.8373302088539</v>
      </c>
      <c r="G46" s="464"/>
      <c r="H46" s="464">
        <f>'TVDA Support EGD (2020)'!H46+'TVDA Support UGL (2020)'!H46</f>
        <v>1191.5408904424046</v>
      </c>
      <c r="I46" s="464"/>
      <c r="J46" s="464">
        <f>'TVDA Support EGD (2020)'!J46+'TVDA Support UGL (2020)'!J46</f>
        <v>7938.6157121711931</v>
      </c>
      <c r="K46" s="464"/>
      <c r="L46" s="464">
        <f>'TVDA Support EGD (2020)'!L46+'TVDA Support UGL (2020)'!L46</f>
        <v>871</v>
      </c>
      <c r="M46" s="464"/>
      <c r="N46" s="464">
        <f>'TVDA Support EGD (2020)'!N46+'TVDA Support UGL (2020)'!N46</f>
        <v>7067.6157121711931</v>
      </c>
      <c r="O46" s="464"/>
      <c r="P46" s="464">
        <f>'TVDA Support EGD (2020)'!P46+'TVDA Support UGL (2020)'!P46</f>
        <v>11719.260898465644</v>
      </c>
      <c r="Q46" s="464"/>
      <c r="R46" s="464">
        <f>'TVDA Support EGD (2020)'!R46+'TVDA Support UGL (2020)'!R46</f>
        <v>4725.3487465280014</v>
      </c>
      <c r="S46" s="454"/>
      <c r="T46" s="465">
        <v>0.06</v>
      </c>
      <c r="U46" s="455"/>
      <c r="V46" s="466">
        <f t="shared" ref="V46:V53" si="4">T46*P46</f>
        <v>703.15565390793859</v>
      </c>
      <c r="W46" s="466"/>
      <c r="X46" s="466">
        <f t="shared" ref="X46:X53" si="5">T46*R46</f>
        <v>283.52092479168005</v>
      </c>
      <c r="Y46" s="466"/>
      <c r="Z46" s="466">
        <f t="shared" ref="Z46:Z63" si="6">F46+N46-V46</f>
        <v>7482.2973884721087</v>
      </c>
      <c r="AA46" s="466"/>
      <c r="AB46" s="466">
        <f t="shared" ref="AB46:AB63" si="7">H46+N46-X46</f>
        <v>7975.6356778219169</v>
      </c>
    </row>
    <row r="47" spans="1:28" s="1" customFormat="1" ht="12.75">
      <c r="A47" s="492" t="s">
        <v>48</v>
      </c>
      <c r="B47" s="454"/>
      <c r="C47" s="455">
        <v>2</v>
      </c>
      <c r="D47" s="454" t="s">
        <v>49</v>
      </c>
      <c r="E47" s="455"/>
      <c r="F47" s="464">
        <f>'TVDA Support EGD (2020)'!F47+'TVDA Support UGL (2020)'!F47</f>
        <v>0</v>
      </c>
      <c r="G47" s="464"/>
      <c r="H47" s="464">
        <f>'TVDA Support EGD (2020)'!H47+'TVDA Support UGL (2020)'!H47</f>
        <v>0</v>
      </c>
      <c r="I47" s="464"/>
      <c r="J47" s="464">
        <f>'TVDA Support EGD (2020)'!J47+'TVDA Support UGL (2020)'!J47</f>
        <v>0</v>
      </c>
      <c r="K47" s="464"/>
      <c r="L47" s="464">
        <f>'TVDA Support EGD (2020)'!L47+'TVDA Support UGL (2020)'!L47</f>
        <v>0</v>
      </c>
      <c r="M47" s="464"/>
      <c r="N47" s="464">
        <f>'TVDA Support EGD (2020)'!N47+'TVDA Support UGL (2020)'!N47</f>
        <v>0</v>
      </c>
      <c r="O47" s="464"/>
      <c r="P47" s="464">
        <f>'TVDA Support EGD (2020)'!P47+'TVDA Support UGL (2020)'!P47</f>
        <v>0</v>
      </c>
      <c r="Q47" s="464"/>
      <c r="R47" s="464">
        <f>'TVDA Support EGD (2020)'!R47+'TVDA Support UGL (2020)'!R47</f>
        <v>0</v>
      </c>
      <c r="S47" s="454"/>
      <c r="T47" s="465">
        <v>0.06</v>
      </c>
      <c r="U47" s="455"/>
      <c r="V47" s="466">
        <f t="shared" si="4"/>
        <v>0</v>
      </c>
      <c r="W47" s="466"/>
      <c r="X47" s="466">
        <f t="shared" si="5"/>
        <v>0</v>
      </c>
      <c r="Y47" s="466"/>
      <c r="Z47" s="466">
        <f t="shared" si="6"/>
        <v>0</v>
      </c>
      <c r="AA47" s="466"/>
      <c r="AB47" s="466">
        <f t="shared" si="7"/>
        <v>0</v>
      </c>
    </row>
    <row r="48" spans="1:28" s="1" customFormat="1" ht="12.75">
      <c r="A48" s="492" t="s">
        <v>50</v>
      </c>
      <c r="B48" s="454"/>
      <c r="C48" s="455">
        <v>3</v>
      </c>
      <c r="D48" s="454" t="s">
        <v>51</v>
      </c>
      <c r="E48" s="455"/>
      <c r="F48" s="464">
        <f>'TVDA Support EGD (2020)'!F48+'TVDA Support UGL (2020)'!F48</f>
        <v>0</v>
      </c>
      <c r="G48" s="464"/>
      <c r="H48" s="464">
        <f>'TVDA Support EGD (2020)'!H48+'TVDA Support UGL (2020)'!H48</f>
        <v>0</v>
      </c>
      <c r="I48" s="464"/>
      <c r="J48" s="464">
        <f>'TVDA Support EGD (2020)'!J48+'TVDA Support UGL (2020)'!J48</f>
        <v>0</v>
      </c>
      <c r="K48" s="464"/>
      <c r="L48" s="464">
        <f>'TVDA Support EGD (2020)'!L48+'TVDA Support UGL (2020)'!L48</f>
        <v>0</v>
      </c>
      <c r="M48" s="464"/>
      <c r="N48" s="464">
        <f>'TVDA Support EGD (2020)'!N48+'TVDA Support UGL (2020)'!N48</f>
        <v>0</v>
      </c>
      <c r="O48" s="464"/>
      <c r="P48" s="464">
        <f>'TVDA Support EGD (2020)'!P48+'TVDA Support UGL (2020)'!P48</f>
        <v>0</v>
      </c>
      <c r="Q48" s="464"/>
      <c r="R48" s="464">
        <f>'TVDA Support EGD (2020)'!R48+'TVDA Support UGL (2020)'!R48</f>
        <v>0</v>
      </c>
      <c r="S48" s="454"/>
      <c r="T48" s="465">
        <v>0.05</v>
      </c>
      <c r="U48" s="455"/>
      <c r="V48" s="466">
        <f t="shared" si="4"/>
        <v>0</v>
      </c>
      <c r="W48" s="466"/>
      <c r="X48" s="466">
        <f t="shared" si="5"/>
        <v>0</v>
      </c>
      <c r="Y48" s="466"/>
      <c r="Z48" s="466">
        <f t="shared" si="6"/>
        <v>0</v>
      </c>
      <c r="AA48" s="466"/>
      <c r="AB48" s="466">
        <f t="shared" si="7"/>
        <v>0</v>
      </c>
    </row>
    <row r="49" spans="1:38" s="1" customFormat="1" ht="12.75">
      <c r="A49" s="492" t="s">
        <v>52</v>
      </c>
      <c r="B49" s="454"/>
      <c r="C49" s="455">
        <v>6</v>
      </c>
      <c r="D49" s="454" t="s">
        <v>53</v>
      </c>
      <c r="E49" s="455"/>
      <c r="F49" s="464">
        <f>'TVDA Support EGD (2020)'!F49+'TVDA Support UGL (2020)'!F49</f>
        <v>0</v>
      </c>
      <c r="G49" s="464"/>
      <c r="H49" s="464">
        <f>'TVDA Support EGD (2020)'!H49+'TVDA Support UGL (2020)'!H49</f>
        <v>0</v>
      </c>
      <c r="I49" s="464"/>
      <c r="J49" s="464">
        <f>'TVDA Support EGD (2020)'!J49+'TVDA Support UGL (2020)'!J49</f>
        <v>0</v>
      </c>
      <c r="K49" s="464"/>
      <c r="L49" s="464">
        <f>'TVDA Support EGD (2020)'!L49+'TVDA Support UGL (2020)'!L49</f>
        <v>0</v>
      </c>
      <c r="M49" s="464"/>
      <c r="N49" s="464">
        <f>'TVDA Support EGD (2020)'!N49+'TVDA Support UGL (2020)'!N49</f>
        <v>0</v>
      </c>
      <c r="O49" s="464"/>
      <c r="P49" s="464">
        <f>'TVDA Support EGD (2020)'!P49+'TVDA Support UGL (2020)'!P49</f>
        <v>0</v>
      </c>
      <c r="Q49" s="464"/>
      <c r="R49" s="464">
        <f>'TVDA Support EGD (2020)'!R49+'TVDA Support UGL (2020)'!R49</f>
        <v>0</v>
      </c>
      <c r="S49" s="454"/>
      <c r="T49" s="465">
        <v>0.1</v>
      </c>
      <c r="U49" s="455"/>
      <c r="V49" s="466">
        <f t="shared" si="4"/>
        <v>0</v>
      </c>
      <c r="W49" s="466"/>
      <c r="X49" s="466">
        <f t="shared" si="5"/>
        <v>0</v>
      </c>
      <c r="Y49" s="466"/>
      <c r="Z49" s="466">
        <f t="shared" si="6"/>
        <v>0</v>
      </c>
      <c r="AA49" s="466"/>
      <c r="AB49" s="466">
        <f t="shared" si="7"/>
        <v>0</v>
      </c>
    </row>
    <row r="50" spans="1:38" s="1" customFormat="1" ht="12.75">
      <c r="A50" s="492" t="s">
        <v>54</v>
      </c>
      <c r="B50" s="454"/>
      <c r="C50" s="455">
        <v>7</v>
      </c>
      <c r="D50" s="454" t="s">
        <v>55</v>
      </c>
      <c r="E50" s="455"/>
      <c r="F50" s="464">
        <f>'TVDA Support EGD (2020)'!F50+'TVDA Support UGL (2020)'!F50</f>
        <v>2586.2019332115783</v>
      </c>
      <c r="G50" s="464"/>
      <c r="H50" s="464">
        <f>'TVDA Support EGD (2020)'!H50+'TVDA Support UGL (2020)'!H50</f>
        <v>3086.7571460912386</v>
      </c>
      <c r="I50" s="464"/>
      <c r="J50" s="464">
        <f>'TVDA Support EGD (2020)'!J50+'TVDA Support UGL (2020)'!J50</f>
        <v>6244.0723273327094</v>
      </c>
      <c r="K50" s="464"/>
      <c r="L50" s="464">
        <f>'TVDA Support EGD (2020)'!L50+'TVDA Support UGL (2020)'!L50</f>
        <v>5218</v>
      </c>
      <c r="M50" s="464"/>
      <c r="N50" s="464">
        <f>'TVDA Support EGD (2020)'!N50+'TVDA Support UGL (2020)'!N50</f>
        <v>1026.0723273327094</v>
      </c>
      <c r="O50" s="464"/>
      <c r="P50" s="464">
        <f>'TVDA Support EGD (2020)'!P50+'TVDA Support UGL (2020)'!P50</f>
        <v>4125.3104242106419</v>
      </c>
      <c r="Q50" s="464"/>
      <c r="R50" s="464">
        <f>'TVDA Support EGD (2020)'!R50+'TVDA Support UGL (2020)'!R50</f>
        <v>3599.7933097575933</v>
      </c>
      <c r="S50" s="454"/>
      <c r="T50" s="465">
        <v>0.15</v>
      </c>
      <c r="U50" s="455"/>
      <c r="V50" s="466">
        <f t="shared" si="4"/>
        <v>618.79656363159631</v>
      </c>
      <c r="W50" s="466"/>
      <c r="X50" s="466">
        <f t="shared" si="5"/>
        <v>539.96899646363897</v>
      </c>
      <c r="Y50" s="466"/>
      <c r="Z50" s="466">
        <f t="shared" si="6"/>
        <v>2993.4776969126915</v>
      </c>
      <c r="AA50" s="466"/>
      <c r="AB50" s="466">
        <f t="shared" si="7"/>
        <v>3572.8604769603089</v>
      </c>
    </row>
    <row r="51" spans="1:38" s="1" customFormat="1" ht="12.75">
      <c r="A51" s="492" t="s">
        <v>56</v>
      </c>
      <c r="B51" s="454"/>
      <c r="C51" s="455">
        <v>8</v>
      </c>
      <c r="D51" s="454" t="s">
        <v>57</v>
      </c>
      <c r="E51" s="455"/>
      <c r="F51" s="464">
        <f>'TVDA Support EGD (2020)'!F51+'TVDA Support UGL (2020)'!F51</f>
        <v>5261.2119283011398</v>
      </c>
      <c r="G51" s="464"/>
      <c r="H51" s="464">
        <f>'TVDA Support EGD (2020)'!H51+'TVDA Support UGL (2020)'!H51</f>
        <v>6764.415336387181</v>
      </c>
      <c r="I51" s="464"/>
      <c r="J51" s="464">
        <f>'TVDA Support EGD (2020)'!J51+'TVDA Support UGL (2020)'!J51</f>
        <v>33185.802390241275</v>
      </c>
      <c r="K51" s="464"/>
      <c r="L51" s="464">
        <f>'TVDA Support EGD (2020)'!L51+'TVDA Support UGL (2020)'!L51</f>
        <v>15202.495182019797</v>
      </c>
      <c r="M51" s="464"/>
      <c r="N51" s="464">
        <f>'TVDA Support EGD (2020)'!N51+'TVDA Support UGL (2020)'!N51</f>
        <v>17983.307208221482</v>
      </c>
      <c r="O51" s="464"/>
      <c r="P51" s="464">
        <f>'TVDA Support EGD (2020)'!P51+'TVDA Support UGL (2020)'!P51</f>
        <v>32236.172740633359</v>
      </c>
      <c r="Q51" s="464"/>
      <c r="R51" s="464">
        <f>'TVDA Support EGD (2020)'!R51+'TVDA Support UGL (2020)'!R51</f>
        <v>15756.068940497922</v>
      </c>
      <c r="S51" s="454"/>
      <c r="T51" s="465">
        <v>0.2</v>
      </c>
      <c r="U51" s="455"/>
      <c r="V51" s="466">
        <f t="shared" si="4"/>
        <v>6447.2345481266721</v>
      </c>
      <c r="W51" s="466"/>
      <c r="X51" s="466">
        <f t="shared" si="5"/>
        <v>3151.2137880995847</v>
      </c>
      <c r="Y51" s="466"/>
      <c r="Z51" s="466">
        <f t="shared" si="6"/>
        <v>16797.284588395949</v>
      </c>
      <c r="AA51" s="466"/>
      <c r="AB51" s="466">
        <f t="shared" si="7"/>
        <v>21596.50875650908</v>
      </c>
    </row>
    <row r="52" spans="1:38" s="1" customFormat="1" ht="12.75">
      <c r="A52" s="492" t="s">
        <v>58</v>
      </c>
      <c r="B52" s="454"/>
      <c r="C52" s="455">
        <v>10</v>
      </c>
      <c r="D52" s="454" t="s">
        <v>59</v>
      </c>
      <c r="E52" s="455"/>
      <c r="F52" s="464">
        <f>'TVDA Support EGD (2020)'!F52+'TVDA Support UGL (2020)'!F52</f>
        <v>1031.0644460643116</v>
      </c>
      <c r="G52" s="464"/>
      <c r="H52" s="464">
        <f>'TVDA Support EGD (2020)'!H52+'TVDA Support UGL (2020)'!H52</f>
        <v>1593.4632348266634</v>
      </c>
      <c r="I52" s="464"/>
      <c r="J52" s="464">
        <f>'TVDA Support EGD (2020)'!J52+'TVDA Support UGL (2020)'!J52</f>
        <v>16254.820761942297</v>
      </c>
      <c r="K52" s="464"/>
      <c r="L52" s="464">
        <f>'TVDA Support EGD (2020)'!L52+'TVDA Support UGL (2020)'!L52</f>
        <v>0</v>
      </c>
      <c r="M52" s="464"/>
      <c r="N52" s="464">
        <f>'TVDA Support EGD (2020)'!N52+'TVDA Support UGL (2020)'!N52</f>
        <v>16254.820761942297</v>
      </c>
      <c r="O52" s="464"/>
      <c r="P52" s="464">
        <f>'TVDA Support EGD (2020)'!P52+'TVDA Support UGL (2020)'!P52</f>
        <v>25413.295588977759</v>
      </c>
      <c r="Q52" s="464"/>
      <c r="R52" s="464">
        <f>'TVDA Support EGD (2020)'!R52+'TVDA Support UGL (2020)'!R52</f>
        <v>9720.8736157978128</v>
      </c>
      <c r="S52" s="454"/>
      <c r="T52" s="465">
        <v>0.3</v>
      </c>
      <c r="U52" s="455"/>
      <c r="V52" s="466">
        <f t="shared" si="4"/>
        <v>7623.9886766933269</v>
      </c>
      <c r="W52" s="466"/>
      <c r="X52" s="466">
        <f t="shared" si="5"/>
        <v>2916.2620847393437</v>
      </c>
      <c r="Y52" s="466"/>
      <c r="Z52" s="466">
        <f t="shared" si="6"/>
        <v>9661.896531313283</v>
      </c>
      <c r="AA52" s="466"/>
      <c r="AB52" s="466">
        <f t="shared" si="7"/>
        <v>14932.021912029617</v>
      </c>
    </row>
    <row r="53" spans="1:38" s="1" customFormat="1" ht="12.75">
      <c r="A53" s="492" t="s">
        <v>60</v>
      </c>
      <c r="B53" s="454"/>
      <c r="C53" s="455">
        <v>12</v>
      </c>
      <c r="D53" s="454" t="s">
        <v>61</v>
      </c>
      <c r="E53" s="455"/>
      <c r="F53" s="464">
        <f>'TVDA Support EGD (2020)'!F53+'TVDA Support UGL (2020)'!F53</f>
        <v>0</v>
      </c>
      <c r="G53" s="464"/>
      <c r="H53" s="464">
        <f>'TVDA Support EGD (2020)'!H53+'TVDA Support UGL (2020)'!H53</f>
        <v>5592.743934479452</v>
      </c>
      <c r="I53" s="464"/>
      <c r="J53" s="464">
        <f>'TVDA Support EGD (2020)'!J53+'TVDA Support UGL (2020)'!J53</f>
        <v>36263.68283333099</v>
      </c>
      <c r="K53" s="464"/>
      <c r="L53" s="464">
        <f>'TVDA Support EGD (2020)'!L53+'TVDA Support UGL (2020)'!L53</f>
        <v>0</v>
      </c>
      <c r="M53" s="464"/>
      <c r="N53" s="464">
        <f>'TVDA Support EGD (2020)'!N53+'TVDA Support UGL (2020)'!N53</f>
        <v>36263.68283333099</v>
      </c>
      <c r="O53" s="464"/>
      <c r="P53" s="464">
        <f>'TVDA Support EGD (2020)'!P53+'TVDA Support UGL (2020)'!P53</f>
        <v>36263.68283333099</v>
      </c>
      <c r="Q53" s="464"/>
      <c r="R53" s="464">
        <f>'TVDA Support EGD (2020)'!R53+'TVDA Support UGL (2020)'!R53</f>
        <v>23724.585351144946</v>
      </c>
      <c r="S53" s="454"/>
      <c r="T53" s="465">
        <v>1</v>
      </c>
      <c r="U53" s="455"/>
      <c r="V53" s="466">
        <f t="shared" si="4"/>
        <v>36263.68283333099</v>
      </c>
      <c r="W53" s="466"/>
      <c r="X53" s="466">
        <f t="shared" si="5"/>
        <v>23724.585351144946</v>
      </c>
      <c r="Y53" s="466"/>
      <c r="Z53" s="466">
        <f t="shared" si="6"/>
        <v>0</v>
      </c>
      <c r="AA53" s="466"/>
      <c r="AB53" s="466">
        <f t="shared" si="7"/>
        <v>18131.841416665498</v>
      </c>
    </row>
    <row r="54" spans="1:38" s="1" customFormat="1" ht="12.75">
      <c r="A54" s="492" t="s">
        <v>62</v>
      </c>
      <c r="B54" s="454"/>
      <c r="C54" s="455">
        <v>13</v>
      </c>
      <c r="D54" s="454" t="s">
        <v>63</v>
      </c>
      <c r="E54" s="455"/>
      <c r="F54" s="464">
        <f>'TVDA Support EGD (2020)'!F54+'TVDA Support UGL (2020)'!F54</f>
        <v>0</v>
      </c>
      <c r="G54" s="464"/>
      <c r="H54" s="464">
        <f>'TVDA Support EGD (2020)'!H54+'TVDA Support UGL (2020)'!H54</f>
        <v>0</v>
      </c>
      <c r="I54" s="464"/>
      <c r="J54" s="464">
        <f>'TVDA Support EGD (2020)'!J54+'TVDA Support UGL (2020)'!J54</f>
        <v>0</v>
      </c>
      <c r="K54" s="464"/>
      <c r="L54" s="464">
        <f>'TVDA Support EGD (2020)'!L54+'TVDA Support UGL (2020)'!L54</f>
        <v>0</v>
      </c>
      <c r="M54" s="464"/>
      <c r="N54" s="464">
        <f>'TVDA Support EGD (2020)'!N54+'TVDA Support UGL (2020)'!N54</f>
        <v>0</v>
      </c>
      <c r="O54" s="464"/>
      <c r="P54" s="464">
        <f>'TVDA Support EGD (2020)'!P54+'TVDA Support UGL (2020)'!P54</f>
        <v>0</v>
      </c>
      <c r="Q54" s="464"/>
      <c r="R54" s="464">
        <f>'TVDA Support EGD (2020)'!R54+'TVDA Support UGL (2020)'!R54</f>
        <v>0</v>
      </c>
      <c r="S54" s="454"/>
      <c r="T54" s="465" t="s">
        <v>64</v>
      </c>
      <c r="U54" s="455"/>
      <c r="V54" s="466">
        <v>0</v>
      </c>
      <c r="W54" s="466"/>
      <c r="X54" s="466">
        <v>0</v>
      </c>
      <c r="Y54" s="466"/>
      <c r="Z54" s="466">
        <f t="shared" si="6"/>
        <v>0</v>
      </c>
      <c r="AA54" s="466"/>
      <c r="AB54" s="466">
        <f t="shared" si="7"/>
        <v>0</v>
      </c>
    </row>
    <row r="55" spans="1:38" s="1" customFormat="1" ht="12.75">
      <c r="A55" s="492" t="s">
        <v>65</v>
      </c>
      <c r="B55" s="454"/>
      <c r="C55" s="467">
        <v>14.1</v>
      </c>
      <c r="D55" s="454" t="s">
        <v>66</v>
      </c>
      <c r="E55" s="455"/>
      <c r="F55" s="464">
        <f>'TVDA Support EGD (2020)'!F55+'TVDA Support UGL (2020)'!F55</f>
        <v>75.810389364939198</v>
      </c>
      <c r="G55" s="464"/>
      <c r="H55" s="464">
        <f>'TVDA Support EGD (2020)'!H55+'TVDA Support UGL (2020)'!H55</f>
        <v>79.908248249530516</v>
      </c>
      <c r="I55" s="464"/>
      <c r="J55" s="464">
        <f>'TVDA Support EGD (2020)'!J55+'TVDA Support UGL (2020)'!J55</f>
        <v>3595.7988648070796</v>
      </c>
      <c r="K55" s="464"/>
      <c r="L55" s="464">
        <f>'TVDA Support EGD (2020)'!L55+'TVDA Support UGL (2020)'!L55</f>
        <v>1835.9867985506116</v>
      </c>
      <c r="M55" s="464"/>
      <c r="N55" s="464">
        <f>'TVDA Support EGD (2020)'!N55+'TVDA Support UGL (2020)'!N55</f>
        <v>1759.8120662564681</v>
      </c>
      <c r="O55" s="464"/>
      <c r="P55" s="464">
        <f>'TVDA Support EGD (2020)'!P55+'TVDA Support UGL (2020)'!P55</f>
        <v>2715.5284887496414</v>
      </c>
      <c r="Q55" s="464"/>
      <c r="R55" s="464">
        <f>'TVDA Support EGD (2020)'!R55+'TVDA Support UGL (2020)'!R55</f>
        <v>959.81428137776447</v>
      </c>
      <c r="S55" s="454"/>
      <c r="T55" s="465">
        <v>0.05</v>
      </c>
      <c r="U55" s="455"/>
      <c r="V55" s="466">
        <f t="shared" ref="V55:V63" si="8">T55*P55</f>
        <v>135.77642443748206</v>
      </c>
      <c r="W55" s="466"/>
      <c r="X55" s="466">
        <f t="shared" ref="X55:X63" si="9">T55*R55</f>
        <v>47.990714068888224</v>
      </c>
      <c r="Y55" s="466"/>
      <c r="Z55" s="466">
        <f t="shared" si="6"/>
        <v>1699.8460311839253</v>
      </c>
      <c r="AA55" s="466"/>
      <c r="AB55" s="466">
        <f t="shared" si="7"/>
        <v>1791.7296004371105</v>
      </c>
      <c r="AF55" s="16"/>
      <c r="AG55" s="16"/>
      <c r="AH55" s="16"/>
      <c r="AI55" s="16"/>
      <c r="AJ55" s="16"/>
      <c r="AK55" s="16"/>
      <c r="AL55" s="16"/>
    </row>
    <row r="56" spans="1:38" s="1" customFormat="1" ht="12.75">
      <c r="A56" s="492" t="s">
        <v>67</v>
      </c>
      <c r="B56" s="454"/>
      <c r="C56" s="467">
        <v>14.1</v>
      </c>
      <c r="D56" s="454" t="s">
        <v>68</v>
      </c>
      <c r="E56" s="455"/>
      <c r="F56" s="464">
        <f>'TVDA Support EGD (2020)'!F56+'TVDA Support UGL (2020)'!F56</f>
        <v>0</v>
      </c>
      <c r="G56" s="464"/>
      <c r="H56" s="464">
        <f>'TVDA Support EGD (2020)'!H56+'TVDA Support UGL (2020)'!H56</f>
        <v>0</v>
      </c>
      <c r="I56" s="464"/>
      <c r="J56" s="464">
        <f>'TVDA Support EGD (2020)'!J56+'TVDA Support UGL (2020)'!J56</f>
        <v>0</v>
      </c>
      <c r="K56" s="464"/>
      <c r="L56" s="464">
        <f>'TVDA Support EGD (2020)'!L56+'TVDA Support UGL (2020)'!L56</f>
        <v>0</v>
      </c>
      <c r="M56" s="464"/>
      <c r="N56" s="464">
        <f>'TVDA Support EGD (2020)'!N56+'TVDA Support UGL (2020)'!N56</f>
        <v>0</v>
      </c>
      <c r="O56" s="464"/>
      <c r="P56" s="464">
        <f>'TVDA Support EGD (2020)'!P56+'TVDA Support UGL (2020)'!P56</f>
        <v>0</v>
      </c>
      <c r="Q56" s="464"/>
      <c r="R56" s="464">
        <f>'TVDA Support EGD (2020)'!R56+'TVDA Support UGL (2020)'!R56</f>
        <v>0</v>
      </c>
      <c r="S56" s="454"/>
      <c r="T56" s="465">
        <v>7.0000000000000007E-2</v>
      </c>
      <c r="U56" s="468"/>
      <c r="V56" s="466">
        <f t="shared" si="8"/>
        <v>0</v>
      </c>
      <c r="W56" s="466"/>
      <c r="X56" s="466">
        <f t="shared" si="9"/>
        <v>0</v>
      </c>
      <c r="Y56" s="466"/>
      <c r="Z56" s="466">
        <f t="shared" si="6"/>
        <v>0</v>
      </c>
      <c r="AA56" s="466"/>
      <c r="AB56" s="466">
        <f t="shared" si="7"/>
        <v>0</v>
      </c>
    </row>
    <row r="57" spans="1:38" s="1" customFormat="1" ht="12.75">
      <c r="A57" s="492" t="s">
        <v>69</v>
      </c>
      <c r="B57" s="454"/>
      <c r="C57" s="455">
        <v>17</v>
      </c>
      <c r="D57" s="454" t="s">
        <v>70</v>
      </c>
      <c r="E57" s="455"/>
      <c r="F57" s="464">
        <f>'TVDA Support EGD (2020)'!F57+'TVDA Support UGL (2020)'!F57</f>
        <v>0</v>
      </c>
      <c r="G57" s="464"/>
      <c r="H57" s="464">
        <f>'TVDA Support EGD (2020)'!H57+'TVDA Support UGL (2020)'!H57</f>
        <v>0</v>
      </c>
      <c r="I57" s="464"/>
      <c r="J57" s="464">
        <f>'TVDA Support EGD (2020)'!J57+'TVDA Support UGL (2020)'!J57</f>
        <v>0</v>
      </c>
      <c r="K57" s="464"/>
      <c r="L57" s="464">
        <f>'TVDA Support EGD (2020)'!L57+'TVDA Support UGL (2020)'!L57</f>
        <v>0</v>
      </c>
      <c r="M57" s="464"/>
      <c r="N57" s="464">
        <f>'TVDA Support EGD (2020)'!N57+'TVDA Support UGL (2020)'!N57</f>
        <v>0</v>
      </c>
      <c r="O57" s="464"/>
      <c r="P57" s="464">
        <f>'TVDA Support EGD (2020)'!P57+'TVDA Support UGL (2020)'!P57</f>
        <v>0</v>
      </c>
      <c r="Q57" s="464"/>
      <c r="R57" s="464">
        <f>'TVDA Support EGD (2020)'!R57+'TVDA Support UGL (2020)'!R57</f>
        <v>0</v>
      </c>
      <c r="S57" s="454"/>
      <c r="T57" s="465">
        <v>0.08</v>
      </c>
      <c r="U57" s="455"/>
      <c r="V57" s="466">
        <f t="shared" si="8"/>
        <v>0</v>
      </c>
      <c r="W57" s="466"/>
      <c r="X57" s="466">
        <f t="shared" si="9"/>
        <v>0</v>
      </c>
      <c r="Y57" s="466"/>
      <c r="Z57" s="466">
        <f t="shared" si="6"/>
        <v>0</v>
      </c>
      <c r="AA57" s="466"/>
      <c r="AB57" s="466">
        <f t="shared" si="7"/>
        <v>0</v>
      </c>
    </row>
    <row r="58" spans="1:38" s="1" customFormat="1" ht="12.75">
      <c r="A58" s="492" t="s">
        <v>71</v>
      </c>
      <c r="B58" s="454"/>
      <c r="C58" s="455">
        <v>38</v>
      </c>
      <c r="D58" s="454" t="s">
        <v>72</v>
      </c>
      <c r="E58" s="455"/>
      <c r="F58" s="464">
        <f>'TVDA Support EGD (2020)'!F58+'TVDA Support UGL (2020)'!F58</f>
        <v>452.98268516540276</v>
      </c>
      <c r="G58" s="464"/>
      <c r="H58" s="464">
        <f>'TVDA Support EGD (2020)'!H58+'TVDA Support UGL (2020)'!H58</f>
        <v>700.06414980107695</v>
      </c>
      <c r="I58" s="464"/>
      <c r="J58" s="464">
        <f>'TVDA Support EGD (2020)'!J58+'TVDA Support UGL (2020)'!J58</f>
        <v>4166.0879999999997</v>
      </c>
      <c r="K58" s="464"/>
      <c r="L58" s="464">
        <f>'TVDA Support EGD (2020)'!L58+'TVDA Support UGL (2020)'!L58</f>
        <v>0</v>
      </c>
      <c r="M58" s="464"/>
      <c r="N58" s="464">
        <f>'TVDA Support EGD (2020)'!N58+'TVDA Support UGL (2020)'!N58</f>
        <v>4166.0879999999997</v>
      </c>
      <c r="O58" s="464"/>
      <c r="P58" s="464">
        <f>'TVDA Support EGD (2020)'!P58+'TVDA Support UGL (2020)'!P58</f>
        <v>6702.1146851654021</v>
      </c>
      <c r="Q58" s="464"/>
      <c r="R58" s="464">
        <f>'TVDA Support EGD (2020)'!R58+'TVDA Support UGL (2020)'!R58</f>
        <v>2783.1081498010767</v>
      </c>
      <c r="S58" s="454"/>
      <c r="T58" s="465">
        <v>0.3</v>
      </c>
      <c r="U58" s="455"/>
      <c r="V58" s="466">
        <f t="shared" si="8"/>
        <v>2010.6344055496206</v>
      </c>
      <c r="W58" s="466"/>
      <c r="X58" s="466">
        <f t="shared" si="9"/>
        <v>834.93244494032297</v>
      </c>
      <c r="Y58" s="466"/>
      <c r="Z58" s="466">
        <f t="shared" si="6"/>
        <v>2608.4362796157816</v>
      </c>
      <c r="AA58" s="466"/>
      <c r="AB58" s="466">
        <f t="shared" si="7"/>
        <v>4031.2197048607541</v>
      </c>
    </row>
    <row r="59" spans="1:38" s="1" customFormat="1" ht="12.75">
      <c r="A59" s="492" t="s">
        <v>73</v>
      </c>
      <c r="B59" s="454"/>
      <c r="C59" s="455">
        <v>41</v>
      </c>
      <c r="D59" s="454" t="s">
        <v>74</v>
      </c>
      <c r="E59" s="455"/>
      <c r="F59" s="464">
        <f>'TVDA Support EGD (2020)'!F59+'TVDA Support UGL (2020)'!F59</f>
        <v>148.84371597619375</v>
      </c>
      <c r="G59" s="464"/>
      <c r="H59" s="464">
        <f>'TVDA Support EGD (2020)'!H59+'TVDA Support UGL (2020)'!H59</f>
        <v>208.38120236667123</v>
      </c>
      <c r="I59" s="464"/>
      <c r="J59" s="464">
        <f>'TVDA Support EGD (2020)'!J59+'TVDA Support UGL (2020)'!J59</f>
        <v>735.4945187466277</v>
      </c>
      <c r="K59" s="464"/>
      <c r="L59" s="464">
        <f>'TVDA Support EGD (2020)'!L59+'TVDA Support UGL (2020)'!L59</f>
        <v>0</v>
      </c>
      <c r="M59" s="464"/>
      <c r="N59" s="464">
        <f>'TVDA Support EGD (2020)'!N59+'TVDA Support UGL (2020)'!N59</f>
        <v>735.4945187466277</v>
      </c>
      <c r="O59" s="464"/>
      <c r="P59" s="464">
        <f>'TVDA Support EGD (2020)'!P59+'TVDA Support UGL (2020)'!P59</f>
        <v>1252.0854940961353</v>
      </c>
      <c r="Q59" s="464"/>
      <c r="R59" s="464">
        <f>'TVDA Support EGD (2020)'!R59+'TVDA Support UGL (2020)'!R59</f>
        <v>576.12846173998514</v>
      </c>
      <c r="S59" s="454"/>
      <c r="T59" s="465">
        <v>0.25</v>
      </c>
      <c r="U59" s="455"/>
      <c r="V59" s="466">
        <f t="shared" si="8"/>
        <v>313.02137352403383</v>
      </c>
      <c r="W59" s="466"/>
      <c r="X59" s="466">
        <f t="shared" si="9"/>
        <v>144.03211543499629</v>
      </c>
      <c r="Y59" s="466"/>
      <c r="Z59" s="466">
        <f t="shared" si="6"/>
        <v>571.31686119878759</v>
      </c>
      <c r="AA59" s="466"/>
      <c r="AB59" s="466">
        <f t="shared" si="7"/>
        <v>799.84360567830265</v>
      </c>
    </row>
    <row r="60" spans="1:38" s="1" customFormat="1" ht="12.75">
      <c r="A60" s="492" t="s">
        <v>75</v>
      </c>
      <c r="B60" s="454"/>
      <c r="C60" s="455">
        <v>45</v>
      </c>
      <c r="D60" s="469" t="s">
        <v>76</v>
      </c>
      <c r="E60" s="455"/>
      <c r="F60" s="464">
        <f>'TVDA Support EGD (2020)'!F60+'TVDA Support UGL (2020)'!F60</f>
        <v>0</v>
      </c>
      <c r="G60" s="464"/>
      <c r="H60" s="464">
        <f>'TVDA Support EGD (2020)'!H60+'TVDA Support UGL (2020)'!H60</f>
        <v>0</v>
      </c>
      <c r="I60" s="464"/>
      <c r="J60" s="464">
        <f>'TVDA Support EGD (2020)'!J60+'TVDA Support UGL (2020)'!J60</f>
        <v>0</v>
      </c>
      <c r="K60" s="464"/>
      <c r="L60" s="464">
        <f>'TVDA Support EGD (2020)'!L60+'TVDA Support UGL (2020)'!L60</f>
        <v>0</v>
      </c>
      <c r="M60" s="464"/>
      <c r="N60" s="464">
        <f>'TVDA Support EGD (2020)'!N60+'TVDA Support UGL (2020)'!N60</f>
        <v>0</v>
      </c>
      <c r="O60" s="464"/>
      <c r="P60" s="464">
        <f>'TVDA Support EGD (2020)'!P60+'TVDA Support UGL (2020)'!P60</f>
        <v>0</v>
      </c>
      <c r="Q60" s="464"/>
      <c r="R60" s="464">
        <f>'TVDA Support EGD (2020)'!R60+'TVDA Support UGL (2020)'!R60</f>
        <v>0</v>
      </c>
      <c r="S60" s="454"/>
      <c r="T60" s="465">
        <v>0.45</v>
      </c>
      <c r="U60" s="455"/>
      <c r="V60" s="466">
        <f t="shared" si="8"/>
        <v>0</v>
      </c>
      <c r="W60" s="466"/>
      <c r="X60" s="466">
        <f t="shared" si="9"/>
        <v>0</v>
      </c>
      <c r="Y60" s="466"/>
      <c r="Z60" s="466">
        <f t="shared" si="6"/>
        <v>0</v>
      </c>
      <c r="AA60" s="466"/>
      <c r="AB60" s="466">
        <f t="shared" si="7"/>
        <v>0</v>
      </c>
    </row>
    <row r="61" spans="1:38" s="1" customFormat="1" ht="12.75">
      <c r="A61" s="492" t="s">
        <v>77</v>
      </c>
      <c r="B61" s="454"/>
      <c r="C61" s="455">
        <v>49</v>
      </c>
      <c r="D61" s="454" t="s">
        <v>78</v>
      </c>
      <c r="E61" s="455"/>
      <c r="F61" s="464">
        <f>'TVDA Support EGD (2020)'!F61+'TVDA Support UGL (2020)'!F61</f>
        <v>1131.359808093255</v>
      </c>
      <c r="G61" s="464"/>
      <c r="H61" s="464">
        <f>'TVDA Support EGD (2020)'!H61+'TVDA Support UGL (2020)'!H61</f>
        <v>1234.2106997380963</v>
      </c>
      <c r="I61" s="464"/>
      <c r="J61" s="464">
        <f>'TVDA Support EGD (2020)'!J61+'TVDA Support UGL (2020)'!J61</f>
        <v>90992.50222166063</v>
      </c>
      <c r="K61" s="464"/>
      <c r="L61" s="464">
        <f>'TVDA Support EGD (2020)'!L61+'TVDA Support UGL (2020)'!L61</f>
        <v>55506.986326646271</v>
      </c>
      <c r="M61" s="464"/>
      <c r="N61" s="464">
        <f>'TVDA Support EGD (2020)'!N61+'TVDA Support UGL (2020)'!N61</f>
        <v>35485.51589501436</v>
      </c>
      <c r="O61" s="464"/>
      <c r="P61" s="464">
        <f>'TVDA Support EGD (2020)'!P61+'TVDA Support UGL (2020)'!P61</f>
        <v>54359.633650614793</v>
      </c>
      <c r="Q61" s="464"/>
      <c r="R61" s="464">
        <f>'TVDA Support EGD (2020)'!R61+'TVDA Support UGL (2020)'!R61</f>
        <v>18976.968647245278</v>
      </c>
      <c r="S61" s="454"/>
      <c r="T61" s="465">
        <v>0.08</v>
      </c>
      <c r="U61" s="455"/>
      <c r="V61" s="466">
        <f t="shared" si="8"/>
        <v>4348.7706920491837</v>
      </c>
      <c r="W61" s="466"/>
      <c r="X61" s="466">
        <f t="shared" si="9"/>
        <v>1518.1574917796222</v>
      </c>
      <c r="Y61" s="466"/>
      <c r="Z61" s="466">
        <f t="shared" si="6"/>
        <v>32268.105011058433</v>
      </c>
      <c r="AA61" s="466"/>
      <c r="AB61" s="466">
        <f t="shared" si="7"/>
        <v>35201.569102972833</v>
      </c>
    </row>
    <row r="62" spans="1:38" s="1" customFormat="1" ht="12.75">
      <c r="A62" s="492" t="s">
        <v>79</v>
      </c>
      <c r="B62" s="454"/>
      <c r="C62" s="455">
        <v>50</v>
      </c>
      <c r="D62" s="469" t="s">
        <v>80</v>
      </c>
      <c r="E62" s="455"/>
      <c r="F62" s="464">
        <f>'TVDA Support EGD (2020)'!F62+'TVDA Support UGL (2020)'!F62</f>
        <v>400.18267275049107</v>
      </c>
      <c r="G62" s="464"/>
      <c r="H62" s="464">
        <f>'TVDA Support EGD (2020)'!H62+'TVDA Support UGL (2020)'!H62</f>
        <v>1657.8996442520352</v>
      </c>
      <c r="I62" s="464"/>
      <c r="J62" s="464">
        <f>'TVDA Support EGD (2020)'!J62+'TVDA Support UGL (2020)'!J62</f>
        <v>29431.149093016651</v>
      </c>
      <c r="K62" s="464"/>
      <c r="L62" s="464">
        <f>'TVDA Support EGD (2020)'!L62+'TVDA Support UGL (2020)'!L62</f>
        <v>0</v>
      </c>
      <c r="M62" s="464"/>
      <c r="N62" s="464">
        <f>'TVDA Support EGD (2020)'!N62+'TVDA Support UGL (2020)'!N62</f>
        <v>29431.149093016651</v>
      </c>
      <c r="O62" s="464"/>
      <c r="P62" s="464">
        <f>'TVDA Support EGD (2020)'!P62+'TVDA Support UGL (2020)'!P62</f>
        <v>44546.906312275467</v>
      </c>
      <c r="Q62" s="464"/>
      <c r="R62" s="464">
        <f>'TVDA Support EGD (2020)'!R62+'TVDA Support UGL (2020)'!R62</f>
        <v>16373.47419076036</v>
      </c>
      <c r="S62" s="454"/>
      <c r="T62" s="465">
        <v>0.55000000000000004</v>
      </c>
      <c r="U62" s="455"/>
      <c r="V62" s="466">
        <f t="shared" si="8"/>
        <v>24500.79847175151</v>
      </c>
      <c r="W62" s="466"/>
      <c r="X62" s="466">
        <f t="shared" si="9"/>
        <v>9005.4108049181996</v>
      </c>
      <c r="Y62" s="466"/>
      <c r="Z62" s="466">
        <f t="shared" si="6"/>
        <v>5330.5332940156331</v>
      </c>
      <c r="AA62" s="466"/>
      <c r="AB62" s="466">
        <f t="shared" si="7"/>
        <v>22083.637932350488</v>
      </c>
    </row>
    <row r="63" spans="1:38" s="1" customFormat="1" ht="12.75">
      <c r="A63" s="492" t="s">
        <v>81</v>
      </c>
      <c r="B63" s="454"/>
      <c r="C63" s="455">
        <v>51</v>
      </c>
      <c r="D63" s="454" t="s">
        <v>82</v>
      </c>
      <c r="E63" s="455"/>
      <c r="F63" s="867">
        <f>'TVDA Support EGD (2020)'!F63+'TVDA Support UGL (2020)'!F63</f>
        <v>55764.483299091662</v>
      </c>
      <c r="G63" s="466"/>
      <c r="H63" s="867">
        <f>'TVDA Support EGD (2020)'!H63+'TVDA Support UGL (2020)'!H63</f>
        <v>59441.262417713086</v>
      </c>
      <c r="I63" s="466"/>
      <c r="J63" s="867">
        <f>'TVDA Support EGD (2020)'!J63+'TVDA Support UGL (2020)'!J63</f>
        <v>499719.2995874685</v>
      </c>
      <c r="K63" s="466"/>
      <c r="L63" s="867">
        <f>'TVDA Support EGD (2020)'!L63+'TVDA Support UGL (2020)'!L63</f>
        <v>988.6082761426369</v>
      </c>
      <c r="M63" s="466"/>
      <c r="N63" s="867">
        <f>'TVDA Support EGD (2020)'!N63+'TVDA Support UGL (2020)'!N63</f>
        <v>498730.69131132588</v>
      </c>
      <c r="O63" s="466"/>
      <c r="P63" s="867">
        <f>'TVDA Support EGD (2020)'!P63+'TVDA Support UGL (2020)'!P63</f>
        <v>803860.52026608039</v>
      </c>
      <c r="Q63" s="466"/>
      <c r="R63" s="867">
        <f>'TVDA Support EGD (2020)'!R63+'TVDA Support UGL (2020)'!R63</f>
        <v>308806.608073376</v>
      </c>
      <c r="S63" s="454"/>
      <c r="T63" s="465">
        <v>0.06</v>
      </c>
      <c r="U63" s="455"/>
      <c r="V63" s="866">
        <f t="shared" si="8"/>
        <v>48231.631215964822</v>
      </c>
      <c r="W63" s="466"/>
      <c r="X63" s="866">
        <f t="shared" si="9"/>
        <v>18528.396484402558</v>
      </c>
      <c r="Y63" s="466"/>
      <c r="Z63" s="866">
        <f t="shared" si="6"/>
        <v>506263.54339445278</v>
      </c>
      <c r="AA63" s="466"/>
      <c r="AB63" s="866">
        <f t="shared" si="7"/>
        <v>539643.55724463635</v>
      </c>
    </row>
    <row r="64" spans="1:38" s="1" customFormat="1" ht="12.75">
      <c r="A64" s="493"/>
      <c r="B64" s="454"/>
      <c r="C64" s="455"/>
      <c r="D64" s="454"/>
      <c r="E64" s="454"/>
      <c r="F64" s="454"/>
      <c r="G64" s="454"/>
      <c r="H64" s="454"/>
      <c r="I64" s="454"/>
      <c r="J64" s="466"/>
      <c r="K64" s="466"/>
      <c r="L64" s="466"/>
      <c r="M64" s="466"/>
      <c r="N64" s="466"/>
      <c r="O64" s="466"/>
      <c r="P64" s="466"/>
      <c r="Q64" s="470"/>
      <c r="R64" s="466"/>
      <c r="S64" s="454"/>
      <c r="T64" s="455"/>
      <c r="U64" s="454"/>
      <c r="V64" s="471"/>
      <c r="W64" s="471"/>
      <c r="X64" s="471"/>
      <c r="Y64" s="453"/>
      <c r="Z64" s="471"/>
      <c r="AA64" s="453"/>
      <c r="AB64" s="453"/>
    </row>
    <row r="65" spans="1:28" s="1" customFormat="1" ht="13.5" thickBot="1">
      <c r="A65" s="493" t="s">
        <v>83</v>
      </c>
      <c r="B65" s="454"/>
      <c r="C65" s="454" t="s">
        <v>84</v>
      </c>
      <c r="D65" s="454"/>
      <c r="E65" s="472" t="s">
        <v>85</v>
      </c>
      <c r="F65" s="473">
        <f>SUM(F45:F64)</f>
        <v>67969.978208227825</v>
      </c>
      <c r="G65" s="466"/>
      <c r="H65" s="473">
        <f>SUM(H45:H64)</f>
        <v>81550.646904347435</v>
      </c>
      <c r="I65" s="472"/>
      <c r="J65" s="473">
        <f>SUM(J45:J64)</f>
        <v>728527.32631071797</v>
      </c>
      <c r="K65" s="466"/>
      <c r="L65" s="473">
        <f>SUM(L45:L64)</f>
        <v>79623.076583359318</v>
      </c>
      <c r="M65" s="474"/>
      <c r="N65" s="473">
        <f>SUM(N45:N64)</f>
        <v>648904.24972735869</v>
      </c>
      <c r="O65" s="466"/>
      <c r="P65" s="473">
        <f>SUM(P45:P64)</f>
        <v>1023194.5113826003</v>
      </c>
      <c r="Q65" s="474"/>
      <c r="R65" s="473">
        <f>SUM(R45:R64)</f>
        <v>406002.77176802675</v>
      </c>
      <c r="S65" s="454"/>
      <c r="T65" s="455"/>
      <c r="U65" s="472" t="s">
        <v>85</v>
      </c>
      <c r="V65" s="475">
        <f>SUM(V45:V64)</f>
        <v>131197.49085896718</v>
      </c>
      <c r="W65" s="476" t="s">
        <v>85</v>
      </c>
      <c r="X65" s="475">
        <f>SUM(X45:X64)</f>
        <v>60694.471200783781</v>
      </c>
      <c r="Y65" s="453"/>
      <c r="Z65" s="475">
        <f>SUM(Z45:Z64)</f>
        <v>585676.73707661941</v>
      </c>
      <c r="AA65" s="453"/>
      <c r="AB65" s="475">
        <f>SUM(AB45:AB64)</f>
        <v>669760.4254309223</v>
      </c>
    </row>
    <row r="66" spans="1:28" s="1" customFormat="1" ht="13.5" thickTop="1">
      <c r="A66" s="454"/>
      <c r="B66" s="454"/>
      <c r="C66" s="455"/>
      <c r="D66" s="454"/>
      <c r="E66" s="455"/>
      <c r="F66" s="455"/>
      <c r="G66" s="455"/>
      <c r="H66" s="455"/>
      <c r="I66" s="455"/>
      <c r="J66" s="454"/>
      <c r="K66" s="454"/>
      <c r="L66" s="454"/>
      <c r="M66" s="454"/>
      <c r="N66" s="453"/>
      <c r="O66" s="453"/>
      <c r="P66" s="453"/>
      <c r="Q66" s="453"/>
      <c r="R66" s="453"/>
      <c r="S66" s="453"/>
      <c r="T66" s="453"/>
      <c r="U66" s="453"/>
      <c r="V66" s="453"/>
      <c r="W66" s="453"/>
      <c r="X66" s="453"/>
      <c r="Y66" s="453"/>
      <c r="Z66" s="453"/>
      <c r="AA66" s="453"/>
      <c r="AB66" s="453"/>
    </row>
    <row r="67" spans="1:28" s="1" customFormat="1" ht="12.75">
      <c r="A67" s="478"/>
      <c r="B67" s="454"/>
      <c r="C67" s="455"/>
      <c r="D67" s="454"/>
      <c r="E67" s="454"/>
      <c r="F67" s="454"/>
      <c r="G67" s="454"/>
      <c r="H67" s="454"/>
      <c r="I67" s="454"/>
      <c r="J67" s="454"/>
      <c r="K67" s="454"/>
      <c r="L67" s="454"/>
      <c r="M67" s="454"/>
      <c r="N67" s="453"/>
      <c r="O67" s="453"/>
      <c r="P67" s="453"/>
      <c r="Q67" s="453"/>
      <c r="R67" s="453"/>
      <c r="S67" s="453"/>
      <c r="T67" s="453"/>
      <c r="U67" s="453"/>
      <c r="V67" s="453"/>
      <c r="W67" s="453"/>
      <c r="X67" s="453"/>
      <c r="Y67" s="453"/>
      <c r="Z67" s="453"/>
      <c r="AA67" s="453"/>
      <c r="AB67" s="453"/>
    </row>
    <row r="68" spans="1:28" s="1" customFormat="1" ht="12.75">
      <c r="A68" s="478"/>
      <c r="B68" s="454"/>
      <c r="C68" s="455"/>
      <c r="D68" s="454"/>
      <c r="E68" s="454"/>
      <c r="F68" s="454"/>
      <c r="G68" s="454"/>
      <c r="H68" s="454"/>
      <c r="I68" s="454"/>
      <c r="J68" s="454"/>
      <c r="K68" s="454"/>
      <c r="L68" s="454"/>
      <c r="M68" s="454"/>
      <c r="N68" s="453"/>
      <c r="O68" s="453"/>
      <c r="P68" s="453"/>
      <c r="Q68" s="453"/>
      <c r="R68" s="453"/>
      <c r="S68" s="453"/>
      <c r="T68" s="453"/>
      <c r="U68" s="453"/>
      <c r="V68" s="453"/>
      <c r="W68" s="453"/>
      <c r="X68" s="453"/>
      <c r="Y68" s="453"/>
      <c r="Z68" s="453"/>
      <c r="AA68" s="453"/>
      <c r="AB68" s="453"/>
    </row>
    <row r="69" spans="1:28" s="1" customFormat="1" ht="12.75">
      <c r="A69" s="454"/>
      <c r="B69" s="454"/>
      <c r="C69" s="455"/>
      <c r="D69" s="456" t="s">
        <v>87</v>
      </c>
      <c r="E69" s="454"/>
      <c r="F69" s="457" t="s">
        <v>3</v>
      </c>
      <c r="G69" s="454"/>
      <c r="H69" s="457" t="s">
        <v>3</v>
      </c>
      <c r="I69" s="454"/>
      <c r="J69" s="457" t="s">
        <v>4</v>
      </c>
      <c r="K69" s="458"/>
      <c r="L69" s="458" t="s">
        <v>100</v>
      </c>
      <c r="M69" s="455"/>
      <c r="N69" s="458" t="s">
        <v>101</v>
      </c>
      <c r="O69" s="458"/>
      <c r="P69" s="458" t="s">
        <v>6</v>
      </c>
      <c r="Q69" s="459"/>
      <c r="R69" s="458" t="s">
        <v>7</v>
      </c>
      <c r="S69" s="458"/>
      <c r="T69" s="458"/>
      <c r="U69" s="458"/>
      <c r="V69" s="458"/>
      <c r="W69" s="459"/>
      <c r="X69" s="459"/>
      <c r="Y69" s="453"/>
      <c r="Z69" s="457" t="s">
        <v>8</v>
      </c>
      <c r="AA69" s="454"/>
      <c r="AB69" s="457" t="s">
        <v>8</v>
      </c>
    </row>
    <row r="70" spans="1:28" s="1" customFormat="1" ht="12.75">
      <c r="A70" s="454" t="s">
        <v>9</v>
      </c>
      <c r="B70" s="454"/>
      <c r="C70" s="455"/>
      <c r="D70" s="454"/>
      <c r="E70" s="454"/>
      <c r="F70" s="455" t="s">
        <v>10</v>
      </c>
      <c r="G70" s="454"/>
      <c r="H70" s="455" t="s">
        <v>10</v>
      </c>
      <c r="I70" s="454"/>
      <c r="J70" s="455" t="s">
        <v>11</v>
      </c>
      <c r="K70" s="455"/>
      <c r="L70" s="455" t="s">
        <v>102</v>
      </c>
      <c r="M70" s="455"/>
      <c r="N70" s="455" t="s">
        <v>100</v>
      </c>
      <c r="O70" s="455"/>
      <c r="P70" s="455" t="s">
        <v>15</v>
      </c>
      <c r="Q70" s="459"/>
      <c r="R70" s="455" t="s">
        <v>15</v>
      </c>
      <c r="S70" s="455"/>
      <c r="T70" s="455" t="s">
        <v>16</v>
      </c>
      <c r="U70" s="455"/>
      <c r="V70" s="455" t="s">
        <v>17</v>
      </c>
      <c r="W70" s="455"/>
      <c r="X70" s="455" t="s">
        <v>18</v>
      </c>
      <c r="Y70" s="453"/>
      <c r="Z70" s="455" t="s">
        <v>10</v>
      </c>
      <c r="AA70" s="454"/>
      <c r="AB70" s="455" t="s">
        <v>10</v>
      </c>
    </row>
    <row r="71" spans="1:28" s="1" customFormat="1" ht="13.5" thickBot="1">
      <c r="A71" s="488" t="s">
        <v>20</v>
      </c>
      <c r="B71" s="488"/>
      <c r="C71" s="488" t="s">
        <v>21</v>
      </c>
      <c r="D71" s="488"/>
      <c r="E71" s="488"/>
      <c r="F71" s="489" t="s">
        <v>6</v>
      </c>
      <c r="G71" s="488"/>
      <c r="H71" s="489" t="s">
        <v>7</v>
      </c>
      <c r="I71" s="488"/>
      <c r="J71" s="489" t="s">
        <v>6</v>
      </c>
      <c r="K71" s="489"/>
      <c r="L71" s="489" t="s">
        <v>5</v>
      </c>
      <c r="M71" s="489"/>
      <c r="N71" s="489" t="s">
        <v>102</v>
      </c>
      <c r="O71" s="489"/>
      <c r="P71" s="489" t="s">
        <v>23</v>
      </c>
      <c r="Q71" s="490"/>
      <c r="R71" s="489" t="s">
        <v>23</v>
      </c>
      <c r="S71" s="489"/>
      <c r="T71" s="489" t="s">
        <v>24</v>
      </c>
      <c r="U71" s="489"/>
      <c r="V71" s="489" t="s">
        <v>25</v>
      </c>
      <c r="W71" s="489"/>
      <c r="X71" s="489" t="s">
        <v>25</v>
      </c>
      <c r="Y71" s="491"/>
      <c r="Z71" s="489" t="s">
        <v>6</v>
      </c>
      <c r="AA71" s="488"/>
      <c r="AB71" s="489" t="s">
        <v>7</v>
      </c>
    </row>
    <row r="72" spans="1:28" s="1" customFormat="1" ht="12.75">
      <c r="A72" s="454"/>
      <c r="B72" s="454"/>
      <c r="C72" s="455"/>
      <c r="D72" s="454"/>
      <c r="E72" s="454"/>
      <c r="F72" s="455" t="s">
        <v>27</v>
      </c>
      <c r="G72" s="454"/>
      <c r="H72" s="455" t="s">
        <v>28</v>
      </c>
      <c r="I72" s="454"/>
      <c r="J72" s="455" t="s">
        <v>29</v>
      </c>
      <c r="K72" s="454"/>
      <c r="L72" s="455" t="s">
        <v>30</v>
      </c>
      <c r="M72" s="453"/>
      <c r="N72" s="460" t="s">
        <v>31</v>
      </c>
      <c r="O72" s="461"/>
      <c r="P72" s="455" t="s">
        <v>32</v>
      </c>
      <c r="Q72" s="461"/>
      <c r="R72" s="455" t="s">
        <v>33</v>
      </c>
      <c r="S72" s="461"/>
      <c r="T72" s="455" t="s">
        <v>34</v>
      </c>
      <c r="U72" s="461"/>
      <c r="V72" s="455" t="s">
        <v>35</v>
      </c>
      <c r="W72" s="461"/>
      <c r="X72" s="455" t="s">
        <v>36</v>
      </c>
      <c r="Y72" s="453"/>
      <c r="Z72" s="459" t="s">
        <v>37</v>
      </c>
      <c r="AA72" s="459"/>
      <c r="AB72" s="459" t="s">
        <v>38</v>
      </c>
    </row>
    <row r="73" spans="1:28" s="1" customFormat="1" ht="12.75">
      <c r="A73" s="455"/>
      <c r="B73" s="454"/>
      <c r="C73" s="455"/>
      <c r="D73" s="454"/>
      <c r="E73" s="454"/>
      <c r="F73" s="454"/>
      <c r="G73" s="454"/>
      <c r="H73" s="454"/>
      <c r="I73" s="454"/>
      <c r="J73" s="454"/>
      <c r="K73" s="454"/>
      <c r="L73" s="454"/>
      <c r="M73" s="454"/>
      <c r="N73" s="454"/>
      <c r="O73" s="454"/>
      <c r="P73" s="454"/>
      <c r="Q73" s="453"/>
      <c r="R73" s="454"/>
      <c r="S73" s="454"/>
      <c r="T73" s="454"/>
      <c r="U73" s="454"/>
      <c r="V73" s="454"/>
      <c r="W73" s="454"/>
      <c r="X73" s="454"/>
      <c r="Y73" s="453"/>
      <c r="Z73" s="453"/>
      <c r="AA73" s="453"/>
      <c r="AB73" s="453"/>
    </row>
    <row r="74" spans="1:28" s="1" customFormat="1" ht="14.25">
      <c r="A74" s="455"/>
      <c r="B74" s="454"/>
      <c r="C74" s="454" t="s">
        <v>42</v>
      </c>
      <c r="D74" s="454"/>
      <c r="E74" s="454"/>
      <c r="F74" s="454"/>
      <c r="G74" s="454"/>
      <c r="H74" s="454"/>
      <c r="I74" s="454"/>
      <c r="J74" s="454"/>
      <c r="K74" s="454"/>
      <c r="L74" s="454"/>
      <c r="M74" s="454"/>
      <c r="N74" s="454"/>
      <c r="O74" s="454"/>
      <c r="P74" s="454"/>
      <c r="Q74" s="453"/>
      <c r="R74" s="454"/>
      <c r="S74" s="454"/>
      <c r="T74" s="462"/>
      <c r="U74" s="463"/>
      <c r="V74" s="454"/>
      <c r="W74" s="463"/>
      <c r="X74" s="454"/>
      <c r="Y74" s="453"/>
      <c r="Z74" s="453"/>
      <c r="AA74" s="453"/>
      <c r="AB74" s="453"/>
    </row>
    <row r="75" spans="1:28" s="1" customFormat="1" ht="12.75">
      <c r="A75" s="492" t="s">
        <v>44</v>
      </c>
      <c r="B75" s="454"/>
      <c r="C75" s="455">
        <v>1</v>
      </c>
      <c r="D75" s="454" t="s">
        <v>45</v>
      </c>
      <c r="E75" s="455"/>
      <c r="F75" s="464">
        <f>'TVDA Support EGD (2020)'!F75+'TVDA Support UGL (2020)'!F75</f>
        <v>0</v>
      </c>
      <c r="G75" s="464"/>
      <c r="H75" s="464">
        <f>'TVDA Support EGD (2020)'!H75+'TVDA Support UGL (2020)'!H75</f>
        <v>0</v>
      </c>
      <c r="I75" s="464"/>
      <c r="J75" s="464">
        <f>'TVDA Support EGD (2020)'!J75+'TVDA Support UGL (2020)'!J75</f>
        <v>0</v>
      </c>
      <c r="K75" s="464"/>
      <c r="L75" s="464">
        <f>'TVDA Support EGD (2020)'!L75+'TVDA Support UGL (2020)'!L75</f>
        <v>0</v>
      </c>
      <c r="M75" s="464"/>
      <c r="N75" s="464">
        <f>'TVDA Support EGD (2020)'!N75+'TVDA Support UGL (2020)'!N75</f>
        <v>0</v>
      </c>
      <c r="O75" s="464"/>
      <c r="P75" s="464">
        <f>'TVDA Support EGD (2020)'!P75+'TVDA Support UGL (2020)'!P75</f>
        <v>0</v>
      </c>
      <c r="Q75" s="464"/>
      <c r="R75" s="464">
        <f>'TVDA Support EGD (2020)'!R75+'TVDA Support UGL (2020)'!R75</f>
        <v>0</v>
      </c>
      <c r="S75" s="454"/>
      <c r="T75" s="465">
        <v>0.04</v>
      </c>
      <c r="U75" s="455"/>
      <c r="V75" s="466">
        <f>T75*P75</f>
        <v>0</v>
      </c>
      <c r="W75" s="466"/>
      <c r="X75" s="466">
        <f>T75*R75</f>
        <v>0</v>
      </c>
      <c r="Y75" s="466"/>
      <c r="Z75" s="466">
        <f>F75+N75-V75</f>
        <v>0</v>
      </c>
      <c r="AA75" s="466"/>
      <c r="AB75" s="466">
        <f>H75+N75-X75</f>
        <v>0</v>
      </c>
    </row>
    <row r="76" spans="1:28" s="1" customFormat="1" ht="12.75">
      <c r="A76" s="492" t="s">
        <v>46</v>
      </c>
      <c r="B76" s="454"/>
      <c r="C76" s="455">
        <v>1</v>
      </c>
      <c r="D76" s="454" t="s">
        <v>47</v>
      </c>
      <c r="E76" s="455"/>
      <c r="F76" s="464">
        <f>'TVDA Support EGD (2020)'!F76+'TVDA Support UGL (2020)'!F76</f>
        <v>7482.2973884721087</v>
      </c>
      <c r="G76" s="464"/>
      <c r="H76" s="464">
        <f>'TVDA Support EGD (2020)'!H76+'TVDA Support UGL (2020)'!H76</f>
        <v>7975.6356778219169</v>
      </c>
      <c r="I76" s="464"/>
      <c r="J76" s="464">
        <f>'TVDA Support EGD (2020)'!J76+'TVDA Support UGL (2020)'!J76</f>
        <v>6157.2638198695577</v>
      </c>
      <c r="K76" s="464"/>
      <c r="L76" s="464">
        <f>'TVDA Support EGD (2020)'!L76+'TVDA Support UGL (2020)'!L76</f>
        <v>18</v>
      </c>
      <c r="M76" s="464"/>
      <c r="N76" s="464">
        <f>'TVDA Support EGD (2020)'!N76+'TVDA Support UGL (2020)'!N76</f>
        <v>6139.2638198695577</v>
      </c>
      <c r="O76" s="464"/>
      <c r="P76" s="464">
        <f>'TVDA Support EGD (2020)'!P76+'TVDA Support UGL (2020)'!P76</f>
        <v>16691.193118276446</v>
      </c>
      <c r="Q76" s="464"/>
      <c r="R76" s="464">
        <f>'TVDA Support EGD (2020)'!R76+'TVDA Support UGL (2020)'!R76</f>
        <v>11045.267587756696</v>
      </c>
      <c r="S76" s="454"/>
      <c r="T76" s="465">
        <v>0.06</v>
      </c>
      <c r="U76" s="455"/>
      <c r="V76" s="466">
        <f t="shared" ref="V76:V83" si="10">T76*P76</f>
        <v>1001.4715870965867</v>
      </c>
      <c r="W76" s="466"/>
      <c r="X76" s="466">
        <f t="shared" ref="X76:X83" si="11">T76*R76</f>
        <v>662.71605526540179</v>
      </c>
      <c r="Y76" s="466"/>
      <c r="Z76" s="466">
        <f t="shared" ref="Z76:Z93" si="12">F76+N76-V76</f>
        <v>12620.089621245081</v>
      </c>
      <c r="AA76" s="466"/>
      <c r="AB76" s="466">
        <f t="shared" ref="AB76:AB93" si="13">H76+N76-X76</f>
        <v>13452.183442426072</v>
      </c>
    </row>
    <row r="77" spans="1:28" s="1" customFormat="1" ht="12.75">
      <c r="A77" s="492" t="s">
        <v>48</v>
      </c>
      <c r="B77" s="454"/>
      <c r="C77" s="455">
        <v>2</v>
      </c>
      <c r="D77" s="454" t="s">
        <v>49</v>
      </c>
      <c r="E77" s="455"/>
      <c r="F77" s="464">
        <f>'TVDA Support EGD (2020)'!F77+'TVDA Support UGL (2020)'!F77</f>
        <v>0</v>
      </c>
      <c r="G77" s="464"/>
      <c r="H77" s="464">
        <f>'TVDA Support EGD (2020)'!H77+'TVDA Support UGL (2020)'!H77</f>
        <v>0</v>
      </c>
      <c r="I77" s="464"/>
      <c r="J77" s="464">
        <f>'TVDA Support EGD (2020)'!J77+'TVDA Support UGL (2020)'!J77</f>
        <v>0</v>
      </c>
      <c r="K77" s="464"/>
      <c r="L77" s="464">
        <f>'TVDA Support EGD (2020)'!L77+'TVDA Support UGL (2020)'!L77</f>
        <v>0</v>
      </c>
      <c r="M77" s="464"/>
      <c r="N77" s="464">
        <f>'TVDA Support EGD (2020)'!N77+'TVDA Support UGL (2020)'!N77</f>
        <v>0</v>
      </c>
      <c r="O77" s="464"/>
      <c r="P77" s="464">
        <f>'TVDA Support EGD (2020)'!P77+'TVDA Support UGL (2020)'!P77</f>
        <v>0</v>
      </c>
      <c r="Q77" s="464"/>
      <c r="R77" s="464">
        <f>'TVDA Support EGD (2020)'!R77+'TVDA Support UGL (2020)'!R77</f>
        <v>0</v>
      </c>
      <c r="S77" s="454"/>
      <c r="T77" s="465">
        <v>0.06</v>
      </c>
      <c r="U77" s="455"/>
      <c r="V77" s="466">
        <f t="shared" si="10"/>
        <v>0</v>
      </c>
      <c r="W77" s="466"/>
      <c r="X77" s="466">
        <f t="shared" si="11"/>
        <v>0</v>
      </c>
      <c r="Y77" s="466"/>
      <c r="Z77" s="466">
        <f t="shared" si="12"/>
        <v>0</v>
      </c>
      <c r="AA77" s="466"/>
      <c r="AB77" s="466">
        <f t="shared" si="13"/>
        <v>0</v>
      </c>
    </row>
    <row r="78" spans="1:28" s="1" customFormat="1" ht="12.75">
      <c r="A78" s="492" t="s">
        <v>50</v>
      </c>
      <c r="B78" s="454"/>
      <c r="C78" s="455">
        <v>3</v>
      </c>
      <c r="D78" s="454" t="s">
        <v>51</v>
      </c>
      <c r="E78" s="455"/>
      <c r="F78" s="464">
        <f>'TVDA Support EGD (2020)'!F78+'TVDA Support UGL (2020)'!F78</f>
        <v>0</v>
      </c>
      <c r="G78" s="464"/>
      <c r="H78" s="464">
        <f>'TVDA Support EGD (2020)'!H78+'TVDA Support UGL (2020)'!H78</f>
        <v>0</v>
      </c>
      <c r="I78" s="464"/>
      <c r="J78" s="464">
        <f>'TVDA Support EGD (2020)'!J78+'TVDA Support UGL (2020)'!J78</f>
        <v>0</v>
      </c>
      <c r="K78" s="464"/>
      <c r="L78" s="464">
        <f>'TVDA Support EGD (2020)'!L78+'TVDA Support UGL (2020)'!L78</f>
        <v>0</v>
      </c>
      <c r="M78" s="464"/>
      <c r="N78" s="464">
        <f>'TVDA Support EGD (2020)'!N78+'TVDA Support UGL (2020)'!N78</f>
        <v>0</v>
      </c>
      <c r="O78" s="464"/>
      <c r="P78" s="464">
        <f>'TVDA Support EGD (2020)'!P78+'TVDA Support UGL (2020)'!P78</f>
        <v>0</v>
      </c>
      <c r="Q78" s="464"/>
      <c r="R78" s="464">
        <f>'TVDA Support EGD (2020)'!R78+'TVDA Support UGL (2020)'!R78</f>
        <v>0</v>
      </c>
      <c r="S78" s="454"/>
      <c r="T78" s="465">
        <v>0.05</v>
      </c>
      <c r="U78" s="455"/>
      <c r="V78" s="466">
        <f t="shared" si="10"/>
        <v>0</v>
      </c>
      <c r="W78" s="466"/>
      <c r="X78" s="466">
        <f t="shared" si="11"/>
        <v>0</v>
      </c>
      <c r="Y78" s="466"/>
      <c r="Z78" s="466">
        <f t="shared" si="12"/>
        <v>0</v>
      </c>
      <c r="AA78" s="466"/>
      <c r="AB78" s="466">
        <f t="shared" si="13"/>
        <v>0</v>
      </c>
    </row>
    <row r="79" spans="1:28" s="1" customFormat="1" ht="12.75">
      <c r="A79" s="492" t="s">
        <v>52</v>
      </c>
      <c r="B79" s="454"/>
      <c r="C79" s="455">
        <v>6</v>
      </c>
      <c r="D79" s="454" t="s">
        <v>53</v>
      </c>
      <c r="E79" s="455"/>
      <c r="F79" s="464">
        <f>'TVDA Support EGD (2020)'!F79+'TVDA Support UGL (2020)'!F79</f>
        <v>0</v>
      </c>
      <c r="G79" s="464"/>
      <c r="H79" s="464">
        <f>'TVDA Support EGD (2020)'!H79+'TVDA Support UGL (2020)'!H79</f>
        <v>0</v>
      </c>
      <c r="I79" s="464"/>
      <c r="J79" s="464">
        <f>'TVDA Support EGD (2020)'!J79+'TVDA Support UGL (2020)'!J79</f>
        <v>0</v>
      </c>
      <c r="K79" s="464"/>
      <c r="L79" s="464">
        <f>'TVDA Support EGD (2020)'!L79+'TVDA Support UGL (2020)'!L79</f>
        <v>0</v>
      </c>
      <c r="M79" s="464"/>
      <c r="N79" s="464">
        <f>'TVDA Support EGD (2020)'!N79+'TVDA Support UGL (2020)'!N79</f>
        <v>0</v>
      </c>
      <c r="O79" s="464"/>
      <c r="P79" s="464">
        <f>'TVDA Support EGD (2020)'!P79+'TVDA Support UGL (2020)'!P79</f>
        <v>0</v>
      </c>
      <c r="Q79" s="464"/>
      <c r="R79" s="464">
        <f>'TVDA Support EGD (2020)'!R79+'TVDA Support UGL (2020)'!R79</f>
        <v>0</v>
      </c>
      <c r="S79" s="454"/>
      <c r="T79" s="465">
        <v>0.1</v>
      </c>
      <c r="U79" s="455"/>
      <c r="V79" s="466">
        <f t="shared" si="10"/>
        <v>0</v>
      </c>
      <c r="W79" s="466"/>
      <c r="X79" s="466">
        <f t="shared" si="11"/>
        <v>0</v>
      </c>
      <c r="Y79" s="466"/>
      <c r="Z79" s="466">
        <f t="shared" si="12"/>
        <v>0</v>
      </c>
      <c r="AA79" s="466"/>
      <c r="AB79" s="466">
        <f t="shared" si="13"/>
        <v>0</v>
      </c>
    </row>
    <row r="80" spans="1:28" s="1" customFormat="1" ht="12.75">
      <c r="A80" s="492" t="s">
        <v>54</v>
      </c>
      <c r="B80" s="454"/>
      <c r="C80" s="455">
        <v>7</v>
      </c>
      <c r="D80" s="454" t="s">
        <v>55</v>
      </c>
      <c r="E80" s="455"/>
      <c r="F80" s="464">
        <f>'TVDA Support EGD (2020)'!F80+'TVDA Support UGL (2020)'!F80</f>
        <v>2993.4776969126915</v>
      </c>
      <c r="G80" s="464"/>
      <c r="H80" s="464">
        <f>'TVDA Support EGD (2020)'!H80+'TVDA Support UGL (2020)'!H80</f>
        <v>3572.8604769603089</v>
      </c>
      <c r="I80" s="464"/>
      <c r="J80" s="464">
        <f>'TVDA Support EGD (2020)'!J80+'TVDA Support UGL (2020)'!J80</f>
        <v>3890.7530000000002</v>
      </c>
      <c r="K80" s="464"/>
      <c r="L80" s="464">
        <f>'TVDA Support EGD (2020)'!L80+'TVDA Support UGL (2020)'!L80</f>
        <v>109</v>
      </c>
      <c r="M80" s="464"/>
      <c r="N80" s="464">
        <f>'TVDA Support EGD (2020)'!N80+'TVDA Support UGL (2020)'!N80</f>
        <v>3781.7530000000002</v>
      </c>
      <c r="O80" s="464"/>
      <c r="P80" s="464">
        <f>'TVDA Support EGD (2020)'!P80+'TVDA Support UGL (2020)'!P80</f>
        <v>8666.1071969126915</v>
      </c>
      <c r="Q80" s="464"/>
      <c r="R80" s="464">
        <f>'TVDA Support EGD (2020)'!R80+'TVDA Support UGL (2020)'!R80</f>
        <v>5463.7369769603092</v>
      </c>
      <c r="S80" s="454"/>
      <c r="T80" s="465">
        <v>0.15</v>
      </c>
      <c r="U80" s="455"/>
      <c r="V80" s="466">
        <f t="shared" si="10"/>
        <v>1299.9160795369037</v>
      </c>
      <c r="W80" s="466"/>
      <c r="X80" s="466">
        <f t="shared" si="11"/>
        <v>819.56054654404636</v>
      </c>
      <c r="Y80" s="466"/>
      <c r="Z80" s="466">
        <f t="shared" si="12"/>
        <v>5475.3146173757877</v>
      </c>
      <c r="AA80" s="466"/>
      <c r="AB80" s="466">
        <f t="shared" si="13"/>
        <v>6535.0529304162619</v>
      </c>
    </row>
    <row r="81" spans="1:38" s="1" customFormat="1" ht="12.75">
      <c r="A81" s="492" t="s">
        <v>56</v>
      </c>
      <c r="B81" s="454"/>
      <c r="C81" s="455">
        <v>8</v>
      </c>
      <c r="D81" s="454" t="s">
        <v>57</v>
      </c>
      <c r="E81" s="455"/>
      <c r="F81" s="464">
        <f>'TVDA Support EGD (2020)'!F81+'TVDA Support UGL (2020)'!F81</f>
        <v>16797.284588395953</v>
      </c>
      <c r="G81" s="464"/>
      <c r="H81" s="464">
        <f>'TVDA Support EGD (2020)'!H81+'TVDA Support UGL (2020)'!H81</f>
        <v>21596.508756509076</v>
      </c>
      <c r="I81" s="464"/>
      <c r="J81" s="464">
        <f>'TVDA Support EGD (2020)'!J81+'TVDA Support UGL (2020)'!J81</f>
        <v>44406.788999999997</v>
      </c>
      <c r="K81" s="464"/>
      <c r="L81" s="464">
        <f>'TVDA Support EGD (2020)'!L81+'TVDA Support UGL (2020)'!L81</f>
        <v>4267.4000000000005</v>
      </c>
      <c r="M81" s="464"/>
      <c r="N81" s="464">
        <f>'TVDA Support EGD (2020)'!N81+'TVDA Support UGL (2020)'!N81</f>
        <v>40139.388999999996</v>
      </c>
      <c r="O81" s="464"/>
      <c r="P81" s="464">
        <f>'TVDA Support EGD (2020)'!P81+'TVDA Support UGL (2020)'!P81</f>
        <v>77006.368088395946</v>
      </c>
      <c r="Q81" s="464"/>
      <c r="R81" s="464">
        <f>'TVDA Support EGD (2020)'!R81+'TVDA Support UGL (2020)'!R81</f>
        <v>41666.20325650907</v>
      </c>
      <c r="S81" s="454"/>
      <c r="T81" s="465">
        <v>0.2</v>
      </c>
      <c r="U81" s="455"/>
      <c r="V81" s="466">
        <f t="shared" si="10"/>
        <v>15401.27361767919</v>
      </c>
      <c r="W81" s="466"/>
      <c r="X81" s="466">
        <f t="shared" si="11"/>
        <v>8333.2406513018141</v>
      </c>
      <c r="Y81" s="466"/>
      <c r="Z81" s="466">
        <f t="shared" si="12"/>
        <v>41535.39997071676</v>
      </c>
      <c r="AA81" s="466"/>
      <c r="AB81" s="466">
        <f t="shared" si="13"/>
        <v>53402.657105207261</v>
      </c>
    </row>
    <row r="82" spans="1:38" s="1" customFormat="1" ht="12.75">
      <c r="A82" s="492" t="s">
        <v>58</v>
      </c>
      <c r="B82" s="454"/>
      <c r="C82" s="455">
        <v>10</v>
      </c>
      <c r="D82" s="454" t="s">
        <v>59</v>
      </c>
      <c r="E82" s="455"/>
      <c r="F82" s="464">
        <f>'TVDA Support EGD (2020)'!F82+'TVDA Support UGL (2020)'!F82</f>
        <v>9661.8965313132812</v>
      </c>
      <c r="G82" s="464"/>
      <c r="H82" s="464">
        <f>'TVDA Support EGD (2020)'!H82+'TVDA Support UGL (2020)'!H82</f>
        <v>14932.021912029617</v>
      </c>
      <c r="I82" s="464"/>
      <c r="J82" s="464">
        <f>'TVDA Support EGD (2020)'!J82+'TVDA Support UGL (2020)'!J82</f>
        <v>5467.5159999999996</v>
      </c>
      <c r="K82" s="464"/>
      <c r="L82" s="464">
        <f>'TVDA Support EGD (2020)'!L82+'TVDA Support UGL (2020)'!L82</f>
        <v>0</v>
      </c>
      <c r="M82" s="464"/>
      <c r="N82" s="464">
        <f>'TVDA Support EGD (2020)'!N82+'TVDA Support UGL (2020)'!N82</f>
        <v>5467.5159999999996</v>
      </c>
      <c r="O82" s="464"/>
      <c r="P82" s="464">
        <f>'TVDA Support EGD (2020)'!P82+'TVDA Support UGL (2020)'!P82</f>
        <v>17863.170531313281</v>
      </c>
      <c r="Q82" s="464"/>
      <c r="R82" s="464">
        <f>'TVDA Support EGD (2020)'!R82+'TVDA Support UGL (2020)'!R82</f>
        <v>17665.779912029619</v>
      </c>
      <c r="S82" s="454"/>
      <c r="T82" s="465">
        <v>0.3</v>
      </c>
      <c r="U82" s="455"/>
      <c r="V82" s="466">
        <f t="shared" si="10"/>
        <v>5358.9511593939842</v>
      </c>
      <c r="W82" s="466"/>
      <c r="X82" s="466">
        <f t="shared" si="11"/>
        <v>5299.7339736088852</v>
      </c>
      <c r="Y82" s="466"/>
      <c r="Z82" s="466">
        <f t="shared" si="12"/>
        <v>9770.4613719192967</v>
      </c>
      <c r="AA82" s="466"/>
      <c r="AB82" s="466">
        <f t="shared" si="13"/>
        <v>15099.803938420731</v>
      </c>
    </row>
    <row r="83" spans="1:38" s="1" customFormat="1" ht="12.75">
      <c r="A83" s="492" t="s">
        <v>60</v>
      </c>
      <c r="B83" s="454"/>
      <c r="C83" s="455">
        <v>12</v>
      </c>
      <c r="D83" s="454" t="s">
        <v>61</v>
      </c>
      <c r="E83" s="455"/>
      <c r="F83" s="464">
        <f>'TVDA Support EGD (2020)'!F83+'TVDA Support UGL (2020)'!F83</f>
        <v>0</v>
      </c>
      <c r="G83" s="464"/>
      <c r="H83" s="464">
        <f>'TVDA Support EGD (2020)'!H83+'TVDA Support UGL (2020)'!H83</f>
        <v>18131.841416665498</v>
      </c>
      <c r="I83" s="464"/>
      <c r="J83" s="464">
        <f>'TVDA Support EGD (2020)'!J83+'TVDA Support UGL (2020)'!J83</f>
        <v>38388.18381486008</v>
      </c>
      <c r="K83" s="464"/>
      <c r="L83" s="464">
        <f>'TVDA Support EGD (2020)'!L83+'TVDA Support UGL (2020)'!L83</f>
        <v>17954.516067845947</v>
      </c>
      <c r="M83" s="464"/>
      <c r="N83" s="464">
        <f>'TVDA Support EGD (2020)'!N83+'TVDA Support UGL (2020)'!N83</f>
        <v>20433.667747014133</v>
      </c>
      <c r="O83" s="464"/>
      <c r="P83" s="464">
        <f>'TVDA Support EGD (2020)'!P83+'TVDA Support UGL (2020)'!P83</f>
        <v>20433.667747014133</v>
      </c>
      <c r="Q83" s="464"/>
      <c r="R83" s="464">
        <f>'TVDA Support EGD (2020)'!R83+'TVDA Support UGL (2020)'!R83</f>
        <v>28348.675290172563</v>
      </c>
      <c r="S83" s="454"/>
      <c r="T83" s="465">
        <v>1</v>
      </c>
      <c r="U83" s="455"/>
      <c r="V83" s="466">
        <f t="shared" si="10"/>
        <v>20433.667747014133</v>
      </c>
      <c r="W83" s="466"/>
      <c r="X83" s="466">
        <f t="shared" si="11"/>
        <v>28348.675290172563</v>
      </c>
      <c r="Y83" s="466"/>
      <c r="Z83" s="466">
        <f t="shared" si="12"/>
        <v>0</v>
      </c>
      <c r="AA83" s="466"/>
      <c r="AB83" s="466">
        <f t="shared" si="13"/>
        <v>10216.833873507065</v>
      </c>
    </row>
    <row r="84" spans="1:38" s="1" customFormat="1" ht="12.75">
      <c r="A84" s="492" t="s">
        <v>62</v>
      </c>
      <c r="B84" s="454"/>
      <c r="C84" s="455">
        <v>13</v>
      </c>
      <c r="D84" s="454" t="s">
        <v>63</v>
      </c>
      <c r="E84" s="455"/>
      <c r="F84" s="464">
        <f>'TVDA Support EGD (2020)'!F84+'TVDA Support UGL (2020)'!F84</f>
        <v>0</v>
      </c>
      <c r="G84" s="464"/>
      <c r="H84" s="464">
        <f>'TVDA Support EGD (2020)'!H84+'TVDA Support UGL (2020)'!H84</f>
        <v>0</v>
      </c>
      <c r="I84" s="464"/>
      <c r="J84" s="464">
        <f>'TVDA Support EGD (2020)'!J84+'TVDA Support UGL (2020)'!J84</f>
        <v>0</v>
      </c>
      <c r="K84" s="464"/>
      <c r="L84" s="464">
        <f>'TVDA Support EGD (2020)'!L84+'TVDA Support UGL (2020)'!L84</f>
        <v>0</v>
      </c>
      <c r="M84" s="464"/>
      <c r="N84" s="464">
        <f>'TVDA Support EGD (2020)'!N84+'TVDA Support UGL (2020)'!N84</f>
        <v>0</v>
      </c>
      <c r="O84" s="464"/>
      <c r="P84" s="464">
        <f>'TVDA Support EGD (2020)'!P84+'TVDA Support UGL (2020)'!P84</f>
        <v>0</v>
      </c>
      <c r="Q84" s="464"/>
      <c r="R84" s="464">
        <f>'TVDA Support EGD (2020)'!R84+'TVDA Support UGL (2020)'!R84</f>
        <v>0</v>
      </c>
      <c r="S84" s="454"/>
      <c r="T84" s="465" t="s">
        <v>64</v>
      </c>
      <c r="U84" s="455"/>
      <c r="V84" s="466">
        <v>0</v>
      </c>
      <c r="W84" s="466"/>
      <c r="X84" s="466">
        <v>0</v>
      </c>
      <c r="Y84" s="466"/>
      <c r="Z84" s="466">
        <f t="shared" si="12"/>
        <v>0</v>
      </c>
      <c r="AA84" s="466"/>
      <c r="AB84" s="466">
        <f t="shared" si="13"/>
        <v>0</v>
      </c>
    </row>
    <row r="85" spans="1:38" s="1" customFormat="1" ht="12.75">
      <c r="A85" s="492" t="s">
        <v>65</v>
      </c>
      <c r="B85" s="454"/>
      <c r="C85" s="467">
        <v>14.1</v>
      </c>
      <c r="D85" s="454" t="s">
        <v>66</v>
      </c>
      <c r="E85" s="455"/>
      <c r="F85" s="464">
        <f>'TVDA Support EGD (2020)'!F85+'TVDA Support UGL (2020)'!F85</f>
        <v>1699.8460311839253</v>
      </c>
      <c r="G85" s="464"/>
      <c r="H85" s="464">
        <f>'TVDA Support EGD (2020)'!H85+'TVDA Support UGL (2020)'!H85</f>
        <v>1791.7296004371105</v>
      </c>
      <c r="I85" s="464"/>
      <c r="J85" s="464">
        <f>'TVDA Support EGD (2020)'!J85+'TVDA Support UGL (2020)'!J85</f>
        <v>2188.5706380897814</v>
      </c>
      <c r="K85" s="464"/>
      <c r="L85" s="464">
        <f>'TVDA Support EGD (2020)'!L85+'TVDA Support UGL (2020)'!L85</f>
        <v>200.6</v>
      </c>
      <c r="M85" s="464"/>
      <c r="N85" s="464">
        <f>'TVDA Support EGD (2020)'!N85+'TVDA Support UGL (2020)'!N85</f>
        <v>1987.9706380897815</v>
      </c>
      <c r="O85" s="464"/>
      <c r="P85" s="464">
        <f>'TVDA Support EGD (2020)'!P85+'TVDA Support UGL (2020)'!P85</f>
        <v>4681.8019883185971</v>
      </c>
      <c r="Q85" s="464"/>
      <c r="R85" s="464">
        <f>'TVDA Support EGD (2020)'!R85+'TVDA Support UGL (2020)'!R85</f>
        <v>2785.7149194820013</v>
      </c>
      <c r="S85" s="454"/>
      <c r="T85" s="465">
        <v>0.05</v>
      </c>
      <c r="U85" s="455"/>
      <c r="V85" s="466">
        <f t="shared" ref="V85:V93" si="14">T85*P85</f>
        <v>234.09009941592987</v>
      </c>
      <c r="W85" s="466"/>
      <c r="X85" s="466">
        <f t="shared" ref="X85:X93" si="15">T85*R85</f>
        <v>139.28574597410008</v>
      </c>
      <c r="Y85" s="466"/>
      <c r="Z85" s="466">
        <f t="shared" si="12"/>
        <v>3453.7265698577771</v>
      </c>
      <c r="AA85" s="466"/>
      <c r="AB85" s="466">
        <f t="shared" si="13"/>
        <v>3640.4144925527921</v>
      </c>
      <c r="AF85" s="16"/>
      <c r="AG85" s="16"/>
      <c r="AH85" s="16"/>
      <c r="AI85" s="16"/>
      <c r="AJ85" s="16"/>
      <c r="AK85" s="16"/>
      <c r="AL85" s="16"/>
    </row>
    <row r="86" spans="1:38" s="1" customFormat="1" ht="12.75">
      <c r="A86" s="492" t="s">
        <v>67</v>
      </c>
      <c r="B86" s="454"/>
      <c r="C86" s="467">
        <v>14.1</v>
      </c>
      <c r="D86" s="454" t="s">
        <v>68</v>
      </c>
      <c r="E86" s="455"/>
      <c r="F86" s="464">
        <f>'TVDA Support EGD (2020)'!F86+'TVDA Support UGL (2020)'!F86</f>
        <v>0</v>
      </c>
      <c r="G86" s="464"/>
      <c r="H86" s="464">
        <f>'TVDA Support EGD (2020)'!H86+'TVDA Support UGL (2020)'!H86</f>
        <v>0</v>
      </c>
      <c r="I86" s="464"/>
      <c r="J86" s="464">
        <f>'TVDA Support EGD (2020)'!J86+'TVDA Support UGL (2020)'!J86</f>
        <v>0</v>
      </c>
      <c r="K86" s="464"/>
      <c r="L86" s="464">
        <f>'TVDA Support EGD (2020)'!L86+'TVDA Support UGL (2020)'!L86</f>
        <v>0</v>
      </c>
      <c r="M86" s="464"/>
      <c r="N86" s="464">
        <f>'TVDA Support EGD (2020)'!N86+'TVDA Support UGL (2020)'!N86</f>
        <v>0</v>
      </c>
      <c r="O86" s="464"/>
      <c r="P86" s="464">
        <f>'TVDA Support EGD (2020)'!P86+'TVDA Support UGL (2020)'!P86</f>
        <v>0</v>
      </c>
      <c r="Q86" s="464"/>
      <c r="R86" s="464">
        <f>'TVDA Support EGD (2020)'!R86+'TVDA Support UGL (2020)'!R86</f>
        <v>0</v>
      </c>
      <c r="S86" s="454"/>
      <c r="T86" s="465">
        <v>7.0000000000000007E-2</v>
      </c>
      <c r="U86" s="468"/>
      <c r="V86" s="466">
        <f t="shared" si="14"/>
        <v>0</v>
      </c>
      <c r="W86" s="466"/>
      <c r="X86" s="466">
        <f t="shared" si="15"/>
        <v>0</v>
      </c>
      <c r="Y86" s="466"/>
      <c r="Z86" s="466">
        <f t="shared" si="12"/>
        <v>0</v>
      </c>
      <c r="AA86" s="466"/>
      <c r="AB86" s="466">
        <f t="shared" si="13"/>
        <v>0</v>
      </c>
    </row>
    <row r="87" spans="1:38" s="1" customFormat="1" ht="12.75">
      <c r="A87" s="492" t="s">
        <v>69</v>
      </c>
      <c r="B87" s="454"/>
      <c r="C87" s="455">
        <v>17</v>
      </c>
      <c r="D87" s="454" t="s">
        <v>70</v>
      </c>
      <c r="E87" s="455"/>
      <c r="F87" s="464">
        <f>'TVDA Support EGD (2020)'!F87+'TVDA Support UGL (2020)'!F87</f>
        <v>0</v>
      </c>
      <c r="G87" s="464"/>
      <c r="H87" s="464">
        <f>'TVDA Support EGD (2020)'!H87+'TVDA Support UGL (2020)'!H87</f>
        <v>0</v>
      </c>
      <c r="I87" s="464"/>
      <c r="J87" s="464">
        <f>'TVDA Support EGD (2020)'!J87+'TVDA Support UGL (2020)'!J87</f>
        <v>0</v>
      </c>
      <c r="K87" s="464"/>
      <c r="L87" s="464">
        <f>'TVDA Support EGD (2020)'!L87+'TVDA Support UGL (2020)'!L87</f>
        <v>0</v>
      </c>
      <c r="M87" s="464"/>
      <c r="N87" s="464">
        <f>'TVDA Support EGD (2020)'!N87+'TVDA Support UGL (2020)'!N87</f>
        <v>0</v>
      </c>
      <c r="O87" s="464"/>
      <c r="P87" s="464">
        <f>'TVDA Support EGD (2020)'!P87+'TVDA Support UGL (2020)'!P87</f>
        <v>0</v>
      </c>
      <c r="Q87" s="464"/>
      <c r="R87" s="464">
        <f>'TVDA Support EGD (2020)'!R87+'TVDA Support UGL (2020)'!R87</f>
        <v>0</v>
      </c>
      <c r="S87" s="454"/>
      <c r="T87" s="465">
        <v>0.08</v>
      </c>
      <c r="U87" s="455"/>
      <c r="V87" s="466">
        <f t="shared" si="14"/>
        <v>0</v>
      </c>
      <c r="W87" s="466"/>
      <c r="X87" s="466">
        <f t="shared" si="15"/>
        <v>0</v>
      </c>
      <c r="Y87" s="466"/>
      <c r="Z87" s="466">
        <f t="shared" si="12"/>
        <v>0</v>
      </c>
      <c r="AA87" s="466"/>
      <c r="AB87" s="466">
        <f t="shared" si="13"/>
        <v>0</v>
      </c>
    </row>
    <row r="88" spans="1:38" s="1" customFormat="1" ht="12.75">
      <c r="A88" s="492" t="s">
        <v>71</v>
      </c>
      <c r="B88" s="454"/>
      <c r="C88" s="455">
        <v>38</v>
      </c>
      <c r="D88" s="454" t="s">
        <v>72</v>
      </c>
      <c r="E88" s="455"/>
      <c r="F88" s="464">
        <f>'TVDA Support EGD (2020)'!F88+'TVDA Support UGL (2020)'!F88</f>
        <v>2608.4362796157816</v>
      </c>
      <c r="G88" s="464"/>
      <c r="H88" s="464">
        <f>'TVDA Support EGD (2020)'!H88+'TVDA Support UGL (2020)'!H88</f>
        <v>4031.2197048607541</v>
      </c>
      <c r="I88" s="464"/>
      <c r="J88" s="464">
        <f>'TVDA Support EGD (2020)'!J88+'TVDA Support UGL (2020)'!J88</f>
        <v>11897.013999999999</v>
      </c>
      <c r="K88" s="464"/>
      <c r="L88" s="464">
        <f>'TVDA Support EGD (2020)'!L88+'TVDA Support UGL (2020)'!L88</f>
        <v>0</v>
      </c>
      <c r="M88" s="464"/>
      <c r="N88" s="464">
        <f>'TVDA Support EGD (2020)'!N88+'TVDA Support UGL (2020)'!N88</f>
        <v>11897.013999999999</v>
      </c>
      <c r="O88" s="464"/>
      <c r="P88" s="464">
        <f>'TVDA Support EGD (2020)'!P88+'TVDA Support UGL (2020)'!P88</f>
        <v>20453.957279615781</v>
      </c>
      <c r="Q88" s="464"/>
      <c r="R88" s="464">
        <f>'TVDA Support EGD (2020)'!R88+'TVDA Support UGL (2020)'!R88</f>
        <v>9979.7267048607537</v>
      </c>
      <c r="S88" s="454"/>
      <c r="T88" s="465">
        <v>0.3</v>
      </c>
      <c r="U88" s="455"/>
      <c r="V88" s="466">
        <f t="shared" si="14"/>
        <v>6136.1871838847337</v>
      </c>
      <c r="W88" s="466"/>
      <c r="X88" s="466">
        <f t="shared" si="15"/>
        <v>2993.9180114582259</v>
      </c>
      <c r="Y88" s="466"/>
      <c r="Z88" s="466">
        <f t="shared" si="12"/>
        <v>8369.2630957310466</v>
      </c>
      <c r="AA88" s="466"/>
      <c r="AB88" s="466">
        <f t="shared" si="13"/>
        <v>12934.315693402528</v>
      </c>
    </row>
    <row r="89" spans="1:38" s="1" customFormat="1" ht="12.75">
      <c r="A89" s="492" t="s">
        <v>73</v>
      </c>
      <c r="B89" s="454"/>
      <c r="C89" s="455">
        <v>41</v>
      </c>
      <c r="D89" s="454" t="s">
        <v>74</v>
      </c>
      <c r="E89" s="455"/>
      <c r="F89" s="464">
        <f>'TVDA Support EGD (2020)'!F89+'TVDA Support UGL (2020)'!F89</f>
        <v>571.31686119878759</v>
      </c>
      <c r="G89" s="464"/>
      <c r="H89" s="464">
        <f>'TVDA Support EGD (2020)'!H89+'TVDA Support UGL (2020)'!H89</f>
        <v>799.84360567830265</v>
      </c>
      <c r="I89" s="464"/>
      <c r="J89" s="464">
        <f>'TVDA Support EGD (2020)'!J89+'TVDA Support UGL (2020)'!J89</f>
        <v>26296.832508180327</v>
      </c>
      <c r="K89" s="464"/>
      <c r="L89" s="464">
        <f>'TVDA Support EGD (2020)'!L89+'TVDA Support UGL (2020)'!L89</f>
        <v>16</v>
      </c>
      <c r="M89" s="464"/>
      <c r="N89" s="464">
        <f>'TVDA Support EGD (2020)'!N89+'TVDA Support UGL (2020)'!N89</f>
        <v>26280.832508180327</v>
      </c>
      <c r="O89" s="464"/>
      <c r="P89" s="464">
        <f>'TVDA Support EGD (2020)'!P89+'TVDA Support UGL (2020)'!P89</f>
        <v>39992.56562346928</v>
      </c>
      <c r="Q89" s="464"/>
      <c r="R89" s="464">
        <f>'TVDA Support EGD (2020)'!R89+'TVDA Support UGL (2020)'!R89</f>
        <v>13940.259859768466</v>
      </c>
      <c r="S89" s="454"/>
      <c r="T89" s="465">
        <v>0.25</v>
      </c>
      <c r="U89" s="455"/>
      <c r="V89" s="466">
        <f t="shared" si="14"/>
        <v>9998.1414058673199</v>
      </c>
      <c r="W89" s="466"/>
      <c r="X89" s="466">
        <f t="shared" si="15"/>
        <v>3485.0649649421166</v>
      </c>
      <c r="Y89" s="466"/>
      <c r="Z89" s="466">
        <f t="shared" si="12"/>
        <v>16854.007963511795</v>
      </c>
      <c r="AA89" s="466"/>
      <c r="AB89" s="466">
        <f t="shared" si="13"/>
        <v>23595.611148916512</v>
      </c>
    </row>
    <row r="90" spans="1:38" s="1" customFormat="1" ht="12.75">
      <c r="A90" s="492" t="s">
        <v>75</v>
      </c>
      <c r="B90" s="454"/>
      <c r="C90" s="455">
        <v>45</v>
      </c>
      <c r="D90" s="469" t="s">
        <v>76</v>
      </c>
      <c r="E90" s="455"/>
      <c r="F90" s="464">
        <f>'TVDA Support EGD (2020)'!F90+'TVDA Support UGL (2020)'!F90</f>
        <v>0</v>
      </c>
      <c r="G90" s="464"/>
      <c r="H90" s="464">
        <f>'TVDA Support EGD (2020)'!H90+'TVDA Support UGL (2020)'!H90</f>
        <v>0</v>
      </c>
      <c r="I90" s="464"/>
      <c r="J90" s="464">
        <f>'TVDA Support EGD (2020)'!J90+'TVDA Support UGL (2020)'!J90</f>
        <v>0</v>
      </c>
      <c r="K90" s="464"/>
      <c r="L90" s="464">
        <f>'TVDA Support EGD (2020)'!L90+'TVDA Support UGL (2020)'!L90</f>
        <v>0</v>
      </c>
      <c r="M90" s="464"/>
      <c r="N90" s="464">
        <f>'TVDA Support EGD (2020)'!N90+'TVDA Support UGL (2020)'!N90</f>
        <v>0</v>
      </c>
      <c r="O90" s="464"/>
      <c r="P90" s="464">
        <f>'TVDA Support EGD (2020)'!P90+'TVDA Support UGL (2020)'!P90</f>
        <v>0</v>
      </c>
      <c r="Q90" s="464"/>
      <c r="R90" s="464">
        <f>'TVDA Support EGD (2020)'!R90+'TVDA Support UGL (2020)'!R90</f>
        <v>0</v>
      </c>
      <c r="S90" s="454"/>
      <c r="T90" s="465">
        <v>0.45</v>
      </c>
      <c r="U90" s="455"/>
      <c r="V90" s="466">
        <f t="shared" si="14"/>
        <v>0</v>
      </c>
      <c r="W90" s="466"/>
      <c r="X90" s="466">
        <f t="shared" si="15"/>
        <v>0</v>
      </c>
      <c r="Y90" s="466"/>
      <c r="Z90" s="466">
        <f t="shared" si="12"/>
        <v>0</v>
      </c>
      <c r="AA90" s="466"/>
      <c r="AB90" s="466">
        <f t="shared" si="13"/>
        <v>0</v>
      </c>
    </row>
    <row r="91" spans="1:38" s="1" customFormat="1" ht="12.75">
      <c r="A91" s="492" t="s">
        <v>77</v>
      </c>
      <c r="B91" s="454"/>
      <c r="C91" s="455">
        <v>49</v>
      </c>
      <c r="D91" s="454" t="s">
        <v>78</v>
      </c>
      <c r="E91" s="455"/>
      <c r="F91" s="464">
        <f>'TVDA Support EGD (2020)'!F91+'TVDA Support UGL (2020)'!F91</f>
        <v>32268.105011058433</v>
      </c>
      <c r="G91" s="464"/>
      <c r="H91" s="464">
        <f>'TVDA Support EGD (2020)'!H91+'TVDA Support UGL (2020)'!H91</f>
        <v>35201.569102972833</v>
      </c>
      <c r="I91" s="464"/>
      <c r="J91" s="464">
        <f>'TVDA Support EGD (2020)'!J91+'TVDA Support UGL (2020)'!J91</f>
        <v>70473.562999999995</v>
      </c>
      <c r="K91" s="464"/>
      <c r="L91" s="464">
        <f>'TVDA Support EGD (2020)'!L91+'TVDA Support UGL (2020)'!L91</f>
        <v>8716.4</v>
      </c>
      <c r="M91" s="464"/>
      <c r="N91" s="464">
        <f>'TVDA Support EGD (2020)'!N91+'TVDA Support UGL (2020)'!N91</f>
        <v>61757.162999999993</v>
      </c>
      <c r="O91" s="464"/>
      <c r="P91" s="464">
        <f>'TVDA Support EGD (2020)'!P91+'TVDA Support UGL (2020)'!P91</f>
        <v>124903.84951105842</v>
      </c>
      <c r="Q91" s="464"/>
      <c r="R91" s="464">
        <f>'TVDA Support EGD (2020)'!R91+'TVDA Support UGL (2020)'!R91</f>
        <v>66080.150602972833</v>
      </c>
      <c r="S91" s="454"/>
      <c r="T91" s="465">
        <v>0.08</v>
      </c>
      <c r="U91" s="455"/>
      <c r="V91" s="466">
        <f t="shared" si="14"/>
        <v>9992.3079608846729</v>
      </c>
      <c r="W91" s="466"/>
      <c r="X91" s="466">
        <f t="shared" si="15"/>
        <v>5286.4120482378266</v>
      </c>
      <c r="Y91" s="466"/>
      <c r="Z91" s="466">
        <f t="shared" si="12"/>
        <v>84032.960050173744</v>
      </c>
      <c r="AA91" s="466"/>
      <c r="AB91" s="466">
        <f t="shared" si="13"/>
        <v>91672.320054735013</v>
      </c>
    </row>
    <row r="92" spans="1:38" s="1" customFormat="1" ht="12.75">
      <c r="A92" s="492" t="s">
        <v>79</v>
      </c>
      <c r="B92" s="454"/>
      <c r="C92" s="455">
        <v>50</v>
      </c>
      <c r="D92" s="469" t="s">
        <v>80</v>
      </c>
      <c r="E92" s="455"/>
      <c r="F92" s="464">
        <f>'TVDA Support EGD (2020)'!F92+'TVDA Support UGL (2020)'!F92</f>
        <v>5330.533294015635</v>
      </c>
      <c r="G92" s="464"/>
      <c r="H92" s="464">
        <f>'TVDA Support EGD (2020)'!H92+'TVDA Support UGL (2020)'!H92</f>
        <v>22083.637932350488</v>
      </c>
      <c r="I92" s="464"/>
      <c r="J92" s="464">
        <f>'TVDA Support EGD (2020)'!J92+'TVDA Support UGL (2020)'!J92</f>
        <v>12602.353391202869</v>
      </c>
      <c r="K92" s="464"/>
      <c r="L92" s="464">
        <f>'TVDA Support EGD (2020)'!L92+'TVDA Support UGL (2020)'!L92</f>
        <v>1148.4487279172961</v>
      </c>
      <c r="M92" s="464"/>
      <c r="N92" s="464">
        <f>'TVDA Support EGD (2020)'!N92+'TVDA Support UGL (2020)'!N92</f>
        <v>11453.904663285573</v>
      </c>
      <c r="O92" s="464"/>
      <c r="P92" s="464">
        <f>'TVDA Support EGD (2020)'!P92+'TVDA Support UGL (2020)'!P92</f>
        <v>22511.390288943992</v>
      </c>
      <c r="Q92" s="464"/>
      <c r="R92" s="464">
        <f>'TVDA Support EGD (2020)'!R92+'TVDA Support UGL (2020)'!R92</f>
        <v>27810.590263993276</v>
      </c>
      <c r="S92" s="454"/>
      <c r="T92" s="465">
        <v>0.55000000000000004</v>
      </c>
      <c r="U92" s="455"/>
      <c r="V92" s="466">
        <f t="shared" si="14"/>
        <v>12381.264658919197</v>
      </c>
      <c r="W92" s="466"/>
      <c r="X92" s="466">
        <f t="shared" si="15"/>
        <v>15295.824645196302</v>
      </c>
      <c r="Y92" s="466"/>
      <c r="Z92" s="466">
        <f t="shared" si="12"/>
        <v>4403.1732983820111</v>
      </c>
      <c r="AA92" s="466"/>
      <c r="AB92" s="466">
        <f t="shared" si="13"/>
        <v>18241.717950439761</v>
      </c>
    </row>
    <row r="93" spans="1:38" s="1" customFormat="1" ht="12.75">
      <c r="A93" s="492" t="s">
        <v>81</v>
      </c>
      <c r="B93" s="454"/>
      <c r="C93" s="455">
        <v>51</v>
      </c>
      <c r="D93" s="454" t="s">
        <v>82</v>
      </c>
      <c r="E93" s="455"/>
      <c r="F93" s="867">
        <f>'TVDA Support EGD (2020)'!F93+'TVDA Support UGL (2020)'!F93</f>
        <v>506263.54339445266</v>
      </c>
      <c r="G93" s="466"/>
      <c r="H93" s="867">
        <f>'TVDA Support EGD (2020)'!H93+'TVDA Support UGL (2020)'!H93</f>
        <v>539643.55724463635</v>
      </c>
      <c r="I93" s="466"/>
      <c r="J93" s="867">
        <f>'TVDA Support EGD (2020)'!J93+'TVDA Support UGL (2020)'!J93</f>
        <v>658815.51636662451</v>
      </c>
      <c r="K93" s="466"/>
      <c r="L93" s="867">
        <f>'TVDA Support EGD (2020)'!L93+'TVDA Support UGL (2020)'!L93</f>
        <v>51474.797249592593</v>
      </c>
      <c r="M93" s="466"/>
      <c r="N93" s="867">
        <f>'TVDA Support EGD (2020)'!N93+'TVDA Support UGL (2020)'!N93</f>
        <v>607340.7191170319</v>
      </c>
      <c r="O93" s="466"/>
      <c r="P93" s="867">
        <f>'TVDA Support EGD (2020)'!P93+'TVDA Support UGL (2020)'!P93</f>
        <v>1417274.6220700005</v>
      </c>
      <c r="Q93" s="466"/>
      <c r="R93" s="867">
        <f>'TVDA Support EGD (2020)'!R93+'TVDA Support UGL (2020)'!R93</f>
        <v>843313.9168031523</v>
      </c>
      <c r="S93" s="454"/>
      <c r="T93" s="465">
        <v>0.06</v>
      </c>
      <c r="U93" s="455"/>
      <c r="V93" s="866">
        <f t="shared" si="14"/>
        <v>85036.477324200023</v>
      </c>
      <c r="W93" s="466"/>
      <c r="X93" s="866">
        <f t="shared" si="15"/>
        <v>50598.835008189133</v>
      </c>
      <c r="Y93" s="466"/>
      <c r="Z93" s="866">
        <f t="shared" si="12"/>
        <v>1028567.7851872846</v>
      </c>
      <c r="AA93" s="466"/>
      <c r="AB93" s="866">
        <f t="shared" si="13"/>
        <v>1096385.4413534792</v>
      </c>
    </row>
    <row r="94" spans="1:38" s="1" customFormat="1" ht="12.75">
      <c r="A94" s="493"/>
      <c r="B94" s="454"/>
      <c r="C94" s="455"/>
      <c r="D94" s="454"/>
      <c r="E94" s="454"/>
      <c r="F94" s="454"/>
      <c r="G94" s="454"/>
      <c r="H94" s="454"/>
      <c r="I94" s="454"/>
      <c r="J94" s="466"/>
      <c r="K94" s="466"/>
      <c r="L94" s="466"/>
      <c r="M94" s="466"/>
      <c r="N94" s="466"/>
      <c r="O94" s="466"/>
      <c r="P94" s="466"/>
      <c r="Q94" s="470"/>
      <c r="R94" s="466"/>
      <c r="S94" s="454"/>
      <c r="T94" s="455"/>
      <c r="U94" s="454"/>
      <c r="V94" s="471"/>
      <c r="W94" s="471"/>
      <c r="X94" s="471"/>
      <c r="Y94" s="453"/>
      <c r="Z94" s="471"/>
      <c r="AA94" s="453"/>
      <c r="AB94" s="453"/>
    </row>
    <row r="95" spans="1:38" s="1" customFormat="1" ht="13.5" thickBot="1">
      <c r="A95" s="493" t="s">
        <v>83</v>
      </c>
      <c r="B95" s="454"/>
      <c r="C95" s="454" t="s">
        <v>84</v>
      </c>
      <c r="D95" s="454"/>
      <c r="E95" s="472" t="s">
        <v>85</v>
      </c>
      <c r="F95" s="473">
        <f>SUM(F75:F94)</f>
        <v>585676.73707661929</v>
      </c>
      <c r="G95" s="466"/>
      <c r="H95" s="473">
        <f>SUM(H75:H94)</f>
        <v>669760.4254309223</v>
      </c>
      <c r="I95" s="472"/>
      <c r="J95" s="473">
        <f>SUM(J75:J94)</f>
        <v>880584.35553882713</v>
      </c>
      <c r="K95" s="466"/>
      <c r="L95" s="473">
        <f>SUM(L75:L94)</f>
        <v>83905.162045355828</v>
      </c>
      <c r="M95" s="474"/>
      <c r="N95" s="473">
        <f>SUM(N75:N94)</f>
        <v>796679.19349347125</v>
      </c>
      <c r="O95" s="466"/>
      <c r="P95" s="473">
        <f>SUM(P75:P94)</f>
        <v>1770478.6934433191</v>
      </c>
      <c r="Q95" s="474"/>
      <c r="R95" s="473">
        <f>SUM(R75:R94)</f>
        <v>1068100.0221776578</v>
      </c>
      <c r="S95" s="454"/>
      <c r="T95" s="455"/>
      <c r="U95" s="472" t="s">
        <v>85</v>
      </c>
      <c r="V95" s="475">
        <f>SUM(V75:V94)</f>
        <v>167273.74882389267</v>
      </c>
      <c r="W95" s="476" t="s">
        <v>85</v>
      </c>
      <c r="X95" s="475">
        <f>SUM(X75:X94)</f>
        <v>121263.2669408904</v>
      </c>
      <c r="Y95" s="453"/>
      <c r="Z95" s="475">
        <f>SUM(Z75:Z94)</f>
        <v>1215082.1817461979</v>
      </c>
      <c r="AA95" s="453"/>
      <c r="AB95" s="475">
        <f>SUM(AB75:AB94)</f>
        <v>1345176.3519835032</v>
      </c>
    </row>
    <row r="96" spans="1:38" s="1" customFormat="1" ht="13.5" thickTop="1">
      <c r="A96" s="454"/>
      <c r="B96" s="454"/>
      <c r="C96" s="455"/>
      <c r="D96" s="454"/>
      <c r="E96" s="455"/>
      <c r="F96" s="455"/>
      <c r="G96" s="455"/>
      <c r="H96" s="455"/>
      <c r="I96" s="455"/>
      <c r="J96" s="454"/>
      <c r="K96" s="454"/>
      <c r="L96" s="454"/>
      <c r="M96" s="454"/>
      <c r="N96" s="453"/>
      <c r="O96" s="453"/>
      <c r="P96" s="453"/>
      <c r="Q96" s="453"/>
      <c r="R96" s="453"/>
      <c r="S96" s="453"/>
      <c r="T96" s="453"/>
      <c r="U96" s="453"/>
      <c r="V96" s="453"/>
      <c r="W96" s="453"/>
      <c r="X96" s="453"/>
      <c r="Y96" s="453"/>
      <c r="Z96" s="453"/>
      <c r="AA96" s="453"/>
      <c r="AB96" s="453"/>
    </row>
    <row r="97" spans="1:28" s="1" customFormat="1" ht="12.75">
      <c r="A97" s="454"/>
      <c r="B97" s="454"/>
      <c r="C97" s="455"/>
      <c r="D97" s="454"/>
      <c r="E97" s="455"/>
      <c r="F97" s="455"/>
      <c r="G97" s="455"/>
      <c r="H97" s="455"/>
      <c r="I97" s="455"/>
      <c r="J97" s="454"/>
      <c r="K97" s="454"/>
      <c r="L97" s="454"/>
      <c r="M97" s="454"/>
      <c r="N97" s="453"/>
      <c r="O97" s="453"/>
      <c r="P97" s="453"/>
      <c r="Q97" s="453"/>
      <c r="R97" s="453"/>
      <c r="S97" s="453"/>
      <c r="T97" s="453"/>
      <c r="U97" s="453"/>
      <c r="V97" s="453"/>
      <c r="W97" s="453"/>
      <c r="X97" s="453"/>
      <c r="Y97" s="453"/>
      <c r="Z97" s="453"/>
      <c r="AA97" s="453"/>
      <c r="AB97" s="820"/>
    </row>
    <row r="98" spans="1:28" s="1" customFormat="1" ht="12.75">
      <c r="A98" s="454"/>
      <c r="B98" s="454"/>
      <c r="C98" s="802"/>
      <c r="D98" s="803"/>
      <c r="E98" s="803"/>
      <c r="F98" s="804">
        <v>2018</v>
      </c>
      <c r="G98" s="803"/>
      <c r="H98" s="804">
        <v>2019</v>
      </c>
      <c r="I98" s="804"/>
      <c r="J98" s="804">
        <v>2020</v>
      </c>
      <c r="K98" s="805"/>
      <c r="L98" s="454"/>
      <c r="M98" s="454"/>
      <c r="N98" s="453"/>
      <c r="O98" s="453"/>
      <c r="P98" s="453"/>
      <c r="Q98" s="453"/>
      <c r="R98" s="453"/>
      <c r="S98" s="453"/>
      <c r="T98" s="453"/>
      <c r="U98" s="453"/>
      <c r="V98" s="453"/>
      <c r="W98" s="453"/>
      <c r="X98" s="453"/>
      <c r="Y98" s="453"/>
      <c r="Z98" s="453"/>
      <c r="AA98" s="453"/>
      <c r="AB98" s="453"/>
    </row>
    <row r="99" spans="1:28" s="1" customFormat="1" ht="12.75">
      <c r="A99" s="454"/>
      <c r="B99" s="454"/>
      <c r="C99" s="806"/>
      <c r="D99" s="807" t="s">
        <v>89</v>
      </c>
      <c r="E99" s="808"/>
      <c r="F99" s="809">
        <v>13580.66869611961</v>
      </c>
      <c r="G99" s="808"/>
      <c r="H99" s="809">
        <v>70502.990908183376</v>
      </c>
      <c r="I99" s="809"/>
      <c r="J99" s="809">
        <v>46010.483320502273</v>
      </c>
      <c r="K99" s="810"/>
      <c r="L99" s="454"/>
      <c r="M99" s="454"/>
      <c r="N99" s="453"/>
      <c r="O99" s="453"/>
      <c r="P99" s="453"/>
      <c r="Q99" s="453"/>
      <c r="R99" s="453"/>
      <c r="S99" s="453"/>
      <c r="T99" s="453"/>
      <c r="U99" s="453"/>
      <c r="V99" s="453"/>
      <c r="W99" s="453"/>
      <c r="X99" s="453"/>
      <c r="Y99" s="453"/>
      <c r="Z99" s="453"/>
      <c r="AA99" s="453"/>
      <c r="AB99" s="453"/>
    </row>
    <row r="100" spans="1:28" s="1" customFormat="1" ht="12.75">
      <c r="A100" s="454"/>
      <c r="B100" s="454"/>
      <c r="C100" s="806"/>
      <c r="D100" s="807" t="s">
        <v>90</v>
      </c>
      <c r="E100" s="808"/>
      <c r="F100" s="811">
        <v>0.26500000000000001</v>
      </c>
      <c r="G100" s="808"/>
      <c r="H100" s="811">
        <v>0.26500000000000001</v>
      </c>
      <c r="I100" s="811"/>
      <c r="J100" s="811">
        <v>0.26500000000000001</v>
      </c>
      <c r="K100" s="810"/>
      <c r="L100" s="454"/>
      <c r="M100" s="454"/>
      <c r="N100" s="453"/>
      <c r="O100" s="453"/>
      <c r="P100" s="453"/>
      <c r="Q100" s="453"/>
      <c r="R100" s="453"/>
      <c r="S100" s="453"/>
      <c r="T100" s="453"/>
      <c r="U100" s="453"/>
      <c r="V100" s="453"/>
      <c r="W100" s="453"/>
      <c r="X100" s="453"/>
      <c r="Y100" s="453"/>
      <c r="Z100" s="453"/>
      <c r="AA100" s="453"/>
      <c r="AB100" s="453"/>
    </row>
    <row r="101" spans="1:28" s="1" customFormat="1" ht="12.75">
      <c r="A101" s="454"/>
      <c r="B101" s="454"/>
      <c r="C101" s="806"/>
      <c r="D101" s="807" t="s">
        <v>91</v>
      </c>
      <c r="E101" s="808"/>
      <c r="F101" s="809">
        <v>3598.877204471697</v>
      </c>
      <c r="G101" s="808"/>
      <c r="H101" s="809">
        <v>18683.292590668596</v>
      </c>
      <c r="I101" s="809"/>
      <c r="J101" s="809">
        <v>12192.778079933103</v>
      </c>
      <c r="K101" s="810"/>
      <c r="L101" s="454"/>
      <c r="M101" s="454"/>
      <c r="N101" s="453"/>
      <c r="O101" s="453"/>
      <c r="P101" s="453"/>
      <c r="Q101" s="453"/>
      <c r="R101" s="453"/>
      <c r="S101" s="453"/>
      <c r="T101" s="453"/>
      <c r="U101" s="453"/>
      <c r="V101" s="453"/>
      <c r="W101" s="453"/>
      <c r="X101" s="453"/>
      <c r="Y101" s="453"/>
      <c r="Z101" s="453"/>
      <c r="AA101" s="453"/>
      <c r="AB101" s="453"/>
    </row>
    <row r="102" spans="1:28" s="1" customFormat="1" ht="13.5" thickBot="1">
      <c r="A102" s="454"/>
      <c r="B102" s="454"/>
      <c r="C102" s="806"/>
      <c r="D102" s="807" t="s">
        <v>92</v>
      </c>
      <c r="E102" s="808"/>
      <c r="F102" s="812">
        <v>4896.4315707097921</v>
      </c>
      <c r="G102" s="808"/>
      <c r="H102" s="812">
        <v>25419.445701589928</v>
      </c>
      <c r="I102" s="813">
        <v>1</v>
      </c>
      <c r="J102" s="812">
        <v>16588.813714194697</v>
      </c>
      <c r="K102" s="810"/>
      <c r="L102" s="454"/>
      <c r="M102" s="454"/>
      <c r="N102" s="453"/>
      <c r="O102" s="453"/>
      <c r="P102" s="453"/>
      <c r="Q102" s="453"/>
      <c r="R102" s="453"/>
      <c r="S102" s="453"/>
      <c r="T102" s="453"/>
      <c r="U102" s="453"/>
      <c r="V102" s="453"/>
      <c r="W102" s="453"/>
      <c r="X102" s="453"/>
      <c r="Y102" s="453"/>
      <c r="Z102" s="453"/>
      <c r="AA102" s="453"/>
      <c r="AB102" s="453"/>
    </row>
    <row r="103" spans="1:28" s="1" customFormat="1" ht="13.5" thickTop="1">
      <c r="A103" s="454"/>
      <c r="B103" s="454"/>
      <c r="C103" s="806"/>
      <c r="D103" s="807"/>
      <c r="E103" s="808"/>
      <c r="F103" s="814"/>
      <c r="G103" s="808"/>
      <c r="H103" s="814"/>
      <c r="I103" s="814"/>
      <c r="J103" s="814"/>
      <c r="K103" s="810"/>
      <c r="L103" s="454"/>
      <c r="M103" s="454"/>
      <c r="N103" s="453"/>
      <c r="O103" s="453"/>
      <c r="P103" s="453"/>
      <c r="Q103" s="453"/>
      <c r="R103" s="453"/>
      <c r="S103" s="453"/>
      <c r="T103" s="453"/>
      <c r="U103" s="453"/>
      <c r="V103" s="453"/>
      <c r="W103" s="453"/>
      <c r="X103" s="453"/>
      <c r="Y103" s="453"/>
      <c r="Z103" s="453"/>
      <c r="AA103" s="453"/>
      <c r="AB103" s="453"/>
    </row>
    <row r="104" spans="1:28" s="1" customFormat="1" ht="12.75">
      <c r="A104" s="454"/>
      <c r="B104" s="454"/>
      <c r="C104" s="806"/>
      <c r="D104" s="807" t="s">
        <v>105</v>
      </c>
      <c r="E104" s="808"/>
      <c r="F104" s="815">
        <f>F102</f>
        <v>4896.4315707097921</v>
      </c>
      <c r="G104" s="808"/>
      <c r="H104" s="815">
        <v>25133.9</v>
      </c>
      <c r="I104" s="814"/>
      <c r="J104" s="815" t="s">
        <v>106</v>
      </c>
      <c r="K104" s="810"/>
      <c r="L104" s="454"/>
      <c r="M104" s="454"/>
      <c r="N104" s="453"/>
      <c r="O104" s="453"/>
      <c r="P104" s="453"/>
      <c r="Q104" s="453"/>
      <c r="R104" s="453"/>
      <c r="S104" s="453"/>
      <c r="T104" s="453"/>
      <c r="U104" s="453"/>
      <c r="V104" s="453"/>
      <c r="W104" s="453"/>
      <c r="X104" s="453"/>
      <c r="Y104" s="453"/>
      <c r="Z104" s="453"/>
      <c r="AA104" s="453"/>
      <c r="AB104" s="453"/>
    </row>
    <row r="105" spans="1:28" s="1" customFormat="1" ht="12.75">
      <c r="A105" s="454"/>
      <c r="B105" s="454"/>
      <c r="C105" s="806"/>
      <c r="D105" s="807"/>
      <c r="E105" s="808"/>
      <c r="F105" s="814"/>
      <c r="G105" s="808"/>
      <c r="H105" s="814"/>
      <c r="I105" s="814"/>
      <c r="J105" s="814"/>
      <c r="K105" s="810"/>
      <c r="L105" s="454"/>
      <c r="M105" s="454"/>
      <c r="N105" s="453"/>
      <c r="O105" s="453"/>
      <c r="P105" s="453"/>
      <c r="Q105" s="453"/>
      <c r="R105" s="453"/>
      <c r="S105" s="453"/>
      <c r="T105" s="453"/>
      <c r="U105" s="453"/>
      <c r="V105" s="453"/>
      <c r="W105" s="453"/>
      <c r="X105" s="453"/>
      <c r="Y105" s="453"/>
      <c r="Z105" s="453"/>
      <c r="AA105" s="453"/>
      <c r="AB105" s="453"/>
    </row>
    <row r="106" spans="1:28" s="1" customFormat="1" ht="12.75">
      <c r="A106" s="454"/>
      <c r="B106" s="454"/>
      <c r="C106" s="806"/>
      <c r="D106" s="807" t="s">
        <v>94</v>
      </c>
      <c r="E106" s="808"/>
      <c r="F106" s="816">
        <f>F102-F104</f>
        <v>0</v>
      </c>
      <c r="G106" s="817"/>
      <c r="H106" s="816">
        <f>H102-H104</f>
        <v>285.54570158992647</v>
      </c>
      <c r="I106" s="814"/>
      <c r="J106" s="815">
        <v>0</v>
      </c>
      <c r="K106" s="810"/>
      <c r="L106" s="454"/>
      <c r="M106" s="454"/>
      <c r="N106" s="453"/>
      <c r="O106" s="453"/>
      <c r="P106" s="453"/>
      <c r="Q106" s="453"/>
      <c r="R106" s="453"/>
      <c r="S106" s="453"/>
      <c r="T106" s="453"/>
      <c r="U106" s="453"/>
      <c r="V106" s="453"/>
      <c r="W106" s="453"/>
      <c r="X106" s="453"/>
      <c r="Y106" s="453"/>
      <c r="Z106" s="453"/>
      <c r="AA106" s="453"/>
      <c r="AB106" s="453"/>
    </row>
    <row r="107" spans="1:28" s="1" customFormat="1" ht="12.75">
      <c r="A107" s="454"/>
      <c r="B107" s="454"/>
      <c r="C107" s="806"/>
      <c r="D107" s="807"/>
      <c r="E107" s="808"/>
      <c r="F107" s="814"/>
      <c r="G107" s="808"/>
      <c r="H107" s="814"/>
      <c r="I107" s="814"/>
      <c r="J107" s="814"/>
      <c r="K107" s="810"/>
      <c r="L107" s="454"/>
      <c r="M107" s="454"/>
      <c r="N107" s="453"/>
      <c r="O107" s="453"/>
      <c r="P107" s="453"/>
      <c r="Q107" s="453"/>
      <c r="R107" s="453"/>
      <c r="S107" s="453"/>
      <c r="T107" s="453"/>
      <c r="U107" s="453"/>
      <c r="V107" s="453"/>
      <c r="W107" s="453"/>
      <c r="X107" s="453"/>
      <c r="Y107" s="453"/>
      <c r="Z107" s="453"/>
      <c r="AA107" s="453"/>
      <c r="AB107" s="453"/>
    </row>
    <row r="108" spans="1:28" s="1" customFormat="1" ht="12.75">
      <c r="A108" s="454"/>
      <c r="B108" s="454"/>
      <c r="C108" s="806"/>
      <c r="D108" s="807" t="s">
        <v>95</v>
      </c>
      <c r="E108" s="808"/>
      <c r="F108" s="815">
        <v>0</v>
      </c>
      <c r="G108" s="808"/>
      <c r="H108" s="815">
        <f>-H106</f>
        <v>-285.54570158992647</v>
      </c>
      <c r="I108" s="814"/>
      <c r="J108" s="815">
        <f>-H108</f>
        <v>285.54570158992647</v>
      </c>
      <c r="K108" s="810"/>
      <c r="L108" s="454"/>
      <c r="M108" s="454"/>
      <c r="N108" s="453"/>
      <c r="O108" s="453"/>
      <c r="P108" s="453"/>
      <c r="Q108" s="453"/>
      <c r="R108" s="453"/>
      <c r="S108" s="453"/>
      <c r="T108" s="453"/>
      <c r="U108" s="453"/>
      <c r="V108" s="453"/>
      <c r="W108" s="453"/>
      <c r="X108" s="453"/>
      <c r="Y108" s="453"/>
      <c r="Z108" s="453"/>
      <c r="AA108" s="453"/>
      <c r="AB108" s="453"/>
    </row>
    <row r="109" spans="1:28" s="1" customFormat="1" ht="12.75">
      <c r="A109" s="454"/>
      <c r="B109" s="454"/>
      <c r="C109" s="806"/>
      <c r="D109" s="807"/>
      <c r="E109" s="808"/>
      <c r="F109" s="814"/>
      <c r="G109" s="808"/>
      <c r="H109" s="814"/>
      <c r="I109" s="814"/>
      <c r="J109" s="814"/>
      <c r="K109" s="810"/>
      <c r="L109" s="454"/>
      <c r="M109" s="454"/>
      <c r="N109" s="453"/>
      <c r="O109" s="453"/>
      <c r="P109" s="453"/>
      <c r="Q109" s="453"/>
      <c r="R109" s="453"/>
      <c r="S109" s="453"/>
      <c r="T109" s="453"/>
      <c r="U109" s="453"/>
      <c r="V109" s="453"/>
      <c r="W109" s="453"/>
      <c r="X109" s="453"/>
      <c r="Y109" s="453"/>
      <c r="Z109" s="453"/>
      <c r="AA109" s="453"/>
      <c r="AB109" s="453"/>
    </row>
    <row r="110" spans="1:28" s="1" customFormat="1" ht="13.5" thickBot="1">
      <c r="A110" s="454"/>
      <c r="B110" s="454"/>
      <c r="C110" s="806"/>
      <c r="D110" s="807" t="s">
        <v>97</v>
      </c>
      <c r="E110" s="808"/>
      <c r="F110" s="818">
        <f>F102+F108</f>
        <v>4896.4315707097921</v>
      </c>
      <c r="G110" s="808"/>
      <c r="H110" s="818">
        <f>H102+H108</f>
        <v>25133.9</v>
      </c>
      <c r="I110" s="814"/>
      <c r="J110" s="818">
        <f>J102+J108</f>
        <v>16874.359415784624</v>
      </c>
      <c r="K110" s="810"/>
      <c r="L110" s="454"/>
      <c r="M110" s="454"/>
      <c r="N110" s="453"/>
      <c r="O110" s="453"/>
      <c r="P110" s="453"/>
      <c r="Q110" s="453"/>
      <c r="R110" s="453"/>
      <c r="S110" s="453"/>
      <c r="T110" s="453"/>
      <c r="U110" s="453"/>
      <c r="V110" s="453"/>
      <c r="W110" s="453"/>
      <c r="X110" s="453"/>
      <c r="Y110" s="453"/>
      <c r="Z110" s="453"/>
      <c r="AA110" s="453"/>
      <c r="AB110" s="453"/>
    </row>
    <row r="111" spans="1:28" s="1" customFormat="1" ht="13.5" thickTop="1">
      <c r="A111" s="454"/>
      <c r="B111" s="454"/>
      <c r="C111" s="869"/>
      <c r="D111" s="870"/>
      <c r="E111" s="870"/>
      <c r="F111" s="819"/>
      <c r="G111" s="819"/>
      <c r="H111" s="819"/>
      <c r="I111" s="870"/>
      <c r="J111" s="870"/>
      <c r="K111" s="871"/>
      <c r="L111" s="454"/>
      <c r="M111" s="454"/>
      <c r="N111" s="453"/>
      <c r="O111" s="453"/>
      <c r="P111" s="453"/>
      <c r="Q111" s="453"/>
      <c r="R111" s="453"/>
      <c r="S111" s="453"/>
      <c r="T111" s="453"/>
      <c r="U111" s="453"/>
      <c r="V111" s="453"/>
      <c r="W111" s="453"/>
      <c r="X111" s="453"/>
      <c r="Y111" s="453"/>
      <c r="Z111" s="453"/>
      <c r="AA111" s="453"/>
      <c r="AB111" s="453"/>
    </row>
    <row r="112" spans="1:28" s="1" customFormat="1" ht="12.75">
      <c r="A112" s="454"/>
      <c r="B112" s="454"/>
      <c r="C112" s="808" t="s">
        <v>98</v>
      </c>
      <c r="D112" s="808"/>
      <c r="E112" s="808"/>
      <c r="F112" s="808"/>
      <c r="G112" s="808"/>
      <c r="H112" s="808"/>
      <c r="I112" s="808"/>
      <c r="J112" s="808"/>
      <c r="K112" s="808"/>
      <c r="L112" s="454"/>
      <c r="M112" s="454"/>
      <c r="N112" s="453"/>
      <c r="O112" s="453"/>
      <c r="P112" s="453"/>
      <c r="Q112" s="453"/>
      <c r="R112" s="453"/>
      <c r="S112" s="453"/>
      <c r="T112" s="453"/>
      <c r="U112" s="453"/>
      <c r="V112" s="453"/>
      <c r="W112" s="453"/>
      <c r="X112" s="453"/>
      <c r="Y112" s="453"/>
      <c r="Z112" s="453"/>
      <c r="AA112" s="453"/>
      <c r="AB112" s="453"/>
    </row>
    <row r="113" spans="1:30" s="1" customFormat="1" ht="12.75">
      <c r="A113" s="454"/>
      <c r="B113" s="454"/>
      <c r="C113" s="455"/>
      <c r="D113" s="454"/>
      <c r="E113" s="455"/>
      <c r="F113" s="455"/>
      <c r="G113" s="455"/>
      <c r="H113" s="455"/>
      <c r="I113" s="455"/>
      <c r="J113" s="454"/>
      <c r="K113" s="454"/>
      <c r="L113" s="454"/>
      <c r="M113" s="454"/>
      <c r="N113" s="453"/>
      <c r="O113" s="453"/>
      <c r="P113" s="453"/>
      <c r="Q113" s="453"/>
      <c r="R113" s="453"/>
      <c r="S113" s="453"/>
      <c r="T113" s="453"/>
      <c r="U113" s="453"/>
      <c r="V113" s="453"/>
      <c r="W113" s="453"/>
      <c r="X113" s="453"/>
      <c r="Y113" s="453"/>
      <c r="Z113" s="453"/>
      <c r="AA113" s="453"/>
      <c r="AB113" s="453"/>
    </row>
    <row r="114" spans="1:30" s="1" customFormat="1" ht="12.75">
      <c r="A114" s="454"/>
      <c r="B114" s="454"/>
      <c r="C114" s="455"/>
      <c r="D114" s="454"/>
      <c r="E114" s="455"/>
      <c r="F114" s="455"/>
      <c r="G114" s="455"/>
      <c r="H114" s="455"/>
      <c r="I114" s="455"/>
      <c r="J114" s="454"/>
      <c r="K114" s="454"/>
      <c r="L114" s="454"/>
      <c r="M114" s="454"/>
      <c r="N114" s="453"/>
      <c r="O114" s="453"/>
      <c r="P114" s="453"/>
      <c r="Q114" s="453"/>
      <c r="R114" s="453"/>
      <c r="S114" s="453"/>
      <c r="T114" s="453"/>
      <c r="U114" s="453"/>
      <c r="V114" s="453"/>
      <c r="W114" s="453"/>
      <c r="X114" s="453"/>
      <c r="Y114" s="453"/>
      <c r="Z114" s="453"/>
      <c r="AA114" s="453"/>
      <c r="AB114" s="453"/>
    </row>
    <row r="115" spans="1:30" s="1" customFormat="1" ht="12.75">
      <c r="A115" s="478"/>
      <c r="B115" s="454"/>
      <c r="C115" s="455"/>
      <c r="D115" s="454"/>
      <c r="E115" s="454"/>
      <c r="F115" s="454"/>
      <c r="G115" s="454"/>
      <c r="H115" s="454"/>
      <c r="I115" s="454"/>
      <c r="J115" s="454"/>
      <c r="K115" s="454"/>
      <c r="L115" s="454"/>
      <c r="M115" s="454"/>
      <c r="N115" s="453"/>
      <c r="O115" s="453"/>
      <c r="P115" s="453"/>
      <c r="Q115" s="453"/>
      <c r="R115" s="453"/>
      <c r="S115" s="453"/>
      <c r="T115" s="453"/>
      <c r="U115" s="453"/>
      <c r="V115" s="453"/>
      <c r="W115" s="453"/>
      <c r="X115" s="453"/>
      <c r="Y115" s="453"/>
      <c r="Z115" s="453"/>
      <c r="AA115" s="453"/>
      <c r="AB115" s="453"/>
    </row>
    <row r="116" spans="1:30" s="1" customFormat="1">
      <c r="A116" s="453"/>
      <c r="B116" s="453"/>
      <c r="C116" s="480"/>
      <c r="D116" s="481"/>
      <c r="E116" s="481"/>
      <c r="F116" s="482">
        <v>2018</v>
      </c>
      <c r="G116" s="481"/>
      <c r="H116" s="482">
        <v>2019</v>
      </c>
      <c r="I116" s="482"/>
      <c r="J116" s="482">
        <v>2020</v>
      </c>
      <c r="K116" s="483"/>
      <c r="L116" s="453"/>
      <c r="M116" s="453"/>
      <c r="N116" s="453"/>
      <c r="O116" s="453"/>
      <c r="P116" s="453"/>
      <c r="Q116" s="453"/>
      <c r="R116" s="453"/>
      <c r="S116" s="453"/>
      <c r="T116" s="453"/>
      <c r="U116" s="453"/>
      <c r="V116" s="453"/>
      <c r="W116" s="453"/>
      <c r="X116" s="453"/>
      <c r="Y116" s="453"/>
      <c r="Z116" s="453"/>
      <c r="AA116" s="453"/>
      <c r="AB116" s="453"/>
      <c r="AC116" s="453"/>
      <c r="AD116" s="453"/>
    </row>
    <row r="117" spans="1:30" s="1" customFormat="1" ht="12.75">
      <c r="A117" s="453"/>
      <c r="B117" s="453"/>
      <c r="C117" s="484"/>
      <c r="D117" s="472" t="s">
        <v>89</v>
      </c>
      <c r="E117" s="453"/>
      <c r="F117" s="464">
        <f>V35-X35</f>
        <v>13580.66869611961</v>
      </c>
      <c r="G117" s="453"/>
      <c r="H117" s="464">
        <f>V65-X65</f>
        <v>70503.019658183402</v>
      </c>
      <c r="I117" s="464"/>
      <c r="J117" s="464">
        <f>V95-X95</f>
        <v>46010.48188300227</v>
      </c>
      <c r="K117" s="485"/>
      <c r="L117" s="453" t="s">
        <v>107</v>
      </c>
      <c r="M117" s="453"/>
      <c r="N117" s="470"/>
      <c r="O117" s="453"/>
      <c r="P117" s="800">
        <f>J120</f>
        <v>16588.813195912382</v>
      </c>
      <c r="Q117" s="453"/>
      <c r="R117" s="453"/>
      <c r="S117" s="453"/>
      <c r="T117" s="453"/>
      <c r="U117" s="453"/>
      <c r="V117" s="453"/>
      <c r="W117" s="453"/>
      <c r="X117" s="453"/>
      <c r="Y117" s="453"/>
      <c r="Z117" s="453"/>
      <c r="AA117" s="453"/>
      <c r="AB117" s="453"/>
      <c r="AC117" s="453"/>
      <c r="AD117" s="453"/>
    </row>
    <row r="118" spans="1:30" ht="12.75">
      <c r="A118" s="453"/>
      <c r="B118" s="453"/>
      <c r="C118" s="484"/>
      <c r="D118" s="472" t="s">
        <v>90</v>
      </c>
      <c r="E118" s="453"/>
      <c r="F118" s="486">
        <v>0.26500000000000001</v>
      </c>
      <c r="G118" s="453"/>
      <c r="H118" s="486">
        <v>0.26500000000000001</v>
      </c>
      <c r="I118" s="486"/>
      <c r="J118" s="486">
        <v>0.26500000000000001</v>
      </c>
      <c r="K118" s="485"/>
      <c r="L118" s="453" t="s">
        <v>108</v>
      </c>
      <c r="M118" s="453"/>
      <c r="N118" s="453"/>
      <c r="O118" s="453"/>
      <c r="P118" s="800">
        <f>25419.4-25133.9</f>
        <v>285.5</v>
      </c>
      <c r="Q118" s="453"/>
      <c r="R118" s="453" t="s">
        <v>109</v>
      </c>
      <c r="S118" s="453"/>
      <c r="T118" s="453"/>
      <c r="U118" s="453"/>
      <c r="V118" s="453"/>
      <c r="W118" s="453"/>
      <c r="X118" s="453"/>
      <c r="Y118" s="453"/>
      <c r="Z118" s="453"/>
      <c r="AA118" s="453"/>
      <c r="AB118" s="453"/>
      <c r="AC118" s="453"/>
      <c r="AD118" s="453"/>
    </row>
    <row r="119" spans="1:30" ht="13.5" thickBot="1">
      <c r="A119" s="453"/>
      <c r="B119" s="453"/>
      <c r="C119" s="484"/>
      <c r="D119" s="472" t="s">
        <v>91</v>
      </c>
      <c r="E119" s="453"/>
      <c r="F119" s="464">
        <f>F117*F118</f>
        <v>3598.877204471697</v>
      </c>
      <c r="G119" s="453"/>
      <c r="H119" s="464">
        <f>H117*H118</f>
        <v>18683.300209418601</v>
      </c>
      <c r="I119" s="464"/>
      <c r="J119" s="464">
        <f>J117*J118</f>
        <v>12192.777698995602</v>
      </c>
      <c r="K119" s="485"/>
      <c r="L119" s="453" t="s">
        <v>110</v>
      </c>
      <c r="M119" s="453"/>
      <c r="N119" s="453"/>
      <c r="O119" s="453"/>
      <c r="P119" s="801">
        <f>SUM(P117:P118)</f>
        <v>16874.313195912382</v>
      </c>
      <c r="Q119" s="453"/>
      <c r="R119" s="453"/>
      <c r="S119" s="453"/>
      <c r="T119" s="453"/>
      <c r="U119" s="453"/>
      <c r="V119" s="453"/>
      <c r="W119" s="453"/>
      <c r="X119" s="453"/>
      <c r="Y119" s="453"/>
      <c r="Z119" s="453"/>
      <c r="AA119" s="453"/>
      <c r="AB119" s="453"/>
      <c r="AC119" s="453"/>
      <c r="AD119" s="453"/>
    </row>
    <row r="120" spans="1:30" ht="14.25" thickTop="1" thickBot="1">
      <c r="A120" s="453"/>
      <c r="B120" s="453"/>
      <c r="C120" s="484"/>
      <c r="D120" s="472" t="s">
        <v>92</v>
      </c>
      <c r="E120" s="453"/>
      <c r="F120" s="487">
        <f>F119/0.735</f>
        <v>4896.4315707097921</v>
      </c>
      <c r="G120" s="453"/>
      <c r="H120" s="487">
        <f>H119/0.735</f>
        <v>25419.456067236191</v>
      </c>
      <c r="I120" s="799"/>
      <c r="J120" s="487">
        <f>J119/0.735</f>
        <v>16588.813195912382</v>
      </c>
      <c r="K120" s="485"/>
      <c r="L120" s="453"/>
      <c r="M120" s="453"/>
      <c r="N120" s="453"/>
      <c r="O120" s="453"/>
      <c r="P120" s="453"/>
      <c r="Q120" s="453"/>
      <c r="R120" s="453"/>
      <c r="S120" s="453"/>
      <c r="T120" s="453"/>
      <c r="U120" s="453"/>
      <c r="V120" s="453"/>
      <c r="W120" s="453"/>
      <c r="X120" s="453"/>
      <c r="Y120" s="453"/>
      <c r="Z120" s="453"/>
      <c r="AA120" s="453"/>
      <c r="AB120" s="453"/>
      <c r="AC120" s="453"/>
      <c r="AD120" s="453"/>
    </row>
    <row r="121" spans="1:30" ht="12.75" thickTop="1">
      <c r="A121" s="453"/>
      <c r="B121" s="453"/>
      <c r="C121" s="872"/>
      <c r="D121" s="873"/>
      <c r="E121" s="873"/>
      <c r="F121" s="873"/>
      <c r="G121" s="873"/>
      <c r="H121" s="873"/>
      <c r="I121" s="873"/>
      <c r="J121" s="873"/>
      <c r="K121" s="874"/>
      <c r="L121" s="453"/>
      <c r="M121" s="453"/>
      <c r="N121" s="453"/>
      <c r="O121" s="453"/>
      <c r="P121" s="453"/>
      <c r="Q121" s="453"/>
      <c r="R121" s="453"/>
      <c r="S121" s="453"/>
      <c r="T121" s="453"/>
      <c r="U121" s="453"/>
      <c r="V121" s="453"/>
      <c r="W121" s="453"/>
      <c r="X121" s="453"/>
      <c r="Y121" s="453"/>
      <c r="Z121" s="453"/>
      <c r="AA121" s="453"/>
      <c r="AB121" s="453"/>
      <c r="AC121" s="453"/>
      <c r="AD121" s="453"/>
    </row>
    <row r="122" spans="1:30">
      <c r="A122" s="453"/>
      <c r="B122" s="453"/>
      <c r="C122" s="453"/>
      <c r="D122" s="453"/>
      <c r="E122" s="453"/>
      <c r="F122" s="453"/>
      <c r="G122" s="453"/>
      <c r="H122" s="453"/>
      <c r="I122" s="453"/>
      <c r="J122" s="453"/>
      <c r="K122" s="453"/>
      <c r="L122" s="453"/>
      <c r="M122" s="453"/>
      <c r="N122" s="453"/>
      <c r="O122" s="453"/>
      <c r="P122" s="453"/>
      <c r="Q122" s="453"/>
      <c r="R122" s="453"/>
      <c r="S122" s="453"/>
      <c r="T122" s="453"/>
      <c r="U122" s="453"/>
      <c r="V122" s="453"/>
      <c r="W122" s="453"/>
      <c r="X122" s="453"/>
      <c r="Y122" s="453"/>
      <c r="Z122" s="453"/>
      <c r="AA122" s="453"/>
      <c r="AB122" s="453"/>
    </row>
  </sheetData>
  <mergeCells count="2">
    <mergeCell ref="A6:AB6"/>
    <mergeCell ref="A7:AB7"/>
  </mergeCells>
  <printOptions horizontalCentered="1"/>
  <pageMargins left="0.39370078740157499" right="0.39370078740157499" top="0.98425196850393704" bottom="0.78740157480314998" header="0.59055118110236204" footer="0.59055118110236204"/>
  <pageSetup scale="33" orientation="landscape" r:id="rId1"/>
  <headerFooter alignWithMargins="0">
    <oddHeader xml:space="preserve">&amp;R&amp;"Times New Roman,Regular"&amp;10
</oddHeader>
  </headerFooter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94D8F-CE0A-42AA-B95C-D139A7C1C835}">
  <sheetPr>
    <tabColor rgb="FF00B050"/>
    <pageSetUpPr fitToPage="1"/>
  </sheetPr>
  <dimension ref="A6:AG201"/>
  <sheetViews>
    <sheetView showGridLines="0" topLeftCell="A180" zoomScale="90" zoomScaleNormal="90" zoomScaleSheetLayoutView="85" zoomScalePageLayoutView="85" workbookViewId="0">
      <selection activeCell="D124" sqref="D124"/>
    </sheetView>
  </sheetViews>
  <sheetFormatPr defaultColWidth="9.140625" defaultRowHeight="12"/>
  <cols>
    <col min="1" max="1" width="3.5703125" style="39" customWidth="1"/>
    <col min="2" max="2" width="2.5703125" style="39" customWidth="1"/>
    <col min="3" max="3" width="5.140625" style="39" customWidth="1"/>
    <col min="4" max="4" width="52.42578125" style="39" customWidth="1"/>
    <col min="5" max="5" width="1.85546875" style="39" bestFit="1" customWidth="1"/>
    <col min="6" max="6" width="13.42578125" style="39" customWidth="1"/>
    <col min="7" max="7" width="1.85546875" style="39" customWidth="1"/>
    <col min="8" max="8" width="13.42578125" style="39" customWidth="1"/>
    <col min="9" max="9" width="1.85546875" style="39" customWidth="1"/>
    <col min="10" max="10" width="13.42578125" style="39" customWidth="1"/>
    <col min="11" max="11" width="1.85546875" style="39" customWidth="1"/>
    <col min="12" max="12" width="13.42578125" style="39" customWidth="1"/>
    <col min="13" max="13" width="1.85546875" style="39" customWidth="1"/>
    <col min="14" max="14" width="13.42578125" style="39" customWidth="1"/>
    <col min="15" max="15" width="1.85546875" style="39" customWidth="1"/>
    <col min="16" max="16" width="13.42578125" style="39" customWidth="1"/>
    <col min="17" max="17" width="1.85546875" style="39" customWidth="1"/>
    <col min="18" max="18" width="13.42578125" style="39" customWidth="1"/>
    <col min="19" max="19" width="1.85546875" style="39" customWidth="1"/>
    <col min="20" max="20" width="13.42578125" style="39" customWidth="1"/>
    <col min="21" max="21" width="1.85546875" style="39" customWidth="1"/>
    <col min="22" max="22" width="8.5703125" style="39" customWidth="1"/>
    <col min="23" max="23" width="1.85546875" style="39" customWidth="1"/>
    <col min="24" max="24" width="13.42578125" style="39" customWidth="1"/>
    <col min="25" max="25" width="1.85546875" style="39" customWidth="1"/>
    <col min="26" max="26" width="13.42578125" style="39" customWidth="1"/>
    <col min="27" max="27" width="1.85546875" style="39" customWidth="1"/>
    <col min="28" max="28" width="13.42578125" style="39" customWidth="1"/>
    <col min="29" max="29" width="1.85546875" style="39" customWidth="1"/>
    <col min="30" max="30" width="13.42578125" style="39" customWidth="1"/>
    <col min="31" max="16384" width="9.140625" style="39"/>
  </cols>
  <sheetData>
    <row r="6" spans="1:33" s="1" customFormat="1" ht="12.75" customHeight="1">
      <c r="A6" s="991" t="s">
        <v>111</v>
      </c>
      <c r="B6" s="991"/>
      <c r="C6" s="991"/>
      <c r="D6" s="991"/>
      <c r="E6" s="991"/>
      <c r="F6" s="991"/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/>
      <c r="U6" s="991"/>
      <c r="V6" s="991"/>
      <c r="W6" s="991"/>
      <c r="X6" s="991"/>
      <c r="Y6" s="991"/>
      <c r="Z6" s="991"/>
      <c r="AA6" s="991"/>
      <c r="AB6" s="991"/>
      <c r="AC6" s="991"/>
      <c r="AD6" s="991"/>
    </row>
    <row r="7" spans="1:33" s="1" customFormat="1" ht="12.75" customHeight="1">
      <c r="A7" s="992" t="s">
        <v>112</v>
      </c>
      <c r="B7" s="992"/>
      <c r="C7" s="992"/>
      <c r="D7" s="992"/>
      <c r="E7" s="992"/>
      <c r="F7" s="992"/>
      <c r="G7" s="992"/>
      <c r="H7" s="992"/>
      <c r="I7" s="992"/>
      <c r="J7" s="992"/>
      <c r="K7" s="992"/>
      <c r="L7" s="992"/>
      <c r="M7" s="992"/>
      <c r="N7" s="992"/>
      <c r="O7" s="992"/>
      <c r="P7" s="992"/>
      <c r="Q7" s="992"/>
      <c r="R7" s="992"/>
      <c r="S7" s="992"/>
      <c r="T7" s="992"/>
      <c r="U7" s="992"/>
      <c r="V7" s="992"/>
      <c r="W7" s="992"/>
      <c r="X7" s="992"/>
      <c r="Y7" s="992"/>
      <c r="Z7" s="992"/>
      <c r="AA7" s="992"/>
      <c r="AB7" s="992"/>
      <c r="AC7" s="992"/>
      <c r="AD7" s="992"/>
      <c r="AG7" s="1" t="s">
        <v>113</v>
      </c>
    </row>
    <row r="8" spans="1:33" s="1" customFormat="1" ht="21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33" s="1" customFormat="1" ht="12.75">
      <c r="A9" s="3"/>
      <c r="B9" s="3"/>
      <c r="C9" s="4"/>
      <c r="D9" s="5" t="s">
        <v>114</v>
      </c>
      <c r="E9" s="3"/>
      <c r="F9" s="6" t="s">
        <v>3</v>
      </c>
      <c r="G9" s="3"/>
      <c r="H9" s="6" t="s">
        <v>3</v>
      </c>
      <c r="I9" s="3"/>
      <c r="J9" s="6" t="s">
        <v>4</v>
      </c>
      <c r="K9" s="7"/>
      <c r="L9" s="7"/>
      <c r="M9" s="4"/>
      <c r="N9" s="7"/>
      <c r="O9" s="4"/>
      <c r="P9" s="7" t="s">
        <v>5</v>
      </c>
      <c r="Q9" s="7"/>
      <c r="R9" s="7" t="s">
        <v>6</v>
      </c>
      <c r="S9" s="8"/>
      <c r="T9" s="7" t="s">
        <v>7</v>
      </c>
      <c r="U9" s="7"/>
      <c r="V9" s="7"/>
      <c r="W9" s="7"/>
      <c r="X9" s="7"/>
      <c r="Y9" s="8"/>
      <c r="Z9" s="8"/>
      <c r="AB9" s="6" t="s">
        <v>8</v>
      </c>
      <c r="AC9" s="3"/>
      <c r="AD9" s="6" t="s">
        <v>8</v>
      </c>
    </row>
    <row r="10" spans="1:33" s="1" customFormat="1" ht="12.75">
      <c r="A10" s="3" t="s">
        <v>9</v>
      </c>
      <c r="B10" s="3"/>
      <c r="C10" s="4"/>
      <c r="D10" s="3"/>
      <c r="E10" s="3"/>
      <c r="F10" s="4" t="s">
        <v>10</v>
      </c>
      <c r="G10" s="3"/>
      <c r="H10" s="4" t="s">
        <v>10</v>
      </c>
      <c r="I10" s="3"/>
      <c r="J10" s="4" t="s">
        <v>11</v>
      </c>
      <c r="K10" s="4"/>
      <c r="L10" s="4" t="s">
        <v>115</v>
      </c>
      <c r="M10" s="4"/>
      <c r="N10" s="4" t="s">
        <v>13</v>
      </c>
      <c r="O10" s="4"/>
      <c r="P10" s="4" t="s">
        <v>116</v>
      </c>
      <c r="Q10" s="4"/>
      <c r="R10" s="4" t="s">
        <v>15</v>
      </c>
      <c r="S10" s="8"/>
      <c r="T10" s="4" t="s">
        <v>15</v>
      </c>
      <c r="U10" s="4"/>
      <c r="V10" s="4" t="s">
        <v>16</v>
      </c>
      <c r="W10" s="4"/>
      <c r="X10" s="4" t="s">
        <v>17</v>
      </c>
      <c r="Y10" s="4"/>
      <c r="Z10" s="4" t="s">
        <v>18</v>
      </c>
      <c r="AB10" s="4" t="s">
        <v>10</v>
      </c>
      <c r="AC10" s="3"/>
      <c r="AD10" s="4" t="s">
        <v>10</v>
      </c>
    </row>
    <row r="11" spans="1:33" s="1" customFormat="1" ht="12.75">
      <c r="A11" s="9" t="s">
        <v>20</v>
      </c>
      <c r="B11" s="3"/>
      <c r="C11" s="9" t="s">
        <v>21</v>
      </c>
      <c r="D11" s="10"/>
      <c r="E11" s="3"/>
      <c r="F11" s="11" t="s">
        <v>6</v>
      </c>
      <c r="G11" s="3"/>
      <c r="H11" s="11" t="s">
        <v>7</v>
      </c>
      <c r="I11" s="3"/>
      <c r="J11" s="11" t="s">
        <v>6</v>
      </c>
      <c r="K11" s="4"/>
      <c r="L11" s="11" t="s">
        <v>5</v>
      </c>
      <c r="M11" s="4"/>
      <c r="N11" s="11" t="s">
        <v>5</v>
      </c>
      <c r="O11" s="4"/>
      <c r="P11" s="11" t="s">
        <v>117</v>
      </c>
      <c r="Q11" s="4"/>
      <c r="R11" s="11" t="s">
        <v>23</v>
      </c>
      <c r="S11" s="8"/>
      <c r="T11" s="11" t="s">
        <v>23</v>
      </c>
      <c r="U11" s="4"/>
      <c r="V11" s="11" t="s">
        <v>24</v>
      </c>
      <c r="W11" s="4"/>
      <c r="X11" s="11" t="s">
        <v>25</v>
      </c>
      <c r="Y11" s="4"/>
      <c r="Z11" s="11" t="s">
        <v>25</v>
      </c>
      <c r="AB11" s="11" t="s">
        <v>6</v>
      </c>
      <c r="AC11" s="3"/>
      <c r="AD11" s="11" t="s">
        <v>7</v>
      </c>
    </row>
    <row r="12" spans="1:33" s="1" customFormat="1" ht="12.75">
      <c r="A12" s="3"/>
      <c r="B12" s="3"/>
      <c r="C12" s="4"/>
      <c r="D12" s="3"/>
      <c r="E12" s="3"/>
      <c r="F12" s="4" t="s">
        <v>27</v>
      </c>
      <c r="G12" s="3"/>
      <c r="H12" s="4" t="s">
        <v>28</v>
      </c>
      <c r="I12" s="3"/>
      <c r="J12" s="4" t="s">
        <v>29</v>
      </c>
      <c r="K12" s="3"/>
      <c r="L12" s="4" t="s">
        <v>30</v>
      </c>
      <c r="N12" s="47" t="s">
        <v>31</v>
      </c>
      <c r="O12" s="12"/>
      <c r="P12" s="4" t="s">
        <v>32</v>
      </c>
      <c r="Q12" s="12"/>
      <c r="R12" s="4" t="s">
        <v>33</v>
      </c>
      <c r="S12" s="12"/>
      <c r="T12" s="4" t="s">
        <v>34</v>
      </c>
      <c r="U12" s="12"/>
      <c r="V12" s="4" t="s">
        <v>35</v>
      </c>
      <c r="W12" s="12"/>
      <c r="X12" s="4" t="s">
        <v>36</v>
      </c>
      <c r="Z12" s="8" t="s">
        <v>37</v>
      </c>
      <c r="AA12" s="8"/>
      <c r="AB12" s="8" t="s">
        <v>38</v>
      </c>
      <c r="AC12" s="8"/>
      <c r="AD12" s="8" t="s">
        <v>39</v>
      </c>
    </row>
    <row r="13" spans="1:33" s="1" customFormat="1" ht="12.75">
      <c r="A13" s="4"/>
      <c r="B13" s="3"/>
      <c r="C13" s="4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T13" s="3"/>
      <c r="U13" s="3"/>
      <c r="V13" s="3"/>
      <c r="W13" s="3"/>
      <c r="X13" s="3"/>
      <c r="Y13" s="3"/>
      <c r="Z13" s="3"/>
    </row>
    <row r="14" spans="1:33" s="1" customFormat="1" ht="15">
      <c r="A14" s="4"/>
      <c r="B14" s="3"/>
      <c r="C14" s="3" t="s">
        <v>42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T14" s="3"/>
      <c r="U14" s="3"/>
      <c r="V14" s="13"/>
      <c r="W14" s="14"/>
      <c r="X14" s="3"/>
      <c r="Y14" s="14"/>
      <c r="Z14" s="3"/>
    </row>
    <row r="15" spans="1:33" s="1" customFormat="1" ht="12.75">
      <c r="A15" s="4">
        <v>1</v>
      </c>
      <c r="B15" s="3"/>
      <c r="C15" s="4">
        <v>1</v>
      </c>
      <c r="D15" s="3" t="s">
        <v>45</v>
      </c>
      <c r="E15" s="4"/>
      <c r="F15" s="15">
        <v>0</v>
      </c>
      <c r="G15" s="15"/>
      <c r="H15" s="15">
        <v>0</v>
      </c>
      <c r="I15" s="4"/>
      <c r="J15" s="15">
        <v>0</v>
      </c>
      <c r="K15" s="16"/>
      <c r="L15" s="15">
        <v>0</v>
      </c>
      <c r="M15" s="16"/>
      <c r="N15" s="15">
        <v>0</v>
      </c>
      <c r="O15" s="16"/>
      <c r="P15" s="16">
        <f>J15-L15-N15</f>
        <v>0</v>
      </c>
      <c r="Q15" s="16"/>
      <c r="R15" s="16">
        <f>F15+P15*1.5</f>
        <v>0</v>
      </c>
      <c r="S15" s="17"/>
      <c r="T15" s="16">
        <f>H15+P15*0.5</f>
        <v>0</v>
      </c>
      <c r="U15" s="3"/>
      <c r="V15" s="18">
        <v>0.04</v>
      </c>
      <c r="W15" s="4"/>
      <c r="X15" s="16">
        <f>V15*R15</f>
        <v>0</v>
      </c>
      <c r="Y15" s="16"/>
      <c r="Z15" s="16">
        <f>V15*T15</f>
        <v>0</v>
      </c>
      <c r="AA15" s="16"/>
      <c r="AB15" s="16">
        <f>F15+P15-X15</f>
        <v>0</v>
      </c>
      <c r="AC15" s="16"/>
      <c r="AD15" s="16">
        <f>H15+P15-Z15</f>
        <v>0</v>
      </c>
    </row>
    <row r="16" spans="1:33" s="1" customFormat="1" ht="12.75">
      <c r="A16" s="4">
        <v>2</v>
      </c>
      <c r="B16" s="3"/>
      <c r="C16" s="4">
        <v>1</v>
      </c>
      <c r="D16" s="3" t="s">
        <v>47</v>
      </c>
      <c r="E16" s="4"/>
      <c r="F16" s="15">
        <v>0</v>
      </c>
      <c r="G16" s="15"/>
      <c r="H16" s="15">
        <v>0</v>
      </c>
      <c r="I16" s="4"/>
      <c r="J16" s="15">
        <v>0</v>
      </c>
      <c r="K16" s="16"/>
      <c r="L16" s="15">
        <v>0</v>
      </c>
      <c r="M16" s="16"/>
      <c r="N16" s="15">
        <v>0</v>
      </c>
      <c r="O16" s="16"/>
      <c r="P16" s="16">
        <f t="shared" ref="P16:P33" si="0">J16-L16-N16</f>
        <v>0</v>
      </c>
      <c r="Q16" s="16"/>
      <c r="R16" s="16">
        <f t="shared" ref="R16:R33" si="1">F16+P16*1.5</f>
        <v>0</v>
      </c>
      <c r="S16" s="17"/>
      <c r="T16" s="16">
        <f t="shared" ref="T16:T33" si="2">H16+P16*0.5</f>
        <v>0</v>
      </c>
      <c r="U16" s="3"/>
      <c r="V16" s="18">
        <v>0.06</v>
      </c>
      <c r="W16" s="4"/>
      <c r="X16" s="16">
        <f t="shared" ref="X16:X33" si="3">V16*R16</f>
        <v>0</v>
      </c>
      <c r="Y16" s="16"/>
      <c r="Z16" s="16">
        <f t="shared" ref="Z16:Z33" si="4">V16*T16</f>
        <v>0</v>
      </c>
      <c r="AA16" s="16"/>
      <c r="AB16" s="16">
        <f t="shared" ref="AB16:AB33" si="5">F16+P16-X16</f>
        <v>0</v>
      </c>
      <c r="AC16" s="16"/>
      <c r="AD16" s="16">
        <f t="shared" ref="AD16:AD33" si="6">H16+P16-Z16</f>
        <v>0</v>
      </c>
    </row>
    <row r="17" spans="1:30" s="1" customFormat="1" ht="12.75">
      <c r="A17" s="4">
        <v>3</v>
      </c>
      <c r="B17" s="3"/>
      <c r="C17" s="4">
        <v>2</v>
      </c>
      <c r="D17" s="3" t="s">
        <v>49</v>
      </c>
      <c r="E17" s="4"/>
      <c r="F17" s="15">
        <v>0</v>
      </c>
      <c r="G17" s="15"/>
      <c r="H17" s="15">
        <v>0</v>
      </c>
      <c r="I17" s="4"/>
      <c r="J17" s="15">
        <v>0</v>
      </c>
      <c r="K17" s="16"/>
      <c r="L17" s="15">
        <v>0</v>
      </c>
      <c r="M17" s="16"/>
      <c r="N17" s="15">
        <v>0</v>
      </c>
      <c r="O17" s="16"/>
      <c r="P17" s="16">
        <f t="shared" si="0"/>
        <v>0</v>
      </c>
      <c r="Q17" s="16"/>
      <c r="R17" s="16">
        <f t="shared" si="1"/>
        <v>0</v>
      </c>
      <c r="S17" s="17"/>
      <c r="T17" s="16">
        <f t="shared" si="2"/>
        <v>0</v>
      </c>
      <c r="U17" s="3"/>
      <c r="V17" s="18">
        <v>0.06</v>
      </c>
      <c r="W17" s="4"/>
      <c r="X17" s="16">
        <f t="shared" si="3"/>
        <v>0</v>
      </c>
      <c r="Y17" s="16"/>
      <c r="Z17" s="16">
        <f t="shared" si="4"/>
        <v>0</v>
      </c>
      <c r="AA17" s="16"/>
      <c r="AB17" s="16">
        <f t="shared" si="5"/>
        <v>0</v>
      </c>
      <c r="AC17" s="16"/>
      <c r="AD17" s="16">
        <f t="shared" si="6"/>
        <v>0</v>
      </c>
    </row>
    <row r="18" spans="1:30" s="1" customFormat="1" ht="12.75">
      <c r="A18" s="4">
        <v>4</v>
      </c>
      <c r="B18" s="3"/>
      <c r="C18" s="4">
        <v>3</v>
      </c>
      <c r="D18" s="3" t="s">
        <v>51</v>
      </c>
      <c r="E18" s="4"/>
      <c r="F18" s="15">
        <v>0</v>
      </c>
      <c r="G18" s="15"/>
      <c r="H18" s="15">
        <v>0</v>
      </c>
      <c r="I18" s="4"/>
      <c r="J18" s="15">
        <v>0</v>
      </c>
      <c r="K18" s="16"/>
      <c r="L18" s="15">
        <v>0</v>
      </c>
      <c r="M18" s="16"/>
      <c r="N18" s="15">
        <v>0</v>
      </c>
      <c r="O18" s="16"/>
      <c r="P18" s="16">
        <f t="shared" si="0"/>
        <v>0</v>
      </c>
      <c r="Q18" s="16"/>
      <c r="R18" s="16">
        <f t="shared" si="1"/>
        <v>0</v>
      </c>
      <c r="S18" s="17"/>
      <c r="T18" s="16">
        <f t="shared" si="2"/>
        <v>0</v>
      </c>
      <c r="U18" s="3"/>
      <c r="V18" s="18">
        <v>0.05</v>
      </c>
      <c r="W18" s="4"/>
      <c r="X18" s="16">
        <f t="shared" si="3"/>
        <v>0</v>
      </c>
      <c r="Y18" s="16"/>
      <c r="Z18" s="16">
        <f t="shared" si="4"/>
        <v>0</v>
      </c>
      <c r="AA18" s="16"/>
      <c r="AB18" s="16">
        <f t="shared" si="5"/>
        <v>0</v>
      </c>
      <c r="AC18" s="16"/>
      <c r="AD18" s="16">
        <f t="shared" si="6"/>
        <v>0</v>
      </c>
    </row>
    <row r="19" spans="1:30" s="1" customFormat="1" ht="12.75">
      <c r="A19" s="4">
        <v>5</v>
      </c>
      <c r="B19" s="3"/>
      <c r="C19" s="4">
        <v>6</v>
      </c>
      <c r="D19" s="3" t="s">
        <v>53</v>
      </c>
      <c r="E19" s="4"/>
      <c r="F19" s="15">
        <v>0</v>
      </c>
      <c r="G19" s="15"/>
      <c r="H19" s="15">
        <v>0</v>
      </c>
      <c r="I19" s="4"/>
      <c r="J19" s="15">
        <v>0</v>
      </c>
      <c r="K19" s="16"/>
      <c r="L19" s="15">
        <v>0</v>
      </c>
      <c r="M19" s="16"/>
      <c r="N19" s="15">
        <v>0</v>
      </c>
      <c r="O19" s="16"/>
      <c r="P19" s="16">
        <f t="shared" si="0"/>
        <v>0</v>
      </c>
      <c r="Q19" s="16"/>
      <c r="R19" s="16">
        <f t="shared" si="1"/>
        <v>0</v>
      </c>
      <c r="S19" s="17"/>
      <c r="T19" s="16">
        <f t="shared" si="2"/>
        <v>0</v>
      </c>
      <c r="U19" s="3"/>
      <c r="V19" s="18">
        <v>0.1</v>
      </c>
      <c r="W19" s="4"/>
      <c r="X19" s="16">
        <f t="shared" si="3"/>
        <v>0</v>
      </c>
      <c r="Y19" s="16"/>
      <c r="Z19" s="16">
        <f t="shared" si="4"/>
        <v>0</v>
      </c>
      <c r="AA19" s="16"/>
      <c r="AB19" s="16">
        <f t="shared" si="5"/>
        <v>0</v>
      </c>
      <c r="AC19" s="16"/>
      <c r="AD19" s="16">
        <f t="shared" si="6"/>
        <v>0</v>
      </c>
    </row>
    <row r="20" spans="1:30" s="1" customFormat="1" ht="12.75">
      <c r="A20" s="4">
        <v>6</v>
      </c>
      <c r="B20" s="3"/>
      <c r="C20" s="4">
        <v>7</v>
      </c>
      <c r="D20" s="3" t="s">
        <v>55</v>
      </c>
      <c r="E20" s="4"/>
      <c r="F20" s="15">
        <v>0</v>
      </c>
      <c r="G20" s="15"/>
      <c r="H20" s="15">
        <v>0</v>
      </c>
      <c r="I20" s="4"/>
      <c r="J20" s="15">
        <v>0</v>
      </c>
      <c r="K20" s="16"/>
      <c r="L20" s="15">
        <v>0</v>
      </c>
      <c r="M20" s="16"/>
      <c r="N20" s="15">
        <v>0</v>
      </c>
      <c r="O20" s="16"/>
      <c r="P20" s="16">
        <f t="shared" si="0"/>
        <v>0</v>
      </c>
      <c r="Q20" s="16"/>
      <c r="R20" s="16">
        <f t="shared" si="1"/>
        <v>0</v>
      </c>
      <c r="S20" s="17"/>
      <c r="T20" s="16">
        <f t="shared" si="2"/>
        <v>0</v>
      </c>
      <c r="U20" s="3"/>
      <c r="V20" s="18">
        <v>0.15</v>
      </c>
      <c r="W20" s="4"/>
      <c r="X20" s="16">
        <f t="shared" si="3"/>
        <v>0</v>
      </c>
      <c r="Y20" s="16"/>
      <c r="Z20" s="16">
        <f t="shared" si="4"/>
        <v>0</v>
      </c>
      <c r="AA20" s="16"/>
      <c r="AB20" s="16">
        <f t="shared" si="5"/>
        <v>0</v>
      </c>
      <c r="AC20" s="16"/>
      <c r="AD20" s="16">
        <f t="shared" si="6"/>
        <v>0</v>
      </c>
    </row>
    <row r="21" spans="1:30" s="1" customFormat="1" ht="12.75">
      <c r="A21" s="4">
        <v>7</v>
      </c>
      <c r="B21" s="3"/>
      <c r="C21" s="4">
        <v>8</v>
      </c>
      <c r="D21" s="3" t="s">
        <v>57</v>
      </c>
      <c r="E21" s="4"/>
      <c r="F21" s="15">
        <v>0</v>
      </c>
      <c r="G21" s="15"/>
      <c r="H21" s="15">
        <v>0</v>
      </c>
      <c r="I21" s="4"/>
      <c r="J21" s="15">
        <v>0</v>
      </c>
      <c r="K21" s="16"/>
      <c r="L21" s="15">
        <v>0</v>
      </c>
      <c r="M21" s="16"/>
      <c r="N21" s="15">
        <v>0</v>
      </c>
      <c r="O21" s="16"/>
      <c r="P21" s="16">
        <f t="shared" si="0"/>
        <v>0</v>
      </c>
      <c r="Q21" s="16"/>
      <c r="R21" s="16">
        <f t="shared" si="1"/>
        <v>0</v>
      </c>
      <c r="S21" s="17"/>
      <c r="T21" s="16">
        <f t="shared" si="2"/>
        <v>0</v>
      </c>
      <c r="U21" s="3"/>
      <c r="V21" s="18">
        <v>0.2</v>
      </c>
      <c r="W21" s="4"/>
      <c r="X21" s="16">
        <f t="shared" si="3"/>
        <v>0</v>
      </c>
      <c r="Y21" s="16"/>
      <c r="Z21" s="16">
        <f t="shared" si="4"/>
        <v>0</v>
      </c>
      <c r="AA21" s="16"/>
      <c r="AB21" s="16">
        <f t="shared" si="5"/>
        <v>0</v>
      </c>
      <c r="AC21" s="16"/>
      <c r="AD21" s="16">
        <f t="shared" si="6"/>
        <v>0</v>
      </c>
    </row>
    <row r="22" spans="1:30" s="1" customFormat="1" ht="12.75">
      <c r="A22" s="4">
        <v>8</v>
      </c>
      <c r="B22" s="3"/>
      <c r="C22" s="4">
        <v>10</v>
      </c>
      <c r="D22" s="3" t="s">
        <v>59</v>
      </c>
      <c r="E22" s="4"/>
      <c r="F22" s="15">
        <v>0</v>
      </c>
      <c r="G22" s="15"/>
      <c r="H22" s="15">
        <v>0</v>
      </c>
      <c r="I22" s="4"/>
      <c r="J22" s="15">
        <v>1840.1</v>
      </c>
      <c r="K22" s="16"/>
      <c r="L22" s="15">
        <v>0</v>
      </c>
      <c r="M22" s="16"/>
      <c r="N22" s="15">
        <v>0</v>
      </c>
      <c r="O22" s="16"/>
      <c r="P22" s="16">
        <f t="shared" si="0"/>
        <v>1840.1</v>
      </c>
      <c r="Q22" s="16"/>
      <c r="R22" s="16">
        <f t="shared" si="1"/>
        <v>2760.1499999999996</v>
      </c>
      <c r="S22" s="17"/>
      <c r="T22" s="16">
        <f t="shared" si="2"/>
        <v>920.05</v>
      </c>
      <c r="U22" s="3"/>
      <c r="V22" s="18">
        <v>0.3</v>
      </c>
      <c r="W22" s="4"/>
      <c r="X22" s="16">
        <f t="shared" si="3"/>
        <v>828.04499999999985</v>
      </c>
      <c r="Y22" s="16"/>
      <c r="Z22" s="16">
        <f t="shared" si="4"/>
        <v>276.01499999999999</v>
      </c>
      <c r="AA22" s="16"/>
      <c r="AB22" s="16">
        <f t="shared" si="5"/>
        <v>1012.0550000000001</v>
      </c>
      <c r="AC22" s="16"/>
      <c r="AD22" s="16">
        <f t="shared" si="6"/>
        <v>1564.085</v>
      </c>
    </row>
    <row r="23" spans="1:30" s="1" customFormat="1" ht="12.75">
      <c r="A23" s="4">
        <v>9</v>
      </c>
      <c r="B23" s="3"/>
      <c r="C23" s="4">
        <v>12</v>
      </c>
      <c r="D23" s="3" t="s">
        <v>61</v>
      </c>
      <c r="E23" s="4"/>
      <c r="F23" s="15">
        <v>0</v>
      </c>
      <c r="G23" s="15"/>
      <c r="H23" s="15">
        <v>0</v>
      </c>
      <c r="I23" s="4"/>
      <c r="J23" s="15">
        <v>10859.6</v>
      </c>
      <c r="K23" s="16"/>
      <c r="L23" s="15">
        <v>0</v>
      </c>
      <c r="M23" s="16"/>
      <c r="N23" s="15">
        <v>0</v>
      </c>
      <c r="O23" s="16"/>
      <c r="P23" s="16">
        <f t="shared" si="0"/>
        <v>10859.6</v>
      </c>
      <c r="Q23" s="16"/>
      <c r="R23" s="16">
        <f>F23+P23*1</f>
        <v>10859.6</v>
      </c>
      <c r="S23" s="17"/>
      <c r="T23" s="16">
        <f t="shared" si="2"/>
        <v>5429.8</v>
      </c>
      <c r="U23" s="3"/>
      <c r="V23" s="18">
        <v>1</v>
      </c>
      <c r="W23" s="4"/>
      <c r="X23" s="16">
        <f t="shared" si="3"/>
        <v>10859.6</v>
      </c>
      <c r="Y23" s="16"/>
      <c r="Z23" s="16">
        <f t="shared" si="4"/>
        <v>5429.8</v>
      </c>
      <c r="AA23" s="16"/>
      <c r="AB23" s="16">
        <f t="shared" si="5"/>
        <v>0</v>
      </c>
      <c r="AC23" s="16"/>
      <c r="AD23" s="16">
        <f t="shared" si="6"/>
        <v>5429.8</v>
      </c>
    </row>
    <row r="24" spans="1:30" s="1" customFormat="1" ht="12.75">
      <c r="A24" s="4">
        <v>10</v>
      </c>
      <c r="B24" s="3"/>
      <c r="C24" s="4">
        <v>13</v>
      </c>
      <c r="D24" s="3" t="s">
        <v>63</v>
      </c>
      <c r="E24" s="4"/>
      <c r="F24" s="15">
        <v>0</v>
      </c>
      <c r="G24" s="15"/>
      <c r="H24" s="15">
        <v>0</v>
      </c>
      <c r="I24" s="4"/>
      <c r="J24" s="15">
        <v>0</v>
      </c>
      <c r="K24" s="16"/>
      <c r="L24" s="15">
        <v>0</v>
      </c>
      <c r="M24" s="16"/>
      <c r="N24" s="15">
        <v>0</v>
      </c>
      <c r="O24" s="16"/>
      <c r="P24" s="16">
        <f t="shared" si="0"/>
        <v>0</v>
      </c>
      <c r="Q24" s="16"/>
      <c r="R24" s="16">
        <f t="shared" si="1"/>
        <v>0</v>
      </c>
      <c r="S24" s="17"/>
      <c r="T24" s="16">
        <f t="shared" si="2"/>
        <v>0</v>
      </c>
      <c r="U24" s="3"/>
      <c r="V24" s="18" t="s">
        <v>64</v>
      </c>
      <c r="W24" s="4"/>
      <c r="X24" s="16">
        <v>0</v>
      </c>
      <c r="Y24" s="16"/>
      <c r="Z24" s="16">
        <v>0</v>
      </c>
      <c r="AA24" s="16"/>
      <c r="AB24" s="16">
        <f t="shared" si="5"/>
        <v>0</v>
      </c>
      <c r="AC24" s="16"/>
      <c r="AD24" s="16">
        <f t="shared" si="6"/>
        <v>0</v>
      </c>
    </row>
    <row r="25" spans="1:30" s="1" customFormat="1" ht="12.75">
      <c r="A25" s="4">
        <v>11</v>
      </c>
      <c r="B25" s="3"/>
      <c r="C25" s="19">
        <v>14.1</v>
      </c>
      <c r="D25" s="3" t="s">
        <v>66</v>
      </c>
      <c r="E25" s="4"/>
      <c r="F25" s="15">
        <v>0</v>
      </c>
      <c r="G25" s="15"/>
      <c r="H25" s="15">
        <v>0</v>
      </c>
      <c r="I25" s="4"/>
      <c r="J25" s="15">
        <v>2.7</v>
      </c>
      <c r="K25" s="16"/>
      <c r="L25" s="15">
        <v>0</v>
      </c>
      <c r="M25" s="16"/>
      <c r="N25" s="15">
        <v>0</v>
      </c>
      <c r="O25" s="16"/>
      <c r="P25" s="16">
        <f t="shared" si="0"/>
        <v>2.7</v>
      </c>
      <c r="Q25" s="16"/>
      <c r="R25" s="16">
        <f t="shared" si="1"/>
        <v>4.0500000000000007</v>
      </c>
      <c r="S25" s="17"/>
      <c r="T25" s="16">
        <f t="shared" si="2"/>
        <v>1.35</v>
      </c>
      <c r="U25" s="3"/>
      <c r="V25" s="18">
        <v>0.05</v>
      </c>
      <c r="W25" s="4"/>
      <c r="X25" s="16">
        <f t="shared" si="3"/>
        <v>0.20250000000000004</v>
      </c>
      <c r="Y25" s="16"/>
      <c r="Z25" s="16">
        <f t="shared" si="4"/>
        <v>6.7500000000000004E-2</v>
      </c>
      <c r="AA25" s="16"/>
      <c r="AB25" s="16">
        <f t="shared" si="5"/>
        <v>2.4975000000000001</v>
      </c>
      <c r="AC25" s="16"/>
      <c r="AD25" s="16">
        <f t="shared" si="6"/>
        <v>2.6325000000000003</v>
      </c>
    </row>
    <row r="26" spans="1:30" s="1" customFormat="1" ht="12.75">
      <c r="A26" s="4">
        <v>12</v>
      </c>
      <c r="B26" s="3"/>
      <c r="C26" s="19">
        <v>14.1</v>
      </c>
      <c r="D26" s="3" t="s">
        <v>68</v>
      </c>
      <c r="E26" s="4"/>
      <c r="F26" s="15">
        <v>0</v>
      </c>
      <c r="G26" s="15"/>
      <c r="H26" s="15">
        <v>0</v>
      </c>
      <c r="I26" s="4"/>
      <c r="J26" s="15">
        <v>0</v>
      </c>
      <c r="K26" s="16"/>
      <c r="L26" s="15">
        <v>0</v>
      </c>
      <c r="M26" s="16"/>
      <c r="N26" s="15">
        <v>0</v>
      </c>
      <c r="O26" s="16"/>
      <c r="P26" s="16">
        <f t="shared" si="0"/>
        <v>0</v>
      </c>
      <c r="Q26" s="16"/>
      <c r="R26" s="16">
        <f t="shared" si="1"/>
        <v>0</v>
      </c>
      <c r="S26" s="17"/>
      <c r="T26" s="16">
        <f t="shared" si="2"/>
        <v>0</v>
      </c>
      <c r="U26" s="3"/>
      <c r="V26" s="18">
        <v>7.0000000000000007E-2</v>
      </c>
      <c r="W26" s="20"/>
      <c r="X26" s="16">
        <f t="shared" si="3"/>
        <v>0</v>
      </c>
      <c r="Y26" s="16"/>
      <c r="Z26" s="16">
        <f t="shared" si="4"/>
        <v>0</v>
      </c>
      <c r="AA26" s="16"/>
      <c r="AB26" s="16">
        <f t="shared" si="5"/>
        <v>0</v>
      </c>
      <c r="AC26" s="16"/>
      <c r="AD26" s="16">
        <f t="shared" si="6"/>
        <v>0</v>
      </c>
    </row>
    <row r="27" spans="1:30" s="1" customFormat="1" ht="12.75">
      <c r="A27" s="4">
        <v>13</v>
      </c>
      <c r="B27" s="3"/>
      <c r="C27" s="4">
        <v>17</v>
      </c>
      <c r="D27" s="3" t="s">
        <v>70</v>
      </c>
      <c r="E27" s="4"/>
      <c r="F27" s="15">
        <v>0</v>
      </c>
      <c r="G27" s="15"/>
      <c r="H27" s="15">
        <v>0</v>
      </c>
      <c r="I27" s="4"/>
      <c r="J27" s="15">
        <v>0</v>
      </c>
      <c r="K27" s="16"/>
      <c r="L27" s="15">
        <v>0</v>
      </c>
      <c r="M27" s="16"/>
      <c r="N27" s="15">
        <v>0</v>
      </c>
      <c r="O27" s="16"/>
      <c r="P27" s="16">
        <f t="shared" si="0"/>
        <v>0</v>
      </c>
      <c r="Q27" s="16"/>
      <c r="R27" s="16">
        <f t="shared" si="1"/>
        <v>0</v>
      </c>
      <c r="S27" s="17"/>
      <c r="T27" s="16">
        <f t="shared" si="2"/>
        <v>0</v>
      </c>
      <c r="U27" s="3"/>
      <c r="V27" s="18">
        <v>0.08</v>
      </c>
      <c r="W27" s="4"/>
      <c r="X27" s="16">
        <f t="shared" si="3"/>
        <v>0</v>
      </c>
      <c r="Y27" s="16"/>
      <c r="Z27" s="16">
        <f t="shared" si="4"/>
        <v>0</v>
      </c>
      <c r="AA27" s="16"/>
      <c r="AB27" s="16">
        <f t="shared" si="5"/>
        <v>0</v>
      </c>
      <c r="AC27" s="16"/>
      <c r="AD27" s="16">
        <f t="shared" si="6"/>
        <v>0</v>
      </c>
    </row>
    <row r="28" spans="1:30" s="1" customFormat="1" ht="12.75">
      <c r="A28" s="4">
        <v>14</v>
      </c>
      <c r="B28" s="3"/>
      <c r="C28" s="4">
        <v>38</v>
      </c>
      <c r="D28" s="3" t="s">
        <v>72</v>
      </c>
      <c r="E28" s="4"/>
      <c r="F28" s="15">
        <v>0</v>
      </c>
      <c r="G28" s="15"/>
      <c r="H28" s="15">
        <v>0</v>
      </c>
      <c r="I28" s="4"/>
      <c r="J28" s="15">
        <v>0</v>
      </c>
      <c r="K28" s="16"/>
      <c r="L28" s="15">
        <v>0</v>
      </c>
      <c r="M28" s="16"/>
      <c r="N28" s="15">
        <v>0</v>
      </c>
      <c r="O28" s="16"/>
      <c r="P28" s="16">
        <f t="shared" si="0"/>
        <v>0</v>
      </c>
      <c r="Q28" s="16"/>
      <c r="R28" s="16">
        <f t="shared" si="1"/>
        <v>0</v>
      </c>
      <c r="S28" s="17"/>
      <c r="T28" s="16">
        <f t="shared" si="2"/>
        <v>0</v>
      </c>
      <c r="U28" s="3"/>
      <c r="V28" s="18">
        <v>0.3</v>
      </c>
      <c r="W28" s="4"/>
      <c r="X28" s="16">
        <f t="shared" si="3"/>
        <v>0</v>
      </c>
      <c r="Y28" s="16"/>
      <c r="Z28" s="16">
        <f t="shared" si="4"/>
        <v>0</v>
      </c>
      <c r="AA28" s="16"/>
      <c r="AB28" s="16">
        <f t="shared" si="5"/>
        <v>0</v>
      </c>
      <c r="AC28" s="16"/>
      <c r="AD28" s="16">
        <f t="shared" si="6"/>
        <v>0</v>
      </c>
    </row>
    <row r="29" spans="1:30" s="1" customFormat="1" ht="12.75">
      <c r="A29" s="4">
        <v>15</v>
      </c>
      <c r="B29" s="3"/>
      <c r="C29" s="4">
        <v>41</v>
      </c>
      <c r="D29" s="3" t="s">
        <v>74</v>
      </c>
      <c r="E29" s="4"/>
      <c r="F29" s="15">
        <v>0</v>
      </c>
      <c r="G29" s="15"/>
      <c r="H29" s="15">
        <v>0</v>
      </c>
      <c r="I29" s="4"/>
      <c r="J29" s="15">
        <v>192</v>
      </c>
      <c r="K29" s="16"/>
      <c r="L29" s="15">
        <v>0</v>
      </c>
      <c r="M29" s="16"/>
      <c r="N29" s="15">
        <v>0</v>
      </c>
      <c r="O29" s="16"/>
      <c r="P29" s="16">
        <f t="shared" si="0"/>
        <v>192</v>
      </c>
      <c r="Q29" s="16"/>
      <c r="R29" s="16">
        <f t="shared" si="1"/>
        <v>288</v>
      </c>
      <c r="S29" s="17"/>
      <c r="T29" s="16">
        <f t="shared" si="2"/>
        <v>96</v>
      </c>
      <c r="U29" s="3"/>
      <c r="V29" s="18">
        <v>0.25</v>
      </c>
      <c r="W29" s="4"/>
      <c r="X29" s="16">
        <f t="shared" si="3"/>
        <v>72</v>
      </c>
      <c r="Y29" s="16"/>
      <c r="Z29" s="16">
        <f t="shared" si="4"/>
        <v>24</v>
      </c>
      <c r="AA29" s="16"/>
      <c r="AB29" s="16">
        <f t="shared" si="5"/>
        <v>120</v>
      </c>
      <c r="AC29" s="16"/>
      <c r="AD29" s="16">
        <f t="shared" si="6"/>
        <v>168</v>
      </c>
    </row>
    <row r="30" spans="1:30" s="1" customFormat="1" ht="12.75">
      <c r="A30" s="4">
        <v>16</v>
      </c>
      <c r="B30" s="3"/>
      <c r="C30" s="4">
        <v>45</v>
      </c>
      <c r="D30" s="21" t="s">
        <v>76</v>
      </c>
      <c r="E30" s="4"/>
      <c r="F30" s="15">
        <v>0</v>
      </c>
      <c r="G30" s="15"/>
      <c r="H30" s="15">
        <v>0</v>
      </c>
      <c r="I30" s="4"/>
      <c r="J30" s="15">
        <v>0</v>
      </c>
      <c r="K30" s="16"/>
      <c r="L30" s="15">
        <v>0</v>
      </c>
      <c r="M30" s="16"/>
      <c r="N30" s="15">
        <v>0</v>
      </c>
      <c r="O30" s="16"/>
      <c r="P30" s="16">
        <f t="shared" si="0"/>
        <v>0</v>
      </c>
      <c r="Q30" s="16"/>
      <c r="R30" s="16">
        <f t="shared" si="1"/>
        <v>0</v>
      </c>
      <c r="S30" s="17"/>
      <c r="T30" s="16">
        <f t="shared" si="2"/>
        <v>0</v>
      </c>
      <c r="U30" s="3"/>
      <c r="V30" s="18">
        <v>0.45</v>
      </c>
      <c r="W30" s="4"/>
      <c r="X30" s="16">
        <f t="shared" si="3"/>
        <v>0</v>
      </c>
      <c r="Y30" s="16"/>
      <c r="Z30" s="16">
        <f t="shared" si="4"/>
        <v>0</v>
      </c>
      <c r="AA30" s="16"/>
      <c r="AB30" s="16">
        <f t="shared" si="5"/>
        <v>0</v>
      </c>
      <c r="AC30" s="16"/>
      <c r="AD30" s="16">
        <f t="shared" si="6"/>
        <v>0</v>
      </c>
    </row>
    <row r="31" spans="1:30" s="1" customFormat="1" ht="12.75">
      <c r="A31" s="4">
        <v>17</v>
      </c>
      <c r="B31" s="3"/>
      <c r="C31" s="4">
        <v>49</v>
      </c>
      <c r="D31" s="3" t="s">
        <v>78</v>
      </c>
      <c r="E31" s="4"/>
      <c r="F31" s="15">
        <v>0</v>
      </c>
      <c r="G31" s="15"/>
      <c r="H31" s="15">
        <v>0</v>
      </c>
      <c r="I31" s="4"/>
      <c r="J31" s="15">
        <v>0</v>
      </c>
      <c r="K31" s="16"/>
      <c r="L31" s="15">
        <v>0</v>
      </c>
      <c r="M31" s="16"/>
      <c r="N31" s="15">
        <v>0</v>
      </c>
      <c r="O31" s="16"/>
      <c r="P31" s="16">
        <f t="shared" si="0"/>
        <v>0</v>
      </c>
      <c r="Q31" s="16"/>
      <c r="R31" s="16">
        <f t="shared" si="1"/>
        <v>0</v>
      </c>
      <c r="S31" s="17"/>
      <c r="T31" s="16">
        <f t="shared" si="2"/>
        <v>0</v>
      </c>
      <c r="U31" s="3"/>
      <c r="V31" s="18">
        <v>0.08</v>
      </c>
      <c r="W31" s="4"/>
      <c r="X31" s="16">
        <f t="shared" si="3"/>
        <v>0</v>
      </c>
      <c r="Y31" s="16"/>
      <c r="Z31" s="16">
        <f t="shared" si="4"/>
        <v>0</v>
      </c>
      <c r="AA31" s="16"/>
      <c r="AB31" s="16">
        <f t="shared" si="5"/>
        <v>0</v>
      </c>
      <c r="AC31" s="16"/>
      <c r="AD31" s="16">
        <f t="shared" si="6"/>
        <v>0</v>
      </c>
    </row>
    <row r="32" spans="1:30" s="1" customFormat="1" ht="12.75">
      <c r="A32" s="4">
        <v>18</v>
      </c>
      <c r="B32" s="3"/>
      <c r="C32" s="4">
        <v>50</v>
      </c>
      <c r="D32" s="21" t="s">
        <v>80</v>
      </c>
      <c r="E32" s="4"/>
      <c r="F32" s="15">
        <v>0</v>
      </c>
      <c r="G32" s="15"/>
      <c r="H32" s="15">
        <v>0</v>
      </c>
      <c r="I32" s="4"/>
      <c r="J32" s="15">
        <v>862.7</v>
      </c>
      <c r="K32" s="16"/>
      <c r="L32" s="15">
        <v>0</v>
      </c>
      <c r="M32" s="16"/>
      <c r="N32" s="15">
        <v>0</v>
      </c>
      <c r="O32" s="16"/>
      <c r="P32" s="16">
        <f t="shared" si="0"/>
        <v>862.7</v>
      </c>
      <c r="Q32" s="16"/>
      <c r="R32" s="16">
        <f t="shared" si="1"/>
        <v>1294.0500000000002</v>
      </c>
      <c r="S32" s="17"/>
      <c r="T32" s="16">
        <f t="shared" si="2"/>
        <v>431.35</v>
      </c>
      <c r="U32" s="3"/>
      <c r="V32" s="18">
        <v>0.55000000000000004</v>
      </c>
      <c r="W32" s="4"/>
      <c r="X32" s="16">
        <f t="shared" si="3"/>
        <v>711.72750000000019</v>
      </c>
      <c r="Y32" s="16"/>
      <c r="Z32" s="16">
        <f t="shared" si="4"/>
        <v>237.24250000000004</v>
      </c>
      <c r="AA32" s="16"/>
      <c r="AB32" s="16">
        <f t="shared" si="5"/>
        <v>150.97249999999985</v>
      </c>
      <c r="AC32" s="16"/>
      <c r="AD32" s="16">
        <f t="shared" si="6"/>
        <v>625.45749999999998</v>
      </c>
    </row>
    <row r="33" spans="1:30" s="1" customFormat="1" ht="12.75">
      <c r="A33" s="4">
        <v>19</v>
      </c>
      <c r="B33" s="3"/>
      <c r="C33" s="4">
        <v>51</v>
      </c>
      <c r="D33" s="3" t="s">
        <v>82</v>
      </c>
      <c r="E33" s="4"/>
      <c r="F33" s="22">
        <v>0</v>
      </c>
      <c r="G33" s="15"/>
      <c r="H33" s="22">
        <v>0</v>
      </c>
      <c r="I33" s="4"/>
      <c r="J33" s="22">
        <v>32106.2</v>
      </c>
      <c r="K33" s="16"/>
      <c r="L33" s="22">
        <v>0</v>
      </c>
      <c r="M33" s="16"/>
      <c r="N33" s="22">
        <v>0</v>
      </c>
      <c r="O33" s="16"/>
      <c r="P33" s="23">
        <f t="shared" si="0"/>
        <v>32106.2</v>
      </c>
      <c r="Q33" s="16"/>
      <c r="R33" s="23">
        <f t="shared" si="1"/>
        <v>48159.3</v>
      </c>
      <c r="S33" s="17"/>
      <c r="T33" s="23">
        <f t="shared" si="2"/>
        <v>16053.1</v>
      </c>
      <c r="U33" s="3"/>
      <c r="V33" s="18">
        <v>0.06</v>
      </c>
      <c r="W33" s="4"/>
      <c r="X33" s="23">
        <f t="shared" si="3"/>
        <v>2889.558</v>
      </c>
      <c r="Y33" s="16"/>
      <c r="Z33" s="23">
        <f t="shared" si="4"/>
        <v>963.18600000000004</v>
      </c>
      <c r="AA33" s="16"/>
      <c r="AB33" s="23">
        <f t="shared" si="5"/>
        <v>29216.642</v>
      </c>
      <c r="AC33" s="16"/>
      <c r="AD33" s="23">
        <f t="shared" si="6"/>
        <v>31143.013999999999</v>
      </c>
    </row>
    <row r="34" spans="1:30" s="1" customFormat="1" ht="12.75">
      <c r="A34" s="3"/>
      <c r="B34" s="3"/>
      <c r="C34" s="4"/>
      <c r="D34" s="3"/>
      <c r="E34" s="3"/>
      <c r="F34" s="3"/>
      <c r="G34" s="3"/>
      <c r="H34" s="3"/>
      <c r="I34" s="3"/>
      <c r="J34" s="16"/>
      <c r="K34" s="16"/>
      <c r="L34" s="16"/>
      <c r="M34" s="16"/>
      <c r="N34" s="16"/>
      <c r="O34" s="16"/>
      <c r="P34" s="16"/>
      <c r="Q34" s="16"/>
      <c r="R34" s="16"/>
      <c r="S34" s="17"/>
      <c r="T34" s="16"/>
      <c r="U34" s="3"/>
      <c r="V34" s="4"/>
      <c r="W34" s="3"/>
      <c r="X34" s="24"/>
      <c r="Y34" s="24"/>
      <c r="Z34" s="24"/>
      <c r="AB34" s="24"/>
    </row>
    <row r="35" spans="1:30" s="1" customFormat="1" ht="13.5" thickBot="1">
      <c r="A35" s="3">
        <v>20</v>
      </c>
      <c r="B35" s="3"/>
      <c r="C35" s="3" t="s">
        <v>84</v>
      </c>
      <c r="D35" s="3"/>
      <c r="E35" s="25" t="s">
        <v>85</v>
      </c>
      <c r="F35" s="26">
        <f>SUM(F15:F34)</f>
        <v>0</v>
      </c>
      <c r="G35" s="16">
        <f>SUM(G15:G34)</f>
        <v>0</v>
      </c>
      <c r="H35" s="26">
        <f>SUM(H15:H34)</f>
        <v>0</v>
      </c>
      <c r="I35" s="25"/>
      <c r="J35" s="26">
        <f>SUM(J15:J34)</f>
        <v>45863.3</v>
      </c>
      <c r="K35" s="16"/>
      <c r="L35" s="26">
        <f>SUM(L15:L34)</f>
        <v>0</v>
      </c>
      <c r="M35" s="27"/>
      <c r="N35" s="26">
        <f>SUM(N15:N34)</f>
        <v>0</v>
      </c>
      <c r="O35" s="27"/>
      <c r="P35" s="26">
        <f>SUM(P15:P34)</f>
        <v>45863.3</v>
      </c>
      <c r="Q35" s="16"/>
      <c r="R35" s="26">
        <f>SUM(R15:R34)</f>
        <v>63365.15</v>
      </c>
      <c r="S35" s="27" t="s">
        <v>85</v>
      </c>
      <c r="T35" s="26">
        <f>SUM(T15:T34)</f>
        <v>22931.65</v>
      </c>
      <c r="U35" s="3"/>
      <c r="V35" s="4"/>
      <c r="W35" s="25" t="s">
        <v>85</v>
      </c>
      <c r="X35" s="28">
        <f>SUM(X15:X34)</f>
        <v>15361.133000000002</v>
      </c>
      <c r="Y35" s="29" t="s">
        <v>85</v>
      </c>
      <c r="Z35" s="28">
        <f>SUM(Z15:Z34)</f>
        <v>6930.3110000000006</v>
      </c>
      <c r="AB35" s="28">
        <f>SUM(AB15:AB34)</f>
        <v>30502.167000000001</v>
      </c>
      <c r="AD35" s="28">
        <f>SUM(AD15:AD34)</f>
        <v>38932.989000000001</v>
      </c>
    </row>
    <row r="36" spans="1:30" s="1" customFormat="1" ht="13.5" thickTop="1">
      <c r="A36" s="3"/>
      <c r="B36" s="3"/>
      <c r="C36" s="4"/>
      <c r="D36" s="3"/>
      <c r="E36" s="4"/>
      <c r="F36" s="4"/>
      <c r="G36" s="4"/>
      <c r="H36" s="4"/>
      <c r="I36" s="4"/>
      <c r="J36" s="3"/>
      <c r="K36" s="3"/>
      <c r="L36" s="3"/>
      <c r="M36" s="3"/>
      <c r="N36" s="3"/>
      <c r="O36" s="3"/>
    </row>
    <row r="37" spans="1:30" s="1" customFormat="1" ht="12.75">
      <c r="A37" s="30"/>
      <c r="B37" s="3"/>
      <c r="C37" s="4"/>
      <c r="D37" s="3"/>
      <c r="E37" s="4"/>
      <c r="F37" s="4"/>
      <c r="G37" s="4"/>
      <c r="H37" s="4"/>
      <c r="I37" s="4"/>
      <c r="J37" s="3"/>
      <c r="K37" s="3"/>
      <c r="L37" s="3"/>
      <c r="M37" s="3"/>
      <c r="N37" s="3"/>
      <c r="O37" s="3"/>
    </row>
    <row r="38" spans="1:30" s="1" customFormat="1" ht="12.75">
      <c r="A38" s="31"/>
      <c r="B38" s="3"/>
      <c r="C38" s="4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</row>
    <row r="39" spans="1:30" s="1" customFormat="1" ht="12.75">
      <c r="A39" s="3"/>
      <c r="B39" s="3"/>
      <c r="C39" s="4"/>
      <c r="D39" s="5" t="s">
        <v>118</v>
      </c>
      <c r="E39" s="3"/>
      <c r="F39" s="6" t="s">
        <v>3</v>
      </c>
      <c r="G39" s="3"/>
      <c r="H39" s="6" t="s">
        <v>3</v>
      </c>
      <c r="I39" s="3"/>
      <c r="J39" s="6" t="s">
        <v>4</v>
      </c>
      <c r="K39" s="7"/>
      <c r="L39" s="7"/>
      <c r="M39" s="4"/>
      <c r="N39" s="7"/>
      <c r="O39" s="4"/>
      <c r="P39" s="7" t="s">
        <v>5</v>
      </c>
      <c r="Q39" s="7"/>
      <c r="R39" s="7" t="s">
        <v>6</v>
      </c>
      <c r="S39" s="8"/>
      <c r="T39" s="7" t="s">
        <v>7</v>
      </c>
      <c r="U39" s="7"/>
      <c r="V39" s="7"/>
      <c r="W39" s="7"/>
      <c r="X39" s="7"/>
      <c r="Y39" s="8"/>
      <c r="Z39" s="8"/>
      <c r="AB39" s="6" t="s">
        <v>8</v>
      </c>
      <c r="AC39" s="3"/>
      <c r="AD39" s="6" t="s">
        <v>8</v>
      </c>
    </row>
    <row r="40" spans="1:30" s="1" customFormat="1" ht="12.75">
      <c r="A40" s="3" t="s">
        <v>9</v>
      </c>
      <c r="B40" s="3"/>
      <c r="C40" s="4"/>
      <c r="D40" s="3"/>
      <c r="E40" s="3"/>
      <c r="F40" s="4" t="s">
        <v>10</v>
      </c>
      <c r="G40" s="3"/>
      <c r="H40" s="4" t="s">
        <v>10</v>
      </c>
      <c r="I40" s="3"/>
      <c r="J40" s="4" t="s">
        <v>11</v>
      </c>
      <c r="K40" s="4"/>
      <c r="L40" s="4" t="s">
        <v>119</v>
      </c>
      <c r="M40" s="4"/>
      <c r="N40" s="4" t="s">
        <v>13</v>
      </c>
      <c r="O40" s="4"/>
      <c r="P40" s="4" t="s">
        <v>116</v>
      </c>
      <c r="Q40" s="4"/>
      <c r="R40" s="4" t="s">
        <v>15</v>
      </c>
      <c r="S40" s="8"/>
      <c r="T40" s="4" t="s">
        <v>15</v>
      </c>
      <c r="U40" s="4"/>
      <c r="V40" s="4" t="s">
        <v>16</v>
      </c>
      <c r="W40" s="4"/>
      <c r="X40" s="4" t="s">
        <v>17</v>
      </c>
      <c r="Y40" s="4"/>
      <c r="Z40" s="4" t="s">
        <v>18</v>
      </c>
      <c r="AB40" s="4" t="s">
        <v>10</v>
      </c>
      <c r="AC40" s="3"/>
      <c r="AD40" s="4" t="s">
        <v>10</v>
      </c>
    </row>
    <row r="41" spans="1:30" s="1" customFormat="1" ht="12.75">
      <c r="A41" s="9" t="s">
        <v>20</v>
      </c>
      <c r="B41" s="3"/>
      <c r="C41" s="9" t="s">
        <v>21</v>
      </c>
      <c r="D41" s="10"/>
      <c r="E41" s="3"/>
      <c r="F41" s="11" t="s">
        <v>6</v>
      </c>
      <c r="G41" s="3"/>
      <c r="H41" s="11" t="s">
        <v>7</v>
      </c>
      <c r="I41" s="3"/>
      <c r="J41" s="11" t="s">
        <v>6</v>
      </c>
      <c r="K41" s="4"/>
      <c r="L41" s="11" t="s">
        <v>5</v>
      </c>
      <c r="M41" s="4"/>
      <c r="N41" s="11" t="s">
        <v>5</v>
      </c>
      <c r="O41" s="4"/>
      <c r="P41" s="11" t="s">
        <v>117</v>
      </c>
      <c r="Q41" s="4"/>
      <c r="R41" s="11" t="s">
        <v>23</v>
      </c>
      <c r="S41" s="8"/>
      <c r="T41" s="11" t="s">
        <v>23</v>
      </c>
      <c r="U41" s="4"/>
      <c r="V41" s="11" t="s">
        <v>24</v>
      </c>
      <c r="W41" s="4"/>
      <c r="X41" s="11" t="s">
        <v>25</v>
      </c>
      <c r="Y41" s="4"/>
      <c r="Z41" s="11" t="s">
        <v>25</v>
      </c>
      <c r="AB41" s="11" t="s">
        <v>6</v>
      </c>
      <c r="AC41" s="3"/>
      <c r="AD41" s="11" t="s">
        <v>7</v>
      </c>
    </row>
    <row r="42" spans="1:30" s="1" customFormat="1" ht="12.75">
      <c r="A42" s="3"/>
      <c r="B42" s="3"/>
      <c r="C42" s="4"/>
      <c r="D42" s="3"/>
      <c r="E42" s="3"/>
      <c r="F42" s="4" t="s">
        <v>27</v>
      </c>
      <c r="G42" s="3"/>
      <c r="H42" s="4" t="s">
        <v>28</v>
      </c>
      <c r="I42" s="3"/>
      <c r="J42" s="4" t="s">
        <v>29</v>
      </c>
      <c r="K42" s="3"/>
      <c r="L42" s="4" t="s">
        <v>30</v>
      </c>
      <c r="N42" s="47" t="s">
        <v>31</v>
      </c>
      <c r="O42" s="12"/>
      <c r="P42" s="4" t="s">
        <v>32</v>
      </c>
      <c r="Q42" s="12"/>
      <c r="R42" s="4" t="s">
        <v>33</v>
      </c>
      <c r="S42" s="12"/>
      <c r="T42" s="4" t="s">
        <v>34</v>
      </c>
      <c r="U42" s="12"/>
      <c r="V42" s="4" t="s">
        <v>35</v>
      </c>
      <c r="W42" s="12"/>
      <c r="X42" s="4" t="s">
        <v>36</v>
      </c>
      <c r="Z42" s="8" t="s">
        <v>37</v>
      </c>
      <c r="AA42" s="8"/>
      <c r="AB42" s="8" t="s">
        <v>38</v>
      </c>
      <c r="AC42" s="8"/>
      <c r="AD42" s="8" t="s">
        <v>39</v>
      </c>
    </row>
    <row r="43" spans="1:30" s="1" customFormat="1" ht="12.75">
      <c r="A43" s="4"/>
      <c r="B43" s="3"/>
      <c r="C43" s="4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T43" s="3"/>
      <c r="U43" s="3"/>
      <c r="V43" s="3"/>
      <c r="W43" s="3"/>
      <c r="X43" s="3"/>
      <c r="Y43" s="3"/>
      <c r="Z43" s="3"/>
    </row>
    <row r="44" spans="1:30" s="1" customFormat="1" ht="15">
      <c r="A44" s="4"/>
      <c r="B44" s="3"/>
      <c r="C44" s="3" t="s">
        <v>42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T44" s="3"/>
      <c r="U44" s="3"/>
      <c r="V44" s="13"/>
      <c r="W44" s="14"/>
      <c r="X44" s="3"/>
      <c r="Y44" s="14"/>
      <c r="Z44" s="3"/>
    </row>
    <row r="45" spans="1:30" s="1" customFormat="1" ht="12.75">
      <c r="A45" s="4">
        <v>1</v>
      </c>
      <c r="B45" s="3"/>
      <c r="C45" s="4">
        <v>1</v>
      </c>
      <c r="D45" s="3" t="s">
        <v>45</v>
      </c>
      <c r="E45" s="4"/>
      <c r="F45" s="15">
        <f>AB15</f>
        <v>0</v>
      </c>
      <c r="G45" s="15"/>
      <c r="H45" s="15">
        <f>AD15</f>
        <v>0</v>
      </c>
      <c r="I45" s="4"/>
      <c r="J45" s="793">
        <v>0</v>
      </c>
      <c r="K45" s="16"/>
      <c r="L45" s="15">
        <v>0</v>
      </c>
      <c r="M45" s="16"/>
      <c r="N45" s="15">
        <v>0</v>
      </c>
      <c r="O45" s="16"/>
      <c r="P45" s="16">
        <f>J45-L45-N45</f>
        <v>0</v>
      </c>
      <c r="Q45" s="16"/>
      <c r="R45" s="16">
        <f>F45+P45*1.5</f>
        <v>0</v>
      </c>
      <c r="S45" s="17"/>
      <c r="T45" s="16">
        <f>H45+P45*0.5</f>
        <v>0</v>
      </c>
      <c r="U45" s="3"/>
      <c r="V45" s="18">
        <v>0.04</v>
      </c>
      <c r="W45" s="4"/>
      <c r="X45" s="16">
        <f>V45*R45</f>
        <v>0</v>
      </c>
      <c r="Y45" s="16"/>
      <c r="Z45" s="16">
        <f>V45*T45</f>
        <v>0</v>
      </c>
      <c r="AA45" s="16"/>
      <c r="AB45" s="16">
        <f>F45+P45-X45</f>
        <v>0</v>
      </c>
      <c r="AC45" s="16"/>
      <c r="AD45" s="16">
        <f>H45+P45-Z45</f>
        <v>0</v>
      </c>
    </row>
    <row r="46" spans="1:30" s="1" customFormat="1" ht="12.75">
      <c r="A46" s="4">
        <v>2</v>
      </c>
      <c r="B46" s="3"/>
      <c r="C46" s="4">
        <v>1</v>
      </c>
      <c r="D46" s="3" t="s">
        <v>47</v>
      </c>
      <c r="E46" s="4"/>
      <c r="F46" s="15">
        <f t="shared" ref="F46:F63" si="7">AB16</f>
        <v>0</v>
      </c>
      <c r="G46" s="15"/>
      <c r="H46" s="15">
        <f t="shared" ref="H46:H63" si="8">AD16</f>
        <v>0</v>
      </c>
      <c r="I46" s="4"/>
      <c r="J46" s="793">
        <v>0</v>
      </c>
      <c r="K46" s="16"/>
      <c r="L46" s="15">
        <v>0</v>
      </c>
      <c r="M46" s="16"/>
      <c r="N46" s="15">
        <v>0</v>
      </c>
      <c r="O46" s="16"/>
      <c r="P46" s="16">
        <f t="shared" ref="P46:P63" si="9">J46-L46-N46</f>
        <v>0</v>
      </c>
      <c r="Q46" s="16"/>
      <c r="R46" s="16">
        <f t="shared" ref="R46:R52" si="10">F46+P46*1.5</f>
        <v>0</v>
      </c>
      <c r="S46" s="17"/>
      <c r="T46" s="16">
        <f t="shared" ref="T46:T63" si="11">H46+P46*0.5</f>
        <v>0</v>
      </c>
      <c r="U46" s="3"/>
      <c r="V46" s="18">
        <v>0.06</v>
      </c>
      <c r="W46" s="4"/>
      <c r="X46" s="16">
        <f t="shared" ref="X46:X53" si="12">V46*R46</f>
        <v>0</v>
      </c>
      <c r="Y46" s="16"/>
      <c r="Z46" s="16">
        <f t="shared" ref="Z46:Z53" si="13">V46*T46</f>
        <v>0</v>
      </c>
      <c r="AA46" s="16"/>
      <c r="AB46" s="16">
        <f t="shared" ref="AB46:AB63" si="14">F46+P46-X46</f>
        <v>0</v>
      </c>
      <c r="AC46" s="16"/>
      <c r="AD46" s="16">
        <f t="shared" ref="AD46:AD63" si="15">H46+P46-Z46</f>
        <v>0</v>
      </c>
    </row>
    <row r="47" spans="1:30" s="1" customFormat="1" ht="12.75">
      <c r="A47" s="4">
        <v>3</v>
      </c>
      <c r="B47" s="3"/>
      <c r="C47" s="4">
        <v>2</v>
      </c>
      <c r="D47" s="3" t="s">
        <v>49</v>
      </c>
      <c r="E47" s="4"/>
      <c r="F47" s="15">
        <f t="shared" si="7"/>
        <v>0</v>
      </c>
      <c r="G47" s="15"/>
      <c r="H47" s="15">
        <f t="shared" si="8"/>
        <v>0</v>
      </c>
      <c r="I47" s="4"/>
      <c r="J47" s="793">
        <v>0</v>
      </c>
      <c r="K47" s="16"/>
      <c r="L47" s="15">
        <v>0</v>
      </c>
      <c r="M47" s="16"/>
      <c r="N47" s="15">
        <v>0</v>
      </c>
      <c r="O47" s="16"/>
      <c r="P47" s="16">
        <f t="shared" si="9"/>
        <v>0</v>
      </c>
      <c r="Q47" s="16"/>
      <c r="R47" s="16">
        <f t="shared" si="10"/>
        <v>0</v>
      </c>
      <c r="S47" s="17"/>
      <c r="T47" s="16">
        <f t="shared" si="11"/>
        <v>0</v>
      </c>
      <c r="U47" s="3"/>
      <c r="V47" s="18">
        <v>0.06</v>
      </c>
      <c r="W47" s="4"/>
      <c r="X47" s="16">
        <f t="shared" si="12"/>
        <v>0</v>
      </c>
      <c r="Y47" s="16"/>
      <c r="Z47" s="16">
        <f t="shared" si="13"/>
        <v>0</v>
      </c>
      <c r="AA47" s="16"/>
      <c r="AB47" s="16">
        <f t="shared" si="14"/>
        <v>0</v>
      </c>
      <c r="AC47" s="16"/>
      <c r="AD47" s="16">
        <f t="shared" si="15"/>
        <v>0</v>
      </c>
    </row>
    <row r="48" spans="1:30" s="1" customFormat="1" ht="12.75">
      <c r="A48" s="4">
        <v>4</v>
      </c>
      <c r="B48" s="3"/>
      <c r="C48" s="4">
        <v>3</v>
      </c>
      <c r="D48" s="3" t="s">
        <v>51</v>
      </c>
      <c r="E48" s="4"/>
      <c r="F48" s="15">
        <f t="shared" si="7"/>
        <v>0</v>
      </c>
      <c r="G48" s="15"/>
      <c r="H48" s="15">
        <f t="shared" si="8"/>
        <v>0</v>
      </c>
      <c r="I48" s="4"/>
      <c r="J48" s="793">
        <v>0</v>
      </c>
      <c r="K48" s="16"/>
      <c r="L48" s="15">
        <v>0</v>
      </c>
      <c r="M48" s="16"/>
      <c r="N48" s="15">
        <v>0</v>
      </c>
      <c r="O48" s="16"/>
      <c r="P48" s="16">
        <f t="shared" si="9"/>
        <v>0</v>
      </c>
      <c r="Q48" s="16"/>
      <c r="R48" s="16">
        <f t="shared" si="10"/>
        <v>0</v>
      </c>
      <c r="S48" s="17"/>
      <c r="T48" s="16">
        <f t="shared" si="11"/>
        <v>0</v>
      </c>
      <c r="U48" s="3"/>
      <c r="V48" s="18">
        <v>0.05</v>
      </c>
      <c r="W48" s="4"/>
      <c r="X48" s="16">
        <f t="shared" si="12"/>
        <v>0</v>
      </c>
      <c r="Y48" s="16"/>
      <c r="Z48" s="16">
        <f t="shared" si="13"/>
        <v>0</v>
      </c>
      <c r="AA48" s="16"/>
      <c r="AB48" s="16">
        <f t="shared" si="14"/>
        <v>0</v>
      </c>
      <c r="AC48" s="16"/>
      <c r="AD48" s="16">
        <f t="shared" si="15"/>
        <v>0</v>
      </c>
    </row>
    <row r="49" spans="1:30" s="1" customFormat="1" ht="12.75">
      <c r="A49" s="4">
        <v>5</v>
      </c>
      <c r="B49" s="3"/>
      <c r="C49" s="4">
        <v>6</v>
      </c>
      <c r="D49" s="3" t="s">
        <v>53</v>
      </c>
      <c r="E49" s="4"/>
      <c r="F49" s="15">
        <f t="shared" si="7"/>
        <v>0</v>
      </c>
      <c r="G49" s="15"/>
      <c r="H49" s="15">
        <f t="shared" si="8"/>
        <v>0</v>
      </c>
      <c r="I49" s="4"/>
      <c r="J49" s="793">
        <v>0</v>
      </c>
      <c r="K49" s="16"/>
      <c r="L49" s="15">
        <v>0</v>
      </c>
      <c r="M49" s="16"/>
      <c r="N49" s="15">
        <v>0</v>
      </c>
      <c r="O49" s="16"/>
      <c r="P49" s="16">
        <f t="shared" si="9"/>
        <v>0</v>
      </c>
      <c r="Q49" s="16"/>
      <c r="R49" s="16">
        <f t="shared" si="10"/>
        <v>0</v>
      </c>
      <c r="S49" s="17"/>
      <c r="T49" s="16">
        <f t="shared" si="11"/>
        <v>0</v>
      </c>
      <c r="U49" s="3"/>
      <c r="V49" s="18">
        <v>0.1</v>
      </c>
      <c r="W49" s="4"/>
      <c r="X49" s="16">
        <f t="shared" si="12"/>
        <v>0</v>
      </c>
      <c r="Y49" s="16"/>
      <c r="Z49" s="16">
        <f t="shared" si="13"/>
        <v>0</v>
      </c>
      <c r="AA49" s="16"/>
      <c r="AB49" s="16">
        <f t="shared" si="14"/>
        <v>0</v>
      </c>
      <c r="AC49" s="16"/>
      <c r="AD49" s="16">
        <f t="shared" si="15"/>
        <v>0</v>
      </c>
    </row>
    <row r="50" spans="1:30" s="1" customFormat="1" ht="12.75">
      <c r="A50" s="4">
        <v>6</v>
      </c>
      <c r="B50" s="3"/>
      <c r="C50" s="4">
        <v>7</v>
      </c>
      <c r="D50" s="3" t="s">
        <v>55</v>
      </c>
      <c r="E50" s="4"/>
      <c r="F50" s="15">
        <f t="shared" si="7"/>
        <v>0</v>
      </c>
      <c r="G50" s="15"/>
      <c r="H50" s="15">
        <f t="shared" si="8"/>
        <v>0</v>
      </c>
      <c r="I50" s="4"/>
      <c r="J50" s="793">
        <v>0</v>
      </c>
      <c r="K50" s="16"/>
      <c r="L50" s="15">
        <v>0</v>
      </c>
      <c r="M50" s="16"/>
      <c r="N50" s="15">
        <v>0</v>
      </c>
      <c r="O50" s="16"/>
      <c r="P50" s="16">
        <f t="shared" si="9"/>
        <v>0</v>
      </c>
      <c r="Q50" s="16"/>
      <c r="R50" s="16">
        <f t="shared" si="10"/>
        <v>0</v>
      </c>
      <c r="S50" s="17"/>
      <c r="T50" s="16">
        <f t="shared" si="11"/>
        <v>0</v>
      </c>
      <c r="U50" s="3"/>
      <c r="V50" s="18">
        <v>0.15</v>
      </c>
      <c r="W50" s="4"/>
      <c r="X50" s="16">
        <f t="shared" si="12"/>
        <v>0</v>
      </c>
      <c r="Y50" s="16"/>
      <c r="Z50" s="16">
        <f t="shared" si="13"/>
        <v>0</v>
      </c>
      <c r="AA50" s="16"/>
      <c r="AB50" s="16">
        <f t="shared" si="14"/>
        <v>0</v>
      </c>
      <c r="AC50" s="16"/>
      <c r="AD50" s="16">
        <f t="shared" si="15"/>
        <v>0</v>
      </c>
    </row>
    <row r="51" spans="1:30" s="1" customFormat="1" ht="12.75">
      <c r="A51" s="4">
        <v>7</v>
      </c>
      <c r="B51" s="3"/>
      <c r="C51" s="4">
        <v>8</v>
      </c>
      <c r="D51" s="3" t="s">
        <v>57</v>
      </c>
      <c r="E51" s="4"/>
      <c r="F51" s="15">
        <f t="shared" si="7"/>
        <v>0</v>
      </c>
      <c r="G51" s="15"/>
      <c r="H51" s="15">
        <f t="shared" si="8"/>
        <v>0</v>
      </c>
      <c r="I51" s="4"/>
      <c r="J51" s="793">
        <f>'EGD Acc &amp; CCA 19-22'!D15/1000</f>
        <v>271.66558200961617</v>
      </c>
      <c r="K51" s="16"/>
      <c r="L51" s="15">
        <v>0</v>
      </c>
      <c r="M51" s="16"/>
      <c r="N51" s="15">
        <v>0</v>
      </c>
      <c r="O51" s="16"/>
      <c r="P51" s="16">
        <f t="shared" si="9"/>
        <v>271.66558200961617</v>
      </c>
      <c r="Q51" s="16"/>
      <c r="R51" s="16">
        <f t="shared" si="10"/>
        <v>407.49837301442426</v>
      </c>
      <c r="S51" s="17"/>
      <c r="T51" s="16">
        <f t="shared" si="11"/>
        <v>135.83279100480809</v>
      </c>
      <c r="U51" s="3"/>
      <c r="V51" s="18">
        <v>0.2</v>
      </c>
      <c r="W51" s="4"/>
      <c r="X51" s="16">
        <f t="shared" si="12"/>
        <v>81.499674602884852</v>
      </c>
      <c r="Y51" s="16"/>
      <c r="Z51" s="16">
        <f t="shared" si="13"/>
        <v>27.166558200961617</v>
      </c>
      <c r="AA51" s="16"/>
      <c r="AB51" s="16">
        <f t="shared" si="14"/>
        <v>190.16590740673132</v>
      </c>
      <c r="AC51" s="16"/>
      <c r="AD51" s="16">
        <f t="shared" si="15"/>
        <v>244.49902380865456</v>
      </c>
    </row>
    <row r="52" spans="1:30" s="1" customFormat="1" ht="12.75">
      <c r="A52" s="4">
        <v>8</v>
      </c>
      <c r="B52" s="3"/>
      <c r="C52" s="4">
        <v>10</v>
      </c>
      <c r="D52" s="3" t="s">
        <v>59</v>
      </c>
      <c r="E52" s="4"/>
      <c r="F52" s="15">
        <f t="shared" si="7"/>
        <v>1012.0550000000001</v>
      </c>
      <c r="G52" s="15"/>
      <c r="H52" s="15">
        <f t="shared" si="8"/>
        <v>1564.085</v>
      </c>
      <c r="I52" s="4"/>
      <c r="J52" s="793">
        <f>'EGD Acc &amp; CCA 19-22'!D16/1000</f>
        <v>8433.5527619422974</v>
      </c>
      <c r="K52" s="16"/>
      <c r="L52" s="15">
        <v>0</v>
      </c>
      <c r="M52" s="16"/>
      <c r="N52" s="15">
        <v>0</v>
      </c>
      <c r="O52" s="16"/>
      <c r="P52" s="16">
        <f t="shared" si="9"/>
        <v>8433.5527619422974</v>
      </c>
      <c r="Q52" s="16"/>
      <c r="R52" s="16">
        <f t="shared" si="10"/>
        <v>13662.384142913446</v>
      </c>
      <c r="S52" s="17"/>
      <c r="T52" s="16">
        <f t="shared" si="11"/>
        <v>5780.8613809711487</v>
      </c>
      <c r="U52" s="3"/>
      <c r="V52" s="18">
        <v>0.3</v>
      </c>
      <c r="W52" s="4"/>
      <c r="X52" s="16">
        <f t="shared" si="12"/>
        <v>4098.7152428740337</v>
      </c>
      <c r="Y52" s="16"/>
      <c r="Z52" s="16">
        <f t="shared" si="13"/>
        <v>1734.2584142913445</v>
      </c>
      <c r="AA52" s="16"/>
      <c r="AB52" s="16">
        <f t="shared" si="14"/>
        <v>5346.8925190682639</v>
      </c>
      <c r="AC52" s="16"/>
      <c r="AD52" s="16">
        <f t="shared" si="15"/>
        <v>8263.3793476509527</v>
      </c>
    </row>
    <row r="53" spans="1:30" s="1" customFormat="1" ht="12.75">
      <c r="A53" s="4">
        <v>9</v>
      </c>
      <c r="B53" s="3"/>
      <c r="C53" s="4">
        <v>12</v>
      </c>
      <c r="D53" s="3" t="s">
        <v>61</v>
      </c>
      <c r="E53" s="4"/>
      <c r="F53" s="15">
        <f t="shared" si="7"/>
        <v>0</v>
      </c>
      <c r="G53" s="15"/>
      <c r="H53" s="15">
        <f t="shared" si="8"/>
        <v>5429.8</v>
      </c>
      <c r="I53" s="4"/>
      <c r="J53" s="793">
        <f>'EGD Acc &amp; CCA 19-22'!D17/1000</f>
        <v>30462.611271196489</v>
      </c>
      <c r="K53" s="16"/>
      <c r="L53" s="15">
        <v>0</v>
      </c>
      <c r="M53" s="16"/>
      <c r="N53" s="15">
        <v>0</v>
      </c>
      <c r="O53" s="16"/>
      <c r="P53" s="16">
        <f t="shared" si="9"/>
        <v>30462.611271196489</v>
      </c>
      <c r="Q53" s="16"/>
      <c r="R53" s="16">
        <f>F53+P53*1</f>
        <v>30462.611271196489</v>
      </c>
      <c r="S53" s="17"/>
      <c r="T53" s="16">
        <f t="shared" si="11"/>
        <v>20661.105635598244</v>
      </c>
      <c r="U53" s="3"/>
      <c r="V53" s="18">
        <v>1</v>
      </c>
      <c r="W53" s="4"/>
      <c r="X53" s="16">
        <f t="shared" si="12"/>
        <v>30462.611271196489</v>
      </c>
      <c r="Y53" s="16"/>
      <c r="Z53" s="16">
        <f t="shared" si="13"/>
        <v>20661.105635598244</v>
      </c>
      <c r="AA53" s="16"/>
      <c r="AB53" s="16">
        <f t="shared" si="14"/>
        <v>0</v>
      </c>
      <c r="AC53" s="16"/>
      <c r="AD53" s="16">
        <f t="shared" si="15"/>
        <v>15231.305635598248</v>
      </c>
    </row>
    <row r="54" spans="1:30" s="1" customFormat="1" ht="12.75">
      <c r="A54" s="4">
        <v>10</v>
      </c>
      <c r="B54" s="3"/>
      <c r="C54" s="4">
        <v>13</v>
      </c>
      <c r="D54" s="3" t="s">
        <v>63</v>
      </c>
      <c r="E54" s="4"/>
      <c r="F54" s="15">
        <f t="shared" si="7"/>
        <v>0</v>
      </c>
      <c r="G54" s="15"/>
      <c r="H54" s="15">
        <f t="shared" si="8"/>
        <v>0</v>
      </c>
      <c r="I54" s="4"/>
      <c r="J54" s="793">
        <v>0</v>
      </c>
      <c r="K54" s="16"/>
      <c r="L54" s="15">
        <v>0</v>
      </c>
      <c r="M54" s="16"/>
      <c r="N54" s="15">
        <v>0</v>
      </c>
      <c r="O54" s="16"/>
      <c r="P54" s="16">
        <f t="shared" si="9"/>
        <v>0</v>
      </c>
      <c r="Q54" s="16"/>
      <c r="R54" s="16">
        <f t="shared" ref="R54:R63" si="16">F54+P54*1.5</f>
        <v>0</v>
      </c>
      <c r="S54" s="17"/>
      <c r="T54" s="16">
        <f t="shared" si="11"/>
        <v>0</v>
      </c>
      <c r="U54" s="3"/>
      <c r="V54" s="18" t="s">
        <v>64</v>
      </c>
      <c r="W54" s="4"/>
      <c r="X54" s="16">
        <v>0</v>
      </c>
      <c r="Y54" s="16"/>
      <c r="Z54" s="16">
        <v>0</v>
      </c>
      <c r="AA54" s="16"/>
      <c r="AB54" s="16">
        <f t="shared" si="14"/>
        <v>0</v>
      </c>
      <c r="AC54" s="16"/>
      <c r="AD54" s="16">
        <f t="shared" si="15"/>
        <v>0</v>
      </c>
    </row>
    <row r="55" spans="1:30" s="1" customFormat="1" ht="12.75">
      <c r="A55" s="4">
        <v>11</v>
      </c>
      <c r="B55" s="3"/>
      <c r="C55" s="19">
        <v>14.1</v>
      </c>
      <c r="D55" s="3" t="s">
        <v>66</v>
      </c>
      <c r="E55" s="4"/>
      <c r="F55" s="15">
        <f t="shared" si="7"/>
        <v>2.4975000000000001</v>
      </c>
      <c r="G55" s="15"/>
      <c r="H55" s="15">
        <f t="shared" si="8"/>
        <v>2.6325000000000003</v>
      </c>
      <c r="I55" s="4"/>
      <c r="J55" s="793">
        <f>'EGD Acc &amp; CCA 19-22'!D28/1000</f>
        <v>0.57499999999999996</v>
      </c>
      <c r="K55" s="16"/>
      <c r="L55" s="15">
        <v>0</v>
      </c>
      <c r="M55" s="16"/>
      <c r="N55" s="15">
        <v>0</v>
      </c>
      <c r="O55" s="16"/>
      <c r="P55" s="16">
        <f t="shared" si="9"/>
        <v>0.57499999999999996</v>
      </c>
      <c r="Q55" s="16"/>
      <c r="R55" s="16">
        <f t="shared" si="16"/>
        <v>3.36</v>
      </c>
      <c r="S55" s="17"/>
      <c r="T55" s="16">
        <f t="shared" si="11"/>
        <v>2.9200000000000004</v>
      </c>
      <c r="U55" s="3"/>
      <c r="V55" s="18">
        <v>0.05</v>
      </c>
      <c r="W55" s="4"/>
      <c r="X55" s="16">
        <f t="shared" ref="X55:X63" si="17">V55*R55</f>
        <v>0.16800000000000001</v>
      </c>
      <c r="Y55" s="16"/>
      <c r="Z55" s="16">
        <f t="shared" ref="Z55:Z63" si="18">V55*T55</f>
        <v>0.14600000000000002</v>
      </c>
      <c r="AA55" s="16"/>
      <c r="AB55" s="16">
        <f t="shared" si="14"/>
        <v>2.9044999999999996</v>
      </c>
      <c r="AC55" s="16"/>
      <c r="AD55" s="16">
        <f t="shared" si="15"/>
        <v>3.0615000000000006</v>
      </c>
    </row>
    <row r="56" spans="1:30" s="1" customFormat="1" ht="12.75">
      <c r="A56" s="4">
        <v>12</v>
      </c>
      <c r="B56" s="3"/>
      <c r="C56" s="19">
        <v>14.1</v>
      </c>
      <c r="D56" s="3" t="s">
        <v>68</v>
      </c>
      <c r="E56" s="4"/>
      <c r="F56" s="15">
        <f t="shared" si="7"/>
        <v>0</v>
      </c>
      <c r="G56" s="15"/>
      <c r="H56" s="15">
        <f t="shared" si="8"/>
        <v>0</v>
      </c>
      <c r="I56" s="4"/>
      <c r="J56" s="793">
        <v>0</v>
      </c>
      <c r="K56" s="16"/>
      <c r="L56" s="15">
        <v>0</v>
      </c>
      <c r="M56" s="16"/>
      <c r="N56" s="15">
        <v>0</v>
      </c>
      <c r="O56" s="16"/>
      <c r="P56" s="16">
        <f t="shared" si="9"/>
        <v>0</v>
      </c>
      <c r="Q56" s="16"/>
      <c r="R56" s="16">
        <f t="shared" si="16"/>
        <v>0</v>
      </c>
      <c r="S56" s="17"/>
      <c r="T56" s="16">
        <f t="shared" si="11"/>
        <v>0</v>
      </c>
      <c r="U56" s="3"/>
      <c r="V56" s="18">
        <v>7.0000000000000007E-2</v>
      </c>
      <c r="W56" s="20"/>
      <c r="X56" s="16">
        <f t="shared" si="17"/>
        <v>0</v>
      </c>
      <c r="Y56" s="16"/>
      <c r="Z56" s="16">
        <f t="shared" si="18"/>
        <v>0</v>
      </c>
      <c r="AA56" s="16"/>
      <c r="AB56" s="16">
        <f t="shared" si="14"/>
        <v>0</v>
      </c>
      <c r="AC56" s="16"/>
      <c r="AD56" s="16">
        <f t="shared" si="15"/>
        <v>0</v>
      </c>
    </row>
    <row r="57" spans="1:30" s="1" customFormat="1" ht="12.75">
      <c r="A57" s="4">
        <v>13</v>
      </c>
      <c r="B57" s="3"/>
      <c r="C57" s="4">
        <v>17</v>
      </c>
      <c r="D57" s="3" t="s">
        <v>70</v>
      </c>
      <c r="E57" s="4"/>
      <c r="F57" s="15">
        <f t="shared" si="7"/>
        <v>0</v>
      </c>
      <c r="G57" s="15"/>
      <c r="H57" s="15">
        <f t="shared" si="8"/>
        <v>0</v>
      </c>
      <c r="I57" s="4"/>
      <c r="J57" s="793">
        <v>0</v>
      </c>
      <c r="K57" s="16"/>
      <c r="L57" s="15">
        <v>0</v>
      </c>
      <c r="M57" s="16"/>
      <c r="N57" s="15">
        <v>0</v>
      </c>
      <c r="O57" s="16"/>
      <c r="P57" s="16">
        <f t="shared" si="9"/>
        <v>0</v>
      </c>
      <c r="Q57" s="16"/>
      <c r="R57" s="16">
        <f t="shared" si="16"/>
        <v>0</v>
      </c>
      <c r="S57" s="17"/>
      <c r="T57" s="16">
        <f t="shared" si="11"/>
        <v>0</v>
      </c>
      <c r="U57" s="3"/>
      <c r="V57" s="18">
        <v>0.08</v>
      </c>
      <c r="W57" s="4"/>
      <c r="X57" s="16">
        <f t="shared" si="17"/>
        <v>0</v>
      </c>
      <c r="Y57" s="16"/>
      <c r="Z57" s="16">
        <f t="shared" si="18"/>
        <v>0</v>
      </c>
      <c r="AA57" s="16"/>
      <c r="AB57" s="16">
        <f t="shared" si="14"/>
        <v>0</v>
      </c>
      <c r="AC57" s="16"/>
      <c r="AD57" s="16">
        <f t="shared" si="15"/>
        <v>0</v>
      </c>
    </row>
    <row r="58" spans="1:30" s="1" customFormat="1" ht="12.75">
      <c r="A58" s="4">
        <v>14</v>
      </c>
      <c r="B58" s="3"/>
      <c r="C58" s="4">
        <v>38</v>
      </c>
      <c r="D58" s="3" t="s">
        <v>72</v>
      </c>
      <c r="E58" s="4"/>
      <c r="F58" s="15">
        <f t="shared" si="7"/>
        <v>0</v>
      </c>
      <c r="G58" s="15"/>
      <c r="H58" s="15">
        <f t="shared" si="8"/>
        <v>0</v>
      </c>
      <c r="I58" s="4"/>
      <c r="J58" s="793">
        <v>0</v>
      </c>
      <c r="K58" s="16"/>
      <c r="L58" s="15">
        <v>0</v>
      </c>
      <c r="M58" s="16"/>
      <c r="N58" s="15">
        <v>0</v>
      </c>
      <c r="O58" s="16"/>
      <c r="P58" s="16">
        <f t="shared" si="9"/>
        <v>0</v>
      </c>
      <c r="Q58" s="16"/>
      <c r="R58" s="16">
        <f t="shared" si="16"/>
        <v>0</v>
      </c>
      <c r="S58" s="17"/>
      <c r="T58" s="16">
        <f t="shared" si="11"/>
        <v>0</v>
      </c>
      <c r="U58" s="3"/>
      <c r="V58" s="18">
        <v>0.3</v>
      </c>
      <c r="W58" s="4"/>
      <c r="X58" s="16">
        <f t="shared" si="17"/>
        <v>0</v>
      </c>
      <c r="Y58" s="16"/>
      <c r="Z58" s="16">
        <f t="shared" si="18"/>
        <v>0</v>
      </c>
      <c r="AA58" s="16"/>
      <c r="AB58" s="16">
        <f t="shared" si="14"/>
        <v>0</v>
      </c>
      <c r="AC58" s="16"/>
      <c r="AD58" s="16">
        <f t="shared" si="15"/>
        <v>0</v>
      </c>
    </row>
    <row r="59" spans="1:30" s="1" customFormat="1" ht="12.75">
      <c r="A59" s="4">
        <v>15</v>
      </c>
      <c r="B59" s="3"/>
      <c r="C59" s="4">
        <v>41</v>
      </c>
      <c r="D59" s="3" t="s">
        <v>74</v>
      </c>
      <c r="E59" s="4"/>
      <c r="F59" s="15">
        <f t="shared" si="7"/>
        <v>120</v>
      </c>
      <c r="G59" s="15"/>
      <c r="H59" s="15">
        <f t="shared" si="8"/>
        <v>168</v>
      </c>
      <c r="I59" s="4"/>
      <c r="J59" s="793">
        <v>0</v>
      </c>
      <c r="K59" s="16"/>
      <c r="L59" s="15">
        <v>0</v>
      </c>
      <c r="M59" s="16"/>
      <c r="N59" s="15">
        <v>0</v>
      </c>
      <c r="O59" s="16"/>
      <c r="P59" s="16">
        <f t="shared" si="9"/>
        <v>0</v>
      </c>
      <c r="Q59" s="16"/>
      <c r="R59" s="16">
        <f t="shared" si="16"/>
        <v>120</v>
      </c>
      <c r="S59" s="17"/>
      <c r="T59" s="16">
        <f t="shared" si="11"/>
        <v>168</v>
      </c>
      <c r="U59" s="3"/>
      <c r="V59" s="18">
        <v>0.25</v>
      </c>
      <c r="W59" s="4"/>
      <c r="X59" s="16">
        <f t="shared" si="17"/>
        <v>30</v>
      </c>
      <c r="Y59" s="16"/>
      <c r="Z59" s="16">
        <f t="shared" si="18"/>
        <v>42</v>
      </c>
      <c r="AA59" s="16"/>
      <c r="AB59" s="16">
        <f t="shared" si="14"/>
        <v>90</v>
      </c>
      <c r="AC59" s="16"/>
      <c r="AD59" s="16">
        <f t="shared" si="15"/>
        <v>126</v>
      </c>
    </row>
    <row r="60" spans="1:30" s="1" customFormat="1" ht="12.75">
      <c r="A60" s="4">
        <v>16</v>
      </c>
      <c r="B60" s="3"/>
      <c r="C60" s="4">
        <v>45</v>
      </c>
      <c r="D60" s="21" t="s">
        <v>76</v>
      </c>
      <c r="E60" s="4"/>
      <c r="F60" s="15">
        <f t="shared" si="7"/>
        <v>0</v>
      </c>
      <c r="G60" s="15"/>
      <c r="H60" s="15">
        <f t="shared" si="8"/>
        <v>0</v>
      </c>
      <c r="I60" s="4"/>
      <c r="J60" s="793">
        <v>0</v>
      </c>
      <c r="K60" s="16"/>
      <c r="L60" s="15">
        <v>0</v>
      </c>
      <c r="M60" s="16"/>
      <c r="N60" s="15">
        <v>0</v>
      </c>
      <c r="O60" s="16"/>
      <c r="P60" s="16">
        <f t="shared" si="9"/>
        <v>0</v>
      </c>
      <c r="Q60" s="16"/>
      <c r="R60" s="16">
        <f t="shared" si="16"/>
        <v>0</v>
      </c>
      <c r="S60" s="17"/>
      <c r="T60" s="16">
        <f t="shared" si="11"/>
        <v>0</v>
      </c>
      <c r="U60" s="3"/>
      <c r="V60" s="18">
        <v>0.45</v>
      </c>
      <c r="W60" s="4"/>
      <c r="X60" s="16">
        <f t="shared" si="17"/>
        <v>0</v>
      </c>
      <c r="Y60" s="16"/>
      <c r="Z60" s="16">
        <f t="shared" si="18"/>
        <v>0</v>
      </c>
      <c r="AA60" s="16"/>
      <c r="AB60" s="16">
        <f t="shared" si="14"/>
        <v>0</v>
      </c>
      <c r="AC60" s="16"/>
      <c r="AD60" s="16">
        <f t="shared" si="15"/>
        <v>0</v>
      </c>
    </row>
    <row r="61" spans="1:30" s="1" customFormat="1" ht="12.75">
      <c r="A61" s="4">
        <v>17</v>
      </c>
      <c r="B61" s="3"/>
      <c r="C61" s="4">
        <v>49</v>
      </c>
      <c r="D61" s="3" t="s">
        <v>78</v>
      </c>
      <c r="E61" s="4"/>
      <c r="F61" s="15">
        <f t="shared" si="7"/>
        <v>0</v>
      </c>
      <c r="G61" s="15"/>
      <c r="H61" s="15">
        <f t="shared" si="8"/>
        <v>0</v>
      </c>
      <c r="I61" s="4"/>
      <c r="J61" s="793">
        <v>0</v>
      </c>
      <c r="K61" s="16"/>
      <c r="L61" s="15">
        <v>0</v>
      </c>
      <c r="M61" s="16"/>
      <c r="N61" s="15">
        <v>0</v>
      </c>
      <c r="O61" s="16"/>
      <c r="P61" s="16">
        <f t="shared" si="9"/>
        <v>0</v>
      </c>
      <c r="Q61" s="16"/>
      <c r="R61" s="16">
        <f t="shared" si="16"/>
        <v>0</v>
      </c>
      <c r="S61" s="17"/>
      <c r="T61" s="16">
        <f t="shared" si="11"/>
        <v>0</v>
      </c>
      <c r="U61" s="3"/>
      <c r="V61" s="18">
        <v>0.08</v>
      </c>
      <c r="W61" s="4"/>
      <c r="X61" s="16">
        <f t="shared" si="17"/>
        <v>0</v>
      </c>
      <c r="Y61" s="16"/>
      <c r="Z61" s="16">
        <f t="shared" si="18"/>
        <v>0</v>
      </c>
      <c r="AA61" s="16"/>
      <c r="AB61" s="16">
        <f t="shared" si="14"/>
        <v>0</v>
      </c>
      <c r="AC61" s="16"/>
      <c r="AD61" s="16">
        <f t="shared" si="15"/>
        <v>0</v>
      </c>
    </row>
    <row r="62" spans="1:30" s="1" customFormat="1" ht="12.75">
      <c r="A62" s="4">
        <v>18</v>
      </c>
      <c r="B62" s="3"/>
      <c r="C62" s="4">
        <v>50</v>
      </c>
      <c r="D62" s="21" t="s">
        <v>80</v>
      </c>
      <c r="E62" s="4"/>
      <c r="F62" s="15">
        <f t="shared" si="7"/>
        <v>150.97249999999985</v>
      </c>
      <c r="G62" s="15"/>
      <c r="H62" s="15">
        <f t="shared" si="8"/>
        <v>625.45749999999998</v>
      </c>
      <c r="I62" s="4"/>
      <c r="J62" s="793">
        <f>'EGD Acc &amp; CCA 19-22'!D24/1000</f>
        <v>2978.1478556757852</v>
      </c>
      <c r="K62" s="16"/>
      <c r="L62" s="15">
        <v>0</v>
      </c>
      <c r="M62" s="16"/>
      <c r="N62" s="15">
        <v>0</v>
      </c>
      <c r="O62" s="16"/>
      <c r="P62" s="16">
        <f t="shared" si="9"/>
        <v>2978.1478556757852</v>
      </c>
      <c r="Q62" s="16"/>
      <c r="R62" s="16">
        <f t="shared" si="16"/>
        <v>4618.1942835136779</v>
      </c>
      <c r="S62" s="17"/>
      <c r="T62" s="16">
        <f t="shared" si="11"/>
        <v>2114.5314278378928</v>
      </c>
      <c r="U62" s="3"/>
      <c r="V62" s="18">
        <v>0.55000000000000004</v>
      </c>
      <c r="W62" s="4"/>
      <c r="X62" s="16">
        <f t="shared" si="17"/>
        <v>2540.0068559325232</v>
      </c>
      <c r="Y62" s="16"/>
      <c r="Z62" s="16">
        <f t="shared" si="18"/>
        <v>1162.9922853108412</v>
      </c>
      <c r="AA62" s="16"/>
      <c r="AB62" s="16">
        <f t="shared" si="14"/>
        <v>589.11349974326185</v>
      </c>
      <c r="AC62" s="16"/>
      <c r="AD62" s="16">
        <f t="shared" si="15"/>
        <v>2440.6130703649442</v>
      </c>
    </row>
    <row r="63" spans="1:30" s="1" customFormat="1" ht="12.75">
      <c r="A63" s="4">
        <v>19</v>
      </c>
      <c r="B63" s="3"/>
      <c r="C63" s="4">
        <v>51</v>
      </c>
      <c r="D63" s="3" t="s">
        <v>82</v>
      </c>
      <c r="E63" s="4"/>
      <c r="F63" s="22">
        <f t="shared" si="7"/>
        <v>29216.642</v>
      </c>
      <c r="G63" s="15"/>
      <c r="H63" s="22">
        <f t="shared" si="8"/>
        <v>31143.013999999999</v>
      </c>
      <c r="I63" s="4"/>
      <c r="J63" s="794">
        <f>'EGD Acc &amp; CCA 19-22'!D25/1000</f>
        <v>260589.26135897127</v>
      </c>
      <c r="K63" s="16"/>
      <c r="L63" s="22">
        <v>0</v>
      </c>
      <c r="M63" s="16"/>
      <c r="N63" s="22">
        <v>0</v>
      </c>
      <c r="O63" s="16"/>
      <c r="P63" s="23">
        <f t="shared" si="9"/>
        <v>260589.26135897127</v>
      </c>
      <c r="Q63" s="16"/>
      <c r="R63" s="23">
        <f t="shared" si="16"/>
        <v>420100.53403845691</v>
      </c>
      <c r="S63" s="17"/>
      <c r="T63" s="23">
        <f t="shared" si="11"/>
        <v>161437.64467948565</v>
      </c>
      <c r="U63" s="3"/>
      <c r="V63" s="18">
        <v>0.06</v>
      </c>
      <c r="W63" s="4"/>
      <c r="X63" s="23">
        <f t="shared" si="17"/>
        <v>25206.032042307415</v>
      </c>
      <c r="Y63" s="16"/>
      <c r="Z63" s="23">
        <f t="shared" si="18"/>
        <v>9686.2586807691387</v>
      </c>
      <c r="AA63" s="16"/>
      <c r="AB63" s="23">
        <f t="shared" si="14"/>
        <v>264599.87131666386</v>
      </c>
      <c r="AC63" s="16"/>
      <c r="AD63" s="23">
        <f t="shared" si="15"/>
        <v>282046.01667820214</v>
      </c>
    </row>
    <row r="64" spans="1:30" s="1" customFormat="1" ht="12.75">
      <c r="A64" s="3"/>
      <c r="B64" s="3"/>
      <c r="C64" s="4"/>
      <c r="D64" s="3"/>
      <c r="E64" s="3"/>
      <c r="F64" s="3"/>
      <c r="G64" s="3"/>
      <c r="H64" s="3"/>
      <c r="I64" s="3"/>
      <c r="J64" s="16"/>
      <c r="K64" s="16"/>
      <c r="L64" s="16"/>
      <c r="M64" s="16"/>
      <c r="N64" s="16"/>
      <c r="O64" s="16"/>
      <c r="P64" s="16"/>
      <c r="Q64" s="16"/>
      <c r="R64" s="16"/>
      <c r="S64" s="17"/>
      <c r="T64" s="16"/>
      <c r="U64" s="3"/>
      <c r="V64" s="4"/>
      <c r="W64" s="3"/>
      <c r="X64" s="24"/>
      <c r="Y64" s="24"/>
      <c r="Z64" s="24"/>
      <c r="AB64" s="24"/>
    </row>
    <row r="65" spans="1:30" s="1" customFormat="1" ht="13.5" thickBot="1">
      <c r="A65" s="3">
        <v>20</v>
      </c>
      <c r="B65" s="3"/>
      <c r="C65" s="3" t="s">
        <v>84</v>
      </c>
      <c r="D65" s="3"/>
      <c r="E65" s="25" t="s">
        <v>85</v>
      </c>
      <c r="F65" s="26">
        <f>SUM(F45:F64)</f>
        <v>30502.167000000001</v>
      </c>
      <c r="G65" s="16">
        <f>SUM(G45:G64)</f>
        <v>0</v>
      </c>
      <c r="H65" s="26">
        <f>SUM(H45:H64)</f>
        <v>38932.989000000001</v>
      </c>
      <c r="I65" s="25"/>
      <c r="J65" s="795">
        <f>SUM(J45:J64)</f>
        <v>302735.81382979546</v>
      </c>
      <c r="K65" s="16"/>
      <c r="L65" s="26">
        <f>SUM(L45:L64)</f>
        <v>0</v>
      </c>
      <c r="M65" s="27"/>
      <c r="N65" s="26">
        <f>SUM(N45:N64)</f>
        <v>0</v>
      </c>
      <c r="O65" s="27"/>
      <c r="P65" s="26">
        <f>SUM(P45:P64)</f>
        <v>302735.81382979546</v>
      </c>
      <c r="Q65" s="16"/>
      <c r="R65" s="26">
        <f>SUM(R45:R64)</f>
        <v>469374.58210909495</v>
      </c>
      <c r="S65" s="27" t="s">
        <v>85</v>
      </c>
      <c r="T65" s="26">
        <f>SUM(T45:T64)</f>
        <v>190300.89591489773</v>
      </c>
      <c r="U65" s="3"/>
      <c r="V65" s="4"/>
      <c r="W65" s="25" t="s">
        <v>85</v>
      </c>
      <c r="X65" s="28">
        <f>SUM(X45:X64)</f>
        <v>62419.033086913347</v>
      </c>
      <c r="Y65" s="29" t="s">
        <v>85</v>
      </c>
      <c r="Z65" s="28">
        <f>SUM(Z45:Z64)</f>
        <v>33313.927574170528</v>
      </c>
      <c r="AB65" s="28">
        <f>SUM(AB45:AB64)</f>
        <v>270818.94774288213</v>
      </c>
      <c r="AD65" s="28">
        <f>SUM(AD45:AD64)</f>
        <v>308354.87525562494</v>
      </c>
    </row>
    <row r="66" spans="1:30" s="1" customFormat="1" ht="13.5" thickTop="1">
      <c r="A66" s="3"/>
      <c r="B66" s="3"/>
      <c r="C66" s="4"/>
      <c r="D66" s="3"/>
      <c r="E66" s="4"/>
      <c r="F66" s="4"/>
      <c r="G66" s="4"/>
      <c r="H66" s="4"/>
      <c r="I66" s="4"/>
      <c r="J66" s="3"/>
      <c r="K66" s="3"/>
      <c r="L66" s="3"/>
      <c r="M66" s="3"/>
      <c r="N66" s="3"/>
      <c r="O66" s="3"/>
    </row>
    <row r="67" spans="1:30" s="1" customFormat="1" ht="12.75">
      <c r="A67" s="31"/>
      <c r="B67" s="3"/>
      <c r="C67" s="4"/>
      <c r="D67" s="3"/>
      <c r="E67" s="3"/>
      <c r="F67" s="3"/>
      <c r="G67" s="3"/>
      <c r="H67" s="3"/>
      <c r="I67" s="3"/>
      <c r="J67" s="32">
        <f>J65-'EGD Acc &amp; CCA 19-21'!D31/1000</f>
        <v>0</v>
      </c>
      <c r="K67" s="3"/>
      <c r="L67" s="3"/>
      <c r="M67" s="3"/>
      <c r="N67" s="3"/>
      <c r="O67" s="3"/>
      <c r="Z67" s="821"/>
    </row>
    <row r="68" spans="1:30" s="1" customFormat="1" ht="12.75">
      <c r="A68" s="31"/>
      <c r="B68" s="3"/>
      <c r="C68" s="4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</row>
    <row r="69" spans="1:30" s="1" customFormat="1" ht="12.75">
      <c r="A69" s="3"/>
      <c r="B69" s="3"/>
      <c r="C69" s="4"/>
      <c r="D69" s="5" t="s">
        <v>120</v>
      </c>
      <c r="E69" s="3"/>
      <c r="F69" s="6" t="s">
        <v>3</v>
      </c>
      <c r="G69" s="3"/>
      <c r="H69" s="6" t="s">
        <v>3</v>
      </c>
      <c r="I69" s="3"/>
      <c r="J69" s="6" t="s">
        <v>4</v>
      </c>
      <c r="K69" s="7"/>
      <c r="L69" s="7"/>
      <c r="M69" s="4"/>
      <c r="N69" s="7"/>
      <c r="O69" s="4"/>
      <c r="P69" s="7" t="s">
        <v>5</v>
      </c>
      <c r="Q69" s="7"/>
      <c r="R69" s="7" t="s">
        <v>6</v>
      </c>
      <c r="S69" s="8"/>
      <c r="T69" s="7" t="s">
        <v>7</v>
      </c>
      <c r="U69" s="7"/>
      <c r="V69" s="7"/>
      <c r="W69" s="7"/>
      <c r="X69" s="7"/>
      <c r="Y69" s="8"/>
      <c r="Z69" s="8"/>
      <c r="AB69" s="6" t="s">
        <v>8</v>
      </c>
      <c r="AC69" s="3"/>
      <c r="AD69" s="6" t="s">
        <v>8</v>
      </c>
    </row>
    <row r="70" spans="1:30" s="1" customFormat="1" ht="12.75">
      <c r="A70" s="3" t="s">
        <v>9</v>
      </c>
      <c r="B70" s="3"/>
      <c r="C70" s="4"/>
      <c r="D70" s="3"/>
      <c r="E70" s="3"/>
      <c r="F70" s="4" t="s">
        <v>10</v>
      </c>
      <c r="G70" s="3"/>
      <c r="H70" s="4" t="s">
        <v>10</v>
      </c>
      <c r="I70" s="3"/>
      <c r="J70" s="4" t="s">
        <v>11</v>
      </c>
      <c r="K70" s="4"/>
      <c r="L70" s="4" t="s">
        <v>119</v>
      </c>
      <c r="M70" s="4"/>
      <c r="N70" s="4" t="s">
        <v>13</v>
      </c>
      <c r="O70" s="4"/>
      <c r="P70" s="4" t="s">
        <v>116</v>
      </c>
      <c r="Q70" s="4"/>
      <c r="R70" s="4" t="s">
        <v>15</v>
      </c>
      <c r="S70" s="8"/>
      <c r="T70" s="4" t="s">
        <v>15</v>
      </c>
      <c r="U70" s="4"/>
      <c r="V70" s="4" t="s">
        <v>16</v>
      </c>
      <c r="W70" s="4"/>
      <c r="X70" s="4" t="s">
        <v>17</v>
      </c>
      <c r="Y70" s="4"/>
      <c r="Z70" s="4" t="s">
        <v>18</v>
      </c>
      <c r="AB70" s="4" t="s">
        <v>10</v>
      </c>
      <c r="AC70" s="3"/>
      <c r="AD70" s="4" t="s">
        <v>10</v>
      </c>
    </row>
    <row r="71" spans="1:30" s="1" customFormat="1" ht="12.75">
      <c r="A71" s="9" t="s">
        <v>20</v>
      </c>
      <c r="B71" s="3"/>
      <c r="C71" s="9" t="s">
        <v>21</v>
      </c>
      <c r="D71" s="10"/>
      <c r="E71" s="3"/>
      <c r="F71" s="11" t="s">
        <v>6</v>
      </c>
      <c r="G71" s="3"/>
      <c r="H71" s="11" t="s">
        <v>7</v>
      </c>
      <c r="I71" s="3"/>
      <c r="J71" s="11" t="s">
        <v>6</v>
      </c>
      <c r="K71" s="4"/>
      <c r="L71" s="11" t="s">
        <v>5</v>
      </c>
      <c r="M71" s="4"/>
      <c r="N71" s="11" t="s">
        <v>5</v>
      </c>
      <c r="O71" s="4"/>
      <c r="P71" s="11" t="s">
        <v>117</v>
      </c>
      <c r="Q71" s="4"/>
      <c r="R71" s="11" t="s">
        <v>23</v>
      </c>
      <c r="S71" s="8"/>
      <c r="T71" s="11" t="s">
        <v>23</v>
      </c>
      <c r="U71" s="4"/>
      <c r="V71" s="11" t="s">
        <v>24</v>
      </c>
      <c r="W71" s="4"/>
      <c r="X71" s="11" t="s">
        <v>25</v>
      </c>
      <c r="Y71" s="4"/>
      <c r="Z71" s="11" t="s">
        <v>25</v>
      </c>
      <c r="AB71" s="11" t="s">
        <v>6</v>
      </c>
      <c r="AC71" s="3"/>
      <c r="AD71" s="11" t="s">
        <v>7</v>
      </c>
    </row>
    <row r="72" spans="1:30" s="1" customFormat="1" ht="12.75">
      <c r="A72" s="3"/>
      <c r="B72" s="3"/>
      <c r="C72" s="4"/>
      <c r="D72" s="3"/>
      <c r="E72" s="3"/>
      <c r="F72" s="4" t="s">
        <v>27</v>
      </c>
      <c r="G72" s="3"/>
      <c r="H72" s="4" t="s">
        <v>28</v>
      </c>
      <c r="I72" s="3"/>
      <c r="J72" s="4" t="s">
        <v>29</v>
      </c>
      <c r="K72" s="3"/>
      <c r="L72" s="4" t="s">
        <v>30</v>
      </c>
      <c r="N72" s="47" t="s">
        <v>31</v>
      </c>
      <c r="O72" s="12"/>
      <c r="P72" s="4" t="s">
        <v>32</v>
      </c>
      <c r="Q72" s="12"/>
      <c r="R72" s="4" t="s">
        <v>33</v>
      </c>
      <c r="S72" s="12"/>
      <c r="T72" s="4" t="s">
        <v>34</v>
      </c>
      <c r="U72" s="12"/>
      <c r="V72" s="4" t="s">
        <v>35</v>
      </c>
      <c r="W72" s="12"/>
      <c r="X72" s="4" t="s">
        <v>36</v>
      </c>
      <c r="Z72" s="8" t="s">
        <v>37</v>
      </c>
      <c r="AA72" s="8"/>
      <c r="AB72" s="8" t="s">
        <v>38</v>
      </c>
      <c r="AC72" s="8"/>
      <c r="AD72" s="8" t="s">
        <v>39</v>
      </c>
    </row>
    <row r="73" spans="1:30" s="1" customFormat="1" ht="12.75">
      <c r="A73" s="4"/>
      <c r="B73" s="3"/>
      <c r="C73" s="4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T73" s="3"/>
      <c r="U73" s="3"/>
      <c r="V73" s="3"/>
      <c r="W73" s="3"/>
      <c r="X73" s="3"/>
      <c r="Y73" s="3"/>
      <c r="Z73" s="3"/>
    </row>
    <row r="74" spans="1:30" s="1" customFormat="1" ht="15">
      <c r="A74" s="4"/>
      <c r="B74" s="3"/>
      <c r="C74" s="3" t="s">
        <v>42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T74" s="3"/>
      <c r="U74" s="3"/>
      <c r="V74" s="13"/>
      <c r="W74" s="14"/>
      <c r="X74" s="3"/>
      <c r="Y74" s="14"/>
      <c r="Z74" s="3"/>
    </row>
    <row r="75" spans="1:30" s="1" customFormat="1" ht="12.75">
      <c r="A75" s="4">
        <v>1</v>
      </c>
      <c r="B75" s="3"/>
      <c r="C75" s="4">
        <v>1</v>
      </c>
      <c r="D75" s="3" t="s">
        <v>45</v>
      </c>
      <c r="E75" s="4"/>
      <c r="F75" s="15">
        <f>AB45</f>
        <v>0</v>
      </c>
      <c r="G75" s="15"/>
      <c r="H75" s="15">
        <f>AD45</f>
        <v>0</v>
      </c>
      <c r="I75" s="4"/>
      <c r="J75" s="793">
        <v>0</v>
      </c>
      <c r="K75" s="16"/>
      <c r="L75" s="793">
        <v>0</v>
      </c>
      <c r="M75" s="16"/>
      <c r="N75" s="793">
        <v>0</v>
      </c>
      <c r="O75" s="16"/>
      <c r="P75" s="16">
        <f>J75-L75-N75</f>
        <v>0</v>
      </c>
      <c r="Q75" s="16"/>
      <c r="R75" s="16">
        <f>F75+P75*1.5</f>
        <v>0</v>
      </c>
      <c r="S75" s="17"/>
      <c r="T75" s="16">
        <f>H75+P75*0.5</f>
        <v>0</v>
      </c>
      <c r="U75" s="3"/>
      <c r="V75" s="18">
        <v>0.04</v>
      </c>
      <c r="W75" s="4"/>
      <c r="X75" s="16">
        <f>V75*R75</f>
        <v>0</v>
      </c>
      <c r="Y75" s="16"/>
      <c r="Z75" s="16">
        <f>V75*T75</f>
        <v>0</v>
      </c>
      <c r="AA75" s="16"/>
      <c r="AB75" s="16">
        <f>F75+P75-X75</f>
        <v>0</v>
      </c>
      <c r="AC75" s="16"/>
      <c r="AD75" s="16">
        <f>H75+P75-Z75</f>
        <v>0</v>
      </c>
    </row>
    <row r="76" spans="1:30" s="1" customFormat="1" ht="12.75">
      <c r="A76" s="4">
        <v>2</v>
      </c>
      <c r="B76" s="3"/>
      <c r="C76" s="4">
        <v>1</v>
      </c>
      <c r="D76" s="3" t="s">
        <v>47</v>
      </c>
      <c r="E76" s="4"/>
      <c r="F76" s="15">
        <f t="shared" ref="F76:F93" si="19">AB46</f>
        <v>0</v>
      </c>
      <c r="G76" s="15"/>
      <c r="H76" s="15">
        <f t="shared" ref="H76:H93" si="20">AD46</f>
        <v>0</v>
      </c>
      <c r="I76" s="4"/>
      <c r="J76" s="793">
        <v>0</v>
      </c>
      <c r="K76" s="16"/>
      <c r="L76" s="793">
        <v>0</v>
      </c>
      <c r="M76" s="16"/>
      <c r="N76" s="793">
        <v>0</v>
      </c>
      <c r="O76" s="16"/>
      <c r="P76" s="16">
        <f t="shared" ref="P76:P93" si="21">J76-L76-N76</f>
        <v>0</v>
      </c>
      <c r="Q76" s="16"/>
      <c r="R76" s="16">
        <f t="shared" ref="R76:R82" si="22">F76+P76*1.5</f>
        <v>0</v>
      </c>
      <c r="S76" s="17"/>
      <c r="T76" s="16">
        <f t="shared" ref="T76:T93" si="23">H76+P76*0.5</f>
        <v>0</v>
      </c>
      <c r="U76" s="3"/>
      <c r="V76" s="18">
        <v>0.06</v>
      </c>
      <c r="W76" s="4"/>
      <c r="X76" s="16">
        <f t="shared" ref="X76:X83" si="24">V76*R76</f>
        <v>0</v>
      </c>
      <c r="Y76" s="16"/>
      <c r="Z76" s="16">
        <f t="shared" ref="Z76:Z83" si="25">V76*T76</f>
        <v>0</v>
      </c>
      <c r="AA76" s="16"/>
      <c r="AB76" s="16">
        <f t="shared" ref="AB76:AB93" si="26">F76+P76-X76</f>
        <v>0</v>
      </c>
      <c r="AC76" s="16"/>
      <c r="AD76" s="16">
        <f t="shared" ref="AD76:AD93" si="27">H76+P76-Z76</f>
        <v>0</v>
      </c>
    </row>
    <row r="77" spans="1:30" s="1" customFormat="1" ht="12.75">
      <c r="A77" s="4">
        <v>3</v>
      </c>
      <c r="B77" s="3"/>
      <c r="C77" s="4">
        <v>2</v>
      </c>
      <c r="D77" s="3" t="s">
        <v>49</v>
      </c>
      <c r="E77" s="4"/>
      <c r="F77" s="15">
        <f t="shared" si="19"/>
        <v>0</v>
      </c>
      <c r="G77" s="15"/>
      <c r="H77" s="15">
        <f t="shared" si="20"/>
        <v>0</v>
      </c>
      <c r="I77" s="4"/>
      <c r="J77" s="793">
        <v>0</v>
      </c>
      <c r="K77" s="16"/>
      <c r="L77" s="793">
        <v>0</v>
      </c>
      <c r="M77" s="16"/>
      <c r="N77" s="793">
        <v>0</v>
      </c>
      <c r="O77" s="16"/>
      <c r="P77" s="16">
        <f t="shared" si="21"/>
        <v>0</v>
      </c>
      <c r="Q77" s="16"/>
      <c r="R77" s="16">
        <f t="shared" si="22"/>
        <v>0</v>
      </c>
      <c r="S77" s="17"/>
      <c r="T77" s="16">
        <f t="shared" si="23"/>
        <v>0</v>
      </c>
      <c r="U77" s="3"/>
      <c r="V77" s="18">
        <v>0.06</v>
      </c>
      <c r="W77" s="4"/>
      <c r="X77" s="16">
        <f t="shared" si="24"/>
        <v>0</v>
      </c>
      <c r="Y77" s="16"/>
      <c r="Z77" s="16">
        <f t="shared" si="25"/>
        <v>0</v>
      </c>
      <c r="AA77" s="16"/>
      <c r="AB77" s="16">
        <f t="shared" si="26"/>
        <v>0</v>
      </c>
      <c r="AC77" s="16"/>
      <c r="AD77" s="16">
        <f t="shared" si="27"/>
        <v>0</v>
      </c>
    </row>
    <row r="78" spans="1:30" s="1" customFormat="1" ht="12.75">
      <c r="A78" s="4">
        <v>4</v>
      </c>
      <c r="B78" s="3"/>
      <c r="C78" s="4">
        <v>3</v>
      </c>
      <c r="D78" s="3" t="s">
        <v>51</v>
      </c>
      <c r="E78" s="4"/>
      <c r="F78" s="15">
        <f t="shared" si="19"/>
        <v>0</v>
      </c>
      <c r="G78" s="15"/>
      <c r="H78" s="15">
        <f t="shared" si="20"/>
        <v>0</v>
      </c>
      <c r="I78" s="4"/>
      <c r="J78" s="793">
        <v>0</v>
      </c>
      <c r="K78" s="16"/>
      <c r="L78" s="793">
        <v>0</v>
      </c>
      <c r="M78" s="16"/>
      <c r="N78" s="793">
        <v>0</v>
      </c>
      <c r="O78" s="16"/>
      <c r="P78" s="16">
        <f t="shared" si="21"/>
        <v>0</v>
      </c>
      <c r="Q78" s="16"/>
      <c r="R78" s="16">
        <f t="shared" si="22"/>
        <v>0</v>
      </c>
      <c r="S78" s="17"/>
      <c r="T78" s="16">
        <f t="shared" si="23"/>
        <v>0</v>
      </c>
      <c r="U78" s="3"/>
      <c r="V78" s="18">
        <v>0.05</v>
      </c>
      <c r="W78" s="4"/>
      <c r="X78" s="16">
        <f t="shared" si="24"/>
        <v>0</v>
      </c>
      <c r="Y78" s="16"/>
      <c r="Z78" s="16">
        <f t="shared" si="25"/>
        <v>0</v>
      </c>
      <c r="AA78" s="16"/>
      <c r="AB78" s="16">
        <f t="shared" si="26"/>
        <v>0</v>
      </c>
      <c r="AC78" s="16"/>
      <c r="AD78" s="16">
        <f t="shared" si="27"/>
        <v>0</v>
      </c>
    </row>
    <row r="79" spans="1:30" s="1" customFormat="1" ht="12.75">
      <c r="A79" s="4">
        <v>5</v>
      </c>
      <c r="B79" s="3"/>
      <c r="C79" s="4">
        <v>6</v>
      </c>
      <c r="D79" s="3" t="s">
        <v>53</v>
      </c>
      <c r="E79" s="4"/>
      <c r="F79" s="15">
        <f t="shared" si="19"/>
        <v>0</v>
      </c>
      <c r="G79" s="15"/>
      <c r="H79" s="15">
        <f t="shared" si="20"/>
        <v>0</v>
      </c>
      <c r="I79" s="4"/>
      <c r="J79" s="793">
        <v>0</v>
      </c>
      <c r="K79" s="16"/>
      <c r="L79" s="793">
        <v>0</v>
      </c>
      <c r="M79" s="16"/>
      <c r="N79" s="793">
        <v>0</v>
      </c>
      <c r="O79" s="16"/>
      <c r="P79" s="16">
        <f t="shared" si="21"/>
        <v>0</v>
      </c>
      <c r="Q79" s="16"/>
      <c r="R79" s="16">
        <f t="shared" si="22"/>
        <v>0</v>
      </c>
      <c r="S79" s="17"/>
      <c r="T79" s="16">
        <f t="shared" si="23"/>
        <v>0</v>
      </c>
      <c r="U79" s="3"/>
      <c r="V79" s="18">
        <v>0.1</v>
      </c>
      <c r="W79" s="4"/>
      <c r="X79" s="16">
        <f t="shared" si="24"/>
        <v>0</v>
      </c>
      <c r="Y79" s="16"/>
      <c r="Z79" s="16">
        <f t="shared" si="25"/>
        <v>0</v>
      </c>
      <c r="AA79" s="16"/>
      <c r="AB79" s="16">
        <f t="shared" si="26"/>
        <v>0</v>
      </c>
      <c r="AC79" s="16"/>
      <c r="AD79" s="16">
        <f t="shared" si="27"/>
        <v>0</v>
      </c>
    </row>
    <row r="80" spans="1:30" s="1" customFormat="1" ht="12.75">
      <c r="A80" s="4">
        <v>6</v>
      </c>
      <c r="B80" s="3"/>
      <c r="C80" s="4">
        <v>7</v>
      </c>
      <c r="D80" s="3" t="s">
        <v>55</v>
      </c>
      <c r="E80" s="4"/>
      <c r="F80" s="15">
        <f t="shared" si="19"/>
        <v>0</v>
      </c>
      <c r="G80" s="15"/>
      <c r="H80" s="15">
        <f t="shared" si="20"/>
        <v>0</v>
      </c>
      <c r="I80" s="4"/>
      <c r="J80" s="793">
        <v>0</v>
      </c>
      <c r="K80" s="16"/>
      <c r="L80" s="793">
        <v>0</v>
      </c>
      <c r="M80" s="16"/>
      <c r="N80" s="793">
        <v>0</v>
      </c>
      <c r="O80" s="16"/>
      <c r="P80" s="16">
        <f t="shared" si="21"/>
        <v>0</v>
      </c>
      <c r="Q80" s="16"/>
      <c r="R80" s="16">
        <f t="shared" si="22"/>
        <v>0</v>
      </c>
      <c r="S80" s="17"/>
      <c r="T80" s="16">
        <f t="shared" si="23"/>
        <v>0</v>
      </c>
      <c r="U80" s="3"/>
      <c r="V80" s="18">
        <v>0.15</v>
      </c>
      <c r="W80" s="4"/>
      <c r="X80" s="16">
        <f t="shared" si="24"/>
        <v>0</v>
      </c>
      <c r="Y80" s="16"/>
      <c r="Z80" s="16">
        <f t="shared" si="25"/>
        <v>0</v>
      </c>
      <c r="AA80" s="16"/>
      <c r="AB80" s="16">
        <f t="shared" si="26"/>
        <v>0</v>
      </c>
      <c r="AC80" s="16"/>
      <c r="AD80" s="16">
        <f t="shared" si="27"/>
        <v>0</v>
      </c>
    </row>
    <row r="81" spans="1:30" s="1" customFormat="1" ht="12.75">
      <c r="A81" s="4">
        <v>7</v>
      </c>
      <c r="B81" s="3"/>
      <c r="C81" s="4">
        <v>8</v>
      </c>
      <c r="D81" s="3" t="s">
        <v>57</v>
      </c>
      <c r="E81" s="4"/>
      <c r="F81" s="15">
        <f t="shared" si="19"/>
        <v>190.16590740673132</v>
      </c>
      <c r="G81" s="15"/>
      <c r="H81" s="15">
        <f t="shared" si="20"/>
        <v>244.49902380865456</v>
      </c>
      <c r="I81" s="4"/>
      <c r="J81" s="793">
        <f>'EGD Acc &amp; CCA 19-22'!D55/1000</f>
        <v>10287.954</v>
      </c>
      <c r="K81" s="16"/>
      <c r="L81" s="793">
        <v>0</v>
      </c>
      <c r="M81" s="16"/>
      <c r="N81" s="793">
        <v>0</v>
      </c>
      <c r="O81" s="16"/>
      <c r="P81" s="16">
        <f t="shared" si="21"/>
        <v>10287.954</v>
      </c>
      <c r="Q81" s="16"/>
      <c r="R81" s="16">
        <f t="shared" si="22"/>
        <v>15622.096907406732</v>
      </c>
      <c r="S81" s="17"/>
      <c r="T81" s="16">
        <f t="shared" si="23"/>
        <v>5388.4760238086546</v>
      </c>
      <c r="U81" s="3"/>
      <c r="V81" s="18">
        <v>0.2</v>
      </c>
      <c r="W81" s="4"/>
      <c r="X81" s="16">
        <f t="shared" si="24"/>
        <v>3124.4193814813466</v>
      </c>
      <c r="Y81" s="16"/>
      <c r="Z81" s="16">
        <f t="shared" si="25"/>
        <v>1077.695204761731</v>
      </c>
      <c r="AA81" s="16"/>
      <c r="AB81" s="16">
        <f t="shared" si="26"/>
        <v>7353.7005259253856</v>
      </c>
      <c r="AC81" s="16"/>
      <c r="AD81" s="16">
        <f t="shared" si="27"/>
        <v>9454.757819046923</v>
      </c>
    </row>
    <row r="82" spans="1:30" s="1" customFormat="1" ht="12.75">
      <c r="A82" s="4">
        <v>8</v>
      </c>
      <c r="B82" s="3"/>
      <c r="C82" s="4">
        <v>10</v>
      </c>
      <c r="D82" s="3" t="s">
        <v>59</v>
      </c>
      <c r="E82" s="4"/>
      <c r="F82" s="15">
        <f t="shared" si="19"/>
        <v>5346.8925190682639</v>
      </c>
      <c r="G82" s="15"/>
      <c r="H82" s="15">
        <f t="shared" si="20"/>
        <v>8263.3793476509527</v>
      </c>
      <c r="I82" s="4"/>
      <c r="J82" s="793">
        <v>0</v>
      </c>
      <c r="K82" s="16"/>
      <c r="L82" s="793">
        <v>0</v>
      </c>
      <c r="M82" s="16"/>
      <c r="N82" s="793">
        <v>0</v>
      </c>
      <c r="O82" s="16"/>
      <c r="P82" s="16">
        <f t="shared" si="21"/>
        <v>0</v>
      </c>
      <c r="Q82" s="16"/>
      <c r="R82" s="16">
        <f t="shared" si="22"/>
        <v>5346.8925190682639</v>
      </c>
      <c r="S82" s="17"/>
      <c r="T82" s="16">
        <f t="shared" si="23"/>
        <v>8263.3793476509527</v>
      </c>
      <c r="U82" s="3"/>
      <c r="V82" s="18">
        <v>0.3</v>
      </c>
      <c r="W82" s="4"/>
      <c r="X82" s="16">
        <f t="shared" si="24"/>
        <v>1604.0677557204792</v>
      </c>
      <c r="Y82" s="16"/>
      <c r="Z82" s="16">
        <f t="shared" si="25"/>
        <v>2479.0138042952858</v>
      </c>
      <c r="AA82" s="16"/>
      <c r="AB82" s="16">
        <f t="shared" si="26"/>
        <v>3742.8247633477849</v>
      </c>
      <c r="AC82" s="16"/>
      <c r="AD82" s="16">
        <f t="shared" si="27"/>
        <v>5784.3655433556669</v>
      </c>
    </row>
    <row r="83" spans="1:30" s="1" customFormat="1" ht="12.75">
      <c r="A83" s="4">
        <v>9</v>
      </c>
      <c r="B83" s="3"/>
      <c r="C83" s="4">
        <v>12</v>
      </c>
      <c r="D83" s="3" t="s">
        <v>61</v>
      </c>
      <c r="E83" s="4"/>
      <c r="F83" s="15">
        <f t="shared" si="19"/>
        <v>0</v>
      </c>
      <c r="G83" s="15"/>
      <c r="H83" s="15">
        <f t="shared" si="20"/>
        <v>15231.305635598248</v>
      </c>
      <c r="I83" s="4"/>
      <c r="J83" s="793">
        <f>'EGD Acc &amp; CCA 19-22'!D57/1000+'EGD Acc &amp; CCA 19-22'!D77/1000</f>
        <v>8738.5104770128346</v>
      </c>
      <c r="K83" s="16"/>
      <c r="L83" s="793">
        <v>0</v>
      </c>
      <c r="M83" s="16"/>
      <c r="N83" s="793">
        <f>'EGD Acc &amp; CCA 19-22'!D77/1000</f>
        <v>756.78739159600048</v>
      </c>
      <c r="O83" s="16"/>
      <c r="P83" s="16">
        <f t="shared" si="21"/>
        <v>7981.7230854168338</v>
      </c>
      <c r="Q83" s="16"/>
      <c r="R83" s="16">
        <f>F83+P83*1</f>
        <v>7981.7230854168338</v>
      </c>
      <c r="S83" s="17"/>
      <c r="T83" s="16">
        <f t="shared" si="23"/>
        <v>19222.167178306663</v>
      </c>
      <c r="U83" s="3"/>
      <c r="V83" s="18">
        <v>1</v>
      </c>
      <c r="W83" s="4"/>
      <c r="X83" s="16">
        <f t="shared" si="24"/>
        <v>7981.7230854168338</v>
      </c>
      <c r="Y83" s="16"/>
      <c r="Z83" s="16">
        <f t="shared" si="25"/>
        <v>19222.167178306663</v>
      </c>
      <c r="AA83" s="16"/>
      <c r="AB83" s="16">
        <f t="shared" si="26"/>
        <v>0</v>
      </c>
      <c r="AC83" s="16"/>
      <c r="AD83" s="16">
        <f t="shared" si="27"/>
        <v>3990.8615427084187</v>
      </c>
    </row>
    <row r="84" spans="1:30" s="1" customFormat="1" ht="12.75">
      <c r="A84" s="4">
        <v>10</v>
      </c>
      <c r="B84" s="3"/>
      <c r="C84" s="4">
        <v>13</v>
      </c>
      <c r="D84" s="3" t="s">
        <v>63</v>
      </c>
      <c r="E84" s="4"/>
      <c r="F84" s="15">
        <f t="shared" si="19"/>
        <v>0</v>
      </c>
      <c r="G84" s="15"/>
      <c r="H84" s="15">
        <f t="shared" si="20"/>
        <v>0</v>
      </c>
      <c r="I84" s="4"/>
      <c r="J84" s="793">
        <v>0</v>
      </c>
      <c r="K84" s="16"/>
      <c r="L84" s="793">
        <v>0</v>
      </c>
      <c r="M84" s="16"/>
      <c r="N84" s="793">
        <v>0</v>
      </c>
      <c r="O84" s="16"/>
      <c r="P84" s="16">
        <f t="shared" si="21"/>
        <v>0</v>
      </c>
      <c r="Q84" s="16"/>
      <c r="R84" s="16">
        <f t="shared" ref="R84:R93" si="28">F84+P84*1.5</f>
        <v>0</v>
      </c>
      <c r="S84" s="17"/>
      <c r="T84" s="16">
        <f t="shared" si="23"/>
        <v>0</v>
      </c>
      <c r="U84" s="3"/>
      <c r="V84" s="18" t="s">
        <v>64</v>
      </c>
      <c r="W84" s="4"/>
      <c r="X84" s="16">
        <v>0</v>
      </c>
      <c r="Y84" s="16"/>
      <c r="Z84" s="16">
        <v>0</v>
      </c>
      <c r="AA84" s="16"/>
      <c r="AB84" s="16">
        <f t="shared" si="26"/>
        <v>0</v>
      </c>
      <c r="AC84" s="16"/>
      <c r="AD84" s="16">
        <f t="shared" si="27"/>
        <v>0</v>
      </c>
    </row>
    <row r="85" spans="1:30" s="1" customFormat="1" ht="12.75">
      <c r="A85" s="4">
        <v>11</v>
      </c>
      <c r="B85" s="3"/>
      <c r="C85" s="19">
        <v>14.1</v>
      </c>
      <c r="D85" s="3" t="s">
        <v>66</v>
      </c>
      <c r="E85" s="4"/>
      <c r="F85" s="15">
        <f t="shared" si="19"/>
        <v>2.9044999999999996</v>
      </c>
      <c r="G85" s="15"/>
      <c r="H85" s="15">
        <f t="shared" si="20"/>
        <v>3.0615000000000006</v>
      </c>
      <c r="I85" s="4"/>
      <c r="J85" s="793">
        <v>0</v>
      </c>
      <c r="K85" s="16"/>
      <c r="L85" s="793">
        <v>0</v>
      </c>
      <c r="M85" s="16"/>
      <c r="N85" s="793">
        <v>0</v>
      </c>
      <c r="O85" s="16"/>
      <c r="P85" s="16">
        <f t="shared" si="21"/>
        <v>0</v>
      </c>
      <c r="Q85" s="16"/>
      <c r="R85" s="16">
        <f t="shared" si="28"/>
        <v>2.9044999999999996</v>
      </c>
      <c r="S85" s="17"/>
      <c r="T85" s="16">
        <f t="shared" si="23"/>
        <v>3.0615000000000006</v>
      </c>
      <c r="U85" s="3"/>
      <c r="V85" s="18">
        <v>0.05</v>
      </c>
      <c r="W85" s="4"/>
      <c r="X85" s="16">
        <f t="shared" ref="X85:X93" si="29">V85*R85</f>
        <v>0.14522499999999999</v>
      </c>
      <c r="Y85" s="16"/>
      <c r="Z85" s="16">
        <f t="shared" ref="Z85:Z93" si="30">V85*T85</f>
        <v>0.15307500000000004</v>
      </c>
      <c r="AA85" s="16"/>
      <c r="AB85" s="16">
        <f t="shared" si="26"/>
        <v>2.7592749999999997</v>
      </c>
      <c r="AC85" s="16"/>
      <c r="AD85" s="16">
        <f t="shared" si="27"/>
        <v>2.9084250000000007</v>
      </c>
    </row>
    <row r="86" spans="1:30" s="1" customFormat="1" ht="12.75">
      <c r="A86" s="4">
        <v>12</v>
      </c>
      <c r="B86" s="3"/>
      <c r="C86" s="19">
        <v>14.1</v>
      </c>
      <c r="D86" s="3" t="s">
        <v>68</v>
      </c>
      <c r="E86" s="4"/>
      <c r="F86" s="15">
        <f t="shared" si="19"/>
        <v>0</v>
      </c>
      <c r="G86" s="15"/>
      <c r="H86" s="15">
        <f t="shared" si="20"/>
        <v>0</v>
      </c>
      <c r="I86" s="4"/>
      <c r="J86" s="793">
        <v>0</v>
      </c>
      <c r="K86" s="16"/>
      <c r="L86" s="793">
        <v>0</v>
      </c>
      <c r="M86" s="16"/>
      <c r="N86" s="793">
        <v>0</v>
      </c>
      <c r="O86" s="16"/>
      <c r="P86" s="16">
        <f t="shared" si="21"/>
        <v>0</v>
      </c>
      <c r="Q86" s="16"/>
      <c r="R86" s="16">
        <f t="shared" si="28"/>
        <v>0</v>
      </c>
      <c r="S86" s="17"/>
      <c r="T86" s="16">
        <f t="shared" si="23"/>
        <v>0</v>
      </c>
      <c r="U86" s="3"/>
      <c r="V86" s="18">
        <v>7.0000000000000007E-2</v>
      </c>
      <c r="W86" s="20"/>
      <c r="X86" s="16">
        <f t="shared" si="29"/>
        <v>0</v>
      </c>
      <c r="Y86" s="16"/>
      <c r="Z86" s="16">
        <f t="shared" si="30"/>
        <v>0</v>
      </c>
      <c r="AA86" s="16"/>
      <c r="AB86" s="16">
        <f t="shared" si="26"/>
        <v>0</v>
      </c>
      <c r="AC86" s="16"/>
      <c r="AD86" s="16">
        <f t="shared" si="27"/>
        <v>0</v>
      </c>
    </row>
    <row r="87" spans="1:30" s="1" customFormat="1" ht="12.75">
      <c r="A87" s="4">
        <v>13</v>
      </c>
      <c r="B87" s="3"/>
      <c r="C87" s="4">
        <v>17</v>
      </c>
      <c r="D87" s="3" t="s">
        <v>70</v>
      </c>
      <c r="E87" s="4"/>
      <c r="F87" s="15">
        <f t="shared" si="19"/>
        <v>0</v>
      </c>
      <c r="G87" s="15"/>
      <c r="H87" s="15">
        <f t="shared" si="20"/>
        <v>0</v>
      </c>
      <c r="I87" s="4"/>
      <c r="J87" s="793">
        <v>0</v>
      </c>
      <c r="K87" s="16"/>
      <c r="L87" s="793">
        <v>0</v>
      </c>
      <c r="M87" s="16"/>
      <c r="N87" s="793">
        <v>0</v>
      </c>
      <c r="O87" s="16"/>
      <c r="P87" s="16">
        <f t="shared" si="21"/>
        <v>0</v>
      </c>
      <c r="Q87" s="16"/>
      <c r="R87" s="16">
        <f t="shared" si="28"/>
        <v>0</v>
      </c>
      <c r="S87" s="17"/>
      <c r="T87" s="16">
        <f t="shared" si="23"/>
        <v>0</v>
      </c>
      <c r="U87" s="3"/>
      <c r="V87" s="18">
        <v>0.08</v>
      </c>
      <c r="W87" s="4"/>
      <c r="X87" s="16">
        <f t="shared" si="29"/>
        <v>0</v>
      </c>
      <c r="Y87" s="16"/>
      <c r="Z87" s="16">
        <f t="shared" si="30"/>
        <v>0</v>
      </c>
      <c r="AA87" s="16"/>
      <c r="AB87" s="16">
        <f t="shared" si="26"/>
        <v>0</v>
      </c>
      <c r="AC87" s="16"/>
      <c r="AD87" s="16">
        <f t="shared" si="27"/>
        <v>0</v>
      </c>
    </row>
    <row r="88" spans="1:30" s="1" customFormat="1" ht="12.75">
      <c r="A88" s="4">
        <v>14</v>
      </c>
      <c r="B88" s="3"/>
      <c r="C88" s="4">
        <v>38</v>
      </c>
      <c r="D88" s="3" t="s">
        <v>72</v>
      </c>
      <c r="E88" s="4"/>
      <c r="F88" s="15">
        <f t="shared" si="19"/>
        <v>0</v>
      </c>
      <c r="G88" s="15"/>
      <c r="H88" s="15">
        <f t="shared" si="20"/>
        <v>0</v>
      </c>
      <c r="I88" s="4"/>
      <c r="J88" s="793">
        <f>'EGD Acc &amp; CCA 19-22'!D60/1000</f>
        <v>10845.213</v>
      </c>
      <c r="K88" s="16"/>
      <c r="L88" s="793">
        <v>0</v>
      </c>
      <c r="M88" s="16"/>
      <c r="N88" s="793">
        <v>0</v>
      </c>
      <c r="O88" s="16"/>
      <c r="P88" s="16">
        <f t="shared" si="21"/>
        <v>10845.213</v>
      </c>
      <c r="Q88" s="16"/>
      <c r="R88" s="16">
        <f t="shared" si="28"/>
        <v>16267.8195</v>
      </c>
      <c r="S88" s="17"/>
      <c r="T88" s="16">
        <f t="shared" si="23"/>
        <v>5422.6064999999999</v>
      </c>
      <c r="U88" s="3"/>
      <c r="V88" s="18">
        <v>0.3</v>
      </c>
      <c r="W88" s="4"/>
      <c r="X88" s="16">
        <f t="shared" si="29"/>
        <v>4880.3458499999997</v>
      </c>
      <c r="Y88" s="16"/>
      <c r="Z88" s="16">
        <f t="shared" si="30"/>
        <v>1626.7819499999998</v>
      </c>
      <c r="AA88" s="16"/>
      <c r="AB88" s="16">
        <f t="shared" si="26"/>
        <v>5964.86715</v>
      </c>
      <c r="AC88" s="16"/>
      <c r="AD88" s="16">
        <f t="shared" si="27"/>
        <v>9218.4310499999992</v>
      </c>
    </row>
    <row r="89" spans="1:30" s="1" customFormat="1" ht="12.75">
      <c r="A89" s="4">
        <v>15</v>
      </c>
      <c r="B89" s="3"/>
      <c r="C89" s="4">
        <v>41</v>
      </c>
      <c r="D89" s="3" t="s">
        <v>74</v>
      </c>
      <c r="E89" s="4"/>
      <c r="F89" s="15">
        <f t="shared" si="19"/>
        <v>90</v>
      </c>
      <c r="G89" s="15"/>
      <c r="H89" s="15">
        <f t="shared" si="20"/>
        <v>126</v>
      </c>
      <c r="I89" s="4"/>
      <c r="J89" s="793">
        <f>'EGD Acc &amp; CCA 19-22'!D61/1000</f>
        <v>21129.10143284599</v>
      </c>
      <c r="K89" s="16"/>
      <c r="L89" s="793">
        <v>0</v>
      </c>
      <c r="M89" s="16"/>
      <c r="N89" s="793">
        <v>0</v>
      </c>
      <c r="O89" s="16"/>
      <c r="P89" s="16">
        <f t="shared" si="21"/>
        <v>21129.10143284599</v>
      </c>
      <c r="Q89" s="16"/>
      <c r="R89" s="16">
        <f t="shared" si="28"/>
        <v>31783.652149268986</v>
      </c>
      <c r="S89" s="17"/>
      <c r="T89" s="16">
        <f t="shared" si="23"/>
        <v>10690.550716422995</v>
      </c>
      <c r="U89" s="3"/>
      <c r="V89" s="18">
        <v>0.25</v>
      </c>
      <c r="W89" s="4"/>
      <c r="X89" s="16">
        <f t="shared" si="29"/>
        <v>7945.9130373172466</v>
      </c>
      <c r="Y89" s="16"/>
      <c r="Z89" s="16">
        <f t="shared" si="30"/>
        <v>2672.6376791057487</v>
      </c>
      <c r="AA89" s="16"/>
      <c r="AB89" s="16">
        <f t="shared" si="26"/>
        <v>13273.188395528743</v>
      </c>
      <c r="AC89" s="16"/>
      <c r="AD89" s="16">
        <f t="shared" si="27"/>
        <v>18582.463753740241</v>
      </c>
    </row>
    <row r="90" spans="1:30" s="1" customFormat="1" ht="12.75">
      <c r="A90" s="4">
        <v>16</v>
      </c>
      <c r="B90" s="3"/>
      <c r="C90" s="4">
        <v>45</v>
      </c>
      <c r="D90" s="21" t="s">
        <v>76</v>
      </c>
      <c r="E90" s="4"/>
      <c r="F90" s="15">
        <f t="shared" si="19"/>
        <v>0</v>
      </c>
      <c r="G90" s="15"/>
      <c r="H90" s="15">
        <f t="shared" si="20"/>
        <v>0</v>
      </c>
      <c r="I90" s="4"/>
      <c r="J90" s="793">
        <v>0</v>
      </c>
      <c r="K90" s="16"/>
      <c r="L90" s="793">
        <v>0</v>
      </c>
      <c r="M90" s="16"/>
      <c r="N90" s="793">
        <v>0</v>
      </c>
      <c r="O90" s="16"/>
      <c r="P90" s="16">
        <f t="shared" si="21"/>
        <v>0</v>
      </c>
      <c r="Q90" s="16"/>
      <c r="R90" s="16">
        <f t="shared" si="28"/>
        <v>0</v>
      </c>
      <c r="S90" s="17"/>
      <c r="T90" s="16">
        <f t="shared" si="23"/>
        <v>0</v>
      </c>
      <c r="U90" s="3"/>
      <c r="V90" s="18">
        <v>0.45</v>
      </c>
      <c r="W90" s="4"/>
      <c r="X90" s="16">
        <f t="shared" si="29"/>
        <v>0</v>
      </c>
      <c r="Y90" s="16"/>
      <c r="Z90" s="16">
        <f t="shared" si="30"/>
        <v>0</v>
      </c>
      <c r="AA90" s="16"/>
      <c r="AB90" s="16">
        <f t="shared" si="26"/>
        <v>0</v>
      </c>
      <c r="AC90" s="16"/>
      <c r="AD90" s="16">
        <f t="shared" si="27"/>
        <v>0</v>
      </c>
    </row>
    <row r="91" spans="1:30" s="1" customFormat="1" ht="12.75">
      <c r="A91" s="4">
        <v>17</v>
      </c>
      <c r="B91" s="3"/>
      <c r="C91" s="4">
        <v>49</v>
      </c>
      <c r="D91" s="3" t="s">
        <v>78</v>
      </c>
      <c r="E91" s="4"/>
      <c r="F91" s="15">
        <f t="shared" si="19"/>
        <v>0</v>
      </c>
      <c r="G91" s="15"/>
      <c r="H91" s="15">
        <f t="shared" si="20"/>
        <v>0</v>
      </c>
      <c r="I91" s="4"/>
      <c r="J91" s="793">
        <v>0</v>
      </c>
      <c r="K91" s="16"/>
      <c r="L91" s="793">
        <v>0</v>
      </c>
      <c r="M91" s="16"/>
      <c r="N91" s="793">
        <v>0</v>
      </c>
      <c r="O91" s="16"/>
      <c r="P91" s="16">
        <f t="shared" si="21"/>
        <v>0</v>
      </c>
      <c r="Q91" s="16"/>
      <c r="R91" s="16">
        <f t="shared" si="28"/>
        <v>0</v>
      </c>
      <c r="S91" s="17"/>
      <c r="T91" s="16">
        <f t="shared" si="23"/>
        <v>0</v>
      </c>
      <c r="U91" s="3"/>
      <c r="V91" s="18">
        <v>0.08</v>
      </c>
      <c r="W91" s="4"/>
      <c r="X91" s="16">
        <f t="shared" si="29"/>
        <v>0</v>
      </c>
      <c r="Y91" s="16"/>
      <c r="Z91" s="16">
        <f t="shared" si="30"/>
        <v>0</v>
      </c>
      <c r="AA91" s="16"/>
      <c r="AB91" s="16">
        <f t="shared" si="26"/>
        <v>0</v>
      </c>
      <c r="AC91" s="16"/>
      <c r="AD91" s="16">
        <f t="shared" si="27"/>
        <v>0</v>
      </c>
    </row>
    <row r="92" spans="1:30" s="1" customFormat="1" ht="12.75">
      <c r="A92" s="4">
        <v>18</v>
      </c>
      <c r="B92" s="3"/>
      <c r="C92" s="4">
        <v>50</v>
      </c>
      <c r="D92" s="21" t="s">
        <v>80</v>
      </c>
      <c r="E92" s="4"/>
      <c r="F92" s="15">
        <f t="shared" si="19"/>
        <v>589.11349974326185</v>
      </c>
      <c r="G92" s="15"/>
      <c r="H92" s="15">
        <f t="shared" si="20"/>
        <v>2440.6130703649442</v>
      </c>
      <c r="I92" s="4"/>
      <c r="J92" s="793">
        <f>'EGD Acc &amp; CCA 19-22'!D64/1000+'EGD Acc &amp; CCA 19-22'!D76/1000</f>
        <v>30492.794017159998</v>
      </c>
      <c r="K92" s="16"/>
      <c r="L92" s="793">
        <v>0</v>
      </c>
      <c r="M92" s="16"/>
      <c r="N92" s="793">
        <f>'EGD Acc &amp; CCA 19-22'!D76/1000</f>
        <v>17020.480003279201</v>
      </c>
      <c r="O92" s="16"/>
      <c r="P92" s="16">
        <f t="shared" si="21"/>
        <v>13472.314013880798</v>
      </c>
      <c r="Q92" s="16"/>
      <c r="R92" s="16">
        <f t="shared" si="28"/>
        <v>20797.584520564458</v>
      </c>
      <c r="S92" s="17"/>
      <c r="T92" s="16">
        <f t="shared" si="23"/>
        <v>9176.7700773053439</v>
      </c>
      <c r="U92" s="3"/>
      <c r="V92" s="18">
        <v>0.55000000000000004</v>
      </c>
      <c r="W92" s="4"/>
      <c r="X92" s="16">
        <f t="shared" si="29"/>
        <v>11438.671486310453</v>
      </c>
      <c r="Y92" s="16"/>
      <c r="Z92" s="16">
        <f t="shared" si="30"/>
        <v>5047.2235425179397</v>
      </c>
      <c r="AA92" s="16"/>
      <c r="AB92" s="16">
        <f t="shared" si="26"/>
        <v>2622.756027313606</v>
      </c>
      <c r="AC92" s="16"/>
      <c r="AD92" s="16">
        <f t="shared" si="27"/>
        <v>10865.703541727802</v>
      </c>
    </row>
    <row r="93" spans="1:30" s="1" customFormat="1" ht="12.75">
      <c r="A93" s="4">
        <v>19</v>
      </c>
      <c r="B93" s="3"/>
      <c r="C93" s="4">
        <v>51</v>
      </c>
      <c r="D93" s="3" t="s">
        <v>82</v>
      </c>
      <c r="E93" s="4"/>
      <c r="F93" s="22">
        <f t="shared" si="19"/>
        <v>264599.87131666386</v>
      </c>
      <c r="G93" s="15"/>
      <c r="H93" s="22">
        <f t="shared" si="20"/>
        <v>282046.01667820214</v>
      </c>
      <c r="I93" s="4"/>
      <c r="J93" s="794">
        <f>'EGD Acc &amp; CCA 19-22'!D65/1000+'EGD Acc &amp; CCA 19-22'!D75/1000</f>
        <v>404104.28176034201</v>
      </c>
      <c r="K93" s="16"/>
      <c r="L93" s="794">
        <f>'EGD Acc &amp; CCA 19-22'!D75/1000</f>
        <v>26472.14199996314</v>
      </c>
      <c r="M93" s="16"/>
      <c r="N93" s="794">
        <v>0</v>
      </c>
      <c r="O93" s="16"/>
      <c r="P93" s="23">
        <f t="shared" si="21"/>
        <v>377632.13976037886</v>
      </c>
      <c r="Q93" s="16"/>
      <c r="R93" s="23">
        <f t="shared" si="28"/>
        <v>831048.08095723228</v>
      </c>
      <c r="S93" s="17"/>
      <c r="T93" s="23">
        <f t="shared" si="23"/>
        <v>470862.08655839157</v>
      </c>
      <c r="U93" s="3"/>
      <c r="V93" s="18">
        <v>0.06</v>
      </c>
      <c r="W93" s="4"/>
      <c r="X93" s="23">
        <f t="shared" si="29"/>
        <v>49862.884857433935</v>
      </c>
      <c r="Y93" s="16"/>
      <c r="Z93" s="23">
        <f t="shared" si="30"/>
        <v>28251.725193503495</v>
      </c>
      <c r="AA93" s="16"/>
      <c r="AB93" s="23">
        <f t="shared" si="26"/>
        <v>592369.1262196087</v>
      </c>
      <c r="AC93" s="16"/>
      <c r="AD93" s="23">
        <f t="shared" si="27"/>
        <v>631426.4312450774</v>
      </c>
    </row>
    <row r="94" spans="1:30" s="1" customFormat="1" ht="12.75">
      <c r="A94" s="3"/>
      <c r="B94" s="3"/>
      <c r="C94" s="4"/>
      <c r="D94" s="3"/>
      <c r="E94" s="3"/>
      <c r="F94" s="3"/>
      <c r="G94" s="3"/>
      <c r="H94" s="3"/>
      <c r="I94" s="3"/>
      <c r="J94" s="16"/>
      <c r="K94" s="16"/>
      <c r="L94" s="16"/>
      <c r="M94" s="16"/>
      <c r="N94" s="16"/>
      <c r="O94" s="16"/>
      <c r="P94" s="16"/>
      <c r="Q94" s="16"/>
      <c r="R94" s="16"/>
      <c r="S94" s="17"/>
      <c r="T94" s="16"/>
      <c r="U94" s="3"/>
      <c r="V94" s="4"/>
      <c r="W94" s="3"/>
      <c r="X94" s="24"/>
      <c r="Y94" s="24"/>
      <c r="Z94" s="24"/>
      <c r="AB94" s="24"/>
    </row>
    <row r="95" spans="1:30" s="1" customFormat="1" ht="13.5" thickBot="1">
      <c r="A95" s="3">
        <v>20</v>
      </c>
      <c r="B95" s="3"/>
      <c r="C95" s="3" t="s">
        <v>84</v>
      </c>
      <c r="D95" s="3"/>
      <c r="E95" s="25" t="s">
        <v>85</v>
      </c>
      <c r="F95" s="26">
        <f>SUM(F75:F94)</f>
        <v>270818.94774288213</v>
      </c>
      <c r="G95" s="16">
        <f>SUM(G75:G94)</f>
        <v>0</v>
      </c>
      <c r="H95" s="26">
        <f>SUM(H75:H94)</f>
        <v>308354.87525562494</v>
      </c>
      <c r="I95" s="25"/>
      <c r="J95" s="795">
        <f>SUM(J75:J94)</f>
        <v>485597.85468736081</v>
      </c>
      <c r="K95" s="16"/>
      <c r="L95" s="795">
        <f>SUM(L75:L94)</f>
        <v>26472.14199996314</v>
      </c>
      <c r="M95" s="27"/>
      <c r="N95" s="795">
        <f>SUM(N75:N94)</f>
        <v>17777.267394875202</v>
      </c>
      <c r="O95" s="27"/>
      <c r="P95" s="26">
        <f>SUM(P75:P94)</f>
        <v>441348.44529252249</v>
      </c>
      <c r="Q95" s="16"/>
      <c r="R95" s="26">
        <f>SUM(R75:R94)</f>
        <v>928850.75413895759</v>
      </c>
      <c r="S95" s="27" t="s">
        <v>85</v>
      </c>
      <c r="T95" s="26">
        <f>SUM(T75:T94)</f>
        <v>529029.09790188621</v>
      </c>
      <c r="U95" s="3"/>
      <c r="V95" s="4"/>
      <c r="W95" s="25" t="s">
        <v>85</v>
      </c>
      <c r="X95" s="28">
        <f>SUM(X75:X94)</f>
        <v>86838.170678680297</v>
      </c>
      <c r="Y95" s="29" t="s">
        <v>85</v>
      </c>
      <c r="Z95" s="28">
        <f>SUM(Z75:Z94)</f>
        <v>60377.397627490864</v>
      </c>
      <c r="AB95" s="28">
        <f>SUM(AB75:AB94)</f>
        <v>625329.2223567242</v>
      </c>
      <c r="AD95" s="28">
        <f>SUM(AD75:AD94)</f>
        <v>689325.92292065651</v>
      </c>
    </row>
    <row r="96" spans="1:30" s="1" customFormat="1" ht="13.5" thickTop="1">
      <c r="A96" s="3"/>
      <c r="B96" s="3"/>
      <c r="C96" s="4"/>
      <c r="D96" s="3"/>
      <c r="E96" s="4"/>
      <c r="F96" s="4"/>
      <c r="G96" s="4"/>
      <c r="H96" s="4"/>
      <c r="I96" s="4"/>
      <c r="J96" s="3"/>
      <c r="K96" s="3"/>
      <c r="L96" s="3"/>
      <c r="M96" s="3"/>
      <c r="N96" s="3"/>
      <c r="O96" s="3"/>
    </row>
    <row r="97" spans="1:30" s="1" customFormat="1" ht="12.75">
      <c r="A97" s="31"/>
      <c r="B97" s="3"/>
      <c r="C97" s="4"/>
      <c r="D97" s="3"/>
      <c r="E97" s="3"/>
      <c r="F97" s="3"/>
      <c r="G97" s="3"/>
      <c r="H97" s="3"/>
      <c r="I97" s="3"/>
      <c r="J97" s="32">
        <f>J95-'EGD Acc &amp; CCA 19-22'!D71/1000</f>
        <v>4.0000001899898052E-4</v>
      </c>
      <c r="K97" s="3"/>
      <c r="L97" s="3"/>
      <c r="M97" s="3"/>
      <c r="N97" s="3"/>
      <c r="O97" s="3"/>
    </row>
    <row r="98" spans="1:30" s="1" customFormat="1" ht="12.75">
      <c r="A98" s="31"/>
      <c r="B98" s="3"/>
      <c r="C98" s="4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</row>
    <row r="99" spans="1:30" s="1" customFormat="1" ht="12.75">
      <c r="A99" s="3"/>
      <c r="B99" s="3"/>
      <c r="C99" s="4"/>
      <c r="D99" s="5" t="s">
        <v>121</v>
      </c>
      <c r="E99" s="3"/>
      <c r="F99" s="6" t="s">
        <v>3</v>
      </c>
      <c r="G99" s="3"/>
      <c r="H99" s="6" t="s">
        <v>3</v>
      </c>
      <c r="I99" s="3"/>
      <c r="J99" s="6" t="s">
        <v>4</v>
      </c>
      <c r="K99" s="7"/>
      <c r="L99" s="7"/>
      <c r="M99" s="4"/>
      <c r="N99" s="7"/>
      <c r="O99" s="4"/>
      <c r="P99" s="7" t="s">
        <v>5</v>
      </c>
      <c r="Q99" s="7"/>
      <c r="R99" s="7" t="s">
        <v>6</v>
      </c>
      <c r="S99" s="8"/>
      <c r="T99" s="7" t="s">
        <v>7</v>
      </c>
      <c r="U99" s="7"/>
      <c r="V99" s="7"/>
      <c r="W99" s="7"/>
      <c r="X99" s="7"/>
      <c r="Y99" s="8"/>
      <c r="Z99" s="8"/>
      <c r="AB99" s="6" t="s">
        <v>8</v>
      </c>
      <c r="AC99" s="3"/>
      <c r="AD99" s="6" t="s">
        <v>8</v>
      </c>
    </row>
    <row r="100" spans="1:30" s="1" customFormat="1" ht="12.75">
      <c r="A100" s="3" t="s">
        <v>9</v>
      </c>
      <c r="B100" s="3"/>
      <c r="C100" s="4"/>
      <c r="D100" s="3"/>
      <c r="E100" s="3"/>
      <c r="F100" s="4" t="s">
        <v>10</v>
      </c>
      <c r="G100" s="3"/>
      <c r="H100" s="4" t="s">
        <v>10</v>
      </c>
      <c r="I100" s="3"/>
      <c r="J100" s="4" t="s">
        <v>11</v>
      </c>
      <c r="K100" s="4"/>
      <c r="L100" s="4" t="s">
        <v>119</v>
      </c>
      <c r="M100" s="4"/>
      <c r="N100" s="4" t="s">
        <v>13</v>
      </c>
      <c r="O100" s="4"/>
      <c r="P100" s="4" t="s">
        <v>116</v>
      </c>
      <c r="Q100" s="4"/>
      <c r="R100" s="4" t="s">
        <v>15</v>
      </c>
      <c r="S100" s="8"/>
      <c r="T100" s="4" t="s">
        <v>15</v>
      </c>
      <c r="U100" s="4"/>
      <c r="V100" s="4" t="s">
        <v>16</v>
      </c>
      <c r="W100" s="4"/>
      <c r="X100" s="4" t="s">
        <v>17</v>
      </c>
      <c r="Y100" s="4"/>
      <c r="Z100" s="4" t="s">
        <v>18</v>
      </c>
      <c r="AB100" s="4" t="s">
        <v>10</v>
      </c>
      <c r="AC100" s="3"/>
      <c r="AD100" s="4" t="s">
        <v>10</v>
      </c>
    </row>
    <row r="101" spans="1:30" s="1" customFormat="1" ht="12.75">
      <c r="A101" s="9" t="s">
        <v>20</v>
      </c>
      <c r="B101" s="3"/>
      <c r="C101" s="9" t="s">
        <v>21</v>
      </c>
      <c r="D101" s="10"/>
      <c r="E101" s="3"/>
      <c r="F101" s="11" t="s">
        <v>6</v>
      </c>
      <c r="G101" s="3"/>
      <c r="H101" s="11" t="s">
        <v>7</v>
      </c>
      <c r="I101" s="3"/>
      <c r="J101" s="11" t="s">
        <v>6</v>
      </c>
      <c r="K101" s="4"/>
      <c r="L101" s="11" t="s">
        <v>5</v>
      </c>
      <c r="M101" s="4"/>
      <c r="N101" s="11" t="s">
        <v>5</v>
      </c>
      <c r="O101" s="4"/>
      <c r="P101" s="11" t="s">
        <v>117</v>
      </c>
      <c r="Q101" s="4"/>
      <c r="R101" s="11" t="s">
        <v>23</v>
      </c>
      <c r="S101" s="8"/>
      <c r="T101" s="11" t="s">
        <v>23</v>
      </c>
      <c r="U101" s="4"/>
      <c r="V101" s="11" t="s">
        <v>24</v>
      </c>
      <c r="W101" s="4"/>
      <c r="X101" s="11" t="s">
        <v>25</v>
      </c>
      <c r="Y101" s="4"/>
      <c r="Z101" s="11" t="s">
        <v>25</v>
      </c>
      <c r="AB101" s="11" t="s">
        <v>6</v>
      </c>
      <c r="AC101" s="3"/>
      <c r="AD101" s="11" t="s">
        <v>7</v>
      </c>
    </row>
    <row r="102" spans="1:30" s="1" customFormat="1" ht="12.75">
      <c r="A102" s="3"/>
      <c r="B102" s="3"/>
      <c r="C102" s="4"/>
      <c r="D102" s="3"/>
      <c r="E102" s="3"/>
      <c r="F102" s="4" t="s">
        <v>27</v>
      </c>
      <c r="G102" s="3"/>
      <c r="H102" s="4" t="s">
        <v>28</v>
      </c>
      <c r="I102" s="3"/>
      <c r="J102" s="4" t="s">
        <v>29</v>
      </c>
      <c r="K102" s="3"/>
      <c r="L102" s="4" t="s">
        <v>30</v>
      </c>
      <c r="N102" s="47" t="s">
        <v>31</v>
      </c>
      <c r="O102" s="12"/>
      <c r="P102" s="4" t="s">
        <v>32</v>
      </c>
      <c r="Q102" s="12"/>
      <c r="R102" s="4" t="s">
        <v>33</v>
      </c>
      <c r="S102" s="12"/>
      <c r="T102" s="4" t="s">
        <v>34</v>
      </c>
      <c r="U102" s="12"/>
      <c r="V102" s="4" t="s">
        <v>35</v>
      </c>
      <c r="W102" s="12"/>
      <c r="X102" s="4" t="s">
        <v>36</v>
      </c>
      <c r="Z102" s="8" t="s">
        <v>37</v>
      </c>
      <c r="AA102" s="8"/>
      <c r="AB102" s="8" t="s">
        <v>38</v>
      </c>
      <c r="AC102" s="8"/>
      <c r="AD102" s="8" t="s">
        <v>39</v>
      </c>
    </row>
    <row r="103" spans="1:30" s="1" customFormat="1" ht="12.75">
      <c r="A103" s="4"/>
      <c r="B103" s="3"/>
      <c r="C103" s="4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T103" s="3"/>
      <c r="U103" s="3"/>
      <c r="V103" s="3"/>
      <c r="W103" s="3"/>
      <c r="X103" s="3"/>
      <c r="Y103" s="3"/>
      <c r="Z103" s="3"/>
    </row>
    <row r="104" spans="1:30" s="1" customFormat="1" ht="15">
      <c r="A104" s="4"/>
      <c r="B104" s="3"/>
      <c r="C104" s="3" t="s">
        <v>42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T104" s="3"/>
      <c r="U104" s="3"/>
      <c r="V104" s="13"/>
      <c r="W104" s="14"/>
      <c r="X104" s="3"/>
      <c r="Y104" s="14"/>
      <c r="Z104" s="3"/>
    </row>
    <row r="105" spans="1:30" s="1" customFormat="1" ht="12.75">
      <c r="A105" s="4">
        <v>1</v>
      </c>
      <c r="B105" s="3"/>
      <c r="C105" s="4">
        <v>1</v>
      </c>
      <c r="D105" s="3" t="s">
        <v>45</v>
      </c>
      <c r="E105" s="4"/>
      <c r="F105" s="15">
        <f>AB75</f>
        <v>0</v>
      </c>
      <c r="G105" s="15"/>
      <c r="H105" s="15">
        <f>AD75</f>
        <v>0</v>
      </c>
      <c r="I105" s="4"/>
      <c r="J105" s="793">
        <v>0</v>
      </c>
      <c r="K105" s="16"/>
      <c r="L105" s="793">
        <v>0</v>
      </c>
      <c r="M105" s="16"/>
      <c r="N105" s="793">
        <v>0</v>
      </c>
      <c r="O105" s="16"/>
      <c r="P105" s="16">
        <f>J105-L105-N105</f>
        <v>0</v>
      </c>
      <c r="Q105" s="16"/>
      <c r="R105" s="16">
        <f>F105+P105*1.5</f>
        <v>0</v>
      </c>
      <c r="S105" s="17"/>
      <c r="T105" s="16">
        <f>H105+P105*0.5</f>
        <v>0</v>
      </c>
      <c r="U105" s="3"/>
      <c r="V105" s="18">
        <v>0.04</v>
      </c>
      <c r="W105" s="4"/>
      <c r="X105" s="16">
        <f>V105*R105</f>
        <v>0</v>
      </c>
      <c r="Y105" s="16"/>
      <c r="Z105" s="16">
        <f>V105*T105</f>
        <v>0</v>
      </c>
      <c r="AA105" s="16"/>
      <c r="AB105" s="16">
        <f>F105+P105-X105</f>
        <v>0</v>
      </c>
      <c r="AC105" s="16"/>
      <c r="AD105" s="16">
        <f>H105+P105-Z105</f>
        <v>0</v>
      </c>
    </row>
    <row r="106" spans="1:30" s="1" customFormat="1" ht="12.75">
      <c r="A106" s="4">
        <v>2</v>
      </c>
      <c r="B106" s="3"/>
      <c r="C106" s="4">
        <v>1</v>
      </c>
      <c r="D106" s="3" t="s">
        <v>47</v>
      </c>
      <c r="E106" s="4"/>
      <c r="F106" s="15">
        <f t="shared" ref="F106:F123" si="31">AB76</f>
        <v>0</v>
      </c>
      <c r="G106" s="15"/>
      <c r="H106" s="15">
        <f t="shared" ref="H106:H123" si="32">AD76</f>
        <v>0</v>
      </c>
      <c r="I106" s="4"/>
      <c r="J106" s="793">
        <v>0</v>
      </c>
      <c r="K106" s="16"/>
      <c r="L106" s="793">
        <v>0</v>
      </c>
      <c r="M106" s="16"/>
      <c r="N106" s="793">
        <v>0</v>
      </c>
      <c r="O106" s="16"/>
      <c r="P106" s="16">
        <f t="shared" ref="P106:P123" si="33">J106-L106-N106</f>
        <v>0</v>
      </c>
      <c r="Q106" s="16"/>
      <c r="R106" s="16">
        <f t="shared" ref="R106:R112" si="34">F106+P106*1.5</f>
        <v>0</v>
      </c>
      <c r="S106" s="17"/>
      <c r="T106" s="16">
        <f t="shared" ref="T106:T123" si="35">H106+P106*0.5</f>
        <v>0</v>
      </c>
      <c r="U106" s="3"/>
      <c r="V106" s="18">
        <v>0.06</v>
      </c>
      <c r="W106" s="4"/>
      <c r="X106" s="16">
        <f t="shared" ref="X106:X113" si="36">V106*R106</f>
        <v>0</v>
      </c>
      <c r="Y106" s="16"/>
      <c r="Z106" s="16">
        <f t="shared" ref="Z106:Z113" si="37">V106*T106</f>
        <v>0</v>
      </c>
      <c r="AA106" s="16"/>
      <c r="AB106" s="16">
        <f t="shared" ref="AB106:AB123" si="38">F106+P106-X106</f>
        <v>0</v>
      </c>
      <c r="AC106" s="16"/>
      <c r="AD106" s="16">
        <f t="shared" ref="AD106:AD123" si="39">H106+P106-Z106</f>
        <v>0</v>
      </c>
    </row>
    <row r="107" spans="1:30" s="1" customFormat="1" ht="12.75">
      <c r="A107" s="4">
        <v>3</v>
      </c>
      <c r="B107" s="3"/>
      <c r="C107" s="4">
        <v>2</v>
      </c>
      <c r="D107" s="3" t="s">
        <v>49</v>
      </c>
      <c r="E107" s="4"/>
      <c r="F107" s="15">
        <f t="shared" si="31"/>
        <v>0</v>
      </c>
      <c r="G107" s="15"/>
      <c r="H107" s="15">
        <f t="shared" si="32"/>
        <v>0</v>
      </c>
      <c r="I107" s="4"/>
      <c r="J107" s="793">
        <v>0</v>
      </c>
      <c r="K107" s="16"/>
      <c r="L107" s="793">
        <v>0</v>
      </c>
      <c r="M107" s="16"/>
      <c r="N107" s="793">
        <v>0</v>
      </c>
      <c r="O107" s="16"/>
      <c r="P107" s="16">
        <f t="shared" si="33"/>
        <v>0</v>
      </c>
      <c r="Q107" s="16"/>
      <c r="R107" s="16">
        <f t="shared" si="34"/>
        <v>0</v>
      </c>
      <c r="S107" s="17"/>
      <c r="T107" s="16">
        <f t="shared" si="35"/>
        <v>0</v>
      </c>
      <c r="U107" s="3"/>
      <c r="V107" s="18">
        <v>0.06</v>
      </c>
      <c r="W107" s="4"/>
      <c r="X107" s="16">
        <f t="shared" si="36"/>
        <v>0</v>
      </c>
      <c r="Y107" s="16"/>
      <c r="Z107" s="16">
        <f t="shared" si="37"/>
        <v>0</v>
      </c>
      <c r="AA107" s="16"/>
      <c r="AB107" s="16">
        <f t="shared" si="38"/>
        <v>0</v>
      </c>
      <c r="AC107" s="16"/>
      <c r="AD107" s="16">
        <f t="shared" si="39"/>
        <v>0</v>
      </c>
    </row>
    <row r="108" spans="1:30" s="1" customFormat="1" ht="12.75">
      <c r="A108" s="4">
        <v>4</v>
      </c>
      <c r="B108" s="3"/>
      <c r="C108" s="4">
        <v>3</v>
      </c>
      <c r="D108" s="3" t="s">
        <v>51</v>
      </c>
      <c r="E108" s="4"/>
      <c r="F108" s="15">
        <f t="shared" si="31"/>
        <v>0</v>
      </c>
      <c r="G108" s="15"/>
      <c r="H108" s="15">
        <f t="shared" si="32"/>
        <v>0</v>
      </c>
      <c r="I108" s="4"/>
      <c r="J108" s="793">
        <v>0</v>
      </c>
      <c r="K108" s="16"/>
      <c r="L108" s="793">
        <v>0</v>
      </c>
      <c r="M108" s="16"/>
      <c r="N108" s="793">
        <v>0</v>
      </c>
      <c r="O108" s="16"/>
      <c r="P108" s="16">
        <f t="shared" si="33"/>
        <v>0</v>
      </c>
      <c r="Q108" s="16"/>
      <c r="R108" s="16">
        <f t="shared" si="34"/>
        <v>0</v>
      </c>
      <c r="S108" s="17"/>
      <c r="T108" s="16">
        <f t="shared" si="35"/>
        <v>0</v>
      </c>
      <c r="U108" s="3"/>
      <c r="V108" s="18">
        <v>0.05</v>
      </c>
      <c r="W108" s="4"/>
      <c r="X108" s="16">
        <f t="shared" si="36"/>
        <v>0</v>
      </c>
      <c r="Y108" s="16"/>
      <c r="Z108" s="16">
        <f t="shared" si="37"/>
        <v>0</v>
      </c>
      <c r="AA108" s="16"/>
      <c r="AB108" s="16">
        <f t="shared" si="38"/>
        <v>0</v>
      </c>
      <c r="AC108" s="16"/>
      <c r="AD108" s="16">
        <f t="shared" si="39"/>
        <v>0</v>
      </c>
    </row>
    <row r="109" spans="1:30" s="1" customFormat="1" ht="12.75">
      <c r="A109" s="4">
        <v>5</v>
      </c>
      <c r="B109" s="3"/>
      <c r="C109" s="4">
        <v>6</v>
      </c>
      <c r="D109" s="3" t="s">
        <v>53</v>
      </c>
      <c r="E109" s="4"/>
      <c r="F109" s="15">
        <f t="shared" si="31"/>
        <v>0</v>
      </c>
      <c r="G109" s="15"/>
      <c r="H109" s="15">
        <f t="shared" si="32"/>
        <v>0</v>
      </c>
      <c r="I109" s="4"/>
      <c r="J109" s="793">
        <v>0</v>
      </c>
      <c r="K109" s="16"/>
      <c r="L109" s="793">
        <v>0</v>
      </c>
      <c r="M109" s="16"/>
      <c r="N109" s="793">
        <v>0</v>
      </c>
      <c r="O109" s="16"/>
      <c r="P109" s="16">
        <f t="shared" si="33"/>
        <v>0</v>
      </c>
      <c r="Q109" s="16"/>
      <c r="R109" s="16">
        <f t="shared" si="34"/>
        <v>0</v>
      </c>
      <c r="S109" s="17"/>
      <c r="T109" s="16">
        <f t="shared" si="35"/>
        <v>0</v>
      </c>
      <c r="U109" s="3"/>
      <c r="V109" s="18">
        <v>0.1</v>
      </c>
      <c r="W109" s="4"/>
      <c r="X109" s="16">
        <f t="shared" si="36"/>
        <v>0</v>
      </c>
      <c r="Y109" s="16"/>
      <c r="Z109" s="16">
        <f t="shared" si="37"/>
        <v>0</v>
      </c>
      <c r="AA109" s="16"/>
      <c r="AB109" s="16">
        <f t="shared" si="38"/>
        <v>0</v>
      </c>
      <c r="AC109" s="16"/>
      <c r="AD109" s="16">
        <f t="shared" si="39"/>
        <v>0</v>
      </c>
    </row>
    <row r="110" spans="1:30" s="1" customFormat="1" ht="12.75">
      <c r="A110" s="4">
        <v>6</v>
      </c>
      <c r="B110" s="3"/>
      <c r="C110" s="4">
        <v>7</v>
      </c>
      <c r="D110" s="3" t="s">
        <v>55</v>
      </c>
      <c r="E110" s="4"/>
      <c r="F110" s="15">
        <f t="shared" si="31"/>
        <v>0</v>
      </c>
      <c r="G110" s="15"/>
      <c r="H110" s="15">
        <f t="shared" si="32"/>
        <v>0</v>
      </c>
      <c r="I110" s="4"/>
      <c r="J110" s="793">
        <v>0</v>
      </c>
      <c r="K110" s="16"/>
      <c r="L110" s="793">
        <v>0</v>
      </c>
      <c r="M110" s="16"/>
      <c r="N110" s="793">
        <v>0</v>
      </c>
      <c r="O110" s="16"/>
      <c r="P110" s="16">
        <f t="shared" si="33"/>
        <v>0</v>
      </c>
      <c r="Q110" s="16"/>
      <c r="R110" s="16">
        <f t="shared" si="34"/>
        <v>0</v>
      </c>
      <c r="S110" s="17"/>
      <c r="T110" s="16">
        <f t="shared" si="35"/>
        <v>0</v>
      </c>
      <c r="U110" s="3"/>
      <c r="V110" s="18">
        <v>0.15</v>
      </c>
      <c r="W110" s="4"/>
      <c r="X110" s="16">
        <f t="shared" si="36"/>
        <v>0</v>
      </c>
      <c r="Y110" s="16"/>
      <c r="Z110" s="16">
        <f t="shared" si="37"/>
        <v>0</v>
      </c>
      <c r="AA110" s="16"/>
      <c r="AB110" s="16">
        <f t="shared" si="38"/>
        <v>0</v>
      </c>
      <c r="AC110" s="16"/>
      <c r="AD110" s="16">
        <f t="shared" si="39"/>
        <v>0</v>
      </c>
    </row>
    <row r="111" spans="1:30" s="1" customFormat="1" ht="12.75">
      <c r="A111" s="4">
        <v>7</v>
      </c>
      <c r="B111" s="3"/>
      <c r="C111" s="4">
        <v>8</v>
      </c>
      <c r="D111" s="3" t="s">
        <v>57</v>
      </c>
      <c r="E111" s="4"/>
      <c r="F111" s="15">
        <f t="shared" si="31"/>
        <v>7353.7005259253856</v>
      </c>
      <c r="G111" s="15"/>
      <c r="H111" s="15">
        <f t="shared" si="32"/>
        <v>9454.757819046923</v>
      </c>
      <c r="I111" s="4"/>
      <c r="J111" s="793">
        <f>'EGD Acc &amp; CCA 19-22'!D97/1000</f>
        <v>-11965.805511610099</v>
      </c>
      <c r="K111" s="16"/>
      <c r="L111" s="793">
        <v>0</v>
      </c>
      <c r="M111" s="16"/>
      <c r="N111" s="793">
        <v>0</v>
      </c>
      <c r="O111" s="16"/>
      <c r="P111" s="16">
        <f t="shared" si="33"/>
        <v>-11965.805511610099</v>
      </c>
      <c r="Q111" s="16"/>
      <c r="R111" s="16">
        <f t="shared" si="34"/>
        <v>-10595.007741489761</v>
      </c>
      <c r="S111" s="17"/>
      <c r="T111" s="16">
        <f t="shared" si="35"/>
        <v>3471.8550632418737</v>
      </c>
      <c r="U111" s="3"/>
      <c r="V111" s="18">
        <v>0.2</v>
      </c>
      <c r="W111" s="4"/>
      <c r="X111" s="16">
        <f t="shared" si="36"/>
        <v>-2119.001548297952</v>
      </c>
      <c r="Y111" s="16"/>
      <c r="Z111" s="16">
        <f t="shared" si="37"/>
        <v>694.37101264837474</v>
      </c>
      <c r="AA111" s="16"/>
      <c r="AB111" s="16">
        <f t="shared" si="38"/>
        <v>-2493.103437386761</v>
      </c>
      <c r="AC111" s="16"/>
      <c r="AD111" s="16">
        <f t="shared" si="39"/>
        <v>-3205.4187052115503</v>
      </c>
    </row>
    <row r="112" spans="1:30" s="1" customFormat="1" ht="12.75">
      <c r="A112" s="4">
        <v>8</v>
      </c>
      <c r="B112" s="3"/>
      <c r="C112" s="4">
        <v>10</v>
      </c>
      <c r="D112" s="3" t="s">
        <v>59</v>
      </c>
      <c r="E112" s="4"/>
      <c r="F112" s="15">
        <f t="shared" si="31"/>
        <v>3742.8247633477849</v>
      </c>
      <c r="G112" s="15"/>
      <c r="H112" s="15">
        <f t="shared" si="32"/>
        <v>5784.3655433556669</v>
      </c>
      <c r="I112" s="4"/>
      <c r="J112" s="793">
        <f>'EGD Acc &amp; CCA 19-22'!D98/1000</f>
        <v>8304.6443791921556</v>
      </c>
      <c r="K112" s="16"/>
      <c r="L112" s="793">
        <v>0</v>
      </c>
      <c r="M112" s="16"/>
      <c r="N112" s="793">
        <v>0</v>
      </c>
      <c r="O112" s="16"/>
      <c r="P112" s="16">
        <f t="shared" si="33"/>
        <v>8304.6443791921556</v>
      </c>
      <c r="Q112" s="16"/>
      <c r="R112" s="16">
        <f t="shared" si="34"/>
        <v>16199.791332136017</v>
      </c>
      <c r="S112" s="17"/>
      <c r="T112" s="16">
        <f t="shared" si="35"/>
        <v>9936.6877329517447</v>
      </c>
      <c r="U112" s="3"/>
      <c r="V112" s="18">
        <v>0.3</v>
      </c>
      <c r="W112" s="4"/>
      <c r="X112" s="16">
        <f t="shared" si="36"/>
        <v>4859.9373996408049</v>
      </c>
      <c r="Y112" s="16"/>
      <c r="Z112" s="16">
        <f t="shared" si="37"/>
        <v>2981.0063198855232</v>
      </c>
      <c r="AA112" s="16"/>
      <c r="AB112" s="16">
        <f t="shared" si="38"/>
        <v>7187.5317428991348</v>
      </c>
      <c r="AC112" s="16"/>
      <c r="AD112" s="16">
        <f t="shared" si="39"/>
        <v>11108.003602662298</v>
      </c>
    </row>
    <row r="113" spans="1:30" s="1" customFormat="1" ht="12.75">
      <c r="A113" s="4">
        <v>9</v>
      </c>
      <c r="B113" s="3"/>
      <c r="C113" s="4">
        <v>12</v>
      </c>
      <c r="D113" s="3" t="s">
        <v>61</v>
      </c>
      <c r="E113" s="4"/>
      <c r="F113" s="15">
        <f t="shared" si="31"/>
        <v>0</v>
      </c>
      <c r="G113" s="15"/>
      <c r="H113" s="15">
        <f t="shared" si="32"/>
        <v>3990.8615427084187</v>
      </c>
      <c r="I113" s="4"/>
      <c r="J113" s="793">
        <f>'EGD Acc &amp; CCA 19-22'!D99/1000+'EGD Acc &amp; CCA 19-22'!D119/1000</f>
        <v>22400.958314745025</v>
      </c>
      <c r="K113" s="16"/>
      <c r="L113" s="793">
        <v>0</v>
      </c>
      <c r="M113" s="16"/>
      <c r="N113" s="793">
        <f>'EGD Acc &amp; CCA 19-22'!D119/1000</f>
        <v>0.54623713879913094</v>
      </c>
      <c r="O113" s="16"/>
      <c r="P113" s="16">
        <f t="shared" si="33"/>
        <v>22400.412077606226</v>
      </c>
      <c r="Q113" s="16"/>
      <c r="R113" s="16">
        <f>F113+P113*1</f>
        <v>22400.412077606226</v>
      </c>
      <c r="S113" s="17"/>
      <c r="T113" s="16">
        <f t="shared" si="35"/>
        <v>15191.067581511532</v>
      </c>
      <c r="U113" s="3"/>
      <c r="V113" s="18">
        <v>1</v>
      </c>
      <c r="W113" s="4"/>
      <c r="X113" s="16">
        <f t="shared" si="36"/>
        <v>22400.412077606226</v>
      </c>
      <c r="Y113" s="16"/>
      <c r="Z113" s="16">
        <f t="shared" si="37"/>
        <v>15191.067581511532</v>
      </c>
      <c r="AA113" s="16"/>
      <c r="AB113" s="16">
        <f t="shared" si="38"/>
        <v>0</v>
      </c>
      <c r="AC113" s="16"/>
      <c r="AD113" s="16">
        <f t="shared" si="39"/>
        <v>11200.206038803113</v>
      </c>
    </row>
    <row r="114" spans="1:30" s="1" customFormat="1" ht="12.75">
      <c r="A114" s="4">
        <v>10</v>
      </c>
      <c r="B114" s="3"/>
      <c r="C114" s="4">
        <v>13</v>
      </c>
      <c r="D114" s="3" t="s">
        <v>63</v>
      </c>
      <c r="E114" s="4"/>
      <c r="F114" s="15">
        <f t="shared" si="31"/>
        <v>0</v>
      </c>
      <c r="G114" s="15"/>
      <c r="H114" s="15">
        <f t="shared" si="32"/>
        <v>0</v>
      </c>
      <c r="I114" s="4"/>
      <c r="J114" s="793">
        <v>0</v>
      </c>
      <c r="K114" s="16"/>
      <c r="L114" s="793">
        <v>0</v>
      </c>
      <c r="M114" s="16"/>
      <c r="N114" s="793">
        <v>0</v>
      </c>
      <c r="O114" s="16"/>
      <c r="P114" s="16">
        <f t="shared" si="33"/>
        <v>0</v>
      </c>
      <c r="Q114" s="16"/>
      <c r="R114" s="16">
        <f t="shared" ref="R114:R123" si="40">F114+P114*1.5</f>
        <v>0</v>
      </c>
      <c r="S114" s="17"/>
      <c r="T114" s="16">
        <f t="shared" si="35"/>
        <v>0</v>
      </c>
      <c r="U114" s="3"/>
      <c r="V114" s="18" t="s">
        <v>64</v>
      </c>
      <c r="W114" s="4"/>
      <c r="X114" s="16">
        <v>0</v>
      </c>
      <c r="Y114" s="16"/>
      <c r="Z114" s="16">
        <v>0</v>
      </c>
      <c r="AA114" s="16"/>
      <c r="AB114" s="16">
        <f t="shared" si="38"/>
        <v>0</v>
      </c>
      <c r="AC114" s="16"/>
      <c r="AD114" s="16">
        <f t="shared" si="39"/>
        <v>0</v>
      </c>
    </row>
    <row r="115" spans="1:30" s="1" customFormat="1" ht="12.75">
      <c r="A115" s="4">
        <v>11</v>
      </c>
      <c r="B115" s="3"/>
      <c r="C115" s="19">
        <v>14.1</v>
      </c>
      <c r="D115" s="3" t="s">
        <v>66</v>
      </c>
      <c r="E115" s="4"/>
      <c r="F115" s="15">
        <f t="shared" si="31"/>
        <v>2.7592749999999997</v>
      </c>
      <c r="G115" s="15"/>
      <c r="H115" s="15">
        <f t="shared" si="32"/>
        <v>2.9084250000000007</v>
      </c>
      <c r="I115" s="4"/>
      <c r="J115" s="793">
        <v>0</v>
      </c>
      <c r="K115" s="16"/>
      <c r="L115" s="793">
        <v>0</v>
      </c>
      <c r="M115" s="16"/>
      <c r="N115" s="793">
        <v>0</v>
      </c>
      <c r="O115" s="16"/>
      <c r="P115" s="16">
        <f t="shared" si="33"/>
        <v>0</v>
      </c>
      <c r="Q115" s="16"/>
      <c r="R115" s="16">
        <f t="shared" si="40"/>
        <v>2.7592749999999997</v>
      </c>
      <c r="S115" s="17"/>
      <c r="T115" s="16">
        <f t="shared" si="35"/>
        <v>2.9084250000000007</v>
      </c>
      <c r="U115" s="3"/>
      <c r="V115" s="18">
        <v>0.05</v>
      </c>
      <c r="W115" s="4"/>
      <c r="X115" s="16">
        <f t="shared" ref="X115:X123" si="41">V115*R115</f>
        <v>0.13796375</v>
      </c>
      <c r="Y115" s="16"/>
      <c r="Z115" s="16">
        <f t="shared" ref="Z115:Z123" si="42">V115*T115</f>
        <v>0.14542125000000003</v>
      </c>
      <c r="AA115" s="16"/>
      <c r="AB115" s="16">
        <f t="shared" si="38"/>
        <v>2.6213112499999998</v>
      </c>
      <c r="AC115" s="16"/>
      <c r="AD115" s="16">
        <f t="shared" si="39"/>
        <v>2.7630037500000006</v>
      </c>
    </row>
    <row r="116" spans="1:30" s="1" customFormat="1" ht="12.75">
      <c r="A116" s="4">
        <v>12</v>
      </c>
      <c r="B116" s="3"/>
      <c r="C116" s="19">
        <v>14.1</v>
      </c>
      <c r="D116" s="3" t="s">
        <v>68</v>
      </c>
      <c r="E116" s="4"/>
      <c r="F116" s="15">
        <f t="shared" si="31"/>
        <v>0</v>
      </c>
      <c r="G116" s="15"/>
      <c r="H116" s="15">
        <f t="shared" si="32"/>
        <v>0</v>
      </c>
      <c r="I116" s="4"/>
      <c r="J116" s="793">
        <v>0</v>
      </c>
      <c r="K116" s="16"/>
      <c r="L116" s="793">
        <v>0</v>
      </c>
      <c r="M116" s="16"/>
      <c r="N116" s="793">
        <v>0</v>
      </c>
      <c r="O116" s="16"/>
      <c r="P116" s="16">
        <f t="shared" si="33"/>
        <v>0</v>
      </c>
      <c r="Q116" s="16"/>
      <c r="R116" s="16">
        <f t="shared" si="40"/>
        <v>0</v>
      </c>
      <c r="S116" s="17"/>
      <c r="T116" s="16">
        <f t="shared" si="35"/>
        <v>0</v>
      </c>
      <c r="U116" s="3"/>
      <c r="V116" s="18">
        <v>7.0000000000000007E-2</v>
      </c>
      <c r="W116" s="20"/>
      <c r="X116" s="16">
        <f t="shared" si="41"/>
        <v>0</v>
      </c>
      <c r="Y116" s="16"/>
      <c r="Z116" s="16">
        <f t="shared" si="42"/>
        <v>0</v>
      </c>
      <c r="AA116" s="16"/>
      <c r="AB116" s="16">
        <f t="shared" si="38"/>
        <v>0</v>
      </c>
      <c r="AC116" s="16"/>
      <c r="AD116" s="16">
        <f t="shared" si="39"/>
        <v>0</v>
      </c>
    </row>
    <row r="117" spans="1:30" s="1" customFormat="1" ht="12.75">
      <c r="A117" s="4">
        <v>13</v>
      </c>
      <c r="B117" s="3"/>
      <c r="C117" s="4">
        <v>17</v>
      </c>
      <c r="D117" s="3" t="s">
        <v>70</v>
      </c>
      <c r="E117" s="4"/>
      <c r="F117" s="15">
        <f t="shared" si="31"/>
        <v>0</v>
      </c>
      <c r="G117" s="15"/>
      <c r="H117" s="15">
        <f t="shared" si="32"/>
        <v>0</v>
      </c>
      <c r="I117" s="4"/>
      <c r="J117" s="793">
        <v>0</v>
      </c>
      <c r="K117" s="16"/>
      <c r="L117" s="793">
        <v>0</v>
      </c>
      <c r="M117" s="16"/>
      <c r="N117" s="793">
        <v>0</v>
      </c>
      <c r="O117" s="16"/>
      <c r="P117" s="16">
        <f t="shared" si="33"/>
        <v>0</v>
      </c>
      <c r="Q117" s="16"/>
      <c r="R117" s="16">
        <f t="shared" si="40"/>
        <v>0</v>
      </c>
      <c r="S117" s="17"/>
      <c r="T117" s="16">
        <f t="shared" si="35"/>
        <v>0</v>
      </c>
      <c r="U117" s="3"/>
      <c r="V117" s="18">
        <v>0.08</v>
      </c>
      <c r="W117" s="4"/>
      <c r="X117" s="16">
        <f t="shared" si="41"/>
        <v>0</v>
      </c>
      <c r="Y117" s="16"/>
      <c r="Z117" s="16">
        <f t="shared" si="42"/>
        <v>0</v>
      </c>
      <c r="AA117" s="16"/>
      <c r="AB117" s="16">
        <f t="shared" si="38"/>
        <v>0</v>
      </c>
      <c r="AC117" s="16"/>
      <c r="AD117" s="16">
        <f t="shared" si="39"/>
        <v>0</v>
      </c>
    </row>
    <row r="118" spans="1:30" s="1" customFormat="1" ht="12.75">
      <c r="A118" s="4">
        <v>14</v>
      </c>
      <c r="B118" s="3"/>
      <c r="C118" s="4">
        <v>38</v>
      </c>
      <c r="D118" s="3" t="s">
        <v>72</v>
      </c>
      <c r="E118" s="4"/>
      <c r="F118" s="15">
        <f t="shared" si="31"/>
        <v>5964.86715</v>
      </c>
      <c r="G118" s="15"/>
      <c r="H118" s="15">
        <f t="shared" si="32"/>
        <v>9218.4310499999992</v>
      </c>
      <c r="I118" s="4"/>
      <c r="J118" s="793">
        <f>'EGD Acc &amp; CCA 19-22'!D102/1000</f>
        <v>3124.4862800000001</v>
      </c>
      <c r="K118" s="16"/>
      <c r="L118" s="793">
        <v>0</v>
      </c>
      <c r="M118" s="16"/>
      <c r="N118" s="793">
        <v>0</v>
      </c>
      <c r="O118" s="16"/>
      <c r="P118" s="16">
        <f t="shared" si="33"/>
        <v>3124.4862800000001</v>
      </c>
      <c r="Q118" s="16"/>
      <c r="R118" s="16">
        <f t="shared" si="40"/>
        <v>10651.59657</v>
      </c>
      <c r="S118" s="17"/>
      <c r="T118" s="16">
        <f t="shared" si="35"/>
        <v>10780.67419</v>
      </c>
      <c r="U118" s="3"/>
      <c r="V118" s="18">
        <v>0.3</v>
      </c>
      <c r="W118" s="4"/>
      <c r="X118" s="16">
        <f t="shared" si="41"/>
        <v>3195.478971</v>
      </c>
      <c r="Y118" s="16"/>
      <c r="Z118" s="16">
        <f t="shared" si="42"/>
        <v>3234.2022569999999</v>
      </c>
      <c r="AA118" s="16"/>
      <c r="AB118" s="16">
        <f t="shared" si="38"/>
        <v>5893.8744589999988</v>
      </c>
      <c r="AC118" s="16"/>
      <c r="AD118" s="16">
        <f t="shared" si="39"/>
        <v>9108.7150729999994</v>
      </c>
    </row>
    <row r="119" spans="1:30" s="1" customFormat="1" ht="12.75">
      <c r="A119" s="4">
        <v>15</v>
      </c>
      <c r="B119" s="3"/>
      <c r="C119" s="4">
        <v>41</v>
      </c>
      <c r="D119" s="3" t="s">
        <v>74</v>
      </c>
      <c r="E119" s="4"/>
      <c r="F119" s="15">
        <f t="shared" si="31"/>
        <v>13273.188395528743</v>
      </c>
      <c r="G119" s="15"/>
      <c r="H119" s="15">
        <f t="shared" si="32"/>
        <v>18582.463753740241</v>
      </c>
      <c r="I119" s="4"/>
      <c r="J119" s="793">
        <f>'EGD Acc &amp; CCA 19-22'!D103/1000</f>
        <v>56003.623434285328</v>
      </c>
      <c r="K119" s="16"/>
      <c r="L119" s="793">
        <v>0</v>
      </c>
      <c r="M119" s="16"/>
      <c r="N119" s="793">
        <v>0</v>
      </c>
      <c r="O119" s="16"/>
      <c r="P119" s="16">
        <f t="shared" si="33"/>
        <v>56003.623434285328</v>
      </c>
      <c r="Q119" s="16"/>
      <c r="R119" s="16">
        <f t="shared" si="40"/>
        <v>97278.623546956733</v>
      </c>
      <c r="S119" s="17"/>
      <c r="T119" s="16">
        <f t="shared" si="35"/>
        <v>46584.275470882902</v>
      </c>
      <c r="U119" s="3"/>
      <c r="V119" s="18">
        <v>0.25</v>
      </c>
      <c r="W119" s="4"/>
      <c r="X119" s="16">
        <f t="shared" si="41"/>
        <v>24319.655886739183</v>
      </c>
      <c r="Y119" s="16"/>
      <c r="Z119" s="16">
        <f t="shared" si="42"/>
        <v>11646.068867720725</v>
      </c>
      <c r="AA119" s="16"/>
      <c r="AB119" s="16">
        <f t="shared" si="38"/>
        <v>44957.155943074889</v>
      </c>
      <c r="AC119" s="16"/>
      <c r="AD119" s="16">
        <f t="shared" si="39"/>
        <v>62940.018320304851</v>
      </c>
    </row>
    <row r="120" spans="1:30" s="1" customFormat="1" ht="12.75">
      <c r="A120" s="4">
        <v>16</v>
      </c>
      <c r="B120" s="3"/>
      <c r="C120" s="4">
        <v>45</v>
      </c>
      <c r="D120" s="21" t="s">
        <v>76</v>
      </c>
      <c r="E120" s="4"/>
      <c r="F120" s="15">
        <f t="shared" si="31"/>
        <v>0</v>
      </c>
      <c r="G120" s="15"/>
      <c r="H120" s="15">
        <f t="shared" si="32"/>
        <v>0</v>
      </c>
      <c r="I120" s="4"/>
      <c r="J120" s="793">
        <v>0</v>
      </c>
      <c r="K120" s="16"/>
      <c r="L120" s="793">
        <v>0</v>
      </c>
      <c r="M120" s="16"/>
      <c r="N120" s="793">
        <v>0</v>
      </c>
      <c r="O120" s="16"/>
      <c r="P120" s="16">
        <f t="shared" si="33"/>
        <v>0</v>
      </c>
      <c r="Q120" s="16"/>
      <c r="R120" s="16">
        <f t="shared" si="40"/>
        <v>0</v>
      </c>
      <c r="S120" s="17"/>
      <c r="T120" s="16">
        <f t="shared" si="35"/>
        <v>0</v>
      </c>
      <c r="U120" s="3"/>
      <c r="V120" s="18">
        <v>0.45</v>
      </c>
      <c r="W120" s="4"/>
      <c r="X120" s="16">
        <f t="shared" si="41"/>
        <v>0</v>
      </c>
      <c r="Y120" s="16"/>
      <c r="Z120" s="16">
        <f t="shared" si="42"/>
        <v>0</v>
      </c>
      <c r="AA120" s="16"/>
      <c r="AB120" s="16">
        <f t="shared" si="38"/>
        <v>0</v>
      </c>
      <c r="AC120" s="16"/>
      <c r="AD120" s="16">
        <f t="shared" si="39"/>
        <v>0</v>
      </c>
    </row>
    <row r="121" spans="1:30" s="1" customFormat="1" ht="12.75">
      <c r="A121" s="4">
        <v>17</v>
      </c>
      <c r="B121" s="3"/>
      <c r="C121" s="4">
        <v>49</v>
      </c>
      <c r="D121" s="3" t="s">
        <v>78</v>
      </c>
      <c r="E121" s="4"/>
      <c r="F121" s="15">
        <f t="shared" si="31"/>
        <v>0</v>
      </c>
      <c r="G121" s="15"/>
      <c r="H121" s="15">
        <f t="shared" si="32"/>
        <v>0</v>
      </c>
      <c r="I121" s="4"/>
      <c r="J121" s="793">
        <v>0</v>
      </c>
      <c r="K121" s="16"/>
      <c r="L121" s="793">
        <v>0</v>
      </c>
      <c r="M121" s="16"/>
      <c r="N121" s="793">
        <v>0</v>
      </c>
      <c r="O121" s="16"/>
      <c r="P121" s="16">
        <f t="shared" si="33"/>
        <v>0</v>
      </c>
      <c r="Q121" s="16"/>
      <c r="R121" s="16">
        <f t="shared" si="40"/>
        <v>0</v>
      </c>
      <c r="S121" s="17"/>
      <c r="T121" s="16">
        <f t="shared" si="35"/>
        <v>0</v>
      </c>
      <c r="U121" s="3"/>
      <c r="V121" s="18">
        <v>0.08</v>
      </c>
      <c r="W121" s="4"/>
      <c r="X121" s="16">
        <f t="shared" si="41"/>
        <v>0</v>
      </c>
      <c r="Y121" s="16"/>
      <c r="Z121" s="16">
        <f t="shared" si="42"/>
        <v>0</v>
      </c>
      <c r="AA121" s="16"/>
      <c r="AB121" s="16">
        <f t="shared" si="38"/>
        <v>0</v>
      </c>
      <c r="AC121" s="16"/>
      <c r="AD121" s="16">
        <f t="shared" si="39"/>
        <v>0</v>
      </c>
    </row>
    <row r="122" spans="1:30" s="1" customFormat="1" ht="12.75">
      <c r="A122" s="4">
        <v>18</v>
      </c>
      <c r="B122" s="3"/>
      <c r="C122" s="4">
        <v>50</v>
      </c>
      <c r="D122" s="21" t="s">
        <v>80</v>
      </c>
      <c r="E122" s="4"/>
      <c r="F122" s="15">
        <f t="shared" si="31"/>
        <v>2622.756027313606</v>
      </c>
      <c r="G122" s="15"/>
      <c r="H122" s="15">
        <f t="shared" si="32"/>
        <v>10865.703541727802</v>
      </c>
      <c r="I122" s="4"/>
      <c r="J122" s="793">
        <f>'EGD Acc &amp; CCA 19-22'!D106/1000+'EGD Acc &amp; CCA 19-22'!D118/1000</f>
        <v>2493.8140260208602</v>
      </c>
      <c r="K122" s="16"/>
      <c r="L122" s="793">
        <v>0</v>
      </c>
      <c r="M122" s="16"/>
      <c r="N122" s="793">
        <f>'EGD Acc &amp; CCA 19-22'!D118/1000</f>
        <v>14316.869131183401</v>
      </c>
      <c r="O122" s="16"/>
      <c r="P122" s="16">
        <f t="shared" si="33"/>
        <v>-11823.055105162541</v>
      </c>
      <c r="Q122" s="16"/>
      <c r="R122" s="16">
        <f t="shared" si="40"/>
        <v>-15111.826630430207</v>
      </c>
      <c r="S122" s="17"/>
      <c r="T122" s="16">
        <f t="shared" si="35"/>
        <v>4954.1759891465317</v>
      </c>
      <c r="U122" s="3"/>
      <c r="V122" s="18">
        <v>0.55000000000000004</v>
      </c>
      <c r="W122" s="4"/>
      <c r="X122" s="16">
        <f t="shared" si="41"/>
        <v>-8311.5046467366137</v>
      </c>
      <c r="Y122" s="16"/>
      <c r="Z122" s="16">
        <f t="shared" si="42"/>
        <v>2724.7967940305925</v>
      </c>
      <c r="AA122" s="16"/>
      <c r="AB122" s="16">
        <f t="shared" si="38"/>
        <v>-888.79443111232104</v>
      </c>
      <c r="AC122" s="16"/>
      <c r="AD122" s="16">
        <f t="shared" si="39"/>
        <v>-3682.1483574653312</v>
      </c>
    </row>
    <row r="123" spans="1:30" s="1" customFormat="1" ht="12.75">
      <c r="A123" s="4">
        <v>19</v>
      </c>
      <c r="B123" s="3"/>
      <c r="C123" s="4">
        <v>51</v>
      </c>
      <c r="D123" s="3" t="s">
        <v>82</v>
      </c>
      <c r="E123" s="4"/>
      <c r="F123" s="22">
        <f t="shared" si="31"/>
        <v>592369.1262196087</v>
      </c>
      <c r="G123" s="15"/>
      <c r="H123" s="22">
        <f t="shared" si="32"/>
        <v>631426.4312450774</v>
      </c>
      <c r="I123" s="4"/>
      <c r="J123" s="794">
        <f>'EGD Acc &amp; CCA 19-22'!D107/1000+'EGD Acc &amp; CCA 19-22'!D117/1000+'EGD Acc &amp; CCA 19-22'!D120/1000</f>
        <v>430128.16488981113</v>
      </c>
      <c r="K123" s="16"/>
      <c r="L123" s="794">
        <v>0</v>
      </c>
      <c r="M123" s="16"/>
      <c r="N123" s="794">
        <v>0</v>
      </c>
      <c r="O123" s="16"/>
      <c r="P123" s="23">
        <f t="shared" si="33"/>
        <v>430128.16488981113</v>
      </c>
      <c r="Q123" s="16"/>
      <c r="R123" s="23">
        <f t="shared" si="40"/>
        <v>1237561.3735543254</v>
      </c>
      <c r="S123" s="17"/>
      <c r="T123" s="23">
        <f t="shared" si="35"/>
        <v>846490.51368998294</v>
      </c>
      <c r="U123" s="3"/>
      <c r="V123" s="18">
        <v>0.06</v>
      </c>
      <c r="W123" s="4"/>
      <c r="X123" s="23">
        <f t="shared" si="41"/>
        <v>74253.682413259521</v>
      </c>
      <c r="Y123" s="16"/>
      <c r="Z123" s="23">
        <f t="shared" si="42"/>
        <v>50789.430821398972</v>
      </c>
      <c r="AA123" s="16"/>
      <c r="AB123" s="23">
        <f t="shared" si="38"/>
        <v>948243.60869616037</v>
      </c>
      <c r="AC123" s="16"/>
      <c r="AD123" s="23">
        <f t="shared" si="39"/>
        <v>1010765.1653134895</v>
      </c>
    </row>
    <row r="124" spans="1:30" s="1" customFormat="1" ht="12.75">
      <c r="A124" s="3"/>
      <c r="B124" s="3"/>
      <c r="C124" s="4"/>
      <c r="D124" s="3"/>
      <c r="E124" s="3"/>
      <c r="F124" s="3"/>
      <c r="G124" s="3"/>
      <c r="H124" s="3"/>
      <c r="I124" s="3"/>
      <c r="J124" s="16"/>
      <c r="K124" s="16"/>
      <c r="L124" s="16"/>
      <c r="M124" s="16"/>
      <c r="N124" s="16"/>
      <c r="O124" s="16"/>
      <c r="P124" s="16"/>
      <c r="Q124" s="16"/>
      <c r="R124" s="16"/>
      <c r="S124" s="17"/>
      <c r="T124" s="16"/>
      <c r="U124" s="3"/>
      <c r="V124" s="4"/>
      <c r="W124" s="3"/>
      <c r="X124" s="24"/>
      <c r="Y124" s="24"/>
      <c r="Z124" s="24"/>
      <c r="AB124" s="24"/>
    </row>
    <row r="125" spans="1:30" s="1" customFormat="1" ht="13.5" thickBot="1">
      <c r="A125" s="3">
        <v>20</v>
      </c>
      <c r="B125" s="3"/>
      <c r="C125" s="3" t="s">
        <v>84</v>
      </c>
      <c r="D125" s="3"/>
      <c r="E125" s="25" t="s">
        <v>85</v>
      </c>
      <c r="F125" s="26">
        <f>SUM(F105:F124)</f>
        <v>625329.2223567242</v>
      </c>
      <c r="G125" s="16">
        <f>SUM(G105:G124)</f>
        <v>0</v>
      </c>
      <c r="H125" s="26">
        <f>SUM(H105:H124)</f>
        <v>689325.92292065651</v>
      </c>
      <c r="I125" s="25"/>
      <c r="J125" s="795">
        <f>SUM(J105:J124)</f>
        <v>510489.88581244438</v>
      </c>
      <c r="K125" s="16"/>
      <c r="L125" s="795">
        <f>SUM(L105:L124)</f>
        <v>0</v>
      </c>
      <c r="M125" s="27"/>
      <c r="N125" s="795">
        <f>SUM(N105:N124)</f>
        <v>14317.415368322199</v>
      </c>
      <c r="O125" s="27"/>
      <c r="P125" s="26">
        <f>SUM(P105:P124)</f>
        <v>496172.47044412221</v>
      </c>
      <c r="Q125" s="16"/>
      <c r="R125" s="26">
        <f>SUM(R105:R124)</f>
        <v>1358387.7219841045</v>
      </c>
      <c r="S125" s="27" t="s">
        <v>85</v>
      </c>
      <c r="T125" s="26">
        <f>SUM(T105:T124)</f>
        <v>937412.15814271756</v>
      </c>
      <c r="U125" s="3"/>
      <c r="V125" s="4"/>
      <c r="W125" s="25" t="s">
        <v>85</v>
      </c>
      <c r="X125" s="28">
        <f>SUM(X105:X124)</f>
        <v>118598.79851696116</v>
      </c>
      <c r="Y125" s="29" t="s">
        <v>85</v>
      </c>
      <c r="Z125" s="28">
        <f>SUM(Z105:Z124)</f>
        <v>87261.089075445721</v>
      </c>
      <c r="AB125" s="28">
        <f>SUM(AB105:AB124)</f>
        <v>1002902.8942838854</v>
      </c>
      <c r="AD125" s="28">
        <f>SUM(AD105:AD124)</f>
        <v>1098237.3042893328</v>
      </c>
    </row>
    <row r="126" spans="1:30" s="1" customFormat="1" ht="13.5" thickTop="1">
      <c r="A126" s="3"/>
      <c r="B126" s="3"/>
      <c r="C126" s="4"/>
      <c r="D126" s="3"/>
      <c r="E126" s="4"/>
      <c r="F126" s="4"/>
      <c r="G126" s="4"/>
      <c r="H126" s="4"/>
      <c r="I126" s="4"/>
      <c r="J126" s="3"/>
      <c r="K126" s="3"/>
      <c r="L126" s="3"/>
      <c r="M126" s="3"/>
      <c r="N126" s="3"/>
      <c r="O126" s="3"/>
    </row>
    <row r="127" spans="1:30" s="1" customFormat="1" ht="12.75">
      <c r="A127" s="31"/>
      <c r="B127" s="3"/>
      <c r="C127" s="4"/>
      <c r="D127" s="3"/>
      <c r="E127" s="3"/>
      <c r="F127" s="3"/>
      <c r="G127" s="3"/>
      <c r="H127" s="3"/>
      <c r="I127" s="3"/>
      <c r="J127" s="32">
        <f>J125-'EGD Acc &amp; CCA 19-22'!D113/1000</f>
        <v>0</v>
      </c>
      <c r="K127" s="3"/>
      <c r="L127" s="3"/>
      <c r="M127" s="3"/>
      <c r="N127" s="3"/>
      <c r="O127" s="3"/>
    </row>
    <row r="128" spans="1:30" s="1" customFormat="1" ht="12.75">
      <c r="A128" s="31"/>
      <c r="B128" s="3"/>
      <c r="C128" s="4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</row>
    <row r="129" spans="1:24" s="1" customFormat="1">
      <c r="C129" s="33"/>
      <c r="D129" s="34"/>
      <c r="E129" s="34"/>
      <c r="F129" s="35">
        <v>2018</v>
      </c>
      <c r="G129" s="34"/>
      <c r="H129" s="35">
        <v>2019</v>
      </c>
      <c r="I129" s="35"/>
      <c r="J129" s="35">
        <v>2020</v>
      </c>
      <c r="K129" s="35"/>
      <c r="L129" s="35">
        <v>2021</v>
      </c>
      <c r="M129" s="36"/>
    </row>
    <row r="130" spans="1:24" s="1" customFormat="1" ht="12.75">
      <c r="C130" s="37"/>
      <c r="D130" s="25" t="s">
        <v>122</v>
      </c>
      <c r="F130" s="15">
        <f>X35-Z35</f>
        <v>8430.8220000000001</v>
      </c>
      <c r="H130" s="15">
        <f>X65-Z65</f>
        <v>29105.105512742819</v>
      </c>
      <c r="I130" s="15"/>
      <c r="J130" s="15">
        <f>X95-Z95</f>
        <v>26460.773051189433</v>
      </c>
      <c r="K130" s="15"/>
      <c r="L130" s="15">
        <f>X125-Z125</f>
        <v>31337.709441515442</v>
      </c>
      <c r="M130" s="38"/>
    </row>
    <row r="131" spans="1:24" ht="12.75">
      <c r="C131" s="40"/>
      <c r="D131" s="25" t="s">
        <v>90</v>
      </c>
      <c r="F131" s="41">
        <v>0.26500000000000001</v>
      </c>
      <c r="H131" s="41">
        <v>0.26500000000000001</v>
      </c>
      <c r="I131" s="41"/>
      <c r="J131" s="41">
        <v>0.26500000000000001</v>
      </c>
      <c r="K131" s="41"/>
      <c r="L131" s="41">
        <v>0.26500000000000001</v>
      </c>
      <c r="M131" s="42"/>
    </row>
    <row r="132" spans="1:24" ht="12.75">
      <c r="C132" s="40"/>
      <c r="D132" s="25" t="s">
        <v>91</v>
      </c>
      <c r="F132" s="15">
        <f>F130*F131</f>
        <v>2234.1678300000003</v>
      </c>
      <c r="H132" s="15">
        <f>H130*H131</f>
        <v>7712.8529608768476</v>
      </c>
      <c r="I132" s="15"/>
      <c r="J132" s="15">
        <f>J130*J131</f>
        <v>7012.1048585652006</v>
      </c>
      <c r="K132" s="15"/>
      <c r="L132" s="15">
        <f>L130*L131</f>
        <v>8304.4930020015927</v>
      </c>
      <c r="M132" s="42"/>
      <c r="R132" s="450"/>
    </row>
    <row r="133" spans="1:24" ht="13.5" thickBot="1">
      <c r="C133" s="40"/>
      <c r="D133" s="25" t="s">
        <v>92</v>
      </c>
      <c r="F133" s="43">
        <f>F132/0.735</f>
        <v>3039.6841224489799</v>
      </c>
      <c r="H133" s="43">
        <f>H132/0.735</f>
        <v>10493.67749779163</v>
      </c>
      <c r="I133" s="798"/>
      <c r="J133" s="43">
        <f>J132/0.735</f>
        <v>9540.2787191363277</v>
      </c>
      <c r="K133" s="798"/>
      <c r="L133" s="43">
        <f>L132/0.735</f>
        <v>11298.629934696044</v>
      </c>
      <c r="M133" s="42"/>
    </row>
    <row r="134" spans="1:24" ht="12.75" thickTop="1">
      <c r="C134" s="44"/>
      <c r="D134" s="45"/>
      <c r="E134" s="45"/>
      <c r="F134" s="45"/>
      <c r="G134" s="45"/>
      <c r="H134" s="45"/>
      <c r="I134" s="45"/>
      <c r="J134" s="797"/>
      <c r="K134" s="45"/>
      <c r="L134" s="45"/>
      <c r="M134" s="46"/>
    </row>
    <row r="136" spans="1:24" s="1" customFormat="1" ht="12.75">
      <c r="A136" s="3"/>
      <c r="B136" s="3"/>
      <c r="C136" s="4"/>
      <c r="D136" s="5" t="s">
        <v>123</v>
      </c>
      <c r="E136" s="3"/>
      <c r="F136" s="6" t="s">
        <v>3</v>
      </c>
      <c r="G136" s="3"/>
      <c r="H136" s="6" t="s">
        <v>3</v>
      </c>
      <c r="I136" s="3"/>
      <c r="J136" s="7"/>
      <c r="K136" s="4"/>
      <c r="L136" s="7" t="s">
        <v>6</v>
      </c>
      <c r="M136" s="8"/>
      <c r="N136" s="7" t="s">
        <v>7</v>
      </c>
      <c r="O136" s="7"/>
      <c r="P136" s="7"/>
      <c r="Q136" s="7"/>
      <c r="R136" s="7"/>
      <c r="S136" s="8"/>
      <c r="T136" s="8"/>
      <c r="V136" s="6" t="s">
        <v>8</v>
      </c>
      <c r="W136" s="3"/>
      <c r="X136" s="6" t="s">
        <v>8</v>
      </c>
    </row>
    <row r="137" spans="1:24" s="1" customFormat="1" ht="12.75">
      <c r="A137" s="3" t="s">
        <v>9</v>
      </c>
      <c r="B137" s="3"/>
      <c r="C137" s="4"/>
      <c r="D137" s="3"/>
      <c r="E137" s="3"/>
      <c r="F137" s="4" t="s">
        <v>10</v>
      </c>
      <c r="G137" s="3"/>
      <c r="H137" s="4" t="s">
        <v>10</v>
      </c>
      <c r="I137" s="3"/>
      <c r="J137" s="4" t="s">
        <v>13</v>
      </c>
      <c r="K137" s="4"/>
      <c r="L137" s="4" t="s">
        <v>15</v>
      </c>
      <c r="M137" s="8"/>
      <c r="N137" s="4" t="s">
        <v>15</v>
      </c>
      <c r="O137" s="4"/>
      <c r="P137" s="4" t="s">
        <v>16</v>
      </c>
      <c r="Q137" s="4"/>
      <c r="R137" s="4" t="s">
        <v>17</v>
      </c>
      <c r="S137" s="4"/>
      <c r="T137" s="4" t="s">
        <v>18</v>
      </c>
      <c r="V137" s="4" t="s">
        <v>10</v>
      </c>
      <c r="W137" s="3"/>
      <c r="X137" s="4" t="s">
        <v>10</v>
      </c>
    </row>
    <row r="138" spans="1:24" s="1" customFormat="1" ht="12.75">
      <c r="A138" s="9" t="s">
        <v>20</v>
      </c>
      <c r="B138" s="3"/>
      <c r="C138" s="9" t="s">
        <v>21</v>
      </c>
      <c r="D138" s="10"/>
      <c r="E138" s="3"/>
      <c r="F138" s="11" t="s">
        <v>6</v>
      </c>
      <c r="G138" s="3"/>
      <c r="H138" s="11" t="s">
        <v>7</v>
      </c>
      <c r="I138" s="3"/>
      <c r="J138" s="11" t="s">
        <v>5</v>
      </c>
      <c r="K138" s="4"/>
      <c r="L138" s="11" t="s">
        <v>23</v>
      </c>
      <c r="M138" s="8"/>
      <c r="N138" s="11" t="s">
        <v>23</v>
      </c>
      <c r="O138" s="4"/>
      <c r="P138" s="11" t="s">
        <v>24</v>
      </c>
      <c r="Q138" s="4"/>
      <c r="R138" s="11" t="s">
        <v>25</v>
      </c>
      <c r="S138" s="4"/>
      <c r="T138" s="11" t="s">
        <v>25</v>
      </c>
      <c r="V138" s="11" t="s">
        <v>6</v>
      </c>
      <c r="W138" s="3"/>
      <c r="X138" s="11" t="s">
        <v>7</v>
      </c>
    </row>
    <row r="139" spans="1:24" s="1" customFormat="1" ht="12.75">
      <c r="A139" s="3"/>
      <c r="B139" s="3"/>
      <c r="C139" s="4"/>
      <c r="D139" s="3"/>
      <c r="E139" s="3"/>
      <c r="F139" s="4" t="s">
        <v>27</v>
      </c>
      <c r="G139" s="3"/>
      <c r="H139" s="4" t="s">
        <v>28</v>
      </c>
      <c r="I139" s="3"/>
      <c r="J139" s="47" t="s">
        <v>29</v>
      </c>
      <c r="K139" s="12"/>
      <c r="L139" s="4" t="s">
        <v>30</v>
      </c>
      <c r="M139" s="12"/>
      <c r="N139" s="4" t="s">
        <v>31</v>
      </c>
      <c r="O139" s="12"/>
      <c r="P139" s="4" t="s">
        <v>32</v>
      </c>
      <c r="Q139" s="12"/>
      <c r="R139" s="4" t="s">
        <v>33</v>
      </c>
      <c r="T139" s="8" t="s">
        <v>34</v>
      </c>
      <c r="U139" s="8"/>
      <c r="V139" s="8" t="s">
        <v>35</v>
      </c>
      <c r="W139" s="8"/>
      <c r="X139" s="8" t="s">
        <v>36</v>
      </c>
    </row>
    <row r="140" spans="1:24" s="1" customFormat="1" ht="12.75">
      <c r="A140" s="4"/>
      <c r="B140" s="3"/>
      <c r="C140" s="4"/>
      <c r="D140" s="3"/>
      <c r="E140" s="3"/>
      <c r="F140" s="3"/>
      <c r="G140" s="3"/>
      <c r="H140" s="3"/>
      <c r="I140" s="3"/>
      <c r="J140" s="3"/>
      <c r="K140" s="3"/>
      <c r="L140" s="3"/>
      <c r="N140" s="3"/>
      <c r="O140" s="3"/>
      <c r="P140" s="3"/>
      <c r="Q140" s="3"/>
      <c r="R140" s="3"/>
      <c r="S140" s="3"/>
      <c r="T140" s="3"/>
    </row>
    <row r="141" spans="1:24" s="1" customFormat="1" ht="15">
      <c r="A141" s="4"/>
      <c r="B141" s="3"/>
      <c r="C141" s="3" t="s">
        <v>42</v>
      </c>
      <c r="D141" s="3"/>
      <c r="E141" s="3"/>
      <c r="F141" s="3"/>
      <c r="G141" s="3"/>
      <c r="H141" s="3"/>
      <c r="I141" s="3"/>
      <c r="J141" s="3"/>
      <c r="K141" s="3"/>
      <c r="L141" s="3"/>
      <c r="N141" s="3"/>
      <c r="O141" s="3"/>
      <c r="P141" s="13"/>
      <c r="Q141" s="14"/>
      <c r="R141" s="3"/>
      <c r="S141" s="14"/>
      <c r="T141" s="3"/>
    </row>
    <row r="142" spans="1:24" s="1" customFormat="1" ht="12.75">
      <c r="A142" s="4">
        <v>1</v>
      </c>
      <c r="B142" s="3"/>
      <c r="C142" s="4">
        <v>1</v>
      </c>
      <c r="D142" s="3" t="s">
        <v>45</v>
      </c>
      <c r="E142" s="4"/>
      <c r="F142" s="15">
        <v>0</v>
      </c>
      <c r="G142" s="15"/>
      <c r="H142" s="15">
        <v>0</v>
      </c>
      <c r="I142" s="4"/>
      <c r="J142" s="793">
        <v>0</v>
      </c>
      <c r="K142" s="16"/>
      <c r="L142" s="16">
        <f>F142+J142*1.5</f>
        <v>0</v>
      </c>
      <c r="M142" s="17"/>
      <c r="N142" s="16">
        <f>H142+J142*0.5</f>
        <v>0</v>
      </c>
      <c r="O142" s="3"/>
      <c r="P142" s="18">
        <v>0.04</v>
      </c>
      <c r="Q142" s="4"/>
      <c r="R142" s="16">
        <f>P142*L142</f>
        <v>0</v>
      </c>
      <c r="S142" s="16"/>
      <c r="T142" s="16">
        <f>P142*N142</f>
        <v>0</v>
      </c>
      <c r="U142" s="16"/>
      <c r="V142" s="16">
        <f>F142+J142-R142</f>
        <v>0</v>
      </c>
      <c r="W142" s="16"/>
      <c r="X142" s="16">
        <f>H142+J142-T142</f>
        <v>0</v>
      </c>
    </row>
    <row r="143" spans="1:24" s="1" customFormat="1" ht="12.75">
      <c r="A143" s="4">
        <v>2</v>
      </c>
      <c r="B143" s="3"/>
      <c r="C143" s="4">
        <v>1</v>
      </c>
      <c r="D143" s="3" t="s">
        <v>47</v>
      </c>
      <c r="E143" s="4"/>
      <c r="F143" s="15">
        <v>0</v>
      </c>
      <c r="G143" s="15"/>
      <c r="H143" s="15">
        <v>0</v>
      </c>
      <c r="I143" s="4"/>
      <c r="J143" s="793">
        <v>0</v>
      </c>
      <c r="K143" s="16"/>
      <c r="L143" s="16">
        <f t="shared" ref="L143:L160" si="43">F143+J143*1.5</f>
        <v>0</v>
      </c>
      <c r="M143" s="17"/>
      <c r="N143" s="16">
        <f t="shared" ref="N143:N160" si="44">H143+J143*0.5</f>
        <v>0</v>
      </c>
      <c r="O143" s="3"/>
      <c r="P143" s="18">
        <v>0.06</v>
      </c>
      <c r="Q143" s="4"/>
      <c r="R143" s="16">
        <f t="shared" ref="R143:R150" si="45">P143*L143</f>
        <v>0</v>
      </c>
      <c r="S143" s="16"/>
      <c r="T143" s="16">
        <f t="shared" ref="T143:T150" si="46">P143*N143</f>
        <v>0</v>
      </c>
      <c r="U143" s="16"/>
      <c r="V143" s="16">
        <f t="shared" ref="V143:V160" si="47">F143+J143-R143</f>
        <v>0</v>
      </c>
      <c r="W143" s="16"/>
      <c r="X143" s="16">
        <f t="shared" ref="X143:X160" si="48">H143+J143-T143</f>
        <v>0</v>
      </c>
    </row>
    <row r="144" spans="1:24" s="1" customFormat="1" ht="12.75">
      <c r="A144" s="4">
        <v>3</v>
      </c>
      <c r="B144" s="3"/>
      <c r="C144" s="4">
        <v>2</v>
      </c>
      <c r="D144" s="3" t="s">
        <v>49</v>
      </c>
      <c r="E144" s="4"/>
      <c r="F144" s="15">
        <v>0</v>
      </c>
      <c r="G144" s="15"/>
      <c r="H144" s="15">
        <v>0</v>
      </c>
      <c r="I144" s="4"/>
      <c r="J144" s="793">
        <v>0</v>
      </c>
      <c r="K144" s="16"/>
      <c r="L144" s="16">
        <f t="shared" si="43"/>
        <v>0</v>
      </c>
      <c r="M144" s="17"/>
      <c r="N144" s="16">
        <f t="shared" si="44"/>
        <v>0</v>
      </c>
      <c r="O144" s="3"/>
      <c r="P144" s="18">
        <v>0.06</v>
      </c>
      <c r="Q144" s="4"/>
      <c r="R144" s="16">
        <f t="shared" si="45"/>
        <v>0</v>
      </c>
      <c r="S144" s="16"/>
      <c r="T144" s="16">
        <f t="shared" si="46"/>
        <v>0</v>
      </c>
      <c r="U144" s="16"/>
      <c r="V144" s="16">
        <f t="shared" si="47"/>
        <v>0</v>
      </c>
      <c r="W144" s="16"/>
      <c r="X144" s="16">
        <f t="shared" si="48"/>
        <v>0</v>
      </c>
    </row>
    <row r="145" spans="1:24" s="1" customFormat="1" ht="12.75">
      <c r="A145" s="4">
        <v>4</v>
      </c>
      <c r="B145" s="3"/>
      <c r="C145" s="4">
        <v>3</v>
      </c>
      <c r="D145" s="3" t="s">
        <v>51</v>
      </c>
      <c r="E145" s="4"/>
      <c r="F145" s="15">
        <v>0</v>
      </c>
      <c r="G145" s="15"/>
      <c r="H145" s="15">
        <v>0</v>
      </c>
      <c r="I145" s="4"/>
      <c r="J145" s="793">
        <v>0</v>
      </c>
      <c r="K145" s="16"/>
      <c r="L145" s="16">
        <f t="shared" si="43"/>
        <v>0</v>
      </c>
      <c r="M145" s="17"/>
      <c r="N145" s="16">
        <f t="shared" si="44"/>
        <v>0</v>
      </c>
      <c r="O145" s="3"/>
      <c r="P145" s="18">
        <v>0.05</v>
      </c>
      <c r="Q145" s="4"/>
      <c r="R145" s="16">
        <f t="shared" si="45"/>
        <v>0</v>
      </c>
      <c r="S145" s="16"/>
      <c r="T145" s="16">
        <f t="shared" si="46"/>
        <v>0</v>
      </c>
      <c r="U145" s="16"/>
      <c r="V145" s="16">
        <f t="shared" si="47"/>
        <v>0</v>
      </c>
      <c r="W145" s="16"/>
      <c r="X145" s="16">
        <f t="shared" si="48"/>
        <v>0</v>
      </c>
    </row>
    <row r="146" spans="1:24" s="1" customFormat="1" ht="12.75">
      <c r="A146" s="4">
        <v>5</v>
      </c>
      <c r="B146" s="3"/>
      <c r="C146" s="4">
        <v>6</v>
      </c>
      <c r="D146" s="3" t="s">
        <v>53</v>
      </c>
      <c r="E146" s="4"/>
      <c r="F146" s="15">
        <v>0</v>
      </c>
      <c r="G146" s="15"/>
      <c r="H146" s="15">
        <v>0</v>
      </c>
      <c r="I146" s="4"/>
      <c r="J146" s="793">
        <v>0</v>
      </c>
      <c r="K146" s="16"/>
      <c r="L146" s="16">
        <f t="shared" si="43"/>
        <v>0</v>
      </c>
      <c r="M146" s="17"/>
      <c r="N146" s="16">
        <f t="shared" si="44"/>
        <v>0</v>
      </c>
      <c r="O146" s="3"/>
      <c r="P146" s="18">
        <v>0.1</v>
      </c>
      <c r="Q146" s="4"/>
      <c r="R146" s="16">
        <f t="shared" si="45"/>
        <v>0</v>
      </c>
      <c r="S146" s="16"/>
      <c r="T146" s="16">
        <f t="shared" si="46"/>
        <v>0</v>
      </c>
      <c r="U146" s="16"/>
      <c r="V146" s="16">
        <f t="shared" si="47"/>
        <v>0</v>
      </c>
      <c r="W146" s="16"/>
      <c r="X146" s="16">
        <f t="shared" si="48"/>
        <v>0</v>
      </c>
    </row>
    <row r="147" spans="1:24" s="1" customFormat="1" ht="12.75">
      <c r="A147" s="4">
        <v>6</v>
      </c>
      <c r="B147" s="3"/>
      <c r="C147" s="4">
        <v>7</v>
      </c>
      <c r="D147" s="3" t="s">
        <v>55</v>
      </c>
      <c r="E147" s="4"/>
      <c r="F147" s="15">
        <v>0</v>
      </c>
      <c r="G147" s="15"/>
      <c r="H147" s="15">
        <v>0</v>
      </c>
      <c r="I147" s="4"/>
      <c r="J147" s="793">
        <v>0</v>
      </c>
      <c r="K147" s="16"/>
      <c r="L147" s="16">
        <f t="shared" si="43"/>
        <v>0</v>
      </c>
      <c r="M147" s="17"/>
      <c r="N147" s="16">
        <f t="shared" si="44"/>
        <v>0</v>
      </c>
      <c r="O147" s="3"/>
      <c r="P147" s="18">
        <v>0.15</v>
      </c>
      <c r="Q147" s="4"/>
      <c r="R147" s="16">
        <f t="shared" si="45"/>
        <v>0</v>
      </c>
      <c r="S147" s="16"/>
      <c r="T147" s="16">
        <f t="shared" si="46"/>
        <v>0</v>
      </c>
      <c r="U147" s="16"/>
      <c r="V147" s="16">
        <f t="shared" si="47"/>
        <v>0</v>
      </c>
      <c r="W147" s="16"/>
      <c r="X147" s="16">
        <f t="shared" si="48"/>
        <v>0</v>
      </c>
    </row>
    <row r="148" spans="1:24" s="1" customFormat="1" ht="12.75">
      <c r="A148" s="4">
        <v>7</v>
      </c>
      <c r="B148" s="3"/>
      <c r="C148" s="4">
        <v>8</v>
      </c>
      <c r="D148" s="3" t="s">
        <v>57</v>
      </c>
      <c r="E148" s="4"/>
      <c r="F148" s="15">
        <v>0</v>
      </c>
      <c r="G148" s="15"/>
      <c r="H148" s="15">
        <v>0</v>
      </c>
      <c r="I148" s="4"/>
      <c r="J148" s="793">
        <v>0</v>
      </c>
      <c r="K148" s="16"/>
      <c r="L148" s="16">
        <f t="shared" si="43"/>
        <v>0</v>
      </c>
      <c r="M148" s="17"/>
      <c r="N148" s="16">
        <f t="shared" si="44"/>
        <v>0</v>
      </c>
      <c r="O148" s="3"/>
      <c r="P148" s="18">
        <v>0.2</v>
      </c>
      <c r="Q148" s="4"/>
      <c r="R148" s="16">
        <f t="shared" si="45"/>
        <v>0</v>
      </c>
      <c r="S148" s="16"/>
      <c r="T148" s="16">
        <f t="shared" si="46"/>
        <v>0</v>
      </c>
      <c r="U148" s="16"/>
      <c r="V148" s="16">
        <f t="shared" si="47"/>
        <v>0</v>
      </c>
      <c r="W148" s="16"/>
      <c r="X148" s="16">
        <f t="shared" si="48"/>
        <v>0</v>
      </c>
    </row>
    <row r="149" spans="1:24" s="1" customFormat="1" ht="12.75">
      <c r="A149" s="4">
        <v>8</v>
      </c>
      <c r="B149" s="3"/>
      <c r="C149" s="4">
        <v>10</v>
      </c>
      <c r="D149" s="3" t="s">
        <v>59</v>
      </c>
      <c r="E149" s="4"/>
      <c r="F149" s="15">
        <v>0</v>
      </c>
      <c r="G149" s="15"/>
      <c r="H149" s="15">
        <v>0</v>
      </c>
      <c r="I149" s="4"/>
      <c r="J149" s="793">
        <v>0</v>
      </c>
      <c r="K149" s="16"/>
      <c r="L149" s="16">
        <f t="shared" si="43"/>
        <v>0</v>
      </c>
      <c r="M149" s="17"/>
      <c r="N149" s="16">
        <f t="shared" si="44"/>
        <v>0</v>
      </c>
      <c r="O149" s="3"/>
      <c r="P149" s="18">
        <v>0.3</v>
      </c>
      <c r="Q149" s="4"/>
      <c r="R149" s="16">
        <f t="shared" si="45"/>
        <v>0</v>
      </c>
      <c r="S149" s="16"/>
      <c r="T149" s="16">
        <f t="shared" si="46"/>
        <v>0</v>
      </c>
      <c r="U149" s="16"/>
      <c r="V149" s="16">
        <f t="shared" si="47"/>
        <v>0</v>
      </c>
      <c r="W149" s="16"/>
      <c r="X149" s="16">
        <f t="shared" si="48"/>
        <v>0</v>
      </c>
    </row>
    <row r="150" spans="1:24" s="1" customFormat="1" ht="12.75">
      <c r="A150" s="4">
        <v>9</v>
      </c>
      <c r="B150" s="3"/>
      <c r="C150" s="4">
        <v>12</v>
      </c>
      <c r="D150" s="3" t="s">
        <v>61</v>
      </c>
      <c r="E150" s="4"/>
      <c r="F150" s="15">
        <v>0</v>
      </c>
      <c r="G150" s="15"/>
      <c r="H150" s="15">
        <v>0</v>
      </c>
      <c r="I150" s="4"/>
      <c r="J150" s="793">
        <f>'EGD Acc &amp; CCA 19-22'!D77/1000</f>
        <v>756.78739159600048</v>
      </c>
      <c r="K150" s="16"/>
      <c r="L150" s="16">
        <f>F150+J150*1</f>
        <v>756.78739159600048</v>
      </c>
      <c r="M150" s="17"/>
      <c r="N150" s="16">
        <f t="shared" si="44"/>
        <v>378.39369579800024</v>
      </c>
      <c r="O150" s="3"/>
      <c r="P150" s="18">
        <v>1</v>
      </c>
      <c r="Q150" s="4"/>
      <c r="R150" s="16">
        <f t="shared" si="45"/>
        <v>756.78739159600048</v>
      </c>
      <c r="S150" s="16"/>
      <c r="T150" s="16">
        <f t="shared" si="46"/>
        <v>378.39369579800024</v>
      </c>
      <c r="U150" s="16"/>
      <c r="V150" s="16">
        <f t="shared" si="47"/>
        <v>0</v>
      </c>
      <c r="W150" s="16"/>
      <c r="X150" s="16">
        <f t="shared" si="48"/>
        <v>378.39369579800024</v>
      </c>
    </row>
    <row r="151" spans="1:24" s="1" customFormat="1" ht="12.75">
      <c r="A151" s="4">
        <v>10</v>
      </c>
      <c r="B151" s="3"/>
      <c r="C151" s="4">
        <v>13</v>
      </c>
      <c r="D151" s="3" t="s">
        <v>63</v>
      </c>
      <c r="E151" s="4"/>
      <c r="F151" s="15">
        <v>0</v>
      </c>
      <c r="G151" s="15"/>
      <c r="H151" s="15">
        <v>0</v>
      </c>
      <c r="I151" s="4"/>
      <c r="J151" s="793">
        <v>0</v>
      </c>
      <c r="K151" s="16"/>
      <c r="L151" s="16">
        <f t="shared" si="43"/>
        <v>0</v>
      </c>
      <c r="M151" s="17"/>
      <c r="N151" s="16">
        <f t="shared" si="44"/>
        <v>0</v>
      </c>
      <c r="O151" s="3"/>
      <c r="P151" s="18" t="s">
        <v>64</v>
      </c>
      <c r="Q151" s="4"/>
      <c r="R151" s="16">
        <v>0</v>
      </c>
      <c r="S151" s="16"/>
      <c r="T151" s="16">
        <v>0</v>
      </c>
      <c r="U151" s="16"/>
      <c r="V151" s="16">
        <f t="shared" si="47"/>
        <v>0</v>
      </c>
      <c r="W151" s="16"/>
      <c r="X151" s="16">
        <f t="shared" si="48"/>
        <v>0</v>
      </c>
    </row>
    <row r="152" spans="1:24" s="1" customFormat="1" ht="12.75">
      <c r="A152" s="4">
        <v>11</v>
      </c>
      <c r="B152" s="3"/>
      <c r="C152" s="19">
        <v>14.1</v>
      </c>
      <c r="D152" s="3" t="s">
        <v>66</v>
      </c>
      <c r="E152" s="4"/>
      <c r="F152" s="15">
        <v>0</v>
      </c>
      <c r="G152" s="15"/>
      <c r="H152" s="15">
        <v>0</v>
      </c>
      <c r="I152" s="4"/>
      <c r="J152" s="793">
        <v>0</v>
      </c>
      <c r="K152" s="16"/>
      <c r="L152" s="16">
        <f t="shared" si="43"/>
        <v>0</v>
      </c>
      <c r="M152" s="17"/>
      <c r="N152" s="16">
        <f t="shared" si="44"/>
        <v>0</v>
      </c>
      <c r="O152" s="3"/>
      <c r="P152" s="18">
        <v>0.05</v>
      </c>
      <c r="Q152" s="4"/>
      <c r="R152" s="16">
        <f t="shared" ref="R152:R160" si="49">P152*L152</f>
        <v>0</v>
      </c>
      <c r="S152" s="16"/>
      <c r="T152" s="16">
        <f t="shared" ref="T152:T160" si="50">P152*N152</f>
        <v>0</v>
      </c>
      <c r="U152" s="16"/>
      <c r="V152" s="16">
        <f t="shared" si="47"/>
        <v>0</v>
      </c>
      <c r="W152" s="16"/>
      <c r="X152" s="16">
        <f t="shared" si="48"/>
        <v>0</v>
      </c>
    </row>
    <row r="153" spans="1:24" s="1" customFormat="1" ht="12.75">
      <c r="A153" s="4">
        <v>12</v>
      </c>
      <c r="B153" s="3"/>
      <c r="C153" s="19">
        <v>14.1</v>
      </c>
      <c r="D153" s="3" t="s">
        <v>68</v>
      </c>
      <c r="E153" s="4"/>
      <c r="F153" s="15">
        <v>0</v>
      </c>
      <c r="G153" s="15"/>
      <c r="H153" s="15">
        <v>0</v>
      </c>
      <c r="I153" s="4"/>
      <c r="J153" s="793">
        <v>0</v>
      </c>
      <c r="K153" s="16"/>
      <c r="L153" s="16">
        <f t="shared" si="43"/>
        <v>0</v>
      </c>
      <c r="M153" s="17"/>
      <c r="N153" s="16">
        <f t="shared" si="44"/>
        <v>0</v>
      </c>
      <c r="O153" s="3"/>
      <c r="P153" s="18">
        <v>7.0000000000000007E-2</v>
      </c>
      <c r="Q153" s="20"/>
      <c r="R153" s="16">
        <f t="shared" si="49"/>
        <v>0</v>
      </c>
      <c r="S153" s="16"/>
      <c r="T153" s="16">
        <f t="shared" si="50"/>
        <v>0</v>
      </c>
      <c r="U153" s="16"/>
      <c r="V153" s="16">
        <f t="shared" si="47"/>
        <v>0</v>
      </c>
      <c r="W153" s="16"/>
      <c r="X153" s="16">
        <f t="shared" si="48"/>
        <v>0</v>
      </c>
    </row>
    <row r="154" spans="1:24" s="1" customFormat="1" ht="12.75">
      <c r="A154" s="4">
        <v>13</v>
      </c>
      <c r="B154" s="3"/>
      <c r="C154" s="4">
        <v>17</v>
      </c>
      <c r="D154" s="3" t="s">
        <v>70</v>
      </c>
      <c r="E154" s="4"/>
      <c r="F154" s="15">
        <v>0</v>
      </c>
      <c r="G154" s="15"/>
      <c r="H154" s="15">
        <v>0</v>
      </c>
      <c r="I154" s="4"/>
      <c r="J154" s="793">
        <v>0</v>
      </c>
      <c r="K154" s="16"/>
      <c r="L154" s="16">
        <f t="shared" si="43"/>
        <v>0</v>
      </c>
      <c r="M154" s="17"/>
      <c r="N154" s="16">
        <f t="shared" si="44"/>
        <v>0</v>
      </c>
      <c r="O154" s="3"/>
      <c r="P154" s="18">
        <v>0.08</v>
      </c>
      <c r="Q154" s="4"/>
      <c r="R154" s="16">
        <f t="shared" si="49"/>
        <v>0</v>
      </c>
      <c r="S154" s="16"/>
      <c r="T154" s="16">
        <f t="shared" si="50"/>
        <v>0</v>
      </c>
      <c r="U154" s="16"/>
      <c r="V154" s="16">
        <f t="shared" si="47"/>
        <v>0</v>
      </c>
      <c r="W154" s="16"/>
      <c r="X154" s="16">
        <f t="shared" si="48"/>
        <v>0</v>
      </c>
    </row>
    <row r="155" spans="1:24" s="1" customFormat="1" ht="12.75">
      <c r="A155" s="4">
        <v>14</v>
      </c>
      <c r="B155" s="3"/>
      <c r="C155" s="4">
        <v>38</v>
      </c>
      <c r="D155" s="3" t="s">
        <v>72</v>
      </c>
      <c r="E155" s="4"/>
      <c r="F155" s="15">
        <v>0</v>
      </c>
      <c r="G155" s="15"/>
      <c r="H155" s="15">
        <v>0</v>
      </c>
      <c r="I155" s="4"/>
      <c r="J155" s="793">
        <v>0</v>
      </c>
      <c r="K155" s="16"/>
      <c r="L155" s="16">
        <f t="shared" si="43"/>
        <v>0</v>
      </c>
      <c r="M155" s="17"/>
      <c r="N155" s="16">
        <f t="shared" si="44"/>
        <v>0</v>
      </c>
      <c r="O155" s="3"/>
      <c r="P155" s="18">
        <v>0.3</v>
      </c>
      <c r="Q155" s="4"/>
      <c r="R155" s="16">
        <f t="shared" si="49"/>
        <v>0</v>
      </c>
      <c r="S155" s="16"/>
      <c r="T155" s="16">
        <f t="shared" si="50"/>
        <v>0</v>
      </c>
      <c r="U155" s="16"/>
      <c r="V155" s="16">
        <f t="shared" si="47"/>
        <v>0</v>
      </c>
      <c r="W155" s="16"/>
      <c r="X155" s="16">
        <f t="shared" si="48"/>
        <v>0</v>
      </c>
    </row>
    <row r="156" spans="1:24" s="1" customFormat="1" ht="12.75">
      <c r="A156" s="4">
        <v>15</v>
      </c>
      <c r="B156" s="3"/>
      <c r="C156" s="4">
        <v>41</v>
      </c>
      <c r="D156" s="3" t="s">
        <v>74</v>
      </c>
      <c r="E156" s="4"/>
      <c r="F156" s="15">
        <v>0</v>
      </c>
      <c r="G156" s="15"/>
      <c r="H156" s="15">
        <v>0</v>
      </c>
      <c r="I156" s="4"/>
      <c r="J156" s="793">
        <v>0</v>
      </c>
      <c r="K156" s="16"/>
      <c r="L156" s="16">
        <f t="shared" si="43"/>
        <v>0</v>
      </c>
      <c r="M156" s="17"/>
      <c r="N156" s="16">
        <f t="shared" si="44"/>
        <v>0</v>
      </c>
      <c r="O156" s="3"/>
      <c r="P156" s="18">
        <v>0.25</v>
      </c>
      <c r="Q156" s="4"/>
      <c r="R156" s="16">
        <f t="shared" si="49"/>
        <v>0</v>
      </c>
      <c r="S156" s="16"/>
      <c r="T156" s="16">
        <f t="shared" si="50"/>
        <v>0</v>
      </c>
      <c r="U156" s="16"/>
      <c r="V156" s="16">
        <f t="shared" si="47"/>
        <v>0</v>
      </c>
      <c r="W156" s="16"/>
      <c r="X156" s="16">
        <f t="shared" si="48"/>
        <v>0</v>
      </c>
    </row>
    <row r="157" spans="1:24" s="1" customFormat="1" ht="12.75">
      <c r="A157" s="4">
        <v>16</v>
      </c>
      <c r="B157" s="3"/>
      <c r="C157" s="4">
        <v>45</v>
      </c>
      <c r="D157" s="21" t="s">
        <v>76</v>
      </c>
      <c r="E157" s="4"/>
      <c r="F157" s="15">
        <v>0</v>
      </c>
      <c r="G157" s="15"/>
      <c r="H157" s="15">
        <v>0</v>
      </c>
      <c r="I157" s="4"/>
      <c r="J157" s="793">
        <v>0</v>
      </c>
      <c r="K157" s="16"/>
      <c r="L157" s="16">
        <f t="shared" si="43"/>
        <v>0</v>
      </c>
      <c r="M157" s="17"/>
      <c r="N157" s="16">
        <f t="shared" si="44"/>
        <v>0</v>
      </c>
      <c r="O157" s="3"/>
      <c r="P157" s="18">
        <v>0.45</v>
      </c>
      <c r="Q157" s="4"/>
      <c r="R157" s="16">
        <f t="shared" si="49"/>
        <v>0</v>
      </c>
      <c r="S157" s="16"/>
      <c r="T157" s="16">
        <f t="shared" si="50"/>
        <v>0</v>
      </c>
      <c r="U157" s="16"/>
      <c r="V157" s="16">
        <f t="shared" si="47"/>
        <v>0</v>
      </c>
      <c r="W157" s="16"/>
      <c r="X157" s="16">
        <f t="shared" si="48"/>
        <v>0</v>
      </c>
    </row>
    <row r="158" spans="1:24" s="1" customFormat="1" ht="12.75">
      <c r="A158" s="4">
        <v>17</v>
      </c>
      <c r="B158" s="3"/>
      <c r="C158" s="4">
        <v>49</v>
      </c>
      <c r="D158" s="3" t="s">
        <v>78</v>
      </c>
      <c r="E158" s="4"/>
      <c r="F158" s="15">
        <v>0</v>
      </c>
      <c r="G158" s="15"/>
      <c r="H158" s="15">
        <v>0</v>
      </c>
      <c r="I158" s="4"/>
      <c r="J158" s="793">
        <v>0</v>
      </c>
      <c r="K158" s="16"/>
      <c r="L158" s="16">
        <f t="shared" si="43"/>
        <v>0</v>
      </c>
      <c r="M158" s="17"/>
      <c r="N158" s="16">
        <f t="shared" si="44"/>
        <v>0</v>
      </c>
      <c r="O158" s="3"/>
      <c r="P158" s="18">
        <v>0.08</v>
      </c>
      <c r="Q158" s="4"/>
      <c r="R158" s="16">
        <f t="shared" si="49"/>
        <v>0</v>
      </c>
      <c r="S158" s="16"/>
      <c r="T158" s="16">
        <f t="shared" si="50"/>
        <v>0</v>
      </c>
      <c r="U158" s="16"/>
      <c r="V158" s="16">
        <f t="shared" si="47"/>
        <v>0</v>
      </c>
      <c r="W158" s="16"/>
      <c r="X158" s="16">
        <f t="shared" si="48"/>
        <v>0</v>
      </c>
    </row>
    <row r="159" spans="1:24" s="1" customFormat="1" ht="12.75">
      <c r="A159" s="4">
        <v>18</v>
      </c>
      <c r="B159" s="3"/>
      <c r="C159" s="4">
        <v>50</v>
      </c>
      <c r="D159" s="21" t="s">
        <v>80</v>
      </c>
      <c r="E159" s="4"/>
      <c r="F159" s="15">
        <v>0</v>
      </c>
      <c r="G159" s="15"/>
      <c r="H159" s="15">
        <v>0</v>
      </c>
      <c r="I159" s="4"/>
      <c r="J159" s="793">
        <f>'EGD Acc &amp; CCA 19-22'!D76/1000</f>
        <v>17020.480003279201</v>
      </c>
      <c r="K159" s="16"/>
      <c r="L159" s="16">
        <f t="shared" si="43"/>
        <v>25530.720004918803</v>
      </c>
      <c r="M159" s="17"/>
      <c r="N159" s="16">
        <f t="shared" si="44"/>
        <v>8510.2400016396005</v>
      </c>
      <c r="O159" s="3"/>
      <c r="P159" s="18">
        <v>0.55000000000000004</v>
      </c>
      <c r="Q159" s="4"/>
      <c r="R159" s="16">
        <f t="shared" si="49"/>
        <v>14041.896002705344</v>
      </c>
      <c r="S159" s="16"/>
      <c r="T159" s="16">
        <f t="shared" si="50"/>
        <v>4680.6320009017809</v>
      </c>
      <c r="U159" s="16"/>
      <c r="V159" s="16">
        <f t="shared" si="47"/>
        <v>2978.5840005738573</v>
      </c>
      <c r="W159" s="16"/>
      <c r="X159" s="16">
        <f t="shared" si="48"/>
        <v>12339.848002377421</v>
      </c>
    </row>
    <row r="160" spans="1:24" s="1" customFormat="1" ht="12.75">
      <c r="A160" s="4">
        <v>19</v>
      </c>
      <c r="B160" s="3"/>
      <c r="C160" s="4">
        <v>51</v>
      </c>
      <c r="D160" s="3" t="s">
        <v>82</v>
      </c>
      <c r="E160" s="4"/>
      <c r="F160" s="22">
        <v>0</v>
      </c>
      <c r="G160" s="15"/>
      <c r="H160" s="22">
        <v>0</v>
      </c>
      <c r="I160" s="4"/>
      <c r="J160" s="794">
        <v>0</v>
      </c>
      <c r="K160" s="16"/>
      <c r="L160" s="23">
        <f t="shared" si="43"/>
        <v>0</v>
      </c>
      <c r="M160" s="17"/>
      <c r="N160" s="23">
        <f t="shared" si="44"/>
        <v>0</v>
      </c>
      <c r="O160" s="3"/>
      <c r="P160" s="18">
        <v>0.06</v>
      </c>
      <c r="Q160" s="4"/>
      <c r="R160" s="23">
        <f t="shared" si="49"/>
        <v>0</v>
      </c>
      <c r="S160" s="16"/>
      <c r="T160" s="23">
        <f t="shared" si="50"/>
        <v>0</v>
      </c>
      <c r="U160" s="16"/>
      <c r="V160" s="23">
        <f t="shared" si="47"/>
        <v>0</v>
      </c>
      <c r="W160" s="16"/>
      <c r="X160" s="23">
        <f t="shared" si="48"/>
        <v>0</v>
      </c>
    </row>
    <row r="161" spans="1:24" s="1" customFormat="1" ht="12.75">
      <c r="A161" s="3"/>
      <c r="B161" s="3"/>
      <c r="C161" s="4"/>
      <c r="D161" s="3"/>
      <c r="E161" s="3"/>
      <c r="F161" s="3"/>
      <c r="G161" s="3"/>
      <c r="H161" s="3"/>
      <c r="I161" s="3"/>
      <c r="J161" s="16"/>
      <c r="K161" s="16"/>
      <c r="L161" s="16"/>
      <c r="M161" s="17"/>
      <c r="N161" s="16"/>
      <c r="O161" s="3"/>
      <c r="P161" s="4"/>
      <c r="Q161" s="3"/>
      <c r="R161" s="24"/>
      <c r="S161" s="24"/>
      <c r="T161" s="24"/>
      <c r="V161" s="24"/>
    </row>
    <row r="162" spans="1:24" s="1" customFormat="1" ht="13.5" thickBot="1">
      <c r="A162" s="3">
        <v>20</v>
      </c>
      <c r="B162" s="3"/>
      <c r="C162" s="3" t="s">
        <v>84</v>
      </c>
      <c r="D162" s="3"/>
      <c r="E162" s="25" t="s">
        <v>85</v>
      </c>
      <c r="F162" s="26">
        <f>SUM(F142:F161)</f>
        <v>0</v>
      </c>
      <c r="G162" s="16">
        <f>SUM(G142:G161)</f>
        <v>0</v>
      </c>
      <c r="H162" s="26">
        <f>SUM(H142:H161)</f>
        <v>0</v>
      </c>
      <c r="I162" s="25"/>
      <c r="J162" s="795">
        <f>SUM(J142:J161)</f>
        <v>17777.267394875202</v>
      </c>
      <c r="K162" s="27"/>
      <c r="L162" s="26">
        <f>SUM(L142:L161)</f>
        <v>26287.507396514804</v>
      </c>
      <c r="M162" s="27" t="s">
        <v>85</v>
      </c>
      <c r="N162" s="26">
        <f>SUM(N142:N161)</f>
        <v>8888.6336974376009</v>
      </c>
      <c r="O162" s="3"/>
      <c r="P162" s="4"/>
      <c r="Q162" s="25" t="s">
        <v>85</v>
      </c>
      <c r="R162" s="28">
        <f>SUM(R142:R161)</f>
        <v>14798.683394301344</v>
      </c>
      <c r="S162" s="29" t="s">
        <v>85</v>
      </c>
      <c r="T162" s="28">
        <f>SUM(T142:T161)</f>
        <v>5059.0256966997813</v>
      </c>
      <c r="V162" s="28">
        <f>SUM(V142:V161)</f>
        <v>2978.5840005738573</v>
      </c>
      <c r="X162" s="28">
        <f>SUM(X142:X161)</f>
        <v>12718.241698175421</v>
      </c>
    </row>
    <row r="163" spans="1:24" s="1" customFormat="1" ht="13.5" thickTop="1">
      <c r="A163" s="3"/>
      <c r="B163" s="3"/>
      <c r="C163" s="4"/>
      <c r="D163" s="3"/>
      <c r="E163" s="4"/>
      <c r="F163" s="4"/>
      <c r="G163" s="4"/>
      <c r="H163" s="4"/>
      <c r="I163" s="4"/>
      <c r="J163" s="3"/>
      <c r="K163" s="3"/>
    </row>
    <row r="164" spans="1:24" s="1" customFormat="1" ht="12.75">
      <c r="A164" s="31"/>
      <c r="B164" s="3"/>
      <c r="C164" s="4"/>
      <c r="D164" s="3"/>
      <c r="E164" s="3"/>
      <c r="F164" s="3"/>
      <c r="G164" s="3"/>
      <c r="H164" s="3"/>
      <c r="I164" s="3"/>
      <c r="J164" s="3"/>
      <c r="K164" s="3"/>
    </row>
    <row r="165" spans="1:24" s="1" customFormat="1" ht="12.75">
      <c r="A165" s="31"/>
      <c r="B165" s="3"/>
      <c r="C165" s="4"/>
      <c r="D165" s="3"/>
      <c r="E165" s="3"/>
      <c r="F165" s="3"/>
      <c r="G165" s="3"/>
      <c r="H165" s="3"/>
      <c r="I165" s="3"/>
      <c r="J165" s="3"/>
      <c r="K165" s="3"/>
    </row>
    <row r="166" spans="1:24" s="1" customFormat="1" ht="12.75">
      <c r="A166" s="3"/>
      <c r="B166" s="3"/>
      <c r="C166" s="4"/>
      <c r="D166" s="5" t="s">
        <v>124</v>
      </c>
      <c r="E166" s="3"/>
      <c r="F166" s="6" t="s">
        <v>3</v>
      </c>
      <c r="G166" s="3"/>
      <c r="H166" s="6" t="s">
        <v>3</v>
      </c>
      <c r="I166" s="3"/>
      <c r="J166" s="7"/>
      <c r="K166" s="4"/>
      <c r="L166" s="7" t="s">
        <v>6</v>
      </c>
      <c r="M166" s="8"/>
      <c r="N166" s="7" t="s">
        <v>7</v>
      </c>
      <c r="O166" s="7"/>
      <c r="P166" s="7"/>
      <c r="Q166" s="7"/>
      <c r="R166" s="7"/>
      <c r="S166" s="8"/>
      <c r="T166" s="8"/>
      <c r="V166" s="6" t="s">
        <v>8</v>
      </c>
      <c r="W166" s="3"/>
      <c r="X166" s="6" t="s">
        <v>8</v>
      </c>
    </row>
    <row r="167" spans="1:24" s="1" customFormat="1" ht="12.75">
      <c r="A167" s="3" t="s">
        <v>9</v>
      </c>
      <c r="B167" s="3"/>
      <c r="C167" s="4"/>
      <c r="D167" s="3"/>
      <c r="E167" s="3"/>
      <c r="F167" s="4" t="s">
        <v>10</v>
      </c>
      <c r="G167" s="3"/>
      <c r="H167" s="4" t="s">
        <v>10</v>
      </c>
      <c r="I167" s="3"/>
      <c r="J167" s="4" t="s">
        <v>13</v>
      </c>
      <c r="K167" s="4"/>
      <c r="L167" s="4" t="s">
        <v>15</v>
      </c>
      <c r="M167" s="8"/>
      <c r="N167" s="4" t="s">
        <v>15</v>
      </c>
      <c r="O167" s="4"/>
      <c r="P167" s="4" t="s">
        <v>16</v>
      </c>
      <c r="Q167" s="4"/>
      <c r="R167" s="4" t="s">
        <v>17</v>
      </c>
      <c r="S167" s="4"/>
      <c r="T167" s="4" t="s">
        <v>18</v>
      </c>
      <c r="V167" s="4" t="s">
        <v>10</v>
      </c>
      <c r="W167" s="3"/>
      <c r="X167" s="4" t="s">
        <v>10</v>
      </c>
    </row>
    <row r="168" spans="1:24" s="1" customFormat="1" ht="12.75">
      <c r="A168" s="9" t="s">
        <v>20</v>
      </c>
      <c r="B168" s="3"/>
      <c r="C168" s="9" t="s">
        <v>21</v>
      </c>
      <c r="D168" s="10"/>
      <c r="E168" s="3"/>
      <c r="F168" s="11" t="s">
        <v>6</v>
      </c>
      <c r="G168" s="3"/>
      <c r="H168" s="11" t="s">
        <v>7</v>
      </c>
      <c r="I168" s="3"/>
      <c r="J168" s="11" t="s">
        <v>5</v>
      </c>
      <c r="K168" s="4"/>
      <c r="L168" s="11" t="s">
        <v>23</v>
      </c>
      <c r="M168" s="8"/>
      <c r="N168" s="11" t="s">
        <v>23</v>
      </c>
      <c r="O168" s="4"/>
      <c r="P168" s="11" t="s">
        <v>24</v>
      </c>
      <c r="Q168" s="4"/>
      <c r="R168" s="11" t="s">
        <v>25</v>
      </c>
      <c r="S168" s="4"/>
      <c r="T168" s="11" t="s">
        <v>25</v>
      </c>
      <c r="V168" s="11" t="s">
        <v>6</v>
      </c>
      <c r="W168" s="3"/>
      <c r="X168" s="11" t="s">
        <v>7</v>
      </c>
    </row>
    <row r="169" spans="1:24" s="1" customFormat="1" ht="12.75">
      <c r="A169" s="3"/>
      <c r="B169" s="3"/>
      <c r="C169" s="4"/>
      <c r="D169" s="3"/>
      <c r="E169" s="3"/>
      <c r="F169" s="4" t="s">
        <v>27</v>
      </c>
      <c r="G169" s="3"/>
      <c r="H169" s="4" t="s">
        <v>28</v>
      </c>
      <c r="I169" s="3"/>
      <c r="J169" s="47" t="s">
        <v>29</v>
      </c>
      <c r="K169" s="12"/>
      <c r="L169" s="4" t="s">
        <v>30</v>
      </c>
      <c r="M169" s="12"/>
      <c r="N169" s="4" t="s">
        <v>31</v>
      </c>
      <c r="O169" s="12"/>
      <c r="P169" s="4" t="s">
        <v>32</v>
      </c>
      <c r="Q169" s="12"/>
      <c r="R169" s="4" t="s">
        <v>33</v>
      </c>
      <c r="T169" s="8" t="s">
        <v>34</v>
      </c>
      <c r="U169" s="8"/>
      <c r="V169" s="8" t="s">
        <v>35</v>
      </c>
      <c r="W169" s="8"/>
      <c r="X169" s="8" t="s">
        <v>36</v>
      </c>
    </row>
    <row r="170" spans="1:24" s="1" customFormat="1" ht="12.75">
      <c r="A170" s="4"/>
      <c r="B170" s="3"/>
      <c r="C170" s="4"/>
      <c r="D170" s="3"/>
      <c r="E170" s="3"/>
      <c r="F170" s="3"/>
      <c r="G170" s="3"/>
      <c r="H170" s="3"/>
      <c r="I170" s="3"/>
      <c r="J170" s="3"/>
      <c r="K170" s="3"/>
      <c r="L170" s="3"/>
      <c r="N170" s="3"/>
      <c r="O170" s="3"/>
      <c r="P170" s="3"/>
      <c r="Q170" s="3"/>
      <c r="R170" s="3"/>
      <c r="S170" s="3"/>
      <c r="T170" s="3"/>
    </row>
    <row r="171" spans="1:24" s="1" customFormat="1" ht="15">
      <c r="A171" s="4"/>
      <c r="B171" s="3"/>
      <c r="C171" s="3" t="s">
        <v>42</v>
      </c>
      <c r="D171" s="3"/>
      <c r="E171" s="3"/>
      <c r="F171" s="3"/>
      <c r="G171" s="3"/>
      <c r="H171" s="3"/>
      <c r="I171" s="3"/>
      <c r="J171" s="3"/>
      <c r="K171" s="3"/>
      <c r="L171" s="3"/>
      <c r="N171" s="3"/>
      <c r="O171" s="3"/>
      <c r="P171" s="13"/>
      <c r="Q171" s="14"/>
      <c r="R171" s="3"/>
      <c r="S171" s="14"/>
      <c r="T171" s="3"/>
    </row>
    <row r="172" spans="1:24" s="1" customFormat="1" ht="12.75">
      <c r="A172" s="4">
        <v>1</v>
      </c>
      <c r="B172" s="3"/>
      <c r="C172" s="4">
        <v>1</v>
      </c>
      <c r="D172" s="3" t="s">
        <v>45</v>
      </c>
      <c r="E172" s="4"/>
      <c r="F172" s="15">
        <f>V142</f>
        <v>0</v>
      </c>
      <c r="G172" s="15"/>
      <c r="H172" s="15">
        <f>X142</f>
        <v>0</v>
      </c>
      <c r="I172" s="4"/>
      <c r="J172" s="793">
        <v>0</v>
      </c>
      <c r="K172" s="16"/>
      <c r="L172" s="16">
        <f>F172+J172*1.5</f>
        <v>0</v>
      </c>
      <c r="M172" s="17"/>
      <c r="N172" s="16">
        <f>H172+J172*0.5</f>
        <v>0</v>
      </c>
      <c r="O172" s="3"/>
      <c r="P172" s="18">
        <v>0.04</v>
      </c>
      <c r="Q172" s="4"/>
      <c r="R172" s="16">
        <f>P172*L172</f>
        <v>0</v>
      </c>
      <c r="S172" s="16"/>
      <c r="T172" s="16">
        <f>P172*N172</f>
        <v>0</v>
      </c>
      <c r="U172" s="16"/>
      <c r="V172" s="16">
        <f>F172+J172-R172</f>
        <v>0</v>
      </c>
      <c r="W172" s="16"/>
      <c r="X172" s="16">
        <f>H172+J172-T172</f>
        <v>0</v>
      </c>
    </row>
    <row r="173" spans="1:24" s="1" customFormat="1" ht="12.75">
      <c r="A173" s="4">
        <v>2</v>
      </c>
      <c r="B173" s="3"/>
      <c r="C173" s="4">
        <v>1</v>
      </c>
      <c r="D173" s="3" t="s">
        <v>47</v>
      </c>
      <c r="E173" s="4"/>
      <c r="F173" s="15">
        <f t="shared" ref="F173:F190" si="51">V143</f>
        <v>0</v>
      </c>
      <c r="G173" s="15"/>
      <c r="H173" s="15">
        <f t="shared" ref="H173:H190" si="52">X143</f>
        <v>0</v>
      </c>
      <c r="I173" s="4"/>
      <c r="J173" s="793">
        <v>0</v>
      </c>
      <c r="K173" s="16"/>
      <c r="L173" s="16">
        <f t="shared" ref="L173:L179" si="53">F173+J173*1.5</f>
        <v>0</v>
      </c>
      <c r="M173" s="17"/>
      <c r="N173" s="16">
        <f t="shared" ref="N173:N190" si="54">H173+J173*0.5</f>
        <v>0</v>
      </c>
      <c r="O173" s="3"/>
      <c r="P173" s="18">
        <v>0.06</v>
      </c>
      <c r="Q173" s="4"/>
      <c r="R173" s="16">
        <f t="shared" ref="R173:R180" si="55">P173*L173</f>
        <v>0</v>
      </c>
      <c r="S173" s="16"/>
      <c r="T173" s="16">
        <f t="shared" ref="T173:T180" si="56">P173*N173</f>
        <v>0</v>
      </c>
      <c r="U173" s="16"/>
      <c r="V173" s="16">
        <f t="shared" ref="V173:V190" si="57">F173+J173-R173</f>
        <v>0</v>
      </c>
      <c r="W173" s="16"/>
      <c r="X173" s="16">
        <f t="shared" ref="X173:X190" si="58">H173+J173-T173</f>
        <v>0</v>
      </c>
    </row>
    <row r="174" spans="1:24" s="1" customFormat="1" ht="12.75">
      <c r="A174" s="4">
        <v>3</v>
      </c>
      <c r="B174" s="3"/>
      <c r="C174" s="4">
        <v>2</v>
      </c>
      <c r="D174" s="3" t="s">
        <v>49</v>
      </c>
      <c r="E174" s="4"/>
      <c r="F174" s="15">
        <f t="shared" si="51"/>
        <v>0</v>
      </c>
      <c r="G174" s="15"/>
      <c r="H174" s="15">
        <f t="shared" si="52"/>
        <v>0</v>
      </c>
      <c r="I174" s="4"/>
      <c r="J174" s="793">
        <v>0</v>
      </c>
      <c r="K174" s="16"/>
      <c r="L174" s="16">
        <f t="shared" si="53"/>
        <v>0</v>
      </c>
      <c r="M174" s="17"/>
      <c r="N174" s="16">
        <f t="shared" si="54"/>
        <v>0</v>
      </c>
      <c r="O174" s="3"/>
      <c r="P174" s="18">
        <v>0.06</v>
      </c>
      <c r="Q174" s="4"/>
      <c r="R174" s="16">
        <f t="shared" si="55"/>
        <v>0</v>
      </c>
      <c r="S174" s="16"/>
      <c r="T174" s="16">
        <f t="shared" si="56"/>
        <v>0</v>
      </c>
      <c r="U174" s="16"/>
      <c r="V174" s="16">
        <f t="shared" si="57"/>
        <v>0</v>
      </c>
      <c r="W174" s="16"/>
      <c r="X174" s="16">
        <f t="shared" si="58"/>
        <v>0</v>
      </c>
    </row>
    <row r="175" spans="1:24" s="1" customFormat="1" ht="12.75">
      <c r="A175" s="4">
        <v>4</v>
      </c>
      <c r="B175" s="3"/>
      <c r="C175" s="4">
        <v>3</v>
      </c>
      <c r="D175" s="3" t="s">
        <v>51</v>
      </c>
      <c r="E175" s="4"/>
      <c r="F175" s="15">
        <f t="shared" si="51"/>
        <v>0</v>
      </c>
      <c r="G175" s="15"/>
      <c r="H175" s="15">
        <f t="shared" si="52"/>
        <v>0</v>
      </c>
      <c r="I175" s="4"/>
      <c r="J175" s="793">
        <v>0</v>
      </c>
      <c r="K175" s="16"/>
      <c r="L175" s="16">
        <f t="shared" si="53"/>
        <v>0</v>
      </c>
      <c r="M175" s="17"/>
      <c r="N175" s="16">
        <f t="shared" si="54"/>
        <v>0</v>
      </c>
      <c r="O175" s="3"/>
      <c r="P175" s="18">
        <v>0.05</v>
      </c>
      <c r="Q175" s="4"/>
      <c r="R175" s="16">
        <f t="shared" si="55"/>
        <v>0</v>
      </c>
      <c r="S175" s="16"/>
      <c r="T175" s="16">
        <f t="shared" si="56"/>
        <v>0</v>
      </c>
      <c r="U175" s="16"/>
      <c r="V175" s="16">
        <f t="shared" si="57"/>
        <v>0</v>
      </c>
      <c r="W175" s="16"/>
      <c r="X175" s="16">
        <f t="shared" si="58"/>
        <v>0</v>
      </c>
    </row>
    <row r="176" spans="1:24" s="1" customFormat="1" ht="12.75">
      <c r="A176" s="4">
        <v>5</v>
      </c>
      <c r="B176" s="3"/>
      <c r="C176" s="4">
        <v>6</v>
      </c>
      <c r="D176" s="3" t="s">
        <v>53</v>
      </c>
      <c r="E176" s="4"/>
      <c r="F176" s="15">
        <f t="shared" si="51"/>
        <v>0</v>
      </c>
      <c r="G176" s="15"/>
      <c r="H176" s="15">
        <f t="shared" si="52"/>
        <v>0</v>
      </c>
      <c r="I176" s="4"/>
      <c r="J176" s="793">
        <v>0</v>
      </c>
      <c r="K176" s="16"/>
      <c r="L176" s="16">
        <f t="shared" si="53"/>
        <v>0</v>
      </c>
      <c r="M176" s="17"/>
      <c r="N176" s="16">
        <f t="shared" si="54"/>
        <v>0</v>
      </c>
      <c r="O176" s="3"/>
      <c r="P176" s="18">
        <v>0.1</v>
      </c>
      <c r="Q176" s="4"/>
      <c r="R176" s="16">
        <f t="shared" si="55"/>
        <v>0</v>
      </c>
      <c r="S176" s="16"/>
      <c r="T176" s="16">
        <f t="shared" si="56"/>
        <v>0</v>
      </c>
      <c r="U176" s="16"/>
      <c r="V176" s="16">
        <f t="shared" si="57"/>
        <v>0</v>
      </c>
      <c r="W176" s="16"/>
      <c r="X176" s="16">
        <f t="shared" si="58"/>
        <v>0</v>
      </c>
    </row>
    <row r="177" spans="1:24" s="1" customFormat="1" ht="12.75">
      <c r="A177" s="4">
        <v>6</v>
      </c>
      <c r="B177" s="3"/>
      <c r="C177" s="4">
        <v>7</v>
      </c>
      <c r="D177" s="3" t="s">
        <v>55</v>
      </c>
      <c r="E177" s="4"/>
      <c r="F177" s="15">
        <f t="shared" si="51"/>
        <v>0</v>
      </c>
      <c r="G177" s="15"/>
      <c r="H177" s="15">
        <f t="shared" si="52"/>
        <v>0</v>
      </c>
      <c r="I177" s="4"/>
      <c r="J177" s="793">
        <v>0</v>
      </c>
      <c r="K177" s="16"/>
      <c r="L177" s="16">
        <f t="shared" si="53"/>
        <v>0</v>
      </c>
      <c r="M177" s="17"/>
      <c r="N177" s="16">
        <f t="shared" si="54"/>
        <v>0</v>
      </c>
      <c r="O177" s="3"/>
      <c r="P177" s="18">
        <v>0.15</v>
      </c>
      <c r="Q177" s="4"/>
      <c r="R177" s="16">
        <f t="shared" si="55"/>
        <v>0</v>
      </c>
      <c r="S177" s="16"/>
      <c r="T177" s="16">
        <f t="shared" si="56"/>
        <v>0</v>
      </c>
      <c r="U177" s="16"/>
      <c r="V177" s="16">
        <f t="shared" si="57"/>
        <v>0</v>
      </c>
      <c r="W177" s="16"/>
      <c r="X177" s="16">
        <f t="shared" si="58"/>
        <v>0</v>
      </c>
    </row>
    <row r="178" spans="1:24" s="1" customFormat="1" ht="12.75">
      <c r="A178" s="4">
        <v>7</v>
      </c>
      <c r="B178" s="3"/>
      <c r="C178" s="4">
        <v>8</v>
      </c>
      <c r="D178" s="3" t="s">
        <v>57</v>
      </c>
      <c r="E178" s="4"/>
      <c r="F178" s="15">
        <f t="shared" si="51"/>
        <v>0</v>
      </c>
      <c r="G178" s="15"/>
      <c r="H178" s="15">
        <f t="shared" si="52"/>
        <v>0</v>
      </c>
      <c r="I178" s="4"/>
      <c r="J178" s="793">
        <v>0</v>
      </c>
      <c r="K178" s="16"/>
      <c r="L178" s="16">
        <f t="shared" si="53"/>
        <v>0</v>
      </c>
      <c r="M178" s="17"/>
      <c r="N178" s="16">
        <f t="shared" si="54"/>
        <v>0</v>
      </c>
      <c r="O178" s="3"/>
      <c r="P178" s="18">
        <v>0.2</v>
      </c>
      <c r="Q178" s="4"/>
      <c r="R178" s="16">
        <f t="shared" si="55"/>
        <v>0</v>
      </c>
      <c r="S178" s="16"/>
      <c r="T178" s="16">
        <f t="shared" si="56"/>
        <v>0</v>
      </c>
      <c r="U178" s="16"/>
      <c r="V178" s="16">
        <f t="shared" si="57"/>
        <v>0</v>
      </c>
      <c r="W178" s="16"/>
      <c r="X178" s="16">
        <f t="shared" si="58"/>
        <v>0</v>
      </c>
    </row>
    <row r="179" spans="1:24" s="1" customFormat="1" ht="12.75">
      <c r="A179" s="4">
        <v>8</v>
      </c>
      <c r="B179" s="3"/>
      <c r="C179" s="4">
        <v>10</v>
      </c>
      <c r="D179" s="3" t="s">
        <v>59</v>
      </c>
      <c r="E179" s="4"/>
      <c r="F179" s="15">
        <f t="shared" si="51"/>
        <v>0</v>
      </c>
      <c r="G179" s="15"/>
      <c r="H179" s="15">
        <f t="shared" si="52"/>
        <v>0</v>
      </c>
      <c r="I179" s="4"/>
      <c r="J179" s="793">
        <v>0</v>
      </c>
      <c r="K179" s="16"/>
      <c r="L179" s="16">
        <f t="shared" si="53"/>
        <v>0</v>
      </c>
      <c r="M179" s="17"/>
      <c r="N179" s="16">
        <f t="shared" si="54"/>
        <v>0</v>
      </c>
      <c r="O179" s="3"/>
      <c r="P179" s="18">
        <v>0.3</v>
      </c>
      <c r="Q179" s="4"/>
      <c r="R179" s="16">
        <f t="shared" si="55"/>
        <v>0</v>
      </c>
      <c r="S179" s="16"/>
      <c r="T179" s="16">
        <f t="shared" si="56"/>
        <v>0</v>
      </c>
      <c r="U179" s="16"/>
      <c r="V179" s="16">
        <f t="shared" si="57"/>
        <v>0</v>
      </c>
      <c r="W179" s="16"/>
      <c r="X179" s="16">
        <f t="shared" si="58"/>
        <v>0</v>
      </c>
    </row>
    <row r="180" spans="1:24" s="1" customFormat="1" ht="12.75">
      <c r="A180" s="4">
        <v>9</v>
      </c>
      <c r="B180" s="3"/>
      <c r="C180" s="4">
        <v>12</v>
      </c>
      <c r="D180" s="3" t="s">
        <v>61</v>
      </c>
      <c r="E180" s="4"/>
      <c r="F180" s="15">
        <f t="shared" si="51"/>
        <v>0</v>
      </c>
      <c r="G180" s="15"/>
      <c r="H180" s="15">
        <f t="shared" si="52"/>
        <v>378.39369579800024</v>
      </c>
      <c r="I180" s="4"/>
      <c r="J180" s="793">
        <f>'EGD Acc &amp; CCA 19-22'!D119/1000</f>
        <v>0.54623713879913094</v>
      </c>
      <c r="K180" s="16"/>
      <c r="L180" s="16">
        <f>F180+J180*1</f>
        <v>0.54623713879913094</v>
      </c>
      <c r="M180" s="17"/>
      <c r="N180" s="16">
        <f t="shared" si="54"/>
        <v>378.66681436739981</v>
      </c>
      <c r="O180" s="3"/>
      <c r="P180" s="18">
        <v>1</v>
      </c>
      <c r="Q180" s="4"/>
      <c r="R180" s="16">
        <f t="shared" si="55"/>
        <v>0.54623713879913094</v>
      </c>
      <c r="S180" s="16"/>
      <c r="T180" s="16">
        <f t="shared" si="56"/>
        <v>378.66681436739981</v>
      </c>
      <c r="U180" s="16"/>
      <c r="V180" s="16">
        <f t="shared" si="57"/>
        <v>0</v>
      </c>
      <c r="W180" s="16"/>
      <c r="X180" s="16">
        <f t="shared" si="58"/>
        <v>0.27311856939957124</v>
      </c>
    </row>
    <row r="181" spans="1:24" s="1" customFormat="1" ht="12.75">
      <c r="A181" s="4">
        <v>10</v>
      </c>
      <c r="B181" s="3"/>
      <c r="C181" s="4">
        <v>13</v>
      </c>
      <c r="D181" s="3" t="s">
        <v>63</v>
      </c>
      <c r="E181" s="4"/>
      <c r="F181" s="15">
        <f t="shared" si="51"/>
        <v>0</v>
      </c>
      <c r="G181" s="15"/>
      <c r="H181" s="15">
        <f t="shared" si="52"/>
        <v>0</v>
      </c>
      <c r="I181" s="4"/>
      <c r="J181" s="793">
        <v>0</v>
      </c>
      <c r="K181" s="16"/>
      <c r="L181" s="16">
        <f t="shared" ref="L181:L190" si="59">F181+J181*1.5</f>
        <v>0</v>
      </c>
      <c r="M181" s="17"/>
      <c r="N181" s="16">
        <f t="shared" si="54"/>
        <v>0</v>
      </c>
      <c r="O181" s="3"/>
      <c r="P181" s="18" t="s">
        <v>64</v>
      </c>
      <c r="Q181" s="4"/>
      <c r="R181" s="16">
        <v>0</v>
      </c>
      <c r="S181" s="16"/>
      <c r="T181" s="16">
        <v>0</v>
      </c>
      <c r="U181" s="16"/>
      <c r="V181" s="16">
        <f t="shared" si="57"/>
        <v>0</v>
      </c>
      <c r="W181" s="16"/>
      <c r="X181" s="16">
        <f t="shared" si="58"/>
        <v>0</v>
      </c>
    </row>
    <row r="182" spans="1:24" s="1" customFormat="1" ht="12.75">
      <c r="A182" s="4">
        <v>11</v>
      </c>
      <c r="B182" s="3"/>
      <c r="C182" s="19">
        <v>14.1</v>
      </c>
      <c r="D182" s="3" t="s">
        <v>66</v>
      </c>
      <c r="E182" s="4"/>
      <c r="F182" s="15">
        <f t="shared" si="51"/>
        <v>0</v>
      </c>
      <c r="G182" s="15"/>
      <c r="H182" s="15">
        <f t="shared" si="52"/>
        <v>0</v>
      </c>
      <c r="I182" s="4"/>
      <c r="J182" s="793">
        <v>0</v>
      </c>
      <c r="K182" s="16"/>
      <c r="L182" s="16">
        <f t="shared" si="59"/>
        <v>0</v>
      </c>
      <c r="M182" s="17"/>
      <c r="N182" s="16">
        <f t="shared" si="54"/>
        <v>0</v>
      </c>
      <c r="O182" s="3"/>
      <c r="P182" s="18">
        <v>0.05</v>
      </c>
      <c r="Q182" s="4"/>
      <c r="R182" s="16">
        <f t="shared" ref="R182:R190" si="60">P182*L182</f>
        <v>0</v>
      </c>
      <c r="S182" s="16"/>
      <c r="T182" s="16">
        <f t="shared" ref="T182:T190" si="61">P182*N182</f>
        <v>0</v>
      </c>
      <c r="U182" s="16"/>
      <c r="V182" s="16">
        <f t="shared" si="57"/>
        <v>0</v>
      </c>
      <c r="W182" s="16"/>
      <c r="X182" s="16">
        <f t="shared" si="58"/>
        <v>0</v>
      </c>
    </row>
    <row r="183" spans="1:24" s="1" customFormat="1" ht="12.75">
      <c r="A183" s="4">
        <v>12</v>
      </c>
      <c r="B183" s="3"/>
      <c r="C183" s="19">
        <v>14.1</v>
      </c>
      <c r="D183" s="3" t="s">
        <v>68</v>
      </c>
      <c r="E183" s="4"/>
      <c r="F183" s="15">
        <f t="shared" si="51"/>
        <v>0</v>
      </c>
      <c r="G183" s="15"/>
      <c r="H183" s="15">
        <f t="shared" si="52"/>
        <v>0</v>
      </c>
      <c r="I183" s="4"/>
      <c r="J183" s="793">
        <v>0</v>
      </c>
      <c r="K183" s="16"/>
      <c r="L183" s="16">
        <f t="shared" si="59"/>
        <v>0</v>
      </c>
      <c r="M183" s="17"/>
      <c r="N183" s="16">
        <f t="shared" si="54"/>
        <v>0</v>
      </c>
      <c r="O183" s="3"/>
      <c r="P183" s="18">
        <v>7.0000000000000007E-2</v>
      </c>
      <c r="Q183" s="20"/>
      <c r="R183" s="16">
        <f t="shared" si="60"/>
        <v>0</v>
      </c>
      <c r="S183" s="16"/>
      <c r="T183" s="16">
        <f t="shared" si="61"/>
        <v>0</v>
      </c>
      <c r="U183" s="16"/>
      <c r="V183" s="16">
        <f t="shared" si="57"/>
        <v>0</v>
      </c>
      <c r="W183" s="16"/>
      <c r="X183" s="16">
        <f t="shared" si="58"/>
        <v>0</v>
      </c>
    </row>
    <row r="184" spans="1:24" s="1" customFormat="1" ht="12.75">
      <c r="A184" s="4">
        <v>13</v>
      </c>
      <c r="B184" s="3"/>
      <c r="C184" s="4">
        <v>17</v>
      </c>
      <c r="D184" s="3" t="s">
        <v>70</v>
      </c>
      <c r="E184" s="4"/>
      <c r="F184" s="15">
        <f t="shared" si="51"/>
        <v>0</v>
      </c>
      <c r="G184" s="15"/>
      <c r="H184" s="15">
        <f t="shared" si="52"/>
        <v>0</v>
      </c>
      <c r="I184" s="4"/>
      <c r="J184" s="793">
        <v>0</v>
      </c>
      <c r="K184" s="16"/>
      <c r="L184" s="16">
        <f t="shared" si="59"/>
        <v>0</v>
      </c>
      <c r="M184" s="17"/>
      <c r="N184" s="16">
        <f t="shared" si="54"/>
        <v>0</v>
      </c>
      <c r="O184" s="3"/>
      <c r="P184" s="18">
        <v>0.08</v>
      </c>
      <c r="Q184" s="4"/>
      <c r="R184" s="16">
        <f t="shared" si="60"/>
        <v>0</v>
      </c>
      <c r="S184" s="16"/>
      <c r="T184" s="16">
        <f t="shared" si="61"/>
        <v>0</v>
      </c>
      <c r="U184" s="16"/>
      <c r="V184" s="16">
        <f t="shared" si="57"/>
        <v>0</v>
      </c>
      <c r="W184" s="16"/>
      <c r="X184" s="16">
        <f t="shared" si="58"/>
        <v>0</v>
      </c>
    </row>
    <row r="185" spans="1:24" s="1" customFormat="1" ht="12.75">
      <c r="A185" s="4">
        <v>14</v>
      </c>
      <c r="B185" s="3"/>
      <c r="C185" s="4">
        <v>38</v>
      </c>
      <c r="D185" s="3" t="s">
        <v>72</v>
      </c>
      <c r="E185" s="4"/>
      <c r="F185" s="15">
        <f t="shared" si="51"/>
        <v>0</v>
      </c>
      <c r="G185" s="15"/>
      <c r="H185" s="15">
        <f t="shared" si="52"/>
        <v>0</v>
      </c>
      <c r="I185" s="4"/>
      <c r="J185" s="793">
        <v>0</v>
      </c>
      <c r="K185" s="16"/>
      <c r="L185" s="16">
        <f t="shared" si="59"/>
        <v>0</v>
      </c>
      <c r="M185" s="17"/>
      <c r="N185" s="16">
        <f t="shared" si="54"/>
        <v>0</v>
      </c>
      <c r="O185" s="3"/>
      <c r="P185" s="18">
        <v>0.3</v>
      </c>
      <c r="Q185" s="4"/>
      <c r="R185" s="16">
        <f t="shared" si="60"/>
        <v>0</v>
      </c>
      <c r="S185" s="16"/>
      <c r="T185" s="16">
        <f t="shared" si="61"/>
        <v>0</v>
      </c>
      <c r="U185" s="16"/>
      <c r="V185" s="16">
        <f t="shared" si="57"/>
        <v>0</v>
      </c>
      <c r="W185" s="16"/>
      <c r="X185" s="16">
        <f t="shared" si="58"/>
        <v>0</v>
      </c>
    </row>
    <row r="186" spans="1:24" s="1" customFormat="1" ht="12.75">
      <c r="A186" s="4">
        <v>15</v>
      </c>
      <c r="B186" s="3"/>
      <c r="C186" s="4">
        <v>41</v>
      </c>
      <c r="D186" s="3" t="s">
        <v>74</v>
      </c>
      <c r="E186" s="4"/>
      <c r="F186" s="15">
        <f t="shared" si="51"/>
        <v>0</v>
      </c>
      <c r="G186" s="15"/>
      <c r="H186" s="15">
        <f t="shared" si="52"/>
        <v>0</v>
      </c>
      <c r="I186" s="4"/>
      <c r="J186" s="793">
        <v>0</v>
      </c>
      <c r="K186" s="16"/>
      <c r="L186" s="16">
        <f t="shared" si="59"/>
        <v>0</v>
      </c>
      <c r="M186" s="17"/>
      <c r="N186" s="16">
        <f t="shared" si="54"/>
        <v>0</v>
      </c>
      <c r="O186" s="3"/>
      <c r="P186" s="18">
        <v>0.25</v>
      </c>
      <c r="Q186" s="4"/>
      <c r="R186" s="16">
        <f t="shared" si="60"/>
        <v>0</v>
      </c>
      <c r="S186" s="16"/>
      <c r="T186" s="16">
        <f t="shared" si="61"/>
        <v>0</v>
      </c>
      <c r="U186" s="16"/>
      <c r="V186" s="16">
        <f t="shared" si="57"/>
        <v>0</v>
      </c>
      <c r="W186" s="16"/>
      <c r="X186" s="16">
        <f t="shared" si="58"/>
        <v>0</v>
      </c>
    </row>
    <row r="187" spans="1:24" s="1" customFormat="1" ht="12.75">
      <c r="A187" s="4">
        <v>16</v>
      </c>
      <c r="B187" s="3"/>
      <c r="C187" s="4">
        <v>45</v>
      </c>
      <c r="D187" s="21" t="s">
        <v>76</v>
      </c>
      <c r="E187" s="4"/>
      <c r="F187" s="15">
        <f t="shared" si="51"/>
        <v>0</v>
      </c>
      <c r="G187" s="15"/>
      <c r="H187" s="15">
        <f t="shared" si="52"/>
        <v>0</v>
      </c>
      <c r="I187" s="4"/>
      <c r="J187" s="793">
        <v>0</v>
      </c>
      <c r="K187" s="16"/>
      <c r="L187" s="16">
        <f t="shared" si="59"/>
        <v>0</v>
      </c>
      <c r="M187" s="17"/>
      <c r="N187" s="16">
        <f t="shared" si="54"/>
        <v>0</v>
      </c>
      <c r="O187" s="3"/>
      <c r="P187" s="18">
        <v>0.45</v>
      </c>
      <c r="Q187" s="4"/>
      <c r="R187" s="16">
        <f t="shared" si="60"/>
        <v>0</v>
      </c>
      <c r="S187" s="16"/>
      <c r="T187" s="16">
        <f t="shared" si="61"/>
        <v>0</v>
      </c>
      <c r="U187" s="16"/>
      <c r="V187" s="16">
        <f t="shared" si="57"/>
        <v>0</v>
      </c>
      <c r="W187" s="16"/>
      <c r="X187" s="16">
        <f t="shared" si="58"/>
        <v>0</v>
      </c>
    </row>
    <row r="188" spans="1:24" s="1" customFormat="1" ht="12.75">
      <c r="A188" s="4">
        <v>17</v>
      </c>
      <c r="B188" s="3"/>
      <c r="C188" s="4">
        <v>49</v>
      </c>
      <c r="D188" s="3" t="s">
        <v>78</v>
      </c>
      <c r="E188" s="4"/>
      <c r="F188" s="15">
        <f t="shared" si="51"/>
        <v>0</v>
      </c>
      <c r="G188" s="15"/>
      <c r="H188" s="15">
        <f t="shared" si="52"/>
        <v>0</v>
      </c>
      <c r="I188" s="4"/>
      <c r="J188" s="793">
        <v>0</v>
      </c>
      <c r="K188" s="16"/>
      <c r="L188" s="16">
        <f t="shared" si="59"/>
        <v>0</v>
      </c>
      <c r="M188" s="17"/>
      <c r="N188" s="16">
        <f t="shared" si="54"/>
        <v>0</v>
      </c>
      <c r="O188" s="3"/>
      <c r="P188" s="18">
        <v>0.08</v>
      </c>
      <c r="Q188" s="4"/>
      <c r="R188" s="16">
        <f t="shared" si="60"/>
        <v>0</v>
      </c>
      <c r="S188" s="16"/>
      <c r="T188" s="16">
        <f t="shared" si="61"/>
        <v>0</v>
      </c>
      <c r="U188" s="16"/>
      <c r="V188" s="16">
        <f t="shared" si="57"/>
        <v>0</v>
      </c>
      <c r="W188" s="16"/>
      <c r="X188" s="16">
        <f t="shared" si="58"/>
        <v>0</v>
      </c>
    </row>
    <row r="189" spans="1:24" s="1" customFormat="1" ht="12.75">
      <c r="A189" s="4">
        <v>18</v>
      </c>
      <c r="B189" s="3"/>
      <c r="C189" s="4">
        <v>50</v>
      </c>
      <c r="D189" s="21" t="s">
        <v>80</v>
      </c>
      <c r="E189" s="4"/>
      <c r="F189" s="15">
        <f t="shared" si="51"/>
        <v>2978.5840005738573</v>
      </c>
      <c r="G189" s="15"/>
      <c r="H189" s="15">
        <f t="shared" si="52"/>
        <v>12339.848002377421</v>
      </c>
      <c r="I189" s="4"/>
      <c r="J189" s="793">
        <f>'EGD Acc &amp; CCA 19-22'!D118/1000</f>
        <v>14316.869131183401</v>
      </c>
      <c r="K189" s="16"/>
      <c r="L189" s="16">
        <f t="shared" si="59"/>
        <v>24453.887697348961</v>
      </c>
      <c r="M189" s="17"/>
      <c r="N189" s="16">
        <f t="shared" si="54"/>
        <v>19498.282567969123</v>
      </c>
      <c r="O189" s="3"/>
      <c r="P189" s="18">
        <v>0.55000000000000004</v>
      </c>
      <c r="Q189" s="4"/>
      <c r="R189" s="16">
        <f t="shared" si="60"/>
        <v>13449.638233541929</v>
      </c>
      <c r="S189" s="16"/>
      <c r="T189" s="16">
        <f t="shared" si="61"/>
        <v>10724.055412383019</v>
      </c>
      <c r="U189" s="16"/>
      <c r="V189" s="16">
        <f t="shared" si="57"/>
        <v>3845.8148982153289</v>
      </c>
      <c r="W189" s="16"/>
      <c r="X189" s="16">
        <f t="shared" si="58"/>
        <v>15932.661721177803</v>
      </c>
    </row>
    <row r="190" spans="1:24" s="1" customFormat="1" ht="12.75">
      <c r="A190" s="4">
        <v>19</v>
      </c>
      <c r="B190" s="3"/>
      <c r="C190" s="4">
        <v>51</v>
      </c>
      <c r="D190" s="3" t="s">
        <v>82</v>
      </c>
      <c r="E190" s="4"/>
      <c r="F190" s="22">
        <f t="shared" si="51"/>
        <v>0</v>
      </c>
      <c r="G190" s="15"/>
      <c r="H190" s="22">
        <f t="shared" si="52"/>
        <v>0</v>
      </c>
      <c r="I190" s="4"/>
      <c r="J190" s="794">
        <v>0</v>
      </c>
      <c r="K190" s="16"/>
      <c r="L190" s="23">
        <f t="shared" si="59"/>
        <v>0</v>
      </c>
      <c r="M190" s="17"/>
      <c r="N190" s="23">
        <f t="shared" si="54"/>
        <v>0</v>
      </c>
      <c r="O190" s="3"/>
      <c r="P190" s="18">
        <v>0.06</v>
      </c>
      <c r="Q190" s="4"/>
      <c r="R190" s="23">
        <f t="shared" si="60"/>
        <v>0</v>
      </c>
      <c r="S190" s="16"/>
      <c r="T190" s="23">
        <f t="shared" si="61"/>
        <v>0</v>
      </c>
      <c r="U190" s="16"/>
      <c r="V190" s="23">
        <f t="shared" si="57"/>
        <v>0</v>
      </c>
      <c r="W190" s="16"/>
      <c r="X190" s="23">
        <f t="shared" si="58"/>
        <v>0</v>
      </c>
    </row>
    <row r="191" spans="1:24" s="1" customFormat="1" ht="12.75">
      <c r="A191" s="3"/>
      <c r="B191" s="3"/>
      <c r="C191" s="4"/>
      <c r="D191" s="3"/>
      <c r="E191" s="3"/>
      <c r="F191" s="3"/>
      <c r="G191" s="3"/>
      <c r="H191" s="3"/>
      <c r="I191" s="3"/>
      <c r="J191" s="16"/>
      <c r="K191" s="16"/>
      <c r="L191" s="16"/>
      <c r="M191" s="17"/>
      <c r="N191" s="16"/>
      <c r="O191" s="3"/>
      <c r="P191" s="4"/>
      <c r="Q191" s="3"/>
      <c r="R191" s="24"/>
      <c r="S191" s="24"/>
      <c r="T191" s="24"/>
      <c r="V191" s="24"/>
    </row>
    <row r="192" spans="1:24" s="1" customFormat="1" ht="13.5" thickBot="1">
      <c r="A192" s="3">
        <v>20</v>
      </c>
      <c r="B192" s="3"/>
      <c r="C192" s="3" t="s">
        <v>84</v>
      </c>
      <c r="D192" s="3"/>
      <c r="E192" s="25" t="s">
        <v>85</v>
      </c>
      <c r="F192" s="26">
        <f>SUM(F172:F191)</f>
        <v>2978.5840005738573</v>
      </c>
      <c r="G192" s="16">
        <f>SUM(G172:G191)</f>
        <v>0</v>
      </c>
      <c r="H192" s="26">
        <f>SUM(H172:H191)</f>
        <v>12718.241698175421</v>
      </c>
      <c r="I192" s="25"/>
      <c r="J192" s="795">
        <f>SUM(J172:J191)</f>
        <v>14317.415368322199</v>
      </c>
      <c r="K192" s="27"/>
      <c r="L192" s="26">
        <f>SUM(L172:L191)</f>
        <v>24454.433934487759</v>
      </c>
      <c r="M192" s="27" t="s">
        <v>85</v>
      </c>
      <c r="N192" s="26">
        <f>SUM(N172:N191)</f>
        <v>19876.949382336523</v>
      </c>
      <c r="O192" s="3"/>
      <c r="P192" s="4"/>
      <c r="Q192" s="25" t="s">
        <v>85</v>
      </c>
      <c r="R192" s="28">
        <f>SUM(R172:R191)</f>
        <v>13450.184470680728</v>
      </c>
      <c r="S192" s="29" t="s">
        <v>85</v>
      </c>
      <c r="T192" s="28">
        <f>SUM(T172:T191)</f>
        <v>11102.722226750418</v>
      </c>
      <c r="V192" s="28">
        <f>SUM(V172:V191)</f>
        <v>3845.8148982153289</v>
      </c>
      <c r="X192" s="28">
        <f>SUM(X172:X191)</f>
        <v>15932.934839747202</v>
      </c>
    </row>
    <row r="193" spans="1:12" s="1" customFormat="1" ht="13.5" thickTop="1">
      <c r="A193" s="3"/>
      <c r="B193" s="3"/>
      <c r="C193" s="4"/>
      <c r="D193" s="3"/>
      <c r="E193" s="4"/>
      <c r="F193" s="4"/>
      <c r="G193" s="4"/>
      <c r="H193" s="4"/>
      <c r="I193" s="4"/>
      <c r="J193" s="3"/>
      <c r="K193" s="3"/>
    </row>
    <row r="194" spans="1:12" s="1" customFormat="1" ht="12.75">
      <c r="A194" s="31"/>
      <c r="B194" s="3"/>
      <c r="C194" s="4"/>
      <c r="D194" s="3"/>
      <c r="E194" s="3"/>
      <c r="F194" s="3"/>
      <c r="G194" s="3"/>
      <c r="H194" s="3"/>
      <c r="I194" s="3"/>
      <c r="J194" s="3"/>
      <c r="K194" s="3"/>
    </row>
    <row r="195" spans="1:12" s="1" customFormat="1" ht="12.75">
      <c r="A195" s="31"/>
      <c r="B195" s="3"/>
      <c r="C195" s="4"/>
      <c r="D195" s="3"/>
      <c r="E195" s="3"/>
      <c r="F195" s="3"/>
      <c r="G195" s="3"/>
      <c r="H195" s="3"/>
      <c r="I195" s="3"/>
      <c r="J195" s="3"/>
      <c r="K195" s="3"/>
    </row>
    <row r="196" spans="1:12" s="1" customFormat="1">
      <c r="C196" s="33"/>
      <c r="D196" s="34"/>
      <c r="E196" s="34"/>
      <c r="F196" s="35">
        <v>2020</v>
      </c>
      <c r="G196" s="34"/>
      <c r="H196" s="35">
        <v>2021</v>
      </c>
      <c r="I196" s="862"/>
    </row>
    <row r="197" spans="1:12" s="1" customFormat="1" ht="12.75">
      <c r="C197" s="37"/>
      <c r="D197" s="25" t="s">
        <v>122</v>
      </c>
      <c r="F197" s="15">
        <f>R162-T162</f>
        <v>9739.657697601564</v>
      </c>
      <c r="H197" s="15">
        <f>R192-T192</f>
        <v>2347.4622439303093</v>
      </c>
      <c r="I197" s="863"/>
    </row>
    <row r="198" spans="1:12" ht="12.75">
      <c r="C198" s="40"/>
      <c r="D198" s="25" t="s">
        <v>90</v>
      </c>
      <c r="F198" s="41">
        <v>0.26500000000000001</v>
      </c>
      <c r="H198" s="41">
        <v>0.26500000000000001</v>
      </c>
      <c r="I198" s="864"/>
    </row>
    <row r="199" spans="1:12" ht="12.75">
      <c r="C199" s="40"/>
      <c r="D199" s="25" t="s">
        <v>91</v>
      </c>
      <c r="F199" s="15">
        <f>F197*F198</f>
        <v>2581.0092898644148</v>
      </c>
      <c r="H199" s="15">
        <f>H197*H198</f>
        <v>622.07749464153198</v>
      </c>
      <c r="I199" s="863"/>
      <c r="L199" s="450"/>
    </row>
    <row r="200" spans="1:12" ht="13.5" thickBot="1">
      <c r="C200" s="40"/>
      <c r="D200" s="25" t="s">
        <v>125</v>
      </c>
      <c r="F200" s="43">
        <f>F199/0.735</f>
        <v>3511.577265121653</v>
      </c>
      <c r="H200" s="43">
        <f>H199/0.735</f>
        <v>846.36393828779865</v>
      </c>
      <c r="I200" s="865"/>
    </row>
    <row r="201" spans="1:12" ht="12.75" thickTop="1">
      <c r="C201" s="44"/>
      <c r="D201" s="45"/>
      <c r="E201" s="45"/>
      <c r="F201" s="45"/>
      <c r="G201" s="45"/>
      <c r="H201" s="45"/>
      <c r="I201" s="46"/>
    </row>
  </sheetData>
  <mergeCells count="2">
    <mergeCell ref="A6:AD6"/>
    <mergeCell ref="A7:AD7"/>
  </mergeCells>
  <printOptions horizontalCentered="1"/>
  <pageMargins left="0.39370078740157499" right="0.39370078740157499" top="0.98425196850393704" bottom="0.78740157480314998" header="0.59055118110236204" footer="0.59055118110236204"/>
  <pageSetup scale="58" orientation="landscape" r:id="rId1"/>
  <headerFooter alignWithMargins="0">
    <oddHeader xml:space="preserve">&amp;R&amp;"Times New Roman,Regular"&amp;10Filed: 2018-xx-xx
EB-2018-xxxx
Exhibit A
Tab 2
Appendix A
&amp;USchedule 15&amp;"Arial MT,Regular"&amp;9&amp;U
</oddHeader>
  </headerFooter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40859-3B8B-4165-9A7E-7D4D19FA1E84}">
  <sheetPr>
    <tabColor rgb="FF00B050"/>
    <pageSetUpPr fitToPage="1"/>
  </sheetPr>
  <dimension ref="A6:AE141"/>
  <sheetViews>
    <sheetView showGridLines="0" topLeftCell="A46" zoomScale="90" zoomScaleNormal="90" zoomScaleSheetLayoutView="85" zoomScalePageLayoutView="85" workbookViewId="0">
      <selection activeCell="D124" sqref="D124"/>
    </sheetView>
  </sheetViews>
  <sheetFormatPr defaultColWidth="9.140625" defaultRowHeight="12"/>
  <cols>
    <col min="1" max="1" width="3.5703125" style="39" customWidth="1"/>
    <col min="2" max="2" width="2.5703125" style="39" customWidth="1"/>
    <col min="3" max="3" width="5.140625" style="39" customWidth="1"/>
    <col min="4" max="4" width="52.42578125" style="39" customWidth="1"/>
    <col min="5" max="5" width="1.85546875" style="39" bestFit="1" customWidth="1"/>
    <col min="6" max="6" width="13.42578125" style="39" customWidth="1"/>
    <col min="7" max="7" width="1.85546875" style="39" customWidth="1"/>
    <col min="8" max="8" width="13.42578125" style="39" customWidth="1"/>
    <col min="9" max="9" width="1.85546875" style="39" customWidth="1"/>
    <col min="10" max="10" width="13.42578125" style="39" customWidth="1"/>
    <col min="11" max="11" width="1.85546875" style="39" customWidth="1"/>
    <col min="12" max="12" width="13.42578125" style="39" customWidth="1"/>
    <col min="13" max="13" width="1.85546875" style="39" customWidth="1"/>
    <col min="14" max="14" width="13.42578125" style="39" customWidth="1"/>
    <col min="15" max="15" width="1.85546875" style="39" customWidth="1"/>
    <col min="16" max="16" width="13.42578125" style="39" customWidth="1"/>
    <col min="17" max="17" width="1.85546875" style="39" customWidth="1"/>
    <col min="18" max="18" width="13.42578125" style="39" customWidth="1"/>
    <col min="19" max="19" width="1.85546875" style="39" customWidth="1"/>
    <col min="20" max="20" width="7.5703125" style="39" customWidth="1"/>
    <col min="21" max="21" width="1.85546875" style="39" customWidth="1"/>
    <col min="22" max="22" width="13.42578125" style="39" customWidth="1"/>
    <col min="23" max="23" width="1.85546875" style="39" customWidth="1"/>
    <col min="24" max="24" width="13.42578125" style="39" customWidth="1"/>
    <col min="25" max="25" width="1.85546875" style="39" customWidth="1"/>
    <col min="26" max="26" width="13.42578125" style="39" customWidth="1"/>
    <col min="27" max="27" width="1.85546875" style="39" customWidth="1"/>
    <col min="28" max="28" width="13.42578125" style="39" customWidth="1"/>
    <col min="29" max="16384" width="9.140625" style="39"/>
  </cols>
  <sheetData>
    <row r="6" spans="1:31" s="1" customFormat="1" ht="12.75" customHeight="1">
      <c r="A6" s="991" t="s">
        <v>111</v>
      </c>
      <c r="B6" s="991"/>
      <c r="C6" s="991"/>
      <c r="D6" s="991"/>
      <c r="E6" s="991"/>
      <c r="F6" s="991"/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/>
      <c r="U6" s="991"/>
      <c r="V6" s="991"/>
      <c r="W6" s="991"/>
      <c r="X6" s="991"/>
      <c r="Y6" s="991"/>
      <c r="Z6" s="991"/>
      <c r="AA6" s="991"/>
      <c r="AB6" s="991"/>
    </row>
    <row r="7" spans="1:31" s="1" customFormat="1" ht="12.75" customHeight="1">
      <c r="A7" s="992" t="s">
        <v>112</v>
      </c>
      <c r="B7" s="992"/>
      <c r="C7" s="992"/>
      <c r="D7" s="992"/>
      <c r="E7" s="992"/>
      <c r="F7" s="992"/>
      <c r="G7" s="992"/>
      <c r="H7" s="992"/>
      <c r="I7" s="992"/>
      <c r="J7" s="992"/>
      <c r="K7" s="992"/>
      <c r="L7" s="992"/>
      <c r="M7" s="992"/>
      <c r="N7" s="992"/>
      <c r="O7" s="992"/>
      <c r="P7" s="992"/>
      <c r="Q7" s="992"/>
      <c r="R7" s="992"/>
      <c r="S7" s="992"/>
      <c r="T7" s="992"/>
      <c r="U7" s="992"/>
      <c r="V7" s="992"/>
      <c r="W7" s="992"/>
      <c r="X7" s="992"/>
      <c r="Y7" s="992"/>
      <c r="Z7" s="992"/>
      <c r="AA7" s="992"/>
      <c r="AB7" s="992"/>
      <c r="AE7" s="1" t="s">
        <v>113</v>
      </c>
    </row>
    <row r="8" spans="1:31" s="1" customFormat="1" ht="21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31" s="1" customFormat="1" ht="12.75">
      <c r="A9" s="3"/>
      <c r="B9" s="3"/>
      <c r="C9" s="4"/>
      <c r="D9" s="5" t="s">
        <v>114</v>
      </c>
      <c r="E9" s="3"/>
      <c r="F9" s="6" t="s">
        <v>3</v>
      </c>
      <c r="G9" s="3"/>
      <c r="H9" s="6" t="s">
        <v>3</v>
      </c>
      <c r="I9" s="3"/>
      <c r="J9" s="6" t="s">
        <v>4</v>
      </c>
      <c r="K9" s="7"/>
      <c r="L9" s="7" t="s">
        <v>100</v>
      </c>
      <c r="M9" s="4"/>
      <c r="N9" s="7" t="s">
        <v>101</v>
      </c>
      <c r="O9" s="7"/>
      <c r="P9" s="7" t="s">
        <v>6</v>
      </c>
      <c r="Q9" s="8"/>
      <c r="R9" s="7" t="s">
        <v>7</v>
      </c>
      <c r="S9" s="7"/>
      <c r="T9" s="7"/>
      <c r="U9" s="7"/>
      <c r="V9" s="7"/>
      <c r="W9" s="8"/>
      <c r="X9" s="8"/>
      <c r="Z9" s="6" t="s">
        <v>8</v>
      </c>
      <c r="AA9" s="3"/>
      <c r="AB9" s="6" t="s">
        <v>8</v>
      </c>
    </row>
    <row r="10" spans="1:31" s="1" customFormat="1" ht="12.75">
      <c r="A10" s="3" t="s">
        <v>9</v>
      </c>
      <c r="B10" s="3"/>
      <c r="C10" s="4"/>
      <c r="D10" s="3"/>
      <c r="E10" s="3"/>
      <c r="F10" s="4" t="s">
        <v>10</v>
      </c>
      <c r="G10" s="3"/>
      <c r="H10" s="4" t="s">
        <v>10</v>
      </c>
      <c r="I10" s="3"/>
      <c r="J10" s="4" t="s">
        <v>11</v>
      </c>
      <c r="K10" s="4"/>
      <c r="L10" s="4" t="s">
        <v>102</v>
      </c>
      <c r="M10" s="4"/>
      <c r="N10" s="4" t="s">
        <v>100</v>
      </c>
      <c r="O10" s="4"/>
      <c r="P10" s="4" t="s">
        <v>15</v>
      </c>
      <c r="Q10" s="8"/>
      <c r="R10" s="4" t="s">
        <v>15</v>
      </c>
      <c r="S10" s="4"/>
      <c r="T10" s="4" t="s">
        <v>16</v>
      </c>
      <c r="U10" s="4"/>
      <c r="V10" s="4" t="s">
        <v>17</v>
      </c>
      <c r="W10" s="4"/>
      <c r="X10" s="4" t="s">
        <v>18</v>
      </c>
      <c r="Z10" s="4" t="s">
        <v>10</v>
      </c>
      <c r="AA10" s="3"/>
      <c r="AB10" s="4" t="s">
        <v>10</v>
      </c>
    </row>
    <row r="11" spans="1:31" s="1" customFormat="1" ht="12.75">
      <c r="A11" s="9" t="s">
        <v>20</v>
      </c>
      <c r="B11" s="3"/>
      <c r="C11" s="9" t="s">
        <v>21</v>
      </c>
      <c r="D11" s="10"/>
      <c r="E11" s="3"/>
      <c r="F11" s="11" t="s">
        <v>6</v>
      </c>
      <c r="G11" s="3"/>
      <c r="H11" s="11" t="s">
        <v>7</v>
      </c>
      <c r="I11" s="3"/>
      <c r="J11" s="11" t="s">
        <v>6</v>
      </c>
      <c r="K11" s="4"/>
      <c r="L11" s="11" t="s">
        <v>5</v>
      </c>
      <c r="M11" s="4"/>
      <c r="N11" s="11" t="s">
        <v>102</v>
      </c>
      <c r="O11" s="4"/>
      <c r="P11" s="11" t="s">
        <v>23</v>
      </c>
      <c r="Q11" s="8"/>
      <c r="R11" s="11" t="s">
        <v>23</v>
      </c>
      <c r="S11" s="4"/>
      <c r="T11" s="11" t="s">
        <v>24</v>
      </c>
      <c r="U11" s="4"/>
      <c r="V11" s="11" t="s">
        <v>25</v>
      </c>
      <c r="W11" s="4"/>
      <c r="X11" s="11" t="s">
        <v>25</v>
      </c>
      <c r="Z11" s="11" t="s">
        <v>6</v>
      </c>
      <c r="AA11" s="3"/>
      <c r="AB11" s="11" t="s">
        <v>7</v>
      </c>
    </row>
    <row r="12" spans="1:31" s="1" customFormat="1" ht="12.75">
      <c r="A12" s="3"/>
      <c r="B12" s="3"/>
      <c r="C12" s="4"/>
      <c r="D12" s="3"/>
      <c r="E12" s="3"/>
      <c r="F12" s="3"/>
      <c r="G12" s="3"/>
      <c r="H12" s="3"/>
      <c r="I12" s="3"/>
      <c r="J12" s="4" t="s">
        <v>27</v>
      </c>
      <c r="K12" s="3"/>
      <c r="L12" s="4" t="s">
        <v>29</v>
      </c>
      <c r="M12" s="3"/>
      <c r="N12" s="4" t="s">
        <v>29</v>
      </c>
      <c r="O12" s="3"/>
      <c r="P12" s="4" t="s">
        <v>30</v>
      </c>
      <c r="R12" s="4" t="s">
        <v>31</v>
      </c>
      <c r="S12" s="12"/>
      <c r="T12" s="4" t="s">
        <v>32</v>
      </c>
      <c r="U12" s="12"/>
      <c r="V12" s="4" t="s">
        <v>33</v>
      </c>
      <c r="W12" s="12"/>
      <c r="X12" s="4" t="s">
        <v>34</v>
      </c>
    </row>
    <row r="13" spans="1:31" s="1" customFormat="1" ht="12.75">
      <c r="A13" s="4"/>
      <c r="B13" s="3"/>
      <c r="C13" s="4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  <c r="S13" s="3"/>
      <c r="T13" s="3"/>
      <c r="U13" s="3"/>
      <c r="V13" s="3"/>
      <c r="W13" s="3"/>
      <c r="X13" s="3"/>
    </row>
    <row r="14" spans="1:31" s="1" customFormat="1" ht="15">
      <c r="A14" s="4"/>
      <c r="B14" s="3"/>
      <c r="C14" s="3" t="s">
        <v>42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  <c r="S14" s="3"/>
      <c r="T14" s="13"/>
      <c r="U14" s="14"/>
      <c r="V14" s="3"/>
      <c r="W14" s="14"/>
      <c r="X14" s="3"/>
    </row>
    <row r="15" spans="1:31" s="1" customFormat="1" ht="12.75">
      <c r="A15" s="4">
        <v>1</v>
      </c>
      <c r="B15" s="3"/>
      <c r="C15" s="4">
        <v>1</v>
      </c>
      <c r="D15" s="3" t="s">
        <v>45</v>
      </c>
      <c r="E15" s="4"/>
      <c r="F15" s="15">
        <v>0</v>
      </c>
      <c r="G15" s="15"/>
      <c r="H15" s="15">
        <v>0</v>
      </c>
      <c r="I15" s="4"/>
      <c r="J15" s="15">
        <v>0</v>
      </c>
      <c r="K15" s="16"/>
      <c r="L15" s="15">
        <v>0</v>
      </c>
      <c r="M15" s="16"/>
      <c r="N15" s="16">
        <f t="shared" ref="N15:N33" si="0">J15-L15</f>
        <v>0</v>
      </c>
      <c r="O15" s="16"/>
      <c r="P15" s="16">
        <f>F15+N15*1.5</f>
        <v>0</v>
      </c>
      <c r="Q15" s="17"/>
      <c r="R15" s="16">
        <f>H15+N15*0.5</f>
        <v>0</v>
      </c>
      <c r="S15" s="3"/>
      <c r="T15" s="18">
        <v>0.04</v>
      </c>
      <c r="U15" s="4"/>
      <c r="V15" s="16">
        <f>T15*P15</f>
        <v>0</v>
      </c>
      <c r="W15" s="16"/>
      <c r="X15" s="16">
        <f>T15*R15</f>
        <v>0</v>
      </c>
      <c r="Y15" s="16"/>
      <c r="Z15" s="16">
        <f>F15+N15-V15</f>
        <v>0</v>
      </c>
      <c r="AA15" s="16"/>
      <c r="AB15" s="16">
        <f>H15+N15-X15</f>
        <v>0</v>
      </c>
    </row>
    <row r="16" spans="1:31" s="1" customFormat="1" ht="12.75">
      <c r="A16" s="4">
        <v>2</v>
      </c>
      <c r="B16" s="3"/>
      <c r="C16" s="4">
        <v>1</v>
      </c>
      <c r="D16" s="3" t="s">
        <v>47</v>
      </c>
      <c r="E16" s="4"/>
      <c r="F16" s="15">
        <v>0</v>
      </c>
      <c r="G16" s="15"/>
      <c r="H16" s="15">
        <v>0</v>
      </c>
      <c r="I16" s="4"/>
      <c r="J16" s="15">
        <v>0</v>
      </c>
      <c r="K16" s="16"/>
      <c r="L16" s="15">
        <v>0</v>
      </c>
      <c r="M16" s="16"/>
      <c r="N16" s="16">
        <f t="shared" si="0"/>
        <v>0</v>
      </c>
      <c r="O16" s="16"/>
      <c r="P16" s="16">
        <f t="shared" ref="P16:P33" si="1">F16+N16*1.5</f>
        <v>0</v>
      </c>
      <c r="Q16" s="17"/>
      <c r="R16" s="16">
        <f t="shared" ref="R16:R33" si="2">H16+N16*0.5</f>
        <v>0</v>
      </c>
      <c r="S16" s="3"/>
      <c r="T16" s="18">
        <v>0.06</v>
      </c>
      <c r="U16" s="4"/>
      <c r="V16" s="16">
        <f t="shared" ref="V16:V33" si="3">T16*P16</f>
        <v>0</v>
      </c>
      <c r="W16" s="16"/>
      <c r="X16" s="16">
        <f t="shared" ref="X16:X33" si="4">T16*R16</f>
        <v>0</v>
      </c>
      <c r="Y16" s="16"/>
      <c r="Z16" s="16">
        <f t="shared" ref="Z16:Z33" si="5">F16+N16-V16</f>
        <v>0</v>
      </c>
      <c r="AA16" s="16"/>
      <c r="AB16" s="16">
        <f t="shared" ref="AB16:AB33" si="6">H16+N16-X16</f>
        <v>0</v>
      </c>
    </row>
    <row r="17" spans="1:28" s="1" customFormat="1" ht="12.75">
      <c r="A17" s="4">
        <v>3</v>
      </c>
      <c r="B17" s="3"/>
      <c r="C17" s="4">
        <v>2</v>
      </c>
      <c r="D17" s="3" t="s">
        <v>49</v>
      </c>
      <c r="E17" s="4"/>
      <c r="F17" s="15">
        <v>0</v>
      </c>
      <c r="G17" s="15"/>
      <c r="H17" s="15">
        <v>0</v>
      </c>
      <c r="I17" s="4"/>
      <c r="J17" s="15">
        <v>0</v>
      </c>
      <c r="K17" s="16"/>
      <c r="L17" s="15">
        <v>0</v>
      </c>
      <c r="M17" s="16"/>
      <c r="N17" s="16">
        <f t="shared" si="0"/>
        <v>0</v>
      </c>
      <c r="O17" s="16"/>
      <c r="P17" s="16">
        <f t="shared" si="1"/>
        <v>0</v>
      </c>
      <c r="Q17" s="17"/>
      <c r="R17" s="16">
        <f t="shared" si="2"/>
        <v>0</v>
      </c>
      <c r="S17" s="3"/>
      <c r="T17" s="18">
        <v>0.06</v>
      </c>
      <c r="U17" s="4"/>
      <c r="V17" s="16">
        <f t="shared" si="3"/>
        <v>0</v>
      </c>
      <c r="W17" s="16"/>
      <c r="X17" s="16">
        <f t="shared" si="4"/>
        <v>0</v>
      </c>
      <c r="Y17" s="16"/>
      <c r="Z17" s="16">
        <f t="shared" si="5"/>
        <v>0</v>
      </c>
      <c r="AA17" s="16"/>
      <c r="AB17" s="16">
        <f t="shared" si="6"/>
        <v>0</v>
      </c>
    </row>
    <row r="18" spans="1:28" s="1" customFormat="1" ht="12.75">
      <c r="A18" s="4">
        <v>4</v>
      </c>
      <c r="B18" s="3"/>
      <c r="C18" s="4">
        <v>3</v>
      </c>
      <c r="D18" s="3" t="s">
        <v>51</v>
      </c>
      <c r="E18" s="4"/>
      <c r="F18" s="15">
        <v>0</v>
      </c>
      <c r="G18" s="15"/>
      <c r="H18" s="15">
        <v>0</v>
      </c>
      <c r="I18" s="4"/>
      <c r="J18" s="15">
        <v>0</v>
      </c>
      <c r="K18" s="16"/>
      <c r="L18" s="15">
        <v>0</v>
      </c>
      <c r="M18" s="16"/>
      <c r="N18" s="16">
        <f t="shared" si="0"/>
        <v>0</v>
      </c>
      <c r="O18" s="16"/>
      <c r="P18" s="16">
        <f t="shared" si="1"/>
        <v>0</v>
      </c>
      <c r="Q18" s="17"/>
      <c r="R18" s="16">
        <f t="shared" si="2"/>
        <v>0</v>
      </c>
      <c r="S18" s="3"/>
      <c r="T18" s="18">
        <v>0.05</v>
      </c>
      <c r="U18" s="4"/>
      <c r="V18" s="16">
        <f t="shared" si="3"/>
        <v>0</v>
      </c>
      <c r="W18" s="16"/>
      <c r="X18" s="16">
        <f t="shared" si="4"/>
        <v>0</v>
      </c>
      <c r="Y18" s="16"/>
      <c r="Z18" s="16">
        <f t="shared" si="5"/>
        <v>0</v>
      </c>
      <c r="AA18" s="16"/>
      <c r="AB18" s="16">
        <f t="shared" si="6"/>
        <v>0</v>
      </c>
    </row>
    <row r="19" spans="1:28" s="1" customFormat="1" ht="12.75">
      <c r="A19" s="4">
        <v>5</v>
      </c>
      <c r="B19" s="3"/>
      <c r="C19" s="4">
        <v>6</v>
      </c>
      <c r="D19" s="3" t="s">
        <v>53</v>
      </c>
      <c r="E19" s="4"/>
      <c r="F19" s="15">
        <v>0</v>
      </c>
      <c r="G19" s="15"/>
      <c r="H19" s="15">
        <v>0</v>
      </c>
      <c r="I19" s="4"/>
      <c r="J19" s="15">
        <v>0</v>
      </c>
      <c r="K19" s="16"/>
      <c r="L19" s="15">
        <v>0</v>
      </c>
      <c r="M19" s="16"/>
      <c r="N19" s="16">
        <f t="shared" si="0"/>
        <v>0</v>
      </c>
      <c r="O19" s="16"/>
      <c r="P19" s="16">
        <f t="shared" si="1"/>
        <v>0</v>
      </c>
      <c r="Q19" s="17"/>
      <c r="R19" s="16">
        <f t="shared" si="2"/>
        <v>0</v>
      </c>
      <c r="S19" s="3"/>
      <c r="T19" s="18">
        <v>0.1</v>
      </c>
      <c r="U19" s="4"/>
      <c r="V19" s="16">
        <f t="shared" si="3"/>
        <v>0</v>
      </c>
      <c r="W19" s="16"/>
      <c r="X19" s="16">
        <f t="shared" si="4"/>
        <v>0</v>
      </c>
      <c r="Y19" s="16"/>
      <c r="Z19" s="16">
        <f t="shared" si="5"/>
        <v>0</v>
      </c>
      <c r="AA19" s="16"/>
      <c r="AB19" s="16">
        <f t="shared" si="6"/>
        <v>0</v>
      </c>
    </row>
    <row r="20" spans="1:28" s="1" customFormat="1" ht="12.75">
      <c r="A20" s="4">
        <v>6</v>
      </c>
      <c r="B20" s="3"/>
      <c r="C20" s="4">
        <v>7</v>
      </c>
      <c r="D20" s="3" t="s">
        <v>55</v>
      </c>
      <c r="E20" s="4"/>
      <c r="F20" s="15">
        <v>0</v>
      </c>
      <c r="G20" s="15"/>
      <c r="H20" s="15">
        <v>0</v>
      </c>
      <c r="I20" s="4"/>
      <c r="J20" s="15">
        <v>0</v>
      </c>
      <c r="K20" s="16"/>
      <c r="L20" s="15">
        <v>0</v>
      </c>
      <c r="M20" s="16"/>
      <c r="N20" s="16">
        <f t="shared" si="0"/>
        <v>0</v>
      </c>
      <c r="O20" s="16"/>
      <c r="P20" s="16">
        <f t="shared" si="1"/>
        <v>0</v>
      </c>
      <c r="Q20" s="17"/>
      <c r="R20" s="16">
        <f t="shared" si="2"/>
        <v>0</v>
      </c>
      <c r="S20" s="3"/>
      <c r="T20" s="18">
        <v>0.15</v>
      </c>
      <c r="U20" s="4"/>
      <c r="V20" s="16">
        <f t="shared" si="3"/>
        <v>0</v>
      </c>
      <c r="W20" s="16"/>
      <c r="X20" s="16">
        <f t="shared" si="4"/>
        <v>0</v>
      </c>
      <c r="Y20" s="16"/>
      <c r="Z20" s="16">
        <f t="shared" si="5"/>
        <v>0</v>
      </c>
      <c r="AA20" s="16"/>
      <c r="AB20" s="16">
        <f t="shared" si="6"/>
        <v>0</v>
      </c>
    </row>
    <row r="21" spans="1:28" s="1" customFormat="1" ht="12.75">
      <c r="A21" s="4">
        <v>7</v>
      </c>
      <c r="B21" s="3"/>
      <c r="C21" s="4">
        <v>8</v>
      </c>
      <c r="D21" s="3" t="s">
        <v>57</v>
      </c>
      <c r="E21" s="4"/>
      <c r="F21" s="15">
        <v>0</v>
      </c>
      <c r="G21" s="15"/>
      <c r="H21" s="15">
        <v>0</v>
      </c>
      <c r="I21" s="4"/>
      <c r="J21" s="15">
        <v>0</v>
      </c>
      <c r="K21" s="16"/>
      <c r="L21" s="15">
        <v>0</v>
      </c>
      <c r="M21" s="16"/>
      <c r="N21" s="16">
        <f t="shared" si="0"/>
        <v>0</v>
      </c>
      <c r="O21" s="16"/>
      <c r="P21" s="16">
        <f t="shared" si="1"/>
        <v>0</v>
      </c>
      <c r="Q21" s="17"/>
      <c r="R21" s="16">
        <f t="shared" si="2"/>
        <v>0</v>
      </c>
      <c r="S21" s="3"/>
      <c r="T21" s="18">
        <v>0.2</v>
      </c>
      <c r="U21" s="4"/>
      <c r="V21" s="16">
        <f t="shared" si="3"/>
        <v>0</v>
      </c>
      <c r="W21" s="16"/>
      <c r="X21" s="16">
        <f t="shared" si="4"/>
        <v>0</v>
      </c>
      <c r="Y21" s="16"/>
      <c r="Z21" s="16">
        <f t="shared" si="5"/>
        <v>0</v>
      </c>
      <c r="AA21" s="16"/>
      <c r="AB21" s="16">
        <f t="shared" si="6"/>
        <v>0</v>
      </c>
    </row>
    <row r="22" spans="1:28" s="1" customFormat="1" ht="12.75">
      <c r="A22" s="4">
        <v>8</v>
      </c>
      <c r="B22" s="3"/>
      <c r="C22" s="4">
        <v>10</v>
      </c>
      <c r="D22" s="3" t="s">
        <v>59</v>
      </c>
      <c r="E22" s="4"/>
      <c r="F22" s="15">
        <v>0</v>
      </c>
      <c r="G22" s="15"/>
      <c r="H22" s="15">
        <v>0</v>
      </c>
      <c r="I22" s="4"/>
      <c r="J22" s="15">
        <v>1840.1</v>
      </c>
      <c r="K22" s="16"/>
      <c r="L22" s="15">
        <v>0</v>
      </c>
      <c r="M22" s="16"/>
      <c r="N22" s="16">
        <f t="shared" si="0"/>
        <v>1840.1</v>
      </c>
      <c r="O22" s="16"/>
      <c r="P22" s="16">
        <f t="shared" si="1"/>
        <v>2760.1499999999996</v>
      </c>
      <c r="Q22" s="17"/>
      <c r="R22" s="16">
        <f t="shared" si="2"/>
        <v>920.05</v>
      </c>
      <c r="S22" s="3"/>
      <c r="T22" s="18">
        <v>0.3</v>
      </c>
      <c r="U22" s="4"/>
      <c r="V22" s="16">
        <f t="shared" si="3"/>
        <v>828.04499999999985</v>
      </c>
      <c r="W22" s="16"/>
      <c r="X22" s="16">
        <f t="shared" si="4"/>
        <v>276.01499999999999</v>
      </c>
      <c r="Y22" s="16"/>
      <c r="Z22" s="16">
        <f t="shared" si="5"/>
        <v>1012.0550000000001</v>
      </c>
      <c r="AA22" s="16"/>
      <c r="AB22" s="16">
        <f t="shared" si="6"/>
        <v>1564.085</v>
      </c>
    </row>
    <row r="23" spans="1:28" s="1" customFormat="1" ht="12.75">
      <c r="A23" s="4">
        <v>9</v>
      </c>
      <c r="B23" s="3"/>
      <c r="C23" s="4">
        <v>12</v>
      </c>
      <c r="D23" s="3" t="s">
        <v>61</v>
      </c>
      <c r="E23" s="4"/>
      <c r="F23" s="15">
        <v>0</v>
      </c>
      <c r="G23" s="15"/>
      <c r="H23" s="15">
        <v>0</v>
      </c>
      <c r="I23" s="4"/>
      <c r="J23" s="15">
        <v>10859.6</v>
      </c>
      <c r="K23" s="16"/>
      <c r="L23" s="15">
        <v>0</v>
      </c>
      <c r="M23" s="16"/>
      <c r="N23" s="16">
        <f t="shared" si="0"/>
        <v>10859.6</v>
      </c>
      <c r="O23" s="16"/>
      <c r="P23" s="16">
        <f>F23+N23*1</f>
        <v>10859.6</v>
      </c>
      <c r="Q23" s="17"/>
      <c r="R23" s="16">
        <f t="shared" si="2"/>
        <v>5429.8</v>
      </c>
      <c r="S23" s="3"/>
      <c r="T23" s="18">
        <v>1</v>
      </c>
      <c r="U23" s="4"/>
      <c r="V23" s="16">
        <f t="shared" si="3"/>
        <v>10859.6</v>
      </c>
      <c r="W23" s="16"/>
      <c r="X23" s="16">
        <f t="shared" si="4"/>
        <v>5429.8</v>
      </c>
      <c r="Y23" s="16"/>
      <c r="Z23" s="16">
        <f t="shared" si="5"/>
        <v>0</v>
      </c>
      <c r="AA23" s="16"/>
      <c r="AB23" s="16">
        <f t="shared" si="6"/>
        <v>5429.8</v>
      </c>
    </row>
    <row r="24" spans="1:28" s="1" customFormat="1" ht="12.75">
      <c r="A24" s="4">
        <v>10</v>
      </c>
      <c r="B24" s="3"/>
      <c r="C24" s="4">
        <v>13</v>
      </c>
      <c r="D24" s="3" t="s">
        <v>63</v>
      </c>
      <c r="E24" s="4"/>
      <c r="F24" s="15">
        <v>0</v>
      </c>
      <c r="G24" s="15"/>
      <c r="H24" s="15">
        <v>0</v>
      </c>
      <c r="I24" s="4"/>
      <c r="J24" s="15">
        <v>0</v>
      </c>
      <c r="K24" s="16"/>
      <c r="L24" s="15">
        <v>0</v>
      </c>
      <c r="M24" s="16"/>
      <c r="N24" s="16">
        <f t="shared" si="0"/>
        <v>0</v>
      </c>
      <c r="O24" s="16"/>
      <c r="P24" s="16">
        <f t="shared" si="1"/>
        <v>0</v>
      </c>
      <c r="Q24" s="17"/>
      <c r="R24" s="16">
        <f t="shared" si="2"/>
        <v>0</v>
      </c>
      <c r="S24" s="3"/>
      <c r="T24" s="18" t="s">
        <v>64</v>
      </c>
      <c r="U24" s="4"/>
      <c r="V24" s="16">
        <v>0</v>
      </c>
      <c r="W24" s="16"/>
      <c r="X24" s="16">
        <v>0</v>
      </c>
      <c r="Y24" s="16"/>
      <c r="Z24" s="16">
        <f t="shared" si="5"/>
        <v>0</v>
      </c>
      <c r="AA24" s="16"/>
      <c r="AB24" s="16">
        <f t="shared" si="6"/>
        <v>0</v>
      </c>
    </row>
    <row r="25" spans="1:28" s="1" customFormat="1" ht="12.75">
      <c r="A25" s="4">
        <v>11</v>
      </c>
      <c r="B25" s="3"/>
      <c r="C25" s="19">
        <v>14.1</v>
      </c>
      <c r="D25" s="3" t="s">
        <v>66</v>
      </c>
      <c r="E25" s="4"/>
      <c r="F25" s="15">
        <v>0</v>
      </c>
      <c r="G25" s="15"/>
      <c r="H25" s="15">
        <v>0</v>
      </c>
      <c r="I25" s="4"/>
      <c r="J25" s="15">
        <v>2.7</v>
      </c>
      <c r="K25" s="16"/>
      <c r="L25" s="15">
        <v>0</v>
      </c>
      <c r="M25" s="16"/>
      <c r="N25" s="16">
        <f t="shared" si="0"/>
        <v>2.7</v>
      </c>
      <c r="O25" s="16"/>
      <c r="P25" s="16">
        <f t="shared" si="1"/>
        <v>4.0500000000000007</v>
      </c>
      <c r="Q25" s="17"/>
      <c r="R25" s="16">
        <f t="shared" si="2"/>
        <v>1.35</v>
      </c>
      <c r="S25" s="3"/>
      <c r="T25" s="18">
        <v>0.05</v>
      </c>
      <c r="U25" s="4"/>
      <c r="V25" s="16">
        <f t="shared" si="3"/>
        <v>0.20250000000000004</v>
      </c>
      <c r="W25" s="16"/>
      <c r="X25" s="16">
        <f t="shared" si="4"/>
        <v>6.7500000000000004E-2</v>
      </c>
      <c r="Y25" s="16"/>
      <c r="Z25" s="16">
        <f t="shared" si="5"/>
        <v>2.4975000000000001</v>
      </c>
      <c r="AA25" s="16"/>
      <c r="AB25" s="16">
        <f t="shared" si="6"/>
        <v>2.6325000000000003</v>
      </c>
    </row>
    <row r="26" spans="1:28" s="1" customFormat="1" ht="12.75">
      <c r="A26" s="4">
        <v>12</v>
      </c>
      <c r="B26" s="3"/>
      <c r="C26" s="19">
        <v>14.1</v>
      </c>
      <c r="D26" s="3" t="s">
        <v>68</v>
      </c>
      <c r="E26" s="4"/>
      <c r="F26" s="15">
        <v>0</v>
      </c>
      <c r="G26" s="15"/>
      <c r="H26" s="15">
        <v>0</v>
      </c>
      <c r="I26" s="4"/>
      <c r="J26" s="15">
        <v>0</v>
      </c>
      <c r="K26" s="16"/>
      <c r="L26" s="15">
        <v>0</v>
      </c>
      <c r="M26" s="16"/>
      <c r="N26" s="16">
        <f t="shared" si="0"/>
        <v>0</v>
      </c>
      <c r="O26" s="16"/>
      <c r="P26" s="16">
        <f t="shared" si="1"/>
        <v>0</v>
      </c>
      <c r="Q26" s="17"/>
      <c r="R26" s="16">
        <f t="shared" si="2"/>
        <v>0</v>
      </c>
      <c r="S26" s="3"/>
      <c r="T26" s="18">
        <v>7.0000000000000007E-2</v>
      </c>
      <c r="U26" s="20"/>
      <c r="V26" s="16">
        <f t="shared" si="3"/>
        <v>0</v>
      </c>
      <c r="W26" s="16"/>
      <c r="X26" s="16">
        <f t="shared" si="4"/>
        <v>0</v>
      </c>
      <c r="Y26" s="16"/>
      <c r="Z26" s="16">
        <f t="shared" si="5"/>
        <v>0</v>
      </c>
      <c r="AA26" s="16"/>
      <c r="AB26" s="16">
        <f t="shared" si="6"/>
        <v>0</v>
      </c>
    </row>
    <row r="27" spans="1:28" s="1" customFormat="1" ht="12.75">
      <c r="A27" s="4">
        <v>13</v>
      </c>
      <c r="B27" s="3"/>
      <c r="C27" s="4">
        <v>17</v>
      </c>
      <c r="D27" s="3" t="s">
        <v>70</v>
      </c>
      <c r="E27" s="4"/>
      <c r="F27" s="15">
        <v>0</v>
      </c>
      <c r="G27" s="15"/>
      <c r="H27" s="15">
        <v>0</v>
      </c>
      <c r="I27" s="4"/>
      <c r="J27" s="15">
        <v>0</v>
      </c>
      <c r="K27" s="16"/>
      <c r="L27" s="15">
        <v>0</v>
      </c>
      <c r="M27" s="16"/>
      <c r="N27" s="16">
        <f t="shared" si="0"/>
        <v>0</v>
      </c>
      <c r="O27" s="16"/>
      <c r="P27" s="16">
        <f t="shared" si="1"/>
        <v>0</v>
      </c>
      <c r="Q27" s="17"/>
      <c r="R27" s="16">
        <f t="shared" si="2"/>
        <v>0</v>
      </c>
      <c r="S27" s="3"/>
      <c r="T27" s="18">
        <v>0.08</v>
      </c>
      <c r="U27" s="4"/>
      <c r="V27" s="16">
        <f t="shared" si="3"/>
        <v>0</v>
      </c>
      <c r="W27" s="16"/>
      <c r="X27" s="16">
        <f t="shared" si="4"/>
        <v>0</v>
      </c>
      <c r="Y27" s="16"/>
      <c r="Z27" s="16">
        <f t="shared" si="5"/>
        <v>0</v>
      </c>
      <c r="AA27" s="16"/>
      <c r="AB27" s="16">
        <f t="shared" si="6"/>
        <v>0</v>
      </c>
    </row>
    <row r="28" spans="1:28" s="1" customFormat="1" ht="12.75">
      <c r="A28" s="4">
        <v>14</v>
      </c>
      <c r="B28" s="3"/>
      <c r="C28" s="4">
        <v>38</v>
      </c>
      <c r="D28" s="3" t="s">
        <v>72</v>
      </c>
      <c r="E28" s="4"/>
      <c r="F28" s="15">
        <v>0</v>
      </c>
      <c r="G28" s="15"/>
      <c r="H28" s="15">
        <v>0</v>
      </c>
      <c r="I28" s="4"/>
      <c r="J28" s="15">
        <v>0</v>
      </c>
      <c r="K28" s="16"/>
      <c r="L28" s="15">
        <v>0</v>
      </c>
      <c r="M28" s="16"/>
      <c r="N28" s="16">
        <f t="shared" si="0"/>
        <v>0</v>
      </c>
      <c r="O28" s="16"/>
      <c r="P28" s="16">
        <f t="shared" si="1"/>
        <v>0</v>
      </c>
      <c r="Q28" s="17"/>
      <c r="R28" s="16">
        <f t="shared" si="2"/>
        <v>0</v>
      </c>
      <c r="S28" s="3"/>
      <c r="T28" s="18">
        <v>0.3</v>
      </c>
      <c r="U28" s="4"/>
      <c r="V28" s="16">
        <f t="shared" si="3"/>
        <v>0</v>
      </c>
      <c r="W28" s="16"/>
      <c r="X28" s="16">
        <f t="shared" si="4"/>
        <v>0</v>
      </c>
      <c r="Y28" s="16"/>
      <c r="Z28" s="16">
        <f t="shared" si="5"/>
        <v>0</v>
      </c>
      <c r="AA28" s="16"/>
      <c r="AB28" s="16">
        <f t="shared" si="6"/>
        <v>0</v>
      </c>
    </row>
    <row r="29" spans="1:28" s="1" customFormat="1" ht="12.75">
      <c r="A29" s="4">
        <v>15</v>
      </c>
      <c r="B29" s="3"/>
      <c r="C29" s="4">
        <v>41</v>
      </c>
      <c r="D29" s="3" t="s">
        <v>74</v>
      </c>
      <c r="E29" s="4"/>
      <c r="F29" s="15">
        <v>0</v>
      </c>
      <c r="G29" s="15"/>
      <c r="H29" s="15">
        <v>0</v>
      </c>
      <c r="I29" s="4"/>
      <c r="J29" s="15">
        <v>192</v>
      </c>
      <c r="K29" s="16"/>
      <c r="L29" s="15">
        <v>0</v>
      </c>
      <c r="M29" s="16"/>
      <c r="N29" s="16">
        <f t="shared" si="0"/>
        <v>192</v>
      </c>
      <c r="O29" s="16"/>
      <c r="P29" s="16">
        <f t="shared" si="1"/>
        <v>288</v>
      </c>
      <c r="Q29" s="17"/>
      <c r="R29" s="16">
        <f t="shared" si="2"/>
        <v>96</v>
      </c>
      <c r="S29" s="3"/>
      <c r="T29" s="18">
        <v>0.25</v>
      </c>
      <c r="U29" s="4"/>
      <c r="V29" s="16">
        <f t="shared" si="3"/>
        <v>72</v>
      </c>
      <c r="W29" s="16"/>
      <c r="X29" s="16">
        <f t="shared" si="4"/>
        <v>24</v>
      </c>
      <c r="Y29" s="16"/>
      <c r="Z29" s="16">
        <f t="shared" si="5"/>
        <v>120</v>
      </c>
      <c r="AA29" s="16"/>
      <c r="AB29" s="16">
        <f t="shared" si="6"/>
        <v>168</v>
      </c>
    </row>
    <row r="30" spans="1:28" s="1" customFormat="1" ht="12.75">
      <c r="A30" s="4">
        <v>16</v>
      </c>
      <c r="B30" s="3"/>
      <c r="C30" s="4">
        <v>45</v>
      </c>
      <c r="D30" s="21" t="s">
        <v>76</v>
      </c>
      <c r="E30" s="4"/>
      <c r="F30" s="15">
        <v>0</v>
      </c>
      <c r="G30" s="15"/>
      <c r="H30" s="15">
        <v>0</v>
      </c>
      <c r="I30" s="4"/>
      <c r="J30" s="15">
        <v>0</v>
      </c>
      <c r="K30" s="16"/>
      <c r="L30" s="15">
        <v>0</v>
      </c>
      <c r="M30" s="16"/>
      <c r="N30" s="16">
        <f t="shared" si="0"/>
        <v>0</v>
      </c>
      <c r="O30" s="16"/>
      <c r="P30" s="16">
        <f t="shared" si="1"/>
        <v>0</v>
      </c>
      <c r="Q30" s="17"/>
      <c r="R30" s="16">
        <f t="shared" si="2"/>
        <v>0</v>
      </c>
      <c r="S30" s="3"/>
      <c r="T30" s="18">
        <v>0.45</v>
      </c>
      <c r="U30" s="4"/>
      <c r="V30" s="16">
        <f t="shared" si="3"/>
        <v>0</v>
      </c>
      <c r="W30" s="16"/>
      <c r="X30" s="16">
        <f t="shared" si="4"/>
        <v>0</v>
      </c>
      <c r="Y30" s="16"/>
      <c r="Z30" s="16">
        <f t="shared" si="5"/>
        <v>0</v>
      </c>
      <c r="AA30" s="16"/>
      <c r="AB30" s="16">
        <f t="shared" si="6"/>
        <v>0</v>
      </c>
    </row>
    <row r="31" spans="1:28" s="1" customFormat="1" ht="12.75">
      <c r="A31" s="4">
        <v>17</v>
      </c>
      <c r="B31" s="3"/>
      <c r="C31" s="4">
        <v>49</v>
      </c>
      <c r="D31" s="3" t="s">
        <v>78</v>
      </c>
      <c r="E31" s="4"/>
      <c r="F31" s="15">
        <v>0</v>
      </c>
      <c r="G31" s="15"/>
      <c r="H31" s="15">
        <v>0</v>
      </c>
      <c r="I31" s="4"/>
      <c r="J31" s="15">
        <v>0</v>
      </c>
      <c r="K31" s="16"/>
      <c r="L31" s="15">
        <v>0</v>
      </c>
      <c r="M31" s="16"/>
      <c r="N31" s="16">
        <f t="shared" si="0"/>
        <v>0</v>
      </c>
      <c r="O31" s="16"/>
      <c r="P31" s="16">
        <f t="shared" si="1"/>
        <v>0</v>
      </c>
      <c r="Q31" s="17"/>
      <c r="R31" s="16">
        <f t="shared" si="2"/>
        <v>0</v>
      </c>
      <c r="S31" s="3"/>
      <c r="T31" s="18">
        <v>0.08</v>
      </c>
      <c r="U31" s="4"/>
      <c r="V31" s="16">
        <f t="shared" si="3"/>
        <v>0</v>
      </c>
      <c r="W31" s="16"/>
      <c r="X31" s="16">
        <f t="shared" si="4"/>
        <v>0</v>
      </c>
      <c r="Y31" s="16"/>
      <c r="Z31" s="16">
        <f t="shared" si="5"/>
        <v>0</v>
      </c>
      <c r="AA31" s="16"/>
      <c r="AB31" s="16">
        <f t="shared" si="6"/>
        <v>0</v>
      </c>
    </row>
    <row r="32" spans="1:28" s="1" customFormat="1" ht="12.75">
      <c r="A32" s="4">
        <v>18</v>
      </c>
      <c r="B32" s="3"/>
      <c r="C32" s="4">
        <v>50</v>
      </c>
      <c r="D32" s="21" t="s">
        <v>80</v>
      </c>
      <c r="E32" s="4"/>
      <c r="F32" s="15">
        <v>0</v>
      </c>
      <c r="G32" s="15"/>
      <c r="H32" s="15">
        <v>0</v>
      </c>
      <c r="I32" s="4"/>
      <c r="J32" s="15">
        <v>862.7</v>
      </c>
      <c r="K32" s="16"/>
      <c r="L32" s="15">
        <v>0</v>
      </c>
      <c r="M32" s="16"/>
      <c r="N32" s="16">
        <f t="shared" si="0"/>
        <v>862.7</v>
      </c>
      <c r="O32" s="16"/>
      <c r="P32" s="16">
        <f t="shared" si="1"/>
        <v>1294.0500000000002</v>
      </c>
      <c r="Q32" s="17"/>
      <c r="R32" s="16">
        <f t="shared" si="2"/>
        <v>431.35</v>
      </c>
      <c r="S32" s="3"/>
      <c r="T32" s="18">
        <v>0.55000000000000004</v>
      </c>
      <c r="U32" s="4"/>
      <c r="V32" s="16">
        <f t="shared" si="3"/>
        <v>711.72750000000019</v>
      </c>
      <c r="W32" s="16"/>
      <c r="X32" s="16">
        <f t="shared" si="4"/>
        <v>237.24250000000004</v>
      </c>
      <c r="Y32" s="16"/>
      <c r="Z32" s="16">
        <f t="shared" si="5"/>
        <v>150.97249999999985</v>
      </c>
      <c r="AA32" s="16"/>
      <c r="AB32" s="16">
        <f t="shared" si="6"/>
        <v>625.45749999999998</v>
      </c>
    </row>
    <row r="33" spans="1:28" s="1" customFormat="1" ht="12.75">
      <c r="A33" s="4">
        <v>19</v>
      </c>
      <c r="B33" s="3"/>
      <c r="C33" s="4">
        <v>51</v>
      </c>
      <c r="D33" s="3" t="s">
        <v>82</v>
      </c>
      <c r="E33" s="4"/>
      <c r="F33" s="22">
        <v>0</v>
      </c>
      <c r="G33" s="15"/>
      <c r="H33" s="22">
        <v>0</v>
      </c>
      <c r="I33" s="4"/>
      <c r="J33" s="22">
        <v>32106.2</v>
      </c>
      <c r="K33" s="16"/>
      <c r="L33" s="22">
        <v>0</v>
      </c>
      <c r="M33" s="16"/>
      <c r="N33" s="23">
        <f t="shared" si="0"/>
        <v>32106.2</v>
      </c>
      <c r="O33" s="16"/>
      <c r="P33" s="23">
        <f t="shared" si="1"/>
        <v>48159.3</v>
      </c>
      <c r="Q33" s="17"/>
      <c r="R33" s="23">
        <f t="shared" si="2"/>
        <v>16053.1</v>
      </c>
      <c r="S33" s="3"/>
      <c r="T33" s="18">
        <v>0.06</v>
      </c>
      <c r="U33" s="4"/>
      <c r="V33" s="23">
        <f t="shared" si="3"/>
        <v>2889.558</v>
      </c>
      <c r="W33" s="16"/>
      <c r="X33" s="23">
        <f t="shared" si="4"/>
        <v>963.18600000000004</v>
      </c>
      <c r="Y33" s="16"/>
      <c r="Z33" s="23">
        <f t="shared" si="5"/>
        <v>29216.642</v>
      </c>
      <c r="AA33" s="16"/>
      <c r="AB33" s="23">
        <f t="shared" si="6"/>
        <v>31143.013999999999</v>
      </c>
    </row>
    <row r="34" spans="1:28" s="1" customFormat="1" ht="12.75">
      <c r="A34" s="3"/>
      <c r="B34" s="3"/>
      <c r="C34" s="4"/>
      <c r="D34" s="3"/>
      <c r="E34" s="3"/>
      <c r="F34" s="3"/>
      <c r="G34" s="3"/>
      <c r="H34" s="3"/>
      <c r="I34" s="3"/>
      <c r="J34" s="16"/>
      <c r="K34" s="16"/>
      <c r="L34" s="16"/>
      <c r="M34" s="16"/>
      <c r="N34" s="16"/>
      <c r="O34" s="16"/>
      <c r="P34" s="16"/>
      <c r="Q34" s="17"/>
      <c r="R34" s="16"/>
      <c r="S34" s="3"/>
      <c r="T34" s="4"/>
      <c r="U34" s="3"/>
      <c r="V34" s="24"/>
      <c r="W34" s="24"/>
      <c r="X34" s="24"/>
      <c r="Z34" s="24"/>
    </row>
    <row r="35" spans="1:28" s="1" customFormat="1" ht="13.5" thickBot="1">
      <c r="A35" s="3">
        <v>20</v>
      </c>
      <c r="B35" s="3"/>
      <c r="C35" s="3" t="s">
        <v>84</v>
      </c>
      <c r="D35" s="3"/>
      <c r="E35" s="25" t="s">
        <v>85</v>
      </c>
      <c r="F35" s="26">
        <f>SUM(F15:F34)</f>
        <v>0</v>
      </c>
      <c r="G35" s="16">
        <f>SUM(G15:G34)</f>
        <v>0</v>
      </c>
      <c r="H35" s="26">
        <f>SUM(H15:H34)</f>
        <v>0</v>
      </c>
      <c r="I35" s="25"/>
      <c r="J35" s="26">
        <f>SUM(J15:J34)</f>
        <v>45863.3</v>
      </c>
      <c r="K35" s="16"/>
      <c r="L35" s="26">
        <f>SUM(L15:L34)</f>
        <v>0</v>
      </c>
      <c r="M35" s="27"/>
      <c r="N35" s="26">
        <f>SUM(N15:N34)</f>
        <v>45863.3</v>
      </c>
      <c r="O35" s="16"/>
      <c r="P35" s="26">
        <f>SUM(P15:P34)</f>
        <v>63365.15</v>
      </c>
      <c r="Q35" s="27" t="s">
        <v>85</v>
      </c>
      <c r="R35" s="26">
        <f>SUM(R15:R34)</f>
        <v>22931.65</v>
      </c>
      <c r="S35" s="3"/>
      <c r="T35" s="4"/>
      <c r="U35" s="25" t="s">
        <v>85</v>
      </c>
      <c r="V35" s="28">
        <f>SUM(V15:V34)</f>
        <v>15361.133000000002</v>
      </c>
      <c r="W35" s="29" t="s">
        <v>85</v>
      </c>
      <c r="X35" s="28">
        <f>SUM(X15:X34)</f>
        <v>6930.3110000000006</v>
      </c>
      <c r="Z35" s="28">
        <f>SUM(Z15:Z34)</f>
        <v>30502.167000000001</v>
      </c>
      <c r="AB35" s="28">
        <f>SUM(AB15:AB34)</f>
        <v>38932.989000000001</v>
      </c>
    </row>
    <row r="36" spans="1:28" s="1" customFormat="1" ht="13.5" thickTop="1">
      <c r="A36" s="3"/>
      <c r="B36" s="3"/>
      <c r="C36" s="4"/>
      <c r="D36" s="3"/>
      <c r="E36" s="4"/>
      <c r="F36" s="4"/>
      <c r="G36" s="4"/>
      <c r="H36" s="4"/>
      <c r="I36" s="4"/>
      <c r="J36" s="3"/>
      <c r="K36" s="3"/>
      <c r="L36" s="3"/>
      <c r="M36" s="3"/>
    </row>
    <row r="37" spans="1:28" s="1" customFormat="1" ht="12.75">
      <c r="A37" s="30"/>
      <c r="B37" s="3"/>
      <c r="C37" s="4"/>
      <c r="D37" s="3"/>
      <c r="E37" s="4"/>
      <c r="F37" s="4"/>
      <c r="G37" s="4"/>
      <c r="H37" s="4"/>
      <c r="I37" s="4"/>
      <c r="J37" s="3"/>
      <c r="K37" s="3"/>
      <c r="L37" s="3"/>
      <c r="M37" s="3"/>
    </row>
    <row r="38" spans="1:28" s="1" customFormat="1" ht="12.75">
      <c r="A38" s="31"/>
      <c r="B38" s="3"/>
      <c r="C38" s="4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28" s="1" customFormat="1" ht="12.75">
      <c r="A39" s="3"/>
      <c r="B39" s="3"/>
      <c r="C39" s="4"/>
      <c r="D39" s="5" t="s">
        <v>118</v>
      </c>
      <c r="E39" s="3"/>
      <c r="F39" s="6" t="s">
        <v>3</v>
      </c>
      <c r="G39" s="3"/>
      <c r="H39" s="6" t="s">
        <v>3</v>
      </c>
      <c r="I39" s="3"/>
      <c r="J39" s="6" t="s">
        <v>4</v>
      </c>
      <c r="K39" s="7"/>
      <c r="L39" s="7" t="s">
        <v>100</v>
      </c>
      <c r="M39" s="4"/>
      <c r="N39" s="7" t="s">
        <v>101</v>
      </c>
      <c r="O39" s="7"/>
      <c r="P39" s="7" t="s">
        <v>6</v>
      </c>
      <c r="Q39" s="8"/>
      <c r="R39" s="7" t="s">
        <v>7</v>
      </c>
      <c r="S39" s="7"/>
      <c r="T39" s="7"/>
      <c r="U39" s="7"/>
      <c r="V39" s="7"/>
      <c r="W39" s="8"/>
      <c r="X39" s="8"/>
      <c r="Z39" s="6" t="s">
        <v>8</v>
      </c>
      <c r="AA39" s="3"/>
      <c r="AB39" s="6" t="s">
        <v>8</v>
      </c>
    </row>
    <row r="40" spans="1:28" s="1" customFormat="1" ht="12.75">
      <c r="A40" s="3" t="s">
        <v>9</v>
      </c>
      <c r="B40" s="3"/>
      <c r="C40" s="4"/>
      <c r="D40" s="3"/>
      <c r="E40" s="3"/>
      <c r="F40" s="4" t="s">
        <v>10</v>
      </c>
      <c r="G40" s="3"/>
      <c r="H40" s="4" t="s">
        <v>10</v>
      </c>
      <c r="I40" s="3"/>
      <c r="J40" s="4" t="s">
        <v>11</v>
      </c>
      <c r="K40" s="4"/>
      <c r="L40" s="4" t="s">
        <v>102</v>
      </c>
      <c r="M40" s="4"/>
      <c r="N40" s="4" t="s">
        <v>100</v>
      </c>
      <c r="O40" s="4"/>
      <c r="P40" s="4" t="s">
        <v>15</v>
      </c>
      <c r="Q40" s="8"/>
      <c r="R40" s="4" t="s">
        <v>15</v>
      </c>
      <c r="S40" s="4"/>
      <c r="T40" s="4" t="s">
        <v>16</v>
      </c>
      <c r="U40" s="4"/>
      <c r="V40" s="4" t="s">
        <v>17</v>
      </c>
      <c r="W40" s="4"/>
      <c r="X40" s="4" t="s">
        <v>18</v>
      </c>
      <c r="Z40" s="4" t="s">
        <v>10</v>
      </c>
      <c r="AA40" s="3"/>
      <c r="AB40" s="4" t="s">
        <v>10</v>
      </c>
    </row>
    <row r="41" spans="1:28" s="1" customFormat="1" ht="12.75">
      <c r="A41" s="9" t="s">
        <v>20</v>
      </c>
      <c r="B41" s="3"/>
      <c r="C41" s="9" t="s">
        <v>21</v>
      </c>
      <c r="D41" s="10"/>
      <c r="E41" s="3"/>
      <c r="F41" s="11" t="s">
        <v>6</v>
      </c>
      <c r="G41" s="3"/>
      <c r="H41" s="11" t="s">
        <v>7</v>
      </c>
      <c r="I41" s="3"/>
      <c r="J41" s="11" t="s">
        <v>6</v>
      </c>
      <c r="K41" s="4"/>
      <c r="L41" s="11" t="s">
        <v>5</v>
      </c>
      <c r="M41" s="4"/>
      <c r="N41" s="11" t="s">
        <v>102</v>
      </c>
      <c r="O41" s="4"/>
      <c r="P41" s="11" t="s">
        <v>23</v>
      </c>
      <c r="Q41" s="8"/>
      <c r="R41" s="11" t="s">
        <v>23</v>
      </c>
      <c r="S41" s="4"/>
      <c r="T41" s="11" t="s">
        <v>24</v>
      </c>
      <c r="U41" s="4"/>
      <c r="V41" s="11" t="s">
        <v>25</v>
      </c>
      <c r="W41" s="4"/>
      <c r="X41" s="11" t="s">
        <v>25</v>
      </c>
      <c r="Z41" s="11" t="s">
        <v>6</v>
      </c>
      <c r="AA41" s="3"/>
      <c r="AB41" s="11" t="s">
        <v>7</v>
      </c>
    </row>
    <row r="42" spans="1:28" s="1" customFormat="1" ht="12.75">
      <c r="A42" s="3"/>
      <c r="B42" s="3"/>
      <c r="C42" s="4"/>
      <c r="D42" s="3"/>
      <c r="E42" s="3"/>
      <c r="F42" s="3"/>
      <c r="G42" s="3"/>
      <c r="H42" s="3"/>
      <c r="I42" s="3"/>
      <c r="J42" s="4" t="s">
        <v>27</v>
      </c>
      <c r="K42" s="3"/>
      <c r="L42" s="4" t="s">
        <v>29</v>
      </c>
      <c r="M42" s="3"/>
      <c r="N42" s="4" t="s">
        <v>29</v>
      </c>
      <c r="O42" s="3"/>
      <c r="P42" s="4" t="s">
        <v>30</v>
      </c>
      <c r="R42" s="4" t="s">
        <v>31</v>
      </c>
      <c r="S42" s="12"/>
      <c r="T42" s="4" t="s">
        <v>32</v>
      </c>
      <c r="U42" s="12"/>
      <c r="V42" s="4" t="s">
        <v>33</v>
      </c>
      <c r="W42" s="12"/>
      <c r="X42" s="4" t="s">
        <v>34</v>
      </c>
    </row>
    <row r="43" spans="1:28" s="1" customFormat="1" ht="12.75">
      <c r="A43" s="4"/>
      <c r="B43" s="3"/>
      <c r="C43" s="4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R43" s="3"/>
      <c r="S43" s="3"/>
      <c r="T43" s="3"/>
      <c r="U43" s="3"/>
      <c r="V43" s="3"/>
      <c r="W43" s="3"/>
      <c r="X43" s="3"/>
    </row>
    <row r="44" spans="1:28" s="1" customFormat="1" ht="15">
      <c r="A44" s="4"/>
      <c r="B44" s="3"/>
      <c r="C44" s="3" t="s">
        <v>42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  <c r="S44" s="3"/>
      <c r="T44" s="13"/>
      <c r="U44" s="14"/>
      <c r="V44" s="3"/>
      <c r="W44" s="14"/>
      <c r="X44" s="3"/>
    </row>
    <row r="45" spans="1:28" s="1" customFormat="1" ht="12.75">
      <c r="A45" s="4">
        <v>1</v>
      </c>
      <c r="B45" s="3"/>
      <c r="C45" s="4">
        <v>1</v>
      </c>
      <c r="D45" s="3" t="s">
        <v>45</v>
      </c>
      <c r="E45" s="4"/>
      <c r="F45" s="15">
        <f>Z15</f>
        <v>0</v>
      </c>
      <c r="G45" s="15"/>
      <c r="H45" s="15">
        <f>AB15</f>
        <v>0</v>
      </c>
      <c r="I45" s="4"/>
      <c r="J45" s="793">
        <v>0</v>
      </c>
      <c r="K45" s="16"/>
      <c r="L45" s="15">
        <v>0</v>
      </c>
      <c r="M45" s="16"/>
      <c r="N45" s="16">
        <f t="shared" ref="N45:N63" si="7">J45-L45</f>
        <v>0</v>
      </c>
      <c r="O45" s="16"/>
      <c r="P45" s="16">
        <f>F45+N45*1.5</f>
        <v>0</v>
      </c>
      <c r="Q45" s="17"/>
      <c r="R45" s="16">
        <f>H45+N45*0.5</f>
        <v>0</v>
      </c>
      <c r="S45" s="3"/>
      <c r="T45" s="18">
        <v>0.04</v>
      </c>
      <c r="U45" s="4"/>
      <c r="V45" s="16">
        <f>T45*P45</f>
        <v>0</v>
      </c>
      <c r="W45" s="16"/>
      <c r="X45" s="16">
        <f>T45*R45</f>
        <v>0</v>
      </c>
      <c r="Y45" s="16"/>
      <c r="Z45" s="16">
        <f>F45+N45-V45</f>
        <v>0</v>
      </c>
      <c r="AA45" s="16"/>
      <c r="AB45" s="16">
        <f>H45+N45-X45</f>
        <v>0</v>
      </c>
    </row>
    <row r="46" spans="1:28" s="1" customFormat="1" ht="12.75">
      <c r="A46" s="4">
        <v>2</v>
      </c>
      <c r="B46" s="3"/>
      <c r="C46" s="4">
        <v>1</v>
      </c>
      <c r="D46" s="3" t="s">
        <v>47</v>
      </c>
      <c r="E46" s="4"/>
      <c r="F46" s="15">
        <f t="shared" ref="F46:F63" si="8">Z16</f>
        <v>0</v>
      </c>
      <c r="G46" s="15"/>
      <c r="H46" s="15">
        <f t="shared" ref="H46:H63" si="9">AB16</f>
        <v>0</v>
      </c>
      <c r="I46" s="4"/>
      <c r="J46" s="793">
        <v>0</v>
      </c>
      <c r="K46" s="16"/>
      <c r="L46" s="15">
        <v>0</v>
      </c>
      <c r="M46" s="16"/>
      <c r="N46" s="16">
        <f t="shared" si="7"/>
        <v>0</v>
      </c>
      <c r="O46" s="16"/>
      <c r="P46" s="16">
        <f t="shared" ref="P46:P52" si="10">F46+N46*1.5</f>
        <v>0</v>
      </c>
      <c r="Q46" s="17"/>
      <c r="R46" s="16">
        <f t="shared" ref="R46:R63" si="11">H46+N46*0.5</f>
        <v>0</v>
      </c>
      <c r="S46" s="3"/>
      <c r="T46" s="18">
        <v>0.06</v>
      </c>
      <c r="U46" s="4"/>
      <c r="V46" s="16">
        <f t="shared" ref="V46:V53" si="12">T46*P46</f>
        <v>0</v>
      </c>
      <c r="W46" s="16"/>
      <c r="X46" s="16">
        <f t="shared" ref="X46:X53" si="13">T46*R46</f>
        <v>0</v>
      </c>
      <c r="Y46" s="16"/>
      <c r="Z46" s="16">
        <f t="shared" ref="Z46:Z63" si="14">F46+N46-V46</f>
        <v>0</v>
      </c>
      <c r="AA46" s="16"/>
      <c r="AB46" s="16">
        <f t="shared" ref="AB46:AB63" si="15">H46+N46-X46</f>
        <v>0</v>
      </c>
    </row>
    <row r="47" spans="1:28" s="1" customFormat="1" ht="12.75">
      <c r="A47" s="4">
        <v>3</v>
      </c>
      <c r="B47" s="3"/>
      <c r="C47" s="4">
        <v>2</v>
      </c>
      <c r="D47" s="3" t="s">
        <v>49</v>
      </c>
      <c r="E47" s="4"/>
      <c r="F47" s="15">
        <f t="shared" si="8"/>
        <v>0</v>
      </c>
      <c r="G47" s="15"/>
      <c r="H47" s="15">
        <f t="shared" si="9"/>
        <v>0</v>
      </c>
      <c r="I47" s="4"/>
      <c r="J47" s="793">
        <v>0</v>
      </c>
      <c r="K47" s="16"/>
      <c r="L47" s="15">
        <v>0</v>
      </c>
      <c r="M47" s="16"/>
      <c r="N47" s="16">
        <f t="shared" si="7"/>
        <v>0</v>
      </c>
      <c r="O47" s="16"/>
      <c r="P47" s="16">
        <f t="shared" si="10"/>
        <v>0</v>
      </c>
      <c r="Q47" s="17"/>
      <c r="R47" s="16">
        <f t="shared" si="11"/>
        <v>0</v>
      </c>
      <c r="S47" s="3"/>
      <c r="T47" s="18">
        <v>0.06</v>
      </c>
      <c r="U47" s="4"/>
      <c r="V47" s="16">
        <f t="shared" si="12"/>
        <v>0</v>
      </c>
      <c r="W47" s="16"/>
      <c r="X47" s="16">
        <f t="shared" si="13"/>
        <v>0</v>
      </c>
      <c r="Y47" s="16"/>
      <c r="Z47" s="16">
        <f t="shared" si="14"/>
        <v>0</v>
      </c>
      <c r="AA47" s="16"/>
      <c r="AB47" s="16">
        <f t="shared" si="15"/>
        <v>0</v>
      </c>
    </row>
    <row r="48" spans="1:28" s="1" customFormat="1" ht="12.75">
      <c r="A48" s="4">
        <v>4</v>
      </c>
      <c r="B48" s="3"/>
      <c r="C48" s="4">
        <v>3</v>
      </c>
      <c r="D48" s="3" t="s">
        <v>51</v>
      </c>
      <c r="E48" s="4"/>
      <c r="F48" s="15">
        <f t="shared" si="8"/>
        <v>0</v>
      </c>
      <c r="G48" s="15"/>
      <c r="H48" s="15">
        <f t="shared" si="9"/>
        <v>0</v>
      </c>
      <c r="I48" s="4"/>
      <c r="J48" s="793">
        <v>0</v>
      </c>
      <c r="K48" s="16"/>
      <c r="L48" s="15">
        <v>0</v>
      </c>
      <c r="M48" s="16"/>
      <c r="N48" s="16">
        <f t="shared" si="7"/>
        <v>0</v>
      </c>
      <c r="O48" s="16"/>
      <c r="P48" s="16">
        <f t="shared" si="10"/>
        <v>0</v>
      </c>
      <c r="Q48" s="17"/>
      <c r="R48" s="16">
        <f t="shared" si="11"/>
        <v>0</v>
      </c>
      <c r="S48" s="3"/>
      <c r="T48" s="18">
        <v>0.05</v>
      </c>
      <c r="U48" s="4"/>
      <c r="V48" s="16">
        <f t="shared" si="12"/>
        <v>0</v>
      </c>
      <c r="W48" s="16"/>
      <c r="X48" s="16">
        <f t="shared" si="13"/>
        <v>0</v>
      </c>
      <c r="Y48" s="16"/>
      <c r="Z48" s="16">
        <f t="shared" si="14"/>
        <v>0</v>
      </c>
      <c r="AA48" s="16"/>
      <c r="AB48" s="16">
        <f t="shared" si="15"/>
        <v>0</v>
      </c>
    </row>
    <row r="49" spans="1:28" s="1" customFormat="1" ht="12.75">
      <c r="A49" s="4">
        <v>5</v>
      </c>
      <c r="B49" s="3"/>
      <c r="C49" s="4">
        <v>6</v>
      </c>
      <c r="D49" s="3" t="s">
        <v>53</v>
      </c>
      <c r="E49" s="4"/>
      <c r="F49" s="15">
        <f t="shared" si="8"/>
        <v>0</v>
      </c>
      <c r="G49" s="15"/>
      <c r="H49" s="15">
        <f t="shared" si="9"/>
        <v>0</v>
      </c>
      <c r="I49" s="4"/>
      <c r="J49" s="793">
        <v>0</v>
      </c>
      <c r="K49" s="16"/>
      <c r="L49" s="15">
        <v>0</v>
      </c>
      <c r="M49" s="16"/>
      <c r="N49" s="16">
        <f t="shared" si="7"/>
        <v>0</v>
      </c>
      <c r="O49" s="16"/>
      <c r="P49" s="16">
        <f t="shared" si="10"/>
        <v>0</v>
      </c>
      <c r="Q49" s="17"/>
      <c r="R49" s="16">
        <f t="shared" si="11"/>
        <v>0</v>
      </c>
      <c r="S49" s="3"/>
      <c r="T49" s="18">
        <v>0.1</v>
      </c>
      <c r="U49" s="4"/>
      <c r="V49" s="16">
        <f t="shared" si="12"/>
        <v>0</v>
      </c>
      <c r="W49" s="16"/>
      <c r="X49" s="16">
        <f t="shared" si="13"/>
        <v>0</v>
      </c>
      <c r="Y49" s="16"/>
      <c r="Z49" s="16">
        <f t="shared" si="14"/>
        <v>0</v>
      </c>
      <c r="AA49" s="16"/>
      <c r="AB49" s="16">
        <f t="shared" si="15"/>
        <v>0</v>
      </c>
    </row>
    <row r="50" spans="1:28" s="1" customFormat="1" ht="12.75">
      <c r="A50" s="4">
        <v>6</v>
      </c>
      <c r="B50" s="3"/>
      <c r="C50" s="4">
        <v>7</v>
      </c>
      <c r="D50" s="3" t="s">
        <v>55</v>
      </c>
      <c r="E50" s="4"/>
      <c r="F50" s="15">
        <f t="shared" si="8"/>
        <v>0</v>
      </c>
      <c r="G50" s="15"/>
      <c r="H50" s="15">
        <f t="shared" si="9"/>
        <v>0</v>
      </c>
      <c r="I50" s="4"/>
      <c r="J50" s="793">
        <v>0</v>
      </c>
      <c r="K50" s="16"/>
      <c r="L50" s="15">
        <v>0</v>
      </c>
      <c r="M50" s="16"/>
      <c r="N50" s="16">
        <f t="shared" si="7"/>
        <v>0</v>
      </c>
      <c r="O50" s="16"/>
      <c r="P50" s="16">
        <f t="shared" si="10"/>
        <v>0</v>
      </c>
      <c r="Q50" s="17"/>
      <c r="R50" s="16">
        <f t="shared" si="11"/>
        <v>0</v>
      </c>
      <c r="S50" s="3"/>
      <c r="T50" s="18">
        <v>0.15</v>
      </c>
      <c r="U50" s="4"/>
      <c r="V50" s="16">
        <f t="shared" si="12"/>
        <v>0</v>
      </c>
      <c r="W50" s="16"/>
      <c r="X50" s="16">
        <f t="shared" si="13"/>
        <v>0</v>
      </c>
      <c r="Y50" s="16"/>
      <c r="Z50" s="16">
        <f t="shared" si="14"/>
        <v>0</v>
      </c>
      <c r="AA50" s="16"/>
      <c r="AB50" s="16">
        <f t="shared" si="15"/>
        <v>0</v>
      </c>
    </row>
    <row r="51" spans="1:28" s="1" customFormat="1" ht="12.75">
      <c r="A51" s="4">
        <v>7</v>
      </c>
      <c r="B51" s="3"/>
      <c r="C51" s="4">
        <v>8</v>
      </c>
      <c r="D51" s="3" t="s">
        <v>57</v>
      </c>
      <c r="E51" s="4"/>
      <c r="F51" s="15">
        <f t="shared" si="8"/>
        <v>0</v>
      </c>
      <c r="G51" s="15"/>
      <c r="H51" s="15">
        <f t="shared" si="9"/>
        <v>0</v>
      </c>
      <c r="I51" s="4"/>
      <c r="J51" s="793">
        <f>'EGD Acc &amp; CCA 19-22'!D15/1000</f>
        <v>271.66558200961617</v>
      </c>
      <c r="K51" s="16"/>
      <c r="L51" s="15">
        <v>0</v>
      </c>
      <c r="M51" s="16"/>
      <c r="N51" s="16">
        <f t="shared" si="7"/>
        <v>271.66558200961617</v>
      </c>
      <c r="O51" s="16"/>
      <c r="P51" s="16">
        <f t="shared" si="10"/>
        <v>407.49837301442426</v>
      </c>
      <c r="Q51" s="17"/>
      <c r="R51" s="16">
        <f t="shared" si="11"/>
        <v>135.83279100480809</v>
      </c>
      <c r="S51" s="3"/>
      <c r="T51" s="18">
        <v>0.2</v>
      </c>
      <c r="U51" s="4"/>
      <c r="V51" s="16">
        <f t="shared" si="12"/>
        <v>81.499674602884852</v>
      </c>
      <c r="W51" s="16"/>
      <c r="X51" s="16">
        <f t="shared" si="13"/>
        <v>27.166558200961617</v>
      </c>
      <c r="Y51" s="16"/>
      <c r="Z51" s="16">
        <f t="shared" si="14"/>
        <v>190.16590740673132</v>
      </c>
      <c r="AA51" s="16"/>
      <c r="AB51" s="16">
        <f t="shared" si="15"/>
        <v>244.49902380865456</v>
      </c>
    </row>
    <row r="52" spans="1:28" s="1" customFormat="1" ht="12.75">
      <c r="A52" s="4">
        <v>8</v>
      </c>
      <c r="B52" s="3"/>
      <c r="C52" s="4">
        <v>10</v>
      </c>
      <c r="D52" s="3" t="s">
        <v>59</v>
      </c>
      <c r="E52" s="4"/>
      <c r="F52" s="15">
        <f t="shared" si="8"/>
        <v>1012.0550000000001</v>
      </c>
      <c r="G52" s="15"/>
      <c r="H52" s="15">
        <f t="shared" si="9"/>
        <v>1564.085</v>
      </c>
      <c r="I52" s="4"/>
      <c r="J52" s="793">
        <f>'EGD Acc &amp; CCA 19-22'!D16/1000</f>
        <v>8433.5527619422974</v>
      </c>
      <c r="K52" s="16"/>
      <c r="L52" s="15">
        <v>0</v>
      </c>
      <c r="M52" s="16"/>
      <c r="N52" s="16">
        <f t="shared" si="7"/>
        <v>8433.5527619422974</v>
      </c>
      <c r="O52" s="16"/>
      <c r="P52" s="16">
        <f t="shared" si="10"/>
        <v>13662.384142913446</v>
      </c>
      <c r="Q52" s="17"/>
      <c r="R52" s="16">
        <f t="shared" si="11"/>
        <v>5780.8613809711487</v>
      </c>
      <c r="S52" s="3"/>
      <c r="T52" s="18">
        <v>0.3</v>
      </c>
      <c r="U52" s="4"/>
      <c r="V52" s="16">
        <f t="shared" si="12"/>
        <v>4098.7152428740337</v>
      </c>
      <c r="W52" s="16"/>
      <c r="X52" s="16">
        <f t="shared" si="13"/>
        <v>1734.2584142913445</v>
      </c>
      <c r="Y52" s="16"/>
      <c r="Z52" s="16">
        <f t="shared" si="14"/>
        <v>5346.8925190682639</v>
      </c>
      <c r="AA52" s="16"/>
      <c r="AB52" s="16">
        <f t="shared" si="15"/>
        <v>8263.3793476509527</v>
      </c>
    </row>
    <row r="53" spans="1:28" s="1" customFormat="1" ht="12.75">
      <c r="A53" s="4">
        <v>9</v>
      </c>
      <c r="B53" s="3"/>
      <c r="C53" s="4">
        <v>12</v>
      </c>
      <c r="D53" s="3" t="s">
        <v>61</v>
      </c>
      <c r="E53" s="4"/>
      <c r="F53" s="15">
        <f t="shared" si="8"/>
        <v>0</v>
      </c>
      <c r="G53" s="15"/>
      <c r="H53" s="15">
        <f t="shared" si="9"/>
        <v>5429.8</v>
      </c>
      <c r="I53" s="4"/>
      <c r="J53" s="793">
        <f>'EGD Acc &amp; CCA 19-22'!D17/1000</f>
        <v>30462.611271196489</v>
      </c>
      <c r="K53" s="16"/>
      <c r="L53" s="15">
        <v>0</v>
      </c>
      <c r="M53" s="16"/>
      <c r="N53" s="16">
        <f t="shared" si="7"/>
        <v>30462.611271196489</v>
      </c>
      <c r="O53" s="16"/>
      <c r="P53" s="16">
        <f>F53+N53*1</f>
        <v>30462.611271196489</v>
      </c>
      <c r="Q53" s="17"/>
      <c r="R53" s="16">
        <f t="shared" si="11"/>
        <v>20661.105635598244</v>
      </c>
      <c r="S53" s="3"/>
      <c r="T53" s="18">
        <v>1</v>
      </c>
      <c r="U53" s="4"/>
      <c r="V53" s="16">
        <f t="shared" si="12"/>
        <v>30462.611271196489</v>
      </c>
      <c r="W53" s="16"/>
      <c r="X53" s="16">
        <f t="shared" si="13"/>
        <v>20661.105635598244</v>
      </c>
      <c r="Y53" s="16"/>
      <c r="Z53" s="16">
        <f t="shared" si="14"/>
        <v>0</v>
      </c>
      <c r="AA53" s="16"/>
      <c r="AB53" s="16">
        <f t="shared" si="15"/>
        <v>15231.305635598248</v>
      </c>
    </row>
    <row r="54" spans="1:28" s="1" customFormat="1" ht="12.75">
      <c r="A54" s="4">
        <v>10</v>
      </c>
      <c r="B54" s="3"/>
      <c r="C54" s="4">
        <v>13</v>
      </c>
      <c r="D54" s="3" t="s">
        <v>63</v>
      </c>
      <c r="E54" s="4"/>
      <c r="F54" s="15">
        <f t="shared" si="8"/>
        <v>0</v>
      </c>
      <c r="G54" s="15"/>
      <c r="H54" s="15">
        <f t="shared" si="9"/>
        <v>0</v>
      </c>
      <c r="I54" s="4"/>
      <c r="J54" s="793">
        <v>0</v>
      </c>
      <c r="K54" s="16"/>
      <c r="L54" s="15">
        <v>0</v>
      </c>
      <c r="M54" s="16"/>
      <c r="N54" s="16">
        <f t="shared" si="7"/>
        <v>0</v>
      </c>
      <c r="O54" s="16"/>
      <c r="P54" s="16">
        <f t="shared" ref="P54:P63" si="16">F54+N54*1.5</f>
        <v>0</v>
      </c>
      <c r="Q54" s="17"/>
      <c r="R54" s="16">
        <f t="shared" si="11"/>
        <v>0</v>
      </c>
      <c r="S54" s="3"/>
      <c r="T54" s="18" t="s">
        <v>64</v>
      </c>
      <c r="U54" s="4"/>
      <c r="V54" s="16">
        <v>0</v>
      </c>
      <c r="W54" s="16"/>
      <c r="X54" s="16">
        <v>0</v>
      </c>
      <c r="Y54" s="16"/>
      <c r="Z54" s="16">
        <f t="shared" si="14"/>
        <v>0</v>
      </c>
      <c r="AA54" s="16"/>
      <c r="AB54" s="16">
        <f t="shared" si="15"/>
        <v>0</v>
      </c>
    </row>
    <row r="55" spans="1:28" s="1" customFormat="1" ht="12.75">
      <c r="A55" s="4">
        <v>11</v>
      </c>
      <c r="B55" s="3"/>
      <c r="C55" s="19">
        <v>14.1</v>
      </c>
      <c r="D55" s="3" t="s">
        <v>66</v>
      </c>
      <c r="E55" s="4"/>
      <c r="F55" s="15">
        <f t="shared" si="8"/>
        <v>2.4975000000000001</v>
      </c>
      <c r="G55" s="15"/>
      <c r="H55" s="15">
        <f t="shared" si="9"/>
        <v>2.6325000000000003</v>
      </c>
      <c r="I55" s="4"/>
      <c r="J55" s="793">
        <f>'EGD Acc &amp; CCA 19-22'!D28/1000</f>
        <v>0.57499999999999996</v>
      </c>
      <c r="K55" s="16"/>
      <c r="L55" s="15">
        <v>0</v>
      </c>
      <c r="M55" s="16"/>
      <c r="N55" s="16">
        <f t="shared" si="7"/>
        <v>0.57499999999999996</v>
      </c>
      <c r="O55" s="16"/>
      <c r="P55" s="16">
        <f t="shared" si="16"/>
        <v>3.36</v>
      </c>
      <c r="Q55" s="17"/>
      <c r="R55" s="16">
        <f t="shared" si="11"/>
        <v>2.9200000000000004</v>
      </c>
      <c r="S55" s="3"/>
      <c r="T55" s="18">
        <v>0.05</v>
      </c>
      <c r="U55" s="4"/>
      <c r="V55" s="16">
        <f t="shared" ref="V55:V63" si="17">T55*P55</f>
        <v>0.16800000000000001</v>
      </c>
      <c r="W55" s="16"/>
      <c r="X55" s="16">
        <f t="shared" ref="X55:X63" si="18">T55*R55</f>
        <v>0.14600000000000002</v>
      </c>
      <c r="Y55" s="16"/>
      <c r="Z55" s="16">
        <f t="shared" si="14"/>
        <v>2.9044999999999996</v>
      </c>
      <c r="AA55" s="16"/>
      <c r="AB55" s="16">
        <f t="shared" si="15"/>
        <v>3.0615000000000006</v>
      </c>
    </row>
    <row r="56" spans="1:28" s="1" customFormat="1" ht="12.75">
      <c r="A56" s="4">
        <v>12</v>
      </c>
      <c r="B56" s="3"/>
      <c r="C56" s="19">
        <v>14.1</v>
      </c>
      <c r="D56" s="3" t="s">
        <v>68</v>
      </c>
      <c r="E56" s="4"/>
      <c r="F56" s="15">
        <f t="shared" si="8"/>
        <v>0</v>
      </c>
      <c r="G56" s="15"/>
      <c r="H56" s="15">
        <f t="shared" si="9"/>
        <v>0</v>
      </c>
      <c r="I56" s="4"/>
      <c r="J56" s="793">
        <v>0</v>
      </c>
      <c r="K56" s="16"/>
      <c r="L56" s="15">
        <v>0</v>
      </c>
      <c r="M56" s="16"/>
      <c r="N56" s="16">
        <f t="shared" si="7"/>
        <v>0</v>
      </c>
      <c r="O56" s="16"/>
      <c r="P56" s="16">
        <f t="shared" si="16"/>
        <v>0</v>
      </c>
      <c r="Q56" s="17"/>
      <c r="R56" s="16">
        <f t="shared" si="11"/>
        <v>0</v>
      </c>
      <c r="S56" s="3"/>
      <c r="T56" s="18">
        <v>7.0000000000000007E-2</v>
      </c>
      <c r="U56" s="20"/>
      <c r="V56" s="16">
        <f t="shared" si="17"/>
        <v>0</v>
      </c>
      <c r="W56" s="16"/>
      <c r="X56" s="16">
        <f t="shared" si="18"/>
        <v>0</v>
      </c>
      <c r="Y56" s="16"/>
      <c r="Z56" s="16">
        <f t="shared" si="14"/>
        <v>0</v>
      </c>
      <c r="AA56" s="16"/>
      <c r="AB56" s="16">
        <f t="shared" si="15"/>
        <v>0</v>
      </c>
    </row>
    <row r="57" spans="1:28" s="1" customFormat="1" ht="12.75">
      <c r="A57" s="4">
        <v>13</v>
      </c>
      <c r="B57" s="3"/>
      <c r="C57" s="4">
        <v>17</v>
      </c>
      <c r="D57" s="3" t="s">
        <v>70</v>
      </c>
      <c r="E57" s="4"/>
      <c r="F57" s="15">
        <f t="shared" si="8"/>
        <v>0</v>
      </c>
      <c r="G57" s="15"/>
      <c r="H57" s="15">
        <f t="shared" si="9"/>
        <v>0</v>
      </c>
      <c r="I57" s="4"/>
      <c r="J57" s="793">
        <v>0</v>
      </c>
      <c r="K57" s="16"/>
      <c r="L57" s="15">
        <v>0</v>
      </c>
      <c r="M57" s="16"/>
      <c r="N57" s="16">
        <f t="shared" si="7"/>
        <v>0</v>
      </c>
      <c r="O57" s="16"/>
      <c r="P57" s="16">
        <f t="shared" si="16"/>
        <v>0</v>
      </c>
      <c r="Q57" s="17"/>
      <c r="R57" s="16">
        <f t="shared" si="11"/>
        <v>0</v>
      </c>
      <c r="S57" s="3"/>
      <c r="T57" s="18">
        <v>0.08</v>
      </c>
      <c r="U57" s="4"/>
      <c r="V57" s="16">
        <f t="shared" si="17"/>
        <v>0</v>
      </c>
      <c r="W57" s="16"/>
      <c r="X57" s="16">
        <f t="shared" si="18"/>
        <v>0</v>
      </c>
      <c r="Y57" s="16"/>
      <c r="Z57" s="16">
        <f t="shared" si="14"/>
        <v>0</v>
      </c>
      <c r="AA57" s="16"/>
      <c r="AB57" s="16">
        <f t="shared" si="15"/>
        <v>0</v>
      </c>
    </row>
    <row r="58" spans="1:28" s="1" customFormat="1" ht="12.75">
      <c r="A58" s="4">
        <v>14</v>
      </c>
      <c r="B58" s="3"/>
      <c r="C58" s="4">
        <v>38</v>
      </c>
      <c r="D58" s="3" t="s">
        <v>72</v>
      </c>
      <c r="E58" s="4"/>
      <c r="F58" s="15">
        <f t="shared" si="8"/>
        <v>0</v>
      </c>
      <c r="G58" s="15"/>
      <c r="H58" s="15">
        <f t="shared" si="9"/>
        <v>0</v>
      </c>
      <c r="I58" s="4"/>
      <c r="J58" s="793">
        <v>0</v>
      </c>
      <c r="K58" s="16"/>
      <c r="L58" s="15">
        <v>0</v>
      </c>
      <c r="M58" s="16"/>
      <c r="N58" s="16">
        <f t="shared" si="7"/>
        <v>0</v>
      </c>
      <c r="O58" s="16"/>
      <c r="P58" s="16">
        <f t="shared" si="16"/>
        <v>0</v>
      </c>
      <c r="Q58" s="17"/>
      <c r="R58" s="16">
        <f t="shared" si="11"/>
        <v>0</v>
      </c>
      <c r="S58" s="3"/>
      <c r="T58" s="18">
        <v>0.3</v>
      </c>
      <c r="U58" s="4"/>
      <c r="V58" s="16">
        <f t="shared" si="17"/>
        <v>0</v>
      </c>
      <c r="W58" s="16"/>
      <c r="X58" s="16">
        <f t="shared" si="18"/>
        <v>0</v>
      </c>
      <c r="Y58" s="16"/>
      <c r="Z58" s="16">
        <f t="shared" si="14"/>
        <v>0</v>
      </c>
      <c r="AA58" s="16"/>
      <c r="AB58" s="16">
        <f t="shared" si="15"/>
        <v>0</v>
      </c>
    </row>
    <row r="59" spans="1:28" s="1" customFormat="1" ht="12.75">
      <c r="A59" s="4">
        <v>15</v>
      </c>
      <c r="B59" s="3"/>
      <c r="C59" s="4">
        <v>41</v>
      </c>
      <c r="D59" s="3" t="s">
        <v>74</v>
      </c>
      <c r="E59" s="4"/>
      <c r="F59" s="15">
        <f t="shared" si="8"/>
        <v>120</v>
      </c>
      <c r="G59" s="15"/>
      <c r="H59" s="15">
        <f t="shared" si="9"/>
        <v>168</v>
      </c>
      <c r="I59" s="4"/>
      <c r="J59" s="793">
        <v>0</v>
      </c>
      <c r="K59" s="16"/>
      <c r="L59" s="15">
        <v>0</v>
      </c>
      <c r="M59" s="16"/>
      <c r="N59" s="16">
        <f t="shared" si="7"/>
        <v>0</v>
      </c>
      <c r="O59" s="16"/>
      <c r="P59" s="16">
        <f t="shared" si="16"/>
        <v>120</v>
      </c>
      <c r="Q59" s="17"/>
      <c r="R59" s="16">
        <f t="shared" si="11"/>
        <v>168</v>
      </c>
      <c r="S59" s="3"/>
      <c r="T59" s="18">
        <v>0.25</v>
      </c>
      <c r="U59" s="4"/>
      <c r="V59" s="16">
        <f t="shared" si="17"/>
        <v>30</v>
      </c>
      <c r="W59" s="16"/>
      <c r="X59" s="16">
        <f t="shared" si="18"/>
        <v>42</v>
      </c>
      <c r="Y59" s="16"/>
      <c r="Z59" s="16">
        <f t="shared" si="14"/>
        <v>90</v>
      </c>
      <c r="AA59" s="16"/>
      <c r="AB59" s="16">
        <f t="shared" si="15"/>
        <v>126</v>
      </c>
    </row>
    <row r="60" spans="1:28" s="1" customFormat="1" ht="12.75">
      <c r="A60" s="4">
        <v>16</v>
      </c>
      <c r="B60" s="3"/>
      <c r="C60" s="4">
        <v>45</v>
      </c>
      <c r="D60" s="21" t="s">
        <v>76</v>
      </c>
      <c r="E60" s="4"/>
      <c r="F60" s="15">
        <f t="shared" si="8"/>
        <v>0</v>
      </c>
      <c r="G60" s="15"/>
      <c r="H60" s="15">
        <f t="shared" si="9"/>
        <v>0</v>
      </c>
      <c r="I60" s="4"/>
      <c r="J60" s="793">
        <v>0</v>
      </c>
      <c r="K60" s="16"/>
      <c r="L60" s="15">
        <v>0</v>
      </c>
      <c r="M60" s="16"/>
      <c r="N60" s="16">
        <f t="shared" si="7"/>
        <v>0</v>
      </c>
      <c r="O60" s="16"/>
      <c r="P60" s="16">
        <f t="shared" si="16"/>
        <v>0</v>
      </c>
      <c r="Q60" s="17"/>
      <c r="R60" s="16">
        <f t="shared" si="11"/>
        <v>0</v>
      </c>
      <c r="S60" s="3"/>
      <c r="T60" s="18">
        <v>0.45</v>
      </c>
      <c r="U60" s="4"/>
      <c r="V60" s="16">
        <f t="shared" si="17"/>
        <v>0</v>
      </c>
      <c r="W60" s="16"/>
      <c r="X60" s="16">
        <f t="shared" si="18"/>
        <v>0</v>
      </c>
      <c r="Y60" s="16"/>
      <c r="Z60" s="16">
        <f t="shared" si="14"/>
        <v>0</v>
      </c>
      <c r="AA60" s="16"/>
      <c r="AB60" s="16">
        <f t="shared" si="15"/>
        <v>0</v>
      </c>
    </row>
    <row r="61" spans="1:28" s="1" customFormat="1" ht="12.75">
      <c r="A61" s="4">
        <v>17</v>
      </c>
      <c r="B61" s="3"/>
      <c r="C61" s="4">
        <v>49</v>
      </c>
      <c r="D61" s="3" t="s">
        <v>78</v>
      </c>
      <c r="E61" s="4"/>
      <c r="F61" s="15">
        <f t="shared" si="8"/>
        <v>0</v>
      </c>
      <c r="G61" s="15"/>
      <c r="H61" s="15">
        <f t="shared" si="9"/>
        <v>0</v>
      </c>
      <c r="I61" s="4"/>
      <c r="J61" s="793">
        <v>0</v>
      </c>
      <c r="K61" s="16"/>
      <c r="L61" s="15">
        <v>0</v>
      </c>
      <c r="M61" s="16"/>
      <c r="N61" s="16">
        <f t="shared" si="7"/>
        <v>0</v>
      </c>
      <c r="O61" s="16"/>
      <c r="P61" s="16">
        <f t="shared" si="16"/>
        <v>0</v>
      </c>
      <c r="Q61" s="17"/>
      <c r="R61" s="16">
        <f t="shared" si="11"/>
        <v>0</v>
      </c>
      <c r="S61" s="3"/>
      <c r="T61" s="18">
        <v>0.08</v>
      </c>
      <c r="U61" s="4"/>
      <c r="V61" s="16">
        <f t="shared" si="17"/>
        <v>0</v>
      </c>
      <c r="W61" s="16"/>
      <c r="X61" s="16">
        <f t="shared" si="18"/>
        <v>0</v>
      </c>
      <c r="Y61" s="16"/>
      <c r="Z61" s="16">
        <f t="shared" si="14"/>
        <v>0</v>
      </c>
      <c r="AA61" s="16"/>
      <c r="AB61" s="16">
        <f t="shared" si="15"/>
        <v>0</v>
      </c>
    </row>
    <row r="62" spans="1:28" s="1" customFormat="1" ht="12.75">
      <c r="A62" s="4">
        <v>18</v>
      </c>
      <c r="B62" s="3"/>
      <c r="C62" s="4">
        <v>50</v>
      </c>
      <c r="D62" s="21" t="s">
        <v>80</v>
      </c>
      <c r="E62" s="4"/>
      <c r="F62" s="15">
        <f t="shared" si="8"/>
        <v>150.97249999999985</v>
      </c>
      <c r="G62" s="15"/>
      <c r="H62" s="15">
        <f t="shared" si="9"/>
        <v>625.45749999999998</v>
      </c>
      <c r="I62" s="4"/>
      <c r="J62" s="793">
        <f>'EGD Acc &amp; CCA 19-22'!D24/1000</f>
        <v>2978.1478556757852</v>
      </c>
      <c r="K62" s="16"/>
      <c r="L62" s="15">
        <v>0</v>
      </c>
      <c r="M62" s="16"/>
      <c r="N62" s="16">
        <f t="shared" si="7"/>
        <v>2978.1478556757852</v>
      </c>
      <c r="O62" s="16"/>
      <c r="P62" s="16">
        <f t="shared" si="16"/>
        <v>4618.1942835136779</v>
      </c>
      <c r="Q62" s="17"/>
      <c r="R62" s="16">
        <f t="shared" si="11"/>
        <v>2114.5314278378928</v>
      </c>
      <c r="S62" s="3"/>
      <c r="T62" s="18">
        <v>0.55000000000000004</v>
      </c>
      <c r="U62" s="4"/>
      <c r="V62" s="16">
        <f t="shared" si="17"/>
        <v>2540.0068559325232</v>
      </c>
      <c r="W62" s="16"/>
      <c r="X62" s="16">
        <f t="shared" si="18"/>
        <v>1162.9922853108412</v>
      </c>
      <c r="Y62" s="16"/>
      <c r="Z62" s="16">
        <f t="shared" si="14"/>
        <v>589.11349974326185</v>
      </c>
      <c r="AA62" s="16"/>
      <c r="AB62" s="16">
        <f t="shared" si="15"/>
        <v>2440.6130703649442</v>
      </c>
    </row>
    <row r="63" spans="1:28" s="1" customFormat="1" ht="12.75">
      <c r="A63" s="4">
        <v>19</v>
      </c>
      <c r="B63" s="3"/>
      <c r="C63" s="4">
        <v>51</v>
      </c>
      <c r="D63" s="3" t="s">
        <v>82</v>
      </c>
      <c r="E63" s="4"/>
      <c r="F63" s="22">
        <f t="shared" si="8"/>
        <v>29216.642</v>
      </c>
      <c r="G63" s="15"/>
      <c r="H63" s="22">
        <f t="shared" si="9"/>
        <v>31143.013999999999</v>
      </c>
      <c r="I63" s="4"/>
      <c r="J63" s="794">
        <f>'EGD Acc &amp; CCA 19-22'!D25/1000</f>
        <v>260589.26135897127</v>
      </c>
      <c r="K63" s="16"/>
      <c r="L63" s="22">
        <v>0</v>
      </c>
      <c r="M63" s="16"/>
      <c r="N63" s="23">
        <f t="shared" si="7"/>
        <v>260589.26135897127</v>
      </c>
      <c r="O63" s="16"/>
      <c r="P63" s="23">
        <f t="shared" si="16"/>
        <v>420100.53403845691</v>
      </c>
      <c r="Q63" s="17"/>
      <c r="R63" s="23">
        <f t="shared" si="11"/>
        <v>161437.64467948565</v>
      </c>
      <c r="S63" s="3"/>
      <c r="T63" s="18">
        <v>0.06</v>
      </c>
      <c r="U63" s="4"/>
      <c r="V63" s="23">
        <f t="shared" si="17"/>
        <v>25206.032042307415</v>
      </c>
      <c r="W63" s="16"/>
      <c r="X63" s="23">
        <f t="shared" si="18"/>
        <v>9686.2586807691387</v>
      </c>
      <c r="Y63" s="16"/>
      <c r="Z63" s="23">
        <f t="shared" si="14"/>
        <v>264599.87131666386</v>
      </c>
      <c r="AA63" s="16"/>
      <c r="AB63" s="23">
        <f t="shared" si="15"/>
        <v>282046.01667820214</v>
      </c>
    </row>
    <row r="64" spans="1:28" s="1" customFormat="1" ht="12.75">
      <c r="A64" s="3"/>
      <c r="B64" s="3"/>
      <c r="C64" s="4"/>
      <c r="D64" s="3"/>
      <c r="E64" s="3"/>
      <c r="F64" s="3"/>
      <c r="G64" s="3"/>
      <c r="H64" s="3"/>
      <c r="I64" s="3"/>
      <c r="J64" s="16"/>
      <c r="K64" s="16"/>
      <c r="L64" s="16"/>
      <c r="M64" s="16"/>
      <c r="N64" s="16"/>
      <c r="O64" s="16"/>
      <c r="P64" s="16"/>
      <c r="Q64" s="17"/>
      <c r="R64" s="16"/>
      <c r="S64" s="3"/>
      <c r="T64" s="4"/>
      <c r="U64" s="3"/>
      <c r="V64" s="24"/>
      <c r="W64" s="24"/>
      <c r="X64" s="24"/>
      <c r="Z64" s="24"/>
    </row>
    <row r="65" spans="1:28" s="1" customFormat="1" ht="13.5" thickBot="1">
      <c r="A65" s="3">
        <v>20</v>
      </c>
      <c r="B65" s="3"/>
      <c r="C65" s="3" t="s">
        <v>84</v>
      </c>
      <c r="D65" s="3"/>
      <c r="E65" s="25" t="s">
        <v>85</v>
      </c>
      <c r="F65" s="26">
        <f>SUM(F45:F64)</f>
        <v>30502.167000000001</v>
      </c>
      <c r="G65" s="16">
        <f>SUM(G45:G64)</f>
        <v>0</v>
      </c>
      <c r="H65" s="26">
        <f>SUM(H45:H64)</f>
        <v>38932.989000000001</v>
      </c>
      <c r="I65" s="25"/>
      <c r="J65" s="795">
        <f>SUM(J45:J64)</f>
        <v>302735.81382979546</v>
      </c>
      <c r="K65" s="16"/>
      <c r="L65" s="26">
        <f>SUM(L45:L64)</f>
        <v>0</v>
      </c>
      <c r="M65" s="27"/>
      <c r="N65" s="26">
        <f>SUM(N45:N64)</f>
        <v>302735.81382979546</v>
      </c>
      <c r="O65" s="16"/>
      <c r="P65" s="26">
        <f>SUM(P45:P64)</f>
        <v>469374.58210909495</v>
      </c>
      <c r="Q65" s="27" t="s">
        <v>85</v>
      </c>
      <c r="R65" s="26">
        <f>SUM(R45:R64)</f>
        <v>190300.89591489773</v>
      </c>
      <c r="S65" s="3"/>
      <c r="T65" s="4"/>
      <c r="U65" s="25" t="s">
        <v>85</v>
      </c>
      <c r="V65" s="28">
        <f>SUM(V45:V64)</f>
        <v>62419.033086913347</v>
      </c>
      <c r="W65" s="29" t="s">
        <v>85</v>
      </c>
      <c r="X65" s="28">
        <f>SUM(X45:X64)</f>
        <v>33313.927574170528</v>
      </c>
      <c r="Z65" s="28">
        <f>SUM(Z45:Z64)</f>
        <v>270818.94774288213</v>
      </c>
      <c r="AB65" s="28">
        <f>SUM(AB45:AB64)</f>
        <v>308354.87525562494</v>
      </c>
    </row>
    <row r="66" spans="1:28" s="1" customFormat="1" ht="13.5" thickTop="1">
      <c r="A66" s="3"/>
      <c r="B66" s="3"/>
      <c r="C66" s="4"/>
      <c r="D66" s="3"/>
      <c r="E66" s="4"/>
      <c r="F66" s="4"/>
      <c r="G66" s="4"/>
      <c r="H66" s="4"/>
      <c r="I66" s="4"/>
      <c r="J66" s="3"/>
      <c r="K66" s="3"/>
      <c r="L66" s="3"/>
      <c r="M66" s="3"/>
    </row>
    <row r="67" spans="1:28" s="1" customFormat="1" ht="12.75">
      <c r="A67" s="31"/>
      <c r="B67" s="3"/>
      <c r="C67" s="4"/>
      <c r="D67" s="3"/>
      <c r="E67" s="3"/>
      <c r="F67" s="3"/>
      <c r="G67" s="3"/>
      <c r="H67" s="3"/>
      <c r="I67" s="3"/>
      <c r="J67" s="32">
        <f>J65-'EGD Acc &amp; CCA 19-21'!D31/1000</f>
        <v>0</v>
      </c>
      <c r="K67" s="3"/>
      <c r="L67" s="3"/>
      <c r="M67" s="3"/>
      <c r="X67" s="821"/>
    </row>
    <row r="68" spans="1:28" s="1" customFormat="1" ht="12.75">
      <c r="A68" s="31"/>
      <c r="B68" s="3"/>
      <c r="C68" s="4"/>
      <c r="D68" s="3"/>
      <c r="E68" s="3"/>
      <c r="F68" s="3"/>
      <c r="G68" s="3"/>
      <c r="H68" s="3"/>
      <c r="I68" s="3"/>
      <c r="J68" s="3"/>
      <c r="K68" s="3"/>
      <c r="L68" s="3"/>
      <c r="M68" s="3"/>
    </row>
    <row r="69" spans="1:28" s="1" customFormat="1" ht="12.75">
      <c r="A69" s="3"/>
      <c r="B69" s="3"/>
      <c r="C69" s="4"/>
      <c r="D69" s="5" t="s">
        <v>120</v>
      </c>
      <c r="E69" s="3"/>
      <c r="F69" s="6" t="s">
        <v>3</v>
      </c>
      <c r="G69" s="3"/>
      <c r="H69" s="6" t="s">
        <v>3</v>
      </c>
      <c r="I69" s="3"/>
      <c r="J69" s="6" t="s">
        <v>4</v>
      </c>
      <c r="K69" s="7"/>
      <c r="L69" s="7" t="s">
        <v>100</v>
      </c>
      <c r="M69" s="4"/>
      <c r="N69" s="7" t="s">
        <v>101</v>
      </c>
      <c r="O69" s="7"/>
      <c r="P69" s="7" t="s">
        <v>6</v>
      </c>
      <c r="Q69" s="8"/>
      <c r="R69" s="7" t="s">
        <v>7</v>
      </c>
      <c r="S69" s="7"/>
      <c r="T69" s="7"/>
      <c r="U69" s="7"/>
      <c r="V69" s="7"/>
      <c r="W69" s="8"/>
      <c r="X69" s="8"/>
      <c r="Z69" s="6" t="s">
        <v>8</v>
      </c>
      <c r="AA69" s="3"/>
      <c r="AB69" s="6" t="s">
        <v>8</v>
      </c>
    </row>
    <row r="70" spans="1:28" s="1" customFormat="1" ht="12.75">
      <c r="A70" s="3" t="s">
        <v>9</v>
      </c>
      <c r="B70" s="3"/>
      <c r="C70" s="4"/>
      <c r="D70" s="3"/>
      <c r="E70" s="3"/>
      <c r="F70" s="4" t="s">
        <v>10</v>
      </c>
      <c r="G70" s="3"/>
      <c r="H70" s="4" t="s">
        <v>10</v>
      </c>
      <c r="I70" s="3"/>
      <c r="J70" s="4" t="s">
        <v>11</v>
      </c>
      <c r="K70" s="4"/>
      <c r="L70" s="4" t="s">
        <v>102</v>
      </c>
      <c r="M70" s="4"/>
      <c r="N70" s="4" t="s">
        <v>100</v>
      </c>
      <c r="O70" s="4"/>
      <c r="P70" s="4" t="s">
        <v>15</v>
      </c>
      <c r="Q70" s="8"/>
      <c r="R70" s="4" t="s">
        <v>15</v>
      </c>
      <c r="S70" s="4"/>
      <c r="T70" s="4" t="s">
        <v>16</v>
      </c>
      <c r="U70" s="4"/>
      <c r="V70" s="4" t="s">
        <v>17</v>
      </c>
      <c r="W70" s="4"/>
      <c r="X70" s="4" t="s">
        <v>18</v>
      </c>
      <c r="Z70" s="4" t="s">
        <v>10</v>
      </c>
      <c r="AA70" s="3"/>
      <c r="AB70" s="4" t="s">
        <v>10</v>
      </c>
    </row>
    <row r="71" spans="1:28" s="1" customFormat="1" ht="12.75">
      <c r="A71" s="9" t="s">
        <v>20</v>
      </c>
      <c r="B71" s="3"/>
      <c r="C71" s="9" t="s">
        <v>21</v>
      </c>
      <c r="D71" s="10"/>
      <c r="E71" s="3"/>
      <c r="F71" s="11" t="s">
        <v>6</v>
      </c>
      <c r="G71" s="3"/>
      <c r="H71" s="11" t="s">
        <v>7</v>
      </c>
      <c r="I71" s="3"/>
      <c r="J71" s="11" t="s">
        <v>6</v>
      </c>
      <c r="K71" s="4"/>
      <c r="L71" s="11" t="s">
        <v>5</v>
      </c>
      <c r="M71" s="4"/>
      <c r="N71" s="11" t="s">
        <v>102</v>
      </c>
      <c r="O71" s="4"/>
      <c r="P71" s="11" t="s">
        <v>23</v>
      </c>
      <c r="Q71" s="8"/>
      <c r="R71" s="11" t="s">
        <v>23</v>
      </c>
      <c r="S71" s="4"/>
      <c r="T71" s="11" t="s">
        <v>24</v>
      </c>
      <c r="U71" s="4"/>
      <c r="V71" s="11" t="s">
        <v>25</v>
      </c>
      <c r="W71" s="4"/>
      <c r="X71" s="11" t="s">
        <v>25</v>
      </c>
      <c r="Z71" s="11" t="s">
        <v>6</v>
      </c>
      <c r="AA71" s="3"/>
      <c r="AB71" s="11" t="s">
        <v>7</v>
      </c>
    </row>
    <row r="72" spans="1:28" s="1" customFormat="1" ht="12.75">
      <c r="A72" s="3"/>
      <c r="B72" s="3"/>
      <c r="C72" s="4"/>
      <c r="D72" s="3"/>
      <c r="E72" s="3"/>
      <c r="F72" s="3"/>
      <c r="G72" s="3"/>
      <c r="H72" s="3"/>
      <c r="I72" s="3"/>
      <c r="J72" s="4" t="s">
        <v>27</v>
      </c>
      <c r="K72" s="3"/>
      <c r="L72" s="4" t="s">
        <v>29</v>
      </c>
      <c r="M72" s="3"/>
      <c r="N72" s="4" t="s">
        <v>29</v>
      </c>
      <c r="O72" s="3"/>
      <c r="P72" s="4" t="s">
        <v>30</v>
      </c>
      <c r="R72" s="4" t="s">
        <v>31</v>
      </c>
      <c r="S72" s="12"/>
      <c r="T72" s="4" t="s">
        <v>32</v>
      </c>
      <c r="U72" s="12"/>
      <c r="V72" s="4" t="s">
        <v>33</v>
      </c>
      <c r="W72" s="12"/>
      <c r="X72" s="4" t="s">
        <v>34</v>
      </c>
    </row>
    <row r="73" spans="1:28" s="1" customFormat="1" ht="12.75">
      <c r="A73" s="4"/>
      <c r="B73" s="3"/>
      <c r="C73" s="4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R73" s="3"/>
      <c r="S73" s="3"/>
      <c r="T73" s="3"/>
      <c r="U73" s="3"/>
      <c r="V73" s="3"/>
      <c r="W73" s="3"/>
      <c r="X73" s="3"/>
    </row>
    <row r="74" spans="1:28" s="1" customFormat="1" ht="15">
      <c r="A74" s="4"/>
      <c r="B74" s="3"/>
      <c r="C74" s="3" t="s">
        <v>42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R74" s="3"/>
      <c r="S74" s="3"/>
      <c r="T74" s="13"/>
      <c r="U74" s="14"/>
      <c r="V74" s="3"/>
      <c r="W74" s="14"/>
      <c r="X74" s="3"/>
    </row>
    <row r="75" spans="1:28" s="1" customFormat="1" ht="12.75">
      <c r="A75" s="4">
        <v>1</v>
      </c>
      <c r="B75" s="3"/>
      <c r="C75" s="4">
        <v>1</v>
      </c>
      <c r="D75" s="3" t="s">
        <v>45</v>
      </c>
      <c r="E75" s="4"/>
      <c r="F75" s="15">
        <f>Z45</f>
        <v>0</v>
      </c>
      <c r="G75" s="15"/>
      <c r="H75" s="15">
        <f>AB45</f>
        <v>0</v>
      </c>
      <c r="I75" s="4"/>
      <c r="J75" s="793">
        <v>0</v>
      </c>
      <c r="K75" s="16"/>
      <c r="L75" s="793">
        <v>0</v>
      </c>
      <c r="M75" s="16"/>
      <c r="N75" s="16">
        <f t="shared" ref="N75:N93" si="19">J75-L75</f>
        <v>0</v>
      </c>
      <c r="O75" s="16"/>
      <c r="P75" s="16">
        <f>F75+N75*1.5</f>
        <v>0</v>
      </c>
      <c r="Q75" s="17"/>
      <c r="R75" s="16">
        <f>H75+N75*0.5</f>
        <v>0</v>
      </c>
      <c r="S75" s="3"/>
      <c r="T75" s="18">
        <v>0.04</v>
      </c>
      <c r="U75" s="4"/>
      <c r="V75" s="16">
        <f>T75*P75</f>
        <v>0</v>
      </c>
      <c r="W75" s="16"/>
      <c r="X75" s="16">
        <f>T75*R75</f>
        <v>0</v>
      </c>
      <c r="Y75" s="16"/>
      <c r="Z75" s="16">
        <f>F75+N75-V75</f>
        <v>0</v>
      </c>
      <c r="AA75" s="16"/>
      <c r="AB75" s="16">
        <f>H75+N75-X75</f>
        <v>0</v>
      </c>
    </row>
    <row r="76" spans="1:28" s="1" customFormat="1" ht="12.75">
      <c r="A76" s="4">
        <v>2</v>
      </c>
      <c r="B76" s="3"/>
      <c r="C76" s="4">
        <v>1</v>
      </c>
      <c r="D76" s="3" t="s">
        <v>47</v>
      </c>
      <c r="E76" s="4"/>
      <c r="F76" s="15">
        <f t="shared" ref="F76:F93" si="20">Z46</f>
        <v>0</v>
      </c>
      <c r="G76" s="15"/>
      <c r="H76" s="15">
        <f t="shared" ref="H76:H93" si="21">AB46</f>
        <v>0</v>
      </c>
      <c r="I76" s="4"/>
      <c r="J76" s="793">
        <v>0</v>
      </c>
      <c r="K76" s="16"/>
      <c r="L76" s="793">
        <v>0</v>
      </c>
      <c r="M76" s="16"/>
      <c r="N76" s="16">
        <f t="shared" si="19"/>
        <v>0</v>
      </c>
      <c r="O76" s="16"/>
      <c r="P76" s="16">
        <f t="shared" ref="P76:P82" si="22">F76+N76*1.5</f>
        <v>0</v>
      </c>
      <c r="Q76" s="17"/>
      <c r="R76" s="16">
        <f t="shared" ref="R76:R93" si="23">H76+N76*0.5</f>
        <v>0</v>
      </c>
      <c r="S76" s="3"/>
      <c r="T76" s="18">
        <v>0.06</v>
      </c>
      <c r="U76" s="4"/>
      <c r="V76" s="16">
        <f t="shared" ref="V76:V83" si="24">T76*P76</f>
        <v>0</v>
      </c>
      <c r="W76" s="16"/>
      <c r="X76" s="16">
        <f t="shared" ref="X76:X83" si="25">T76*R76</f>
        <v>0</v>
      </c>
      <c r="Y76" s="16"/>
      <c r="Z76" s="16">
        <f t="shared" ref="Z76:Z93" si="26">F76+N76-V76</f>
        <v>0</v>
      </c>
      <c r="AA76" s="16"/>
      <c r="AB76" s="16">
        <f t="shared" ref="AB76:AB93" si="27">H76+N76-X76</f>
        <v>0</v>
      </c>
    </row>
    <row r="77" spans="1:28" s="1" customFormat="1" ht="12.75">
      <c r="A77" s="4">
        <v>3</v>
      </c>
      <c r="B77" s="3"/>
      <c r="C77" s="4">
        <v>2</v>
      </c>
      <c r="D77" s="3" t="s">
        <v>49</v>
      </c>
      <c r="E77" s="4"/>
      <c r="F77" s="15">
        <f t="shared" si="20"/>
        <v>0</v>
      </c>
      <c r="G77" s="15"/>
      <c r="H77" s="15">
        <f t="shared" si="21"/>
        <v>0</v>
      </c>
      <c r="I77" s="4"/>
      <c r="J77" s="793">
        <v>0</v>
      </c>
      <c r="K77" s="16"/>
      <c r="L77" s="793">
        <v>0</v>
      </c>
      <c r="M77" s="16"/>
      <c r="N77" s="16">
        <f t="shared" si="19"/>
        <v>0</v>
      </c>
      <c r="O77" s="16"/>
      <c r="P77" s="16">
        <f t="shared" si="22"/>
        <v>0</v>
      </c>
      <c r="Q77" s="17"/>
      <c r="R77" s="16">
        <f t="shared" si="23"/>
        <v>0</v>
      </c>
      <c r="S77" s="3"/>
      <c r="T77" s="18">
        <v>0.06</v>
      </c>
      <c r="U77" s="4"/>
      <c r="V77" s="16">
        <f t="shared" si="24"/>
        <v>0</v>
      </c>
      <c r="W77" s="16"/>
      <c r="X77" s="16">
        <f t="shared" si="25"/>
        <v>0</v>
      </c>
      <c r="Y77" s="16"/>
      <c r="Z77" s="16">
        <f t="shared" si="26"/>
        <v>0</v>
      </c>
      <c r="AA77" s="16"/>
      <c r="AB77" s="16">
        <f t="shared" si="27"/>
        <v>0</v>
      </c>
    </row>
    <row r="78" spans="1:28" s="1" customFormat="1" ht="12.75">
      <c r="A78" s="4">
        <v>4</v>
      </c>
      <c r="B78" s="3"/>
      <c r="C78" s="4">
        <v>3</v>
      </c>
      <c r="D78" s="3" t="s">
        <v>51</v>
      </c>
      <c r="E78" s="4"/>
      <c r="F78" s="15">
        <f t="shared" si="20"/>
        <v>0</v>
      </c>
      <c r="G78" s="15"/>
      <c r="H78" s="15">
        <f t="shared" si="21"/>
        <v>0</v>
      </c>
      <c r="I78" s="4"/>
      <c r="J78" s="793">
        <v>0</v>
      </c>
      <c r="K78" s="16"/>
      <c r="L78" s="793">
        <v>0</v>
      </c>
      <c r="M78" s="16"/>
      <c r="N78" s="16">
        <f t="shared" si="19"/>
        <v>0</v>
      </c>
      <c r="O78" s="16"/>
      <c r="P78" s="16">
        <f t="shared" si="22"/>
        <v>0</v>
      </c>
      <c r="Q78" s="17"/>
      <c r="R78" s="16">
        <f t="shared" si="23"/>
        <v>0</v>
      </c>
      <c r="S78" s="3"/>
      <c r="T78" s="18">
        <v>0.05</v>
      </c>
      <c r="U78" s="4"/>
      <c r="V78" s="16">
        <f t="shared" si="24"/>
        <v>0</v>
      </c>
      <c r="W78" s="16"/>
      <c r="X78" s="16">
        <f t="shared" si="25"/>
        <v>0</v>
      </c>
      <c r="Y78" s="16"/>
      <c r="Z78" s="16">
        <f t="shared" si="26"/>
        <v>0</v>
      </c>
      <c r="AA78" s="16"/>
      <c r="AB78" s="16">
        <f t="shared" si="27"/>
        <v>0</v>
      </c>
    </row>
    <row r="79" spans="1:28" s="1" customFormat="1" ht="12.75">
      <c r="A79" s="4">
        <v>5</v>
      </c>
      <c r="B79" s="3"/>
      <c r="C79" s="4">
        <v>6</v>
      </c>
      <c r="D79" s="3" t="s">
        <v>53</v>
      </c>
      <c r="E79" s="4"/>
      <c r="F79" s="15">
        <f t="shared" si="20"/>
        <v>0</v>
      </c>
      <c r="G79" s="15"/>
      <c r="H79" s="15">
        <f t="shared" si="21"/>
        <v>0</v>
      </c>
      <c r="I79" s="4"/>
      <c r="J79" s="793">
        <v>0</v>
      </c>
      <c r="K79" s="16"/>
      <c r="L79" s="793">
        <v>0</v>
      </c>
      <c r="M79" s="16"/>
      <c r="N79" s="16">
        <f t="shared" si="19"/>
        <v>0</v>
      </c>
      <c r="O79" s="16"/>
      <c r="P79" s="16">
        <f t="shared" si="22"/>
        <v>0</v>
      </c>
      <c r="Q79" s="17"/>
      <c r="R79" s="16">
        <f t="shared" si="23"/>
        <v>0</v>
      </c>
      <c r="S79" s="3"/>
      <c r="T79" s="18">
        <v>0.1</v>
      </c>
      <c r="U79" s="4"/>
      <c r="V79" s="16">
        <f t="shared" si="24"/>
        <v>0</v>
      </c>
      <c r="W79" s="16"/>
      <c r="X79" s="16">
        <f t="shared" si="25"/>
        <v>0</v>
      </c>
      <c r="Y79" s="16"/>
      <c r="Z79" s="16">
        <f t="shared" si="26"/>
        <v>0</v>
      </c>
      <c r="AA79" s="16"/>
      <c r="AB79" s="16">
        <f t="shared" si="27"/>
        <v>0</v>
      </c>
    </row>
    <row r="80" spans="1:28" s="1" customFormat="1" ht="12.75">
      <c r="A80" s="4">
        <v>6</v>
      </c>
      <c r="B80" s="3"/>
      <c r="C80" s="4">
        <v>7</v>
      </c>
      <c r="D80" s="3" t="s">
        <v>55</v>
      </c>
      <c r="E80" s="4"/>
      <c r="F80" s="15">
        <f t="shared" si="20"/>
        <v>0</v>
      </c>
      <c r="G80" s="15"/>
      <c r="H80" s="15">
        <f t="shared" si="21"/>
        <v>0</v>
      </c>
      <c r="I80" s="4"/>
      <c r="J80" s="793">
        <v>0</v>
      </c>
      <c r="K80" s="16"/>
      <c r="L80" s="793">
        <v>0</v>
      </c>
      <c r="M80" s="16"/>
      <c r="N80" s="16">
        <f t="shared" si="19"/>
        <v>0</v>
      </c>
      <c r="O80" s="16"/>
      <c r="P80" s="16">
        <f t="shared" si="22"/>
        <v>0</v>
      </c>
      <c r="Q80" s="17"/>
      <c r="R80" s="16">
        <f t="shared" si="23"/>
        <v>0</v>
      </c>
      <c r="S80" s="3"/>
      <c r="T80" s="18">
        <v>0.15</v>
      </c>
      <c r="U80" s="4"/>
      <c r="V80" s="16">
        <f t="shared" si="24"/>
        <v>0</v>
      </c>
      <c r="W80" s="16"/>
      <c r="X80" s="16">
        <f t="shared" si="25"/>
        <v>0</v>
      </c>
      <c r="Y80" s="16"/>
      <c r="Z80" s="16">
        <f t="shared" si="26"/>
        <v>0</v>
      </c>
      <c r="AA80" s="16"/>
      <c r="AB80" s="16">
        <f t="shared" si="27"/>
        <v>0</v>
      </c>
    </row>
    <row r="81" spans="1:28" s="1" customFormat="1" ht="12.75">
      <c r="A81" s="4">
        <v>7</v>
      </c>
      <c r="B81" s="3"/>
      <c r="C81" s="4">
        <v>8</v>
      </c>
      <c r="D81" s="3" t="s">
        <v>57</v>
      </c>
      <c r="E81" s="4"/>
      <c r="F81" s="15">
        <f t="shared" si="20"/>
        <v>190.16590740673132</v>
      </c>
      <c r="G81" s="15"/>
      <c r="H81" s="15">
        <f t="shared" si="21"/>
        <v>244.49902380865456</v>
      </c>
      <c r="I81" s="4"/>
      <c r="J81" s="793">
        <f>'EGD Acc &amp; CCA 19-22'!D55/1000</f>
        <v>10287.954</v>
      </c>
      <c r="K81" s="16"/>
      <c r="L81" s="793">
        <v>0</v>
      </c>
      <c r="M81" s="16"/>
      <c r="N81" s="16">
        <f t="shared" si="19"/>
        <v>10287.954</v>
      </c>
      <c r="O81" s="16"/>
      <c r="P81" s="16">
        <f t="shared" si="22"/>
        <v>15622.096907406732</v>
      </c>
      <c r="Q81" s="17"/>
      <c r="R81" s="16">
        <f t="shared" si="23"/>
        <v>5388.4760238086546</v>
      </c>
      <c r="S81" s="3"/>
      <c r="T81" s="18">
        <v>0.2</v>
      </c>
      <c r="U81" s="4"/>
      <c r="V81" s="16">
        <f t="shared" si="24"/>
        <v>3124.4193814813466</v>
      </c>
      <c r="W81" s="16"/>
      <c r="X81" s="16">
        <f t="shared" si="25"/>
        <v>1077.695204761731</v>
      </c>
      <c r="Y81" s="16"/>
      <c r="Z81" s="16">
        <f t="shared" si="26"/>
        <v>7353.7005259253856</v>
      </c>
      <c r="AA81" s="16"/>
      <c r="AB81" s="16">
        <f t="shared" si="27"/>
        <v>9454.757819046923</v>
      </c>
    </row>
    <row r="82" spans="1:28" s="1" customFormat="1" ht="12.75">
      <c r="A82" s="4">
        <v>8</v>
      </c>
      <c r="B82" s="3"/>
      <c r="C82" s="4">
        <v>10</v>
      </c>
      <c r="D82" s="3" t="s">
        <v>59</v>
      </c>
      <c r="E82" s="4"/>
      <c r="F82" s="15">
        <f t="shared" si="20"/>
        <v>5346.8925190682639</v>
      </c>
      <c r="G82" s="15"/>
      <c r="H82" s="15">
        <f t="shared" si="21"/>
        <v>8263.3793476509527</v>
      </c>
      <c r="I82" s="4"/>
      <c r="J82" s="793">
        <v>0</v>
      </c>
      <c r="K82" s="16"/>
      <c r="L82" s="793">
        <v>0</v>
      </c>
      <c r="M82" s="16"/>
      <c r="N82" s="16">
        <f t="shared" si="19"/>
        <v>0</v>
      </c>
      <c r="O82" s="16"/>
      <c r="P82" s="16">
        <f t="shared" si="22"/>
        <v>5346.8925190682639</v>
      </c>
      <c r="Q82" s="17"/>
      <c r="R82" s="16">
        <f t="shared" si="23"/>
        <v>8263.3793476509527</v>
      </c>
      <c r="S82" s="3"/>
      <c r="T82" s="18">
        <v>0.3</v>
      </c>
      <c r="U82" s="4"/>
      <c r="V82" s="16">
        <f t="shared" si="24"/>
        <v>1604.0677557204792</v>
      </c>
      <c r="W82" s="16"/>
      <c r="X82" s="16">
        <f t="shared" si="25"/>
        <v>2479.0138042952858</v>
      </c>
      <c r="Y82" s="16"/>
      <c r="Z82" s="16">
        <f t="shared" si="26"/>
        <v>3742.8247633477849</v>
      </c>
      <c r="AA82" s="16"/>
      <c r="AB82" s="16">
        <f t="shared" si="27"/>
        <v>5784.3655433556669</v>
      </c>
    </row>
    <row r="83" spans="1:28" s="1" customFormat="1" ht="12.75">
      <c r="A83" s="4">
        <v>9</v>
      </c>
      <c r="B83" s="3"/>
      <c r="C83" s="4">
        <v>12</v>
      </c>
      <c r="D83" s="3" t="s">
        <v>61</v>
      </c>
      <c r="E83" s="4"/>
      <c r="F83" s="15">
        <f t="shared" si="20"/>
        <v>0</v>
      </c>
      <c r="G83" s="15"/>
      <c r="H83" s="15">
        <f t="shared" si="21"/>
        <v>15231.305635598248</v>
      </c>
      <c r="I83" s="4"/>
      <c r="J83" s="793">
        <f>'EGD Acc &amp; CCA 19-22'!D57/1000+'EGD Acc &amp; CCA 19-22'!D77/1000</f>
        <v>8738.5104770128346</v>
      </c>
      <c r="K83" s="16"/>
      <c r="L83" s="793">
        <f>'EGD Acc &amp; CCA 19-22'!D77/1000</f>
        <v>756.78739159600048</v>
      </c>
      <c r="M83" s="16"/>
      <c r="N83" s="16">
        <f t="shared" si="19"/>
        <v>7981.7230854168338</v>
      </c>
      <c r="O83" s="16"/>
      <c r="P83" s="16">
        <f>F83+N83*1</f>
        <v>7981.7230854168338</v>
      </c>
      <c r="Q83" s="17"/>
      <c r="R83" s="16">
        <f t="shared" si="23"/>
        <v>19222.167178306663</v>
      </c>
      <c r="S83" s="3"/>
      <c r="T83" s="18">
        <v>1</v>
      </c>
      <c r="U83" s="4"/>
      <c r="V83" s="16">
        <f t="shared" si="24"/>
        <v>7981.7230854168338</v>
      </c>
      <c r="W83" s="16"/>
      <c r="X83" s="16">
        <f t="shared" si="25"/>
        <v>19222.167178306663</v>
      </c>
      <c r="Y83" s="16"/>
      <c r="Z83" s="16">
        <f t="shared" si="26"/>
        <v>0</v>
      </c>
      <c r="AA83" s="16"/>
      <c r="AB83" s="16">
        <f t="shared" si="27"/>
        <v>3990.8615427084187</v>
      </c>
    </row>
    <row r="84" spans="1:28" s="1" customFormat="1" ht="12.75">
      <c r="A84" s="4">
        <v>10</v>
      </c>
      <c r="B84" s="3"/>
      <c r="C84" s="4">
        <v>13</v>
      </c>
      <c r="D84" s="3" t="s">
        <v>63</v>
      </c>
      <c r="E84" s="4"/>
      <c r="F84" s="15">
        <f t="shared" si="20"/>
        <v>0</v>
      </c>
      <c r="G84" s="15"/>
      <c r="H84" s="15">
        <f t="shared" si="21"/>
        <v>0</v>
      </c>
      <c r="I84" s="4"/>
      <c r="J84" s="793">
        <v>0</v>
      </c>
      <c r="K84" s="16"/>
      <c r="L84" s="793">
        <v>0</v>
      </c>
      <c r="M84" s="16"/>
      <c r="N84" s="16">
        <f t="shared" si="19"/>
        <v>0</v>
      </c>
      <c r="O84" s="16"/>
      <c r="P84" s="16">
        <f t="shared" ref="P84:P93" si="28">F84+N84*1.5</f>
        <v>0</v>
      </c>
      <c r="Q84" s="17"/>
      <c r="R84" s="16">
        <f t="shared" si="23"/>
        <v>0</v>
      </c>
      <c r="S84" s="3"/>
      <c r="T84" s="18" t="s">
        <v>64</v>
      </c>
      <c r="U84" s="4"/>
      <c r="V84" s="16">
        <v>0</v>
      </c>
      <c r="W84" s="16"/>
      <c r="X84" s="16">
        <v>0</v>
      </c>
      <c r="Y84" s="16"/>
      <c r="Z84" s="16">
        <f t="shared" si="26"/>
        <v>0</v>
      </c>
      <c r="AA84" s="16"/>
      <c r="AB84" s="16">
        <f t="shared" si="27"/>
        <v>0</v>
      </c>
    </row>
    <row r="85" spans="1:28" s="1" customFormat="1" ht="12.75">
      <c r="A85" s="4">
        <v>11</v>
      </c>
      <c r="B85" s="3"/>
      <c r="C85" s="19">
        <v>14.1</v>
      </c>
      <c r="D85" s="3" t="s">
        <v>66</v>
      </c>
      <c r="E85" s="4"/>
      <c r="F85" s="15">
        <f t="shared" si="20"/>
        <v>2.9044999999999996</v>
      </c>
      <c r="G85" s="15"/>
      <c r="H85" s="15">
        <f t="shared" si="21"/>
        <v>3.0615000000000006</v>
      </c>
      <c r="I85" s="4"/>
      <c r="J85" s="793">
        <v>0</v>
      </c>
      <c r="K85" s="16"/>
      <c r="L85" s="793">
        <v>0</v>
      </c>
      <c r="M85" s="16"/>
      <c r="N85" s="16">
        <f t="shared" si="19"/>
        <v>0</v>
      </c>
      <c r="O85" s="16"/>
      <c r="P85" s="16">
        <f t="shared" si="28"/>
        <v>2.9044999999999996</v>
      </c>
      <c r="Q85" s="17"/>
      <c r="R85" s="16">
        <f t="shared" si="23"/>
        <v>3.0615000000000006</v>
      </c>
      <c r="S85" s="3"/>
      <c r="T85" s="18">
        <v>0.05</v>
      </c>
      <c r="U85" s="4"/>
      <c r="V85" s="16">
        <f t="shared" ref="V85:V93" si="29">T85*P85</f>
        <v>0.14522499999999999</v>
      </c>
      <c r="W85" s="16"/>
      <c r="X85" s="16">
        <f t="shared" ref="X85:X93" si="30">T85*R85</f>
        <v>0.15307500000000004</v>
      </c>
      <c r="Y85" s="16"/>
      <c r="Z85" s="16">
        <f t="shared" si="26"/>
        <v>2.7592749999999997</v>
      </c>
      <c r="AA85" s="16"/>
      <c r="AB85" s="16">
        <f t="shared" si="27"/>
        <v>2.9084250000000007</v>
      </c>
    </row>
    <row r="86" spans="1:28" s="1" customFormat="1" ht="12.75">
      <c r="A86" s="4">
        <v>12</v>
      </c>
      <c r="B86" s="3"/>
      <c r="C86" s="19">
        <v>14.1</v>
      </c>
      <c r="D86" s="3" t="s">
        <v>68</v>
      </c>
      <c r="E86" s="4"/>
      <c r="F86" s="15">
        <f t="shared" si="20"/>
        <v>0</v>
      </c>
      <c r="G86" s="15"/>
      <c r="H86" s="15">
        <f t="shared" si="21"/>
        <v>0</v>
      </c>
      <c r="I86" s="4"/>
      <c r="J86" s="793">
        <v>0</v>
      </c>
      <c r="K86" s="16"/>
      <c r="L86" s="793">
        <v>0</v>
      </c>
      <c r="M86" s="16"/>
      <c r="N86" s="16">
        <f t="shared" si="19"/>
        <v>0</v>
      </c>
      <c r="O86" s="16"/>
      <c r="P86" s="16">
        <f t="shared" si="28"/>
        <v>0</v>
      </c>
      <c r="Q86" s="17"/>
      <c r="R86" s="16">
        <f t="shared" si="23"/>
        <v>0</v>
      </c>
      <c r="S86" s="3"/>
      <c r="T86" s="18">
        <v>7.0000000000000007E-2</v>
      </c>
      <c r="U86" s="20"/>
      <c r="V86" s="16">
        <f t="shared" si="29"/>
        <v>0</v>
      </c>
      <c r="W86" s="16"/>
      <c r="X86" s="16">
        <f t="shared" si="30"/>
        <v>0</v>
      </c>
      <c r="Y86" s="16"/>
      <c r="Z86" s="16">
        <f t="shared" si="26"/>
        <v>0</v>
      </c>
      <c r="AA86" s="16"/>
      <c r="AB86" s="16">
        <f t="shared" si="27"/>
        <v>0</v>
      </c>
    </row>
    <row r="87" spans="1:28" s="1" customFormat="1" ht="12.75">
      <c r="A87" s="4">
        <v>13</v>
      </c>
      <c r="B87" s="3"/>
      <c r="C87" s="4">
        <v>17</v>
      </c>
      <c r="D87" s="3" t="s">
        <v>70</v>
      </c>
      <c r="E87" s="4"/>
      <c r="F87" s="15">
        <f t="shared" si="20"/>
        <v>0</v>
      </c>
      <c r="G87" s="15"/>
      <c r="H87" s="15">
        <f t="shared" si="21"/>
        <v>0</v>
      </c>
      <c r="I87" s="4"/>
      <c r="J87" s="793">
        <v>0</v>
      </c>
      <c r="K87" s="16"/>
      <c r="L87" s="793">
        <v>0</v>
      </c>
      <c r="M87" s="16"/>
      <c r="N87" s="16">
        <f t="shared" si="19"/>
        <v>0</v>
      </c>
      <c r="O87" s="16"/>
      <c r="P87" s="16">
        <f t="shared" si="28"/>
        <v>0</v>
      </c>
      <c r="Q87" s="17"/>
      <c r="R87" s="16">
        <f t="shared" si="23"/>
        <v>0</v>
      </c>
      <c r="S87" s="3"/>
      <c r="T87" s="18">
        <v>0.08</v>
      </c>
      <c r="U87" s="4"/>
      <c r="V87" s="16">
        <f t="shared" si="29"/>
        <v>0</v>
      </c>
      <c r="W87" s="16"/>
      <c r="X87" s="16">
        <f t="shared" si="30"/>
        <v>0</v>
      </c>
      <c r="Y87" s="16"/>
      <c r="Z87" s="16">
        <f t="shared" si="26"/>
        <v>0</v>
      </c>
      <c r="AA87" s="16"/>
      <c r="AB87" s="16">
        <f t="shared" si="27"/>
        <v>0</v>
      </c>
    </row>
    <row r="88" spans="1:28" s="1" customFormat="1" ht="12.75">
      <c r="A88" s="4">
        <v>14</v>
      </c>
      <c r="B88" s="3"/>
      <c r="C88" s="4">
        <v>38</v>
      </c>
      <c r="D88" s="3" t="s">
        <v>72</v>
      </c>
      <c r="E88" s="4"/>
      <c r="F88" s="15">
        <f t="shared" si="20"/>
        <v>0</v>
      </c>
      <c r="G88" s="15"/>
      <c r="H88" s="15">
        <f t="shared" si="21"/>
        <v>0</v>
      </c>
      <c r="I88" s="4"/>
      <c r="J88" s="793">
        <f>'EGD Acc &amp; CCA 19-22'!D60/1000</f>
        <v>10845.213</v>
      </c>
      <c r="K88" s="16"/>
      <c r="L88" s="793">
        <v>0</v>
      </c>
      <c r="M88" s="16"/>
      <c r="N88" s="16">
        <f t="shared" si="19"/>
        <v>10845.213</v>
      </c>
      <c r="O88" s="16"/>
      <c r="P88" s="16">
        <f t="shared" si="28"/>
        <v>16267.8195</v>
      </c>
      <c r="Q88" s="17"/>
      <c r="R88" s="16">
        <f t="shared" si="23"/>
        <v>5422.6064999999999</v>
      </c>
      <c r="S88" s="3"/>
      <c r="T88" s="18">
        <v>0.3</v>
      </c>
      <c r="U88" s="4"/>
      <c r="V88" s="16">
        <f t="shared" si="29"/>
        <v>4880.3458499999997</v>
      </c>
      <c r="W88" s="16"/>
      <c r="X88" s="16">
        <f t="shared" si="30"/>
        <v>1626.7819499999998</v>
      </c>
      <c r="Y88" s="16"/>
      <c r="Z88" s="16">
        <f t="shared" si="26"/>
        <v>5964.86715</v>
      </c>
      <c r="AA88" s="16"/>
      <c r="AB88" s="16">
        <f t="shared" si="27"/>
        <v>9218.4310499999992</v>
      </c>
    </row>
    <row r="89" spans="1:28" s="1" customFormat="1" ht="12.75">
      <c r="A89" s="4">
        <v>15</v>
      </c>
      <c r="B89" s="3"/>
      <c r="C89" s="4">
        <v>41</v>
      </c>
      <c r="D89" s="3" t="s">
        <v>74</v>
      </c>
      <c r="E89" s="4"/>
      <c r="F89" s="15">
        <f t="shared" si="20"/>
        <v>90</v>
      </c>
      <c r="G89" s="15"/>
      <c r="H89" s="15">
        <f t="shared" si="21"/>
        <v>126</v>
      </c>
      <c r="I89" s="4"/>
      <c r="J89" s="793">
        <f>'EGD Acc &amp; CCA 19-22'!D61/1000</f>
        <v>21129.10143284599</v>
      </c>
      <c r="K89" s="16"/>
      <c r="L89" s="793">
        <v>0</v>
      </c>
      <c r="M89" s="16"/>
      <c r="N89" s="16">
        <f t="shared" si="19"/>
        <v>21129.10143284599</v>
      </c>
      <c r="O89" s="16"/>
      <c r="P89" s="16">
        <f t="shared" si="28"/>
        <v>31783.652149268986</v>
      </c>
      <c r="Q89" s="17"/>
      <c r="R89" s="16">
        <f t="shared" si="23"/>
        <v>10690.550716422995</v>
      </c>
      <c r="S89" s="3"/>
      <c r="T89" s="18">
        <v>0.25</v>
      </c>
      <c r="U89" s="4"/>
      <c r="V89" s="16">
        <f t="shared" si="29"/>
        <v>7945.9130373172466</v>
      </c>
      <c r="W89" s="16"/>
      <c r="X89" s="16">
        <f t="shared" si="30"/>
        <v>2672.6376791057487</v>
      </c>
      <c r="Y89" s="16"/>
      <c r="Z89" s="16">
        <f t="shared" si="26"/>
        <v>13273.188395528743</v>
      </c>
      <c r="AA89" s="16"/>
      <c r="AB89" s="16">
        <f t="shared" si="27"/>
        <v>18582.463753740241</v>
      </c>
    </row>
    <row r="90" spans="1:28" s="1" customFormat="1" ht="12.75">
      <c r="A90" s="4">
        <v>16</v>
      </c>
      <c r="B90" s="3"/>
      <c r="C90" s="4">
        <v>45</v>
      </c>
      <c r="D90" s="21" t="s">
        <v>76</v>
      </c>
      <c r="E90" s="4"/>
      <c r="F90" s="15">
        <f t="shared" si="20"/>
        <v>0</v>
      </c>
      <c r="G90" s="15"/>
      <c r="H90" s="15">
        <f t="shared" si="21"/>
        <v>0</v>
      </c>
      <c r="I90" s="4"/>
      <c r="J90" s="793">
        <v>0</v>
      </c>
      <c r="K90" s="16"/>
      <c r="L90" s="793">
        <v>0</v>
      </c>
      <c r="M90" s="16"/>
      <c r="N90" s="16">
        <f t="shared" si="19"/>
        <v>0</v>
      </c>
      <c r="O90" s="16"/>
      <c r="P90" s="16">
        <f t="shared" si="28"/>
        <v>0</v>
      </c>
      <c r="Q90" s="17"/>
      <c r="R90" s="16">
        <f t="shared" si="23"/>
        <v>0</v>
      </c>
      <c r="S90" s="3"/>
      <c r="T90" s="18">
        <v>0.45</v>
      </c>
      <c r="U90" s="4"/>
      <c r="V90" s="16">
        <f t="shared" si="29"/>
        <v>0</v>
      </c>
      <c r="W90" s="16"/>
      <c r="X90" s="16">
        <f t="shared" si="30"/>
        <v>0</v>
      </c>
      <c r="Y90" s="16"/>
      <c r="Z90" s="16">
        <f t="shared" si="26"/>
        <v>0</v>
      </c>
      <c r="AA90" s="16"/>
      <c r="AB90" s="16">
        <f t="shared" si="27"/>
        <v>0</v>
      </c>
    </row>
    <row r="91" spans="1:28" s="1" customFormat="1" ht="12.75">
      <c r="A91" s="4">
        <v>17</v>
      </c>
      <c r="B91" s="3"/>
      <c r="C91" s="4">
        <v>49</v>
      </c>
      <c r="D91" s="3" t="s">
        <v>78</v>
      </c>
      <c r="E91" s="4"/>
      <c r="F91" s="15">
        <f t="shared" si="20"/>
        <v>0</v>
      </c>
      <c r="G91" s="15"/>
      <c r="H91" s="15">
        <f t="shared" si="21"/>
        <v>0</v>
      </c>
      <c r="I91" s="4"/>
      <c r="J91" s="793">
        <v>0</v>
      </c>
      <c r="K91" s="16"/>
      <c r="L91" s="793">
        <v>0</v>
      </c>
      <c r="M91" s="16"/>
      <c r="N91" s="16">
        <f t="shared" si="19"/>
        <v>0</v>
      </c>
      <c r="O91" s="16"/>
      <c r="P91" s="16">
        <f t="shared" si="28"/>
        <v>0</v>
      </c>
      <c r="Q91" s="17"/>
      <c r="R91" s="16">
        <f t="shared" si="23"/>
        <v>0</v>
      </c>
      <c r="S91" s="3"/>
      <c r="T91" s="18">
        <v>0.08</v>
      </c>
      <c r="U91" s="4"/>
      <c r="V91" s="16">
        <f t="shared" si="29"/>
        <v>0</v>
      </c>
      <c r="W91" s="16"/>
      <c r="X91" s="16">
        <f t="shared" si="30"/>
        <v>0</v>
      </c>
      <c r="Y91" s="16"/>
      <c r="Z91" s="16">
        <f t="shared" si="26"/>
        <v>0</v>
      </c>
      <c r="AA91" s="16"/>
      <c r="AB91" s="16">
        <f t="shared" si="27"/>
        <v>0</v>
      </c>
    </row>
    <row r="92" spans="1:28" s="1" customFormat="1" ht="12.75">
      <c r="A92" s="4">
        <v>18</v>
      </c>
      <c r="B92" s="3"/>
      <c r="C92" s="4">
        <v>50</v>
      </c>
      <c r="D92" s="21" t="s">
        <v>80</v>
      </c>
      <c r="E92" s="4"/>
      <c r="F92" s="15">
        <f t="shared" si="20"/>
        <v>589.11349974326185</v>
      </c>
      <c r="G92" s="15"/>
      <c r="H92" s="15">
        <f t="shared" si="21"/>
        <v>2440.6130703649442</v>
      </c>
      <c r="I92" s="4"/>
      <c r="J92" s="793">
        <f>'EGD Acc &amp; CCA 19-22'!D64/1000+'EGD Acc &amp; CCA 19-22'!D76/1000</f>
        <v>30492.794017159998</v>
      </c>
      <c r="K92" s="16"/>
      <c r="L92" s="793">
        <f>'EGD Acc &amp; CCA 19-22'!D76/1000</f>
        <v>17020.480003279201</v>
      </c>
      <c r="M92" s="16"/>
      <c r="N92" s="16">
        <f t="shared" si="19"/>
        <v>13472.314013880798</v>
      </c>
      <c r="O92" s="16"/>
      <c r="P92" s="16">
        <f t="shared" si="28"/>
        <v>20797.584520564458</v>
      </c>
      <c r="Q92" s="17"/>
      <c r="R92" s="16">
        <f t="shared" si="23"/>
        <v>9176.7700773053439</v>
      </c>
      <c r="S92" s="3"/>
      <c r="T92" s="18">
        <v>0.55000000000000004</v>
      </c>
      <c r="U92" s="4"/>
      <c r="V92" s="16">
        <f t="shared" si="29"/>
        <v>11438.671486310453</v>
      </c>
      <c r="W92" s="16"/>
      <c r="X92" s="16">
        <f t="shared" si="30"/>
        <v>5047.2235425179397</v>
      </c>
      <c r="Y92" s="16"/>
      <c r="Z92" s="16">
        <f t="shared" si="26"/>
        <v>2622.756027313606</v>
      </c>
      <c r="AA92" s="16"/>
      <c r="AB92" s="16">
        <f t="shared" si="27"/>
        <v>10865.703541727802</v>
      </c>
    </row>
    <row r="93" spans="1:28" s="1" customFormat="1" ht="12.75">
      <c r="A93" s="4">
        <v>19</v>
      </c>
      <c r="B93" s="3"/>
      <c r="C93" s="4">
        <v>51</v>
      </c>
      <c r="D93" s="3" t="s">
        <v>82</v>
      </c>
      <c r="E93" s="4"/>
      <c r="F93" s="22">
        <f t="shared" si="20"/>
        <v>264599.87131666386</v>
      </c>
      <c r="G93" s="15"/>
      <c r="H93" s="22">
        <f t="shared" si="21"/>
        <v>282046.01667820214</v>
      </c>
      <c r="I93" s="4"/>
      <c r="J93" s="794">
        <f>'EGD Acc &amp; CCA 19-22'!D65/1000+'EGD Acc &amp; CCA 19-22'!D75/1000</f>
        <v>404104.28176034201</v>
      </c>
      <c r="K93" s="16"/>
      <c r="L93" s="794">
        <f>'EGD Acc &amp; CCA 19-22'!D75/1000</f>
        <v>26472.14199996314</v>
      </c>
      <c r="M93" s="16"/>
      <c r="N93" s="23">
        <f t="shared" si="19"/>
        <v>377632.13976037886</v>
      </c>
      <c r="O93" s="16"/>
      <c r="P93" s="23">
        <f t="shared" si="28"/>
        <v>831048.08095723228</v>
      </c>
      <c r="Q93" s="17"/>
      <c r="R93" s="23">
        <f t="shared" si="23"/>
        <v>470862.08655839157</v>
      </c>
      <c r="S93" s="3"/>
      <c r="T93" s="18">
        <v>0.06</v>
      </c>
      <c r="U93" s="4"/>
      <c r="V93" s="23">
        <f t="shared" si="29"/>
        <v>49862.884857433935</v>
      </c>
      <c r="W93" s="16"/>
      <c r="X93" s="23">
        <f t="shared" si="30"/>
        <v>28251.725193503495</v>
      </c>
      <c r="Y93" s="16"/>
      <c r="Z93" s="23">
        <f t="shared" si="26"/>
        <v>592369.1262196087</v>
      </c>
      <c r="AA93" s="16"/>
      <c r="AB93" s="23">
        <f t="shared" si="27"/>
        <v>631426.4312450774</v>
      </c>
    </row>
    <row r="94" spans="1:28" s="1" customFormat="1" ht="12.75">
      <c r="A94" s="3"/>
      <c r="B94" s="3"/>
      <c r="C94" s="4"/>
      <c r="D94" s="3"/>
      <c r="E94" s="3"/>
      <c r="F94" s="3"/>
      <c r="G94" s="3"/>
      <c r="H94" s="3"/>
      <c r="I94" s="3"/>
      <c r="J94" s="16"/>
      <c r="K94" s="16"/>
      <c r="L94" s="16"/>
      <c r="M94" s="16"/>
      <c r="N94" s="16"/>
      <c r="O94" s="16"/>
      <c r="P94" s="16"/>
      <c r="Q94" s="17"/>
      <c r="R94" s="16"/>
      <c r="S94" s="3"/>
      <c r="T94" s="4"/>
      <c r="U94" s="3"/>
      <c r="V94" s="24"/>
      <c r="W94" s="24"/>
      <c r="X94" s="24"/>
      <c r="Z94" s="24"/>
    </row>
    <row r="95" spans="1:28" s="1" customFormat="1" ht="13.5" thickBot="1">
      <c r="A95" s="3">
        <v>20</v>
      </c>
      <c r="B95" s="3"/>
      <c r="C95" s="3" t="s">
        <v>84</v>
      </c>
      <c r="D95" s="3"/>
      <c r="E95" s="25" t="s">
        <v>85</v>
      </c>
      <c r="F95" s="26">
        <f>SUM(F75:F94)</f>
        <v>270818.94774288213</v>
      </c>
      <c r="G95" s="16">
        <f>SUM(G75:G94)</f>
        <v>0</v>
      </c>
      <c r="H95" s="26">
        <f>SUM(H75:H94)</f>
        <v>308354.87525562494</v>
      </c>
      <c r="I95" s="25"/>
      <c r="J95" s="795">
        <f>SUM(J75:J94)</f>
        <v>485597.85468736081</v>
      </c>
      <c r="K95" s="16"/>
      <c r="L95" s="795">
        <f>SUM(L75:L94)</f>
        <v>44249.409394838338</v>
      </c>
      <c r="M95" s="27"/>
      <c r="N95" s="26">
        <f>SUM(N75:N94)</f>
        <v>441348.44529252249</v>
      </c>
      <c r="O95" s="16"/>
      <c r="P95" s="26">
        <f>SUM(P75:P94)</f>
        <v>928850.75413895759</v>
      </c>
      <c r="Q95" s="27" t="s">
        <v>85</v>
      </c>
      <c r="R95" s="26">
        <f>SUM(R75:R94)</f>
        <v>529029.09790188621</v>
      </c>
      <c r="S95" s="3"/>
      <c r="T95" s="4"/>
      <c r="U95" s="25" t="s">
        <v>85</v>
      </c>
      <c r="V95" s="28">
        <f>SUM(V75:V94)</f>
        <v>86838.170678680297</v>
      </c>
      <c r="W95" s="29" t="s">
        <v>85</v>
      </c>
      <c r="X95" s="28">
        <f>SUM(X75:X94)</f>
        <v>60377.397627490864</v>
      </c>
      <c r="Z95" s="28">
        <f>SUM(Z75:Z94)</f>
        <v>625329.2223567242</v>
      </c>
      <c r="AB95" s="28">
        <f>SUM(AB75:AB94)</f>
        <v>689325.92292065651</v>
      </c>
    </row>
    <row r="96" spans="1:28" s="1" customFormat="1" ht="13.5" thickTop="1">
      <c r="A96" s="3"/>
      <c r="B96" s="3"/>
      <c r="C96" s="4"/>
      <c r="D96" s="3"/>
      <c r="E96" s="4"/>
      <c r="F96" s="4"/>
      <c r="G96" s="4"/>
      <c r="H96" s="4"/>
      <c r="I96" s="4"/>
      <c r="J96" s="3"/>
      <c r="K96" s="3"/>
      <c r="L96" s="3"/>
      <c r="M96" s="3"/>
    </row>
    <row r="97" spans="1:28" s="1" customFormat="1" ht="12.75">
      <c r="A97" s="31"/>
      <c r="B97" s="3"/>
      <c r="C97" s="4"/>
      <c r="D97" s="3"/>
      <c r="E97" s="3"/>
      <c r="F97" s="3"/>
      <c r="G97" s="3"/>
      <c r="H97" s="3"/>
      <c r="I97" s="3"/>
      <c r="J97" s="32">
        <f>J95-'EGD Acc &amp; CCA 19-22'!D71/1000</f>
        <v>4.0000001899898052E-4</v>
      </c>
      <c r="K97" s="3"/>
      <c r="L97" s="3"/>
      <c r="M97" s="3"/>
    </row>
    <row r="98" spans="1:28" s="1" customFormat="1" ht="12.75">
      <c r="A98" s="31"/>
      <c r="B98" s="3"/>
      <c r="C98" s="4"/>
      <c r="D98" s="3"/>
      <c r="E98" s="3"/>
      <c r="F98" s="3"/>
      <c r="G98" s="3"/>
      <c r="H98" s="3"/>
      <c r="I98" s="3"/>
      <c r="J98" s="3"/>
      <c r="K98" s="3"/>
      <c r="L98" s="3"/>
      <c r="M98" s="3"/>
    </row>
    <row r="99" spans="1:28" s="1" customFormat="1" ht="12.75">
      <c r="A99" s="3"/>
      <c r="B99" s="3"/>
      <c r="C99" s="4"/>
      <c r="D99" s="5" t="s">
        <v>121</v>
      </c>
      <c r="E99" s="3"/>
      <c r="F99" s="6" t="s">
        <v>3</v>
      </c>
      <c r="G99" s="3"/>
      <c r="H99" s="6" t="s">
        <v>3</v>
      </c>
      <c r="I99" s="3"/>
      <c r="J99" s="6" t="s">
        <v>4</v>
      </c>
      <c r="K99" s="7"/>
      <c r="L99" s="7" t="s">
        <v>100</v>
      </c>
      <c r="M99" s="4"/>
      <c r="N99" s="7" t="s">
        <v>101</v>
      </c>
      <c r="O99" s="7"/>
      <c r="P99" s="7" t="s">
        <v>6</v>
      </c>
      <c r="Q99" s="8"/>
      <c r="R99" s="7" t="s">
        <v>7</v>
      </c>
      <c r="S99" s="7"/>
      <c r="T99" s="7"/>
      <c r="U99" s="7"/>
      <c r="V99" s="7"/>
      <c r="W99" s="8"/>
      <c r="X99" s="8"/>
      <c r="Z99" s="6" t="s">
        <v>8</v>
      </c>
      <c r="AA99" s="3"/>
      <c r="AB99" s="6" t="s">
        <v>8</v>
      </c>
    </row>
    <row r="100" spans="1:28" s="1" customFormat="1" ht="12.75">
      <c r="A100" s="3" t="s">
        <v>9</v>
      </c>
      <c r="B100" s="3"/>
      <c r="C100" s="4"/>
      <c r="D100" s="3"/>
      <c r="E100" s="3"/>
      <c r="F100" s="4" t="s">
        <v>10</v>
      </c>
      <c r="G100" s="3"/>
      <c r="H100" s="4" t="s">
        <v>10</v>
      </c>
      <c r="I100" s="3"/>
      <c r="J100" s="4" t="s">
        <v>11</v>
      </c>
      <c r="K100" s="4"/>
      <c r="L100" s="4" t="s">
        <v>102</v>
      </c>
      <c r="M100" s="4"/>
      <c r="N100" s="4" t="s">
        <v>100</v>
      </c>
      <c r="O100" s="4"/>
      <c r="P100" s="4" t="s">
        <v>15</v>
      </c>
      <c r="Q100" s="8"/>
      <c r="R100" s="4" t="s">
        <v>15</v>
      </c>
      <c r="S100" s="4"/>
      <c r="T100" s="4" t="s">
        <v>16</v>
      </c>
      <c r="U100" s="4"/>
      <c r="V100" s="4" t="s">
        <v>17</v>
      </c>
      <c r="W100" s="4"/>
      <c r="X100" s="4" t="s">
        <v>18</v>
      </c>
      <c r="Z100" s="4" t="s">
        <v>10</v>
      </c>
      <c r="AA100" s="3"/>
      <c r="AB100" s="4" t="s">
        <v>10</v>
      </c>
    </row>
    <row r="101" spans="1:28" s="1" customFormat="1" ht="12.75">
      <c r="A101" s="9" t="s">
        <v>20</v>
      </c>
      <c r="B101" s="3"/>
      <c r="C101" s="9" t="s">
        <v>21</v>
      </c>
      <c r="D101" s="10"/>
      <c r="E101" s="3"/>
      <c r="F101" s="11" t="s">
        <v>6</v>
      </c>
      <c r="G101" s="3"/>
      <c r="H101" s="11" t="s">
        <v>7</v>
      </c>
      <c r="I101" s="3"/>
      <c r="J101" s="11" t="s">
        <v>6</v>
      </c>
      <c r="K101" s="4"/>
      <c r="L101" s="11" t="s">
        <v>5</v>
      </c>
      <c r="M101" s="4"/>
      <c r="N101" s="11" t="s">
        <v>102</v>
      </c>
      <c r="O101" s="4"/>
      <c r="P101" s="11" t="s">
        <v>23</v>
      </c>
      <c r="Q101" s="8"/>
      <c r="R101" s="11" t="s">
        <v>23</v>
      </c>
      <c r="S101" s="4"/>
      <c r="T101" s="11" t="s">
        <v>24</v>
      </c>
      <c r="U101" s="4"/>
      <c r="V101" s="11" t="s">
        <v>25</v>
      </c>
      <c r="W101" s="4"/>
      <c r="X101" s="11" t="s">
        <v>25</v>
      </c>
      <c r="Z101" s="11" t="s">
        <v>6</v>
      </c>
      <c r="AA101" s="3"/>
      <c r="AB101" s="11" t="s">
        <v>7</v>
      </c>
    </row>
    <row r="102" spans="1:28" s="1" customFormat="1" ht="12.75">
      <c r="A102" s="3"/>
      <c r="B102" s="3"/>
      <c r="C102" s="4"/>
      <c r="D102" s="3"/>
      <c r="E102" s="3"/>
      <c r="F102" s="3"/>
      <c r="G102" s="3"/>
      <c r="H102" s="3"/>
      <c r="I102" s="3"/>
      <c r="J102" s="4" t="s">
        <v>27</v>
      </c>
      <c r="K102" s="3"/>
      <c r="L102" s="4" t="s">
        <v>29</v>
      </c>
      <c r="M102" s="3"/>
      <c r="N102" s="4" t="s">
        <v>29</v>
      </c>
      <c r="O102" s="3"/>
      <c r="P102" s="4" t="s">
        <v>30</v>
      </c>
      <c r="R102" s="4" t="s">
        <v>31</v>
      </c>
      <c r="S102" s="12"/>
      <c r="T102" s="4" t="s">
        <v>32</v>
      </c>
      <c r="U102" s="12"/>
      <c r="V102" s="4" t="s">
        <v>33</v>
      </c>
      <c r="W102" s="12"/>
      <c r="X102" s="4" t="s">
        <v>34</v>
      </c>
    </row>
    <row r="103" spans="1:28" s="1" customFormat="1" ht="12.75">
      <c r="A103" s="4"/>
      <c r="B103" s="3"/>
      <c r="C103" s="4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R103" s="3"/>
      <c r="S103" s="3"/>
      <c r="T103" s="3"/>
      <c r="U103" s="3"/>
      <c r="V103" s="3"/>
      <c r="W103" s="3"/>
      <c r="X103" s="3"/>
    </row>
    <row r="104" spans="1:28" s="1" customFormat="1" ht="15">
      <c r="A104" s="4"/>
      <c r="B104" s="3"/>
      <c r="C104" s="3" t="s">
        <v>42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R104" s="3"/>
      <c r="S104" s="3"/>
      <c r="T104" s="13"/>
      <c r="U104" s="14"/>
      <c r="V104" s="3"/>
      <c r="W104" s="14"/>
      <c r="X104" s="3"/>
    </row>
    <row r="105" spans="1:28" s="1" customFormat="1" ht="12.75">
      <c r="A105" s="4">
        <v>1</v>
      </c>
      <c r="B105" s="3"/>
      <c r="C105" s="4">
        <v>1</v>
      </c>
      <c r="D105" s="3" t="s">
        <v>45</v>
      </c>
      <c r="E105" s="4"/>
      <c r="F105" s="15">
        <f>Z75</f>
        <v>0</v>
      </c>
      <c r="G105" s="15"/>
      <c r="H105" s="15">
        <f>AB75</f>
        <v>0</v>
      </c>
      <c r="I105" s="4"/>
      <c r="J105" s="793">
        <v>0</v>
      </c>
      <c r="K105" s="16"/>
      <c r="L105" s="793">
        <v>0</v>
      </c>
      <c r="M105" s="16"/>
      <c r="N105" s="16">
        <f t="shared" ref="N105:N123" si="31">J105-L105</f>
        <v>0</v>
      </c>
      <c r="O105" s="16"/>
      <c r="P105" s="16">
        <f>F105+N105*1.5</f>
        <v>0</v>
      </c>
      <c r="Q105" s="17"/>
      <c r="R105" s="16">
        <f>H105+N105*0.5</f>
        <v>0</v>
      </c>
      <c r="S105" s="3"/>
      <c r="T105" s="18">
        <v>0.04</v>
      </c>
      <c r="U105" s="4"/>
      <c r="V105" s="16">
        <f>T105*P105</f>
        <v>0</v>
      </c>
      <c r="W105" s="16"/>
      <c r="X105" s="16">
        <f>T105*R105</f>
        <v>0</v>
      </c>
      <c r="Y105" s="16"/>
      <c r="Z105" s="16">
        <f>F105+N105-V105</f>
        <v>0</v>
      </c>
      <c r="AA105" s="16"/>
      <c r="AB105" s="16">
        <f>H105+N105-X105</f>
        <v>0</v>
      </c>
    </row>
    <row r="106" spans="1:28" s="1" customFormat="1" ht="12.75">
      <c r="A106" s="4">
        <v>2</v>
      </c>
      <c r="B106" s="3"/>
      <c r="C106" s="4">
        <v>1</v>
      </c>
      <c r="D106" s="3" t="s">
        <v>47</v>
      </c>
      <c r="E106" s="4"/>
      <c r="F106" s="15">
        <f t="shared" ref="F106:F123" si="32">Z76</f>
        <v>0</v>
      </c>
      <c r="G106" s="15"/>
      <c r="H106" s="15">
        <f t="shared" ref="H106:H123" si="33">AB76</f>
        <v>0</v>
      </c>
      <c r="I106" s="4"/>
      <c r="J106" s="793">
        <v>0</v>
      </c>
      <c r="K106" s="16"/>
      <c r="L106" s="793">
        <v>0</v>
      </c>
      <c r="M106" s="16"/>
      <c r="N106" s="16">
        <f t="shared" si="31"/>
        <v>0</v>
      </c>
      <c r="O106" s="16"/>
      <c r="P106" s="16">
        <f t="shared" ref="P106:P112" si="34">F106+N106*1.5</f>
        <v>0</v>
      </c>
      <c r="Q106" s="17"/>
      <c r="R106" s="16">
        <f t="shared" ref="R106:R123" si="35">H106+N106*0.5</f>
        <v>0</v>
      </c>
      <c r="S106" s="3"/>
      <c r="T106" s="18">
        <v>0.06</v>
      </c>
      <c r="U106" s="4"/>
      <c r="V106" s="16">
        <f t="shared" ref="V106:V113" si="36">T106*P106</f>
        <v>0</v>
      </c>
      <c r="W106" s="16"/>
      <c r="X106" s="16">
        <f t="shared" ref="X106:X113" si="37">T106*R106</f>
        <v>0</v>
      </c>
      <c r="Y106" s="16"/>
      <c r="Z106" s="16">
        <f t="shared" ref="Z106:Z123" si="38">F106+N106-V106</f>
        <v>0</v>
      </c>
      <c r="AA106" s="16"/>
      <c r="AB106" s="16">
        <f t="shared" ref="AB106:AB123" si="39">H106+N106-X106</f>
        <v>0</v>
      </c>
    </row>
    <row r="107" spans="1:28" s="1" customFormat="1" ht="12.75">
      <c r="A107" s="4">
        <v>3</v>
      </c>
      <c r="B107" s="3"/>
      <c r="C107" s="4">
        <v>2</v>
      </c>
      <c r="D107" s="3" t="s">
        <v>49</v>
      </c>
      <c r="E107" s="4"/>
      <c r="F107" s="15">
        <f t="shared" si="32"/>
        <v>0</v>
      </c>
      <c r="G107" s="15"/>
      <c r="H107" s="15">
        <f t="shared" si="33"/>
        <v>0</v>
      </c>
      <c r="I107" s="4"/>
      <c r="J107" s="793">
        <v>0</v>
      </c>
      <c r="K107" s="16"/>
      <c r="L107" s="793">
        <v>0</v>
      </c>
      <c r="M107" s="16"/>
      <c r="N107" s="16">
        <f t="shared" si="31"/>
        <v>0</v>
      </c>
      <c r="O107" s="16"/>
      <c r="P107" s="16">
        <f t="shared" si="34"/>
        <v>0</v>
      </c>
      <c r="Q107" s="17"/>
      <c r="R107" s="16">
        <f t="shared" si="35"/>
        <v>0</v>
      </c>
      <c r="S107" s="3"/>
      <c r="T107" s="18">
        <v>0.06</v>
      </c>
      <c r="U107" s="4"/>
      <c r="V107" s="16">
        <f t="shared" si="36"/>
        <v>0</v>
      </c>
      <c r="W107" s="16"/>
      <c r="X107" s="16">
        <f t="shared" si="37"/>
        <v>0</v>
      </c>
      <c r="Y107" s="16"/>
      <c r="Z107" s="16">
        <f t="shared" si="38"/>
        <v>0</v>
      </c>
      <c r="AA107" s="16"/>
      <c r="AB107" s="16">
        <f t="shared" si="39"/>
        <v>0</v>
      </c>
    </row>
    <row r="108" spans="1:28" s="1" customFormat="1" ht="12.75">
      <c r="A108" s="4">
        <v>4</v>
      </c>
      <c r="B108" s="3"/>
      <c r="C108" s="4">
        <v>3</v>
      </c>
      <c r="D108" s="3" t="s">
        <v>51</v>
      </c>
      <c r="E108" s="4"/>
      <c r="F108" s="15">
        <f t="shared" si="32"/>
        <v>0</v>
      </c>
      <c r="G108" s="15"/>
      <c r="H108" s="15">
        <f t="shared" si="33"/>
        <v>0</v>
      </c>
      <c r="I108" s="4"/>
      <c r="J108" s="793">
        <v>0</v>
      </c>
      <c r="K108" s="16"/>
      <c r="L108" s="793">
        <v>0</v>
      </c>
      <c r="M108" s="16"/>
      <c r="N108" s="16">
        <f t="shared" si="31"/>
        <v>0</v>
      </c>
      <c r="O108" s="16"/>
      <c r="P108" s="16">
        <f t="shared" si="34"/>
        <v>0</v>
      </c>
      <c r="Q108" s="17"/>
      <c r="R108" s="16">
        <f t="shared" si="35"/>
        <v>0</v>
      </c>
      <c r="S108" s="3"/>
      <c r="T108" s="18">
        <v>0.05</v>
      </c>
      <c r="U108" s="4"/>
      <c r="V108" s="16">
        <f t="shared" si="36"/>
        <v>0</v>
      </c>
      <c r="W108" s="16"/>
      <c r="X108" s="16">
        <f t="shared" si="37"/>
        <v>0</v>
      </c>
      <c r="Y108" s="16"/>
      <c r="Z108" s="16">
        <f t="shared" si="38"/>
        <v>0</v>
      </c>
      <c r="AA108" s="16"/>
      <c r="AB108" s="16">
        <f t="shared" si="39"/>
        <v>0</v>
      </c>
    </row>
    <row r="109" spans="1:28" s="1" customFormat="1" ht="12.75">
      <c r="A109" s="4">
        <v>5</v>
      </c>
      <c r="B109" s="3"/>
      <c r="C109" s="4">
        <v>6</v>
      </c>
      <c r="D109" s="3" t="s">
        <v>53</v>
      </c>
      <c r="E109" s="4"/>
      <c r="F109" s="15">
        <f t="shared" si="32"/>
        <v>0</v>
      </c>
      <c r="G109" s="15"/>
      <c r="H109" s="15">
        <f t="shared" si="33"/>
        <v>0</v>
      </c>
      <c r="I109" s="4"/>
      <c r="J109" s="793">
        <v>0</v>
      </c>
      <c r="K109" s="16"/>
      <c r="L109" s="793">
        <v>0</v>
      </c>
      <c r="M109" s="16"/>
      <c r="N109" s="16">
        <f t="shared" si="31"/>
        <v>0</v>
      </c>
      <c r="O109" s="16"/>
      <c r="P109" s="16">
        <f t="shared" si="34"/>
        <v>0</v>
      </c>
      <c r="Q109" s="17"/>
      <c r="R109" s="16">
        <f t="shared" si="35"/>
        <v>0</v>
      </c>
      <c r="S109" s="3"/>
      <c r="T109" s="18">
        <v>0.1</v>
      </c>
      <c r="U109" s="4"/>
      <c r="V109" s="16">
        <f t="shared" si="36"/>
        <v>0</v>
      </c>
      <c r="W109" s="16"/>
      <c r="X109" s="16">
        <f t="shared" si="37"/>
        <v>0</v>
      </c>
      <c r="Y109" s="16"/>
      <c r="Z109" s="16">
        <f t="shared" si="38"/>
        <v>0</v>
      </c>
      <c r="AA109" s="16"/>
      <c r="AB109" s="16">
        <f t="shared" si="39"/>
        <v>0</v>
      </c>
    </row>
    <row r="110" spans="1:28" s="1" customFormat="1" ht="12.75">
      <c r="A110" s="4">
        <v>6</v>
      </c>
      <c r="B110" s="3"/>
      <c r="C110" s="4">
        <v>7</v>
      </c>
      <c r="D110" s="3" t="s">
        <v>55</v>
      </c>
      <c r="E110" s="4"/>
      <c r="F110" s="15">
        <f t="shared" si="32"/>
        <v>0</v>
      </c>
      <c r="G110" s="15"/>
      <c r="H110" s="15">
        <f t="shared" si="33"/>
        <v>0</v>
      </c>
      <c r="I110" s="4"/>
      <c r="J110" s="793">
        <v>0</v>
      </c>
      <c r="K110" s="16"/>
      <c r="L110" s="793">
        <v>0</v>
      </c>
      <c r="M110" s="16"/>
      <c r="N110" s="16">
        <f t="shared" si="31"/>
        <v>0</v>
      </c>
      <c r="O110" s="16"/>
      <c r="P110" s="16">
        <f t="shared" si="34"/>
        <v>0</v>
      </c>
      <c r="Q110" s="17"/>
      <c r="R110" s="16">
        <f t="shared" si="35"/>
        <v>0</v>
      </c>
      <c r="S110" s="3"/>
      <c r="T110" s="18">
        <v>0.15</v>
      </c>
      <c r="U110" s="4"/>
      <c r="V110" s="16">
        <f t="shared" si="36"/>
        <v>0</v>
      </c>
      <c r="W110" s="16"/>
      <c r="X110" s="16">
        <f t="shared" si="37"/>
        <v>0</v>
      </c>
      <c r="Y110" s="16"/>
      <c r="Z110" s="16">
        <f t="shared" si="38"/>
        <v>0</v>
      </c>
      <c r="AA110" s="16"/>
      <c r="AB110" s="16">
        <f t="shared" si="39"/>
        <v>0</v>
      </c>
    </row>
    <row r="111" spans="1:28" s="1" customFormat="1" ht="12.75">
      <c r="A111" s="4">
        <v>7</v>
      </c>
      <c r="B111" s="3"/>
      <c r="C111" s="4">
        <v>8</v>
      </c>
      <c r="D111" s="3" t="s">
        <v>57</v>
      </c>
      <c r="E111" s="4"/>
      <c r="F111" s="15">
        <f t="shared" si="32"/>
        <v>7353.7005259253856</v>
      </c>
      <c r="G111" s="15"/>
      <c r="H111" s="15">
        <f t="shared" si="33"/>
        <v>9454.757819046923</v>
      </c>
      <c r="I111" s="4"/>
      <c r="J111" s="793">
        <f>'EGD Acc &amp; CCA 19-22'!D97/1000</f>
        <v>-11965.805511610099</v>
      </c>
      <c r="K111" s="16"/>
      <c r="L111" s="793">
        <v>0</v>
      </c>
      <c r="M111" s="16"/>
      <c r="N111" s="16">
        <f t="shared" si="31"/>
        <v>-11965.805511610099</v>
      </c>
      <c r="O111" s="16"/>
      <c r="P111" s="16">
        <f t="shared" si="34"/>
        <v>-10595.007741489761</v>
      </c>
      <c r="Q111" s="17"/>
      <c r="R111" s="16">
        <f t="shared" si="35"/>
        <v>3471.8550632418737</v>
      </c>
      <c r="S111" s="3"/>
      <c r="T111" s="18">
        <v>0.2</v>
      </c>
      <c r="U111" s="4"/>
      <c r="V111" s="16">
        <f t="shared" si="36"/>
        <v>-2119.001548297952</v>
      </c>
      <c r="W111" s="16"/>
      <c r="X111" s="16">
        <f t="shared" si="37"/>
        <v>694.37101264837474</v>
      </c>
      <c r="Y111" s="16"/>
      <c r="Z111" s="16">
        <f t="shared" si="38"/>
        <v>-2493.103437386761</v>
      </c>
      <c r="AA111" s="16"/>
      <c r="AB111" s="16">
        <f t="shared" si="39"/>
        <v>-3205.4187052115503</v>
      </c>
    </row>
    <row r="112" spans="1:28" s="1" customFormat="1" ht="12.75">
      <c r="A112" s="4">
        <v>8</v>
      </c>
      <c r="B112" s="3"/>
      <c r="C112" s="4">
        <v>10</v>
      </c>
      <c r="D112" s="3" t="s">
        <v>59</v>
      </c>
      <c r="E112" s="4"/>
      <c r="F112" s="15">
        <f t="shared" si="32"/>
        <v>3742.8247633477849</v>
      </c>
      <c r="G112" s="15"/>
      <c r="H112" s="15">
        <f t="shared" si="33"/>
        <v>5784.3655433556669</v>
      </c>
      <c r="I112" s="4"/>
      <c r="J112" s="793">
        <f>'EGD Acc &amp; CCA 19-22'!D98/1000</f>
        <v>8304.6443791921556</v>
      </c>
      <c r="K112" s="16"/>
      <c r="L112" s="793">
        <v>0</v>
      </c>
      <c r="M112" s="16"/>
      <c r="N112" s="16">
        <f t="shared" si="31"/>
        <v>8304.6443791921556</v>
      </c>
      <c r="O112" s="16"/>
      <c r="P112" s="16">
        <f t="shared" si="34"/>
        <v>16199.791332136017</v>
      </c>
      <c r="Q112" s="17"/>
      <c r="R112" s="16">
        <f t="shared" si="35"/>
        <v>9936.6877329517447</v>
      </c>
      <c r="S112" s="3"/>
      <c r="T112" s="18">
        <v>0.3</v>
      </c>
      <c r="U112" s="4"/>
      <c r="V112" s="16">
        <f t="shared" si="36"/>
        <v>4859.9373996408049</v>
      </c>
      <c r="W112" s="16"/>
      <c r="X112" s="16">
        <f t="shared" si="37"/>
        <v>2981.0063198855232</v>
      </c>
      <c r="Y112" s="16"/>
      <c r="Z112" s="16">
        <f t="shared" si="38"/>
        <v>7187.5317428991348</v>
      </c>
      <c r="AA112" s="16"/>
      <c r="AB112" s="16">
        <f t="shared" si="39"/>
        <v>11108.003602662298</v>
      </c>
    </row>
    <row r="113" spans="1:28" s="1" customFormat="1" ht="12.75">
      <c r="A113" s="4">
        <v>9</v>
      </c>
      <c r="B113" s="3"/>
      <c r="C113" s="4">
        <v>12</v>
      </c>
      <c r="D113" s="3" t="s">
        <v>61</v>
      </c>
      <c r="E113" s="4"/>
      <c r="F113" s="15">
        <f t="shared" si="32"/>
        <v>0</v>
      </c>
      <c r="G113" s="15"/>
      <c r="H113" s="15">
        <f t="shared" si="33"/>
        <v>3990.8615427084187</v>
      </c>
      <c r="I113" s="4"/>
      <c r="J113" s="793">
        <f>'EGD Acc &amp; CCA 19-22'!D99/1000+'EGD Acc &amp; CCA 19-22'!D119/1000</f>
        <v>22400.958314745025</v>
      </c>
      <c r="K113" s="16"/>
      <c r="L113" s="793">
        <f>'EGD Acc &amp; CCA 19-22'!D119/1000</f>
        <v>0.54623713879913094</v>
      </c>
      <c r="M113" s="16"/>
      <c r="N113" s="16">
        <f t="shared" si="31"/>
        <v>22400.412077606226</v>
      </c>
      <c r="O113" s="16"/>
      <c r="P113" s="16">
        <f>F113+N113*1</f>
        <v>22400.412077606226</v>
      </c>
      <c r="Q113" s="17"/>
      <c r="R113" s="16">
        <f t="shared" si="35"/>
        <v>15191.067581511532</v>
      </c>
      <c r="S113" s="3"/>
      <c r="T113" s="18">
        <v>1</v>
      </c>
      <c r="U113" s="4"/>
      <c r="V113" s="16">
        <f t="shared" si="36"/>
        <v>22400.412077606226</v>
      </c>
      <c r="W113" s="16"/>
      <c r="X113" s="16">
        <f t="shared" si="37"/>
        <v>15191.067581511532</v>
      </c>
      <c r="Y113" s="16"/>
      <c r="Z113" s="16">
        <f t="shared" si="38"/>
        <v>0</v>
      </c>
      <c r="AA113" s="16"/>
      <c r="AB113" s="16">
        <f t="shared" si="39"/>
        <v>11200.206038803113</v>
      </c>
    </row>
    <row r="114" spans="1:28" s="1" customFormat="1" ht="12.75">
      <c r="A114" s="4">
        <v>10</v>
      </c>
      <c r="B114" s="3"/>
      <c r="C114" s="4">
        <v>13</v>
      </c>
      <c r="D114" s="3" t="s">
        <v>63</v>
      </c>
      <c r="E114" s="4"/>
      <c r="F114" s="15">
        <f t="shared" si="32"/>
        <v>0</v>
      </c>
      <c r="G114" s="15"/>
      <c r="H114" s="15">
        <f t="shared" si="33"/>
        <v>0</v>
      </c>
      <c r="I114" s="4"/>
      <c r="J114" s="793">
        <v>0</v>
      </c>
      <c r="K114" s="16"/>
      <c r="L114" s="793">
        <v>0</v>
      </c>
      <c r="M114" s="16"/>
      <c r="N114" s="16">
        <f t="shared" si="31"/>
        <v>0</v>
      </c>
      <c r="O114" s="16"/>
      <c r="P114" s="16">
        <f t="shared" ref="P114:P123" si="40">F114+N114*1.5</f>
        <v>0</v>
      </c>
      <c r="Q114" s="17"/>
      <c r="R114" s="16">
        <f t="shared" si="35"/>
        <v>0</v>
      </c>
      <c r="S114" s="3"/>
      <c r="T114" s="18" t="s">
        <v>64</v>
      </c>
      <c r="U114" s="4"/>
      <c r="V114" s="16">
        <v>0</v>
      </c>
      <c r="W114" s="16"/>
      <c r="X114" s="16">
        <v>0</v>
      </c>
      <c r="Y114" s="16"/>
      <c r="Z114" s="16">
        <f t="shared" si="38"/>
        <v>0</v>
      </c>
      <c r="AA114" s="16"/>
      <c r="AB114" s="16">
        <f t="shared" si="39"/>
        <v>0</v>
      </c>
    </row>
    <row r="115" spans="1:28" s="1" customFormat="1" ht="12.75">
      <c r="A115" s="4">
        <v>11</v>
      </c>
      <c r="B115" s="3"/>
      <c r="C115" s="19">
        <v>14.1</v>
      </c>
      <c r="D115" s="3" t="s">
        <v>66</v>
      </c>
      <c r="E115" s="4"/>
      <c r="F115" s="15">
        <f t="shared" si="32"/>
        <v>2.7592749999999997</v>
      </c>
      <c r="G115" s="15"/>
      <c r="H115" s="15">
        <f t="shared" si="33"/>
        <v>2.9084250000000007</v>
      </c>
      <c r="I115" s="4"/>
      <c r="J115" s="793">
        <v>0</v>
      </c>
      <c r="K115" s="16"/>
      <c r="L115" s="793">
        <v>0</v>
      </c>
      <c r="M115" s="16"/>
      <c r="N115" s="16">
        <f t="shared" si="31"/>
        <v>0</v>
      </c>
      <c r="O115" s="16"/>
      <c r="P115" s="16">
        <f t="shared" si="40"/>
        <v>2.7592749999999997</v>
      </c>
      <c r="Q115" s="17"/>
      <c r="R115" s="16">
        <f t="shared" si="35"/>
        <v>2.9084250000000007</v>
      </c>
      <c r="S115" s="3"/>
      <c r="T115" s="18">
        <v>0.05</v>
      </c>
      <c r="U115" s="4"/>
      <c r="V115" s="16">
        <f t="shared" ref="V115:V123" si="41">T115*P115</f>
        <v>0.13796375</v>
      </c>
      <c r="W115" s="16"/>
      <c r="X115" s="16">
        <f t="shared" ref="X115:X123" si="42">T115*R115</f>
        <v>0.14542125000000003</v>
      </c>
      <c r="Y115" s="16"/>
      <c r="Z115" s="16">
        <f t="shared" si="38"/>
        <v>2.6213112499999998</v>
      </c>
      <c r="AA115" s="16"/>
      <c r="AB115" s="16">
        <f t="shared" si="39"/>
        <v>2.7630037500000006</v>
      </c>
    </row>
    <row r="116" spans="1:28" s="1" customFormat="1" ht="12.75">
      <c r="A116" s="4">
        <v>12</v>
      </c>
      <c r="B116" s="3"/>
      <c r="C116" s="19">
        <v>14.1</v>
      </c>
      <c r="D116" s="3" t="s">
        <v>68</v>
      </c>
      <c r="E116" s="4"/>
      <c r="F116" s="15">
        <f t="shared" si="32"/>
        <v>0</v>
      </c>
      <c r="G116" s="15"/>
      <c r="H116" s="15">
        <f t="shared" si="33"/>
        <v>0</v>
      </c>
      <c r="I116" s="4"/>
      <c r="J116" s="793">
        <v>0</v>
      </c>
      <c r="K116" s="16"/>
      <c r="L116" s="793">
        <v>0</v>
      </c>
      <c r="M116" s="16"/>
      <c r="N116" s="16">
        <f t="shared" si="31"/>
        <v>0</v>
      </c>
      <c r="O116" s="16"/>
      <c r="P116" s="16">
        <f t="shared" si="40"/>
        <v>0</v>
      </c>
      <c r="Q116" s="17"/>
      <c r="R116" s="16">
        <f t="shared" si="35"/>
        <v>0</v>
      </c>
      <c r="S116" s="3"/>
      <c r="T116" s="18">
        <v>7.0000000000000007E-2</v>
      </c>
      <c r="U116" s="20"/>
      <c r="V116" s="16">
        <f t="shared" si="41"/>
        <v>0</v>
      </c>
      <c r="W116" s="16"/>
      <c r="X116" s="16">
        <f t="shared" si="42"/>
        <v>0</v>
      </c>
      <c r="Y116" s="16"/>
      <c r="Z116" s="16">
        <f t="shared" si="38"/>
        <v>0</v>
      </c>
      <c r="AA116" s="16"/>
      <c r="AB116" s="16">
        <f t="shared" si="39"/>
        <v>0</v>
      </c>
    </row>
    <row r="117" spans="1:28" s="1" customFormat="1" ht="12.75">
      <c r="A117" s="4">
        <v>13</v>
      </c>
      <c r="B117" s="3"/>
      <c r="C117" s="4">
        <v>17</v>
      </c>
      <c r="D117" s="3" t="s">
        <v>70</v>
      </c>
      <c r="E117" s="4"/>
      <c r="F117" s="15">
        <f t="shared" si="32"/>
        <v>0</v>
      </c>
      <c r="G117" s="15"/>
      <c r="H117" s="15">
        <f t="shared" si="33"/>
        <v>0</v>
      </c>
      <c r="I117" s="4"/>
      <c r="J117" s="793">
        <v>0</v>
      </c>
      <c r="K117" s="16"/>
      <c r="L117" s="793">
        <v>0</v>
      </c>
      <c r="M117" s="16"/>
      <c r="N117" s="16">
        <f t="shared" si="31"/>
        <v>0</v>
      </c>
      <c r="O117" s="16"/>
      <c r="P117" s="16">
        <f t="shared" si="40"/>
        <v>0</v>
      </c>
      <c r="Q117" s="17"/>
      <c r="R117" s="16">
        <f t="shared" si="35"/>
        <v>0</v>
      </c>
      <c r="S117" s="3"/>
      <c r="T117" s="18">
        <v>0.08</v>
      </c>
      <c r="U117" s="4"/>
      <c r="V117" s="16">
        <f t="shared" si="41"/>
        <v>0</v>
      </c>
      <c r="W117" s="16"/>
      <c r="X117" s="16">
        <f t="shared" si="42"/>
        <v>0</v>
      </c>
      <c r="Y117" s="16"/>
      <c r="Z117" s="16">
        <f t="shared" si="38"/>
        <v>0</v>
      </c>
      <c r="AA117" s="16"/>
      <c r="AB117" s="16">
        <f t="shared" si="39"/>
        <v>0</v>
      </c>
    </row>
    <row r="118" spans="1:28" s="1" customFormat="1" ht="12.75">
      <c r="A118" s="4">
        <v>14</v>
      </c>
      <c r="B118" s="3"/>
      <c r="C118" s="4">
        <v>38</v>
      </c>
      <c r="D118" s="3" t="s">
        <v>72</v>
      </c>
      <c r="E118" s="4"/>
      <c r="F118" s="15">
        <f t="shared" si="32"/>
        <v>5964.86715</v>
      </c>
      <c r="G118" s="15"/>
      <c r="H118" s="15">
        <f t="shared" si="33"/>
        <v>9218.4310499999992</v>
      </c>
      <c r="I118" s="4"/>
      <c r="J118" s="793">
        <f>'EGD Acc &amp; CCA 19-22'!D102/1000</f>
        <v>3124.4862800000001</v>
      </c>
      <c r="K118" s="16"/>
      <c r="L118" s="793">
        <v>0</v>
      </c>
      <c r="M118" s="16"/>
      <c r="N118" s="16">
        <f t="shared" si="31"/>
        <v>3124.4862800000001</v>
      </c>
      <c r="O118" s="16"/>
      <c r="P118" s="16">
        <f t="shared" si="40"/>
        <v>10651.59657</v>
      </c>
      <c r="Q118" s="17"/>
      <c r="R118" s="16">
        <f t="shared" si="35"/>
        <v>10780.67419</v>
      </c>
      <c r="S118" s="3"/>
      <c r="T118" s="18">
        <v>0.3</v>
      </c>
      <c r="U118" s="4"/>
      <c r="V118" s="16">
        <f t="shared" si="41"/>
        <v>3195.478971</v>
      </c>
      <c r="W118" s="16"/>
      <c r="X118" s="16">
        <f t="shared" si="42"/>
        <v>3234.2022569999999</v>
      </c>
      <c r="Y118" s="16"/>
      <c r="Z118" s="16">
        <f t="shared" si="38"/>
        <v>5893.8744589999988</v>
      </c>
      <c r="AA118" s="16"/>
      <c r="AB118" s="16">
        <f t="shared" si="39"/>
        <v>9108.7150729999994</v>
      </c>
    </row>
    <row r="119" spans="1:28" s="1" customFormat="1" ht="12.75">
      <c r="A119" s="4">
        <v>15</v>
      </c>
      <c r="B119" s="3"/>
      <c r="C119" s="4">
        <v>41</v>
      </c>
      <c r="D119" s="3" t="s">
        <v>74</v>
      </c>
      <c r="E119" s="4"/>
      <c r="F119" s="15">
        <f t="shared" si="32"/>
        <v>13273.188395528743</v>
      </c>
      <c r="G119" s="15"/>
      <c r="H119" s="15">
        <f t="shared" si="33"/>
        <v>18582.463753740241</v>
      </c>
      <c r="I119" s="4"/>
      <c r="J119" s="793">
        <f>'EGD Acc &amp; CCA 19-22'!D103/1000</f>
        <v>56003.623434285328</v>
      </c>
      <c r="K119" s="16"/>
      <c r="L119" s="793">
        <v>0</v>
      </c>
      <c r="M119" s="16"/>
      <c r="N119" s="16">
        <f t="shared" si="31"/>
        <v>56003.623434285328</v>
      </c>
      <c r="O119" s="16"/>
      <c r="P119" s="16">
        <f t="shared" si="40"/>
        <v>97278.623546956733</v>
      </c>
      <c r="Q119" s="17"/>
      <c r="R119" s="16">
        <f t="shared" si="35"/>
        <v>46584.275470882902</v>
      </c>
      <c r="S119" s="3"/>
      <c r="T119" s="18">
        <v>0.25</v>
      </c>
      <c r="U119" s="4"/>
      <c r="V119" s="16">
        <f t="shared" si="41"/>
        <v>24319.655886739183</v>
      </c>
      <c r="W119" s="16"/>
      <c r="X119" s="16">
        <f t="shared" si="42"/>
        <v>11646.068867720725</v>
      </c>
      <c r="Y119" s="16"/>
      <c r="Z119" s="16">
        <f t="shared" si="38"/>
        <v>44957.155943074889</v>
      </c>
      <c r="AA119" s="16"/>
      <c r="AB119" s="16">
        <f t="shared" si="39"/>
        <v>62940.018320304851</v>
      </c>
    </row>
    <row r="120" spans="1:28" s="1" customFormat="1" ht="12.75">
      <c r="A120" s="4">
        <v>16</v>
      </c>
      <c r="B120" s="3"/>
      <c r="C120" s="4">
        <v>45</v>
      </c>
      <c r="D120" s="21" t="s">
        <v>76</v>
      </c>
      <c r="E120" s="4"/>
      <c r="F120" s="15">
        <f t="shared" si="32"/>
        <v>0</v>
      </c>
      <c r="G120" s="15"/>
      <c r="H120" s="15">
        <f t="shared" si="33"/>
        <v>0</v>
      </c>
      <c r="I120" s="4"/>
      <c r="J120" s="793">
        <v>0</v>
      </c>
      <c r="K120" s="16"/>
      <c r="L120" s="793">
        <v>0</v>
      </c>
      <c r="M120" s="16"/>
      <c r="N120" s="16">
        <f t="shared" si="31"/>
        <v>0</v>
      </c>
      <c r="O120" s="16"/>
      <c r="P120" s="16">
        <f t="shared" si="40"/>
        <v>0</v>
      </c>
      <c r="Q120" s="17"/>
      <c r="R120" s="16">
        <f t="shared" si="35"/>
        <v>0</v>
      </c>
      <c r="S120" s="3"/>
      <c r="T120" s="18">
        <v>0.45</v>
      </c>
      <c r="U120" s="4"/>
      <c r="V120" s="16">
        <f t="shared" si="41"/>
        <v>0</v>
      </c>
      <c r="W120" s="16"/>
      <c r="X120" s="16">
        <f t="shared" si="42"/>
        <v>0</v>
      </c>
      <c r="Y120" s="16"/>
      <c r="Z120" s="16">
        <f t="shared" si="38"/>
        <v>0</v>
      </c>
      <c r="AA120" s="16"/>
      <c r="AB120" s="16">
        <f t="shared" si="39"/>
        <v>0</v>
      </c>
    </row>
    <row r="121" spans="1:28" s="1" customFormat="1" ht="12.75">
      <c r="A121" s="4">
        <v>17</v>
      </c>
      <c r="B121" s="3"/>
      <c r="C121" s="4">
        <v>49</v>
      </c>
      <c r="D121" s="3" t="s">
        <v>78</v>
      </c>
      <c r="E121" s="4"/>
      <c r="F121" s="15">
        <f t="shared" si="32"/>
        <v>0</v>
      </c>
      <c r="G121" s="15"/>
      <c r="H121" s="15">
        <f t="shared" si="33"/>
        <v>0</v>
      </c>
      <c r="I121" s="4"/>
      <c r="J121" s="793">
        <v>0</v>
      </c>
      <c r="K121" s="16"/>
      <c r="L121" s="793">
        <v>0</v>
      </c>
      <c r="M121" s="16"/>
      <c r="N121" s="16">
        <f t="shared" si="31"/>
        <v>0</v>
      </c>
      <c r="O121" s="16"/>
      <c r="P121" s="16">
        <f t="shared" si="40"/>
        <v>0</v>
      </c>
      <c r="Q121" s="17"/>
      <c r="R121" s="16">
        <f t="shared" si="35"/>
        <v>0</v>
      </c>
      <c r="S121" s="3"/>
      <c r="T121" s="18">
        <v>0.08</v>
      </c>
      <c r="U121" s="4"/>
      <c r="V121" s="16">
        <f t="shared" si="41"/>
        <v>0</v>
      </c>
      <c r="W121" s="16"/>
      <c r="X121" s="16">
        <f t="shared" si="42"/>
        <v>0</v>
      </c>
      <c r="Y121" s="16"/>
      <c r="Z121" s="16">
        <f t="shared" si="38"/>
        <v>0</v>
      </c>
      <c r="AA121" s="16"/>
      <c r="AB121" s="16">
        <f t="shared" si="39"/>
        <v>0</v>
      </c>
    </row>
    <row r="122" spans="1:28" s="1" customFormat="1" ht="12.75">
      <c r="A122" s="4">
        <v>18</v>
      </c>
      <c r="B122" s="3"/>
      <c r="C122" s="4">
        <v>50</v>
      </c>
      <c r="D122" s="21" t="s">
        <v>80</v>
      </c>
      <c r="E122" s="4"/>
      <c r="F122" s="15">
        <f t="shared" si="32"/>
        <v>2622.756027313606</v>
      </c>
      <c r="G122" s="15"/>
      <c r="H122" s="15">
        <f t="shared" si="33"/>
        <v>10865.703541727802</v>
      </c>
      <c r="I122" s="4"/>
      <c r="J122" s="793">
        <f>'EGD Acc &amp; CCA 19-22'!D106/1000+'EGD Acc &amp; CCA 19-22'!D118/1000</f>
        <v>2493.8140260208602</v>
      </c>
      <c r="K122" s="16"/>
      <c r="L122" s="793">
        <f>'EGD Acc &amp; CCA 19-22'!D118/1000</f>
        <v>14316.869131183401</v>
      </c>
      <c r="M122" s="16"/>
      <c r="N122" s="16">
        <f t="shared" si="31"/>
        <v>-11823.055105162541</v>
      </c>
      <c r="O122" s="16"/>
      <c r="P122" s="16">
        <f t="shared" si="40"/>
        <v>-15111.826630430207</v>
      </c>
      <c r="Q122" s="17"/>
      <c r="R122" s="16">
        <f t="shared" si="35"/>
        <v>4954.1759891465317</v>
      </c>
      <c r="S122" s="3"/>
      <c r="T122" s="18">
        <v>0.55000000000000004</v>
      </c>
      <c r="U122" s="4"/>
      <c r="V122" s="16">
        <f t="shared" si="41"/>
        <v>-8311.5046467366137</v>
      </c>
      <c r="W122" s="16"/>
      <c r="X122" s="16">
        <f t="shared" si="42"/>
        <v>2724.7967940305925</v>
      </c>
      <c r="Y122" s="16"/>
      <c r="Z122" s="16">
        <f t="shared" si="38"/>
        <v>-888.79443111232104</v>
      </c>
      <c r="AA122" s="16"/>
      <c r="AB122" s="16">
        <f t="shared" si="39"/>
        <v>-3682.1483574653312</v>
      </c>
    </row>
    <row r="123" spans="1:28" s="1" customFormat="1" ht="12.75">
      <c r="A123" s="4">
        <v>19</v>
      </c>
      <c r="B123" s="3"/>
      <c r="C123" s="4">
        <v>51</v>
      </c>
      <c r="D123" s="3" t="s">
        <v>82</v>
      </c>
      <c r="E123" s="4"/>
      <c r="F123" s="22">
        <f t="shared" si="32"/>
        <v>592369.1262196087</v>
      </c>
      <c r="G123" s="15"/>
      <c r="H123" s="22">
        <f t="shared" si="33"/>
        <v>631426.4312450774</v>
      </c>
      <c r="I123" s="4"/>
      <c r="J123" s="794">
        <f>'EGD Acc &amp; CCA 19-22'!D107/1000+'EGD Acc &amp; CCA 19-22'!D117/1000+'EGD Acc &amp; CCA 19-22'!D120/1000</f>
        <v>430128.16488981113</v>
      </c>
      <c r="K123" s="16"/>
      <c r="L123" s="794">
        <f>'EGD Acc &amp; CCA 19-22'!D105/1000</f>
        <v>0</v>
      </c>
      <c r="M123" s="16"/>
      <c r="N123" s="23">
        <f t="shared" si="31"/>
        <v>430128.16488981113</v>
      </c>
      <c r="O123" s="16"/>
      <c r="P123" s="23">
        <f t="shared" si="40"/>
        <v>1237561.3735543254</v>
      </c>
      <c r="Q123" s="17"/>
      <c r="R123" s="23">
        <f t="shared" si="35"/>
        <v>846490.51368998294</v>
      </c>
      <c r="S123" s="3"/>
      <c r="T123" s="18">
        <v>0.06</v>
      </c>
      <c r="U123" s="4"/>
      <c r="V123" s="23">
        <f t="shared" si="41"/>
        <v>74253.682413259521</v>
      </c>
      <c r="W123" s="16"/>
      <c r="X123" s="23">
        <f t="shared" si="42"/>
        <v>50789.430821398972</v>
      </c>
      <c r="Y123" s="16"/>
      <c r="Z123" s="23">
        <f t="shared" si="38"/>
        <v>948243.60869616037</v>
      </c>
      <c r="AA123" s="16"/>
      <c r="AB123" s="23">
        <f t="shared" si="39"/>
        <v>1010765.1653134895</v>
      </c>
    </row>
    <row r="124" spans="1:28" s="1" customFormat="1" ht="12.75">
      <c r="A124" s="3"/>
      <c r="B124" s="3"/>
      <c r="C124" s="4"/>
      <c r="D124" s="3"/>
      <c r="E124" s="3"/>
      <c r="F124" s="3"/>
      <c r="G124" s="3"/>
      <c r="H124" s="3"/>
      <c r="I124" s="3"/>
      <c r="J124" s="16"/>
      <c r="K124" s="16"/>
      <c r="L124" s="16"/>
      <c r="M124" s="16"/>
      <c r="N124" s="16"/>
      <c r="O124" s="16"/>
      <c r="P124" s="16"/>
      <c r="Q124" s="17"/>
      <c r="R124" s="16"/>
      <c r="S124" s="3"/>
      <c r="T124" s="4"/>
      <c r="U124" s="3"/>
      <c r="V124" s="24"/>
      <c r="W124" s="24"/>
      <c r="X124" s="24"/>
      <c r="Z124" s="24"/>
    </row>
    <row r="125" spans="1:28" s="1" customFormat="1" ht="13.5" thickBot="1">
      <c r="A125" s="3">
        <v>20</v>
      </c>
      <c r="B125" s="3"/>
      <c r="C125" s="3" t="s">
        <v>84</v>
      </c>
      <c r="D125" s="3"/>
      <c r="E125" s="25" t="s">
        <v>85</v>
      </c>
      <c r="F125" s="26">
        <f>SUM(F105:F124)</f>
        <v>625329.2223567242</v>
      </c>
      <c r="G125" s="16">
        <f>SUM(G105:G124)</f>
        <v>0</v>
      </c>
      <c r="H125" s="26">
        <f>SUM(H105:H124)</f>
        <v>689325.92292065651</v>
      </c>
      <c r="I125" s="25"/>
      <c r="J125" s="795">
        <f>SUM(J105:J124)</f>
        <v>510489.88581244438</v>
      </c>
      <c r="K125" s="16"/>
      <c r="L125" s="795">
        <f>SUM(L105:L124)</f>
        <v>14317.415368322199</v>
      </c>
      <c r="M125" s="27"/>
      <c r="N125" s="26">
        <f>SUM(N105:N124)</f>
        <v>496172.47044412221</v>
      </c>
      <c r="O125" s="16"/>
      <c r="P125" s="26">
        <f>SUM(P105:P124)</f>
        <v>1358387.7219841045</v>
      </c>
      <c r="Q125" s="27" t="s">
        <v>85</v>
      </c>
      <c r="R125" s="26">
        <f>SUM(R105:R124)</f>
        <v>937412.15814271756</v>
      </c>
      <c r="S125" s="3"/>
      <c r="T125" s="4"/>
      <c r="U125" s="25" t="s">
        <v>85</v>
      </c>
      <c r="V125" s="28">
        <f>SUM(V105:V124)</f>
        <v>118598.79851696116</v>
      </c>
      <c r="W125" s="29" t="s">
        <v>85</v>
      </c>
      <c r="X125" s="28">
        <f>SUM(X105:X124)</f>
        <v>87261.089075445721</v>
      </c>
      <c r="Z125" s="28">
        <f>SUM(Z105:Z124)</f>
        <v>1002902.8942838854</v>
      </c>
      <c r="AB125" s="28">
        <f>SUM(AB105:AB124)</f>
        <v>1098237.3042893328</v>
      </c>
    </row>
    <row r="126" spans="1:28" s="1" customFormat="1" ht="13.5" thickTop="1">
      <c r="A126" s="3"/>
      <c r="B126" s="3"/>
      <c r="C126" s="4"/>
      <c r="D126" s="3"/>
      <c r="E126" s="4"/>
      <c r="F126" s="4"/>
      <c r="G126" s="4"/>
      <c r="H126" s="4"/>
      <c r="I126" s="4"/>
      <c r="J126" s="3"/>
      <c r="K126" s="3"/>
      <c r="L126" s="3"/>
      <c r="M126" s="3"/>
    </row>
    <row r="127" spans="1:28" s="1" customFormat="1" ht="12.75">
      <c r="A127" s="31"/>
      <c r="B127" s="3"/>
      <c r="C127" s="4"/>
      <c r="D127" s="3"/>
      <c r="E127" s="3"/>
      <c r="F127" s="3"/>
      <c r="G127" s="3"/>
      <c r="H127" s="3"/>
      <c r="I127" s="3"/>
      <c r="J127" s="32">
        <f>J125-'EGD Acc &amp; CCA 19-22'!D113/1000</f>
        <v>0</v>
      </c>
      <c r="K127" s="3"/>
      <c r="L127" s="3"/>
      <c r="M127" s="3"/>
    </row>
    <row r="128" spans="1:28" s="1" customFormat="1" ht="12.75">
      <c r="A128" s="31"/>
      <c r="B128" s="3"/>
      <c r="C128" s="4"/>
      <c r="D128" s="3"/>
      <c r="E128" s="3"/>
      <c r="F128" s="3"/>
      <c r="G128" s="3"/>
      <c r="H128" s="3"/>
      <c r="I128" s="3"/>
      <c r="J128" s="3"/>
      <c r="K128" s="3"/>
      <c r="L128" s="3"/>
      <c r="M128" s="3"/>
    </row>
    <row r="129" spans="3:16" s="1" customFormat="1">
      <c r="C129" s="33"/>
      <c r="D129" s="34"/>
      <c r="E129" s="34"/>
      <c r="F129" s="35">
        <v>2018</v>
      </c>
      <c r="G129" s="34"/>
      <c r="H129" s="35">
        <v>2019</v>
      </c>
      <c r="I129" s="35"/>
      <c r="J129" s="35">
        <v>2020</v>
      </c>
      <c r="K129" s="35"/>
      <c r="L129" s="35">
        <v>2021</v>
      </c>
      <c r="M129" s="36"/>
    </row>
    <row r="130" spans="3:16" s="1" customFormat="1" ht="12.75">
      <c r="C130" s="37"/>
      <c r="D130" s="25" t="s">
        <v>122</v>
      </c>
      <c r="F130" s="15">
        <f>V35-X35</f>
        <v>8430.8220000000001</v>
      </c>
      <c r="H130" s="15">
        <f>V65-X65</f>
        <v>29105.105512742819</v>
      </c>
      <c r="I130" s="15"/>
      <c r="J130" s="15">
        <f>V95-X95</f>
        <v>26460.773051189433</v>
      </c>
      <c r="K130" s="15"/>
      <c r="L130" s="15">
        <f>V125-X125</f>
        <v>31337.709441515442</v>
      </c>
      <c r="M130" s="38"/>
    </row>
    <row r="131" spans="3:16" ht="12.75">
      <c r="C131" s="40"/>
      <c r="D131" s="25" t="s">
        <v>90</v>
      </c>
      <c r="F131" s="41">
        <v>0.26500000000000001</v>
      </c>
      <c r="H131" s="41">
        <v>0.26500000000000001</v>
      </c>
      <c r="I131" s="41"/>
      <c r="J131" s="41">
        <v>0.26500000000000001</v>
      </c>
      <c r="K131" s="41"/>
      <c r="L131" s="41">
        <v>0.26500000000000001</v>
      </c>
      <c r="M131" s="42"/>
    </row>
    <row r="132" spans="3:16" ht="12.75">
      <c r="C132" s="40"/>
      <c r="D132" s="25" t="s">
        <v>91</v>
      </c>
      <c r="F132" s="15">
        <f>F130*F131</f>
        <v>2234.1678300000003</v>
      </c>
      <c r="H132" s="15">
        <f>H130*H131</f>
        <v>7712.8529608768476</v>
      </c>
      <c r="I132" s="15"/>
      <c r="J132" s="15">
        <f>J130*J131</f>
        <v>7012.1048585652006</v>
      </c>
      <c r="K132" s="15"/>
      <c r="L132" s="15">
        <f>L130*L131</f>
        <v>8304.4930020015927</v>
      </c>
      <c r="M132" s="42"/>
      <c r="P132" s="450"/>
    </row>
    <row r="133" spans="3:16" ht="13.5" thickBot="1">
      <c r="C133" s="40"/>
      <c r="D133" s="25" t="s">
        <v>92</v>
      </c>
      <c r="F133" s="43">
        <f>F132/0.735</f>
        <v>3039.6841224489799</v>
      </c>
      <c r="H133" s="43">
        <f>H132/0.735</f>
        <v>10493.67749779163</v>
      </c>
      <c r="I133" s="798"/>
      <c r="J133" s="43">
        <f>J132/0.735</f>
        <v>9540.2787191363277</v>
      </c>
      <c r="K133" s="798"/>
      <c r="L133" s="43">
        <f>L132/0.735</f>
        <v>11298.629934696044</v>
      </c>
      <c r="M133" s="42"/>
    </row>
    <row r="134" spans="3:16" ht="12.75" thickTop="1">
      <c r="C134" s="44"/>
      <c r="D134" s="45"/>
      <c r="E134" s="45"/>
      <c r="F134" s="45"/>
      <c r="G134" s="45"/>
      <c r="H134" s="45"/>
      <c r="I134" s="45"/>
      <c r="J134" s="797"/>
      <c r="K134" s="45"/>
      <c r="L134" s="45"/>
      <c r="M134" s="46"/>
    </row>
    <row r="141" spans="3:16">
      <c r="D141" s="451"/>
    </row>
  </sheetData>
  <mergeCells count="2">
    <mergeCell ref="A6:AB6"/>
    <mergeCell ref="A7:AB7"/>
  </mergeCells>
  <printOptions horizontalCentered="1"/>
  <pageMargins left="0.39370078740157499" right="0.39370078740157499" top="0.98425196850393704" bottom="0.78740157480314998" header="0.59055118110236204" footer="0.59055118110236204"/>
  <pageSetup scale="58" orientation="landscape" r:id="rId1"/>
  <headerFooter alignWithMargins="0">
    <oddHeader xml:space="preserve">&amp;R&amp;"Times New Roman,Regular"&amp;10Filed: 2018-xx-xx
EB-2018-xxxx
Exhibit A
Tab 2
Appendix A
&amp;USchedule 15&amp;"Arial MT,Regular"&amp;9&amp;U
</oddHeader>
  </headerFooter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ABD7B-CB0D-47F9-83C0-A96D3428F5EF}">
  <sheetPr>
    <tabColor rgb="FF92D050"/>
  </sheetPr>
  <dimension ref="A1:AC165"/>
  <sheetViews>
    <sheetView topLeftCell="A76" zoomScale="75" zoomScaleNormal="75" workbookViewId="0">
      <selection activeCell="D124" sqref="D124"/>
    </sheetView>
  </sheetViews>
  <sheetFormatPr defaultColWidth="9.140625" defaultRowHeight="12.75"/>
  <cols>
    <col min="1" max="1" width="12.140625" style="506" customWidth="1"/>
    <col min="2" max="2" width="19.140625" style="506" bestFit="1" customWidth="1"/>
    <col min="3" max="3" width="14.5703125" style="506" bestFit="1" customWidth="1"/>
    <col min="4" max="4" width="16" style="506" customWidth="1"/>
    <col min="5" max="5" width="7.42578125" style="506" bestFit="1" customWidth="1"/>
    <col min="6" max="6" width="10.5703125" style="506" bestFit="1" customWidth="1"/>
    <col min="7" max="7" width="12.42578125" style="506" bestFit="1" customWidth="1"/>
    <col min="8" max="8" width="14.140625" style="506" bestFit="1" customWidth="1"/>
    <col min="9" max="9" width="13.85546875" style="506" bestFit="1" customWidth="1"/>
    <col min="10" max="10" width="25.5703125" style="506" bestFit="1" customWidth="1"/>
    <col min="11" max="11" width="14.140625" style="506" bestFit="1" customWidth="1"/>
    <col min="12" max="12" width="11.85546875" style="506" hidden="1" customWidth="1"/>
    <col min="13" max="13" width="9.42578125" style="514" hidden="1" customWidth="1"/>
    <col min="14" max="14" width="9.140625" style="506"/>
    <col min="15" max="15" width="11.85546875" style="506" bestFit="1" customWidth="1"/>
    <col min="16" max="16" width="14.140625" style="506" bestFit="1" customWidth="1"/>
    <col min="17" max="17" width="12.42578125" style="506" bestFit="1" customWidth="1"/>
    <col min="18" max="18" width="11.42578125" style="506" bestFit="1" customWidth="1"/>
    <col min="19" max="19" width="5.42578125" style="506" bestFit="1" customWidth="1"/>
    <col min="20" max="20" width="10.5703125" style="506" bestFit="1" customWidth="1"/>
    <col min="21" max="21" width="13.140625" style="506" customWidth="1"/>
    <col min="22" max="22" width="14.140625" style="506" bestFit="1" customWidth="1"/>
    <col min="23" max="23" width="9.42578125" style="506" bestFit="1" customWidth="1"/>
    <col min="24" max="24" width="12.85546875" style="506" customWidth="1"/>
    <col min="25" max="25" width="14.85546875" style="506" bestFit="1" customWidth="1"/>
    <col min="26" max="26" width="11.42578125" style="506" hidden="1" customWidth="1"/>
    <col min="27" max="27" width="0" style="506" hidden="1" customWidth="1"/>
    <col min="28" max="28" width="9.140625" style="506"/>
    <col min="29" max="29" width="13.5703125" style="506" bestFit="1" customWidth="1"/>
    <col min="30" max="16384" width="9.140625" style="506"/>
  </cols>
  <sheetData>
    <row r="1" spans="1:25" customFormat="1" ht="26.25">
      <c r="A1" s="260" t="s">
        <v>126</v>
      </c>
      <c r="B1" s="260"/>
      <c r="C1" s="261"/>
      <c r="D1" s="261"/>
      <c r="E1" s="261"/>
      <c r="F1" s="261"/>
      <c r="G1" s="261"/>
      <c r="H1" s="262" t="s">
        <v>127</v>
      </c>
      <c r="I1" s="261"/>
      <c r="J1" s="496" t="s">
        <v>128</v>
      </c>
      <c r="K1" s="497"/>
      <c r="O1" s="260" t="s">
        <v>126</v>
      </c>
      <c r="P1" s="260"/>
      <c r="Q1" s="261"/>
      <c r="R1" s="261"/>
      <c r="S1" s="261"/>
      <c r="T1" s="261"/>
      <c r="U1" s="261"/>
      <c r="V1" s="262" t="s">
        <v>127</v>
      </c>
      <c r="W1" s="261"/>
      <c r="X1" s="496" t="s">
        <v>129</v>
      </c>
      <c r="Y1" s="498"/>
    </row>
    <row r="2" spans="1:25" customFormat="1" ht="15">
      <c r="A2" s="260" t="s">
        <v>130</v>
      </c>
      <c r="B2" s="260"/>
      <c r="C2" s="261"/>
      <c r="D2" s="261"/>
      <c r="E2" s="261"/>
      <c r="F2" s="261"/>
      <c r="G2" s="261"/>
      <c r="H2" s="264" t="s">
        <v>131</v>
      </c>
      <c r="I2" s="261"/>
      <c r="J2" s="499" t="s">
        <v>132</v>
      </c>
      <c r="K2" s="261"/>
      <c r="O2" s="260" t="s">
        <v>130</v>
      </c>
      <c r="P2" s="260"/>
      <c r="Q2" s="261"/>
      <c r="R2" s="261"/>
      <c r="S2" s="261"/>
      <c r="T2" s="261"/>
      <c r="U2" s="261"/>
      <c r="V2" s="264" t="s">
        <v>131</v>
      </c>
      <c r="W2" s="261"/>
      <c r="X2" s="499" t="s">
        <v>132</v>
      </c>
      <c r="Y2" s="261"/>
    </row>
    <row r="3" spans="1:25" customFormat="1" ht="15">
      <c r="A3" s="260" t="s">
        <v>133</v>
      </c>
      <c r="B3" s="260"/>
      <c r="C3" s="261"/>
      <c r="D3" s="261"/>
      <c r="E3" s="261"/>
      <c r="F3" s="261"/>
      <c r="G3" s="261"/>
      <c r="H3" s="261"/>
      <c r="I3" s="261"/>
      <c r="J3" s="261"/>
      <c r="K3" s="261"/>
      <c r="O3" s="260" t="s">
        <v>133</v>
      </c>
      <c r="P3" s="260"/>
      <c r="Q3" s="261"/>
      <c r="R3" s="261"/>
      <c r="S3" s="261"/>
      <c r="T3" s="261"/>
      <c r="U3" s="261"/>
      <c r="V3" s="261"/>
      <c r="W3" s="261"/>
      <c r="X3" s="261"/>
      <c r="Y3" s="261"/>
    </row>
    <row r="4" spans="1:25" customFormat="1" ht="15">
      <c r="A4" s="245" t="s">
        <v>132</v>
      </c>
      <c r="B4" s="265"/>
      <c r="C4" s="261"/>
      <c r="D4" s="261"/>
      <c r="E4" s="261"/>
      <c r="F4" s="261"/>
      <c r="G4" s="261"/>
      <c r="H4" s="261"/>
      <c r="I4" s="261"/>
      <c r="J4" s="261"/>
      <c r="K4" s="261"/>
      <c r="O4" s="245" t="s">
        <v>132</v>
      </c>
      <c r="P4" s="265"/>
      <c r="Q4" s="261"/>
      <c r="R4" s="261"/>
      <c r="S4" s="261"/>
      <c r="T4" s="261"/>
      <c r="U4" s="261"/>
      <c r="V4" s="261"/>
      <c r="W4" s="261"/>
      <c r="X4" s="261"/>
      <c r="Y4" s="261"/>
    </row>
    <row r="5" spans="1:25" customFormat="1" ht="15">
      <c r="A5" s="266"/>
      <c r="B5" s="267" t="s">
        <v>134</v>
      </c>
      <c r="C5" s="268" t="s">
        <v>135</v>
      </c>
      <c r="D5" s="269" t="s">
        <v>136</v>
      </c>
      <c r="E5" s="266"/>
      <c r="F5" s="268" t="s">
        <v>137</v>
      </c>
      <c r="G5" s="269" t="s">
        <v>138</v>
      </c>
      <c r="H5" s="268" t="s">
        <v>139</v>
      </c>
      <c r="I5" s="266"/>
      <c r="J5" s="269" t="s">
        <v>25</v>
      </c>
      <c r="K5" s="271" t="s">
        <v>140</v>
      </c>
      <c r="O5" s="266"/>
      <c r="P5" s="267" t="s">
        <v>134</v>
      </c>
      <c r="Q5" s="268" t="s">
        <v>135</v>
      </c>
      <c r="R5" s="269" t="s">
        <v>136</v>
      </c>
      <c r="S5" s="266"/>
      <c r="T5" s="268" t="s">
        <v>137</v>
      </c>
      <c r="U5" s="269" t="s">
        <v>138</v>
      </c>
      <c r="V5" s="268" t="s">
        <v>139</v>
      </c>
      <c r="W5" s="266"/>
      <c r="X5" s="269" t="s">
        <v>25</v>
      </c>
      <c r="Y5" s="271" t="s">
        <v>140</v>
      </c>
    </row>
    <row r="6" spans="1:25" customFormat="1" ht="15">
      <c r="A6" s="272" t="s">
        <v>141</v>
      </c>
      <c r="B6" s="273" t="s">
        <v>142</v>
      </c>
      <c r="C6" s="272" t="s">
        <v>5</v>
      </c>
      <c r="D6" s="272" t="s">
        <v>143</v>
      </c>
      <c r="E6" s="274" t="s">
        <v>144</v>
      </c>
      <c r="F6" s="272" t="s">
        <v>145</v>
      </c>
      <c r="G6" s="275" t="s">
        <v>146</v>
      </c>
      <c r="H6" s="272" t="s">
        <v>147</v>
      </c>
      <c r="I6" s="275" t="s">
        <v>16</v>
      </c>
      <c r="J6" s="272"/>
      <c r="K6" s="277" t="s">
        <v>10</v>
      </c>
      <c r="O6" s="272" t="s">
        <v>141</v>
      </c>
      <c r="P6" s="273" t="s">
        <v>142</v>
      </c>
      <c r="Q6" s="272" t="s">
        <v>5</v>
      </c>
      <c r="R6" s="272" t="s">
        <v>143</v>
      </c>
      <c r="S6" s="274" t="s">
        <v>144</v>
      </c>
      <c r="T6" s="272" t="s">
        <v>145</v>
      </c>
      <c r="U6" s="275" t="s">
        <v>146</v>
      </c>
      <c r="V6" s="272" t="s">
        <v>147</v>
      </c>
      <c r="W6" s="275" t="s">
        <v>16</v>
      </c>
      <c r="X6" s="272"/>
      <c r="Y6" s="277" t="s">
        <v>10</v>
      </c>
    </row>
    <row r="7" spans="1:25" customFormat="1" ht="15">
      <c r="A7" s="278" t="s">
        <v>148</v>
      </c>
      <c r="B7" s="279" t="s">
        <v>149</v>
      </c>
      <c r="C7" s="278" t="s">
        <v>84</v>
      </c>
      <c r="D7" s="280" t="s">
        <v>150</v>
      </c>
      <c r="E7" s="281"/>
      <c r="F7" s="278" t="s">
        <v>151</v>
      </c>
      <c r="G7" s="280" t="s">
        <v>152</v>
      </c>
      <c r="H7" s="278" t="s">
        <v>153</v>
      </c>
      <c r="I7" s="280" t="s">
        <v>154</v>
      </c>
      <c r="J7" s="280" t="s">
        <v>155</v>
      </c>
      <c r="K7" s="277" t="s">
        <v>156</v>
      </c>
      <c r="O7" s="278" t="s">
        <v>148</v>
      </c>
      <c r="P7" s="279" t="s">
        <v>149</v>
      </c>
      <c r="Q7" s="278" t="s">
        <v>84</v>
      </c>
      <c r="R7" s="280" t="s">
        <v>150</v>
      </c>
      <c r="S7" s="281"/>
      <c r="T7" s="278" t="s">
        <v>151</v>
      </c>
      <c r="U7" s="280" t="s">
        <v>152</v>
      </c>
      <c r="V7" s="278" t="s">
        <v>153</v>
      </c>
      <c r="W7" s="280" t="s">
        <v>154</v>
      </c>
      <c r="X7" s="280" t="s">
        <v>155</v>
      </c>
      <c r="Y7" s="277" t="s">
        <v>156</v>
      </c>
    </row>
    <row r="8" spans="1:25" customFormat="1" ht="15">
      <c r="A8" s="269"/>
      <c r="B8" s="266"/>
      <c r="C8" s="500"/>
      <c r="D8" s="500"/>
      <c r="E8" s="266"/>
      <c r="F8" s="266"/>
      <c r="G8" s="266"/>
      <c r="H8" s="266"/>
      <c r="I8" s="275"/>
      <c r="J8" s="283"/>
      <c r="K8" s="266"/>
      <c r="O8" s="269"/>
      <c r="P8" s="266"/>
      <c r="Q8" s="500"/>
      <c r="R8" s="500"/>
      <c r="S8" s="266"/>
      <c r="T8" s="266"/>
      <c r="U8" s="266"/>
      <c r="V8" s="266"/>
      <c r="W8" s="275"/>
      <c r="X8" s="283"/>
      <c r="Y8" s="266"/>
    </row>
    <row r="9" spans="1:25" customFormat="1" ht="15">
      <c r="A9" s="501">
        <v>1</v>
      </c>
      <c r="B9" s="502">
        <v>1457919178</v>
      </c>
      <c r="C9" s="502"/>
      <c r="D9" s="503"/>
      <c r="E9" s="503"/>
      <c r="F9" s="503"/>
      <c r="G9" s="503">
        <v>0</v>
      </c>
      <c r="H9" s="503">
        <v>1457919178</v>
      </c>
      <c r="I9" s="504">
        <v>4</v>
      </c>
      <c r="J9" s="505">
        <v>58316767.119999997</v>
      </c>
      <c r="K9" s="503">
        <v>1399602410.8800001</v>
      </c>
      <c r="L9" s="506"/>
      <c r="M9" s="506"/>
      <c r="N9" s="506"/>
      <c r="O9" s="501">
        <v>1</v>
      </c>
      <c r="P9" s="502">
        <v>1457919177.5999999</v>
      </c>
      <c r="Q9" s="502">
        <v>0</v>
      </c>
      <c r="R9" s="503"/>
      <c r="S9" s="503"/>
      <c r="T9" s="502">
        <v>0</v>
      </c>
      <c r="U9" s="503">
        <v>0</v>
      </c>
      <c r="V9" s="503">
        <v>1457919177.5999999</v>
      </c>
      <c r="W9" s="504">
        <v>4</v>
      </c>
      <c r="X9" s="505">
        <v>58316767.103999995</v>
      </c>
      <c r="Y9" s="503">
        <v>1399602410.4959998</v>
      </c>
    </row>
    <row r="10" spans="1:25" customFormat="1" ht="15">
      <c r="A10" s="501" t="s">
        <v>157</v>
      </c>
      <c r="B10" s="502">
        <v>0</v>
      </c>
      <c r="C10" s="502"/>
      <c r="D10" s="502"/>
      <c r="E10" s="503"/>
      <c r="F10" s="502"/>
      <c r="G10" s="503">
        <v>0</v>
      </c>
      <c r="H10" s="503">
        <v>0</v>
      </c>
      <c r="I10" s="504">
        <v>6</v>
      </c>
      <c r="J10" s="505">
        <v>0</v>
      </c>
      <c r="K10" s="503">
        <v>0</v>
      </c>
      <c r="L10" s="506"/>
      <c r="M10" s="506"/>
      <c r="N10" s="506"/>
      <c r="O10" s="501" t="s">
        <v>157</v>
      </c>
      <c r="P10" s="502">
        <v>0</v>
      </c>
      <c r="Q10" s="502">
        <v>0</v>
      </c>
      <c r="R10" s="502"/>
      <c r="S10" s="503"/>
      <c r="T10" s="502">
        <v>0</v>
      </c>
      <c r="U10" s="503">
        <v>0</v>
      </c>
      <c r="V10" s="503">
        <v>0</v>
      </c>
      <c r="W10" s="504">
        <v>6</v>
      </c>
      <c r="X10" s="505">
        <v>0</v>
      </c>
      <c r="Y10" s="503">
        <v>0</v>
      </c>
    </row>
    <row r="11" spans="1:25" customFormat="1" ht="15">
      <c r="A11" s="501">
        <v>2</v>
      </c>
      <c r="B11" s="502">
        <v>81805317</v>
      </c>
      <c r="C11" s="502"/>
      <c r="D11" s="502"/>
      <c r="E11" s="503"/>
      <c r="F11" s="502"/>
      <c r="G11" s="503">
        <v>0</v>
      </c>
      <c r="H11" s="503">
        <v>81805317</v>
      </c>
      <c r="I11" s="504">
        <v>6</v>
      </c>
      <c r="J11" s="505">
        <v>4908319.0199999996</v>
      </c>
      <c r="K11" s="503">
        <v>76896997.980000004</v>
      </c>
      <c r="L11" s="506"/>
      <c r="M11" s="506"/>
      <c r="N11" s="506"/>
      <c r="O11" s="501">
        <v>2</v>
      </c>
      <c r="P11" s="502">
        <v>81805317.019999996</v>
      </c>
      <c r="Q11" s="502">
        <v>0</v>
      </c>
      <c r="R11" s="502"/>
      <c r="S11" s="503"/>
      <c r="T11" s="502">
        <v>0</v>
      </c>
      <c r="U11" s="503">
        <v>0</v>
      </c>
      <c r="V11" s="503">
        <v>81805317.019999996</v>
      </c>
      <c r="W11" s="504">
        <v>6</v>
      </c>
      <c r="X11" s="505">
        <v>4908319.0212000003</v>
      </c>
      <c r="Y11" s="503">
        <v>76896997.998799995</v>
      </c>
    </row>
    <row r="12" spans="1:25" customFormat="1" ht="15">
      <c r="A12" s="501">
        <v>3</v>
      </c>
      <c r="B12" s="502">
        <v>174011</v>
      </c>
      <c r="C12" s="502"/>
      <c r="D12" s="502"/>
      <c r="E12" s="503"/>
      <c r="F12" s="502"/>
      <c r="G12" s="503">
        <v>0</v>
      </c>
      <c r="H12" s="503">
        <v>174011</v>
      </c>
      <c r="I12" s="504">
        <v>5</v>
      </c>
      <c r="J12" s="505">
        <v>8700.5499999999993</v>
      </c>
      <c r="K12" s="503">
        <v>165310.45000000001</v>
      </c>
      <c r="L12" s="506"/>
      <c r="M12" s="506"/>
      <c r="N12" s="506"/>
      <c r="O12" s="501">
        <v>3</v>
      </c>
      <c r="P12" s="502">
        <v>174010.55</v>
      </c>
      <c r="Q12" s="502">
        <v>0</v>
      </c>
      <c r="R12" s="502"/>
      <c r="S12" s="503"/>
      <c r="T12" s="502">
        <v>0</v>
      </c>
      <c r="U12" s="503">
        <v>0</v>
      </c>
      <c r="V12" s="503">
        <v>174010.55</v>
      </c>
      <c r="W12" s="504">
        <v>5</v>
      </c>
      <c r="X12" s="505">
        <v>8700.5275000000001</v>
      </c>
      <c r="Y12" s="503">
        <v>165310.02249999999</v>
      </c>
    </row>
    <row r="13" spans="1:25" customFormat="1" ht="15">
      <c r="A13" s="501">
        <v>6</v>
      </c>
      <c r="B13" s="502">
        <v>7253</v>
      </c>
      <c r="C13" s="502"/>
      <c r="D13" s="502"/>
      <c r="E13" s="503"/>
      <c r="F13" s="502"/>
      <c r="G13" s="503">
        <v>0</v>
      </c>
      <c r="H13" s="503">
        <v>7253</v>
      </c>
      <c r="I13" s="504">
        <v>10</v>
      </c>
      <c r="J13" s="505">
        <v>725.3</v>
      </c>
      <c r="K13" s="503">
        <v>6527.7</v>
      </c>
      <c r="L13" s="506"/>
      <c r="M13" s="506"/>
      <c r="N13" s="506"/>
      <c r="O13" s="501">
        <v>6</v>
      </c>
      <c r="P13" s="502">
        <v>7253.1</v>
      </c>
      <c r="Q13" s="502">
        <v>0</v>
      </c>
      <c r="R13" s="502"/>
      <c r="S13" s="503"/>
      <c r="T13" s="502">
        <v>0</v>
      </c>
      <c r="U13" s="503">
        <v>0</v>
      </c>
      <c r="V13" s="503">
        <v>7253.1</v>
      </c>
      <c r="W13" s="504">
        <v>10</v>
      </c>
      <c r="X13" s="505">
        <v>725.31</v>
      </c>
      <c r="Y13" s="503">
        <v>6527.7900000000009</v>
      </c>
    </row>
    <row r="14" spans="1:25" customFormat="1" ht="15">
      <c r="A14" s="501">
        <v>7</v>
      </c>
      <c r="B14" s="502">
        <v>0</v>
      </c>
      <c r="C14" s="502"/>
      <c r="D14" s="502"/>
      <c r="E14" s="502"/>
      <c r="F14" s="502"/>
      <c r="G14" s="503">
        <v>0</v>
      </c>
      <c r="H14" s="503">
        <v>0</v>
      </c>
      <c r="I14" s="504">
        <v>15</v>
      </c>
      <c r="J14" s="505">
        <v>0</v>
      </c>
      <c r="K14" s="503">
        <v>0</v>
      </c>
      <c r="L14" s="506"/>
      <c r="M14" s="506"/>
      <c r="N14" s="506"/>
      <c r="O14" s="501">
        <v>7</v>
      </c>
      <c r="P14" s="502">
        <v>0</v>
      </c>
      <c r="Q14" s="502">
        <v>0</v>
      </c>
      <c r="R14" s="502"/>
      <c r="S14" s="502"/>
      <c r="T14" s="502">
        <v>0</v>
      </c>
      <c r="U14" s="503">
        <v>0</v>
      </c>
      <c r="V14" s="503">
        <v>0</v>
      </c>
      <c r="W14" s="504">
        <v>15</v>
      </c>
      <c r="X14" s="505">
        <v>0</v>
      </c>
      <c r="Y14" s="503">
        <v>0</v>
      </c>
    </row>
    <row r="15" spans="1:25" customFormat="1" ht="15">
      <c r="A15" s="501">
        <v>8</v>
      </c>
      <c r="B15" s="502">
        <v>14474298</v>
      </c>
      <c r="C15" s="502">
        <v>1388042.8799999994</v>
      </c>
      <c r="D15" s="502">
        <v>271665.58200961619</v>
      </c>
      <c r="E15" s="503"/>
      <c r="F15" s="502"/>
      <c r="G15" s="503">
        <v>694021.43999999971</v>
      </c>
      <c r="H15" s="503">
        <v>15439985.022009615</v>
      </c>
      <c r="I15" s="504">
        <v>20</v>
      </c>
      <c r="J15" s="505">
        <v>3087997.0044019227</v>
      </c>
      <c r="K15" s="503">
        <v>12774343.875598077</v>
      </c>
      <c r="L15" s="506"/>
      <c r="M15" s="506"/>
      <c r="N15" s="506"/>
      <c r="O15" s="501">
        <v>8</v>
      </c>
      <c r="P15" s="502">
        <v>14474298.4</v>
      </c>
      <c r="Q15" s="502">
        <v>1388042.8799999994</v>
      </c>
      <c r="R15" s="502"/>
      <c r="S15" s="503"/>
      <c r="T15" s="502">
        <v>0</v>
      </c>
      <c r="U15" s="503">
        <v>694021.43999999971</v>
      </c>
      <c r="V15" s="503">
        <v>15168319.84</v>
      </c>
      <c r="W15" s="504">
        <v>20</v>
      </c>
      <c r="X15" s="505">
        <v>3033663.9680000003</v>
      </c>
      <c r="Y15" s="503">
        <v>12828677.311999999</v>
      </c>
    </row>
    <row r="16" spans="1:25" customFormat="1" ht="15">
      <c r="A16" s="501">
        <v>10</v>
      </c>
      <c r="B16" s="502">
        <v>17893604</v>
      </c>
      <c r="C16" s="502">
        <v>14432808.480000006</v>
      </c>
      <c r="D16" s="502">
        <v>8433552.7619422972</v>
      </c>
      <c r="E16" s="503"/>
      <c r="F16" s="502">
        <v>-358814.75</v>
      </c>
      <c r="G16" s="503">
        <v>7036996.865000003</v>
      </c>
      <c r="H16" s="503">
        <v>33364153.626942299</v>
      </c>
      <c r="I16" s="504">
        <v>30</v>
      </c>
      <c r="J16" s="505">
        <v>10009246.08808269</v>
      </c>
      <c r="K16" s="503">
        <v>21958351.641917314</v>
      </c>
      <c r="L16" s="506"/>
      <c r="M16" s="506"/>
      <c r="N16" s="506"/>
      <c r="O16" s="501">
        <v>10</v>
      </c>
      <c r="P16" s="502">
        <v>18445642.699999999</v>
      </c>
      <c r="Q16" s="502">
        <v>14432808.480000006</v>
      </c>
      <c r="R16" s="502"/>
      <c r="S16" s="503"/>
      <c r="T16" s="502">
        <v>-358814.75</v>
      </c>
      <c r="U16" s="503">
        <v>7036996.865000003</v>
      </c>
      <c r="V16" s="503">
        <v>25482639.565000001</v>
      </c>
      <c r="W16" s="504">
        <v>30</v>
      </c>
      <c r="X16" s="505">
        <v>7644791.8695</v>
      </c>
      <c r="Y16" s="503">
        <v>24874844.560500007</v>
      </c>
    </row>
    <row r="17" spans="1:29" customFormat="1" ht="15">
      <c r="A17" s="501">
        <v>12</v>
      </c>
      <c r="B17" s="502">
        <v>12226047</v>
      </c>
      <c r="C17" s="502">
        <v>31829955.948485639</v>
      </c>
      <c r="D17" s="502">
        <v>30462611.271196488</v>
      </c>
      <c r="E17" s="503"/>
      <c r="F17" s="502"/>
      <c r="G17" s="503">
        <v>683672.33864457533</v>
      </c>
      <c r="H17" s="503">
        <v>43372330.609841064</v>
      </c>
      <c r="I17" s="504">
        <v>100</v>
      </c>
      <c r="J17" s="505">
        <v>43372330.609841064</v>
      </c>
      <c r="K17" s="503">
        <v>683672.33864457905</v>
      </c>
      <c r="L17" s="506"/>
      <c r="M17" s="506"/>
      <c r="N17" s="506"/>
      <c r="O17" s="501">
        <v>12</v>
      </c>
      <c r="P17" s="502">
        <v>17655864</v>
      </c>
      <c r="Q17" s="502">
        <v>31829955.948485639</v>
      </c>
      <c r="R17" s="502"/>
      <c r="S17" s="503"/>
      <c r="T17" s="502">
        <v>0</v>
      </c>
      <c r="U17" s="503">
        <v>15914977.974242819</v>
      </c>
      <c r="V17" s="503">
        <v>33570841.974242821</v>
      </c>
      <c r="W17" s="504">
        <v>100</v>
      </c>
      <c r="X17" s="505">
        <v>33570841.974242821</v>
      </c>
      <c r="Y17" s="503">
        <v>15914977.974242821</v>
      </c>
    </row>
    <row r="18" spans="1:29" customFormat="1" ht="15">
      <c r="A18" s="501">
        <v>13</v>
      </c>
      <c r="B18" s="502">
        <v>0</v>
      </c>
      <c r="C18" s="502">
        <v>0</v>
      </c>
      <c r="D18" s="502">
        <v>0</v>
      </c>
      <c r="E18" s="503"/>
      <c r="F18" s="502"/>
      <c r="G18" s="503">
        <v>0</v>
      </c>
      <c r="H18" s="503">
        <v>0</v>
      </c>
      <c r="I18" s="504"/>
      <c r="J18" s="505">
        <v>0</v>
      </c>
      <c r="K18" s="503">
        <v>0</v>
      </c>
      <c r="L18" s="506"/>
      <c r="M18" s="506"/>
      <c r="N18" s="506"/>
      <c r="O18" s="501">
        <v>13</v>
      </c>
      <c r="P18" s="502">
        <v>0</v>
      </c>
      <c r="Q18" s="502">
        <v>0</v>
      </c>
      <c r="R18" s="502"/>
      <c r="S18" s="503"/>
      <c r="T18" s="502">
        <v>0</v>
      </c>
      <c r="U18" s="503">
        <v>0</v>
      </c>
      <c r="V18" s="503">
        <v>0</v>
      </c>
      <c r="W18" s="504"/>
      <c r="X18" s="505">
        <v>0</v>
      </c>
      <c r="Y18" s="503">
        <v>0</v>
      </c>
    </row>
    <row r="19" spans="1:29" customFormat="1" ht="15">
      <c r="A19" s="501">
        <v>17</v>
      </c>
      <c r="B19" s="502">
        <v>19636</v>
      </c>
      <c r="C19" s="502">
        <v>0</v>
      </c>
      <c r="D19" s="502">
        <v>0</v>
      </c>
      <c r="E19" s="503"/>
      <c r="F19" s="502"/>
      <c r="G19" s="503">
        <v>0</v>
      </c>
      <c r="H19" s="503">
        <v>19636</v>
      </c>
      <c r="I19" s="504">
        <v>8</v>
      </c>
      <c r="J19" s="505">
        <v>1570.88</v>
      </c>
      <c r="K19" s="503">
        <v>18065.12</v>
      </c>
      <c r="L19" s="506"/>
      <c r="M19" s="506"/>
      <c r="N19" s="506"/>
      <c r="O19" s="501">
        <v>17</v>
      </c>
      <c r="P19" s="502">
        <v>19636.48</v>
      </c>
      <c r="Q19" s="502">
        <v>0</v>
      </c>
      <c r="R19" s="502"/>
      <c r="S19" s="503"/>
      <c r="T19" s="502">
        <v>0</v>
      </c>
      <c r="U19" s="503">
        <v>0</v>
      </c>
      <c r="V19" s="503">
        <v>19636.48</v>
      </c>
      <c r="W19" s="504">
        <v>8</v>
      </c>
      <c r="X19" s="505">
        <v>1570.9184</v>
      </c>
      <c r="Y19" s="503">
        <v>18065.561600000001</v>
      </c>
    </row>
    <row r="20" spans="1:29" customFormat="1" ht="15">
      <c r="A20" s="501">
        <v>38</v>
      </c>
      <c r="B20" s="502">
        <v>2963907</v>
      </c>
      <c r="C20" s="502">
        <v>294674.88</v>
      </c>
      <c r="D20" s="502">
        <v>0</v>
      </c>
      <c r="E20" s="503"/>
      <c r="F20" s="502">
        <v>-261000</v>
      </c>
      <c r="G20" s="503">
        <v>16837.440000000002</v>
      </c>
      <c r="H20" s="503">
        <v>2980744.44</v>
      </c>
      <c r="I20" s="504">
        <v>30</v>
      </c>
      <c r="J20" s="505">
        <v>894223.33200000005</v>
      </c>
      <c r="K20" s="503">
        <v>2103358.548</v>
      </c>
      <c r="L20" s="506"/>
      <c r="M20" s="506"/>
      <c r="N20" s="506"/>
      <c r="O20" s="501">
        <v>38</v>
      </c>
      <c r="P20" s="502">
        <v>2963906.65</v>
      </c>
      <c r="Q20" s="502">
        <v>294674.88</v>
      </c>
      <c r="R20" s="502"/>
      <c r="S20" s="503"/>
      <c r="T20" s="502">
        <v>-261000</v>
      </c>
      <c r="U20" s="503">
        <v>16837.440000000002</v>
      </c>
      <c r="V20" s="503">
        <v>2980744.09</v>
      </c>
      <c r="W20" s="504">
        <v>30</v>
      </c>
      <c r="X20" s="505">
        <v>894223.22699999984</v>
      </c>
      <c r="Y20" s="503">
        <v>2103358.3029999998</v>
      </c>
    </row>
    <row r="21" spans="1:29" customFormat="1" ht="15">
      <c r="A21" s="501">
        <v>41</v>
      </c>
      <c r="B21" s="502">
        <v>38605696</v>
      </c>
      <c r="C21" s="502">
        <v>1006451.1865106914</v>
      </c>
      <c r="D21" s="502">
        <v>0</v>
      </c>
      <c r="E21" s="502"/>
      <c r="F21" s="502"/>
      <c r="G21" s="503">
        <v>503225.59325534571</v>
      </c>
      <c r="H21" s="503">
        <v>39108921.593255349</v>
      </c>
      <c r="I21" s="504">
        <v>25</v>
      </c>
      <c r="J21" s="505">
        <v>9777230.3983138371</v>
      </c>
      <c r="K21" s="503">
        <v>29834916.788196854</v>
      </c>
      <c r="L21" s="506"/>
      <c r="M21" s="506"/>
      <c r="N21" s="506"/>
      <c r="O21" s="501">
        <v>41</v>
      </c>
      <c r="P21" s="502">
        <v>38653685.25</v>
      </c>
      <c r="Q21" s="502">
        <v>1006451.1865106914</v>
      </c>
      <c r="R21" s="502"/>
      <c r="S21" s="502"/>
      <c r="T21" s="502">
        <v>0</v>
      </c>
      <c r="U21" s="503">
        <v>503225.59325534571</v>
      </c>
      <c r="V21" s="503">
        <v>39156910.843255349</v>
      </c>
      <c r="W21" s="504">
        <v>25</v>
      </c>
      <c r="X21" s="505">
        <v>9789227.7108138371</v>
      </c>
      <c r="Y21" s="503">
        <v>29870908.725696854</v>
      </c>
    </row>
    <row r="22" spans="1:29" customFormat="1" ht="15">
      <c r="A22" s="501">
        <v>45</v>
      </c>
      <c r="B22" s="502">
        <v>13556</v>
      </c>
      <c r="C22" s="502">
        <v>0</v>
      </c>
      <c r="D22" s="502">
        <v>0</v>
      </c>
      <c r="E22" s="502"/>
      <c r="F22" s="502"/>
      <c r="G22" s="503">
        <v>0</v>
      </c>
      <c r="H22" s="503">
        <v>13556</v>
      </c>
      <c r="I22" s="504">
        <v>45</v>
      </c>
      <c r="J22" s="505">
        <v>6100.2</v>
      </c>
      <c r="K22" s="503">
        <v>7455.8</v>
      </c>
      <c r="L22" s="506"/>
      <c r="M22" s="506"/>
      <c r="N22" s="506"/>
      <c r="O22" s="501">
        <v>45</v>
      </c>
      <c r="P22" s="502">
        <v>13556.4</v>
      </c>
      <c r="Q22" s="502">
        <v>0</v>
      </c>
      <c r="R22" s="502"/>
      <c r="S22" s="502"/>
      <c r="T22" s="502">
        <v>0</v>
      </c>
      <c r="U22" s="503">
        <v>0</v>
      </c>
      <c r="V22" s="503">
        <v>13556.4</v>
      </c>
      <c r="W22" s="504">
        <v>45</v>
      </c>
      <c r="X22" s="505">
        <v>6100.38</v>
      </c>
      <c r="Y22" s="503">
        <v>7456.0199999999995</v>
      </c>
    </row>
    <row r="23" spans="1:29" customFormat="1" ht="15">
      <c r="A23" s="507">
        <v>49</v>
      </c>
      <c r="B23" s="502">
        <v>0</v>
      </c>
      <c r="C23" s="502">
        <v>0</v>
      </c>
      <c r="D23" s="502">
        <v>0</v>
      </c>
      <c r="E23" s="503"/>
      <c r="F23" s="502"/>
      <c r="G23" s="503">
        <v>0</v>
      </c>
      <c r="H23" s="503">
        <v>0</v>
      </c>
      <c r="I23" s="504">
        <v>8</v>
      </c>
      <c r="J23" s="505">
        <v>0</v>
      </c>
      <c r="K23" s="503">
        <v>0</v>
      </c>
      <c r="L23" s="506"/>
      <c r="M23" s="506"/>
      <c r="N23" s="506"/>
      <c r="O23" s="507">
        <v>49</v>
      </c>
      <c r="P23" s="502">
        <v>0</v>
      </c>
      <c r="Q23" s="502">
        <v>0</v>
      </c>
      <c r="R23" s="502"/>
      <c r="S23" s="503"/>
      <c r="T23" s="502">
        <v>0</v>
      </c>
      <c r="U23" s="503">
        <v>0</v>
      </c>
      <c r="V23" s="503">
        <v>0</v>
      </c>
      <c r="W23" s="504">
        <v>8</v>
      </c>
      <c r="X23" s="505">
        <v>0</v>
      </c>
      <c r="Y23" s="503">
        <v>0</v>
      </c>
    </row>
    <row r="24" spans="1:29" customFormat="1" ht="15">
      <c r="A24" s="507">
        <v>50</v>
      </c>
      <c r="B24" s="502">
        <v>6085759</v>
      </c>
      <c r="C24" s="502">
        <v>4025500.1339335898</v>
      </c>
      <c r="D24" s="502">
        <v>2978147.8556757853</v>
      </c>
      <c r="E24" s="503"/>
      <c r="F24" s="502"/>
      <c r="G24" s="503">
        <v>2012750.0669667949</v>
      </c>
      <c r="H24" s="503">
        <v>11076656.922642579</v>
      </c>
      <c r="I24" s="504">
        <v>55</v>
      </c>
      <c r="J24" s="505">
        <v>6092161.3074534191</v>
      </c>
      <c r="K24" s="503">
        <v>4019097.8264801698</v>
      </c>
      <c r="L24" s="506"/>
      <c r="M24" s="506"/>
      <c r="N24" s="506"/>
      <c r="O24" s="507">
        <v>50</v>
      </c>
      <c r="P24" s="502">
        <v>6560239.7750000004</v>
      </c>
      <c r="Q24" s="502">
        <v>4025500.1339335898</v>
      </c>
      <c r="R24" s="502"/>
      <c r="S24" s="503"/>
      <c r="T24" s="502">
        <v>0</v>
      </c>
      <c r="U24" s="503">
        <v>2012750.0669667949</v>
      </c>
      <c r="V24" s="503">
        <v>8572989.8419667948</v>
      </c>
      <c r="W24" s="504">
        <v>55</v>
      </c>
      <c r="X24" s="505">
        <v>4715144.4130817372</v>
      </c>
      <c r="Y24" s="503">
        <v>5870595.4958518539</v>
      </c>
    </row>
    <row r="25" spans="1:29" customFormat="1" ht="15">
      <c r="A25" s="501">
        <v>51</v>
      </c>
      <c r="B25" s="502">
        <v>3275649815</v>
      </c>
      <c r="C25" s="502">
        <v>372433719.53815198</v>
      </c>
      <c r="D25" s="502">
        <v>260589261.35897127</v>
      </c>
      <c r="E25" s="503"/>
      <c r="F25" s="502"/>
      <c r="G25" s="503">
        <v>186216859.76907599</v>
      </c>
      <c r="H25" s="503">
        <v>3722455936.128047</v>
      </c>
      <c r="I25" s="504">
        <v>6</v>
      </c>
      <c r="J25" s="505">
        <v>223347356.1676828</v>
      </c>
      <c r="K25" s="503">
        <v>3424736178.3704691</v>
      </c>
      <c r="L25" s="506"/>
      <c r="M25" s="506"/>
      <c r="N25" s="506"/>
      <c r="O25" s="501">
        <v>51</v>
      </c>
      <c r="P25" s="502">
        <v>3277576186.5033708</v>
      </c>
      <c r="Q25" s="502">
        <v>372433719.53815198</v>
      </c>
      <c r="R25" s="502"/>
      <c r="S25" s="503"/>
      <c r="T25" s="502">
        <v>0</v>
      </c>
      <c r="U25" s="503">
        <v>186216859.76907599</v>
      </c>
      <c r="V25" s="503">
        <v>3463793046.2724466</v>
      </c>
      <c r="W25" s="504">
        <v>6</v>
      </c>
      <c r="X25" s="505">
        <v>207827582.7763468</v>
      </c>
      <c r="Y25" s="503">
        <v>3442182323.2651763</v>
      </c>
    </row>
    <row r="26" spans="1:29" customFormat="1" ht="15">
      <c r="A26" s="501">
        <v>43.2</v>
      </c>
      <c r="B26" s="502">
        <v>0</v>
      </c>
      <c r="C26" s="502">
        <v>0</v>
      </c>
      <c r="D26" s="502">
        <v>0</v>
      </c>
      <c r="E26" s="503"/>
      <c r="F26" s="502"/>
      <c r="G26" s="503">
        <v>0</v>
      </c>
      <c r="H26" s="503">
        <v>0</v>
      </c>
      <c r="I26" s="504">
        <v>50</v>
      </c>
      <c r="J26" s="505">
        <v>0</v>
      </c>
      <c r="K26" s="503">
        <v>0</v>
      </c>
      <c r="L26" s="506"/>
      <c r="M26" s="506"/>
      <c r="N26" s="506"/>
      <c r="O26" s="501">
        <v>43.2</v>
      </c>
      <c r="P26" s="502">
        <v>0</v>
      </c>
      <c r="Q26" s="502">
        <v>0</v>
      </c>
      <c r="R26" s="502"/>
      <c r="S26" s="503"/>
      <c r="T26" s="502">
        <v>0</v>
      </c>
      <c r="U26" s="503">
        <v>0</v>
      </c>
      <c r="V26" s="503">
        <v>0</v>
      </c>
      <c r="W26" s="504">
        <v>50</v>
      </c>
      <c r="X26" s="505">
        <v>0</v>
      </c>
      <c r="Y26" s="503">
        <v>0</v>
      </c>
    </row>
    <row r="27" spans="1:29" customFormat="1" ht="15">
      <c r="A27" s="501" t="s">
        <v>158</v>
      </c>
      <c r="B27" s="502">
        <v>34934537.670000002</v>
      </c>
      <c r="C27" s="502">
        <v>0</v>
      </c>
      <c r="D27" s="502">
        <v>0</v>
      </c>
      <c r="E27" s="503"/>
      <c r="F27" s="502"/>
      <c r="G27" s="503">
        <v>0</v>
      </c>
      <c r="H27" s="503">
        <v>34934537.670000002</v>
      </c>
      <c r="I27" s="504">
        <v>7</v>
      </c>
      <c r="J27" s="505">
        <v>2445417.6368999998</v>
      </c>
      <c r="K27" s="503">
        <v>32489120.033100002</v>
      </c>
      <c r="L27" s="506"/>
      <c r="M27" s="506"/>
      <c r="N27" s="506"/>
      <c r="O27" s="501" t="s">
        <v>158</v>
      </c>
      <c r="P27" s="502">
        <v>34934537.670000002</v>
      </c>
      <c r="Q27" s="502">
        <v>0</v>
      </c>
      <c r="R27" s="502"/>
      <c r="S27" s="503"/>
      <c r="T27" s="502">
        <v>0</v>
      </c>
      <c r="U27" s="503">
        <v>0</v>
      </c>
      <c r="V27" s="503">
        <v>34934537.670000002</v>
      </c>
      <c r="W27" s="504">
        <v>7</v>
      </c>
      <c r="X27" s="505">
        <v>2445417.6368999998</v>
      </c>
      <c r="Y27" s="503">
        <v>32489120.033100002</v>
      </c>
    </row>
    <row r="28" spans="1:29" customFormat="1" ht="15">
      <c r="A28" s="508">
        <v>14.1</v>
      </c>
      <c r="B28" s="509">
        <v>23443.575000000001</v>
      </c>
      <c r="C28" s="502">
        <v>575</v>
      </c>
      <c r="D28" s="502">
        <v>575</v>
      </c>
      <c r="E28" s="510"/>
      <c r="F28" s="509"/>
      <c r="G28" s="510">
        <v>287.5</v>
      </c>
      <c r="H28" s="510">
        <v>24306.075000000001</v>
      </c>
      <c r="I28" s="504">
        <v>5</v>
      </c>
      <c r="J28" s="505">
        <v>1215.30375</v>
      </c>
      <c r="K28" s="510">
        <v>22803.271250000002</v>
      </c>
      <c r="L28" s="506"/>
      <c r="M28" s="506"/>
      <c r="N28" s="506"/>
      <c r="O28" s="508">
        <v>14.1</v>
      </c>
      <c r="P28" s="502">
        <v>23580.375</v>
      </c>
      <c r="Q28" s="502">
        <v>575</v>
      </c>
      <c r="R28" s="509"/>
      <c r="S28" s="510"/>
      <c r="T28" s="502">
        <v>0</v>
      </c>
      <c r="U28" s="510">
        <v>287.5</v>
      </c>
      <c r="V28" s="510">
        <v>23867.875</v>
      </c>
      <c r="W28" s="504">
        <v>5</v>
      </c>
      <c r="X28" s="505">
        <v>1193.39375</v>
      </c>
      <c r="Y28" s="510">
        <v>22961.981250000001</v>
      </c>
    </row>
    <row r="29" spans="1:29" customFormat="1" ht="15">
      <c r="A29" s="511" t="s">
        <v>84</v>
      </c>
      <c r="B29" s="512">
        <v>4942796058.2449999</v>
      </c>
      <c r="C29" s="512">
        <v>425411728.04708189</v>
      </c>
      <c r="D29" s="512">
        <v>302735813.82979548</v>
      </c>
      <c r="E29" s="512">
        <v>0</v>
      </c>
      <c r="F29" s="512">
        <v>-619814.75</v>
      </c>
      <c r="G29" s="512">
        <v>197164651.0129427</v>
      </c>
      <c r="H29" s="512">
        <v>5442696523.087738</v>
      </c>
      <c r="I29" s="512"/>
      <c r="J29" s="512">
        <v>362269360.91842568</v>
      </c>
      <c r="K29" s="512">
        <v>5005318610.6236563</v>
      </c>
      <c r="L29" s="506"/>
      <c r="M29" s="506"/>
      <c r="N29" s="506"/>
      <c r="O29" s="511" t="s">
        <v>84</v>
      </c>
      <c r="P29" s="512">
        <v>4951226892.4733715</v>
      </c>
      <c r="Q29" s="512">
        <v>425411728.04708189</v>
      </c>
      <c r="R29" s="512">
        <v>0</v>
      </c>
      <c r="S29" s="512">
        <v>0</v>
      </c>
      <c r="T29" s="512">
        <v>-619814.75</v>
      </c>
      <c r="U29" s="512">
        <v>212395956.64854094</v>
      </c>
      <c r="V29" s="512">
        <v>5163622849.121912</v>
      </c>
      <c r="W29" s="512"/>
      <c r="X29" s="512">
        <v>333164270.23073518</v>
      </c>
      <c r="Y29" s="512">
        <v>5042854535.5397177</v>
      </c>
      <c r="AC29" s="513">
        <v>29105090.687690496</v>
      </c>
    </row>
    <row r="30" spans="1:29">
      <c r="B30" s="513" t="s">
        <v>159</v>
      </c>
      <c r="C30" s="513">
        <v>0</v>
      </c>
      <c r="D30" s="513">
        <v>0</v>
      </c>
      <c r="P30" s="515" t="s">
        <v>159</v>
      </c>
      <c r="Q30" s="515">
        <v>0</v>
      </c>
    </row>
    <row r="31" spans="1:29" ht="13.5" thickBot="1">
      <c r="B31" s="513"/>
      <c r="C31" s="516">
        <v>425411728.04708189</v>
      </c>
      <c r="D31" s="516">
        <v>302735813.82979548</v>
      </c>
      <c r="J31" s="513">
        <v>0</v>
      </c>
      <c r="P31" s="513"/>
      <c r="Q31" s="516">
        <v>425411728.04708189</v>
      </c>
      <c r="X31" s="513">
        <v>0</v>
      </c>
    </row>
    <row r="32" spans="1:29" ht="13.5" thickTop="1">
      <c r="B32" s="506" t="s">
        <v>160</v>
      </c>
      <c r="C32" s="517">
        <v>0</v>
      </c>
      <c r="D32" s="517">
        <v>0</v>
      </c>
    </row>
    <row r="33" spans="1:26">
      <c r="C33" s="513"/>
      <c r="D33" s="513"/>
      <c r="X33" s="513"/>
    </row>
    <row r="34" spans="1:26">
      <c r="B34" s="518" t="s">
        <v>161</v>
      </c>
      <c r="C34" s="519" t="s">
        <v>162</v>
      </c>
      <c r="D34" s="520" t="s">
        <v>163</v>
      </c>
    </row>
    <row r="35" spans="1:26">
      <c r="B35" s="521" t="s">
        <v>164</v>
      </c>
      <c r="C35" s="522">
        <v>0</v>
      </c>
      <c r="D35" s="522">
        <v>0</v>
      </c>
    </row>
    <row r="36" spans="1:26" ht="13.5" thickBot="1">
      <c r="B36" s="522"/>
      <c r="C36" s="523">
        <v>0</v>
      </c>
      <c r="D36" s="523">
        <v>0</v>
      </c>
    </row>
    <row r="37" spans="1:26" ht="13.5" thickTop="1"/>
    <row r="41" spans="1:26" ht="26.25">
      <c r="A41" s="524" t="s">
        <v>126</v>
      </c>
      <c r="B41" s="525"/>
      <c r="C41" s="525"/>
      <c r="D41" s="526"/>
      <c r="E41" s="526"/>
      <c r="F41" s="526"/>
      <c r="G41" s="526"/>
      <c r="H41" s="527" t="s">
        <v>127</v>
      </c>
      <c r="I41" s="528"/>
      <c r="J41" s="529" t="s">
        <v>128</v>
      </c>
      <c r="K41" s="530"/>
      <c r="M41" s="531"/>
      <c r="O41" s="524" t="s">
        <v>126</v>
      </c>
      <c r="P41" s="524"/>
      <c r="Q41" s="525"/>
      <c r="R41" s="526"/>
      <c r="S41" s="526"/>
      <c r="T41" s="526"/>
      <c r="U41" s="526"/>
      <c r="V41" s="527" t="s">
        <v>127</v>
      </c>
      <c r="W41" s="528"/>
      <c r="X41" s="529" t="s">
        <v>129</v>
      </c>
      <c r="Y41" s="532"/>
    </row>
    <row r="42" spans="1:26" ht="18.75">
      <c r="A42" s="533" t="s">
        <v>165</v>
      </c>
      <c r="B42" s="525"/>
      <c r="C42" s="525"/>
      <c r="D42" s="526"/>
      <c r="E42" s="526"/>
      <c r="F42" s="526"/>
      <c r="G42" s="526"/>
      <c r="H42" s="534" t="s">
        <v>131</v>
      </c>
      <c r="I42" s="528"/>
      <c r="J42" s="535" t="s">
        <v>132</v>
      </c>
      <c r="K42" s="528"/>
      <c r="M42" s="531"/>
      <c r="O42" s="533" t="s">
        <v>165</v>
      </c>
      <c r="P42" s="533"/>
      <c r="Q42" s="525"/>
      <c r="R42" s="526"/>
      <c r="S42" s="526"/>
      <c r="T42" s="526"/>
      <c r="U42" s="526"/>
      <c r="V42" s="534" t="s">
        <v>131</v>
      </c>
      <c r="W42" s="528"/>
      <c r="X42" s="535" t="s">
        <v>132</v>
      </c>
      <c r="Y42" s="528"/>
    </row>
    <row r="43" spans="1:26" ht="18.75">
      <c r="A43" s="524" t="s">
        <v>133</v>
      </c>
      <c r="B43" s="525"/>
      <c r="C43" s="525"/>
      <c r="D43" s="526"/>
      <c r="E43" s="526"/>
      <c r="F43" s="526"/>
      <c r="G43" s="526"/>
      <c r="H43" s="526"/>
      <c r="I43" s="526"/>
      <c r="J43" s="526"/>
      <c r="K43" s="526"/>
      <c r="M43" s="506"/>
      <c r="O43" s="524" t="s">
        <v>133</v>
      </c>
      <c r="P43" s="524"/>
      <c r="Q43" s="525"/>
      <c r="R43" s="526"/>
      <c r="S43" s="526"/>
      <c r="T43" s="526"/>
      <c r="U43" s="526"/>
      <c r="V43" s="526"/>
      <c r="W43" s="526"/>
      <c r="X43" s="526"/>
      <c r="Y43" s="526"/>
    </row>
    <row r="44" spans="1:26">
      <c r="A44" s="536"/>
      <c r="B44" s="537"/>
      <c r="C44" s="526"/>
      <c r="D44" s="526"/>
      <c r="E44" s="526"/>
      <c r="F44" s="526"/>
      <c r="G44" s="526"/>
      <c r="H44" s="526"/>
      <c r="I44" s="526"/>
      <c r="J44" s="526"/>
      <c r="K44" s="526"/>
      <c r="M44" s="506"/>
      <c r="O44" s="536"/>
      <c r="P44" s="537"/>
      <c r="Q44" s="526"/>
      <c r="R44" s="526"/>
      <c r="S44" s="526"/>
      <c r="T44" s="526"/>
      <c r="U44" s="526"/>
      <c r="V44" s="526"/>
      <c r="W44" s="526"/>
      <c r="X44" s="526"/>
      <c r="Y44" s="526"/>
    </row>
    <row r="45" spans="1:26">
      <c r="A45" s="538"/>
      <c r="B45" s="539" t="s">
        <v>134</v>
      </c>
      <c r="C45" s="540" t="s">
        <v>135</v>
      </c>
      <c r="D45" s="541" t="s">
        <v>136</v>
      </c>
      <c r="E45" s="538"/>
      <c r="F45" s="540" t="s">
        <v>137</v>
      </c>
      <c r="G45" s="541" t="s">
        <v>138</v>
      </c>
      <c r="H45" s="540" t="s">
        <v>139</v>
      </c>
      <c r="I45" s="538"/>
      <c r="J45" s="541" t="s">
        <v>25</v>
      </c>
      <c r="K45" s="542" t="s">
        <v>140</v>
      </c>
      <c r="M45" s="506"/>
      <c r="O45" s="540"/>
      <c r="P45" s="539" t="s">
        <v>134</v>
      </c>
      <c r="Q45" s="540" t="s">
        <v>135</v>
      </c>
      <c r="R45" s="540" t="s">
        <v>136</v>
      </c>
      <c r="S45" s="540"/>
      <c r="T45" s="540" t="s">
        <v>137</v>
      </c>
      <c r="U45" s="540" t="s">
        <v>138</v>
      </c>
      <c r="V45" s="540" t="s">
        <v>139</v>
      </c>
      <c r="W45" s="540"/>
      <c r="X45" s="540" t="s">
        <v>25</v>
      </c>
      <c r="Y45" s="542" t="s">
        <v>140</v>
      </c>
      <c r="Z45" s="543"/>
    </row>
    <row r="46" spans="1:26">
      <c r="A46" s="544" t="s">
        <v>141</v>
      </c>
      <c r="B46" s="545" t="s">
        <v>142</v>
      </c>
      <c r="C46" s="544" t="s">
        <v>5</v>
      </c>
      <c r="D46" s="544" t="s">
        <v>143</v>
      </c>
      <c r="E46" s="546" t="s">
        <v>144</v>
      </c>
      <c r="F46" s="544" t="s">
        <v>145</v>
      </c>
      <c r="G46" s="547" t="s">
        <v>146</v>
      </c>
      <c r="H46" s="544" t="s">
        <v>147</v>
      </c>
      <c r="I46" s="547" t="s">
        <v>16</v>
      </c>
      <c r="J46" s="544"/>
      <c r="K46" s="548" t="s">
        <v>10</v>
      </c>
      <c r="M46" s="506"/>
      <c r="O46" s="544" t="s">
        <v>141</v>
      </c>
      <c r="P46" s="545" t="s">
        <v>142</v>
      </c>
      <c r="Q46" s="544" t="s">
        <v>5</v>
      </c>
      <c r="R46" s="544" t="s">
        <v>143</v>
      </c>
      <c r="S46" s="544" t="s">
        <v>144</v>
      </c>
      <c r="T46" s="544" t="s">
        <v>145</v>
      </c>
      <c r="U46" s="544" t="s">
        <v>146</v>
      </c>
      <c r="V46" s="544" t="s">
        <v>147</v>
      </c>
      <c r="W46" s="544" t="s">
        <v>16</v>
      </c>
      <c r="X46" s="544"/>
      <c r="Y46" s="548" t="s">
        <v>10</v>
      </c>
      <c r="Z46" s="543"/>
    </row>
    <row r="47" spans="1:26">
      <c r="A47" s="549" t="s">
        <v>148</v>
      </c>
      <c r="B47" s="550" t="s">
        <v>149</v>
      </c>
      <c r="C47" s="549" t="s">
        <v>84</v>
      </c>
      <c r="D47" s="551" t="s">
        <v>150</v>
      </c>
      <c r="E47" s="552"/>
      <c r="F47" s="549" t="s">
        <v>151</v>
      </c>
      <c r="G47" s="551" t="s">
        <v>152</v>
      </c>
      <c r="H47" s="549" t="s">
        <v>153</v>
      </c>
      <c r="I47" s="551" t="s">
        <v>154</v>
      </c>
      <c r="J47" s="551" t="s">
        <v>155</v>
      </c>
      <c r="K47" s="548" t="s">
        <v>166</v>
      </c>
      <c r="L47" s="553" t="s">
        <v>167</v>
      </c>
      <c r="M47" s="506"/>
      <c r="O47" s="549" t="s">
        <v>148</v>
      </c>
      <c r="P47" s="550" t="s">
        <v>149</v>
      </c>
      <c r="Q47" s="549" t="s">
        <v>84</v>
      </c>
      <c r="R47" s="549" t="s">
        <v>150</v>
      </c>
      <c r="S47" s="549"/>
      <c r="T47" s="549" t="s">
        <v>151</v>
      </c>
      <c r="U47" s="549" t="s">
        <v>152</v>
      </c>
      <c r="V47" s="549" t="s">
        <v>153</v>
      </c>
      <c r="W47" s="549" t="s">
        <v>154</v>
      </c>
      <c r="X47" s="549" t="s">
        <v>155</v>
      </c>
      <c r="Y47" s="548" t="s">
        <v>166</v>
      </c>
      <c r="Z47" s="554" t="s">
        <v>167</v>
      </c>
    </row>
    <row r="48" spans="1:26">
      <c r="A48" s="541"/>
      <c r="B48" s="538"/>
      <c r="C48" s="555"/>
      <c r="D48" s="555"/>
      <c r="E48" s="538"/>
      <c r="F48" s="538"/>
      <c r="G48" s="538"/>
      <c r="H48" s="538"/>
      <c r="I48" s="547"/>
      <c r="J48" s="556"/>
      <c r="K48" s="538"/>
      <c r="M48" s="506"/>
      <c r="O48" s="541"/>
      <c r="P48" s="538"/>
      <c r="Q48" s="555"/>
      <c r="R48" s="555"/>
      <c r="S48" s="538"/>
      <c r="T48" s="538"/>
      <c r="U48" s="538"/>
      <c r="V48" s="538"/>
      <c r="W48" s="547"/>
      <c r="X48" s="556"/>
      <c r="Y48" s="538"/>
      <c r="Z48" s="543"/>
    </row>
    <row r="49" spans="1:27">
      <c r="A49" s="547">
        <v>1</v>
      </c>
      <c r="B49" s="557">
        <v>1399602410.8800001</v>
      </c>
      <c r="C49" s="557">
        <v>0</v>
      </c>
      <c r="D49" s="557">
        <v>0</v>
      </c>
      <c r="E49" s="557">
        <v>0</v>
      </c>
      <c r="F49" s="557">
        <v>0</v>
      </c>
      <c r="G49" s="558">
        <v>0</v>
      </c>
      <c r="H49" s="558">
        <v>1399602410.8800001</v>
      </c>
      <c r="I49" s="559">
        <v>4</v>
      </c>
      <c r="J49" s="560">
        <v>55984096.435200006</v>
      </c>
      <c r="K49" s="558">
        <v>1343618314.4448001</v>
      </c>
      <c r="L49" s="513">
        <v>55984096.435200006</v>
      </c>
      <c r="M49" s="561">
        <v>0</v>
      </c>
      <c r="O49" s="547">
        <v>1</v>
      </c>
      <c r="P49" s="557">
        <v>1399602410.4959998</v>
      </c>
      <c r="Q49" s="557">
        <v>0</v>
      </c>
      <c r="R49" s="562">
        <v>0</v>
      </c>
      <c r="S49" s="562">
        <v>0</v>
      </c>
      <c r="T49" s="562">
        <v>0</v>
      </c>
      <c r="U49" s="562">
        <v>0</v>
      </c>
      <c r="V49" s="562">
        <v>1399602410.4959998</v>
      </c>
      <c r="W49" s="559">
        <v>4</v>
      </c>
      <c r="X49" s="563">
        <v>55984096.419839993</v>
      </c>
      <c r="Y49" s="562">
        <v>1343618314.0761597</v>
      </c>
      <c r="Z49" s="515">
        <v>55984096.419839993</v>
      </c>
      <c r="AA49" s="564">
        <v>0</v>
      </c>
    </row>
    <row r="50" spans="1:27">
      <c r="A50" s="547" t="s">
        <v>157</v>
      </c>
      <c r="B50" s="557">
        <v>0</v>
      </c>
      <c r="C50" s="557">
        <v>0</v>
      </c>
      <c r="D50" s="557">
        <v>0</v>
      </c>
      <c r="E50" s="557">
        <v>0</v>
      </c>
      <c r="F50" s="557">
        <v>0</v>
      </c>
      <c r="G50" s="558">
        <v>0</v>
      </c>
      <c r="H50" s="558">
        <v>0</v>
      </c>
      <c r="I50" s="559">
        <v>6</v>
      </c>
      <c r="J50" s="560">
        <v>0</v>
      </c>
      <c r="K50" s="558">
        <v>0</v>
      </c>
      <c r="L50" s="513"/>
      <c r="M50" s="561">
        <v>0</v>
      </c>
      <c r="O50" s="547" t="s">
        <v>157</v>
      </c>
      <c r="P50" s="557">
        <v>0</v>
      </c>
      <c r="Q50" s="557">
        <v>0</v>
      </c>
      <c r="R50" s="562">
        <v>0</v>
      </c>
      <c r="S50" s="562">
        <v>0</v>
      </c>
      <c r="T50" s="562">
        <v>0</v>
      </c>
      <c r="U50" s="562">
        <v>0</v>
      </c>
      <c r="V50" s="562">
        <v>0</v>
      </c>
      <c r="W50" s="559">
        <v>6</v>
      </c>
      <c r="X50" s="563">
        <v>0</v>
      </c>
      <c r="Y50" s="562">
        <v>0</v>
      </c>
      <c r="Z50" s="515">
        <v>0</v>
      </c>
      <c r="AA50" s="564">
        <v>0</v>
      </c>
    </row>
    <row r="51" spans="1:27">
      <c r="A51" s="547">
        <v>2</v>
      </c>
      <c r="B51" s="557">
        <v>76896997.980000004</v>
      </c>
      <c r="C51" s="557">
        <v>0</v>
      </c>
      <c r="D51" s="557">
        <v>0</v>
      </c>
      <c r="E51" s="557">
        <v>0</v>
      </c>
      <c r="F51" s="557">
        <v>0</v>
      </c>
      <c r="G51" s="558">
        <v>0</v>
      </c>
      <c r="H51" s="558">
        <v>76896997.980000004</v>
      </c>
      <c r="I51" s="559">
        <v>6</v>
      </c>
      <c r="J51" s="560">
        <v>4613819.8788000001</v>
      </c>
      <c r="K51" s="558">
        <v>72283178.101199999</v>
      </c>
      <c r="L51" s="513">
        <v>4613819.8788000001</v>
      </c>
      <c r="M51" s="561">
        <v>0</v>
      </c>
      <c r="O51" s="547">
        <v>2</v>
      </c>
      <c r="P51" s="557">
        <v>76896997.998799995</v>
      </c>
      <c r="Q51" s="557">
        <v>0</v>
      </c>
      <c r="R51" s="562">
        <v>0</v>
      </c>
      <c r="S51" s="562">
        <v>0</v>
      </c>
      <c r="T51" s="562">
        <v>0</v>
      </c>
      <c r="U51" s="562">
        <v>0</v>
      </c>
      <c r="V51" s="562">
        <v>76896997.998799995</v>
      </c>
      <c r="W51" s="559">
        <v>6</v>
      </c>
      <c r="X51" s="563">
        <v>4613819.8799280003</v>
      </c>
      <c r="Y51" s="562">
        <v>72283178.118871987</v>
      </c>
      <c r="Z51" s="515">
        <v>4613819.8799280003</v>
      </c>
      <c r="AA51" s="564">
        <v>0</v>
      </c>
    </row>
    <row r="52" spans="1:27">
      <c r="A52" s="547">
        <v>3</v>
      </c>
      <c r="B52" s="557">
        <v>165310.45000000001</v>
      </c>
      <c r="C52" s="557">
        <v>0</v>
      </c>
      <c r="D52" s="557">
        <v>0</v>
      </c>
      <c r="E52" s="557">
        <v>0</v>
      </c>
      <c r="F52" s="557">
        <v>0</v>
      </c>
      <c r="G52" s="558">
        <v>0</v>
      </c>
      <c r="H52" s="558">
        <v>165310.45000000001</v>
      </c>
      <c r="I52" s="559">
        <v>5</v>
      </c>
      <c r="J52" s="560">
        <v>8265.5224999999991</v>
      </c>
      <c r="K52" s="558">
        <v>157044.92750000002</v>
      </c>
      <c r="L52" s="513">
        <v>8265.5224999999991</v>
      </c>
      <c r="M52" s="561">
        <v>0</v>
      </c>
      <c r="O52" s="547">
        <v>3</v>
      </c>
      <c r="P52" s="557">
        <v>165310.02249999999</v>
      </c>
      <c r="Q52" s="557">
        <v>0</v>
      </c>
      <c r="R52" s="562">
        <v>0</v>
      </c>
      <c r="S52" s="562">
        <v>0</v>
      </c>
      <c r="T52" s="562">
        <v>0</v>
      </c>
      <c r="U52" s="562">
        <v>0</v>
      </c>
      <c r="V52" s="562">
        <v>165310.02249999999</v>
      </c>
      <c r="W52" s="559">
        <v>5</v>
      </c>
      <c r="X52" s="563">
        <v>8265.5011249999989</v>
      </c>
      <c r="Y52" s="562">
        <v>157044.52137499998</v>
      </c>
      <c r="Z52" s="515">
        <v>8265.5011249999989</v>
      </c>
      <c r="AA52" s="564">
        <v>0</v>
      </c>
    </row>
    <row r="53" spans="1:27">
      <c r="A53" s="547">
        <v>6</v>
      </c>
      <c r="B53" s="557">
        <v>6527.7</v>
      </c>
      <c r="C53" s="557">
        <v>0</v>
      </c>
      <c r="D53" s="557">
        <v>0</v>
      </c>
      <c r="E53" s="557">
        <v>0</v>
      </c>
      <c r="F53" s="557">
        <v>0</v>
      </c>
      <c r="G53" s="558">
        <v>0</v>
      </c>
      <c r="H53" s="558">
        <v>6527.7</v>
      </c>
      <c r="I53" s="559">
        <v>10</v>
      </c>
      <c r="J53" s="560">
        <v>652.77</v>
      </c>
      <c r="K53" s="558">
        <v>5874.93</v>
      </c>
      <c r="L53" s="513">
        <v>652.77</v>
      </c>
      <c r="M53" s="561">
        <v>0</v>
      </c>
      <c r="O53" s="547">
        <v>6</v>
      </c>
      <c r="P53" s="557">
        <v>6527.7900000000009</v>
      </c>
      <c r="Q53" s="557">
        <v>0</v>
      </c>
      <c r="R53" s="562">
        <v>0</v>
      </c>
      <c r="S53" s="562">
        <v>0</v>
      </c>
      <c r="T53" s="562">
        <v>0</v>
      </c>
      <c r="U53" s="562">
        <v>0</v>
      </c>
      <c r="V53" s="562">
        <v>6527.7900000000009</v>
      </c>
      <c r="W53" s="559">
        <v>10</v>
      </c>
      <c r="X53" s="563">
        <v>652.77900000000011</v>
      </c>
      <c r="Y53" s="562">
        <v>5875.0110000000004</v>
      </c>
      <c r="Z53" s="515">
        <v>652.77900000000011</v>
      </c>
      <c r="AA53" s="564">
        <v>0</v>
      </c>
    </row>
    <row r="54" spans="1:27">
      <c r="A54" s="547">
        <v>7</v>
      </c>
      <c r="B54" s="557">
        <v>0</v>
      </c>
      <c r="C54" s="557">
        <v>0</v>
      </c>
      <c r="D54" s="557">
        <v>0</v>
      </c>
      <c r="E54" s="557">
        <v>0</v>
      </c>
      <c r="F54" s="557">
        <v>0</v>
      </c>
      <c r="G54" s="558">
        <v>0</v>
      </c>
      <c r="H54" s="558">
        <v>0</v>
      </c>
      <c r="I54" s="559">
        <v>15</v>
      </c>
      <c r="J54" s="560">
        <v>0</v>
      </c>
      <c r="K54" s="558">
        <v>0</v>
      </c>
      <c r="L54" s="513"/>
      <c r="M54" s="561">
        <v>0</v>
      </c>
      <c r="O54" s="547">
        <v>7</v>
      </c>
      <c r="P54" s="557">
        <v>0</v>
      </c>
      <c r="Q54" s="557">
        <v>0</v>
      </c>
      <c r="R54" s="562">
        <v>0</v>
      </c>
      <c r="S54" s="562">
        <v>0</v>
      </c>
      <c r="T54" s="562">
        <v>0</v>
      </c>
      <c r="U54" s="562">
        <v>0</v>
      </c>
      <c r="V54" s="562">
        <v>0</v>
      </c>
      <c r="W54" s="559">
        <v>15</v>
      </c>
      <c r="X54" s="563">
        <v>0</v>
      </c>
      <c r="Y54" s="562">
        <v>0</v>
      </c>
      <c r="Z54" s="515">
        <v>0</v>
      </c>
      <c r="AA54" s="564">
        <v>0</v>
      </c>
    </row>
    <row r="55" spans="1:27">
      <c r="A55" s="547">
        <v>8</v>
      </c>
      <c r="B55" s="557">
        <v>12774343.875598077</v>
      </c>
      <c r="C55" s="557">
        <v>12852431.640000001</v>
      </c>
      <c r="D55" s="557">
        <v>10287954</v>
      </c>
      <c r="E55" s="557">
        <v>0</v>
      </c>
      <c r="F55" s="557">
        <v>0</v>
      </c>
      <c r="G55" s="558">
        <v>6426215.8200000003</v>
      </c>
      <c r="H55" s="558">
        <v>29488513.695598077</v>
      </c>
      <c r="I55" s="559">
        <v>20</v>
      </c>
      <c r="J55" s="560">
        <v>5897702.7391196154</v>
      </c>
      <c r="K55" s="558">
        <v>19729072.776478462</v>
      </c>
      <c r="L55" s="513">
        <v>5897702.7391196154</v>
      </c>
      <c r="M55" s="561">
        <v>0</v>
      </c>
      <c r="O55" s="547">
        <v>8</v>
      </c>
      <c r="P55" s="557">
        <v>12828677.311999999</v>
      </c>
      <c r="Q55" s="557">
        <v>12852431.640000001</v>
      </c>
      <c r="R55" s="562">
        <v>0</v>
      </c>
      <c r="S55" s="562">
        <v>0</v>
      </c>
      <c r="T55" s="562">
        <v>0</v>
      </c>
      <c r="U55" s="562">
        <v>6426215.8200000003</v>
      </c>
      <c r="V55" s="562">
        <v>19254893.131999999</v>
      </c>
      <c r="W55" s="559">
        <v>20</v>
      </c>
      <c r="X55" s="563">
        <v>3850978.6264</v>
      </c>
      <c r="Y55" s="562">
        <v>21830130.325599998</v>
      </c>
      <c r="Z55" s="515">
        <v>3850978.6264</v>
      </c>
      <c r="AA55" s="564">
        <v>0</v>
      </c>
    </row>
    <row r="56" spans="1:27">
      <c r="A56" s="547">
        <v>10</v>
      </c>
      <c r="B56" s="557">
        <v>21958351.641917314</v>
      </c>
      <c r="C56" s="557">
        <v>-0.39999999850988388</v>
      </c>
      <c r="D56" s="557">
        <v>-0.39999999850988388</v>
      </c>
      <c r="E56" s="557">
        <v>0</v>
      </c>
      <c r="F56" s="557">
        <v>-45400</v>
      </c>
      <c r="G56" s="558">
        <v>-22700.199999999255</v>
      </c>
      <c r="H56" s="558">
        <v>21935651.041917317</v>
      </c>
      <c r="I56" s="559">
        <v>30</v>
      </c>
      <c r="J56" s="560">
        <v>6580695.312575195</v>
      </c>
      <c r="K56" s="558">
        <v>15332255.929342121</v>
      </c>
      <c r="L56" s="513">
        <v>6580695.312575195</v>
      </c>
      <c r="M56" s="561">
        <v>0</v>
      </c>
      <c r="O56" s="547">
        <v>10</v>
      </c>
      <c r="P56" s="557">
        <v>24874844.560500007</v>
      </c>
      <c r="Q56" s="557">
        <v>-0.39999999850988388</v>
      </c>
      <c r="R56" s="562">
        <v>0</v>
      </c>
      <c r="S56" s="562">
        <v>0</v>
      </c>
      <c r="T56" s="562">
        <v>-45400</v>
      </c>
      <c r="U56" s="562">
        <v>-22700.199999999255</v>
      </c>
      <c r="V56" s="562">
        <v>24852144.360500008</v>
      </c>
      <c r="W56" s="559">
        <v>30</v>
      </c>
      <c r="X56" s="563">
        <v>7455643.3081500027</v>
      </c>
      <c r="Y56" s="562">
        <v>17373800.852350004</v>
      </c>
      <c r="Z56" s="515">
        <v>7455643.3081500027</v>
      </c>
      <c r="AA56" s="564">
        <v>0</v>
      </c>
    </row>
    <row r="57" spans="1:27">
      <c r="A57" s="547">
        <v>12</v>
      </c>
      <c r="B57" s="557">
        <v>683672.33864457905</v>
      </c>
      <c r="C57" s="557">
        <v>7981723.0854168367</v>
      </c>
      <c r="D57" s="557">
        <v>7981723.0854168348</v>
      </c>
      <c r="E57" s="557">
        <v>0</v>
      </c>
      <c r="F57" s="557">
        <v>0</v>
      </c>
      <c r="G57" s="558">
        <v>9.3132257461547852E-10</v>
      </c>
      <c r="H57" s="558">
        <v>8665395.4240614139</v>
      </c>
      <c r="I57" s="559">
        <v>100</v>
      </c>
      <c r="J57" s="560">
        <v>8665395.4240614139</v>
      </c>
      <c r="K57" s="558">
        <v>0</v>
      </c>
      <c r="L57" s="513">
        <v>8665395.4240614139</v>
      </c>
      <c r="M57" s="561">
        <v>0</v>
      </c>
      <c r="O57" s="547">
        <v>12</v>
      </c>
      <c r="P57" s="557">
        <v>15914977.974242821</v>
      </c>
      <c r="Q57" s="557">
        <v>7981723.0854168367</v>
      </c>
      <c r="R57" s="562">
        <v>0</v>
      </c>
      <c r="S57" s="562">
        <v>0</v>
      </c>
      <c r="T57" s="562">
        <v>0</v>
      </c>
      <c r="U57" s="562">
        <v>3990861.5427084183</v>
      </c>
      <c r="V57" s="562">
        <v>19905839.516951241</v>
      </c>
      <c r="W57" s="559">
        <v>100</v>
      </c>
      <c r="X57" s="563">
        <v>19905839.516951241</v>
      </c>
      <c r="Y57" s="562">
        <v>3990861.5427084193</v>
      </c>
      <c r="Z57" s="515">
        <v>19905839.516951241</v>
      </c>
      <c r="AA57" s="564">
        <v>0</v>
      </c>
    </row>
    <row r="58" spans="1:27">
      <c r="A58" s="547">
        <v>13</v>
      </c>
      <c r="B58" s="557">
        <v>0</v>
      </c>
      <c r="C58" s="557">
        <v>0</v>
      </c>
      <c r="D58" s="557">
        <v>0</v>
      </c>
      <c r="E58" s="557">
        <v>0</v>
      </c>
      <c r="F58" s="557">
        <v>0</v>
      </c>
      <c r="G58" s="558">
        <v>0</v>
      </c>
      <c r="H58" s="558">
        <v>0</v>
      </c>
      <c r="I58" s="559"/>
      <c r="J58" s="560"/>
      <c r="K58" s="558">
        <v>0</v>
      </c>
      <c r="L58" s="513">
        <v>0</v>
      </c>
      <c r="M58" s="561">
        <v>0</v>
      </c>
      <c r="O58" s="547">
        <v>13</v>
      </c>
      <c r="P58" s="557">
        <v>0</v>
      </c>
      <c r="Q58" s="557">
        <v>0</v>
      </c>
      <c r="R58" s="562">
        <v>0</v>
      </c>
      <c r="S58" s="562">
        <v>0</v>
      </c>
      <c r="T58" s="562">
        <v>0</v>
      </c>
      <c r="U58" s="562">
        <v>0</v>
      </c>
      <c r="V58" s="562">
        <v>0</v>
      </c>
      <c r="W58" s="559"/>
      <c r="X58" s="563">
        <v>0</v>
      </c>
      <c r="Y58" s="562">
        <v>0</v>
      </c>
      <c r="Z58" s="515">
        <v>0</v>
      </c>
      <c r="AA58" s="564">
        <v>0</v>
      </c>
    </row>
    <row r="59" spans="1:27">
      <c r="A59" s="547">
        <v>17</v>
      </c>
      <c r="B59" s="557">
        <v>18065.12</v>
      </c>
      <c r="C59" s="557">
        <v>0</v>
      </c>
      <c r="D59" s="557">
        <v>0</v>
      </c>
      <c r="E59" s="557">
        <v>0</v>
      </c>
      <c r="F59" s="557">
        <v>0</v>
      </c>
      <c r="G59" s="558">
        <v>0</v>
      </c>
      <c r="H59" s="558">
        <v>18065.12</v>
      </c>
      <c r="I59" s="559">
        <v>8</v>
      </c>
      <c r="J59" s="560">
        <v>1445.2095999999999</v>
      </c>
      <c r="K59" s="558">
        <v>16619.910400000001</v>
      </c>
      <c r="L59" s="513">
        <v>1445.2095999999999</v>
      </c>
      <c r="M59" s="561">
        <v>0</v>
      </c>
      <c r="O59" s="547">
        <v>17</v>
      </c>
      <c r="P59" s="557">
        <v>18065.561600000001</v>
      </c>
      <c r="Q59" s="557">
        <v>0</v>
      </c>
      <c r="R59" s="562">
        <v>0</v>
      </c>
      <c r="S59" s="562">
        <v>0</v>
      </c>
      <c r="T59" s="562">
        <v>0</v>
      </c>
      <c r="U59" s="562">
        <v>0</v>
      </c>
      <c r="V59" s="562">
        <v>18065.561600000001</v>
      </c>
      <c r="W59" s="559">
        <v>8</v>
      </c>
      <c r="X59" s="563">
        <v>1445.2449280000001</v>
      </c>
      <c r="Y59" s="562">
        <v>16620.316672000001</v>
      </c>
      <c r="Z59" s="515">
        <v>1445.2449280000001</v>
      </c>
      <c r="AA59" s="564">
        <v>0</v>
      </c>
    </row>
    <row r="60" spans="1:27">
      <c r="A60" s="547">
        <v>38</v>
      </c>
      <c r="B60" s="557">
        <v>2103358.548</v>
      </c>
      <c r="C60" s="557">
        <v>11200170.620000001</v>
      </c>
      <c r="D60" s="557">
        <v>10845213</v>
      </c>
      <c r="E60" s="557">
        <v>0</v>
      </c>
      <c r="F60" s="557">
        <v>0</v>
      </c>
      <c r="G60" s="558">
        <v>5600085.3100000005</v>
      </c>
      <c r="H60" s="558">
        <v>18548656.858000003</v>
      </c>
      <c r="I60" s="559">
        <v>30</v>
      </c>
      <c r="J60" s="560">
        <v>5564597.0574000012</v>
      </c>
      <c r="K60" s="558">
        <v>7738932.1106000002</v>
      </c>
      <c r="L60" s="513">
        <v>5564597.0574000012</v>
      </c>
      <c r="M60" s="561">
        <v>0</v>
      </c>
      <c r="O60" s="547">
        <v>38</v>
      </c>
      <c r="P60" s="557">
        <v>2103358.3029999998</v>
      </c>
      <c r="Q60" s="557">
        <v>11200170.620000001</v>
      </c>
      <c r="R60" s="562">
        <v>0</v>
      </c>
      <c r="S60" s="562">
        <v>0</v>
      </c>
      <c r="T60" s="562">
        <v>0</v>
      </c>
      <c r="U60" s="562">
        <v>5600085.3100000005</v>
      </c>
      <c r="V60" s="562">
        <v>7703443.6129999999</v>
      </c>
      <c r="W60" s="559">
        <v>30</v>
      </c>
      <c r="X60" s="563">
        <v>2311033.0839</v>
      </c>
      <c r="Y60" s="562">
        <v>10992495.8391</v>
      </c>
      <c r="Z60" s="515">
        <v>2311033.0839</v>
      </c>
      <c r="AA60" s="564">
        <v>0</v>
      </c>
    </row>
    <row r="61" spans="1:27">
      <c r="A61" s="547">
        <v>41</v>
      </c>
      <c r="B61" s="557">
        <v>29834916.788196854</v>
      </c>
      <c r="C61" s="557">
        <v>34061192.102845982</v>
      </c>
      <c r="D61" s="557">
        <v>21129101.432845991</v>
      </c>
      <c r="E61" s="557">
        <v>0</v>
      </c>
      <c r="F61" s="557">
        <v>-1186271.1412145726</v>
      </c>
      <c r="G61" s="558">
        <v>16437460.480815705</v>
      </c>
      <c r="H61" s="558">
        <v>67401478.70185855</v>
      </c>
      <c r="I61" s="559">
        <v>25</v>
      </c>
      <c r="J61" s="560">
        <v>16850369.675464638</v>
      </c>
      <c r="K61" s="558">
        <v>45859468.074363627</v>
      </c>
      <c r="L61" s="513">
        <v>16850369.675464638</v>
      </c>
      <c r="M61" s="561">
        <v>0</v>
      </c>
      <c r="O61" s="547">
        <v>41</v>
      </c>
      <c r="P61" s="557">
        <v>29870908.725696854</v>
      </c>
      <c r="Q61" s="557">
        <v>34061192.102845982</v>
      </c>
      <c r="R61" s="562">
        <v>0</v>
      </c>
      <c r="S61" s="562">
        <v>0</v>
      </c>
      <c r="T61" s="562">
        <v>-1186271.1412145726</v>
      </c>
      <c r="U61" s="562">
        <v>16437460.480815705</v>
      </c>
      <c r="V61" s="562">
        <v>46308369.206512555</v>
      </c>
      <c r="W61" s="559">
        <v>25</v>
      </c>
      <c r="X61" s="563">
        <v>11577092.301628139</v>
      </c>
      <c r="Y61" s="562">
        <v>51168737.385700122</v>
      </c>
      <c r="Z61" s="515">
        <v>11577092.301628139</v>
      </c>
      <c r="AA61" s="564">
        <v>0</v>
      </c>
    </row>
    <row r="62" spans="1:27">
      <c r="A62" s="547">
        <v>45</v>
      </c>
      <c r="B62" s="557">
        <v>7455.8</v>
      </c>
      <c r="C62" s="557">
        <v>0</v>
      </c>
      <c r="D62" s="557">
        <v>0</v>
      </c>
      <c r="E62" s="557">
        <v>0</v>
      </c>
      <c r="F62" s="557">
        <v>0</v>
      </c>
      <c r="G62" s="558">
        <v>0</v>
      </c>
      <c r="H62" s="558">
        <v>7455.8</v>
      </c>
      <c r="I62" s="559">
        <v>45</v>
      </c>
      <c r="J62" s="560">
        <v>3355.11</v>
      </c>
      <c r="K62" s="558">
        <v>4100.6900000000005</v>
      </c>
      <c r="L62" s="513">
        <v>3355.11</v>
      </c>
      <c r="M62" s="561">
        <v>0</v>
      </c>
      <c r="O62" s="547">
        <v>45</v>
      </c>
      <c r="P62" s="557">
        <v>7456.0199999999995</v>
      </c>
      <c r="Q62" s="557">
        <v>0</v>
      </c>
      <c r="R62" s="562">
        <v>0</v>
      </c>
      <c r="S62" s="562">
        <v>0</v>
      </c>
      <c r="T62" s="562">
        <v>0</v>
      </c>
      <c r="U62" s="562">
        <v>0</v>
      </c>
      <c r="V62" s="562">
        <v>7456.0199999999995</v>
      </c>
      <c r="W62" s="559">
        <v>45</v>
      </c>
      <c r="X62" s="563">
        <v>3355.2089999999998</v>
      </c>
      <c r="Y62" s="562">
        <v>4100.8109999999997</v>
      </c>
      <c r="Z62" s="515">
        <v>3355.2089999999998</v>
      </c>
      <c r="AA62" s="564">
        <v>0</v>
      </c>
    </row>
    <row r="63" spans="1:27">
      <c r="A63" s="565">
        <v>49</v>
      </c>
      <c r="B63" s="557">
        <v>0</v>
      </c>
      <c r="C63" s="557">
        <v>0</v>
      </c>
      <c r="D63" s="557">
        <v>0</v>
      </c>
      <c r="E63" s="557">
        <v>0</v>
      </c>
      <c r="F63" s="557">
        <v>0</v>
      </c>
      <c r="G63" s="558">
        <v>0</v>
      </c>
      <c r="H63" s="558">
        <v>0</v>
      </c>
      <c r="I63" s="559">
        <v>8</v>
      </c>
      <c r="J63" s="560">
        <v>0</v>
      </c>
      <c r="K63" s="558">
        <v>0</v>
      </c>
      <c r="L63" s="513"/>
      <c r="M63" s="561">
        <v>0</v>
      </c>
      <c r="O63" s="565">
        <v>49</v>
      </c>
      <c r="P63" s="557">
        <v>0</v>
      </c>
      <c r="Q63" s="557">
        <v>0</v>
      </c>
      <c r="R63" s="562">
        <v>0</v>
      </c>
      <c r="S63" s="562">
        <v>0</v>
      </c>
      <c r="T63" s="562">
        <v>0</v>
      </c>
      <c r="U63" s="562">
        <v>0</v>
      </c>
      <c r="V63" s="562">
        <v>0</v>
      </c>
      <c r="W63" s="559">
        <v>8</v>
      </c>
      <c r="X63" s="563">
        <v>0</v>
      </c>
      <c r="Y63" s="562">
        <v>0</v>
      </c>
      <c r="Z63" s="515">
        <v>0</v>
      </c>
      <c r="AA63" s="564">
        <v>0</v>
      </c>
    </row>
    <row r="64" spans="1:27">
      <c r="A64" s="565">
        <v>50</v>
      </c>
      <c r="B64" s="557">
        <v>4019097.8264801698</v>
      </c>
      <c r="C64" s="557">
        <v>13503450.4638808</v>
      </c>
      <c r="D64" s="557">
        <v>13472314.013880797</v>
      </c>
      <c r="E64" s="557">
        <v>0</v>
      </c>
      <c r="F64" s="557">
        <v>0</v>
      </c>
      <c r="G64" s="558">
        <v>6751725.2319403999</v>
      </c>
      <c r="H64" s="558">
        <v>24243137.072301365</v>
      </c>
      <c r="I64" s="559">
        <v>55</v>
      </c>
      <c r="J64" s="560">
        <v>13333725.389765751</v>
      </c>
      <c r="K64" s="558">
        <v>4188822.9005952179</v>
      </c>
      <c r="L64" s="513">
        <v>13333725.389765751</v>
      </c>
      <c r="M64" s="561">
        <v>0</v>
      </c>
      <c r="O64" s="565">
        <v>50</v>
      </c>
      <c r="P64" s="557">
        <v>5870595.4958518539</v>
      </c>
      <c r="Q64" s="557">
        <v>13503450.4638808</v>
      </c>
      <c r="R64" s="562">
        <v>0</v>
      </c>
      <c r="S64" s="562">
        <v>0</v>
      </c>
      <c r="T64" s="562">
        <v>0</v>
      </c>
      <c r="U64" s="562">
        <v>6751725.2319403999</v>
      </c>
      <c r="V64" s="562">
        <v>12622320.727792254</v>
      </c>
      <c r="W64" s="559">
        <v>55</v>
      </c>
      <c r="X64" s="563">
        <v>6942276.4002857395</v>
      </c>
      <c r="Y64" s="562">
        <v>12431769.559446912</v>
      </c>
      <c r="Z64" s="515">
        <v>6942276.4002857395</v>
      </c>
      <c r="AA64" s="564">
        <v>0</v>
      </c>
    </row>
    <row r="65" spans="1:29">
      <c r="A65" s="547">
        <v>51</v>
      </c>
      <c r="B65" s="557">
        <v>3424736178.3704691</v>
      </c>
      <c r="C65" s="557">
        <v>430228808.79748797</v>
      </c>
      <c r="D65" s="557">
        <v>377632139.76037884</v>
      </c>
      <c r="E65" s="557">
        <v>0</v>
      </c>
      <c r="F65" s="557">
        <v>-2000</v>
      </c>
      <c r="G65" s="558">
        <v>215113404.39874399</v>
      </c>
      <c r="H65" s="558">
        <v>4017481722.529592</v>
      </c>
      <c r="I65" s="559">
        <v>6</v>
      </c>
      <c r="J65" s="560">
        <v>241048903.35177553</v>
      </c>
      <c r="K65" s="558">
        <v>3613914083.8161817</v>
      </c>
      <c r="L65" s="513">
        <v>241048903.35177553</v>
      </c>
      <c r="M65" s="561">
        <v>0</v>
      </c>
      <c r="O65" s="547">
        <v>51</v>
      </c>
      <c r="P65" s="557">
        <v>3442182323.2651763</v>
      </c>
      <c r="Q65" s="557">
        <v>430228808.79748797</v>
      </c>
      <c r="R65" s="562">
        <v>0</v>
      </c>
      <c r="S65" s="562">
        <v>0</v>
      </c>
      <c r="T65" s="562">
        <v>-2000</v>
      </c>
      <c r="U65" s="562">
        <v>215113404.39874399</v>
      </c>
      <c r="V65" s="562">
        <v>3657295727.6639204</v>
      </c>
      <c r="W65" s="559">
        <v>6</v>
      </c>
      <c r="X65" s="563">
        <v>219437743.65983522</v>
      </c>
      <c r="Y65" s="562">
        <v>3652971388.4028287</v>
      </c>
      <c r="Z65" s="515">
        <v>219437743.65983522</v>
      </c>
      <c r="AA65" s="564">
        <v>0</v>
      </c>
    </row>
    <row r="66" spans="1:29">
      <c r="A66" s="547">
        <v>43.2</v>
      </c>
      <c r="B66" s="557">
        <v>0</v>
      </c>
      <c r="C66" s="557">
        <v>0</v>
      </c>
      <c r="D66" s="557">
        <v>0</v>
      </c>
      <c r="E66" s="557">
        <v>0</v>
      </c>
      <c r="F66" s="557">
        <v>0</v>
      </c>
      <c r="G66" s="558">
        <v>0</v>
      </c>
      <c r="H66" s="558">
        <v>0</v>
      </c>
      <c r="I66" s="559">
        <v>50</v>
      </c>
      <c r="J66" s="560">
        <v>0</v>
      </c>
      <c r="K66" s="558">
        <v>0</v>
      </c>
      <c r="L66" s="513">
        <v>0</v>
      </c>
      <c r="M66" s="561">
        <v>0</v>
      </c>
      <c r="O66" s="547">
        <v>43.2</v>
      </c>
      <c r="P66" s="557">
        <v>0</v>
      </c>
      <c r="Q66" s="557">
        <v>0</v>
      </c>
      <c r="R66" s="562">
        <v>0</v>
      </c>
      <c r="S66" s="562">
        <v>0</v>
      </c>
      <c r="T66" s="562">
        <v>0</v>
      </c>
      <c r="U66" s="562">
        <v>0</v>
      </c>
      <c r="V66" s="562">
        <v>0</v>
      </c>
      <c r="W66" s="559">
        <v>50</v>
      </c>
      <c r="X66" s="563">
        <v>0</v>
      </c>
      <c r="Y66" s="562">
        <v>0</v>
      </c>
      <c r="Z66" s="515">
        <v>0</v>
      </c>
      <c r="AA66" s="564">
        <v>0</v>
      </c>
    </row>
    <row r="67" spans="1:29">
      <c r="A67" s="547" t="s">
        <v>158</v>
      </c>
      <c r="B67" s="557">
        <v>32489120.033100002</v>
      </c>
      <c r="C67" s="557">
        <v>0</v>
      </c>
      <c r="D67" s="557">
        <v>0</v>
      </c>
      <c r="E67" s="557">
        <v>0</v>
      </c>
      <c r="F67" s="557">
        <v>0</v>
      </c>
      <c r="G67" s="558">
        <v>0</v>
      </c>
      <c r="H67" s="558">
        <v>32489120.033100002</v>
      </c>
      <c r="I67" s="559">
        <v>7</v>
      </c>
      <c r="J67" s="560">
        <v>2274238.4023170001</v>
      </c>
      <c r="K67" s="558">
        <v>30214881.630783003</v>
      </c>
      <c r="L67" s="513">
        <v>2274238.4023170001</v>
      </c>
      <c r="M67" s="561">
        <v>0</v>
      </c>
      <c r="O67" s="547" t="s">
        <v>158</v>
      </c>
      <c r="P67" s="557">
        <v>32489120.033100002</v>
      </c>
      <c r="Q67" s="557">
        <v>0</v>
      </c>
      <c r="R67" s="562">
        <v>0</v>
      </c>
      <c r="S67" s="562">
        <v>0</v>
      </c>
      <c r="T67" s="562">
        <v>0</v>
      </c>
      <c r="U67" s="562">
        <v>0</v>
      </c>
      <c r="V67" s="562">
        <v>32489120.033100002</v>
      </c>
      <c r="W67" s="559">
        <v>7</v>
      </c>
      <c r="X67" s="563">
        <v>2274238.4023170001</v>
      </c>
      <c r="Y67" s="562">
        <v>30214881.630783003</v>
      </c>
      <c r="Z67" s="515">
        <v>2274238.4023170001</v>
      </c>
      <c r="AA67" s="564">
        <v>0</v>
      </c>
    </row>
    <row r="68" spans="1:29">
      <c r="A68" s="551">
        <v>14.1</v>
      </c>
      <c r="B68" s="557">
        <v>22803.271250000002</v>
      </c>
      <c r="C68" s="557">
        <v>0</v>
      </c>
      <c r="D68" s="557">
        <v>0</v>
      </c>
      <c r="E68" s="557">
        <v>0</v>
      </c>
      <c r="F68" s="557">
        <v>0</v>
      </c>
      <c r="G68" s="558">
        <v>0</v>
      </c>
      <c r="H68" s="558">
        <v>22803.271250000002</v>
      </c>
      <c r="I68" s="559">
        <v>5</v>
      </c>
      <c r="J68" s="560">
        <v>1140.1635625000001</v>
      </c>
      <c r="K68" s="558">
        <v>21663.1076875</v>
      </c>
      <c r="L68" s="513">
        <v>1140.1635625000001</v>
      </c>
      <c r="M68" s="561">
        <v>0</v>
      </c>
      <c r="O68" s="551">
        <v>14.1</v>
      </c>
      <c r="P68" s="557">
        <v>22961.981250000001</v>
      </c>
      <c r="Q68" s="557">
        <v>0</v>
      </c>
      <c r="R68" s="562">
        <v>0</v>
      </c>
      <c r="S68" s="562">
        <v>0</v>
      </c>
      <c r="T68" s="562">
        <v>0</v>
      </c>
      <c r="U68" s="566">
        <v>0</v>
      </c>
      <c r="V68" s="566">
        <v>22961.981250000001</v>
      </c>
      <c r="W68" s="559">
        <v>5</v>
      </c>
      <c r="X68" s="563">
        <v>1148.0990624999999</v>
      </c>
      <c r="Y68" s="566">
        <v>21813.882187499999</v>
      </c>
      <c r="Z68" s="515">
        <v>1148.0990624999999</v>
      </c>
      <c r="AA68" s="564">
        <v>0</v>
      </c>
    </row>
    <row r="69" spans="1:29" ht="13.5" thickBot="1">
      <c r="A69" s="567" t="s">
        <v>84</v>
      </c>
      <c r="B69" s="568">
        <v>5005318610.6236563</v>
      </c>
      <c r="C69" s="568">
        <v>509827776.30963159</v>
      </c>
      <c r="D69" s="568">
        <v>441348444.89252245</v>
      </c>
      <c r="E69" s="568">
        <v>0</v>
      </c>
      <c r="F69" s="568">
        <v>-1233671.1412145726</v>
      </c>
      <c r="G69" s="568">
        <v>250306191.04150009</v>
      </c>
      <c r="H69" s="568">
        <v>5696973246.5576782</v>
      </c>
      <c r="I69" s="568"/>
      <c r="J69" s="568">
        <v>360828402.44214165</v>
      </c>
      <c r="K69" s="568">
        <v>5153084313.3499327</v>
      </c>
      <c r="L69" s="513">
        <v>360828402.44214165</v>
      </c>
      <c r="M69" s="569" t="s">
        <v>168</v>
      </c>
      <c r="O69" s="570" t="s">
        <v>84</v>
      </c>
      <c r="P69" s="571">
        <v>5042854535.5397177</v>
      </c>
      <c r="Q69" s="571">
        <v>509827776.30963159</v>
      </c>
      <c r="R69" s="571">
        <v>0</v>
      </c>
      <c r="S69" s="571">
        <v>0</v>
      </c>
      <c r="T69" s="571">
        <v>-1233671.1412145726</v>
      </c>
      <c r="U69" s="571">
        <v>254297052.58420852</v>
      </c>
      <c r="V69" s="571">
        <v>5297151588.1239262</v>
      </c>
      <c r="W69" s="571"/>
      <c r="X69" s="571">
        <v>334367628.43235087</v>
      </c>
      <c r="Y69" s="571">
        <v>5217081012.2757835</v>
      </c>
      <c r="Z69" s="515"/>
      <c r="AA69" s="569" t="s">
        <v>168</v>
      </c>
      <c r="AC69" s="513">
        <v>26460774.009790778</v>
      </c>
    </row>
    <row r="70" spans="1:29" ht="13.5" thickTop="1">
      <c r="A70" s="553"/>
      <c r="B70" s="513" t="s">
        <v>169</v>
      </c>
      <c r="C70" s="513">
        <v>45432500.332075201</v>
      </c>
      <c r="D70" s="513">
        <v>44249409.394838341</v>
      </c>
      <c r="F70" s="513"/>
      <c r="G70" s="513"/>
      <c r="H70" s="513"/>
      <c r="J70" s="513"/>
      <c r="K70" s="513"/>
      <c r="L70" s="517"/>
      <c r="O70" s="554"/>
      <c r="P70" s="515" t="s">
        <v>159</v>
      </c>
      <c r="Q70" s="515">
        <v>45432500.332075201</v>
      </c>
      <c r="R70" s="515"/>
      <c r="S70" s="515"/>
      <c r="T70" s="515"/>
      <c r="U70" s="515"/>
      <c r="V70" s="515"/>
      <c r="W70" s="515"/>
      <c r="X70" s="515"/>
      <c r="Y70" s="515"/>
      <c r="Z70" s="515"/>
    </row>
    <row r="71" spans="1:29" ht="13.5" thickBot="1">
      <c r="A71" s="553"/>
      <c r="B71" s="513"/>
      <c r="C71" s="516">
        <v>555260276.64170682</v>
      </c>
      <c r="D71" s="516">
        <v>485597854.28736079</v>
      </c>
      <c r="E71" s="513"/>
      <c r="G71" s="513"/>
      <c r="O71" s="553"/>
      <c r="P71" s="513"/>
      <c r="Q71" s="516">
        <v>555260276.64170682</v>
      </c>
      <c r="R71" s="561"/>
      <c r="S71" s="513"/>
      <c r="T71" s="513">
        <v>0</v>
      </c>
      <c r="U71" s="513"/>
      <c r="V71" s="513"/>
      <c r="W71" s="513"/>
      <c r="X71" s="513"/>
      <c r="Y71" s="513"/>
      <c r="Z71" s="572"/>
    </row>
    <row r="72" spans="1:29" ht="13.5" thickTop="1">
      <c r="B72" s="506" t="s">
        <v>160</v>
      </c>
      <c r="C72" s="573">
        <v>0</v>
      </c>
      <c r="D72" s="573">
        <v>0</v>
      </c>
      <c r="E72" s="574"/>
      <c r="F72" s="513">
        <v>0</v>
      </c>
    </row>
    <row r="73" spans="1:29">
      <c r="C73" s="513"/>
      <c r="D73" s="513"/>
    </row>
    <row r="74" spans="1:29">
      <c r="B74" s="518" t="s">
        <v>161</v>
      </c>
      <c r="C74" s="519" t="s">
        <v>162</v>
      </c>
      <c r="D74" s="520" t="s">
        <v>163</v>
      </c>
      <c r="G74" s="575"/>
      <c r="H74" s="513"/>
      <c r="I74" s="513"/>
      <c r="M74" s="506"/>
      <c r="R74" s="576"/>
    </row>
    <row r="75" spans="1:29">
      <c r="B75" s="518" t="s">
        <v>170</v>
      </c>
      <c r="C75" s="577">
        <v>27655232.937199999</v>
      </c>
      <c r="D75" s="577">
        <v>26472141.999963138</v>
      </c>
      <c r="H75" s="578"/>
      <c r="I75" s="579"/>
      <c r="M75" s="506"/>
      <c r="R75" s="576"/>
    </row>
    <row r="76" spans="1:29">
      <c r="B76" s="518" t="s">
        <v>171</v>
      </c>
      <c r="C76" s="577">
        <v>17020480.003279202</v>
      </c>
      <c r="D76" s="577">
        <v>17020480.003279202</v>
      </c>
      <c r="G76" s="572"/>
      <c r="H76" s="580"/>
      <c r="I76" s="580"/>
      <c r="M76" s="506"/>
      <c r="R76" s="576"/>
    </row>
    <row r="77" spans="1:29">
      <c r="B77" s="521" t="s">
        <v>172</v>
      </c>
      <c r="C77" s="522">
        <v>756787.39159600053</v>
      </c>
      <c r="D77" s="522">
        <v>756787.39159600053</v>
      </c>
      <c r="G77" s="572"/>
      <c r="H77" s="580"/>
      <c r="I77" s="580"/>
      <c r="M77" s="506"/>
      <c r="R77" s="576"/>
    </row>
    <row r="78" spans="1:29" ht="13.5" thickBot="1">
      <c r="B78" s="522"/>
      <c r="C78" s="523">
        <v>45432500.332075201</v>
      </c>
      <c r="D78" s="523">
        <v>44249409.394838341</v>
      </c>
      <c r="H78" s="581"/>
      <c r="I78" s="581"/>
      <c r="M78" s="506"/>
      <c r="R78" s="576"/>
    </row>
    <row r="79" spans="1:29" ht="13.5" thickTop="1">
      <c r="C79" s="513"/>
      <c r="D79" s="513"/>
    </row>
    <row r="80" spans="1:29">
      <c r="C80" s="513"/>
      <c r="D80" s="513"/>
    </row>
    <row r="83" spans="1:25" ht="26.25">
      <c r="A83" s="524" t="s">
        <v>126</v>
      </c>
      <c r="B83" s="525"/>
      <c r="C83" s="525"/>
      <c r="D83" s="526"/>
      <c r="E83" s="526"/>
      <c r="F83" s="526"/>
      <c r="G83" s="526"/>
      <c r="H83" s="527" t="s">
        <v>127</v>
      </c>
      <c r="I83" s="528"/>
      <c r="J83" s="529" t="s">
        <v>128</v>
      </c>
      <c r="K83" s="530"/>
      <c r="M83" s="531"/>
      <c r="O83" s="524" t="s">
        <v>126</v>
      </c>
      <c r="P83" s="524"/>
      <c r="Q83" s="525"/>
      <c r="R83" s="526"/>
      <c r="S83" s="526"/>
      <c r="T83" s="526"/>
      <c r="U83" s="526"/>
      <c r="V83" s="527" t="s">
        <v>127</v>
      </c>
      <c r="W83" s="528"/>
      <c r="X83" s="529" t="s">
        <v>129</v>
      </c>
      <c r="Y83" s="532"/>
    </row>
    <row r="84" spans="1:25" ht="18.75">
      <c r="A84" s="533" t="s">
        <v>173</v>
      </c>
      <c r="B84" s="525"/>
      <c r="C84" s="525"/>
      <c r="D84" s="526"/>
      <c r="E84" s="526"/>
      <c r="F84" s="526"/>
      <c r="G84" s="526"/>
      <c r="H84" s="534" t="s">
        <v>131</v>
      </c>
      <c r="I84" s="528"/>
      <c r="J84" s="535" t="s">
        <v>132</v>
      </c>
      <c r="K84" s="528"/>
      <c r="M84" s="531"/>
      <c r="O84" s="533" t="s">
        <v>173</v>
      </c>
      <c r="P84" s="533"/>
      <c r="Q84" s="525"/>
      <c r="R84" s="526"/>
      <c r="S84" s="526"/>
      <c r="T84" s="526"/>
      <c r="U84" s="526"/>
      <c r="V84" s="534" t="s">
        <v>131</v>
      </c>
      <c r="W84" s="528"/>
      <c r="X84" s="535" t="s">
        <v>132</v>
      </c>
      <c r="Y84" s="528"/>
    </row>
    <row r="85" spans="1:25" ht="18.75">
      <c r="A85" s="524" t="s">
        <v>133</v>
      </c>
      <c r="B85" s="525"/>
      <c r="C85" s="525"/>
      <c r="D85" s="526"/>
      <c r="E85" s="526"/>
      <c r="F85" s="526"/>
      <c r="G85" s="526"/>
      <c r="H85" s="526"/>
      <c r="I85" s="526"/>
      <c r="J85" s="526"/>
      <c r="K85" s="526"/>
      <c r="M85" s="506"/>
      <c r="O85" s="524" t="s">
        <v>133</v>
      </c>
      <c r="P85" s="524"/>
      <c r="Q85" s="525"/>
      <c r="R85" s="526"/>
      <c r="S85" s="526"/>
      <c r="T85" s="526"/>
      <c r="U85" s="526"/>
      <c r="V85" s="526"/>
      <c r="W85" s="526"/>
      <c r="X85" s="526"/>
      <c r="Y85" s="526"/>
    </row>
    <row r="86" spans="1:25">
      <c r="A86" s="536"/>
      <c r="B86" s="537"/>
      <c r="C86" s="526"/>
      <c r="D86" s="526"/>
      <c r="E86" s="526"/>
      <c r="F86" s="526"/>
      <c r="G86" s="526"/>
      <c r="H86" s="526"/>
      <c r="I86" s="526"/>
      <c r="J86" s="526"/>
      <c r="K86" s="526"/>
      <c r="M86" s="506"/>
      <c r="O86" s="536"/>
      <c r="P86" s="537"/>
      <c r="Q86" s="526"/>
      <c r="R86" s="526"/>
      <c r="S86" s="526"/>
      <c r="T86" s="526"/>
      <c r="U86" s="526"/>
      <c r="V86" s="526"/>
      <c r="W86" s="526"/>
      <c r="X86" s="526"/>
      <c r="Y86" s="526"/>
    </row>
    <row r="87" spans="1:25">
      <c r="A87" s="538"/>
      <c r="B87" s="539" t="s">
        <v>134</v>
      </c>
      <c r="C87" s="540" t="s">
        <v>135</v>
      </c>
      <c r="D87" s="541" t="s">
        <v>136</v>
      </c>
      <c r="E87" s="538"/>
      <c r="F87" s="540" t="s">
        <v>137</v>
      </c>
      <c r="G87" s="541" t="s">
        <v>138</v>
      </c>
      <c r="H87" s="540" t="s">
        <v>139</v>
      </c>
      <c r="I87" s="538"/>
      <c r="J87" s="541" t="s">
        <v>25</v>
      </c>
      <c r="K87" s="542" t="s">
        <v>140</v>
      </c>
      <c r="M87" s="506"/>
      <c r="O87" s="540"/>
      <c r="P87" s="539" t="s">
        <v>134</v>
      </c>
      <c r="Q87" s="540" t="s">
        <v>135</v>
      </c>
      <c r="R87" s="540" t="s">
        <v>136</v>
      </c>
      <c r="S87" s="540"/>
      <c r="T87" s="540" t="s">
        <v>137</v>
      </c>
      <c r="U87" s="540" t="s">
        <v>138</v>
      </c>
      <c r="V87" s="540" t="s">
        <v>139</v>
      </c>
      <c r="W87" s="540"/>
      <c r="X87" s="540" t="s">
        <v>25</v>
      </c>
      <c r="Y87" s="542" t="s">
        <v>140</v>
      </c>
    </row>
    <row r="88" spans="1:25">
      <c r="A88" s="544" t="s">
        <v>141</v>
      </c>
      <c r="B88" s="545" t="s">
        <v>142</v>
      </c>
      <c r="C88" s="544" t="s">
        <v>5</v>
      </c>
      <c r="D88" s="544" t="s">
        <v>143</v>
      </c>
      <c r="E88" s="546" t="s">
        <v>144</v>
      </c>
      <c r="F88" s="544" t="s">
        <v>145</v>
      </c>
      <c r="G88" s="547" t="s">
        <v>146</v>
      </c>
      <c r="H88" s="544" t="s">
        <v>147</v>
      </c>
      <c r="I88" s="547" t="s">
        <v>16</v>
      </c>
      <c r="J88" s="544"/>
      <c r="K88" s="548" t="s">
        <v>10</v>
      </c>
      <c r="M88" s="506"/>
      <c r="O88" s="544" t="s">
        <v>141</v>
      </c>
      <c r="P88" s="545" t="s">
        <v>142</v>
      </c>
      <c r="Q88" s="544" t="s">
        <v>5</v>
      </c>
      <c r="R88" s="544" t="s">
        <v>143</v>
      </c>
      <c r="S88" s="544" t="s">
        <v>144</v>
      </c>
      <c r="T88" s="544" t="s">
        <v>145</v>
      </c>
      <c r="U88" s="544" t="s">
        <v>146</v>
      </c>
      <c r="V88" s="544" t="s">
        <v>147</v>
      </c>
      <c r="W88" s="544" t="s">
        <v>16</v>
      </c>
      <c r="X88" s="544"/>
      <c r="Y88" s="548" t="s">
        <v>10</v>
      </c>
    </row>
    <row r="89" spans="1:25">
      <c r="A89" s="549" t="s">
        <v>148</v>
      </c>
      <c r="B89" s="550" t="s">
        <v>149</v>
      </c>
      <c r="C89" s="549" t="s">
        <v>84</v>
      </c>
      <c r="D89" s="551" t="s">
        <v>150</v>
      </c>
      <c r="E89" s="552"/>
      <c r="F89" s="549" t="s">
        <v>151</v>
      </c>
      <c r="G89" s="551" t="s">
        <v>152</v>
      </c>
      <c r="H89" s="549" t="s">
        <v>153</v>
      </c>
      <c r="I89" s="551" t="s">
        <v>154</v>
      </c>
      <c r="J89" s="551" t="s">
        <v>155</v>
      </c>
      <c r="K89" s="548" t="s">
        <v>174</v>
      </c>
      <c r="L89" s="553" t="s">
        <v>167</v>
      </c>
      <c r="M89" s="506"/>
      <c r="O89" s="549" t="s">
        <v>148</v>
      </c>
      <c r="P89" s="550" t="s">
        <v>149</v>
      </c>
      <c r="Q89" s="549" t="s">
        <v>84</v>
      </c>
      <c r="R89" s="549" t="s">
        <v>150</v>
      </c>
      <c r="S89" s="549"/>
      <c r="T89" s="549" t="s">
        <v>151</v>
      </c>
      <c r="U89" s="549" t="s">
        <v>152</v>
      </c>
      <c r="V89" s="549" t="s">
        <v>153</v>
      </c>
      <c r="W89" s="549" t="s">
        <v>154</v>
      </c>
      <c r="X89" s="549" t="s">
        <v>155</v>
      </c>
      <c r="Y89" s="548" t="s">
        <v>174</v>
      </c>
    </row>
    <row r="90" spans="1:25">
      <c r="A90" s="541"/>
      <c r="B90" s="538"/>
      <c r="C90" s="555"/>
      <c r="D90" s="555"/>
      <c r="E90" s="538"/>
      <c r="F90" s="538"/>
      <c r="G90" s="538"/>
      <c r="H90" s="538"/>
      <c r="I90" s="547"/>
      <c r="J90" s="556"/>
      <c r="K90" s="538"/>
      <c r="M90" s="506"/>
      <c r="O90" s="541"/>
      <c r="P90" s="538"/>
      <c r="Q90" s="555"/>
      <c r="R90" s="555"/>
      <c r="S90" s="538"/>
      <c r="T90" s="538"/>
      <c r="U90" s="538"/>
      <c r="V90" s="538"/>
      <c r="W90" s="547"/>
      <c r="X90" s="556"/>
      <c r="Y90" s="538"/>
    </row>
    <row r="91" spans="1:25">
      <c r="A91" s="547">
        <v>1</v>
      </c>
      <c r="B91" s="557">
        <v>1343618314.4448001</v>
      </c>
      <c r="C91" s="557">
        <v>0</v>
      </c>
      <c r="D91" s="557">
        <v>0</v>
      </c>
      <c r="E91" s="557">
        <v>0</v>
      </c>
      <c r="F91" s="557">
        <v>0</v>
      </c>
      <c r="G91" s="558">
        <v>0</v>
      </c>
      <c r="H91" s="558">
        <v>1343618314.4448001</v>
      </c>
      <c r="I91" s="559">
        <v>4</v>
      </c>
      <c r="J91" s="560">
        <v>53744732.577792004</v>
      </c>
      <c r="K91" s="558">
        <v>1289873581.8670082</v>
      </c>
      <c r="L91" s="513">
        <v>53744732.577792004</v>
      </c>
      <c r="M91" s="561">
        <v>0</v>
      </c>
      <c r="O91" s="547">
        <v>1</v>
      </c>
      <c r="P91" s="557">
        <v>1343618314.0761597</v>
      </c>
      <c r="Q91" s="557">
        <v>0</v>
      </c>
      <c r="R91" s="562">
        <v>0</v>
      </c>
      <c r="S91" s="562">
        <v>0</v>
      </c>
      <c r="T91" s="562">
        <v>0</v>
      </c>
      <c r="U91" s="562">
        <v>0</v>
      </c>
      <c r="V91" s="562">
        <v>1343618314.0761597</v>
      </c>
      <c r="W91" s="559">
        <v>4</v>
      </c>
      <c r="X91" s="563">
        <v>53744732.563046388</v>
      </c>
      <c r="Y91" s="562">
        <v>1289873581.5131133</v>
      </c>
    </row>
    <row r="92" spans="1:25">
      <c r="A92" s="547" t="s">
        <v>157</v>
      </c>
      <c r="B92" s="557">
        <v>0</v>
      </c>
      <c r="C92" s="557">
        <v>0</v>
      </c>
      <c r="D92" s="557">
        <v>0</v>
      </c>
      <c r="E92" s="557">
        <v>0</v>
      </c>
      <c r="F92" s="557">
        <v>0</v>
      </c>
      <c r="G92" s="558">
        <v>0</v>
      </c>
      <c r="H92" s="558">
        <v>0</v>
      </c>
      <c r="I92" s="559">
        <v>6</v>
      </c>
      <c r="J92" s="560">
        <v>0</v>
      </c>
      <c r="K92" s="558">
        <v>0</v>
      </c>
      <c r="L92" s="513"/>
      <c r="M92" s="561">
        <v>0</v>
      </c>
      <c r="O92" s="547" t="s">
        <v>157</v>
      </c>
      <c r="P92" s="557">
        <v>0</v>
      </c>
      <c r="Q92" s="557">
        <v>0</v>
      </c>
      <c r="R92" s="562">
        <v>0</v>
      </c>
      <c r="S92" s="562">
        <v>0</v>
      </c>
      <c r="T92" s="562">
        <v>0</v>
      </c>
      <c r="U92" s="562">
        <v>0</v>
      </c>
      <c r="V92" s="562">
        <v>0</v>
      </c>
      <c r="W92" s="559">
        <v>6</v>
      </c>
      <c r="X92" s="563">
        <v>0</v>
      </c>
      <c r="Y92" s="562">
        <v>0</v>
      </c>
    </row>
    <row r="93" spans="1:25">
      <c r="A93" s="547">
        <v>2</v>
      </c>
      <c r="B93" s="557">
        <v>72283178.101199999</v>
      </c>
      <c r="C93" s="557">
        <v>0</v>
      </c>
      <c r="D93" s="557">
        <v>0</v>
      </c>
      <c r="E93" s="557">
        <v>0</v>
      </c>
      <c r="F93" s="557">
        <v>0</v>
      </c>
      <c r="G93" s="558">
        <v>0</v>
      </c>
      <c r="H93" s="558">
        <v>72283178.101199999</v>
      </c>
      <c r="I93" s="559">
        <v>6</v>
      </c>
      <c r="J93" s="560">
        <v>4336990.6860720003</v>
      </c>
      <c r="K93" s="558">
        <v>67946187.415127993</v>
      </c>
      <c r="L93" s="513">
        <v>4336990.6860720003</v>
      </c>
      <c r="M93" s="561">
        <v>0</v>
      </c>
      <c r="O93" s="547">
        <v>2</v>
      </c>
      <c r="P93" s="557">
        <v>72283178.118871987</v>
      </c>
      <c r="Q93" s="557">
        <v>0</v>
      </c>
      <c r="R93" s="562">
        <v>0</v>
      </c>
      <c r="S93" s="562">
        <v>0</v>
      </c>
      <c r="T93" s="562">
        <v>0</v>
      </c>
      <c r="U93" s="562">
        <v>0</v>
      </c>
      <c r="V93" s="562">
        <v>72283178.118871987</v>
      </c>
      <c r="W93" s="559">
        <v>6</v>
      </c>
      <c r="X93" s="563">
        <v>4336990.6871323194</v>
      </c>
      <c r="Y93" s="562">
        <v>67946187.431739673</v>
      </c>
    </row>
    <row r="94" spans="1:25">
      <c r="A94" s="547">
        <v>3</v>
      </c>
      <c r="B94" s="557">
        <v>157044.92750000002</v>
      </c>
      <c r="C94" s="557">
        <v>0</v>
      </c>
      <c r="D94" s="557">
        <v>0</v>
      </c>
      <c r="E94" s="557">
        <v>0</v>
      </c>
      <c r="F94" s="557">
        <v>0</v>
      </c>
      <c r="G94" s="558">
        <v>0</v>
      </c>
      <c r="H94" s="558">
        <v>157044.92750000002</v>
      </c>
      <c r="I94" s="559">
        <v>5</v>
      </c>
      <c r="J94" s="560">
        <v>7852.2463750000006</v>
      </c>
      <c r="K94" s="558">
        <v>149192.68112500003</v>
      </c>
      <c r="L94" s="513">
        <v>7852.2463750000006</v>
      </c>
      <c r="M94" s="561">
        <v>0</v>
      </c>
      <c r="O94" s="547">
        <v>3</v>
      </c>
      <c r="P94" s="557">
        <v>157044.52137499998</v>
      </c>
      <c r="Q94" s="557">
        <v>0</v>
      </c>
      <c r="R94" s="562">
        <v>0</v>
      </c>
      <c r="S94" s="562">
        <v>0</v>
      </c>
      <c r="T94" s="562">
        <v>0</v>
      </c>
      <c r="U94" s="562">
        <v>0</v>
      </c>
      <c r="V94" s="562">
        <v>157044.52137499998</v>
      </c>
      <c r="W94" s="559">
        <v>5</v>
      </c>
      <c r="X94" s="563">
        <v>7852.2260687499993</v>
      </c>
      <c r="Y94" s="562">
        <v>149192.29530624999</v>
      </c>
    </row>
    <row r="95" spans="1:25">
      <c r="A95" s="547">
        <v>6</v>
      </c>
      <c r="B95" s="557">
        <v>5874.93</v>
      </c>
      <c r="C95" s="557">
        <v>0</v>
      </c>
      <c r="D95" s="557">
        <v>0</v>
      </c>
      <c r="E95" s="557">
        <v>0</v>
      </c>
      <c r="F95" s="557">
        <v>0</v>
      </c>
      <c r="G95" s="558">
        <v>0</v>
      </c>
      <c r="H95" s="558">
        <v>5874.93</v>
      </c>
      <c r="I95" s="559">
        <v>10</v>
      </c>
      <c r="J95" s="560">
        <v>587.49300000000005</v>
      </c>
      <c r="K95" s="558">
        <v>5287.4369999999999</v>
      </c>
      <c r="L95" s="513">
        <v>587.49300000000005</v>
      </c>
      <c r="M95" s="561">
        <v>0</v>
      </c>
      <c r="O95" s="547">
        <v>6</v>
      </c>
      <c r="P95" s="557">
        <v>5875.0110000000004</v>
      </c>
      <c r="Q95" s="557">
        <v>0</v>
      </c>
      <c r="R95" s="562">
        <v>0</v>
      </c>
      <c r="S95" s="562">
        <v>0</v>
      </c>
      <c r="T95" s="562">
        <v>0</v>
      </c>
      <c r="U95" s="562">
        <v>0</v>
      </c>
      <c r="V95" s="562">
        <v>5875.0110000000004</v>
      </c>
      <c r="W95" s="559">
        <v>10</v>
      </c>
      <c r="X95" s="563">
        <v>587.50109999999995</v>
      </c>
      <c r="Y95" s="562">
        <v>5287.5099000000009</v>
      </c>
    </row>
    <row r="96" spans="1:25">
      <c r="A96" s="547">
        <v>7</v>
      </c>
      <c r="B96" s="557">
        <v>0</v>
      </c>
      <c r="C96" s="557">
        <v>0</v>
      </c>
      <c r="D96" s="557">
        <v>0</v>
      </c>
      <c r="E96" s="557">
        <v>0</v>
      </c>
      <c r="F96" s="557">
        <v>0</v>
      </c>
      <c r="G96" s="558">
        <v>0</v>
      </c>
      <c r="H96" s="558">
        <v>0</v>
      </c>
      <c r="I96" s="559">
        <v>15</v>
      </c>
      <c r="J96" s="560">
        <v>0</v>
      </c>
      <c r="K96" s="558">
        <v>0</v>
      </c>
      <c r="L96" s="513"/>
      <c r="M96" s="561">
        <v>0</v>
      </c>
      <c r="O96" s="547">
        <v>7</v>
      </c>
      <c r="P96" s="557">
        <v>0</v>
      </c>
      <c r="Q96" s="557">
        <v>0</v>
      </c>
      <c r="R96" s="562">
        <v>0</v>
      </c>
      <c r="S96" s="562">
        <v>0</v>
      </c>
      <c r="T96" s="562">
        <v>0</v>
      </c>
      <c r="U96" s="562">
        <v>0</v>
      </c>
      <c r="V96" s="562">
        <v>0</v>
      </c>
      <c r="W96" s="559">
        <v>15</v>
      </c>
      <c r="X96" s="563">
        <v>0</v>
      </c>
      <c r="Y96" s="562">
        <v>0</v>
      </c>
    </row>
    <row r="97" spans="1:29">
      <c r="A97" s="547">
        <v>8</v>
      </c>
      <c r="B97" s="557">
        <v>19729072.776478462</v>
      </c>
      <c r="C97" s="557">
        <v>-11965805.511610098</v>
      </c>
      <c r="D97" s="557">
        <v>-11965805.511610098</v>
      </c>
      <c r="E97" s="557">
        <v>0</v>
      </c>
      <c r="F97" s="557">
        <v>0</v>
      </c>
      <c r="G97" s="558">
        <v>-5982902.7558050491</v>
      </c>
      <c r="H97" s="558">
        <v>1780364.5090633146</v>
      </c>
      <c r="I97" s="559">
        <v>20</v>
      </c>
      <c r="J97" s="560">
        <v>356072.90181266295</v>
      </c>
      <c r="K97" s="558">
        <v>7407194.3630557004</v>
      </c>
      <c r="L97" s="513">
        <v>356072.90181266295</v>
      </c>
      <c r="M97" s="561">
        <v>0</v>
      </c>
      <c r="O97" s="547">
        <v>8</v>
      </c>
      <c r="P97" s="557">
        <v>21830130.325599998</v>
      </c>
      <c r="Q97" s="557">
        <v>-11965805.511610098</v>
      </c>
      <c r="R97" s="562">
        <v>0</v>
      </c>
      <c r="S97" s="562">
        <v>0</v>
      </c>
      <c r="T97" s="562">
        <v>0</v>
      </c>
      <c r="U97" s="562">
        <v>-5982902.7558050491</v>
      </c>
      <c r="V97" s="562">
        <v>15847227.569794949</v>
      </c>
      <c r="W97" s="559">
        <v>20</v>
      </c>
      <c r="X97" s="563">
        <v>3169445.5139589901</v>
      </c>
      <c r="Y97" s="562">
        <v>6694879.3000309095</v>
      </c>
    </row>
    <row r="98" spans="1:29">
      <c r="A98" s="547">
        <v>10</v>
      </c>
      <c r="B98" s="557">
        <v>15332255.929342121</v>
      </c>
      <c r="C98" s="557">
        <v>8304644.3391921576</v>
      </c>
      <c r="D98" s="557">
        <v>8304644.3791921549</v>
      </c>
      <c r="E98" s="557">
        <v>0</v>
      </c>
      <c r="F98" s="557">
        <v>-86191.2</v>
      </c>
      <c r="G98" s="558">
        <v>4109226.5695960787</v>
      </c>
      <c r="H98" s="558">
        <v>27746126.878130354</v>
      </c>
      <c r="I98" s="559">
        <v>30</v>
      </c>
      <c r="J98" s="560">
        <v>8323838.0634391056</v>
      </c>
      <c r="K98" s="558">
        <v>15226871.005095176</v>
      </c>
      <c r="L98" s="513">
        <v>8323838.0634391056</v>
      </c>
      <c r="M98" s="561">
        <v>0</v>
      </c>
      <c r="O98" s="547">
        <v>10</v>
      </c>
      <c r="P98" s="557">
        <v>17373800.852350004</v>
      </c>
      <c r="Q98" s="557">
        <v>8304644.3391921576</v>
      </c>
      <c r="R98" s="562">
        <v>0</v>
      </c>
      <c r="S98" s="562">
        <v>0</v>
      </c>
      <c r="T98" s="562">
        <v>-86191.2</v>
      </c>
      <c r="U98" s="562">
        <v>4109226.5695960787</v>
      </c>
      <c r="V98" s="562">
        <v>21483027.421946082</v>
      </c>
      <c r="W98" s="559">
        <v>30</v>
      </c>
      <c r="X98" s="563">
        <v>6444908.2265838245</v>
      </c>
      <c r="Y98" s="562">
        <v>19147345.764958341</v>
      </c>
    </row>
    <row r="99" spans="1:29">
      <c r="A99" s="547">
        <v>12</v>
      </c>
      <c r="B99" s="557">
        <v>0</v>
      </c>
      <c r="C99" s="557">
        <v>22400412.077606209</v>
      </c>
      <c r="D99" s="557">
        <v>22400412.077606227</v>
      </c>
      <c r="E99" s="557">
        <v>0</v>
      </c>
      <c r="F99" s="557">
        <v>0</v>
      </c>
      <c r="G99" s="558">
        <v>-9.3132257461547852E-9</v>
      </c>
      <c r="H99" s="558">
        <v>22400412.077606216</v>
      </c>
      <c r="I99" s="559">
        <v>100</v>
      </c>
      <c r="J99" s="560">
        <v>22400412.077606216</v>
      </c>
      <c r="K99" s="558">
        <v>0</v>
      </c>
      <c r="L99" s="513">
        <v>22400412.077606216</v>
      </c>
      <c r="M99" s="561">
        <v>0</v>
      </c>
      <c r="O99" s="547">
        <v>12</v>
      </c>
      <c r="P99" s="557">
        <v>3990861.5427084193</v>
      </c>
      <c r="Q99" s="557">
        <v>22400412.077606209</v>
      </c>
      <c r="R99" s="562">
        <v>0</v>
      </c>
      <c r="S99" s="562">
        <v>0</v>
      </c>
      <c r="T99" s="562">
        <v>0</v>
      </c>
      <c r="U99" s="562">
        <v>11200206.038803104</v>
      </c>
      <c r="V99" s="562">
        <v>15191067.581511524</v>
      </c>
      <c r="W99" s="559">
        <v>100</v>
      </c>
      <c r="X99" s="563">
        <v>15191067.581511524</v>
      </c>
      <c r="Y99" s="562">
        <v>11200206.038803104</v>
      </c>
      <c r="AC99" s="564"/>
    </row>
    <row r="100" spans="1:29">
      <c r="A100" s="547">
        <v>13</v>
      </c>
      <c r="B100" s="557">
        <v>0</v>
      </c>
      <c r="C100" s="557">
        <v>0</v>
      </c>
      <c r="D100" s="557">
        <v>0</v>
      </c>
      <c r="E100" s="557">
        <v>0</v>
      </c>
      <c r="F100" s="557">
        <v>0</v>
      </c>
      <c r="G100" s="558">
        <v>0</v>
      </c>
      <c r="H100" s="558">
        <v>0</v>
      </c>
      <c r="I100" s="559"/>
      <c r="J100" s="560"/>
      <c r="K100" s="558">
        <v>0</v>
      </c>
      <c r="L100" s="513">
        <v>0</v>
      </c>
      <c r="M100" s="561">
        <v>0</v>
      </c>
      <c r="O100" s="547">
        <v>13</v>
      </c>
      <c r="P100" s="557">
        <v>0</v>
      </c>
      <c r="Q100" s="557">
        <v>0</v>
      </c>
      <c r="R100" s="562">
        <v>0</v>
      </c>
      <c r="S100" s="562">
        <v>0</v>
      </c>
      <c r="T100" s="562">
        <v>0</v>
      </c>
      <c r="U100" s="562">
        <v>0</v>
      </c>
      <c r="V100" s="562">
        <v>0</v>
      </c>
      <c r="W100" s="559"/>
      <c r="X100" s="563">
        <v>0</v>
      </c>
      <c r="Y100" s="562">
        <v>0</v>
      </c>
    </row>
    <row r="101" spans="1:29">
      <c r="A101" s="547">
        <v>17</v>
      </c>
      <c r="B101" s="557">
        <v>16619.910400000001</v>
      </c>
      <c r="C101" s="557">
        <v>0</v>
      </c>
      <c r="D101" s="557">
        <v>0</v>
      </c>
      <c r="E101" s="557">
        <v>0</v>
      </c>
      <c r="F101" s="557">
        <v>0</v>
      </c>
      <c r="G101" s="558">
        <v>0</v>
      </c>
      <c r="H101" s="558">
        <v>16619.910400000001</v>
      </c>
      <c r="I101" s="559">
        <v>8</v>
      </c>
      <c r="J101" s="560">
        <v>1329.592832</v>
      </c>
      <c r="K101" s="558">
        <v>15290.317568</v>
      </c>
      <c r="L101" s="513">
        <v>1329.592832</v>
      </c>
      <c r="M101" s="561">
        <v>0</v>
      </c>
      <c r="O101" s="547">
        <v>17</v>
      </c>
      <c r="P101" s="557">
        <v>16620.316672000001</v>
      </c>
      <c r="Q101" s="557">
        <v>0</v>
      </c>
      <c r="R101" s="562">
        <v>0</v>
      </c>
      <c r="S101" s="562">
        <v>0</v>
      </c>
      <c r="T101" s="562">
        <v>0</v>
      </c>
      <c r="U101" s="562">
        <v>0</v>
      </c>
      <c r="V101" s="562">
        <v>16620.316672000001</v>
      </c>
      <c r="W101" s="559">
        <v>8</v>
      </c>
      <c r="X101" s="563">
        <v>1329.6253337600001</v>
      </c>
      <c r="Y101" s="562">
        <v>15290.691338240002</v>
      </c>
    </row>
    <row r="102" spans="1:29">
      <c r="A102" s="547">
        <v>38</v>
      </c>
      <c r="B102" s="557">
        <v>7738932.1106000002</v>
      </c>
      <c r="C102" s="557">
        <v>3124486.2800000003</v>
      </c>
      <c r="D102" s="557">
        <v>3124486.2800000003</v>
      </c>
      <c r="E102" s="557">
        <v>0</v>
      </c>
      <c r="F102" s="557">
        <v>0</v>
      </c>
      <c r="G102" s="558">
        <v>1562243.1400000001</v>
      </c>
      <c r="H102" s="558">
        <v>12425661.5306</v>
      </c>
      <c r="I102" s="559">
        <v>30</v>
      </c>
      <c r="J102" s="560">
        <v>3727698.4591799998</v>
      </c>
      <c r="K102" s="558">
        <v>7135719.9314200003</v>
      </c>
      <c r="L102" s="513">
        <v>3727698.4591799998</v>
      </c>
      <c r="M102" s="561">
        <v>0</v>
      </c>
      <c r="O102" s="547">
        <v>38</v>
      </c>
      <c r="P102" s="557">
        <v>10992495.8391</v>
      </c>
      <c r="Q102" s="557">
        <v>3124486.2800000003</v>
      </c>
      <c r="R102" s="562">
        <v>0</v>
      </c>
      <c r="S102" s="562">
        <v>0</v>
      </c>
      <c r="T102" s="562">
        <v>0</v>
      </c>
      <c r="U102" s="562">
        <v>1562243.1400000001</v>
      </c>
      <c r="V102" s="562">
        <v>12554738.9791</v>
      </c>
      <c r="W102" s="559">
        <v>30</v>
      </c>
      <c r="X102" s="563">
        <v>3766421.6937300004</v>
      </c>
      <c r="Y102" s="562">
        <v>10350560.42537</v>
      </c>
    </row>
    <row r="103" spans="1:29">
      <c r="A103" s="547">
        <v>41</v>
      </c>
      <c r="B103" s="557">
        <v>45859468.074363627</v>
      </c>
      <c r="C103" s="557">
        <v>51884269.655648969</v>
      </c>
      <c r="D103" s="557">
        <v>56003623.434285328</v>
      </c>
      <c r="E103" s="557">
        <v>0</v>
      </c>
      <c r="F103" s="557">
        <v>0</v>
      </c>
      <c r="G103" s="558">
        <v>25942134.827824485</v>
      </c>
      <c r="H103" s="558">
        <v>127805226.33647344</v>
      </c>
      <c r="I103" s="559">
        <v>25</v>
      </c>
      <c r="J103" s="560">
        <v>31951306.584118355</v>
      </c>
      <c r="K103" s="558">
        <v>65792431.145894244</v>
      </c>
      <c r="L103" s="513">
        <v>31951306.584118355</v>
      </c>
      <c r="M103" s="561">
        <v>0</v>
      </c>
      <c r="O103" s="547">
        <v>41</v>
      </c>
      <c r="P103" s="557">
        <v>51168737.385700122</v>
      </c>
      <c r="Q103" s="557">
        <v>51884269.655648969</v>
      </c>
      <c r="R103" s="562">
        <v>0</v>
      </c>
      <c r="S103" s="562">
        <v>0</v>
      </c>
      <c r="T103" s="562">
        <v>0</v>
      </c>
      <c r="U103" s="562">
        <v>25942134.827824485</v>
      </c>
      <c r="V103" s="562">
        <v>77110872.21352461</v>
      </c>
      <c r="W103" s="559">
        <v>25</v>
      </c>
      <c r="X103" s="563">
        <v>19277718.053381152</v>
      </c>
      <c r="Y103" s="562">
        <v>83775288.987967938</v>
      </c>
    </row>
    <row r="104" spans="1:29">
      <c r="A104" s="547">
        <v>45</v>
      </c>
      <c r="B104" s="557">
        <v>4100.6900000000005</v>
      </c>
      <c r="C104" s="557">
        <v>0</v>
      </c>
      <c r="D104" s="557">
        <v>0</v>
      </c>
      <c r="E104" s="557">
        <v>0</v>
      </c>
      <c r="F104" s="557">
        <v>0</v>
      </c>
      <c r="G104" s="558">
        <v>0</v>
      </c>
      <c r="H104" s="558">
        <v>4100.6900000000005</v>
      </c>
      <c r="I104" s="559">
        <v>45</v>
      </c>
      <c r="J104" s="560">
        <v>1845.3105000000003</v>
      </c>
      <c r="K104" s="558">
        <v>2255.3795</v>
      </c>
      <c r="L104" s="513">
        <v>1845.3105000000003</v>
      </c>
      <c r="M104" s="561">
        <v>0</v>
      </c>
      <c r="O104" s="547">
        <v>45</v>
      </c>
      <c r="P104" s="557">
        <v>4100.8109999999997</v>
      </c>
      <c r="Q104" s="557">
        <v>0</v>
      </c>
      <c r="R104" s="562">
        <v>0</v>
      </c>
      <c r="S104" s="562">
        <v>0</v>
      </c>
      <c r="T104" s="562">
        <v>0</v>
      </c>
      <c r="U104" s="562">
        <v>0</v>
      </c>
      <c r="V104" s="562">
        <v>4100.8109999999997</v>
      </c>
      <c r="W104" s="559">
        <v>45</v>
      </c>
      <c r="X104" s="563">
        <v>1845.3649499999999</v>
      </c>
      <c r="Y104" s="562">
        <v>2255.4460499999996</v>
      </c>
    </row>
    <row r="105" spans="1:29">
      <c r="A105" s="565">
        <v>49</v>
      </c>
      <c r="B105" s="557">
        <v>0</v>
      </c>
      <c r="C105" s="557">
        <v>0</v>
      </c>
      <c r="D105" s="557">
        <v>0</v>
      </c>
      <c r="E105" s="557">
        <v>0</v>
      </c>
      <c r="F105" s="557">
        <v>0</v>
      </c>
      <c r="G105" s="558">
        <v>0</v>
      </c>
      <c r="H105" s="558">
        <v>0</v>
      </c>
      <c r="I105" s="559">
        <v>8</v>
      </c>
      <c r="J105" s="560">
        <v>0</v>
      </c>
      <c r="K105" s="558">
        <v>0</v>
      </c>
      <c r="L105" s="513"/>
      <c r="M105" s="561">
        <v>0</v>
      </c>
      <c r="O105" s="565">
        <v>49</v>
      </c>
      <c r="P105" s="557">
        <v>0</v>
      </c>
      <c r="Q105" s="557">
        <v>0</v>
      </c>
      <c r="R105" s="562">
        <v>0</v>
      </c>
      <c r="S105" s="562">
        <v>0</v>
      </c>
      <c r="T105" s="562">
        <v>0</v>
      </c>
      <c r="U105" s="562">
        <v>0</v>
      </c>
      <c r="V105" s="562">
        <v>0</v>
      </c>
      <c r="W105" s="559">
        <v>8</v>
      </c>
      <c r="X105" s="563">
        <v>0</v>
      </c>
      <c r="Y105" s="562">
        <v>0</v>
      </c>
    </row>
    <row r="106" spans="1:29">
      <c r="A106" s="565">
        <v>50</v>
      </c>
      <c r="B106" s="557">
        <v>4188822.9005952179</v>
      </c>
      <c r="C106" s="557">
        <v>-11823055.105162546</v>
      </c>
      <c r="D106" s="557">
        <v>-11823055.10516254</v>
      </c>
      <c r="E106" s="557">
        <v>0</v>
      </c>
      <c r="F106" s="557">
        <v>0</v>
      </c>
      <c r="G106" s="558">
        <v>-5911527.552581273</v>
      </c>
      <c r="H106" s="558">
        <v>-13545759.757148596</v>
      </c>
      <c r="I106" s="559">
        <v>55</v>
      </c>
      <c r="J106" s="560">
        <v>-7450167.8664317271</v>
      </c>
      <c r="K106" s="558">
        <v>-184064.33813560102</v>
      </c>
      <c r="L106" s="513">
        <v>-7450167.8664317271</v>
      </c>
      <c r="M106" s="561">
        <v>0</v>
      </c>
      <c r="O106" s="565">
        <v>50</v>
      </c>
      <c r="P106" s="557">
        <v>12431769.559446912</v>
      </c>
      <c r="Q106" s="557">
        <v>-11823055.105162546</v>
      </c>
      <c r="R106" s="562">
        <v>0</v>
      </c>
      <c r="S106" s="562">
        <v>0</v>
      </c>
      <c r="T106" s="562">
        <v>0</v>
      </c>
      <c r="U106" s="562">
        <v>-5911527.552581273</v>
      </c>
      <c r="V106" s="562">
        <v>6520242.0068656392</v>
      </c>
      <c r="W106" s="559">
        <v>55</v>
      </c>
      <c r="X106" s="563">
        <v>3586133.1037761015</v>
      </c>
      <c r="Y106" s="562">
        <v>-2977418.6494917353</v>
      </c>
    </row>
    <row r="107" spans="1:29">
      <c r="A107" s="547">
        <v>51</v>
      </c>
      <c r="B107" s="557">
        <v>3613914083.8161817</v>
      </c>
      <c r="C107" s="557">
        <v>441541510.74841207</v>
      </c>
      <c r="D107" s="557">
        <v>430128164.88981116</v>
      </c>
      <c r="E107" s="557">
        <v>0</v>
      </c>
      <c r="F107" s="557">
        <v>0</v>
      </c>
      <c r="G107" s="558">
        <v>220770755.37420604</v>
      </c>
      <c r="H107" s="558">
        <v>4264813004.0801988</v>
      </c>
      <c r="I107" s="559">
        <v>6</v>
      </c>
      <c r="J107" s="560">
        <v>255888780.24481192</v>
      </c>
      <c r="K107" s="558">
        <v>3799566814.3197818</v>
      </c>
      <c r="L107" s="513">
        <v>255888780.24481192</v>
      </c>
      <c r="M107" s="561">
        <v>0</v>
      </c>
      <c r="O107" s="547">
        <v>51</v>
      </c>
      <c r="P107" s="557">
        <v>3652971388.4028287</v>
      </c>
      <c r="Q107" s="557">
        <v>441541510.74841207</v>
      </c>
      <c r="R107" s="562">
        <v>0</v>
      </c>
      <c r="S107" s="562">
        <v>0</v>
      </c>
      <c r="T107" s="562">
        <v>0</v>
      </c>
      <c r="U107" s="562">
        <v>220770755.37420604</v>
      </c>
      <c r="V107" s="562">
        <v>3873742143.7770348</v>
      </c>
      <c r="W107" s="559">
        <v>6</v>
      </c>
      <c r="X107" s="563">
        <v>232424528.62662208</v>
      </c>
      <c r="Y107" s="562">
        <v>3862088370.5246186</v>
      </c>
    </row>
    <row r="108" spans="1:29">
      <c r="A108" s="547">
        <v>43.2</v>
      </c>
      <c r="B108" s="557">
        <v>0</v>
      </c>
      <c r="C108" s="557">
        <v>0</v>
      </c>
      <c r="D108" s="557">
        <v>0</v>
      </c>
      <c r="E108" s="557">
        <v>0</v>
      </c>
      <c r="F108" s="557">
        <v>0</v>
      </c>
      <c r="G108" s="558">
        <v>0</v>
      </c>
      <c r="H108" s="558">
        <v>0</v>
      </c>
      <c r="I108" s="559">
        <v>50</v>
      </c>
      <c r="J108" s="560">
        <v>0</v>
      </c>
      <c r="K108" s="558">
        <v>0</v>
      </c>
      <c r="L108" s="513">
        <v>0</v>
      </c>
      <c r="M108" s="561">
        <v>0</v>
      </c>
      <c r="O108" s="547">
        <v>43.2</v>
      </c>
      <c r="P108" s="557">
        <v>0</v>
      </c>
      <c r="Q108" s="557">
        <v>0</v>
      </c>
      <c r="R108" s="562">
        <v>0</v>
      </c>
      <c r="S108" s="562">
        <v>0</v>
      </c>
      <c r="T108" s="562">
        <v>0</v>
      </c>
      <c r="U108" s="562">
        <v>0</v>
      </c>
      <c r="V108" s="562">
        <v>0</v>
      </c>
      <c r="W108" s="559">
        <v>50</v>
      </c>
      <c r="X108" s="563">
        <v>0</v>
      </c>
      <c r="Y108" s="562">
        <v>0</v>
      </c>
    </row>
    <row r="109" spans="1:29">
      <c r="A109" s="547" t="s">
        <v>158</v>
      </c>
      <c r="B109" s="557">
        <v>30214881.630783003</v>
      </c>
      <c r="C109" s="557">
        <v>0</v>
      </c>
      <c r="D109" s="557">
        <v>0</v>
      </c>
      <c r="E109" s="557">
        <v>0</v>
      </c>
      <c r="F109" s="557">
        <v>0</v>
      </c>
      <c r="G109" s="558">
        <v>0</v>
      </c>
      <c r="H109" s="558">
        <v>30214881.630783003</v>
      </c>
      <c r="I109" s="559">
        <v>7</v>
      </c>
      <c r="J109" s="560">
        <v>2115041.7141548102</v>
      </c>
      <c r="K109" s="558">
        <v>28099839.916628193</v>
      </c>
      <c r="L109" s="513">
        <v>2115041.7141548102</v>
      </c>
      <c r="M109" s="561">
        <v>0</v>
      </c>
      <c r="O109" s="547" t="s">
        <v>158</v>
      </c>
      <c r="P109" s="557">
        <v>30214881.630783003</v>
      </c>
      <c r="Q109" s="557">
        <v>0</v>
      </c>
      <c r="R109" s="562">
        <v>0</v>
      </c>
      <c r="S109" s="562">
        <v>0</v>
      </c>
      <c r="T109" s="562">
        <v>0</v>
      </c>
      <c r="U109" s="562">
        <v>0</v>
      </c>
      <c r="V109" s="562">
        <v>30214881.630783003</v>
      </c>
      <c r="W109" s="559">
        <v>7</v>
      </c>
      <c r="X109" s="563">
        <v>2115041.7141548102</v>
      </c>
      <c r="Y109" s="562">
        <v>28099839.916628193</v>
      </c>
    </row>
    <row r="110" spans="1:29">
      <c r="A110" s="551">
        <v>14.1</v>
      </c>
      <c r="B110" s="557">
        <v>21663.1076875</v>
      </c>
      <c r="C110" s="557">
        <v>0</v>
      </c>
      <c r="D110" s="557">
        <v>0</v>
      </c>
      <c r="E110" s="557">
        <v>0</v>
      </c>
      <c r="F110" s="557">
        <v>0</v>
      </c>
      <c r="G110" s="558">
        <v>0</v>
      </c>
      <c r="H110" s="558">
        <v>21663.1076875</v>
      </c>
      <c r="I110" s="559">
        <v>5</v>
      </c>
      <c r="J110" s="560">
        <v>1083.155384375</v>
      </c>
      <c r="K110" s="558">
        <v>20579.952303124999</v>
      </c>
      <c r="L110" s="513">
        <v>1083.155384375</v>
      </c>
      <c r="M110" s="561">
        <v>0</v>
      </c>
      <c r="O110" s="551">
        <v>14.1</v>
      </c>
      <c r="P110" s="557">
        <v>21813.882187499999</v>
      </c>
      <c r="Q110" s="557">
        <v>0</v>
      </c>
      <c r="R110" s="562">
        <v>0</v>
      </c>
      <c r="S110" s="562">
        <v>0</v>
      </c>
      <c r="T110" s="562">
        <v>0</v>
      </c>
      <c r="U110" s="566">
        <v>0</v>
      </c>
      <c r="V110" s="566">
        <v>21813.882187499999</v>
      </c>
      <c r="W110" s="559">
        <v>5</v>
      </c>
      <c r="X110" s="563">
        <v>1090.6941093749999</v>
      </c>
      <c r="Y110" s="566">
        <v>20723.188078125</v>
      </c>
    </row>
    <row r="111" spans="1:29" ht="13.5" thickBot="1">
      <c r="A111" s="567" t="s">
        <v>84</v>
      </c>
      <c r="B111" s="568">
        <v>5153084313.3499327</v>
      </c>
      <c r="C111" s="568">
        <v>503466462.48408675</v>
      </c>
      <c r="D111" s="568">
        <v>496172470.44412225</v>
      </c>
      <c r="E111" s="568">
        <v>0</v>
      </c>
      <c r="F111" s="568">
        <v>-86191.2</v>
      </c>
      <c r="G111" s="568">
        <v>240489929.60324025</v>
      </c>
      <c r="H111" s="568">
        <v>5889746713.397295</v>
      </c>
      <c r="I111" s="568"/>
      <c r="J111" s="568">
        <v>375407403.24064672</v>
      </c>
      <c r="K111" s="568">
        <v>5281057181.3933716</v>
      </c>
      <c r="L111" s="513">
        <v>375407403.24064672</v>
      </c>
      <c r="M111" s="569" t="s">
        <v>168</v>
      </c>
      <c r="O111" s="570" t="s">
        <v>84</v>
      </c>
      <c r="P111" s="571">
        <v>5217081012.2757835</v>
      </c>
      <c r="Q111" s="571">
        <v>503466462.48408675</v>
      </c>
      <c r="R111" s="571">
        <v>0</v>
      </c>
      <c r="S111" s="571">
        <v>0</v>
      </c>
      <c r="T111" s="571">
        <v>-86191.2</v>
      </c>
      <c r="U111" s="571">
        <v>251690135.64204338</v>
      </c>
      <c r="V111" s="571">
        <v>5468771147.9178267</v>
      </c>
      <c r="W111" s="571"/>
      <c r="X111" s="571">
        <v>344069693.17545909</v>
      </c>
      <c r="Y111" s="571">
        <v>5376391590.3844109</v>
      </c>
      <c r="AC111" s="513">
        <v>31337710.065187633</v>
      </c>
    </row>
    <row r="112" spans="1:29" ht="13.5" thickTop="1">
      <c r="A112" s="553"/>
      <c r="B112" s="513" t="s">
        <v>175</v>
      </c>
      <c r="C112" s="513">
        <v>14317415.368322199</v>
      </c>
      <c r="D112" s="513">
        <v>14317415.368322199</v>
      </c>
      <c r="F112" s="513"/>
      <c r="G112" s="513"/>
      <c r="H112" s="513"/>
      <c r="K112" s="513"/>
      <c r="L112" s="517"/>
      <c r="O112" s="554"/>
      <c r="P112" s="515" t="s">
        <v>159</v>
      </c>
      <c r="Q112" s="515">
        <v>14317415.368322199</v>
      </c>
      <c r="R112" s="515"/>
      <c r="S112" s="515"/>
      <c r="T112" s="515"/>
      <c r="U112" s="515"/>
      <c r="V112" s="515"/>
      <c r="W112" s="515"/>
      <c r="X112" s="515"/>
      <c r="Y112" s="515"/>
    </row>
    <row r="113" spans="1:25" ht="13.5" thickBot="1">
      <c r="A113" s="553"/>
      <c r="B113" s="513"/>
      <c r="C113" s="516">
        <v>517783877.85240895</v>
      </c>
      <c r="D113" s="516">
        <v>510489885.81244445</v>
      </c>
      <c r="E113" s="513"/>
      <c r="G113" s="513"/>
      <c r="O113" s="553"/>
      <c r="P113" s="513"/>
      <c r="Q113" s="516">
        <v>517783877.85240895</v>
      </c>
      <c r="R113" s="561"/>
      <c r="S113" s="513"/>
      <c r="T113" s="513"/>
      <c r="U113" s="513"/>
      <c r="V113" s="513"/>
      <c r="W113" s="513"/>
      <c r="X113" s="513"/>
      <c r="Y113" s="513"/>
    </row>
    <row r="114" spans="1:25" ht="13.5" thickTop="1">
      <c r="B114" s="506" t="s">
        <v>160</v>
      </c>
      <c r="C114" s="513">
        <v>0</v>
      </c>
      <c r="D114" s="513">
        <v>0</v>
      </c>
    </row>
    <row r="115" spans="1:25">
      <c r="C115" s="513"/>
      <c r="D115" s="513"/>
      <c r="J115" s="513">
        <f>J111-X111</f>
        <v>31337710.065187633</v>
      </c>
    </row>
    <row r="116" spans="1:25">
      <c r="B116" s="518" t="s">
        <v>117</v>
      </c>
      <c r="C116" s="519" t="s">
        <v>162</v>
      </c>
      <c r="D116" s="520" t="s">
        <v>163</v>
      </c>
    </row>
    <row r="117" spans="1:25">
      <c r="B117" s="521" t="s">
        <v>170</v>
      </c>
      <c r="C117" s="522">
        <v>0</v>
      </c>
      <c r="D117" s="522">
        <v>0</v>
      </c>
    </row>
    <row r="118" spans="1:25">
      <c r="B118" s="521" t="s">
        <v>171</v>
      </c>
      <c r="C118" s="522">
        <v>14316869.131183401</v>
      </c>
      <c r="D118" s="522">
        <v>14316869.131183401</v>
      </c>
    </row>
    <row r="119" spans="1:25">
      <c r="B119" s="521" t="s">
        <v>176</v>
      </c>
      <c r="C119" s="522">
        <v>546.23713879913089</v>
      </c>
      <c r="D119" s="522">
        <v>546.23713879913089</v>
      </c>
    </row>
    <row r="120" spans="1:25">
      <c r="B120" s="521" t="s">
        <v>177</v>
      </c>
      <c r="C120" s="522">
        <v>0</v>
      </c>
      <c r="D120" s="522">
        <v>0</v>
      </c>
    </row>
    <row r="121" spans="1:25" ht="13.5" thickBot="1">
      <c r="B121" s="522"/>
      <c r="C121" s="523">
        <v>14317415.368322199</v>
      </c>
      <c r="D121" s="523">
        <v>14317415.368322199</v>
      </c>
    </row>
    <row r="122" spans="1:25" ht="13.5" thickTop="1"/>
    <row r="125" spans="1:25" ht="26.25">
      <c r="A125" s="524" t="s">
        <v>126</v>
      </c>
      <c r="B125" s="525"/>
      <c r="C125" s="525"/>
      <c r="D125" s="526"/>
      <c r="E125" s="526"/>
      <c r="F125" s="526"/>
      <c r="G125" s="526"/>
      <c r="H125" s="527" t="s">
        <v>127</v>
      </c>
      <c r="I125" s="528"/>
      <c r="J125" s="529" t="s">
        <v>128</v>
      </c>
      <c r="K125" s="530"/>
      <c r="M125" s="531"/>
      <c r="O125" s="524" t="s">
        <v>126</v>
      </c>
      <c r="P125" s="524"/>
      <c r="Q125" s="525"/>
      <c r="R125" s="526"/>
      <c r="S125" s="526"/>
      <c r="T125" s="526"/>
      <c r="U125" s="526"/>
      <c r="V125" s="527" t="s">
        <v>127</v>
      </c>
      <c r="W125" s="528"/>
      <c r="X125" s="529" t="s">
        <v>129</v>
      </c>
      <c r="Y125" s="532"/>
    </row>
    <row r="126" spans="1:25" ht="18.75">
      <c r="A126" s="533" t="s">
        <v>178</v>
      </c>
      <c r="B126" s="525"/>
      <c r="C126" s="525"/>
      <c r="D126" s="526"/>
      <c r="E126" s="526"/>
      <c r="F126" s="526"/>
      <c r="G126" s="526"/>
      <c r="H126" s="534" t="s">
        <v>131</v>
      </c>
      <c r="I126" s="528"/>
      <c r="J126" s="535" t="s">
        <v>132</v>
      </c>
      <c r="K126" s="528"/>
      <c r="M126" s="531"/>
      <c r="O126" s="533" t="s">
        <v>178</v>
      </c>
      <c r="P126" s="533"/>
      <c r="Q126" s="525"/>
      <c r="R126" s="526"/>
      <c r="S126" s="526"/>
      <c r="T126" s="526"/>
      <c r="U126" s="526"/>
      <c r="V126" s="534" t="s">
        <v>131</v>
      </c>
      <c r="W126" s="528"/>
      <c r="X126" s="535" t="s">
        <v>132</v>
      </c>
      <c r="Y126" s="528"/>
    </row>
    <row r="127" spans="1:25" ht="18.75">
      <c r="A127" s="524" t="s">
        <v>133</v>
      </c>
      <c r="B127" s="525"/>
      <c r="C127" s="525"/>
      <c r="D127" s="526"/>
      <c r="E127" s="526"/>
      <c r="F127" s="526"/>
      <c r="G127" s="526"/>
      <c r="H127" s="526"/>
      <c r="I127" s="526"/>
      <c r="J127" s="526"/>
      <c r="K127" s="526"/>
      <c r="M127" s="506"/>
      <c r="O127" s="524" t="s">
        <v>133</v>
      </c>
      <c r="P127" s="524"/>
      <c r="Q127" s="525"/>
      <c r="R127" s="526"/>
      <c r="S127" s="526"/>
      <c r="T127" s="526"/>
      <c r="U127" s="526"/>
      <c r="V127" s="526"/>
      <c r="W127" s="526"/>
      <c r="X127" s="526"/>
      <c r="Y127" s="526"/>
    </row>
    <row r="128" spans="1:25">
      <c r="A128" s="536"/>
      <c r="B128" s="537"/>
      <c r="C128" s="526"/>
      <c r="D128" s="526"/>
      <c r="E128" s="526"/>
      <c r="F128" s="526"/>
      <c r="G128" s="526"/>
      <c r="H128" s="526"/>
      <c r="I128" s="526"/>
      <c r="J128" s="526"/>
      <c r="K128" s="526"/>
      <c r="M128" s="506"/>
      <c r="O128" s="536"/>
      <c r="P128" s="537"/>
      <c r="Q128" s="526"/>
      <c r="R128" s="526"/>
      <c r="S128" s="526"/>
      <c r="T128" s="526"/>
      <c r="U128" s="526"/>
      <c r="V128" s="526"/>
      <c r="W128" s="526"/>
      <c r="X128" s="526"/>
      <c r="Y128" s="526"/>
    </row>
    <row r="129" spans="1:29">
      <c r="A129" s="538"/>
      <c r="B129" s="539" t="s">
        <v>134</v>
      </c>
      <c r="C129" s="540" t="s">
        <v>135</v>
      </c>
      <c r="D129" s="541" t="s">
        <v>136</v>
      </c>
      <c r="E129" s="538"/>
      <c r="F129" s="540" t="s">
        <v>137</v>
      </c>
      <c r="G129" s="541" t="s">
        <v>138</v>
      </c>
      <c r="H129" s="540" t="s">
        <v>139</v>
      </c>
      <c r="I129" s="538"/>
      <c r="J129" s="541" t="s">
        <v>25</v>
      </c>
      <c r="K129" s="542" t="s">
        <v>140</v>
      </c>
      <c r="M129" s="506"/>
      <c r="O129" s="540"/>
      <c r="P129" s="539" t="s">
        <v>134</v>
      </c>
      <c r="Q129" s="540" t="s">
        <v>135</v>
      </c>
      <c r="R129" s="540" t="s">
        <v>136</v>
      </c>
      <c r="S129" s="540"/>
      <c r="T129" s="540" t="s">
        <v>137</v>
      </c>
      <c r="U129" s="540" t="s">
        <v>138</v>
      </c>
      <c r="V129" s="540" t="s">
        <v>139</v>
      </c>
      <c r="W129" s="540"/>
      <c r="X129" s="540" t="s">
        <v>25</v>
      </c>
      <c r="Y129" s="542" t="s">
        <v>140</v>
      </c>
    </row>
    <row r="130" spans="1:29">
      <c r="A130" s="544" t="s">
        <v>141</v>
      </c>
      <c r="B130" s="545" t="s">
        <v>142</v>
      </c>
      <c r="C130" s="544" t="s">
        <v>5</v>
      </c>
      <c r="D130" s="544" t="s">
        <v>143</v>
      </c>
      <c r="E130" s="546" t="s">
        <v>144</v>
      </c>
      <c r="F130" s="544" t="s">
        <v>145</v>
      </c>
      <c r="G130" s="547" t="s">
        <v>146</v>
      </c>
      <c r="H130" s="544" t="s">
        <v>147</v>
      </c>
      <c r="I130" s="547" t="s">
        <v>16</v>
      </c>
      <c r="J130" s="544"/>
      <c r="K130" s="548" t="s">
        <v>10</v>
      </c>
      <c r="M130" s="506"/>
      <c r="O130" s="544" t="s">
        <v>141</v>
      </c>
      <c r="P130" s="545" t="s">
        <v>142</v>
      </c>
      <c r="Q130" s="544" t="s">
        <v>5</v>
      </c>
      <c r="R130" s="544" t="s">
        <v>143</v>
      </c>
      <c r="S130" s="544" t="s">
        <v>144</v>
      </c>
      <c r="T130" s="544" t="s">
        <v>145</v>
      </c>
      <c r="U130" s="544" t="s">
        <v>146</v>
      </c>
      <c r="V130" s="544" t="s">
        <v>147</v>
      </c>
      <c r="W130" s="544" t="s">
        <v>16</v>
      </c>
      <c r="X130" s="544"/>
      <c r="Y130" s="548" t="s">
        <v>10</v>
      </c>
    </row>
    <row r="131" spans="1:29">
      <c r="A131" s="549" t="s">
        <v>148</v>
      </c>
      <c r="B131" s="550" t="s">
        <v>149</v>
      </c>
      <c r="C131" s="549" t="s">
        <v>84</v>
      </c>
      <c r="D131" s="551" t="s">
        <v>150</v>
      </c>
      <c r="E131" s="552"/>
      <c r="F131" s="549" t="s">
        <v>151</v>
      </c>
      <c r="G131" s="551" t="s">
        <v>152</v>
      </c>
      <c r="H131" s="549" t="s">
        <v>153</v>
      </c>
      <c r="I131" s="551" t="s">
        <v>154</v>
      </c>
      <c r="J131" s="551" t="s">
        <v>155</v>
      </c>
      <c r="K131" s="548" t="s">
        <v>179</v>
      </c>
      <c r="L131" s="553" t="s">
        <v>167</v>
      </c>
      <c r="M131" s="506"/>
      <c r="O131" s="549" t="s">
        <v>148</v>
      </c>
      <c r="P131" s="550" t="s">
        <v>149</v>
      </c>
      <c r="Q131" s="549" t="s">
        <v>84</v>
      </c>
      <c r="R131" s="549" t="s">
        <v>150</v>
      </c>
      <c r="S131" s="549"/>
      <c r="T131" s="549" t="s">
        <v>151</v>
      </c>
      <c r="U131" s="549" t="s">
        <v>152</v>
      </c>
      <c r="V131" s="549" t="s">
        <v>153</v>
      </c>
      <c r="W131" s="549" t="s">
        <v>154</v>
      </c>
      <c r="X131" s="549" t="s">
        <v>155</v>
      </c>
      <c r="Y131" s="548" t="s">
        <v>179</v>
      </c>
    </row>
    <row r="132" spans="1:29">
      <c r="A132" s="541"/>
      <c r="B132" s="538"/>
      <c r="C132" s="555"/>
      <c r="D132" s="555"/>
      <c r="E132" s="538"/>
      <c r="F132" s="538"/>
      <c r="G132" s="538"/>
      <c r="H132" s="538"/>
      <c r="I132" s="547"/>
      <c r="J132" s="556"/>
      <c r="K132" s="538"/>
      <c r="M132" s="506"/>
      <c r="O132" s="541"/>
      <c r="P132" s="538"/>
      <c r="Q132" s="555"/>
      <c r="R132" s="555"/>
      <c r="S132" s="538"/>
      <c r="T132" s="538"/>
      <c r="U132" s="538"/>
      <c r="V132" s="538"/>
      <c r="W132" s="547"/>
      <c r="X132" s="556"/>
      <c r="Y132" s="538"/>
    </row>
    <row r="133" spans="1:29">
      <c r="A133" s="547">
        <v>1</v>
      </c>
      <c r="B133" s="557">
        <v>1289873581.8670082</v>
      </c>
      <c r="C133" s="557">
        <v>0</v>
      </c>
      <c r="D133" s="557">
        <v>0</v>
      </c>
      <c r="E133" s="557">
        <v>0</v>
      </c>
      <c r="F133" s="557">
        <v>0</v>
      </c>
      <c r="G133" s="558">
        <v>0</v>
      </c>
      <c r="H133" s="558">
        <v>1289873581.8670082</v>
      </c>
      <c r="I133" s="559">
        <v>4</v>
      </c>
      <c r="J133" s="560">
        <v>51594943.274680331</v>
      </c>
      <c r="K133" s="558">
        <v>1238278638.5923278</v>
      </c>
      <c r="L133" s="513">
        <v>51594943.274680331</v>
      </c>
      <c r="M133" s="561">
        <v>0</v>
      </c>
      <c r="O133" s="547">
        <v>1</v>
      </c>
      <c r="P133" s="557">
        <v>1289873581.5131133</v>
      </c>
      <c r="Q133" s="557">
        <v>0</v>
      </c>
      <c r="R133" s="562">
        <v>0</v>
      </c>
      <c r="S133" s="562">
        <v>0</v>
      </c>
      <c r="T133" s="562">
        <v>0</v>
      </c>
      <c r="U133" s="562">
        <v>0</v>
      </c>
      <c r="V133" s="562">
        <v>1289873581.5131133</v>
      </c>
      <c r="W133" s="559">
        <v>4</v>
      </c>
      <c r="X133" s="563">
        <v>51594943.260524534</v>
      </c>
      <c r="Y133" s="562">
        <v>1238278638.2525887</v>
      </c>
    </row>
    <row r="134" spans="1:29">
      <c r="A134" s="547" t="s">
        <v>157</v>
      </c>
      <c r="B134" s="557">
        <v>0</v>
      </c>
      <c r="C134" s="557">
        <v>0</v>
      </c>
      <c r="D134" s="557">
        <v>0</v>
      </c>
      <c r="E134" s="557">
        <v>0</v>
      </c>
      <c r="F134" s="557">
        <v>0</v>
      </c>
      <c r="G134" s="558">
        <v>0</v>
      </c>
      <c r="H134" s="558">
        <v>0</v>
      </c>
      <c r="I134" s="559">
        <v>6</v>
      </c>
      <c r="J134" s="560">
        <v>0</v>
      </c>
      <c r="K134" s="558">
        <v>0</v>
      </c>
      <c r="L134" s="513"/>
      <c r="M134" s="561">
        <v>0</v>
      </c>
      <c r="O134" s="547" t="s">
        <v>157</v>
      </c>
      <c r="P134" s="557">
        <v>0</v>
      </c>
      <c r="Q134" s="557">
        <v>0</v>
      </c>
      <c r="R134" s="562">
        <v>0</v>
      </c>
      <c r="S134" s="562">
        <v>0</v>
      </c>
      <c r="T134" s="562">
        <v>0</v>
      </c>
      <c r="U134" s="562">
        <v>0</v>
      </c>
      <c r="V134" s="562">
        <v>0</v>
      </c>
      <c r="W134" s="559">
        <v>6</v>
      </c>
      <c r="X134" s="563">
        <v>0</v>
      </c>
      <c r="Y134" s="562">
        <v>0</v>
      </c>
    </row>
    <row r="135" spans="1:29">
      <c r="A135" s="547">
        <v>2</v>
      </c>
      <c r="B135" s="557">
        <v>67946187.415127993</v>
      </c>
      <c r="C135" s="557">
        <v>0</v>
      </c>
      <c r="D135" s="557">
        <v>0</v>
      </c>
      <c r="E135" s="557">
        <v>0</v>
      </c>
      <c r="F135" s="557">
        <v>0</v>
      </c>
      <c r="G135" s="558">
        <v>0</v>
      </c>
      <c r="H135" s="558">
        <v>67946187.415127993</v>
      </c>
      <c r="I135" s="559">
        <v>6</v>
      </c>
      <c r="J135" s="560">
        <v>4076771.2449076795</v>
      </c>
      <c r="K135" s="558">
        <v>63869416.170220315</v>
      </c>
      <c r="L135" s="513">
        <v>4076771.2449076795</v>
      </c>
      <c r="M135" s="561">
        <v>0</v>
      </c>
      <c r="O135" s="547">
        <v>2</v>
      </c>
      <c r="P135" s="557">
        <v>67946187.431739673</v>
      </c>
      <c r="Q135" s="557">
        <v>0</v>
      </c>
      <c r="R135" s="562">
        <v>0</v>
      </c>
      <c r="S135" s="562">
        <v>0</v>
      </c>
      <c r="T135" s="562">
        <v>0</v>
      </c>
      <c r="U135" s="562">
        <v>0</v>
      </c>
      <c r="V135" s="562">
        <v>67946187.431739673</v>
      </c>
      <c r="W135" s="559">
        <v>6</v>
      </c>
      <c r="X135" s="563">
        <v>4076771.24590438</v>
      </c>
      <c r="Y135" s="562">
        <v>63869416.185835294</v>
      </c>
    </row>
    <row r="136" spans="1:29">
      <c r="A136" s="547">
        <v>3</v>
      </c>
      <c r="B136" s="557">
        <v>149192.68112500003</v>
      </c>
      <c r="C136" s="557">
        <v>0</v>
      </c>
      <c r="D136" s="557">
        <v>0</v>
      </c>
      <c r="E136" s="557">
        <v>0</v>
      </c>
      <c r="F136" s="557">
        <v>0</v>
      </c>
      <c r="G136" s="558">
        <v>0</v>
      </c>
      <c r="H136" s="558">
        <v>149192.68112500003</v>
      </c>
      <c r="I136" s="559">
        <v>5</v>
      </c>
      <c r="J136" s="560">
        <v>7459.6340562500009</v>
      </c>
      <c r="K136" s="558">
        <v>141733.04706875002</v>
      </c>
      <c r="L136" s="513">
        <v>7459.6340562500009</v>
      </c>
      <c r="M136" s="561">
        <v>0</v>
      </c>
      <c r="O136" s="547">
        <v>3</v>
      </c>
      <c r="P136" s="557">
        <v>149192.29530624999</v>
      </c>
      <c r="Q136" s="557">
        <v>0</v>
      </c>
      <c r="R136" s="562">
        <v>0</v>
      </c>
      <c r="S136" s="562">
        <v>0</v>
      </c>
      <c r="T136" s="562">
        <v>0</v>
      </c>
      <c r="U136" s="562">
        <v>0</v>
      </c>
      <c r="V136" s="562">
        <v>149192.29530624999</v>
      </c>
      <c r="W136" s="559">
        <v>5</v>
      </c>
      <c r="X136" s="563">
        <v>7459.614765312499</v>
      </c>
      <c r="Y136" s="562">
        <v>141732.68054093749</v>
      </c>
    </row>
    <row r="137" spans="1:29">
      <c r="A137" s="547">
        <v>6</v>
      </c>
      <c r="B137" s="557">
        <v>5287.4369999999999</v>
      </c>
      <c r="C137" s="557">
        <v>0</v>
      </c>
      <c r="D137" s="557">
        <v>0</v>
      </c>
      <c r="E137" s="557">
        <v>0</v>
      </c>
      <c r="F137" s="557">
        <v>0</v>
      </c>
      <c r="G137" s="558">
        <v>0</v>
      </c>
      <c r="H137" s="558">
        <v>5287.4369999999999</v>
      </c>
      <c r="I137" s="559">
        <v>10</v>
      </c>
      <c r="J137" s="560">
        <v>528.74369999999999</v>
      </c>
      <c r="K137" s="558">
        <v>4758.6932999999999</v>
      </c>
      <c r="L137" s="513">
        <v>528.74369999999999</v>
      </c>
      <c r="M137" s="561">
        <v>0</v>
      </c>
      <c r="O137" s="547">
        <v>6</v>
      </c>
      <c r="P137" s="557">
        <v>5287.5099000000009</v>
      </c>
      <c r="Q137" s="557">
        <v>0</v>
      </c>
      <c r="R137" s="562">
        <v>0</v>
      </c>
      <c r="S137" s="562">
        <v>0</v>
      </c>
      <c r="T137" s="562">
        <v>0</v>
      </c>
      <c r="U137" s="562">
        <v>0</v>
      </c>
      <c r="V137" s="562">
        <v>5287.5099000000009</v>
      </c>
      <c r="W137" s="559">
        <v>10</v>
      </c>
      <c r="X137" s="563">
        <v>528.75099000000012</v>
      </c>
      <c r="Y137" s="562">
        <v>4758.7589100000005</v>
      </c>
    </row>
    <row r="138" spans="1:29">
      <c r="A138" s="547">
        <v>7</v>
      </c>
      <c r="B138" s="557">
        <v>0</v>
      </c>
      <c r="C138" s="557">
        <v>0</v>
      </c>
      <c r="D138" s="557">
        <v>0</v>
      </c>
      <c r="E138" s="557">
        <v>0</v>
      </c>
      <c r="F138" s="557">
        <v>0</v>
      </c>
      <c r="G138" s="558">
        <v>0</v>
      </c>
      <c r="H138" s="558">
        <v>0</v>
      </c>
      <c r="I138" s="559">
        <v>15</v>
      </c>
      <c r="J138" s="560">
        <v>0</v>
      </c>
      <c r="K138" s="558">
        <v>0</v>
      </c>
      <c r="L138" s="513"/>
      <c r="M138" s="561">
        <v>0</v>
      </c>
      <c r="O138" s="547">
        <v>7</v>
      </c>
      <c r="P138" s="557">
        <v>0</v>
      </c>
      <c r="Q138" s="557">
        <v>0</v>
      </c>
      <c r="R138" s="562">
        <v>0</v>
      </c>
      <c r="S138" s="562">
        <v>0</v>
      </c>
      <c r="T138" s="562">
        <v>0</v>
      </c>
      <c r="U138" s="562">
        <v>0</v>
      </c>
      <c r="V138" s="562">
        <v>0</v>
      </c>
      <c r="W138" s="559">
        <v>15</v>
      </c>
      <c r="X138" s="563">
        <v>0</v>
      </c>
      <c r="Y138" s="562">
        <v>0</v>
      </c>
    </row>
    <row r="139" spans="1:29">
      <c r="A139" s="547">
        <v>8</v>
      </c>
      <c r="B139" s="557">
        <v>7407194.3630557004</v>
      </c>
      <c r="C139" s="557">
        <v>6424296.9956548745</v>
      </c>
      <c r="D139" s="557">
        <v>6424296.9956548745</v>
      </c>
      <c r="E139" s="557">
        <v>0</v>
      </c>
      <c r="F139" s="557">
        <v>0</v>
      </c>
      <c r="G139" s="558">
        <v>3212148.4978274372</v>
      </c>
      <c r="H139" s="558">
        <v>17043639.856538013</v>
      </c>
      <c r="I139" s="559">
        <v>20</v>
      </c>
      <c r="J139" s="560">
        <v>3408727.9713076027</v>
      </c>
      <c r="K139" s="558">
        <v>10422763.387402974</v>
      </c>
      <c r="L139" s="513">
        <v>3408727.9713076027</v>
      </c>
      <c r="M139" s="561">
        <v>0</v>
      </c>
      <c r="O139" s="547">
        <v>8</v>
      </c>
      <c r="P139" s="557">
        <v>6694879.3000309095</v>
      </c>
      <c r="Q139" s="557">
        <v>6424296.9956548745</v>
      </c>
      <c r="R139" s="562">
        <v>0</v>
      </c>
      <c r="S139" s="562">
        <v>0</v>
      </c>
      <c r="T139" s="562">
        <v>0</v>
      </c>
      <c r="U139" s="562">
        <v>3212148.4978274372</v>
      </c>
      <c r="V139" s="562">
        <v>9907027.7978583463</v>
      </c>
      <c r="W139" s="559">
        <v>20</v>
      </c>
      <c r="X139" s="563">
        <v>1981405.5595716692</v>
      </c>
      <c r="Y139" s="562">
        <v>11137770.736114115</v>
      </c>
    </row>
    <row r="140" spans="1:29">
      <c r="A140" s="547">
        <v>10</v>
      </c>
      <c r="B140" s="557">
        <v>15226871.005095176</v>
      </c>
      <c r="C140" s="557">
        <v>17692450.430667084</v>
      </c>
      <c r="D140" s="557">
        <v>17692450.430667084</v>
      </c>
      <c r="E140" s="557">
        <v>0</v>
      </c>
      <c r="F140" s="557">
        <v>0</v>
      </c>
      <c r="G140" s="558">
        <v>8846225.2153335419</v>
      </c>
      <c r="H140" s="558">
        <v>41765546.651095808</v>
      </c>
      <c r="I140" s="559">
        <v>30</v>
      </c>
      <c r="J140" s="560">
        <v>12529663.995328741</v>
      </c>
      <c r="K140" s="558">
        <v>20389657.440433517</v>
      </c>
      <c r="L140" s="513">
        <v>12529663.995328741</v>
      </c>
      <c r="M140" s="561">
        <v>0</v>
      </c>
      <c r="O140" s="547">
        <v>10</v>
      </c>
      <c r="P140" s="557">
        <v>19147345.764958341</v>
      </c>
      <c r="Q140" s="557">
        <v>17692450.430667084</v>
      </c>
      <c r="R140" s="562">
        <v>0</v>
      </c>
      <c r="S140" s="562">
        <v>0</v>
      </c>
      <c r="T140" s="562">
        <v>0</v>
      </c>
      <c r="U140" s="562">
        <v>8846225.2153335419</v>
      </c>
      <c r="V140" s="562">
        <v>27993570.980291881</v>
      </c>
      <c r="W140" s="559">
        <v>30</v>
      </c>
      <c r="X140" s="563">
        <v>8398071.2940875646</v>
      </c>
      <c r="Y140" s="562">
        <v>28441724.901537858</v>
      </c>
    </row>
    <row r="141" spans="1:29">
      <c r="A141" s="547">
        <v>12</v>
      </c>
      <c r="B141" s="557">
        <v>0</v>
      </c>
      <c r="C141" s="557">
        <v>3019624.663375847</v>
      </c>
      <c r="D141" s="557">
        <v>2576160.7833758444</v>
      </c>
      <c r="E141" s="557">
        <v>0</v>
      </c>
      <c r="F141" s="557">
        <v>0</v>
      </c>
      <c r="G141" s="558">
        <v>221731.94000000134</v>
      </c>
      <c r="H141" s="558">
        <v>2797892.7233758457</v>
      </c>
      <c r="I141" s="559">
        <v>100</v>
      </c>
      <c r="J141" s="560">
        <v>2797892.7233758457</v>
      </c>
      <c r="K141" s="558">
        <v>221731.94000000134</v>
      </c>
      <c r="L141" s="513">
        <v>2797892.7233758457</v>
      </c>
      <c r="M141" s="561">
        <v>0</v>
      </c>
      <c r="O141" s="547">
        <v>12</v>
      </c>
      <c r="P141" s="557">
        <v>11200206.038803104</v>
      </c>
      <c r="Q141" s="557">
        <v>3019624.663375847</v>
      </c>
      <c r="R141" s="562">
        <v>0</v>
      </c>
      <c r="S141" s="562">
        <v>0</v>
      </c>
      <c r="T141" s="562">
        <v>0</v>
      </c>
      <c r="U141" s="562">
        <v>1509812.3316879235</v>
      </c>
      <c r="V141" s="562">
        <v>12710018.370491028</v>
      </c>
      <c r="W141" s="559">
        <v>100</v>
      </c>
      <c r="X141" s="563">
        <v>12710018.370491028</v>
      </c>
      <c r="Y141" s="562">
        <v>1509812.3316879235</v>
      </c>
      <c r="AC141" s="564"/>
    </row>
    <row r="142" spans="1:29">
      <c r="A142" s="547">
        <v>13</v>
      </c>
      <c r="B142" s="557">
        <v>0</v>
      </c>
      <c r="C142" s="557">
        <v>0</v>
      </c>
      <c r="D142" s="557">
        <v>0</v>
      </c>
      <c r="E142" s="557">
        <v>0</v>
      </c>
      <c r="F142" s="557">
        <v>0</v>
      </c>
      <c r="G142" s="558">
        <v>0</v>
      </c>
      <c r="H142" s="558">
        <v>0</v>
      </c>
      <c r="I142" s="559"/>
      <c r="J142" s="560"/>
      <c r="K142" s="558">
        <v>0</v>
      </c>
      <c r="L142" s="513">
        <v>0</v>
      </c>
      <c r="M142" s="561">
        <v>0</v>
      </c>
      <c r="O142" s="547">
        <v>13</v>
      </c>
      <c r="P142" s="557">
        <v>0</v>
      </c>
      <c r="Q142" s="557">
        <v>0</v>
      </c>
      <c r="R142" s="562">
        <v>0</v>
      </c>
      <c r="S142" s="562">
        <v>0</v>
      </c>
      <c r="T142" s="562">
        <v>0</v>
      </c>
      <c r="U142" s="562">
        <v>0</v>
      </c>
      <c r="V142" s="562">
        <v>0</v>
      </c>
      <c r="W142" s="559"/>
      <c r="X142" s="563">
        <v>0</v>
      </c>
      <c r="Y142" s="562">
        <v>0</v>
      </c>
    </row>
    <row r="143" spans="1:29">
      <c r="A143" s="547">
        <v>17</v>
      </c>
      <c r="B143" s="557">
        <v>15290.317568</v>
      </c>
      <c r="C143" s="557">
        <v>0</v>
      </c>
      <c r="D143" s="557">
        <v>0</v>
      </c>
      <c r="E143" s="557">
        <v>0</v>
      </c>
      <c r="F143" s="557">
        <v>0</v>
      </c>
      <c r="G143" s="558">
        <v>0</v>
      </c>
      <c r="H143" s="558">
        <v>15290.317568</v>
      </c>
      <c r="I143" s="559">
        <v>8</v>
      </c>
      <c r="J143" s="560">
        <v>1223.22540544</v>
      </c>
      <c r="K143" s="558">
        <v>14067.09216256</v>
      </c>
      <c r="L143" s="513">
        <v>1223.22540544</v>
      </c>
      <c r="M143" s="561">
        <v>0</v>
      </c>
      <c r="O143" s="547">
        <v>17</v>
      </c>
      <c r="P143" s="557">
        <v>15290.691338240002</v>
      </c>
      <c r="Q143" s="557">
        <v>0</v>
      </c>
      <c r="R143" s="562">
        <v>0</v>
      </c>
      <c r="S143" s="562">
        <v>0</v>
      </c>
      <c r="T143" s="562">
        <v>0</v>
      </c>
      <c r="U143" s="562">
        <v>0</v>
      </c>
      <c r="V143" s="562">
        <v>15290.691338240002</v>
      </c>
      <c r="W143" s="559">
        <v>8</v>
      </c>
      <c r="X143" s="563">
        <v>1223.2553070592</v>
      </c>
      <c r="Y143" s="562">
        <v>14067.436031180801</v>
      </c>
    </row>
    <row r="144" spans="1:29">
      <c r="A144" s="547">
        <v>38</v>
      </c>
      <c r="B144" s="557">
        <v>7135719.9314200003</v>
      </c>
      <c r="C144" s="557">
        <v>2531702.3447259488</v>
      </c>
      <c r="D144" s="557">
        <v>2531702.3447259488</v>
      </c>
      <c r="E144" s="557">
        <v>0</v>
      </c>
      <c r="F144" s="557">
        <v>0</v>
      </c>
      <c r="G144" s="558">
        <v>1265851.1723629744</v>
      </c>
      <c r="H144" s="558">
        <v>10933273.448508922</v>
      </c>
      <c r="I144" s="559">
        <v>30</v>
      </c>
      <c r="J144" s="560">
        <v>3279982.0345526766</v>
      </c>
      <c r="K144" s="558">
        <v>6387440.2415932734</v>
      </c>
      <c r="L144" s="513">
        <v>3279982.0345526766</v>
      </c>
      <c r="M144" s="561">
        <v>0</v>
      </c>
      <c r="O144" s="547">
        <v>38</v>
      </c>
      <c r="P144" s="557">
        <v>10350560.42537</v>
      </c>
      <c r="Q144" s="557">
        <v>2531702.3447259488</v>
      </c>
      <c r="R144" s="562">
        <v>0</v>
      </c>
      <c r="S144" s="562">
        <v>0</v>
      </c>
      <c r="T144" s="562">
        <v>0</v>
      </c>
      <c r="U144" s="562">
        <v>1265851.1723629744</v>
      </c>
      <c r="V144" s="562">
        <v>11616411.597732974</v>
      </c>
      <c r="W144" s="559">
        <v>30</v>
      </c>
      <c r="X144" s="563">
        <v>3484923.4793198924</v>
      </c>
      <c r="Y144" s="562">
        <v>9397339.2907760553</v>
      </c>
    </row>
    <row r="145" spans="1:29">
      <c r="A145" s="547">
        <v>41</v>
      </c>
      <c r="B145" s="557">
        <v>65792431.145894244</v>
      </c>
      <c r="C145" s="557">
        <v>24315027.761582058</v>
      </c>
      <c r="D145" s="557">
        <v>21182283.19158205</v>
      </c>
      <c r="E145" s="557">
        <v>0</v>
      </c>
      <c r="F145" s="557">
        <v>0</v>
      </c>
      <c r="G145" s="558">
        <v>12157513.880791029</v>
      </c>
      <c r="H145" s="558">
        <v>99132228.218267322</v>
      </c>
      <c r="I145" s="559">
        <v>25</v>
      </c>
      <c r="J145" s="560">
        <v>24783057.05456683</v>
      </c>
      <c r="K145" s="558">
        <v>65324401.852909476</v>
      </c>
      <c r="L145" s="513">
        <v>24783057.05456683</v>
      </c>
      <c r="M145" s="561">
        <v>0</v>
      </c>
      <c r="O145" s="547">
        <v>41</v>
      </c>
      <c r="P145" s="557">
        <v>83775288.987967938</v>
      </c>
      <c r="Q145" s="557">
        <v>24315027.761582058</v>
      </c>
      <c r="R145" s="562">
        <v>0</v>
      </c>
      <c r="S145" s="562">
        <v>0</v>
      </c>
      <c r="T145" s="562">
        <v>0</v>
      </c>
      <c r="U145" s="562">
        <v>12157513.880791029</v>
      </c>
      <c r="V145" s="562">
        <v>95932802.868758962</v>
      </c>
      <c r="W145" s="559">
        <v>25</v>
      </c>
      <c r="X145" s="563">
        <v>23983200.71718974</v>
      </c>
      <c r="Y145" s="562">
        <v>84107116.032360256</v>
      </c>
    </row>
    <row r="146" spans="1:29">
      <c r="A146" s="547">
        <v>45</v>
      </c>
      <c r="B146" s="557">
        <v>2255.3795</v>
      </c>
      <c r="C146" s="557">
        <v>0</v>
      </c>
      <c r="D146" s="557">
        <v>0</v>
      </c>
      <c r="E146" s="557">
        <v>0</v>
      </c>
      <c r="F146" s="557">
        <v>0</v>
      </c>
      <c r="G146" s="558">
        <v>0</v>
      </c>
      <c r="H146" s="558">
        <v>2255.3795</v>
      </c>
      <c r="I146" s="559">
        <v>45</v>
      </c>
      <c r="J146" s="560">
        <v>1014.920775</v>
      </c>
      <c r="K146" s="558">
        <v>1240.458725</v>
      </c>
      <c r="L146" s="513">
        <v>1014.920775</v>
      </c>
      <c r="M146" s="561">
        <v>0</v>
      </c>
      <c r="O146" s="547">
        <v>45</v>
      </c>
      <c r="P146" s="557">
        <v>2255.4460499999996</v>
      </c>
      <c r="Q146" s="557">
        <v>0</v>
      </c>
      <c r="R146" s="562">
        <v>0</v>
      </c>
      <c r="S146" s="562">
        <v>0</v>
      </c>
      <c r="T146" s="562">
        <v>0</v>
      </c>
      <c r="U146" s="562">
        <v>0</v>
      </c>
      <c r="V146" s="562">
        <v>2255.4460499999996</v>
      </c>
      <c r="W146" s="559">
        <v>45</v>
      </c>
      <c r="X146" s="563">
        <v>1014.9507224999999</v>
      </c>
      <c r="Y146" s="562">
        <v>1240.4953274999998</v>
      </c>
    </row>
    <row r="147" spans="1:29">
      <c r="A147" s="565">
        <v>49</v>
      </c>
      <c r="B147" s="557">
        <v>0</v>
      </c>
      <c r="C147" s="557">
        <v>0</v>
      </c>
      <c r="D147" s="557">
        <v>0</v>
      </c>
      <c r="E147" s="557">
        <v>0</v>
      </c>
      <c r="F147" s="557">
        <v>0</v>
      </c>
      <c r="G147" s="558">
        <v>0</v>
      </c>
      <c r="H147" s="558">
        <v>0</v>
      </c>
      <c r="I147" s="559">
        <v>8</v>
      </c>
      <c r="J147" s="560">
        <v>0</v>
      </c>
      <c r="K147" s="558">
        <v>0</v>
      </c>
      <c r="L147" s="513"/>
      <c r="M147" s="561">
        <v>0</v>
      </c>
      <c r="O147" s="565">
        <v>49</v>
      </c>
      <c r="P147" s="557">
        <v>0</v>
      </c>
      <c r="Q147" s="557">
        <v>0</v>
      </c>
      <c r="R147" s="562">
        <v>0</v>
      </c>
      <c r="S147" s="562">
        <v>0</v>
      </c>
      <c r="T147" s="562">
        <v>0</v>
      </c>
      <c r="U147" s="562">
        <v>0</v>
      </c>
      <c r="V147" s="562">
        <v>0</v>
      </c>
      <c r="W147" s="559">
        <v>8</v>
      </c>
      <c r="X147" s="563">
        <v>0</v>
      </c>
      <c r="Y147" s="562">
        <v>0</v>
      </c>
    </row>
    <row r="148" spans="1:29">
      <c r="A148" s="565">
        <v>50</v>
      </c>
      <c r="B148" s="557">
        <v>-184064.33813560102</v>
      </c>
      <c r="C148" s="557">
        <v>18578619.117384259</v>
      </c>
      <c r="D148" s="557">
        <v>18071023.567384258</v>
      </c>
      <c r="E148" s="557">
        <v>0</v>
      </c>
      <c r="F148" s="557">
        <v>0</v>
      </c>
      <c r="G148" s="558">
        <v>9289309.5586921293</v>
      </c>
      <c r="H148" s="558">
        <v>27176268.787940785</v>
      </c>
      <c r="I148" s="559">
        <v>55</v>
      </c>
      <c r="J148" s="560">
        <v>14946947.833367432</v>
      </c>
      <c r="K148" s="558">
        <v>3447606.945881227</v>
      </c>
      <c r="L148" s="513">
        <v>14946947.833367432</v>
      </c>
      <c r="M148" s="561">
        <v>0</v>
      </c>
      <c r="O148" s="565">
        <v>50</v>
      </c>
      <c r="P148" s="557">
        <v>-2977418.6494917353</v>
      </c>
      <c r="Q148" s="557">
        <v>18578619.117384259</v>
      </c>
      <c r="R148" s="562">
        <v>0</v>
      </c>
      <c r="S148" s="562">
        <v>0</v>
      </c>
      <c r="T148" s="562">
        <v>0</v>
      </c>
      <c r="U148" s="562">
        <v>9289309.5586921293</v>
      </c>
      <c r="V148" s="562">
        <v>6311890.9092003945</v>
      </c>
      <c r="W148" s="559">
        <v>55</v>
      </c>
      <c r="X148" s="563">
        <v>3471540.000060217</v>
      </c>
      <c r="Y148" s="562">
        <v>12129660.467832306</v>
      </c>
    </row>
    <row r="149" spans="1:29">
      <c r="A149" s="547">
        <v>51</v>
      </c>
      <c r="B149" s="557">
        <v>3799566814.3197818</v>
      </c>
      <c r="C149" s="557">
        <v>424393318.4429813</v>
      </c>
      <c r="D149" s="557">
        <v>424393318.4429813</v>
      </c>
      <c r="E149" s="557">
        <v>0</v>
      </c>
      <c r="F149" s="557">
        <v>0</v>
      </c>
      <c r="G149" s="558">
        <v>212196659.22149065</v>
      </c>
      <c r="H149" s="558">
        <v>4436156791.9842539</v>
      </c>
      <c r="I149" s="559">
        <v>6</v>
      </c>
      <c r="J149" s="560">
        <v>266169407.51905525</v>
      </c>
      <c r="K149" s="558">
        <v>3957790725.2437077</v>
      </c>
      <c r="L149" s="513">
        <v>266169407.51905525</v>
      </c>
      <c r="M149" s="561">
        <v>0</v>
      </c>
      <c r="O149" s="547">
        <v>51</v>
      </c>
      <c r="P149" s="557">
        <v>3862088370.5246186</v>
      </c>
      <c r="Q149" s="557">
        <v>424393318.4429813</v>
      </c>
      <c r="R149" s="562">
        <v>0</v>
      </c>
      <c r="S149" s="562">
        <v>0</v>
      </c>
      <c r="T149" s="562">
        <v>0</v>
      </c>
      <c r="U149" s="562">
        <v>212196659.22149065</v>
      </c>
      <c r="V149" s="562">
        <v>4074285029.7461095</v>
      </c>
      <c r="W149" s="559">
        <v>6</v>
      </c>
      <c r="X149" s="563">
        <v>244457101.78476658</v>
      </c>
      <c r="Y149" s="562">
        <v>4042024587.1828332</v>
      </c>
    </row>
    <row r="150" spans="1:29">
      <c r="A150" s="547">
        <v>43.2</v>
      </c>
      <c r="B150" s="557">
        <v>0</v>
      </c>
      <c r="C150" s="557">
        <v>0</v>
      </c>
      <c r="D150" s="557">
        <v>0</v>
      </c>
      <c r="E150" s="557">
        <v>0</v>
      </c>
      <c r="F150" s="557">
        <v>0</v>
      </c>
      <c r="G150" s="558">
        <v>0</v>
      </c>
      <c r="H150" s="558">
        <v>0</v>
      </c>
      <c r="I150" s="559">
        <v>50</v>
      </c>
      <c r="J150" s="560">
        <v>0</v>
      </c>
      <c r="K150" s="558">
        <v>0</v>
      </c>
      <c r="L150" s="513">
        <v>0</v>
      </c>
      <c r="M150" s="561">
        <v>0</v>
      </c>
      <c r="O150" s="547">
        <v>43.2</v>
      </c>
      <c r="P150" s="557">
        <v>0</v>
      </c>
      <c r="Q150" s="557">
        <v>0</v>
      </c>
      <c r="R150" s="562">
        <v>0</v>
      </c>
      <c r="S150" s="562">
        <v>0</v>
      </c>
      <c r="T150" s="562">
        <v>0</v>
      </c>
      <c r="U150" s="562">
        <v>0</v>
      </c>
      <c r="V150" s="562">
        <v>0</v>
      </c>
      <c r="W150" s="559">
        <v>50</v>
      </c>
      <c r="X150" s="563">
        <v>0</v>
      </c>
      <c r="Y150" s="562">
        <v>0</v>
      </c>
    </row>
    <row r="151" spans="1:29">
      <c r="A151" s="547" t="s">
        <v>158</v>
      </c>
      <c r="B151" s="557">
        <v>28099839.916628193</v>
      </c>
      <c r="C151" s="557">
        <v>0</v>
      </c>
      <c r="D151" s="557">
        <v>0</v>
      </c>
      <c r="E151" s="557">
        <v>0</v>
      </c>
      <c r="F151" s="557">
        <v>0</v>
      </c>
      <c r="G151" s="558">
        <v>0</v>
      </c>
      <c r="H151" s="558">
        <v>28099839.916628193</v>
      </c>
      <c r="I151" s="559">
        <v>7</v>
      </c>
      <c r="J151" s="560">
        <v>1966988.7941639735</v>
      </c>
      <c r="K151" s="558">
        <v>26132851.122464221</v>
      </c>
      <c r="L151" s="513">
        <v>1966988.7941639735</v>
      </c>
      <c r="M151" s="561">
        <v>0</v>
      </c>
      <c r="O151" s="547" t="s">
        <v>158</v>
      </c>
      <c r="P151" s="557">
        <v>28099839.916628193</v>
      </c>
      <c r="Q151" s="557">
        <v>0</v>
      </c>
      <c r="R151" s="562">
        <v>0</v>
      </c>
      <c r="S151" s="562">
        <v>0</v>
      </c>
      <c r="T151" s="562">
        <v>0</v>
      </c>
      <c r="U151" s="562">
        <v>0</v>
      </c>
      <c r="V151" s="562">
        <v>28099839.916628193</v>
      </c>
      <c r="W151" s="559">
        <v>7</v>
      </c>
      <c r="X151" s="563">
        <v>1966988.7941639735</v>
      </c>
      <c r="Y151" s="562">
        <v>26132851.122464221</v>
      </c>
    </row>
    <row r="152" spans="1:29">
      <c r="A152" s="551">
        <v>14.1</v>
      </c>
      <c r="B152" s="557">
        <v>20579.952303124999</v>
      </c>
      <c r="C152" s="557">
        <v>272734.43523584143</v>
      </c>
      <c r="D152" s="557">
        <v>272734.43523584143</v>
      </c>
      <c r="E152" s="557">
        <v>0</v>
      </c>
      <c r="F152" s="557">
        <v>0</v>
      </c>
      <c r="G152" s="558">
        <v>136367.21761792072</v>
      </c>
      <c r="H152" s="558">
        <v>429681.60515688715</v>
      </c>
      <c r="I152" s="559">
        <v>5</v>
      </c>
      <c r="J152" s="560">
        <v>21484.080257844358</v>
      </c>
      <c r="K152" s="558">
        <v>271830.30728112208</v>
      </c>
      <c r="L152" s="513">
        <v>21484.080257844358</v>
      </c>
      <c r="M152" s="561">
        <v>0</v>
      </c>
      <c r="O152" s="551">
        <v>14.1</v>
      </c>
      <c r="P152" s="557">
        <v>20723.188078125</v>
      </c>
      <c r="Q152" s="557">
        <v>272734.43523584143</v>
      </c>
      <c r="R152" s="562">
        <v>0</v>
      </c>
      <c r="S152" s="562">
        <v>0</v>
      </c>
      <c r="T152" s="562">
        <v>0</v>
      </c>
      <c r="U152" s="566">
        <v>136367.21761792072</v>
      </c>
      <c r="V152" s="566">
        <v>157090.40569604572</v>
      </c>
      <c r="W152" s="559">
        <v>5</v>
      </c>
      <c r="X152" s="563">
        <v>7854.5202848022864</v>
      </c>
      <c r="Y152" s="566">
        <v>285603.10302916414</v>
      </c>
    </row>
    <row r="153" spans="1:29" ht="13.5" thickBot="1">
      <c r="A153" s="567" t="s">
        <v>84</v>
      </c>
      <c r="B153" s="568">
        <v>5281057181.3933716</v>
      </c>
      <c r="C153" s="568">
        <v>497227774.19160724</v>
      </c>
      <c r="D153" s="568">
        <v>493143970.19160724</v>
      </c>
      <c r="E153" s="568">
        <v>0</v>
      </c>
      <c r="F153" s="568">
        <v>0</v>
      </c>
      <c r="G153" s="568">
        <v>247325806.70411569</v>
      </c>
      <c r="H153" s="568">
        <v>6021526958.2890949</v>
      </c>
      <c r="I153" s="568"/>
      <c r="J153" s="568">
        <v>385586093.04950094</v>
      </c>
      <c r="K153" s="568">
        <v>5392698862.5354786</v>
      </c>
      <c r="L153" s="513">
        <v>385586093.04950094</v>
      </c>
      <c r="M153" s="569" t="s">
        <v>168</v>
      </c>
      <c r="O153" s="570" t="s">
        <v>84</v>
      </c>
      <c r="P153" s="571">
        <v>5376391590.3844109</v>
      </c>
      <c r="Q153" s="571">
        <v>497227774.19160724</v>
      </c>
      <c r="R153" s="571">
        <v>0</v>
      </c>
      <c r="S153" s="571">
        <v>0</v>
      </c>
      <c r="T153" s="571">
        <v>0</v>
      </c>
      <c r="U153" s="571">
        <v>248613887.09580362</v>
      </c>
      <c r="V153" s="571">
        <v>5625005477.4802141</v>
      </c>
      <c r="W153" s="571"/>
      <c r="X153" s="571">
        <v>356143045.5981493</v>
      </c>
      <c r="Y153" s="571">
        <v>5517476318.977869</v>
      </c>
      <c r="AC153" s="513">
        <v>29443047.451351643</v>
      </c>
    </row>
    <row r="154" spans="1:29" ht="13.5" thickTop="1">
      <c r="A154" s="553"/>
      <c r="B154" s="513" t="s">
        <v>175</v>
      </c>
      <c r="C154" s="513">
        <v>229022388.1416052</v>
      </c>
      <c r="D154" s="513">
        <v>229022388.1416052</v>
      </c>
      <c r="F154" s="513"/>
      <c r="G154" s="513"/>
      <c r="H154" s="513"/>
      <c r="K154" s="513"/>
      <c r="L154" s="517"/>
      <c r="O154" s="554"/>
      <c r="P154" s="515" t="s">
        <v>159</v>
      </c>
      <c r="Q154" s="515">
        <v>229022388.1416052</v>
      </c>
      <c r="R154" s="515"/>
      <c r="S154" s="515"/>
      <c r="T154" s="515"/>
      <c r="U154" s="515"/>
      <c r="V154" s="515"/>
      <c r="W154" s="515"/>
      <c r="X154" s="515"/>
      <c r="Y154" s="515"/>
    </row>
    <row r="155" spans="1:29" ht="13.5" thickBot="1">
      <c r="A155" s="553"/>
      <c r="B155" s="513"/>
      <c r="C155" s="516">
        <v>726250162.33321238</v>
      </c>
      <c r="D155" s="516">
        <v>722166358.33321238</v>
      </c>
      <c r="E155" s="513"/>
      <c r="G155" s="513"/>
      <c r="O155" s="553"/>
      <c r="P155" s="513"/>
      <c r="Q155" s="516">
        <v>726250162.33321238</v>
      </c>
      <c r="R155" s="561"/>
      <c r="S155" s="513"/>
      <c r="T155" s="513"/>
      <c r="U155" s="513"/>
      <c r="V155" s="513"/>
      <c r="W155" s="513"/>
      <c r="X155" s="513"/>
      <c r="Y155" s="513"/>
    </row>
    <row r="156" spans="1:29" ht="13.5" thickTop="1">
      <c r="B156" s="506" t="s">
        <v>160</v>
      </c>
      <c r="C156" s="513">
        <v>0</v>
      </c>
      <c r="D156" s="513">
        <v>0</v>
      </c>
    </row>
    <row r="157" spans="1:29">
      <c r="C157" s="513"/>
      <c r="D157" s="513"/>
    </row>
    <row r="158" spans="1:29">
      <c r="B158" s="518" t="s">
        <v>117</v>
      </c>
      <c r="C158" s="519" t="s">
        <v>162</v>
      </c>
      <c r="D158" s="520" t="s">
        <v>163</v>
      </c>
    </row>
    <row r="159" spans="1:29">
      <c r="B159" s="521" t="s">
        <v>170</v>
      </c>
      <c r="C159" s="522">
        <v>194341481.31</v>
      </c>
      <c r="D159" s="522">
        <v>194341481.31</v>
      </c>
    </row>
    <row r="160" spans="1:29">
      <c r="B160" s="521" t="s">
        <v>180</v>
      </c>
      <c r="C160" s="522">
        <v>1186139.32</v>
      </c>
      <c r="D160" s="522">
        <v>1186139.32</v>
      </c>
    </row>
    <row r="161" spans="2:4">
      <c r="B161" s="521" t="s">
        <v>171</v>
      </c>
      <c r="C161" s="522">
        <v>-95632.357737799946</v>
      </c>
      <c r="D161" s="522">
        <v>-95632.357737799946</v>
      </c>
    </row>
    <row r="162" spans="2:4">
      <c r="B162" s="521" t="s">
        <v>176</v>
      </c>
      <c r="C162" s="522">
        <v>33590399.869342998</v>
      </c>
      <c r="D162" s="522">
        <v>33590399.869342998</v>
      </c>
    </row>
    <row r="163" spans="2:4">
      <c r="B163" s="521" t="s">
        <v>177</v>
      </c>
      <c r="C163" s="522">
        <v>0</v>
      </c>
      <c r="D163" s="522">
        <v>0</v>
      </c>
    </row>
    <row r="164" spans="2:4" ht="13.5" thickBot="1">
      <c r="B164" s="522"/>
      <c r="C164" s="523">
        <v>229022388.1416052</v>
      </c>
      <c r="D164" s="523">
        <v>229022388.1416052</v>
      </c>
    </row>
    <row r="165" spans="2:4" ht="13.5" thickTop="1"/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34BC9-00B3-4020-BBD6-7DDD0DE7CD80}">
  <sheetPr>
    <tabColor rgb="FF00B050"/>
    <pageSetUpPr fitToPage="1"/>
  </sheetPr>
  <dimension ref="A6:AE111"/>
  <sheetViews>
    <sheetView showGridLines="0" topLeftCell="B85" zoomScale="90" zoomScaleNormal="90" zoomScaleSheetLayoutView="85" zoomScalePageLayoutView="85" workbookViewId="0">
      <selection activeCell="D124" sqref="D124"/>
    </sheetView>
  </sheetViews>
  <sheetFormatPr defaultColWidth="9.140625" defaultRowHeight="12"/>
  <cols>
    <col min="1" max="1" width="3.5703125" style="39" customWidth="1"/>
    <col min="2" max="2" width="2.5703125" style="39" customWidth="1"/>
    <col min="3" max="3" width="5.140625" style="39" customWidth="1"/>
    <col min="4" max="4" width="52.42578125" style="39" customWidth="1"/>
    <col min="5" max="5" width="1.85546875" style="39" bestFit="1" customWidth="1"/>
    <col min="6" max="6" width="13.42578125" style="39" customWidth="1"/>
    <col min="7" max="7" width="1.85546875" style="39" customWidth="1"/>
    <col min="8" max="8" width="13.42578125" style="39" customWidth="1"/>
    <col min="9" max="9" width="1.85546875" style="39" customWidth="1"/>
    <col min="10" max="10" width="13.42578125" style="39" customWidth="1"/>
    <col min="11" max="11" width="1.85546875" style="39" customWidth="1"/>
    <col min="12" max="12" width="13.42578125" style="39" customWidth="1"/>
    <col min="13" max="13" width="1.85546875" style="39" customWidth="1"/>
    <col min="14" max="14" width="13.42578125" style="39" customWidth="1"/>
    <col min="15" max="15" width="1.85546875" style="39" customWidth="1"/>
    <col min="16" max="16" width="13.42578125" style="39" customWidth="1"/>
    <col min="17" max="17" width="1.85546875" style="39" customWidth="1"/>
    <col min="18" max="18" width="13.42578125" style="39" customWidth="1"/>
    <col min="19" max="19" width="1.85546875" style="39" customWidth="1"/>
    <col min="20" max="20" width="7.5703125" style="39" customWidth="1"/>
    <col min="21" max="21" width="1.85546875" style="39" customWidth="1"/>
    <col min="22" max="22" width="13.42578125" style="39" customWidth="1"/>
    <col min="23" max="23" width="1.85546875" style="39" customWidth="1"/>
    <col min="24" max="24" width="13.42578125" style="39" customWidth="1"/>
    <col min="25" max="25" width="1.85546875" style="39" customWidth="1"/>
    <col min="26" max="26" width="13.42578125" style="39" customWidth="1"/>
    <col min="27" max="27" width="1.85546875" style="39" customWidth="1"/>
    <col min="28" max="28" width="13.42578125" style="39" customWidth="1"/>
    <col min="29" max="16384" width="9.140625" style="39"/>
  </cols>
  <sheetData>
    <row r="6" spans="1:31" s="1" customFormat="1" ht="12.75" customHeight="1">
      <c r="A6" s="991" t="s">
        <v>111</v>
      </c>
      <c r="B6" s="991"/>
      <c r="C6" s="991"/>
      <c r="D6" s="991"/>
      <c r="E6" s="991"/>
      <c r="F6" s="991"/>
      <c r="G6" s="991"/>
      <c r="H6" s="991"/>
      <c r="I6" s="991"/>
      <c r="J6" s="991"/>
      <c r="K6" s="991"/>
      <c r="L6" s="991"/>
      <c r="M6" s="991"/>
      <c r="N6" s="991"/>
      <c r="O6" s="991"/>
      <c r="P6" s="991"/>
      <c r="Q6" s="991"/>
      <c r="R6" s="991"/>
      <c r="S6" s="991"/>
      <c r="T6" s="991"/>
      <c r="U6" s="991"/>
      <c r="V6" s="991"/>
      <c r="W6" s="991"/>
      <c r="X6" s="991"/>
      <c r="Y6" s="991"/>
      <c r="Z6" s="991"/>
      <c r="AA6" s="991"/>
      <c r="AB6" s="991"/>
    </row>
    <row r="7" spans="1:31" s="1" customFormat="1" ht="12.75" customHeight="1">
      <c r="A7" s="992" t="s">
        <v>112</v>
      </c>
      <c r="B7" s="992"/>
      <c r="C7" s="992"/>
      <c r="D7" s="992"/>
      <c r="E7" s="992"/>
      <c r="F7" s="992"/>
      <c r="G7" s="992"/>
      <c r="H7" s="992"/>
      <c r="I7" s="992"/>
      <c r="J7" s="992"/>
      <c r="K7" s="992"/>
      <c r="L7" s="992"/>
      <c r="M7" s="992"/>
      <c r="N7" s="992"/>
      <c r="O7" s="992"/>
      <c r="P7" s="992"/>
      <c r="Q7" s="992"/>
      <c r="R7" s="992"/>
      <c r="S7" s="992"/>
      <c r="T7" s="992"/>
      <c r="U7" s="992"/>
      <c r="V7" s="992"/>
      <c r="W7" s="992"/>
      <c r="X7" s="992"/>
      <c r="Y7" s="992"/>
      <c r="Z7" s="992"/>
      <c r="AA7" s="992"/>
      <c r="AB7" s="992"/>
      <c r="AE7" s="1" t="s">
        <v>113</v>
      </c>
    </row>
    <row r="8" spans="1:31" s="1" customFormat="1" ht="21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31" s="1" customFormat="1" ht="12.75">
      <c r="A9" s="3"/>
      <c r="B9" s="3"/>
      <c r="C9" s="4"/>
      <c r="D9" s="5" t="s">
        <v>114</v>
      </c>
      <c r="E9" s="3"/>
      <c r="F9" s="6" t="s">
        <v>3</v>
      </c>
      <c r="G9" s="3"/>
      <c r="H9" s="6" t="s">
        <v>3</v>
      </c>
      <c r="I9" s="3"/>
      <c r="J9" s="6" t="s">
        <v>4</v>
      </c>
      <c r="K9" s="7"/>
      <c r="L9" s="7"/>
      <c r="M9" s="4"/>
      <c r="N9" s="7"/>
      <c r="O9" s="7"/>
      <c r="P9" s="7" t="s">
        <v>6</v>
      </c>
      <c r="Q9" s="8"/>
      <c r="R9" s="7" t="s">
        <v>7</v>
      </c>
      <c r="S9" s="7"/>
      <c r="T9" s="7"/>
      <c r="U9" s="7"/>
      <c r="V9" s="7"/>
      <c r="W9" s="8"/>
      <c r="X9" s="8"/>
      <c r="Z9" s="6" t="s">
        <v>8</v>
      </c>
      <c r="AA9" s="3"/>
      <c r="AB9" s="6" t="s">
        <v>8</v>
      </c>
    </row>
    <row r="10" spans="1:31" s="1" customFormat="1" ht="12.75">
      <c r="A10" s="3" t="s">
        <v>9</v>
      </c>
      <c r="B10" s="3"/>
      <c r="C10" s="4"/>
      <c r="D10" s="3"/>
      <c r="E10" s="3"/>
      <c r="F10" s="4" t="s">
        <v>10</v>
      </c>
      <c r="G10" s="3"/>
      <c r="H10" s="4" t="s">
        <v>10</v>
      </c>
      <c r="I10" s="3"/>
      <c r="J10" s="4" t="s">
        <v>11</v>
      </c>
      <c r="K10" s="4"/>
      <c r="L10" s="4" t="s">
        <v>119</v>
      </c>
      <c r="M10" s="4"/>
      <c r="N10" s="7" t="s">
        <v>101</v>
      </c>
      <c r="O10" s="4"/>
      <c r="P10" s="4" t="s">
        <v>15</v>
      </c>
      <c r="Q10" s="8"/>
      <c r="R10" s="4" t="s">
        <v>15</v>
      </c>
      <c r="S10" s="4"/>
      <c r="T10" s="4" t="s">
        <v>16</v>
      </c>
      <c r="U10" s="4"/>
      <c r="V10" s="4" t="s">
        <v>17</v>
      </c>
      <c r="W10" s="4"/>
      <c r="X10" s="4" t="s">
        <v>18</v>
      </c>
      <c r="Z10" s="4" t="s">
        <v>10</v>
      </c>
      <c r="AA10" s="3"/>
      <c r="AB10" s="4" t="s">
        <v>10</v>
      </c>
    </row>
    <row r="11" spans="1:31" s="1" customFormat="1" ht="12.75">
      <c r="A11" s="9" t="s">
        <v>20</v>
      </c>
      <c r="B11" s="3"/>
      <c r="C11" s="9" t="s">
        <v>21</v>
      </c>
      <c r="D11" s="10"/>
      <c r="E11" s="3"/>
      <c r="F11" s="11" t="s">
        <v>6</v>
      </c>
      <c r="G11" s="3"/>
      <c r="H11" s="11" t="s">
        <v>7</v>
      </c>
      <c r="I11" s="3"/>
      <c r="J11" s="11" t="s">
        <v>6</v>
      </c>
      <c r="K11" s="4"/>
      <c r="L11" s="11" t="s">
        <v>5</v>
      </c>
      <c r="M11" s="4"/>
      <c r="N11" s="11" t="s">
        <v>115</v>
      </c>
      <c r="O11" s="4"/>
      <c r="P11" s="11" t="s">
        <v>23</v>
      </c>
      <c r="Q11" s="8"/>
      <c r="R11" s="11" t="s">
        <v>23</v>
      </c>
      <c r="S11" s="4"/>
      <c r="T11" s="11" t="s">
        <v>24</v>
      </c>
      <c r="U11" s="4"/>
      <c r="V11" s="11" t="s">
        <v>25</v>
      </c>
      <c r="W11" s="4"/>
      <c r="X11" s="11" t="s">
        <v>25</v>
      </c>
      <c r="Z11" s="11" t="s">
        <v>6</v>
      </c>
      <c r="AA11" s="3"/>
      <c r="AB11" s="11" t="s">
        <v>7</v>
      </c>
    </row>
    <row r="12" spans="1:31" s="1" customFormat="1" ht="12.75">
      <c r="A12" s="3"/>
      <c r="B12" s="3"/>
      <c r="C12" s="4"/>
      <c r="D12" s="3"/>
      <c r="E12" s="3"/>
      <c r="F12" s="3"/>
      <c r="G12" s="3"/>
      <c r="H12" s="3"/>
      <c r="I12" s="3"/>
      <c r="J12" s="4" t="s">
        <v>27</v>
      </c>
      <c r="K12" s="3"/>
      <c r="L12" s="4" t="s">
        <v>29</v>
      </c>
      <c r="M12" s="3"/>
      <c r="N12" s="4" t="s">
        <v>29</v>
      </c>
      <c r="O12" s="3"/>
      <c r="P12" s="4" t="s">
        <v>30</v>
      </c>
      <c r="R12" s="4" t="s">
        <v>31</v>
      </c>
      <c r="S12" s="12"/>
      <c r="T12" s="4" t="s">
        <v>32</v>
      </c>
      <c r="U12" s="12"/>
      <c r="V12" s="4" t="s">
        <v>33</v>
      </c>
      <c r="W12" s="12"/>
      <c r="X12" s="4" t="s">
        <v>34</v>
      </c>
    </row>
    <row r="13" spans="1:31" s="1" customFormat="1" ht="12.75">
      <c r="A13" s="4"/>
      <c r="B13" s="3"/>
      <c r="C13" s="4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R13" s="3"/>
      <c r="S13" s="3"/>
      <c r="T13" s="3"/>
      <c r="U13" s="3"/>
      <c r="V13" s="3"/>
      <c r="W13" s="3"/>
      <c r="X13" s="3"/>
    </row>
    <row r="14" spans="1:31" s="1" customFormat="1" ht="15">
      <c r="A14" s="4"/>
      <c r="B14" s="3"/>
      <c r="C14" s="3" t="s">
        <v>42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R14" s="3"/>
      <c r="S14" s="3"/>
      <c r="T14" s="13"/>
      <c r="U14" s="14"/>
      <c r="V14" s="3"/>
      <c r="W14" s="14"/>
      <c r="X14" s="3"/>
    </row>
    <row r="15" spans="1:31" s="1" customFormat="1" ht="12.75">
      <c r="A15" s="4">
        <v>1</v>
      </c>
      <c r="B15" s="3"/>
      <c r="C15" s="4">
        <v>1</v>
      </c>
      <c r="D15" s="3" t="s">
        <v>45</v>
      </c>
      <c r="E15" s="4"/>
      <c r="F15" s="15">
        <v>0</v>
      </c>
      <c r="G15" s="15"/>
      <c r="H15" s="15">
        <v>0</v>
      </c>
      <c r="I15" s="4"/>
      <c r="J15" s="15">
        <v>0</v>
      </c>
      <c r="K15" s="16"/>
      <c r="L15" s="15">
        <v>0</v>
      </c>
      <c r="M15" s="16"/>
      <c r="N15" s="16">
        <f t="shared" ref="N15:N33" si="0">J15-L15</f>
        <v>0</v>
      </c>
      <c r="O15" s="16"/>
      <c r="P15" s="16">
        <f>F15+N15*1.5</f>
        <v>0</v>
      </c>
      <c r="Q15" s="17"/>
      <c r="R15" s="16">
        <f>H15+N15*0.5</f>
        <v>0</v>
      </c>
      <c r="S15" s="3"/>
      <c r="T15" s="18">
        <v>0.04</v>
      </c>
      <c r="U15" s="4"/>
      <c r="V15" s="16">
        <f>T15*P15</f>
        <v>0</v>
      </c>
      <c r="W15" s="16"/>
      <c r="X15" s="16">
        <f>T15*R15</f>
        <v>0</v>
      </c>
      <c r="Y15" s="16"/>
      <c r="Z15" s="16">
        <f>F15+N15-V15</f>
        <v>0</v>
      </c>
      <c r="AA15" s="16"/>
      <c r="AB15" s="16">
        <f>H15+N15-X15</f>
        <v>0</v>
      </c>
    </row>
    <row r="16" spans="1:31" s="1" customFormat="1" ht="12.75">
      <c r="A16" s="4">
        <v>2</v>
      </c>
      <c r="B16" s="3"/>
      <c r="C16" s="4">
        <v>1</v>
      </c>
      <c r="D16" s="3" t="s">
        <v>47</v>
      </c>
      <c r="E16" s="4"/>
      <c r="F16" s="15">
        <v>0</v>
      </c>
      <c r="G16" s="15"/>
      <c r="H16" s="15">
        <v>0</v>
      </c>
      <c r="I16" s="4"/>
      <c r="J16" s="15">
        <v>0</v>
      </c>
      <c r="K16" s="16"/>
      <c r="L16" s="15">
        <v>0</v>
      </c>
      <c r="M16" s="16"/>
      <c r="N16" s="16">
        <f t="shared" si="0"/>
        <v>0</v>
      </c>
      <c r="O16" s="16"/>
      <c r="P16" s="16">
        <f t="shared" ref="P16:P33" si="1">F16+N16*1.5</f>
        <v>0</v>
      </c>
      <c r="Q16" s="17"/>
      <c r="R16" s="16">
        <f t="shared" ref="R16:R33" si="2">H16+N16*0.5</f>
        <v>0</v>
      </c>
      <c r="S16" s="3"/>
      <c r="T16" s="18">
        <v>0.06</v>
      </c>
      <c r="U16" s="4"/>
      <c r="V16" s="16">
        <f t="shared" ref="V16:V33" si="3">T16*P16</f>
        <v>0</v>
      </c>
      <c r="W16" s="16"/>
      <c r="X16" s="16">
        <f t="shared" ref="X16:X33" si="4">T16*R16</f>
        <v>0</v>
      </c>
      <c r="Y16" s="16"/>
      <c r="Z16" s="16">
        <f t="shared" ref="Z16:Z33" si="5">F16+N16-V16</f>
        <v>0</v>
      </c>
      <c r="AA16" s="16"/>
      <c r="AB16" s="16">
        <f t="shared" ref="AB16:AB33" si="6">H16+N16-X16</f>
        <v>0</v>
      </c>
    </row>
    <row r="17" spans="1:28" s="1" customFormat="1" ht="12.75">
      <c r="A17" s="4">
        <v>3</v>
      </c>
      <c r="B17" s="3"/>
      <c r="C17" s="4">
        <v>2</v>
      </c>
      <c r="D17" s="3" t="s">
        <v>49</v>
      </c>
      <c r="E17" s="4"/>
      <c r="F17" s="15">
        <v>0</v>
      </c>
      <c r="G17" s="15"/>
      <c r="H17" s="15">
        <v>0</v>
      </c>
      <c r="I17" s="4"/>
      <c r="J17" s="15">
        <v>0</v>
      </c>
      <c r="K17" s="16"/>
      <c r="L17" s="15">
        <v>0</v>
      </c>
      <c r="M17" s="16"/>
      <c r="N17" s="16">
        <f t="shared" si="0"/>
        <v>0</v>
      </c>
      <c r="O17" s="16"/>
      <c r="P17" s="16">
        <f t="shared" si="1"/>
        <v>0</v>
      </c>
      <c r="Q17" s="17"/>
      <c r="R17" s="16">
        <f t="shared" si="2"/>
        <v>0</v>
      </c>
      <c r="S17" s="3"/>
      <c r="T17" s="18">
        <v>0.06</v>
      </c>
      <c r="U17" s="4"/>
      <c r="V17" s="16">
        <f t="shared" si="3"/>
        <v>0</v>
      </c>
      <c r="W17" s="16"/>
      <c r="X17" s="16">
        <f t="shared" si="4"/>
        <v>0</v>
      </c>
      <c r="Y17" s="16"/>
      <c r="Z17" s="16">
        <f t="shared" si="5"/>
        <v>0</v>
      </c>
      <c r="AA17" s="16"/>
      <c r="AB17" s="16">
        <f t="shared" si="6"/>
        <v>0</v>
      </c>
    </row>
    <row r="18" spans="1:28" s="1" customFormat="1" ht="12.75">
      <c r="A18" s="4">
        <v>4</v>
      </c>
      <c r="B18" s="3"/>
      <c r="C18" s="4">
        <v>3</v>
      </c>
      <c r="D18" s="3" t="s">
        <v>51</v>
      </c>
      <c r="E18" s="4"/>
      <c r="F18" s="15">
        <v>0</v>
      </c>
      <c r="G18" s="15"/>
      <c r="H18" s="15">
        <v>0</v>
      </c>
      <c r="I18" s="4"/>
      <c r="J18" s="15">
        <v>0</v>
      </c>
      <c r="K18" s="16"/>
      <c r="L18" s="15">
        <v>0</v>
      </c>
      <c r="M18" s="16"/>
      <c r="N18" s="16">
        <f t="shared" si="0"/>
        <v>0</v>
      </c>
      <c r="O18" s="16"/>
      <c r="P18" s="16">
        <f t="shared" si="1"/>
        <v>0</v>
      </c>
      <c r="Q18" s="17"/>
      <c r="R18" s="16">
        <f t="shared" si="2"/>
        <v>0</v>
      </c>
      <c r="S18" s="3"/>
      <c r="T18" s="18">
        <v>0.05</v>
      </c>
      <c r="U18" s="4"/>
      <c r="V18" s="16">
        <f t="shared" si="3"/>
        <v>0</v>
      </c>
      <c r="W18" s="16"/>
      <c r="X18" s="16">
        <f t="shared" si="4"/>
        <v>0</v>
      </c>
      <c r="Y18" s="16"/>
      <c r="Z18" s="16">
        <f t="shared" si="5"/>
        <v>0</v>
      </c>
      <c r="AA18" s="16"/>
      <c r="AB18" s="16">
        <f t="shared" si="6"/>
        <v>0</v>
      </c>
    </row>
    <row r="19" spans="1:28" s="1" customFormat="1" ht="12.75">
      <c r="A19" s="4">
        <v>5</v>
      </c>
      <c r="B19" s="3"/>
      <c r="C19" s="4">
        <v>6</v>
      </c>
      <c r="D19" s="3" t="s">
        <v>53</v>
      </c>
      <c r="E19" s="4"/>
      <c r="F19" s="15">
        <v>0</v>
      </c>
      <c r="G19" s="15"/>
      <c r="H19" s="15">
        <v>0</v>
      </c>
      <c r="I19" s="4"/>
      <c r="J19" s="15">
        <v>0</v>
      </c>
      <c r="K19" s="16"/>
      <c r="L19" s="15">
        <v>0</v>
      </c>
      <c r="M19" s="16"/>
      <c r="N19" s="16">
        <f t="shared" si="0"/>
        <v>0</v>
      </c>
      <c r="O19" s="16"/>
      <c r="P19" s="16">
        <f t="shared" si="1"/>
        <v>0</v>
      </c>
      <c r="Q19" s="17"/>
      <c r="R19" s="16">
        <f t="shared" si="2"/>
        <v>0</v>
      </c>
      <c r="S19" s="3"/>
      <c r="T19" s="18">
        <v>0.1</v>
      </c>
      <c r="U19" s="4"/>
      <c r="V19" s="16">
        <f t="shared" si="3"/>
        <v>0</v>
      </c>
      <c r="W19" s="16"/>
      <c r="X19" s="16">
        <f t="shared" si="4"/>
        <v>0</v>
      </c>
      <c r="Y19" s="16"/>
      <c r="Z19" s="16">
        <f t="shared" si="5"/>
        <v>0</v>
      </c>
      <c r="AA19" s="16"/>
      <c r="AB19" s="16">
        <f t="shared" si="6"/>
        <v>0</v>
      </c>
    </row>
    <row r="20" spans="1:28" s="1" customFormat="1" ht="12.75">
      <c r="A20" s="4">
        <v>6</v>
      </c>
      <c r="B20" s="3"/>
      <c r="C20" s="4">
        <v>7</v>
      </c>
      <c r="D20" s="3" t="s">
        <v>55</v>
      </c>
      <c r="E20" s="4"/>
      <c r="F20" s="15">
        <v>0</v>
      </c>
      <c r="G20" s="15"/>
      <c r="H20" s="15">
        <v>0</v>
      </c>
      <c r="I20" s="4"/>
      <c r="J20" s="15">
        <v>0</v>
      </c>
      <c r="K20" s="16"/>
      <c r="L20" s="15">
        <v>0</v>
      </c>
      <c r="M20" s="16"/>
      <c r="N20" s="16">
        <f t="shared" si="0"/>
        <v>0</v>
      </c>
      <c r="O20" s="16"/>
      <c r="P20" s="16">
        <f t="shared" si="1"/>
        <v>0</v>
      </c>
      <c r="Q20" s="17"/>
      <c r="R20" s="16">
        <f t="shared" si="2"/>
        <v>0</v>
      </c>
      <c r="S20" s="3"/>
      <c r="T20" s="18">
        <v>0.15</v>
      </c>
      <c r="U20" s="4"/>
      <c r="V20" s="16">
        <f t="shared" si="3"/>
        <v>0</v>
      </c>
      <c r="W20" s="16"/>
      <c r="X20" s="16">
        <f t="shared" si="4"/>
        <v>0</v>
      </c>
      <c r="Y20" s="16"/>
      <c r="Z20" s="16">
        <f t="shared" si="5"/>
        <v>0</v>
      </c>
      <c r="AA20" s="16"/>
      <c r="AB20" s="16">
        <f t="shared" si="6"/>
        <v>0</v>
      </c>
    </row>
    <row r="21" spans="1:28" s="1" customFormat="1" ht="12.75">
      <c r="A21" s="4">
        <v>7</v>
      </c>
      <c r="B21" s="3"/>
      <c r="C21" s="4">
        <v>8</v>
      </c>
      <c r="D21" s="3" t="s">
        <v>57</v>
      </c>
      <c r="E21" s="4"/>
      <c r="F21" s="15">
        <v>0</v>
      </c>
      <c r="G21" s="15"/>
      <c r="H21" s="15">
        <v>0</v>
      </c>
      <c r="I21" s="4"/>
      <c r="J21" s="15">
        <v>0</v>
      </c>
      <c r="K21" s="16"/>
      <c r="L21" s="15">
        <v>0</v>
      </c>
      <c r="M21" s="16"/>
      <c r="N21" s="16">
        <f t="shared" si="0"/>
        <v>0</v>
      </c>
      <c r="O21" s="16"/>
      <c r="P21" s="16">
        <f t="shared" si="1"/>
        <v>0</v>
      </c>
      <c r="Q21" s="17"/>
      <c r="R21" s="16">
        <f t="shared" si="2"/>
        <v>0</v>
      </c>
      <c r="S21" s="3"/>
      <c r="T21" s="18">
        <v>0.2</v>
      </c>
      <c r="U21" s="4"/>
      <c r="V21" s="16">
        <f t="shared" si="3"/>
        <v>0</v>
      </c>
      <c r="W21" s="16"/>
      <c r="X21" s="16">
        <f t="shared" si="4"/>
        <v>0</v>
      </c>
      <c r="Y21" s="16"/>
      <c r="Z21" s="16">
        <f t="shared" si="5"/>
        <v>0</v>
      </c>
      <c r="AA21" s="16"/>
      <c r="AB21" s="16">
        <f t="shared" si="6"/>
        <v>0</v>
      </c>
    </row>
    <row r="22" spans="1:28" s="1" customFormat="1" ht="12.75">
      <c r="A22" s="4">
        <v>8</v>
      </c>
      <c r="B22" s="3"/>
      <c r="C22" s="4">
        <v>10</v>
      </c>
      <c r="D22" s="3" t="s">
        <v>59</v>
      </c>
      <c r="E22" s="4"/>
      <c r="F22" s="15">
        <v>0</v>
      </c>
      <c r="G22" s="15"/>
      <c r="H22" s="15">
        <v>0</v>
      </c>
      <c r="I22" s="4"/>
      <c r="J22" s="15">
        <v>1840.1</v>
      </c>
      <c r="K22" s="16"/>
      <c r="L22" s="15">
        <v>0</v>
      </c>
      <c r="M22" s="16"/>
      <c r="N22" s="16">
        <f t="shared" si="0"/>
        <v>1840.1</v>
      </c>
      <c r="O22" s="16"/>
      <c r="P22" s="16">
        <f t="shared" si="1"/>
        <v>2760.1499999999996</v>
      </c>
      <c r="Q22" s="17"/>
      <c r="R22" s="16">
        <f t="shared" si="2"/>
        <v>920.05</v>
      </c>
      <c r="S22" s="3"/>
      <c r="T22" s="18">
        <v>0.3</v>
      </c>
      <c r="U22" s="4"/>
      <c r="V22" s="16">
        <f t="shared" si="3"/>
        <v>828.04499999999985</v>
      </c>
      <c r="W22" s="16"/>
      <c r="X22" s="16">
        <f t="shared" si="4"/>
        <v>276.01499999999999</v>
      </c>
      <c r="Y22" s="16"/>
      <c r="Z22" s="16">
        <f t="shared" si="5"/>
        <v>1012.0550000000001</v>
      </c>
      <c r="AA22" s="16"/>
      <c r="AB22" s="16">
        <f t="shared" si="6"/>
        <v>1564.085</v>
      </c>
    </row>
    <row r="23" spans="1:28" s="1" customFormat="1" ht="12.75">
      <c r="A23" s="4">
        <v>9</v>
      </c>
      <c r="B23" s="3"/>
      <c r="C23" s="4">
        <v>12</v>
      </c>
      <c r="D23" s="3" t="s">
        <v>61</v>
      </c>
      <c r="E23" s="4"/>
      <c r="F23" s="15">
        <v>0</v>
      </c>
      <c r="G23" s="15"/>
      <c r="H23" s="15">
        <v>0</v>
      </c>
      <c r="I23" s="4"/>
      <c r="J23" s="15">
        <v>10859.6</v>
      </c>
      <c r="K23" s="16"/>
      <c r="L23" s="15">
        <v>0</v>
      </c>
      <c r="M23" s="16"/>
      <c r="N23" s="16">
        <f t="shared" si="0"/>
        <v>10859.6</v>
      </c>
      <c r="O23" s="16"/>
      <c r="P23" s="16">
        <f>F23+N23*1</f>
        <v>10859.6</v>
      </c>
      <c r="Q23" s="17"/>
      <c r="R23" s="16">
        <f t="shared" si="2"/>
        <v>5429.8</v>
      </c>
      <c r="S23" s="3"/>
      <c r="T23" s="18">
        <v>1</v>
      </c>
      <c r="U23" s="4"/>
      <c r="V23" s="16">
        <f t="shared" si="3"/>
        <v>10859.6</v>
      </c>
      <c r="W23" s="16"/>
      <c r="X23" s="16">
        <f t="shared" si="4"/>
        <v>5429.8</v>
      </c>
      <c r="Y23" s="16"/>
      <c r="Z23" s="16">
        <f t="shared" si="5"/>
        <v>0</v>
      </c>
      <c r="AA23" s="16"/>
      <c r="AB23" s="16">
        <f t="shared" si="6"/>
        <v>5429.8</v>
      </c>
    </row>
    <row r="24" spans="1:28" s="1" customFormat="1" ht="12.75">
      <c r="A24" s="4">
        <v>10</v>
      </c>
      <c r="B24" s="3"/>
      <c r="C24" s="4">
        <v>13</v>
      </c>
      <c r="D24" s="3" t="s">
        <v>63</v>
      </c>
      <c r="E24" s="4"/>
      <c r="F24" s="15">
        <v>0</v>
      </c>
      <c r="G24" s="15"/>
      <c r="H24" s="15">
        <v>0</v>
      </c>
      <c r="I24" s="4"/>
      <c r="J24" s="15">
        <v>0</v>
      </c>
      <c r="K24" s="16"/>
      <c r="L24" s="15">
        <v>0</v>
      </c>
      <c r="M24" s="16"/>
      <c r="N24" s="16">
        <f t="shared" si="0"/>
        <v>0</v>
      </c>
      <c r="O24" s="16"/>
      <c r="P24" s="16">
        <f t="shared" si="1"/>
        <v>0</v>
      </c>
      <c r="Q24" s="17"/>
      <c r="R24" s="16">
        <f t="shared" si="2"/>
        <v>0</v>
      </c>
      <c r="S24" s="3"/>
      <c r="T24" s="18" t="s">
        <v>64</v>
      </c>
      <c r="U24" s="4"/>
      <c r="V24" s="16">
        <v>0</v>
      </c>
      <c r="W24" s="16"/>
      <c r="X24" s="16">
        <v>0</v>
      </c>
      <c r="Y24" s="16"/>
      <c r="Z24" s="16">
        <f t="shared" si="5"/>
        <v>0</v>
      </c>
      <c r="AA24" s="16"/>
      <c r="AB24" s="16">
        <f t="shared" si="6"/>
        <v>0</v>
      </c>
    </row>
    <row r="25" spans="1:28" s="1" customFormat="1" ht="12.75">
      <c r="A25" s="4">
        <v>11</v>
      </c>
      <c r="B25" s="3"/>
      <c r="C25" s="19">
        <v>14.1</v>
      </c>
      <c r="D25" s="3" t="s">
        <v>66</v>
      </c>
      <c r="E25" s="4"/>
      <c r="F25" s="15">
        <v>0</v>
      </c>
      <c r="G25" s="15"/>
      <c r="H25" s="15">
        <v>0</v>
      </c>
      <c r="I25" s="4"/>
      <c r="J25" s="15">
        <v>2.7</v>
      </c>
      <c r="K25" s="16"/>
      <c r="L25" s="15">
        <v>0</v>
      </c>
      <c r="M25" s="16"/>
      <c r="N25" s="16">
        <f t="shared" si="0"/>
        <v>2.7</v>
      </c>
      <c r="O25" s="16"/>
      <c r="P25" s="16">
        <f t="shared" si="1"/>
        <v>4.0500000000000007</v>
      </c>
      <c r="Q25" s="17"/>
      <c r="R25" s="16">
        <f t="shared" si="2"/>
        <v>1.35</v>
      </c>
      <c r="S25" s="3"/>
      <c r="T25" s="18">
        <v>0.05</v>
      </c>
      <c r="U25" s="4"/>
      <c r="V25" s="16">
        <f t="shared" si="3"/>
        <v>0.20250000000000004</v>
      </c>
      <c r="W25" s="16"/>
      <c r="X25" s="16">
        <f t="shared" si="4"/>
        <v>6.7500000000000004E-2</v>
      </c>
      <c r="Y25" s="16"/>
      <c r="Z25" s="16">
        <f t="shared" si="5"/>
        <v>2.4975000000000001</v>
      </c>
      <c r="AA25" s="16"/>
      <c r="AB25" s="16">
        <f t="shared" si="6"/>
        <v>2.6325000000000003</v>
      </c>
    </row>
    <row r="26" spans="1:28" s="1" customFormat="1" ht="12.75">
      <c r="A26" s="4">
        <v>12</v>
      </c>
      <c r="B26" s="3"/>
      <c r="C26" s="19">
        <v>14.1</v>
      </c>
      <c r="D26" s="3" t="s">
        <v>68</v>
      </c>
      <c r="E26" s="4"/>
      <c r="F26" s="15">
        <v>0</v>
      </c>
      <c r="G26" s="15"/>
      <c r="H26" s="15">
        <v>0</v>
      </c>
      <c r="I26" s="4"/>
      <c r="J26" s="15">
        <v>0</v>
      </c>
      <c r="K26" s="16"/>
      <c r="L26" s="15">
        <v>0</v>
      </c>
      <c r="M26" s="16"/>
      <c r="N26" s="16">
        <f t="shared" si="0"/>
        <v>0</v>
      </c>
      <c r="O26" s="16"/>
      <c r="P26" s="16">
        <f t="shared" si="1"/>
        <v>0</v>
      </c>
      <c r="Q26" s="17"/>
      <c r="R26" s="16">
        <f t="shared" si="2"/>
        <v>0</v>
      </c>
      <c r="S26" s="3"/>
      <c r="T26" s="18">
        <v>7.0000000000000007E-2</v>
      </c>
      <c r="U26" s="20"/>
      <c r="V26" s="16">
        <f t="shared" si="3"/>
        <v>0</v>
      </c>
      <c r="W26" s="16"/>
      <c r="X26" s="16">
        <f t="shared" si="4"/>
        <v>0</v>
      </c>
      <c r="Y26" s="16"/>
      <c r="Z26" s="16">
        <f t="shared" si="5"/>
        <v>0</v>
      </c>
      <c r="AA26" s="16"/>
      <c r="AB26" s="16">
        <f t="shared" si="6"/>
        <v>0</v>
      </c>
    </row>
    <row r="27" spans="1:28" s="1" customFormat="1" ht="12.75">
      <c r="A27" s="4">
        <v>13</v>
      </c>
      <c r="B27" s="3"/>
      <c r="C27" s="4">
        <v>17</v>
      </c>
      <c r="D27" s="3" t="s">
        <v>70</v>
      </c>
      <c r="E27" s="4"/>
      <c r="F27" s="15">
        <v>0</v>
      </c>
      <c r="G27" s="15"/>
      <c r="H27" s="15">
        <v>0</v>
      </c>
      <c r="I27" s="4"/>
      <c r="J27" s="15">
        <v>0</v>
      </c>
      <c r="K27" s="16"/>
      <c r="L27" s="15">
        <v>0</v>
      </c>
      <c r="M27" s="16"/>
      <c r="N27" s="16">
        <f t="shared" si="0"/>
        <v>0</v>
      </c>
      <c r="O27" s="16"/>
      <c r="P27" s="16">
        <f t="shared" si="1"/>
        <v>0</v>
      </c>
      <c r="Q27" s="17"/>
      <c r="R27" s="16">
        <f t="shared" si="2"/>
        <v>0</v>
      </c>
      <c r="S27" s="3"/>
      <c r="T27" s="18">
        <v>0.08</v>
      </c>
      <c r="U27" s="4"/>
      <c r="V27" s="16">
        <f t="shared" si="3"/>
        <v>0</v>
      </c>
      <c r="W27" s="16"/>
      <c r="X27" s="16">
        <f t="shared" si="4"/>
        <v>0</v>
      </c>
      <c r="Y27" s="16"/>
      <c r="Z27" s="16">
        <f t="shared" si="5"/>
        <v>0</v>
      </c>
      <c r="AA27" s="16"/>
      <c r="AB27" s="16">
        <f t="shared" si="6"/>
        <v>0</v>
      </c>
    </row>
    <row r="28" spans="1:28" s="1" customFormat="1" ht="12.75">
      <c r="A28" s="4">
        <v>14</v>
      </c>
      <c r="B28" s="3"/>
      <c r="C28" s="4">
        <v>38</v>
      </c>
      <c r="D28" s="3" t="s">
        <v>72</v>
      </c>
      <c r="E28" s="4"/>
      <c r="F28" s="15">
        <v>0</v>
      </c>
      <c r="G28" s="15"/>
      <c r="H28" s="15">
        <v>0</v>
      </c>
      <c r="I28" s="4"/>
      <c r="J28" s="15">
        <v>0</v>
      </c>
      <c r="K28" s="16"/>
      <c r="L28" s="15">
        <v>0</v>
      </c>
      <c r="M28" s="16"/>
      <c r="N28" s="16">
        <f t="shared" si="0"/>
        <v>0</v>
      </c>
      <c r="O28" s="16"/>
      <c r="P28" s="16">
        <f t="shared" si="1"/>
        <v>0</v>
      </c>
      <c r="Q28" s="17"/>
      <c r="R28" s="16">
        <f t="shared" si="2"/>
        <v>0</v>
      </c>
      <c r="S28" s="3"/>
      <c r="T28" s="18">
        <v>0.3</v>
      </c>
      <c r="U28" s="4"/>
      <c r="V28" s="16">
        <f t="shared" si="3"/>
        <v>0</v>
      </c>
      <c r="W28" s="16"/>
      <c r="X28" s="16">
        <f t="shared" si="4"/>
        <v>0</v>
      </c>
      <c r="Y28" s="16"/>
      <c r="Z28" s="16">
        <f t="shared" si="5"/>
        <v>0</v>
      </c>
      <c r="AA28" s="16"/>
      <c r="AB28" s="16">
        <f t="shared" si="6"/>
        <v>0</v>
      </c>
    </row>
    <row r="29" spans="1:28" s="1" customFormat="1" ht="12.75">
      <c r="A29" s="4">
        <v>15</v>
      </c>
      <c r="B29" s="3"/>
      <c r="C29" s="4">
        <v>41</v>
      </c>
      <c r="D29" s="3" t="s">
        <v>74</v>
      </c>
      <c r="E29" s="4"/>
      <c r="F29" s="15">
        <v>0</v>
      </c>
      <c r="G29" s="15"/>
      <c r="H29" s="15">
        <v>0</v>
      </c>
      <c r="I29" s="4"/>
      <c r="J29" s="15">
        <v>192</v>
      </c>
      <c r="K29" s="16"/>
      <c r="L29" s="15">
        <v>0</v>
      </c>
      <c r="M29" s="16"/>
      <c r="N29" s="16">
        <f t="shared" si="0"/>
        <v>192</v>
      </c>
      <c r="O29" s="16"/>
      <c r="P29" s="16">
        <f t="shared" si="1"/>
        <v>288</v>
      </c>
      <c r="Q29" s="17"/>
      <c r="R29" s="16">
        <f t="shared" si="2"/>
        <v>96</v>
      </c>
      <c r="S29" s="3"/>
      <c r="T29" s="18">
        <v>0.25</v>
      </c>
      <c r="U29" s="4"/>
      <c r="V29" s="16">
        <f t="shared" si="3"/>
        <v>72</v>
      </c>
      <c r="W29" s="16"/>
      <c r="X29" s="16">
        <f t="shared" si="4"/>
        <v>24</v>
      </c>
      <c r="Y29" s="16"/>
      <c r="Z29" s="16">
        <f t="shared" si="5"/>
        <v>120</v>
      </c>
      <c r="AA29" s="16"/>
      <c r="AB29" s="16">
        <f t="shared" si="6"/>
        <v>168</v>
      </c>
    </row>
    <row r="30" spans="1:28" s="1" customFormat="1" ht="12.75">
      <c r="A30" s="4">
        <v>16</v>
      </c>
      <c r="B30" s="3"/>
      <c r="C30" s="4">
        <v>45</v>
      </c>
      <c r="D30" s="21" t="s">
        <v>76</v>
      </c>
      <c r="E30" s="4"/>
      <c r="F30" s="15">
        <v>0</v>
      </c>
      <c r="G30" s="15"/>
      <c r="H30" s="15">
        <v>0</v>
      </c>
      <c r="I30" s="4"/>
      <c r="J30" s="15">
        <v>0</v>
      </c>
      <c r="K30" s="16"/>
      <c r="L30" s="15">
        <v>0</v>
      </c>
      <c r="M30" s="16"/>
      <c r="N30" s="16">
        <f t="shared" si="0"/>
        <v>0</v>
      </c>
      <c r="O30" s="16"/>
      <c r="P30" s="16">
        <f t="shared" si="1"/>
        <v>0</v>
      </c>
      <c r="Q30" s="17"/>
      <c r="R30" s="16">
        <f t="shared" si="2"/>
        <v>0</v>
      </c>
      <c r="S30" s="3"/>
      <c r="T30" s="18">
        <v>0.45</v>
      </c>
      <c r="U30" s="4"/>
      <c r="V30" s="16">
        <f t="shared" si="3"/>
        <v>0</v>
      </c>
      <c r="W30" s="16"/>
      <c r="X30" s="16">
        <f t="shared" si="4"/>
        <v>0</v>
      </c>
      <c r="Y30" s="16"/>
      <c r="Z30" s="16">
        <f t="shared" si="5"/>
        <v>0</v>
      </c>
      <c r="AA30" s="16"/>
      <c r="AB30" s="16">
        <f t="shared" si="6"/>
        <v>0</v>
      </c>
    </row>
    <row r="31" spans="1:28" s="1" customFormat="1" ht="12.75">
      <c r="A31" s="4">
        <v>17</v>
      </c>
      <c r="B31" s="3"/>
      <c r="C31" s="4">
        <v>49</v>
      </c>
      <c r="D31" s="3" t="s">
        <v>78</v>
      </c>
      <c r="E31" s="4"/>
      <c r="F31" s="15">
        <v>0</v>
      </c>
      <c r="G31" s="15"/>
      <c r="H31" s="15">
        <v>0</v>
      </c>
      <c r="I31" s="4"/>
      <c r="J31" s="15">
        <v>0</v>
      </c>
      <c r="K31" s="16"/>
      <c r="L31" s="15">
        <v>0</v>
      </c>
      <c r="M31" s="16"/>
      <c r="N31" s="16">
        <f t="shared" si="0"/>
        <v>0</v>
      </c>
      <c r="O31" s="16"/>
      <c r="P31" s="16">
        <f t="shared" si="1"/>
        <v>0</v>
      </c>
      <c r="Q31" s="17"/>
      <c r="R31" s="16">
        <f t="shared" si="2"/>
        <v>0</v>
      </c>
      <c r="S31" s="3"/>
      <c r="T31" s="18">
        <v>0.08</v>
      </c>
      <c r="U31" s="4"/>
      <c r="V31" s="16">
        <f t="shared" si="3"/>
        <v>0</v>
      </c>
      <c r="W31" s="16"/>
      <c r="X31" s="16">
        <f t="shared" si="4"/>
        <v>0</v>
      </c>
      <c r="Y31" s="16"/>
      <c r="Z31" s="16">
        <f t="shared" si="5"/>
        <v>0</v>
      </c>
      <c r="AA31" s="16"/>
      <c r="AB31" s="16">
        <f t="shared" si="6"/>
        <v>0</v>
      </c>
    </row>
    <row r="32" spans="1:28" s="1" customFormat="1" ht="12.75">
      <c r="A32" s="4">
        <v>18</v>
      </c>
      <c r="B32" s="3"/>
      <c r="C32" s="4">
        <v>50</v>
      </c>
      <c r="D32" s="21" t="s">
        <v>80</v>
      </c>
      <c r="E32" s="4"/>
      <c r="F32" s="15">
        <v>0</v>
      </c>
      <c r="G32" s="15"/>
      <c r="H32" s="15">
        <v>0</v>
      </c>
      <c r="I32" s="4"/>
      <c r="J32" s="15">
        <v>862.7</v>
      </c>
      <c r="K32" s="16"/>
      <c r="L32" s="15">
        <v>0</v>
      </c>
      <c r="M32" s="16"/>
      <c r="N32" s="16">
        <f t="shared" si="0"/>
        <v>862.7</v>
      </c>
      <c r="O32" s="16"/>
      <c r="P32" s="16">
        <f t="shared" si="1"/>
        <v>1294.0500000000002</v>
      </c>
      <c r="Q32" s="17"/>
      <c r="R32" s="16">
        <f t="shared" si="2"/>
        <v>431.35</v>
      </c>
      <c r="S32" s="3"/>
      <c r="T32" s="18">
        <v>0.55000000000000004</v>
      </c>
      <c r="U32" s="4"/>
      <c r="V32" s="16">
        <f t="shared" si="3"/>
        <v>711.72750000000019</v>
      </c>
      <c r="W32" s="16"/>
      <c r="X32" s="16">
        <f t="shared" si="4"/>
        <v>237.24250000000004</v>
      </c>
      <c r="Y32" s="16"/>
      <c r="Z32" s="16">
        <f t="shared" si="5"/>
        <v>150.97249999999985</v>
      </c>
      <c r="AA32" s="16"/>
      <c r="AB32" s="16">
        <f t="shared" si="6"/>
        <v>625.45749999999998</v>
      </c>
    </row>
    <row r="33" spans="1:28" s="1" customFormat="1" ht="12.75">
      <c r="A33" s="4">
        <v>19</v>
      </c>
      <c r="B33" s="3"/>
      <c r="C33" s="4">
        <v>51</v>
      </c>
      <c r="D33" s="3" t="s">
        <v>82</v>
      </c>
      <c r="E33" s="4"/>
      <c r="F33" s="22">
        <v>0</v>
      </c>
      <c r="G33" s="15"/>
      <c r="H33" s="22">
        <v>0</v>
      </c>
      <c r="I33" s="4"/>
      <c r="J33" s="22">
        <v>32106.2</v>
      </c>
      <c r="K33" s="16"/>
      <c r="L33" s="22">
        <v>0</v>
      </c>
      <c r="M33" s="16"/>
      <c r="N33" s="23">
        <f t="shared" si="0"/>
        <v>32106.2</v>
      </c>
      <c r="O33" s="16"/>
      <c r="P33" s="23">
        <f t="shared" si="1"/>
        <v>48159.3</v>
      </c>
      <c r="Q33" s="17"/>
      <c r="R33" s="23">
        <f t="shared" si="2"/>
        <v>16053.1</v>
      </c>
      <c r="S33" s="3"/>
      <c r="T33" s="18">
        <v>0.06</v>
      </c>
      <c r="U33" s="4"/>
      <c r="V33" s="23">
        <f t="shared" si="3"/>
        <v>2889.558</v>
      </c>
      <c r="W33" s="16"/>
      <c r="X33" s="23">
        <f t="shared" si="4"/>
        <v>963.18600000000004</v>
      </c>
      <c r="Y33" s="16"/>
      <c r="Z33" s="23">
        <f t="shared" si="5"/>
        <v>29216.642</v>
      </c>
      <c r="AA33" s="16"/>
      <c r="AB33" s="23">
        <f t="shared" si="6"/>
        <v>31143.013999999999</v>
      </c>
    </row>
    <row r="34" spans="1:28" s="1" customFormat="1" ht="12.75">
      <c r="A34" s="3"/>
      <c r="B34" s="3"/>
      <c r="C34" s="4"/>
      <c r="D34" s="3"/>
      <c r="E34" s="3"/>
      <c r="F34" s="3"/>
      <c r="G34" s="3"/>
      <c r="H34" s="3"/>
      <c r="I34" s="3"/>
      <c r="J34" s="16"/>
      <c r="K34" s="16"/>
      <c r="L34" s="16"/>
      <c r="M34" s="16"/>
      <c r="N34" s="16"/>
      <c r="O34" s="16"/>
      <c r="P34" s="16"/>
      <c r="Q34" s="17"/>
      <c r="R34" s="16"/>
      <c r="S34" s="3"/>
      <c r="T34" s="4"/>
      <c r="U34" s="3"/>
      <c r="V34" s="24"/>
      <c r="W34" s="24"/>
      <c r="X34" s="24"/>
      <c r="Z34" s="24"/>
    </row>
    <row r="35" spans="1:28" s="1" customFormat="1" ht="13.5" thickBot="1">
      <c r="A35" s="3">
        <v>20</v>
      </c>
      <c r="B35" s="3"/>
      <c r="C35" s="3" t="s">
        <v>84</v>
      </c>
      <c r="D35" s="3"/>
      <c r="E35" s="25" t="s">
        <v>85</v>
      </c>
      <c r="F35" s="26">
        <f>SUM(F15:F34)</f>
        <v>0</v>
      </c>
      <c r="G35" s="16">
        <f>SUM(G15:G34)</f>
        <v>0</v>
      </c>
      <c r="H35" s="26">
        <f>SUM(H15:H34)</f>
        <v>0</v>
      </c>
      <c r="I35" s="25"/>
      <c r="J35" s="26">
        <f>SUM(J15:J34)</f>
        <v>45863.3</v>
      </c>
      <c r="K35" s="16"/>
      <c r="L35" s="26">
        <f>SUM(L15:L34)</f>
        <v>0</v>
      </c>
      <c r="M35" s="27"/>
      <c r="N35" s="26">
        <f>SUM(N15:N34)</f>
        <v>45863.3</v>
      </c>
      <c r="O35" s="16"/>
      <c r="P35" s="26">
        <f>SUM(P15:P34)</f>
        <v>63365.15</v>
      </c>
      <c r="Q35" s="27" t="s">
        <v>85</v>
      </c>
      <c r="R35" s="26">
        <f>SUM(R15:R34)</f>
        <v>22931.65</v>
      </c>
      <c r="S35" s="3"/>
      <c r="T35" s="4"/>
      <c r="U35" s="25" t="s">
        <v>85</v>
      </c>
      <c r="V35" s="28">
        <f>SUM(V15:V34)</f>
        <v>15361.133000000002</v>
      </c>
      <c r="W35" s="29" t="s">
        <v>85</v>
      </c>
      <c r="X35" s="28">
        <f>SUM(X15:X34)</f>
        <v>6930.3110000000006</v>
      </c>
      <c r="Z35" s="28">
        <f>SUM(Z15:Z34)</f>
        <v>30502.167000000001</v>
      </c>
      <c r="AB35" s="28">
        <f>SUM(AB15:AB34)</f>
        <v>38932.989000000001</v>
      </c>
    </row>
    <row r="36" spans="1:28" s="1" customFormat="1" ht="13.5" thickTop="1">
      <c r="A36" s="3"/>
      <c r="B36" s="3"/>
      <c r="C36" s="4"/>
      <c r="D36" s="3"/>
      <c r="E36" s="4"/>
      <c r="F36" s="4"/>
      <c r="G36" s="4"/>
      <c r="H36" s="4"/>
      <c r="I36" s="4"/>
      <c r="J36" s="3"/>
      <c r="K36" s="3"/>
      <c r="L36" s="3"/>
      <c r="M36" s="3"/>
    </row>
    <row r="37" spans="1:28" s="1" customFormat="1" ht="12.75">
      <c r="A37" s="30"/>
      <c r="B37" s="3"/>
      <c r="C37" s="4"/>
      <c r="D37" s="3"/>
      <c r="E37" s="4"/>
      <c r="F37" s="4"/>
      <c r="G37" s="4"/>
      <c r="H37" s="4"/>
      <c r="I37" s="4"/>
      <c r="J37" s="3"/>
      <c r="K37" s="3"/>
      <c r="L37" s="3"/>
      <c r="M37" s="3"/>
    </row>
    <row r="38" spans="1:28" s="1" customFormat="1" ht="12.75">
      <c r="A38" s="31"/>
      <c r="B38" s="3"/>
      <c r="C38" s="4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28" s="1" customFormat="1" ht="12.75">
      <c r="A39" s="3"/>
      <c r="B39" s="3"/>
      <c r="C39" s="4"/>
      <c r="D39" s="5" t="s">
        <v>118</v>
      </c>
      <c r="E39" s="3"/>
      <c r="F39" s="6" t="s">
        <v>3</v>
      </c>
      <c r="G39" s="3"/>
      <c r="H39" s="6" t="s">
        <v>3</v>
      </c>
      <c r="I39" s="3"/>
      <c r="J39" s="6" t="s">
        <v>4</v>
      </c>
      <c r="K39" s="7"/>
      <c r="L39" s="7"/>
      <c r="M39" s="4"/>
      <c r="N39" s="7"/>
      <c r="O39" s="7"/>
      <c r="P39" s="7" t="s">
        <v>6</v>
      </c>
      <c r="Q39" s="8"/>
      <c r="R39" s="7" t="s">
        <v>7</v>
      </c>
      <c r="S39" s="7"/>
      <c r="T39" s="7"/>
      <c r="U39" s="7"/>
      <c r="V39" s="7"/>
      <c r="W39" s="8"/>
      <c r="X39" s="8"/>
      <c r="Z39" s="6" t="s">
        <v>8</v>
      </c>
      <c r="AA39" s="3"/>
      <c r="AB39" s="6" t="s">
        <v>8</v>
      </c>
    </row>
    <row r="40" spans="1:28" s="1" customFormat="1" ht="12.75">
      <c r="A40" s="3" t="s">
        <v>9</v>
      </c>
      <c r="B40" s="3"/>
      <c r="C40" s="4"/>
      <c r="D40" s="3"/>
      <c r="E40" s="3"/>
      <c r="F40" s="4" t="s">
        <v>10</v>
      </c>
      <c r="G40" s="3"/>
      <c r="H40" s="4" t="s">
        <v>10</v>
      </c>
      <c r="I40" s="3"/>
      <c r="J40" s="4" t="s">
        <v>11</v>
      </c>
      <c r="K40" s="4"/>
      <c r="L40" s="4" t="s">
        <v>119</v>
      </c>
      <c r="M40" s="4"/>
      <c r="N40" s="7" t="s">
        <v>101</v>
      </c>
      <c r="O40" s="4"/>
      <c r="P40" s="4" t="s">
        <v>15</v>
      </c>
      <c r="Q40" s="8"/>
      <c r="R40" s="4" t="s">
        <v>15</v>
      </c>
      <c r="S40" s="4"/>
      <c r="T40" s="4" t="s">
        <v>16</v>
      </c>
      <c r="U40" s="4"/>
      <c r="V40" s="4" t="s">
        <v>17</v>
      </c>
      <c r="W40" s="4"/>
      <c r="X40" s="4" t="s">
        <v>18</v>
      </c>
      <c r="Z40" s="4" t="s">
        <v>10</v>
      </c>
      <c r="AA40" s="3"/>
      <c r="AB40" s="4" t="s">
        <v>10</v>
      </c>
    </row>
    <row r="41" spans="1:28" s="1" customFormat="1" ht="12.75">
      <c r="A41" s="9" t="s">
        <v>20</v>
      </c>
      <c r="B41" s="3"/>
      <c r="C41" s="9" t="s">
        <v>21</v>
      </c>
      <c r="D41" s="10"/>
      <c r="E41" s="3"/>
      <c r="F41" s="11" t="s">
        <v>6</v>
      </c>
      <c r="G41" s="3"/>
      <c r="H41" s="11" t="s">
        <v>7</v>
      </c>
      <c r="I41" s="3"/>
      <c r="J41" s="11" t="s">
        <v>6</v>
      </c>
      <c r="K41" s="4"/>
      <c r="L41" s="11" t="s">
        <v>5</v>
      </c>
      <c r="M41" s="4"/>
      <c r="N41" s="11" t="s">
        <v>115</v>
      </c>
      <c r="O41" s="4"/>
      <c r="P41" s="11" t="s">
        <v>23</v>
      </c>
      <c r="Q41" s="8"/>
      <c r="R41" s="11" t="s">
        <v>23</v>
      </c>
      <c r="S41" s="4"/>
      <c r="T41" s="11" t="s">
        <v>24</v>
      </c>
      <c r="U41" s="4"/>
      <c r="V41" s="11" t="s">
        <v>25</v>
      </c>
      <c r="W41" s="4"/>
      <c r="X41" s="11" t="s">
        <v>25</v>
      </c>
      <c r="Z41" s="11" t="s">
        <v>6</v>
      </c>
      <c r="AA41" s="3"/>
      <c r="AB41" s="11" t="s">
        <v>7</v>
      </c>
    </row>
    <row r="42" spans="1:28" s="1" customFormat="1" ht="12.75">
      <c r="A42" s="3"/>
      <c r="B42" s="3"/>
      <c r="C42" s="4"/>
      <c r="D42" s="3"/>
      <c r="E42" s="3"/>
      <c r="F42" s="3"/>
      <c r="G42" s="3"/>
      <c r="H42" s="3"/>
      <c r="I42" s="3"/>
      <c r="J42" s="4" t="s">
        <v>27</v>
      </c>
      <c r="K42" s="3"/>
      <c r="L42" s="4" t="s">
        <v>29</v>
      </c>
      <c r="M42" s="3"/>
      <c r="N42" s="4" t="s">
        <v>29</v>
      </c>
      <c r="O42" s="3"/>
      <c r="P42" s="4" t="s">
        <v>30</v>
      </c>
      <c r="R42" s="4" t="s">
        <v>31</v>
      </c>
      <c r="S42" s="12"/>
      <c r="T42" s="4" t="s">
        <v>32</v>
      </c>
      <c r="U42" s="12"/>
      <c r="V42" s="4" t="s">
        <v>33</v>
      </c>
      <c r="W42" s="12"/>
      <c r="X42" s="4" t="s">
        <v>34</v>
      </c>
    </row>
    <row r="43" spans="1:28" s="1" customFormat="1" ht="12.75">
      <c r="A43" s="4"/>
      <c r="B43" s="3"/>
      <c r="C43" s="4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R43" s="3"/>
      <c r="S43" s="3"/>
      <c r="T43" s="3"/>
      <c r="U43" s="3"/>
      <c r="V43" s="3"/>
      <c r="W43" s="3"/>
      <c r="X43" s="3"/>
    </row>
    <row r="44" spans="1:28" s="1" customFormat="1" ht="15">
      <c r="A44" s="4"/>
      <c r="B44" s="3"/>
      <c r="C44" s="3" t="s">
        <v>42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R44" s="3"/>
      <c r="S44" s="3"/>
      <c r="T44" s="13"/>
      <c r="U44" s="14"/>
      <c r="V44" s="3"/>
      <c r="W44" s="14"/>
      <c r="X44" s="3"/>
    </row>
    <row r="45" spans="1:28" s="1" customFormat="1" ht="12.75">
      <c r="A45" s="4">
        <v>1</v>
      </c>
      <c r="B45" s="3"/>
      <c r="C45" s="4">
        <v>1</v>
      </c>
      <c r="D45" s="3" t="s">
        <v>45</v>
      </c>
      <c r="E45" s="4"/>
      <c r="F45" s="15">
        <f>Z15</f>
        <v>0</v>
      </c>
      <c r="G45" s="15"/>
      <c r="H45" s="15">
        <f>AB15</f>
        <v>0</v>
      </c>
      <c r="I45" s="4"/>
      <c r="J45" s="793">
        <v>0</v>
      </c>
      <c r="K45" s="16"/>
      <c r="L45" s="15">
        <v>0</v>
      </c>
      <c r="M45" s="16"/>
      <c r="N45" s="16">
        <f t="shared" ref="N45:N63" si="7">J45-L45</f>
        <v>0</v>
      </c>
      <c r="O45" s="16"/>
      <c r="P45" s="16">
        <f>F45+N45*1.5</f>
        <v>0</v>
      </c>
      <c r="Q45" s="17"/>
      <c r="R45" s="16">
        <f>H45+N45*0.5</f>
        <v>0</v>
      </c>
      <c r="S45" s="3"/>
      <c r="T45" s="18">
        <v>0.04</v>
      </c>
      <c r="U45" s="4"/>
      <c r="V45" s="16">
        <f>T45*P45</f>
        <v>0</v>
      </c>
      <c r="W45" s="16"/>
      <c r="X45" s="16">
        <f>T45*R45</f>
        <v>0</v>
      </c>
      <c r="Y45" s="16"/>
      <c r="Z45" s="16">
        <f>F45+N45-V45</f>
        <v>0</v>
      </c>
      <c r="AA45" s="16"/>
      <c r="AB45" s="16">
        <f>H45+N45-X45</f>
        <v>0</v>
      </c>
    </row>
    <row r="46" spans="1:28" s="1" customFormat="1" ht="12.75">
      <c r="A46" s="4">
        <v>2</v>
      </c>
      <c r="B46" s="3"/>
      <c r="C46" s="4">
        <v>1</v>
      </c>
      <c r="D46" s="3" t="s">
        <v>47</v>
      </c>
      <c r="E46" s="4"/>
      <c r="F46" s="15">
        <f t="shared" ref="F46:F63" si="8">Z16</f>
        <v>0</v>
      </c>
      <c r="G46" s="15"/>
      <c r="H46" s="15">
        <f t="shared" ref="H46:H63" si="9">AB16</f>
        <v>0</v>
      </c>
      <c r="I46" s="4"/>
      <c r="J46" s="793">
        <v>0</v>
      </c>
      <c r="K46" s="16"/>
      <c r="L46" s="15">
        <v>0</v>
      </c>
      <c r="M46" s="16"/>
      <c r="N46" s="16">
        <f t="shared" si="7"/>
        <v>0</v>
      </c>
      <c r="O46" s="16"/>
      <c r="P46" s="16">
        <f t="shared" ref="P46:P52" si="10">F46+N46*1.5</f>
        <v>0</v>
      </c>
      <c r="Q46" s="17"/>
      <c r="R46" s="16">
        <f t="shared" ref="R46:R63" si="11">H46+N46*0.5</f>
        <v>0</v>
      </c>
      <c r="S46" s="3"/>
      <c r="T46" s="18">
        <v>0.06</v>
      </c>
      <c r="U46" s="4"/>
      <c r="V46" s="16">
        <f t="shared" ref="V46:V53" si="12">T46*P46</f>
        <v>0</v>
      </c>
      <c r="W46" s="16"/>
      <c r="X46" s="16">
        <f t="shared" ref="X46:X53" si="13">T46*R46</f>
        <v>0</v>
      </c>
      <c r="Y46" s="16"/>
      <c r="Z46" s="16">
        <f t="shared" ref="Z46:Z63" si="14">F46+N46-V46</f>
        <v>0</v>
      </c>
      <c r="AA46" s="16"/>
      <c r="AB46" s="16">
        <f t="shared" ref="AB46:AB63" si="15">H46+N46-X46</f>
        <v>0</v>
      </c>
    </row>
    <row r="47" spans="1:28" s="1" customFormat="1" ht="12.75">
      <c r="A47" s="4">
        <v>3</v>
      </c>
      <c r="B47" s="3"/>
      <c r="C47" s="4">
        <v>2</v>
      </c>
      <c r="D47" s="3" t="s">
        <v>49</v>
      </c>
      <c r="E47" s="4"/>
      <c r="F47" s="15">
        <f t="shared" si="8"/>
        <v>0</v>
      </c>
      <c r="G47" s="15"/>
      <c r="H47" s="15">
        <f t="shared" si="9"/>
        <v>0</v>
      </c>
      <c r="I47" s="4"/>
      <c r="J47" s="793">
        <v>0</v>
      </c>
      <c r="K47" s="16"/>
      <c r="L47" s="15">
        <v>0</v>
      </c>
      <c r="M47" s="16"/>
      <c r="N47" s="16">
        <f t="shared" si="7"/>
        <v>0</v>
      </c>
      <c r="O47" s="16"/>
      <c r="P47" s="16">
        <f t="shared" si="10"/>
        <v>0</v>
      </c>
      <c r="Q47" s="17"/>
      <c r="R47" s="16">
        <f t="shared" si="11"/>
        <v>0</v>
      </c>
      <c r="S47" s="3"/>
      <c r="T47" s="18">
        <v>0.06</v>
      </c>
      <c r="U47" s="4"/>
      <c r="V47" s="16">
        <f t="shared" si="12"/>
        <v>0</v>
      </c>
      <c r="W47" s="16"/>
      <c r="X47" s="16">
        <f t="shared" si="13"/>
        <v>0</v>
      </c>
      <c r="Y47" s="16"/>
      <c r="Z47" s="16">
        <f t="shared" si="14"/>
        <v>0</v>
      </c>
      <c r="AA47" s="16"/>
      <c r="AB47" s="16">
        <f t="shared" si="15"/>
        <v>0</v>
      </c>
    </row>
    <row r="48" spans="1:28" s="1" customFormat="1" ht="12.75">
      <c r="A48" s="4">
        <v>4</v>
      </c>
      <c r="B48" s="3"/>
      <c r="C48" s="4">
        <v>3</v>
      </c>
      <c r="D48" s="3" t="s">
        <v>51</v>
      </c>
      <c r="E48" s="4"/>
      <c r="F48" s="15">
        <f t="shared" si="8"/>
        <v>0</v>
      </c>
      <c r="G48" s="15"/>
      <c r="H48" s="15">
        <f t="shared" si="9"/>
        <v>0</v>
      </c>
      <c r="I48" s="4"/>
      <c r="J48" s="793">
        <v>0</v>
      </c>
      <c r="K48" s="16"/>
      <c r="L48" s="15">
        <v>0</v>
      </c>
      <c r="M48" s="16"/>
      <c r="N48" s="16">
        <f t="shared" si="7"/>
        <v>0</v>
      </c>
      <c r="O48" s="16"/>
      <c r="P48" s="16">
        <f t="shared" si="10"/>
        <v>0</v>
      </c>
      <c r="Q48" s="17"/>
      <c r="R48" s="16">
        <f t="shared" si="11"/>
        <v>0</v>
      </c>
      <c r="S48" s="3"/>
      <c r="T48" s="18">
        <v>0.05</v>
      </c>
      <c r="U48" s="4"/>
      <c r="V48" s="16">
        <f t="shared" si="12"/>
        <v>0</v>
      </c>
      <c r="W48" s="16"/>
      <c r="X48" s="16">
        <f t="shared" si="13"/>
        <v>0</v>
      </c>
      <c r="Y48" s="16"/>
      <c r="Z48" s="16">
        <f t="shared" si="14"/>
        <v>0</v>
      </c>
      <c r="AA48" s="16"/>
      <c r="AB48" s="16">
        <f t="shared" si="15"/>
        <v>0</v>
      </c>
    </row>
    <row r="49" spans="1:28" s="1" customFormat="1" ht="12.75">
      <c r="A49" s="4">
        <v>5</v>
      </c>
      <c r="B49" s="3"/>
      <c r="C49" s="4">
        <v>6</v>
      </c>
      <c r="D49" s="3" t="s">
        <v>53</v>
      </c>
      <c r="E49" s="4"/>
      <c r="F49" s="15">
        <f t="shared" si="8"/>
        <v>0</v>
      </c>
      <c r="G49" s="15"/>
      <c r="H49" s="15">
        <f t="shared" si="9"/>
        <v>0</v>
      </c>
      <c r="I49" s="4"/>
      <c r="J49" s="793">
        <v>0</v>
      </c>
      <c r="K49" s="16"/>
      <c r="L49" s="15">
        <v>0</v>
      </c>
      <c r="M49" s="16"/>
      <c r="N49" s="16">
        <f t="shared" si="7"/>
        <v>0</v>
      </c>
      <c r="O49" s="16"/>
      <c r="P49" s="16">
        <f t="shared" si="10"/>
        <v>0</v>
      </c>
      <c r="Q49" s="17"/>
      <c r="R49" s="16">
        <f t="shared" si="11"/>
        <v>0</v>
      </c>
      <c r="S49" s="3"/>
      <c r="T49" s="18">
        <v>0.1</v>
      </c>
      <c r="U49" s="4"/>
      <c r="V49" s="16">
        <f t="shared" si="12"/>
        <v>0</v>
      </c>
      <c r="W49" s="16"/>
      <c r="X49" s="16">
        <f t="shared" si="13"/>
        <v>0</v>
      </c>
      <c r="Y49" s="16"/>
      <c r="Z49" s="16">
        <f t="shared" si="14"/>
        <v>0</v>
      </c>
      <c r="AA49" s="16"/>
      <c r="AB49" s="16">
        <f t="shared" si="15"/>
        <v>0</v>
      </c>
    </row>
    <row r="50" spans="1:28" s="1" customFormat="1" ht="12.75">
      <c r="A50" s="4">
        <v>6</v>
      </c>
      <c r="B50" s="3"/>
      <c r="C50" s="4">
        <v>7</v>
      </c>
      <c r="D50" s="3" t="s">
        <v>55</v>
      </c>
      <c r="E50" s="4"/>
      <c r="F50" s="15">
        <f t="shared" si="8"/>
        <v>0</v>
      </c>
      <c r="G50" s="15"/>
      <c r="H50" s="15">
        <f t="shared" si="9"/>
        <v>0</v>
      </c>
      <c r="I50" s="4"/>
      <c r="J50" s="793">
        <v>0</v>
      </c>
      <c r="K50" s="16"/>
      <c r="L50" s="15">
        <v>0</v>
      </c>
      <c r="M50" s="16"/>
      <c r="N50" s="16">
        <f t="shared" si="7"/>
        <v>0</v>
      </c>
      <c r="O50" s="16"/>
      <c r="P50" s="16">
        <f t="shared" si="10"/>
        <v>0</v>
      </c>
      <c r="Q50" s="17"/>
      <c r="R50" s="16">
        <f t="shared" si="11"/>
        <v>0</v>
      </c>
      <c r="S50" s="3"/>
      <c r="T50" s="18">
        <v>0.15</v>
      </c>
      <c r="U50" s="4"/>
      <c r="V50" s="16">
        <f t="shared" si="12"/>
        <v>0</v>
      </c>
      <c r="W50" s="16"/>
      <c r="X50" s="16">
        <f t="shared" si="13"/>
        <v>0</v>
      </c>
      <c r="Y50" s="16"/>
      <c r="Z50" s="16">
        <f t="shared" si="14"/>
        <v>0</v>
      </c>
      <c r="AA50" s="16"/>
      <c r="AB50" s="16">
        <f t="shared" si="15"/>
        <v>0</v>
      </c>
    </row>
    <row r="51" spans="1:28" s="1" customFormat="1" ht="12.75">
      <c r="A51" s="4">
        <v>7</v>
      </c>
      <c r="B51" s="3"/>
      <c r="C51" s="4">
        <v>8</v>
      </c>
      <c r="D51" s="3" t="s">
        <v>57</v>
      </c>
      <c r="E51" s="4"/>
      <c r="F51" s="15">
        <f t="shared" si="8"/>
        <v>0</v>
      </c>
      <c r="G51" s="15"/>
      <c r="H51" s="15">
        <f t="shared" si="9"/>
        <v>0</v>
      </c>
      <c r="I51" s="4"/>
      <c r="J51" s="793">
        <f>'EGD Acc &amp; CCA 19-21'!D15/1000</f>
        <v>271.66558200961617</v>
      </c>
      <c r="K51" s="16"/>
      <c r="L51" s="15">
        <v>0</v>
      </c>
      <c r="M51" s="16"/>
      <c r="N51" s="16">
        <f t="shared" si="7"/>
        <v>271.66558200961617</v>
      </c>
      <c r="O51" s="16"/>
      <c r="P51" s="16">
        <f t="shared" si="10"/>
        <v>407.49837301442426</v>
      </c>
      <c r="Q51" s="17"/>
      <c r="R51" s="16">
        <f t="shared" si="11"/>
        <v>135.83279100480809</v>
      </c>
      <c r="S51" s="3"/>
      <c r="T51" s="18">
        <v>0.2</v>
      </c>
      <c r="U51" s="4"/>
      <c r="V51" s="16">
        <f t="shared" si="12"/>
        <v>81.499674602884852</v>
      </c>
      <c r="W51" s="16"/>
      <c r="X51" s="16">
        <f t="shared" si="13"/>
        <v>27.166558200961617</v>
      </c>
      <c r="Y51" s="16"/>
      <c r="Z51" s="16">
        <f t="shared" si="14"/>
        <v>190.16590740673132</v>
      </c>
      <c r="AA51" s="16"/>
      <c r="AB51" s="16">
        <f t="shared" si="15"/>
        <v>244.49902380865456</v>
      </c>
    </row>
    <row r="52" spans="1:28" s="1" customFormat="1" ht="12.75">
      <c r="A52" s="4">
        <v>8</v>
      </c>
      <c r="B52" s="3"/>
      <c r="C52" s="4">
        <v>10</v>
      </c>
      <c r="D52" s="3" t="s">
        <v>59</v>
      </c>
      <c r="E52" s="4"/>
      <c r="F52" s="15">
        <f t="shared" si="8"/>
        <v>1012.0550000000001</v>
      </c>
      <c r="G52" s="15"/>
      <c r="H52" s="15">
        <f t="shared" si="9"/>
        <v>1564.085</v>
      </c>
      <c r="I52" s="4"/>
      <c r="J52" s="793">
        <f>'EGD Acc &amp; CCA 19-21'!D16/1000</f>
        <v>8433.5527619422974</v>
      </c>
      <c r="K52" s="16"/>
      <c r="L52" s="15">
        <v>0</v>
      </c>
      <c r="M52" s="16"/>
      <c r="N52" s="16">
        <f t="shared" si="7"/>
        <v>8433.5527619422974</v>
      </c>
      <c r="O52" s="16"/>
      <c r="P52" s="16">
        <f t="shared" si="10"/>
        <v>13662.384142913446</v>
      </c>
      <c r="Q52" s="17"/>
      <c r="R52" s="16">
        <f t="shared" si="11"/>
        <v>5780.8613809711487</v>
      </c>
      <c r="S52" s="3"/>
      <c r="T52" s="18">
        <v>0.3</v>
      </c>
      <c r="U52" s="4"/>
      <c r="V52" s="16">
        <f t="shared" si="12"/>
        <v>4098.7152428740337</v>
      </c>
      <c r="W52" s="16"/>
      <c r="X52" s="16">
        <f t="shared" si="13"/>
        <v>1734.2584142913445</v>
      </c>
      <c r="Y52" s="16"/>
      <c r="Z52" s="16">
        <f t="shared" si="14"/>
        <v>5346.8925190682639</v>
      </c>
      <c r="AA52" s="16"/>
      <c r="AB52" s="16">
        <f t="shared" si="15"/>
        <v>8263.3793476509527</v>
      </c>
    </row>
    <row r="53" spans="1:28" s="1" customFormat="1" ht="12.75">
      <c r="A53" s="4">
        <v>9</v>
      </c>
      <c r="B53" s="3"/>
      <c r="C53" s="4">
        <v>12</v>
      </c>
      <c r="D53" s="3" t="s">
        <v>61</v>
      </c>
      <c r="E53" s="4"/>
      <c r="F53" s="15">
        <f t="shared" si="8"/>
        <v>0</v>
      </c>
      <c r="G53" s="15"/>
      <c r="H53" s="15">
        <f t="shared" si="9"/>
        <v>5429.8</v>
      </c>
      <c r="I53" s="4"/>
      <c r="J53" s="793">
        <f>'EGD Acc &amp; CCA 19-21'!D17/1000</f>
        <v>30462.611271196489</v>
      </c>
      <c r="K53" s="16"/>
      <c r="L53" s="15">
        <v>0</v>
      </c>
      <c r="M53" s="16"/>
      <c r="N53" s="16">
        <f t="shared" si="7"/>
        <v>30462.611271196489</v>
      </c>
      <c r="O53" s="16"/>
      <c r="P53" s="16">
        <f>F53+N53*1</f>
        <v>30462.611271196489</v>
      </c>
      <c r="Q53" s="17"/>
      <c r="R53" s="16">
        <f t="shared" si="11"/>
        <v>20661.105635598244</v>
      </c>
      <c r="S53" s="3"/>
      <c r="T53" s="18">
        <v>1</v>
      </c>
      <c r="U53" s="4"/>
      <c r="V53" s="16">
        <f t="shared" si="12"/>
        <v>30462.611271196489</v>
      </c>
      <c r="W53" s="16"/>
      <c r="X53" s="16">
        <f t="shared" si="13"/>
        <v>20661.105635598244</v>
      </c>
      <c r="Y53" s="16"/>
      <c r="Z53" s="16">
        <f t="shared" si="14"/>
        <v>0</v>
      </c>
      <c r="AA53" s="16"/>
      <c r="AB53" s="16">
        <f t="shared" si="15"/>
        <v>15231.305635598248</v>
      </c>
    </row>
    <row r="54" spans="1:28" s="1" customFormat="1" ht="12.75">
      <c r="A54" s="4">
        <v>10</v>
      </c>
      <c r="B54" s="3"/>
      <c r="C54" s="4">
        <v>13</v>
      </c>
      <c r="D54" s="3" t="s">
        <v>63</v>
      </c>
      <c r="E54" s="4"/>
      <c r="F54" s="15">
        <f t="shared" si="8"/>
        <v>0</v>
      </c>
      <c r="G54" s="15"/>
      <c r="H54" s="15">
        <f t="shared" si="9"/>
        <v>0</v>
      </c>
      <c r="I54" s="4"/>
      <c r="J54" s="793">
        <v>0</v>
      </c>
      <c r="K54" s="16"/>
      <c r="L54" s="15">
        <v>0</v>
      </c>
      <c r="M54" s="16"/>
      <c r="N54" s="16">
        <f t="shared" si="7"/>
        <v>0</v>
      </c>
      <c r="O54" s="16"/>
      <c r="P54" s="16">
        <f t="shared" ref="P54:P63" si="16">F54+N54*1.5</f>
        <v>0</v>
      </c>
      <c r="Q54" s="17"/>
      <c r="R54" s="16">
        <f t="shared" si="11"/>
        <v>0</v>
      </c>
      <c r="S54" s="3"/>
      <c r="T54" s="18" t="s">
        <v>64</v>
      </c>
      <c r="U54" s="4"/>
      <c r="V54" s="16">
        <v>0</v>
      </c>
      <c r="W54" s="16"/>
      <c r="X54" s="16">
        <v>0</v>
      </c>
      <c r="Y54" s="16"/>
      <c r="Z54" s="16">
        <f t="shared" si="14"/>
        <v>0</v>
      </c>
      <c r="AA54" s="16"/>
      <c r="AB54" s="16">
        <f t="shared" si="15"/>
        <v>0</v>
      </c>
    </row>
    <row r="55" spans="1:28" s="1" customFormat="1" ht="12.75">
      <c r="A55" s="4">
        <v>11</v>
      </c>
      <c r="B55" s="3"/>
      <c r="C55" s="19">
        <v>14.1</v>
      </c>
      <c r="D55" s="3" t="s">
        <v>66</v>
      </c>
      <c r="E55" s="4"/>
      <c r="F55" s="15">
        <f t="shared" si="8"/>
        <v>2.4975000000000001</v>
      </c>
      <c r="G55" s="15"/>
      <c r="H55" s="15">
        <f t="shared" si="9"/>
        <v>2.6325000000000003</v>
      </c>
      <c r="I55" s="4"/>
      <c r="J55" s="793">
        <f>'EGD Acc &amp; CCA 19-21'!D28/1000</f>
        <v>0.57499999999999996</v>
      </c>
      <c r="K55" s="16"/>
      <c r="L55" s="15">
        <v>0</v>
      </c>
      <c r="M55" s="16"/>
      <c r="N55" s="16">
        <f t="shared" si="7"/>
        <v>0.57499999999999996</v>
      </c>
      <c r="O55" s="16"/>
      <c r="P55" s="16">
        <f t="shared" si="16"/>
        <v>3.36</v>
      </c>
      <c r="Q55" s="17"/>
      <c r="R55" s="16">
        <f t="shared" si="11"/>
        <v>2.9200000000000004</v>
      </c>
      <c r="S55" s="3"/>
      <c r="T55" s="18">
        <v>0.05</v>
      </c>
      <c r="U55" s="4"/>
      <c r="V55" s="16">
        <f t="shared" ref="V55:V63" si="17">T55*P55</f>
        <v>0.16800000000000001</v>
      </c>
      <c r="W55" s="16"/>
      <c r="X55" s="16">
        <f t="shared" ref="X55:X63" si="18">T55*R55</f>
        <v>0.14600000000000002</v>
      </c>
      <c r="Y55" s="16"/>
      <c r="Z55" s="16">
        <f t="shared" si="14"/>
        <v>2.9044999999999996</v>
      </c>
      <c r="AA55" s="16"/>
      <c r="AB55" s="16">
        <f t="shared" si="15"/>
        <v>3.0615000000000006</v>
      </c>
    </row>
    <row r="56" spans="1:28" s="1" customFormat="1" ht="12.75">
      <c r="A56" s="4">
        <v>12</v>
      </c>
      <c r="B56" s="3"/>
      <c r="C56" s="19">
        <v>14.1</v>
      </c>
      <c r="D56" s="3" t="s">
        <v>68</v>
      </c>
      <c r="E56" s="4"/>
      <c r="F56" s="15">
        <f t="shared" si="8"/>
        <v>0</v>
      </c>
      <c r="G56" s="15"/>
      <c r="H56" s="15">
        <f t="shared" si="9"/>
        <v>0</v>
      </c>
      <c r="I56" s="4"/>
      <c r="J56" s="793">
        <v>0</v>
      </c>
      <c r="K56" s="16"/>
      <c r="L56" s="15">
        <v>0</v>
      </c>
      <c r="M56" s="16"/>
      <c r="N56" s="16">
        <f t="shared" si="7"/>
        <v>0</v>
      </c>
      <c r="O56" s="16"/>
      <c r="P56" s="16">
        <f t="shared" si="16"/>
        <v>0</v>
      </c>
      <c r="Q56" s="17"/>
      <c r="R56" s="16">
        <f t="shared" si="11"/>
        <v>0</v>
      </c>
      <c r="S56" s="3"/>
      <c r="T56" s="18">
        <v>7.0000000000000007E-2</v>
      </c>
      <c r="U56" s="20"/>
      <c r="V56" s="16">
        <f t="shared" si="17"/>
        <v>0</v>
      </c>
      <c r="W56" s="16"/>
      <c r="X56" s="16">
        <f t="shared" si="18"/>
        <v>0</v>
      </c>
      <c r="Y56" s="16"/>
      <c r="Z56" s="16">
        <f t="shared" si="14"/>
        <v>0</v>
      </c>
      <c r="AA56" s="16"/>
      <c r="AB56" s="16">
        <f t="shared" si="15"/>
        <v>0</v>
      </c>
    </row>
    <row r="57" spans="1:28" s="1" customFormat="1" ht="12.75">
      <c r="A57" s="4">
        <v>13</v>
      </c>
      <c r="B57" s="3"/>
      <c r="C57" s="4">
        <v>17</v>
      </c>
      <c r="D57" s="3" t="s">
        <v>70</v>
      </c>
      <c r="E57" s="4"/>
      <c r="F57" s="15">
        <f t="shared" si="8"/>
        <v>0</v>
      </c>
      <c r="G57" s="15"/>
      <c r="H57" s="15">
        <f t="shared" si="9"/>
        <v>0</v>
      </c>
      <c r="I57" s="4"/>
      <c r="J57" s="793">
        <v>0</v>
      </c>
      <c r="K57" s="16"/>
      <c r="L57" s="15">
        <v>0</v>
      </c>
      <c r="M57" s="16"/>
      <c r="N57" s="16">
        <f t="shared" si="7"/>
        <v>0</v>
      </c>
      <c r="O57" s="16"/>
      <c r="P57" s="16">
        <f t="shared" si="16"/>
        <v>0</v>
      </c>
      <c r="Q57" s="17"/>
      <c r="R57" s="16">
        <f t="shared" si="11"/>
        <v>0</v>
      </c>
      <c r="S57" s="3"/>
      <c r="T57" s="18">
        <v>0.08</v>
      </c>
      <c r="U57" s="4"/>
      <c r="V57" s="16">
        <f t="shared" si="17"/>
        <v>0</v>
      </c>
      <c r="W57" s="16"/>
      <c r="X57" s="16">
        <f t="shared" si="18"/>
        <v>0</v>
      </c>
      <c r="Y57" s="16"/>
      <c r="Z57" s="16">
        <f t="shared" si="14"/>
        <v>0</v>
      </c>
      <c r="AA57" s="16"/>
      <c r="AB57" s="16">
        <f t="shared" si="15"/>
        <v>0</v>
      </c>
    </row>
    <row r="58" spans="1:28" s="1" customFormat="1" ht="12.75">
      <c r="A58" s="4">
        <v>14</v>
      </c>
      <c r="B58" s="3"/>
      <c r="C58" s="4">
        <v>38</v>
      </c>
      <c r="D58" s="3" t="s">
        <v>72</v>
      </c>
      <c r="E58" s="4"/>
      <c r="F58" s="15">
        <f t="shared" si="8"/>
        <v>0</v>
      </c>
      <c r="G58" s="15"/>
      <c r="H58" s="15">
        <f t="shared" si="9"/>
        <v>0</v>
      </c>
      <c r="I58" s="4"/>
      <c r="J58" s="793">
        <v>0</v>
      </c>
      <c r="K58" s="16"/>
      <c r="L58" s="15">
        <v>0</v>
      </c>
      <c r="M58" s="16"/>
      <c r="N58" s="16">
        <f t="shared" si="7"/>
        <v>0</v>
      </c>
      <c r="O58" s="16"/>
      <c r="P58" s="16">
        <f t="shared" si="16"/>
        <v>0</v>
      </c>
      <c r="Q58" s="17"/>
      <c r="R58" s="16">
        <f t="shared" si="11"/>
        <v>0</v>
      </c>
      <c r="S58" s="3"/>
      <c r="T58" s="18">
        <v>0.3</v>
      </c>
      <c r="U58" s="4"/>
      <c r="V58" s="16">
        <f t="shared" si="17"/>
        <v>0</v>
      </c>
      <c r="W58" s="16"/>
      <c r="X58" s="16">
        <f t="shared" si="18"/>
        <v>0</v>
      </c>
      <c r="Y58" s="16"/>
      <c r="Z58" s="16">
        <f t="shared" si="14"/>
        <v>0</v>
      </c>
      <c r="AA58" s="16"/>
      <c r="AB58" s="16">
        <f t="shared" si="15"/>
        <v>0</v>
      </c>
    </row>
    <row r="59" spans="1:28" s="1" customFormat="1" ht="12.75">
      <c r="A59" s="4">
        <v>15</v>
      </c>
      <c r="B59" s="3"/>
      <c r="C59" s="4">
        <v>41</v>
      </c>
      <c r="D59" s="3" t="s">
        <v>74</v>
      </c>
      <c r="E59" s="4"/>
      <c r="F59" s="15">
        <f t="shared" si="8"/>
        <v>120</v>
      </c>
      <c r="G59" s="15"/>
      <c r="H59" s="15">
        <f t="shared" si="9"/>
        <v>168</v>
      </c>
      <c r="I59" s="4"/>
      <c r="J59" s="793">
        <v>0</v>
      </c>
      <c r="K59" s="16"/>
      <c r="L59" s="15">
        <v>0</v>
      </c>
      <c r="M59" s="16"/>
      <c r="N59" s="16">
        <f t="shared" si="7"/>
        <v>0</v>
      </c>
      <c r="O59" s="16"/>
      <c r="P59" s="16">
        <f t="shared" si="16"/>
        <v>120</v>
      </c>
      <c r="Q59" s="17"/>
      <c r="R59" s="16">
        <f t="shared" si="11"/>
        <v>168</v>
      </c>
      <c r="S59" s="3"/>
      <c r="T59" s="18">
        <v>0.25</v>
      </c>
      <c r="U59" s="4"/>
      <c r="V59" s="16">
        <f t="shared" si="17"/>
        <v>30</v>
      </c>
      <c r="W59" s="16"/>
      <c r="X59" s="16">
        <f t="shared" si="18"/>
        <v>42</v>
      </c>
      <c r="Y59" s="16"/>
      <c r="Z59" s="16">
        <f t="shared" si="14"/>
        <v>90</v>
      </c>
      <c r="AA59" s="16"/>
      <c r="AB59" s="16">
        <f t="shared" si="15"/>
        <v>126</v>
      </c>
    </row>
    <row r="60" spans="1:28" s="1" customFormat="1" ht="12.75">
      <c r="A60" s="4">
        <v>16</v>
      </c>
      <c r="B60" s="3"/>
      <c r="C60" s="4">
        <v>45</v>
      </c>
      <c r="D60" s="21" t="s">
        <v>76</v>
      </c>
      <c r="E60" s="4"/>
      <c r="F60" s="15">
        <f t="shared" si="8"/>
        <v>0</v>
      </c>
      <c r="G60" s="15"/>
      <c r="H60" s="15">
        <f t="shared" si="9"/>
        <v>0</v>
      </c>
      <c r="I60" s="4"/>
      <c r="J60" s="793">
        <v>0</v>
      </c>
      <c r="K60" s="16"/>
      <c r="L60" s="15">
        <v>0</v>
      </c>
      <c r="M60" s="16"/>
      <c r="N60" s="16">
        <f t="shared" si="7"/>
        <v>0</v>
      </c>
      <c r="O60" s="16"/>
      <c r="P60" s="16">
        <f t="shared" si="16"/>
        <v>0</v>
      </c>
      <c r="Q60" s="17"/>
      <c r="R60" s="16">
        <f t="shared" si="11"/>
        <v>0</v>
      </c>
      <c r="S60" s="3"/>
      <c r="T60" s="18">
        <v>0.45</v>
      </c>
      <c r="U60" s="4"/>
      <c r="V60" s="16">
        <f t="shared" si="17"/>
        <v>0</v>
      </c>
      <c r="W60" s="16"/>
      <c r="X60" s="16">
        <f t="shared" si="18"/>
        <v>0</v>
      </c>
      <c r="Y60" s="16"/>
      <c r="Z60" s="16">
        <f t="shared" si="14"/>
        <v>0</v>
      </c>
      <c r="AA60" s="16"/>
      <c r="AB60" s="16">
        <f t="shared" si="15"/>
        <v>0</v>
      </c>
    </row>
    <row r="61" spans="1:28" s="1" customFormat="1" ht="12.75">
      <c r="A61" s="4">
        <v>17</v>
      </c>
      <c r="B61" s="3"/>
      <c r="C61" s="4">
        <v>49</v>
      </c>
      <c r="D61" s="3" t="s">
        <v>78</v>
      </c>
      <c r="E61" s="4"/>
      <c r="F61" s="15">
        <f t="shared" si="8"/>
        <v>0</v>
      </c>
      <c r="G61" s="15"/>
      <c r="H61" s="15">
        <f t="shared" si="9"/>
        <v>0</v>
      </c>
      <c r="I61" s="4"/>
      <c r="J61" s="793">
        <v>0</v>
      </c>
      <c r="K61" s="16"/>
      <c r="L61" s="15">
        <v>0</v>
      </c>
      <c r="M61" s="16"/>
      <c r="N61" s="16">
        <f t="shared" si="7"/>
        <v>0</v>
      </c>
      <c r="O61" s="16"/>
      <c r="P61" s="16">
        <f t="shared" si="16"/>
        <v>0</v>
      </c>
      <c r="Q61" s="17"/>
      <c r="R61" s="16">
        <f t="shared" si="11"/>
        <v>0</v>
      </c>
      <c r="S61" s="3"/>
      <c r="T61" s="18">
        <v>0.08</v>
      </c>
      <c r="U61" s="4"/>
      <c r="V61" s="16">
        <f t="shared" si="17"/>
        <v>0</v>
      </c>
      <c r="W61" s="16"/>
      <c r="X61" s="16">
        <f t="shared" si="18"/>
        <v>0</v>
      </c>
      <c r="Y61" s="16"/>
      <c r="Z61" s="16">
        <f t="shared" si="14"/>
        <v>0</v>
      </c>
      <c r="AA61" s="16"/>
      <c r="AB61" s="16">
        <f t="shared" si="15"/>
        <v>0</v>
      </c>
    </row>
    <row r="62" spans="1:28" s="1" customFormat="1" ht="12.75">
      <c r="A62" s="4">
        <v>18</v>
      </c>
      <c r="B62" s="3"/>
      <c r="C62" s="4">
        <v>50</v>
      </c>
      <c r="D62" s="21" t="s">
        <v>80</v>
      </c>
      <c r="E62" s="4"/>
      <c r="F62" s="15">
        <f t="shared" si="8"/>
        <v>150.97249999999985</v>
      </c>
      <c r="G62" s="15"/>
      <c r="H62" s="15">
        <f t="shared" si="9"/>
        <v>625.45749999999998</v>
      </c>
      <c r="I62" s="4"/>
      <c r="J62" s="793">
        <f>'EGD Acc &amp; CCA 19-21'!D24/1000</f>
        <v>2978.1478556757852</v>
      </c>
      <c r="K62" s="16"/>
      <c r="L62" s="15">
        <v>0</v>
      </c>
      <c r="M62" s="16"/>
      <c r="N62" s="16">
        <f t="shared" si="7"/>
        <v>2978.1478556757852</v>
      </c>
      <c r="O62" s="16"/>
      <c r="P62" s="16">
        <f t="shared" si="16"/>
        <v>4618.1942835136779</v>
      </c>
      <c r="Q62" s="17"/>
      <c r="R62" s="16">
        <f t="shared" si="11"/>
        <v>2114.5314278378928</v>
      </c>
      <c r="S62" s="3"/>
      <c r="T62" s="18">
        <v>0.55000000000000004</v>
      </c>
      <c r="U62" s="4"/>
      <c r="V62" s="16">
        <f t="shared" si="17"/>
        <v>2540.0068559325232</v>
      </c>
      <c r="W62" s="16"/>
      <c r="X62" s="16">
        <f t="shared" si="18"/>
        <v>1162.9922853108412</v>
      </c>
      <c r="Y62" s="16"/>
      <c r="Z62" s="16">
        <f t="shared" si="14"/>
        <v>589.11349974326185</v>
      </c>
      <c r="AA62" s="16"/>
      <c r="AB62" s="16">
        <f t="shared" si="15"/>
        <v>2440.6130703649442</v>
      </c>
    </row>
    <row r="63" spans="1:28" s="1" customFormat="1" ht="12.75">
      <c r="A63" s="4">
        <v>19</v>
      </c>
      <c r="B63" s="3"/>
      <c r="C63" s="4">
        <v>51</v>
      </c>
      <c r="D63" s="3" t="s">
        <v>82</v>
      </c>
      <c r="E63" s="4"/>
      <c r="F63" s="22">
        <f t="shared" si="8"/>
        <v>29216.642</v>
      </c>
      <c r="G63" s="15"/>
      <c r="H63" s="22">
        <f t="shared" si="9"/>
        <v>31143.013999999999</v>
      </c>
      <c r="I63" s="4"/>
      <c r="J63" s="794">
        <f>'EGD Acc &amp; CCA 19-21'!D25/1000</f>
        <v>260589.26135897127</v>
      </c>
      <c r="K63" s="16"/>
      <c r="L63" s="22">
        <v>0</v>
      </c>
      <c r="M63" s="16"/>
      <c r="N63" s="23">
        <f t="shared" si="7"/>
        <v>260589.26135897127</v>
      </c>
      <c r="O63" s="16"/>
      <c r="P63" s="23">
        <f t="shared" si="16"/>
        <v>420100.53403845691</v>
      </c>
      <c r="Q63" s="17"/>
      <c r="R63" s="23">
        <f t="shared" si="11"/>
        <v>161437.64467948565</v>
      </c>
      <c r="S63" s="3"/>
      <c r="T63" s="18">
        <v>0.06</v>
      </c>
      <c r="U63" s="4"/>
      <c r="V63" s="23">
        <f t="shared" si="17"/>
        <v>25206.032042307415</v>
      </c>
      <c r="W63" s="16"/>
      <c r="X63" s="23">
        <f t="shared" si="18"/>
        <v>9686.2586807691387</v>
      </c>
      <c r="Y63" s="16"/>
      <c r="Z63" s="23">
        <f t="shared" si="14"/>
        <v>264599.87131666386</v>
      </c>
      <c r="AA63" s="16"/>
      <c r="AB63" s="23">
        <f t="shared" si="15"/>
        <v>282046.01667820214</v>
      </c>
    </row>
    <row r="64" spans="1:28" s="1" customFormat="1" ht="12.75">
      <c r="A64" s="3"/>
      <c r="B64" s="3"/>
      <c r="C64" s="4"/>
      <c r="D64" s="3"/>
      <c r="E64" s="3"/>
      <c r="F64" s="3"/>
      <c r="G64" s="3"/>
      <c r="H64" s="3"/>
      <c r="I64" s="3"/>
      <c r="J64" s="16"/>
      <c r="K64" s="16"/>
      <c r="L64" s="16"/>
      <c r="M64" s="16"/>
      <c r="N64" s="16"/>
      <c r="O64" s="16"/>
      <c r="P64" s="16"/>
      <c r="Q64" s="17"/>
      <c r="R64" s="16"/>
      <c r="S64" s="3"/>
      <c r="T64" s="4"/>
      <c r="U64" s="3"/>
      <c r="V64" s="24"/>
      <c r="W64" s="24"/>
      <c r="X64" s="24"/>
      <c r="Z64" s="24"/>
    </row>
    <row r="65" spans="1:28" s="1" customFormat="1" ht="13.5" thickBot="1">
      <c r="A65" s="3">
        <v>20</v>
      </c>
      <c r="B65" s="3"/>
      <c r="C65" s="3" t="s">
        <v>84</v>
      </c>
      <c r="D65" s="3"/>
      <c r="E65" s="25" t="s">
        <v>85</v>
      </c>
      <c r="F65" s="26">
        <f>SUM(F45:F64)</f>
        <v>30502.167000000001</v>
      </c>
      <c r="G65" s="16">
        <f>SUM(G45:G64)</f>
        <v>0</v>
      </c>
      <c r="H65" s="26">
        <f>SUM(H45:H64)</f>
        <v>38932.989000000001</v>
      </c>
      <c r="I65" s="25"/>
      <c r="J65" s="795">
        <f>SUM(J45:J64)</f>
        <v>302735.81382979546</v>
      </c>
      <c r="K65" s="16"/>
      <c r="L65" s="26">
        <f>SUM(L45:L64)</f>
        <v>0</v>
      </c>
      <c r="M65" s="27"/>
      <c r="N65" s="26">
        <f>SUM(N45:N64)</f>
        <v>302735.81382979546</v>
      </c>
      <c r="O65" s="16"/>
      <c r="P65" s="26">
        <f>SUM(P45:P64)</f>
        <v>469374.58210909495</v>
      </c>
      <c r="Q65" s="27" t="s">
        <v>85</v>
      </c>
      <c r="R65" s="26">
        <f>SUM(R45:R64)</f>
        <v>190300.89591489773</v>
      </c>
      <c r="S65" s="3"/>
      <c r="T65" s="4"/>
      <c r="U65" s="25" t="s">
        <v>85</v>
      </c>
      <c r="V65" s="28">
        <f>SUM(V45:V64)</f>
        <v>62419.033086913347</v>
      </c>
      <c r="W65" s="29" t="s">
        <v>85</v>
      </c>
      <c r="X65" s="28">
        <f>SUM(X45:X64)</f>
        <v>33313.927574170528</v>
      </c>
      <c r="Z65" s="28">
        <f>SUM(Z45:Z64)</f>
        <v>270818.94774288213</v>
      </c>
      <c r="AB65" s="28">
        <f>SUM(AB45:AB64)</f>
        <v>308354.87525562494</v>
      </c>
    </row>
    <row r="66" spans="1:28" s="1" customFormat="1" ht="13.5" thickTop="1">
      <c r="A66" s="3"/>
      <c r="B66" s="3"/>
      <c r="C66" s="4"/>
      <c r="D66" s="3"/>
      <c r="E66" s="4"/>
      <c r="F66" s="4"/>
      <c r="G66" s="4"/>
      <c r="H66" s="4"/>
      <c r="I66" s="4"/>
      <c r="J66" s="3"/>
      <c r="K66" s="3"/>
      <c r="L66" s="3"/>
      <c r="M66" s="3"/>
    </row>
    <row r="67" spans="1:28" s="1" customFormat="1" ht="12.75">
      <c r="A67" s="31"/>
      <c r="B67" s="3"/>
      <c r="C67" s="4"/>
      <c r="D67" s="3"/>
      <c r="E67" s="3"/>
      <c r="F67" s="3"/>
      <c r="G67" s="3"/>
      <c r="H67" s="3"/>
      <c r="I67" s="3"/>
      <c r="J67" s="32">
        <f>J65-'EGD Acc &amp; CCA 19-21'!D31/1000</f>
        <v>0</v>
      </c>
      <c r="K67" s="3"/>
      <c r="L67" s="3"/>
      <c r="M67" s="3"/>
    </row>
    <row r="68" spans="1:28" s="1" customFormat="1" ht="12.75">
      <c r="A68" s="31"/>
      <c r="B68" s="3"/>
      <c r="C68" s="4"/>
      <c r="D68" s="3"/>
      <c r="E68" s="3"/>
      <c r="F68" s="3"/>
      <c r="G68" s="3"/>
      <c r="H68" s="3"/>
      <c r="I68" s="3"/>
      <c r="J68" s="3"/>
      <c r="K68" s="3"/>
      <c r="L68" s="3"/>
      <c r="M68" s="3"/>
    </row>
    <row r="69" spans="1:28" s="1" customFormat="1" ht="12.75">
      <c r="A69" s="3"/>
      <c r="B69" s="3"/>
      <c r="C69" s="4"/>
      <c r="D69" s="5" t="s">
        <v>120</v>
      </c>
      <c r="E69" s="3"/>
      <c r="F69" s="6" t="s">
        <v>3</v>
      </c>
      <c r="G69" s="3"/>
      <c r="H69" s="6" t="s">
        <v>3</v>
      </c>
      <c r="I69" s="3"/>
      <c r="J69" s="6" t="s">
        <v>4</v>
      </c>
      <c r="K69" s="7"/>
      <c r="L69" s="7"/>
      <c r="M69" s="4"/>
      <c r="N69" s="7"/>
      <c r="O69" s="7"/>
      <c r="P69" s="7" t="s">
        <v>6</v>
      </c>
      <c r="Q69" s="8"/>
      <c r="R69" s="7" t="s">
        <v>7</v>
      </c>
      <c r="S69" s="7"/>
      <c r="T69" s="7"/>
      <c r="U69" s="7"/>
      <c r="V69" s="7"/>
      <c r="W69" s="8"/>
      <c r="X69" s="8"/>
      <c r="Z69" s="6" t="s">
        <v>8</v>
      </c>
      <c r="AA69" s="3"/>
      <c r="AB69" s="6" t="s">
        <v>8</v>
      </c>
    </row>
    <row r="70" spans="1:28" s="1" customFormat="1" ht="12.75">
      <c r="A70" s="3" t="s">
        <v>9</v>
      </c>
      <c r="B70" s="3"/>
      <c r="C70" s="4"/>
      <c r="D70" s="3"/>
      <c r="E70" s="3"/>
      <c r="F70" s="4" t="s">
        <v>10</v>
      </c>
      <c r="G70" s="3"/>
      <c r="H70" s="4" t="s">
        <v>10</v>
      </c>
      <c r="I70" s="3"/>
      <c r="J70" s="4" t="s">
        <v>11</v>
      </c>
      <c r="K70" s="4"/>
      <c r="L70" s="4" t="s">
        <v>119</v>
      </c>
      <c r="M70" s="4"/>
      <c r="N70" s="7" t="s">
        <v>101</v>
      </c>
      <c r="O70" s="4"/>
      <c r="P70" s="4" t="s">
        <v>15</v>
      </c>
      <c r="Q70" s="8"/>
      <c r="R70" s="4" t="s">
        <v>15</v>
      </c>
      <c r="S70" s="4"/>
      <c r="T70" s="4" t="s">
        <v>16</v>
      </c>
      <c r="U70" s="4"/>
      <c r="V70" s="4" t="s">
        <v>17</v>
      </c>
      <c r="W70" s="4"/>
      <c r="X70" s="4" t="s">
        <v>18</v>
      </c>
      <c r="Z70" s="4" t="s">
        <v>10</v>
      </c>
      <c r="AA70" s="3"/>
      <c r="AB70" s="4" t="s">
        <v>10</v>
      </c>
    </row>
    <row r="71" spans="1:28" s="1" customFormat="1" ht="12.75">
      <c r="A71" s="9" t="s">
        <v>20</v>
      </c>
      <c r="B71" s="3"/>
      <c r="C71" s="9" t="s">
        <v>21</v>
      </c>
      <c r="D71" s="10"/>
      <c r="E71" s="3"/>
      <c r="F71" s="11" t="s">
        <v>6</v>
      </c>
      <c r="G71" s="3"/>
      <c r="H71" s="11" t="s">
        <v>7</v>
      </c>
      <c r="I71" s="3"/>
      <c r="J71" s="11" t="s">
        <v>6</v>
      </c>
      <c r="K71" s="4"/>
      <c r="L71" s="11" t="s">
        <v>5</v>
      </c>
      <c r="M71" s="4"/>
      <c r="N71" s="11" t="s">
        <v>115</v>
      </c>
      <c r="O71" s="4"/>
      <c r="P71" s="11" t="s">
        <v>23</v>
      </c>
      <c r="Q71" s="8"/>
      <c r="R71" s="11" t="s">
        <v>23</v>
      </c>
      <c r="S71" s="4"/>
      <c r="T71" s="11" t="s">
        <v>24</v>
      </c>
      <c r="U71" s="4"/>
      <c r="V71" s="11" t="s">
        <v>25</v>
      </c>
      <c r="W71" s="4"/>
      <c r="X71" s="11" t="s">
        <v>25</v>
      </c>
      <c r="Z71" s="11" t="s">
        <v>6</v>
      </c>
      <c r="AA71" s="3"/>
      <c r="AB71" s="11" t="s">
        <v>7</v>
      </c>
    </row>
    <row r="72" spans="1:28" s="1" customFormat="1" ht="12.75">
      <c r="A72" s="3"/>
      <c r="B72" s="3"/>
      <c r="C72" s="4"/>
      <c r="D72" s="3"/>
      <c r="E72" s="3"/>
      <c r="F72" s="3"/>
      <c r="G72" s="3"/>
      <c r="H72" s="3"/>
      <c r="I72" s="3"/>
      <c r="J72" s="4" t="s">
        <v>27</v>
      </c>
      <c r="K72" s="3"/>
      <c r="L72" s="4" t="s">
        <v>29</v>
      </c>
      <c r="M72" s="3"/>
      <c r="N72" s="4" t="s">
        <v>29</v>
      </c>
      <c r="O72" s="3"/>
      <c r="P72" s="4" t="s">
        <v>30</v>
      </c>
      <c r="R72" s="4" t="s">
        <v>31</v>
      </c>
      <c r="S72" s="12"/>
      <c r="T72" s="4" t="s">
        <v>32</v>
      </c>
      <c r="U72" s="12"/>
      <c r="V72" s="4" t="s">
        <v>33</v>
      </c>
      <c r="W72" s="12"/>
      <c r="X72" s="4" t="s">
        <v>34</v>
      </c>
    </row>
    <row r="73" spans="1:28" s="1" customFormat="1" ht="12.75">
      <c r="A73" s="4"/>
      <c r="B73" s="3"/>
      <c r="C73" s="4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R73" s="3"/>
      <c r="S73" s="3"/>
      <c r="T73" s="3"/>
      <c r="U73" s="3"/>
      <c r="V73" s="3"/>
      <c r="W73" s="3"/>
      <c r="X73" s="3"/>
    </row>
    <row r="74" spans="1:28" s="1" customFormat="1" ht="15">
      <c r="A74" s="4"/>
      <c r="B74" s="3"/>
      <c r="C74" s="3" t="s">
        <v>42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R74" s="3"/>
      <c r="S74" s="3"/>
      <c r="T74" s="13"/>
      <c r="U74" s="14"/>
      <c r="V74" s="3"/>
      <c r="W74" s="14"/>
      <c r="X74" s="3"/>
    </row>
    <row r="75" spans="1:28" s="1" customFormat="1" ht="12.75">
      <c r="A75" s="4">
        <v>1</v>
      </c>
      <c r="B75" s="3"/>
      <c r="C75" s="4">
        <v>1</v>
      </c>
      <c r="D75" s="3" t="s">
        <v>45</v>
      </c>
      <c r="E75" s="4"/>
      <c r="F75" s="15">
        <f>Z45</f>
        <v>0</v>
      </c>
      <c r="G75" s="15"/>
      <c r="H75" s="15">
        <f>AB45</f>
        <v>0</v>
      </c>
      <c r="I75" s="4"/>
      <c r="J75" s="793">
        <v>0</v>
      </c>
      <c r="K75" s="16"/>
      <c r="L75" s="793">
        <v>0</v>
      </c>
      <c r="M75" s="16"/>
      <c r="N75" s="16">
        <f t="shared" ref="N75:N93" si="19">J75-L75</f>
        <v>0</v>
      </c>
      <c r="O75" s="16"/>
      <c r="P75" s="16">
        <f>F75+N75*1.5</f>
        <v>0</v>
      </c>
      <c r="Q75" s="17"/>
      <c r="R75" s="16">
        <f>H75+N75*0.5</f>
        <v>0</v>
      </c>
      <c r="S75" s="3"/>
      <c r="T75" s="18">
        <v>0.04</v>
      </c>
      <c r="U75" s="4"/>
      <c r="V75" s="16">
        <f>T75*P75</f>
        <v>0</v>
      </c>
      <c r="W75" s="16"/>
      <c r="X75" s="16">
        <f>T75*R75</f>
        <v>0</v>
      </c>
      <c r="Y75" s="16"/>
      <c r="Z75" s="16">
        <f>F75+N75-V75</f>
        <v>0</v>
      </c>
      <c r="AA75" s="16"/>
      <c r="AB75" s="16">
        <f>H75+N75-X75</f>
        <v>0</v>
      </c>
    </row>
    <row r="76" spans="1:28" s="1" customFormat="1" ht="12.75">
      <c r="A76" s="4">
        <v>2</v>
      </c>
      <c r="B76" s="3"/>
      <c r="C76" s="4">
        <v>1</v>
      </c>
      <c r="D76" s="3" t="s">
        <v>47</v>
      </c>
      <c r="E76" s="4"/>
      <c r="F76" s="15">
        <f t="shared" ref="F76:F93" si="20">Z46</f>
        <v>0</v>
      </c>
      <c r="G76" s="15"/>
      <c r="H76" s="15">
        <f t="shared" ref="H76:H93" si="21">AB46</f>
        <v>0</v>
      </c>
      <c r="I76" s="4"/>
      <c r="J76" s="793">
        <v>0</v>
      </c>
      <c r="K76" s="16"/>
      <c r="L76" s="793">
        <v>0</v>
      </c>
      <c r="M76" s="16"/>
      <c r="N76" s="16">
        <f t="shared" si="19"/>
        <v>0</v>
      </c>
      <c r="O76" s="16"/>
      <c r="P76" s="16">
        <f t="shared" ref="P76:P82" si="22">F76+N76*1.5</f>
        <v>0</v>
      </c>
      <c r="Q76" s="17"/>
      <c r="R76" s="16">
        <f t="shared" ref="R76:R93" si="23">H76+N76*0.5</f>
        <v>0</v>
      </c>
      <c r="S76" s="3"/>
      <c r="T76" s="18">
        <v>0.06</v>
      </c>
      <c r="U76" s="4"/>
      <c r="V76" s="16">
        <f t="shared" ref="V76:V83" si="24">T76*P76</f>
        <v>0</v>
      </c>
      <c r="W76" s="16"/>
      <c r="X76" s="16">
        <f t="shared" ref="X76:X83" si="25">T76*R76</f>
        <v>0</v>
      </c>
      <c r="Y76" s="16"/>
      <c r="Z76" s="16">
        <f t="shared" ref="Z76:Z93" si="26">F76+N76-V76</f>
        <v>0</v>
      </c>
      <c r="AA76" s="16"/>
      <c r="AB76" s="16">
        <f t="shared" ref="AB76:AB93" si="27">H76+N76-X76</f>
        <v>0</v>
      </c>
    </row>
    <row r="77" spans="1:28" s="1" customFormat="1" ht="12.75">
      <c r="A77" s="4">
        <v>3</v>
      </c>
      <c r="B77" s="3"/>
      <c r="C77" s="4">
        <v>2</v>
      </c>
      <c r="D77" s="3" t="s">
        <v>49</v>
      </c>
      <c r="E77" s="4"/>
      <c r="F77" s="15">
        <f t="shared" si="20"/>
        <v>0</v>
      </c>
      <c r="G77" s="15"/>
      <c r="H77" s="15">
        <f t="shared" si="21"/>
        <v>0</v>
      </c>
      <c r="I77" s="4"/>
      <c r="J77" s="793">
        <v>0</v>
      </c>
      <c r="K77" s="16"/>
      <c r="L77" s="793">
        <v>0</v>
      </c>
      <c r="M77" s="16"/>
      <c r="N77" s="16">
        <f t="shared" si="19"/>
        <v>0</v>
      </c>
      <c r="O77" s="16"/>
      <c r="P77" s="16">
        <f t="shared" si="22"/>
        <v>0</v>
      </c>
      <c r="Q77" s="17"/>
      <c r="R77" s="16">
        <f t="shared" si="23"/>
        <v>0</v>
      </c>
      <c r="S77" s="3"/>
      <c r="T77" s="18">
        <v>0.06</v>
      </c>
      <c r="U77" s="4"/>
      <c r="V77" s="16">
        <f t="shared" si="24"/>
        <v>0</v>
      </c>
      <c r="W77" s="16"/>
      <c r="X77" s="16">
        <f t="shared" si="25"/>
        <v>0</v>
      </c>
      <c r="Y77" s="16"/>
      <c r="Z77" s="16">
        <f t="shared" si="26"/>
        <v>0</v>
      </c>
      <c r="AA77" s="16"/>
      <c r="AB77" s="16">
        <f t="shared" si="27"/>
        <v>0</v>
      </c>
    </row>
    <row r="78" spans="1:28" s="1" customFormat="1" ht="12.75">
      <c r="A78" s="4">
        <v>4</v>
      </c>
      <c r="B78" s="3"/>
      <c r="C78" s="4">
        <v>3</v>
      </c>
      <c r="D78" s="3" t="s">
        <v>51</v>
      </c>
      <c r="E78" s="4"/>
      <c r="F78" s="15">
        <f t="shared" si="20"/>
        <v>0</v>
      </c>
      <c r="G78" s="15"/>
      <c r="H78" s="15">
        <f t="shared" si="21"/>
        <v>0</v>
      </c>
      <c r="I78" s="4"/>
      <c r="J78" s="793">
        <v>0</v>
      </c>
      <c r="K78" s="16"/>
      <c r="L78" s="793">
        <v>0</v>
      </c>
      <c r="M78" s="16"/>
      <c r="N78" s="16">
        <f t="shared" si="19"/>
        <v>0</v>
      </c>
      <c r="O78" s="16"/>
      <c r="P78" s="16">
        <f t="shared" si="22"/>
        <v>0</v>
      </c>
      <c r="Q78" s="17"/>
      <c r="R78" s="16">
        <f t="shared" si="23"/>
        <v>0</v>
      </c>
      <c r="S78" s="3"/>
      <c r="T78" s="18">
        <v>0.05</v>
      </c>
      <c r="U78" s="4"/>
      <c r="V78" s="16">
        <f t="shared" si="24"/>
        <v>0</v>
      </c>
      <c r="W78" s="16"/>
      <c r="X78" s="16">
        <f t="shared" si="25"/>
        <v>0</v>
      </c>
      <c r="Y78" s="16"/>
      <c r="Z78" s="16">
        <f t="shared" si="26"/>
        <v>0</v>
      </c>
      <c r="AA78" s="16"/>
      <c r="AB78" s="16">
        <f t="shared" si="27"/>
        <v>0</v>
      </c>
    </row>
    <row r="79" spans="1:28" s="1" customFormat="1" ht="12.75">
      <c r="A79" s="4">
        <v>5</v>
      </c>
      <c r="B79" s="3"/>
      <c r="C79" s="4">
        <v>6</v>
      </c>
      <c r="D79" s="3" t="s">
        <v>53</v>
      </c>
      <c r="E79" s="4"/>
      <c r="F79" s="15">
        <f t="shared" si="20"/>
        <v>0</v>
      </c>
      <c r="G79" s="15"/>
      <c r="H79" s="15">
        <f t="shared" si="21"/>
        <v>0</v>
      </c>
      <c r="I79" s="4"/>
      <c r="J79" s="793">
        <v>0</v>
      </c>
      <c r="K79" s="16"/>
      <c r="L79" s="793">
        <v>0</v>
      </c>
      <c r="M79" s="16"/>
      <c r="N79" s="16">
        <f t="shared" si="19"/>
        <v>0</v>
      </c>
      <c r="O79" s="16"/>
      <c r="P79" s="16">
        <f t="shared" si="22"/>
        <v>0</v>
      </c>
      <c r="Q79" s="17"/>
      <c r="R79" s="16">
        <f t="shared" si="23"/>
        <v>0</v>
      </c>
      <c r="S79" s="3"/>
      <c r="T79" s="18">
        <v>0.1</v>
      </c>
      <c r="U79" s="4"/>
      <c r="V79" s="16">
        <f t="shared" si="24"/>
        <v>0</v>
      </c>
      <c r="W79" s="16"/>
      <c r="X79" s="16">
        <f t="shared" si="25"/>
        <v>0</v>
      </c>
      <c r="Y79" s="16"/>
      <c r="Z79" s="16">
        <f t="shared" si="26"/>
        <v>0</v>
      </c>
      <c r="AA79" s="16"/>
      <c r="AB79" s="16">
        <f t="shared" si="27"/>
        <v>0</v>
      </c>
    </row>
    <row r="80" spans="1:28" s="1" customFormat="1" ht="12.75">
      <c r="A80" s="4">
        <v>6</v>
      </c>
      <c r="B80" s="3"/>
      <c r="C80" s="4">
        <v>7</v>
      </c>
      <c r="D80" s="3" t="s">
        <v>55</v>
      </c>
      <c r="E80" s="4"/>
      <c r="F80" s="15">
        <f t="shared" si="20"/>
        <v>0</v>
      </c>
      <c r="G80" s="15"/>
      <c r="H80" s="15">
        <f t="shared" si="21"/>
        <v>0</v>
      </c>
      <c r="I80" s="4"/>
      <c r="J80" s="793">
        <v>0</v>
      </c>
      <c r="K80" s="16"/>
      <c r="L80" s="793">
        <v>0</v>
      </c>
      <c r="M80" s="16"/>
      <c r="N80" s="16">
        <f t="shared" si="19"/>
        <v>0</v>
      </c>
      <c r="O80" s="16"/>
      <c r="P80" s="16">
        <f t="shared" si="22"/>
        <v>0</v>
      </c>
      <c r="Q80" s="17"/>
      <c r="R80" s="16">
        <f t="shared" si="23"/>
        <v>0</v>
      </c>
      <c r="S80" s="3"/>
      <c r="T80" s="18">
        <v>0.15</v>
      </c>
      <c r="U80" s="4"/>
      <c r="V80" s="16">
        <f t="shared" si="24"/>
        <v>0</v>
      </c>
      <c r="W80" s="16"/>
      <c r="X80" s="16">
        <f t="shared" si="25"/>
        <v>0</v>
      </c>
      <c r="Y80" s="16"/>
      <c r="Z80" s="16">
        <f t="shared" si="26"/>
        <v>0</v>
      </c>
      <c r="AA80" s="16"/>
      <c r="AB80" s="16">
        <f t="shared" si="27"/>
        <v>0</v>
      </c>
    </row>
    <row r="81" spans="1:28" s="1" customFormat="1" ht="12.75">
      <c r="A81" s="4">
        <v>7</v>
      </c>
      <c r="B81" s="3"/>
      <c r="C81" s="4">
        <v>8</v>
      </c>
      <c r="D81" s="3" t="s">
        <v>57</v>
      </c>
      <c r="E81" s="4"/>
      <c r="F81" s="15">
        <f t="shared" si="20"/>
        <v>190.16590740673132</v>
      </c>
      <c r="G81" s="15"/>
      <c r="H81" s="15">
        <f t="shared" si="21"/>
        <v>244.49902380865456</v>
      </c>
      <c r="I81" s="4"/>
      <c r="J81" s="793">
        <f>'EGD Acc &amp; CCA 19-21'!D55/1000</f>
        <v>10287.954</v>
      </c>
      <c r="K81" s="16"/>
      <c r="L81" s="793">
        <v>0</v>
      </c>
      <c r="M81" s="16"/>
      <c r="N81" s="16">
        <f t="shared" si="19"/>
        <v>10287.954</v>
      </c>
      <c r="O81" s="16"/>
      <c r="P81" s="16">
        <f t="shared" si="22"/>
        <v>15622.096907406732</v>
      </c>
      <c r="Q81" s="17"/>
      <c r="R81" s="16">
        <f t="shared" si="23"/>
        <v>5388.4760238086546</v>
      </c>
      <c r="S81" s="3"/>
      <c r="T81" s="18">
        <v>0.2</v>
      </c>
      <c r="U81" s="4"/>
      <c r="V81" s="16">
        <f t="shared" si="24"/>
        <v>3124.4193814813466</v>
      </c>
      <c r="W81" s="16"/>
      <c r="X81" s="16">
        <f t="shared" si="25"/>
        <v>1077.695204761731</v>
      </c>
      <c r="Y81" s="16"/>
      <c r="Z81" s="16">
        <f t="shared" si="26"/>
        <v>7353.7005259253856</v>
      </c>
      <c r="AA81" s="16"/>
      <c r="AB81" s="16">
        <f t="shared" si="27"/>
        <v>9454.757819046923</v>
      </c>
    </row>
    <row r="82" spans="1:28" s="1" customFormat="1" ht="12.75">
      <c r="A82" s="4">
        <v>8</v>
      </c>
      <c r="B82" s="3"/>
      <c r="C82" s="4">
        <v>10</v>
      </c>
      <c r="D82" s="3" t="s">
        <v>59</v>
      </c>
      <c r="E82" s="4"/>
      <c r="F82" s="15">
        <f t="shared" si="20"/>
        <v>5346.8925190682639</v>
      </c>
      <c r="G82" s="15"/>
      <c r="H82" s="15">
        <f t="shared" si="21"/>
        <v>8263.3793476509527</v>
      </c>
      <c r="I82" s="4"/>
      <c r="J82" s="793">
        <v>0</v>
      </c>
      <c r="K82" s="16"/>
      <c r="L82" s="793">
        <v>0</v>
      </c>
      <c r="M82" s="16"/>
      <c r="N82" s="16">
        <f t="shared" si="19"/>
        <v>0</v>
      </c>
      <c r="O82" s="16"/>
      <c r="P82" s="16">
        <f t="shared" si="22"/>
        <v>5346.8925190682639</v>
      </c>
      <c r="Q82" s="17"/>
      <c r="R82" s="16">
        <f t="shared" si="23"/>
        <v>8263.3793476509527</v>
      </c>
      <c r="S82" s="3"/>
      <c r="T82" s="18">
        <v>0.3</v>
      </c>
      <c r="U82" s="4"/>
      <c r="V82" s="16">
        <f t="shared" si="24"/>
        <v>1604.0677557204792</v>
      </c>
      <c r="W82" s="16"/>
      <c r="X82" s="16">
        <f t="shared" si="25"/>
        <v>2479.0138042952858</v>
      </c>
      <c r="Y82" s="16"/>
      <c r="Z82" s="16">
        <f t="shared" si="26"/>
        <v>3742.8247633477849</v>
      </c>
      <c r="AA82" s="16"/>
      <c r="AB82" s="16">
        <f t="shared" si="27"/>
        <v>5784.3655433556669</v>
      </c>
    </row>
    <row r="83" spans="1:28" s="1" customFormat="1" ht="12.75">
      <c r="A83" s="4">
        <v>9</v>
      </c>
      <c r="B83" s="3"/>
      <c r="C83" s="4">
        <v>12</v>
      </c>
      <c r="D83" s="3" t="s">
        <v>61</v>
      </c>
      <c r="E83" s="4"/>
      <c r="F83" s="15">
        <f t="shared" si="20"/>
        <v>0</v>
      </c>
      <c r="G83" s="15"/>
      <c r="H83" s="15">
        <f t="shared" si="21"/>
        <v>15231.305635598248</v>
      </c>
      <c r="I83" s="4"/>
      <c r="J83" s="793">
        <f>'EGD Acc &amp; CCA 19-21'!D57/1000+'EGD Acc &amp; CCA 19-21'!D77/1000</f>
        <v>32992.05881486008</v>
      </c>
      <c r="K83" s="16"/>
      <c r="L83" s="793">
        <f>'EGD Acc &amp; CCA 19-21'!D77/1000</f>
        <v>17943.701065788242</v>
      </c>
      <c r="M83" s="16"/>
      <c r="N83" s="16">
        <f t="shared" si="19"/>
        <v>15048.357749071838</v>
      </c>
      <c r="O83" s="16"/>
      <c r="P83" s="16">
        <f>F83+N83*1</f>
        <v>15048.357749071838</v>
      </c>
      <c r="Q83" s="17"/>
      <c r="R83" s="16">
        <f t="shared" si="23"/>
        <v>22755.484510134167</v>
      </c>
      <c r="S83" s="3"/>
      <c r="T83" s="18">
        <v>1</v>
      </c>
      <c r="U83" s="4"/>
      <c r="V83" s="16">
        <f t="shared" si="24"/>
        <v>15048.357749071838</v>
      </c>
      <c r="W83" s="16"/>
      <c r="X83" s="16">
        <f t="shared" si="25"/>
        <v>22755.484510134167</v>
      </c>
      <c r="Y83" s="16"/>
      <c r="Z83" s="16">
        <f t="shared" si="26"/>
        <v>0</v>
      </c>
      <c r="AA83" s="16"/>
      <c r="AB83" s="16">
        <f t="shared" si="27"/>
        <v>7524.178874535919</v>
      </c>
    </row>
    <row r="84" spans="1:28" s="1" customFormat="1" ht="12.75">
      <c r="A84" s="4">
        <v>10</v>
      </c>
      <c r="B84" s="3"/>
      <c r="C84" s="4">
        <v>13</v>
      </c>
      <c r="D84" s="3" t="s">
        <v>63</v>
      </c>
      <c r="E84" s="4"/>
      <c r="F84" s="15">
        <f t="shared" si="20"/>
        <v>0</v>
      </c>
      <c r="G84" s="15"/>
      <c r="H84" s="15">
        <f t="shared" si="21"/>
        <v>0</v>
      </c>
      <c r="I84" s="4"/>
      <c r="J84" s="793">
        <v>0</v>
      </c>
      <c r="K84" s="16"/>
      <c r="L84" s="793">
        <v>0</v>
      </c>
      <c r="M84" s="16"/>
      <c r="N84" s="16">
        <f t="shared" si="19"/>
        <v>0</v>
      </c>
      <c r="O84" s="16"/>
      <c r="P84" s="16">
        <f t="shared" ref="P84:P93" si="28">F84+N84*1.5</f>
        <v>0</v>
      </c>
      <c r="Q84" s="17"/>
      <c r="R84" s="16">
        <f t="shared" si="23"/>
        <v>0</v>
      </c>
      <c r="S84" s="3"/>
      <c r="T84" s="18" t="s">
        <v>64</v>
      </c>
      <c r="U84" s="4"/>
      <c r="V84" s="16">
        <v>0</v>
      </c>
      <c r="W84" s="16"/>
      <c r="X84" s="16">
        <v>0</v>
      </c>
      <c r="Y84" s="16"/>
      <c r="Z84" s="16">
        <f t="shared" si="26"/>
        <v>0</v>
      </c>
      <c r="AA84" s="16"/>
      <c r="AB84" s="16">
        <f t="shared" si="27"/>
        <v>0</v>
      </c>
    </row>
    <row r="85" spans="1:28" s="1" customFormat="1" ht="12.75">
      <c r="A85" s="4">
        <v>11</v>
      </c>
      <c r="B85" s="3"/>
      <c r="C85" s="19">
        <v>14.1</v>
      </c>
      <c r="D85" s="3" t="s">
        <v>66</v>
      </c>
      <c r="E85" s="4"/>
      <c r="F85" s="15">
        <f t="shared" si="20"/>
        <v>2.9044999999999996</v>
      </c>
      <c r="G85" s="15"/>
      <c r="H85" s="15">
        <f t="shared" si="21"/>
        <v>3.0615000000000006</v>
      </c>
      <c r="I85" s="4"/>
      <c r="J85" s="793">
        <v>0</v>
      </c>
      <c r="K85" s="16"/>
      <c r="L85" s="793">
        <v>0</v>
      </c>
      <c r="M85" s="16"/>
      <c r="N85" s="16">
        <f t="shared" si="19"/>
        <v>0</v>
      </c>
      <c r="O85" s="16"/>
      <c r="P85" s="16">
        <f t="shared" si="28"/>
        <v>2.9044999999999996</v>
      </c>
      <c r="Q85" s="17"/>
      <c r="R85" s="16">
        <f t="shared" si="23"/>
        <v>3.0615000000000006</v>
      </c>
      <c r="S85" s="3"/>
      <c r="T85" s="18">
        <v>0.05</v>
      </c>
      <c r="U85" s="4"/>
      <c r="V85" s="16">
        <f t="shared" ref="V85:V93" si="29">T85*P85</f>
        <v>0.14522499999999999</v>
      </c>
      <c r="W85" s="16"/>
      <c r="X85" s="16">
        <f t="shared" ref="X85:X93" si="30">T85*R85</f>
        <v>0.15307500000000004</v>
      </c>
      <c r="Y85" s="16"/>
      <c r="Z85" s="16">
        <f t="shared" si="26"/>
        <v>2.7592749999999997</v>
      </c>
      <c r="AA85" s="16"/>
      <c r="AB85" s="16">
        <f t="shared" si="27"/>
        <v>2.9084250000000007</v>
      </c>
    </row>
    <row r="86" spans="1:28" s="1" customFormat="1" ht="12.75">
      <c r="A86" s="4">
        <v>12</v>
      </c>
      <c r="B86" s="3"/>
      <c r="C86" s="19">
        <v>14.1</v>
      </c>
      <c r="D86" s="3" t="s">
        <v>68</v>
      </c>
      <c r="E86" s="4"/>
      <c r="F86" s="15">
        <f t="shared" si="20"/>
        <v>0</v>
      </c>
      <c r="G86" s="15"/>
      <c r="H86" s="15">
        <f t="shared" si="21"/>
        <v>0</v>
      </c>
      <c r="I86" s="4"/>
      <c r="J86" s="793">
        <v>0</v>
      </c>
      <c r="K86" s="16"/>
      <c r="L86" s="793">
        <v>0</v>
      </c>
      <c r="M86" s="16"/>
      <c r="N86" s="16">
        <f t="shared" si="19"/>
        <v>0</v>
      </c>
      <c r="O86" s="16"/>
      <c r="P86" s="16">
        <f t="shared" si="28"/>
        <v>0</v>
      </c>
      <c r="Q86" s="17"/>
      <c r="R86" s="16">
        <f t="shared" si="23"/>
        <v>0</v>
      </c>
      <c r="S86" s="3"/>
      <c r="T86" s="18">
        <v>7.0000000000000007E-2</v>
      </c>
      <c r="U86" s="20"/>
      <c r="V86" s="16">
        <f t="shared" si="29"/>
        <v>0</v>
      </c>
      <c r="W86" s="16"/>
      <c r="X86" s="16">
        <f t="shared" si="30"/>
        <v>0</v>
      </c>
      <c r="Y86" s="16"/>
      <c r="Z86" s="16">
        <f t="shared" si="26"/>
        <v>0</v>
      </c>
      <c r="AA86" s="16"/>
      <c r="AB86" s="16">
        <f t="shared" si="27"/>
        <v>0</v>
      </c>
    </row>
    <row r="87" spans="1:28" s="1" customFormat="1" ht="12.75">
      <c r="A87" s="4">
        <v>13</v>
      </c>
      <c r="B87" s="3"/>
      <c r="C87" s="4">
        <v>17</v>
      </c>
      <c r="D87" s="3" t="s">
        <v>70</v>
      </c>
      <c r="E87" s="4"/>
      <c r="F87" s="15">
        <f t="shared" si="20"/>
        <v>0</v>
      </c>
      <c r="G87" s="15"/>
      <c r="H87" s="15">
        <f t="shared" si="21"/>
        <v>0</v>
      </c>
      <c r="I87" s="4"/>
      <c r="J87" s="793">
        <v>0</v>
      </c>
      <c r="K87" s="16"/>
      <c r="L87" s="793">
        <v>0</v>
      </c>
      <c r="M87" s="16"/>
      <c r="N87" s="16">
        <f t="shared" si="19"/>
        <v>0</v>
      </c>
      <c r="O87" s="16"/>
      <c r="P87" s="16">
        <f t="shared" si="28"/>
        <v>0</v>
      </c>
      <c r="Q87" s="17"/>
      <c r="R87" s="16">
        <f t="shared" si="23"/>
        <v>0</v>
      </c>
      <c r="S87" s="3"/>
      <c r="T87" s="18">
        <v>0.08</v>
      </c>
      <c r="U87" s="4"/>
      <c r="V87" s="16">
        <f t="shared" si="29"/>
        <v>0</v>
      </c>
      <c r="W87" s="16"/>
      <c r="X87" s="16">
        <f t="shared" si="30"/>
        <v>0</v>
      </c>
      <c r="Y87" s="16"/>
      <c r="Z87" s="16">
        <f t="shared" si="26"/>
        <v>0</v>
      </c>
      <c r="AA87" s="16"/>
      <c r="AB87" s="16">
        <f t="shared" si="27"/>
        <v>0</v>
      </c>
    </row>
    <row r="88" spans="1:28" s="1" customFormat="1" ht="12.75">
      <c r="A88" s="4">
        <v>14</v>
      </c>
      <c r="B88" s="3"/>
      <c r="C88" s="4">
        <v>38</v>
      </c>
      <c r="D88" s="3" t="s">
        <v>72</v>
      </c>
      <c r="E88" s="4"/>
      <c r="F88" s="15">
        <f t="shared" si="20"/>
        <v>0</v>
      </c>
      <c r="G88" s="15"/>
      <c r="H88" s="15">
        <f t="shared" si="21"/>
        <v>0</v>
      </c>
      <c r="I88" s="4"/>
      <c r="J88" s="793">
        <f>'EGD Acc &amp; CCA 19-21'!D60/1000</f>
        <v>10845.213</v>
      </c>
      <c r="K88" s="16"/>
      <c r="L88" s="793">
        <v>0</v>
      </c>
      <c r="M88" s="16"/>
      <c r="N88" s="16">
        <f t="shared" si="19"/>
        <v>10845.213</v>
      </c>
      <c r="O88" s="16"/>
      <c r="P88" s="16">
        <f t="shared" si="28"/>
        <v>16267.8195</v>
      </c>
      <c r="Q88" s="17"/>
      <c r="R88" s="16">
        <f t="shared" si="23"/>
        <v>5422.6064999999999</v>
      </c>
      <c r="S88" s="3"/>
      <c r="T88" s="18">
        <v>0.3</v>
      </c>
      <c r="U88" s="4"/>
      <c r="V88" s="16">
        <f t="shared" si="29"/>
        <v>4880.3458499999997</v>
      </c>
      <c r="W88" s="16"/>
      <c r="X88" s="16">
        <f t="shared" si="30"/>
        <v>1626.7819499999998</v>
      </c>
      <c r="Y88" s="16"/>
      <c r="Z88" s="16">
        <f t="shared" si="26"/>
        <v>5964.86715</v>
      </c>
      <c r="AA88" s="16"/>
      <c r="AB88" s="16">
        <f t="shared" si="27"/>
        <v>9218.4310499999992</v>
      </c>
    </row>
    <row r="89" spans="1:28" s="1" customFormat="1" ht="12.75">
      <c r="A89" s="4">
        <v>15</v>
      </c>
      <c r="B89" s="3"/>
      <c r="C89" s="4">
        <v>41</v>
      </c>
      <c r="D89" s="3" t="s">
        <v>74</v>
      </c>
      <c r="E89" s="4"/>
      <c r="F89" s="15">
        <f t="shared" si="20"/>
        <v>90</v>
      </c>
      <c r="G89" s="15"/>
      <c r="H89" s="15">
        <f t="shared" si="21"/>
        <v>126</v>
      </c>
      <c r="I89" s="4"/>
      <c r="J89" s="793">
        <f>'EGD Acc &amp; CCA 19-21'!D61/1000</f>
        <v>16636.114508180326</v>
      </c>
      <c r="K89" s="16"/>
      <c r="L89" s="793">
        <v>0</v>
      </c>
      <c r="M89" s="16"/>
      <c r="N89" s="16">
        <f t="shared" si="19"/>
        <v>16636.114508180326</v>
      </c>
      <c r="O89" s="16"/>
      <c r="P89" s="16">
        <f t="shared" si="28"/>
        <v>25044.171762270489</v>
      </c>
      <c r="Q89" s="17"/>
      <c r="R89" s="16">
        <f t="shared" si="23"/>
        <v>8444.057254090163</v>
      </c>
      <c r="S89" s="3"/>
      <c r="T89" s="18">
        <v>0.25</v>
      </c>
      <c r="U89" s="4"/>
      <c r="V89" s="16">
        <f t="shared" si="29"/>
        <v>6261.0429405676223</v>
      </c>
      <c r="W89" s="16"/>
      <c r="X89" s="16">
        <f t="shared" si="30"/>
        <v>2111.0143135225408</v>
      </c>
      <c r="Y89" s="16"/>
      <c r="Z89" s="16">
        <f t="shared" si="26"/>
        <v>10465.071567612704</v>
      </c>
      <c r="AA89" s="16"/>
      <c r="AB89" s="16">
        <f t="shared" si="27"/>
        <v>14651.100194657785</v>
      </c>
    </row>
    <row r="90" spans="1:28" s="1" customFormat="1" ht="12.75">
      <c r="A90" s="4">
        <v>16</v>
      </c>
      <c r="B90" s="3"/>
      <c r="C90" s="4">
        <v>45</v>
      </c>
      <c r="D90" s="21" t="s">
        <v>76</v>
      </c>
      <c r="E90" s="4"/>
      <c r="F90" s="15">
        <f t="shared" si="20"/>
        <v>0</v>
      </c>
      <c r="G90" s="15"/>
      <c r="H90" s="15">
        <f t="shared" si="21"/>
        <v>0</v>
      </c>
      <c r="I90" s="4"/>
      <c r="J90" s="793">
        <v>0</v>
      </c>
      <c r="K90" s="16"/>
      <c r="L90" s="793">
        <v>0</v>
      </c>
      <c r="M90" s="16"/>
      <c r="N90" s="16">
        <f t="shared" si="19"/>
        <v>0</v>
      </c>
      <c r="O90" s="16"/>
      <c r="P90" s="16">
        <f t="shared" si="28"/>
        <v>0</v>
      </c>
      <c r="Q90" s="17"/>
      <c r="R90" s="16">
        <f t="shared" si="23"/>
        <v>0</v>
      </c>
      <c r="S90" s="3"/>
      <c r="T90" s="18">
        <v>0.45</v>
      </c>
      <c r="U90" s="4"/>
      <c r="V90" s="16">
        <f t="shared" si="29"/>
        <v>0</v>
      </c>
      <c r="W90" s="16"/>
      <c r="X90" s="16">
        <f t="shared" si="30"/>
        <v>0</v>
      </c>
      <c r="Y90" s="16"/>
      <c r="Z90" s="16">
        <f t="shared" si="26"/>
        <v>0</v>
      </c>
      <c r="AA90" s="16"/>
      <c r="AB90" s="16">
        <f t="shared" si="27"/>
        <v>0</v>
      </c>
    </row>
    <row r="91" spans="1:28" s="1" customFormat="1" ht="12.75">
      <c r="A91" s="4">
        <v>17</v>
      </c>
      <c r="B91" s="3"/>
      <c r="C91" s="4">
        <v>49</v>
      </c>
      <c r="D91" s="3" t="s">
        <v>78</v>
      </c>
      <c r="E91" s="4"/>
      <c r="F91" s="15">
        <f t="shared" si="20"/>
        <v>0</v>
      </c>
      <c r="G91" s="15"/>
      <c r="H91" s="15">
        <f t="shared" si="21"/>
        <v>0</v>
      </c>
      <c r="I91" s="4"/>
      <c r="J91" s="793">
        <v>0</v>
      </c>
      <c r="K91" s="16"/>
      <c r="L91" s="793">
        <v>0</v>
      </c>
      <c r="M91" s="16"/>
      <c r="N91" s="16">
        <f t="shared" si="19"/>
        <v>0</v>
      </c>
      <c r="O91" s="16"/>
      <c r="P91" s="16">
        <f t="shared" si="28"/>
        <v>0</v>
      </c>
      <c r="Q91" s="17"/>
      <c r="R91" s="16">
        <f t="shared" si="23"/>
        <v>0</v>
      </c>
      <c r="S91" s="3"/>
      <c r="T91" s="18">
        <v>0.08</v>
      </c>
      <c r="U91" s="4"/>
      <c r="V91" s="16">
        <f t="shared" si="29"/>
        <v>0</v>
      </c>
      <c r="W91" s="16"/>
      <c r="X91" s="16">
        <f t="shared" si="30"/>
        <v>0</v>
      </c>
      <c r="Y91" s="16"/>
      <c r="Z91" s="16">
        <f t="shared" si="26"/>
        <v>0</v>
      </c>
      <c r="AA91" s="16"/>
      <c r="AB91" s="16">
        <f t="shared" si="27"/>
        <v>0</v>
      </c>
    </row>
    <row r="92" spans="1:28" s="1" customFormat="1" ht="12.75">
      <c r="A92" s="4">
        <v>18</v>
      </c>
      <c r="B92" s="3"/>
      <c r="C92" s="4">
        <v>50</v>
      </c>
      <c r="D92" s="21" t="s">
        <v>80</v>
      </c>
      <c r="E92" s="4"/>
      <c r="F92" s="15">
        <f t="shared" si="20"/>
        <v>589.11349974326185</v>
      </c>
      <c r="G92" s="15"/>
      <c r="H92" s="15">
        <f t="shared" si="21"/>
        <v>2440.6130703649442</v>
      </c>
      <c r="I92" s="4"/>
      <c r="J92" s="793">
        <f>'EGD Acc &amp; CCA 19-21'!D64/1000</f>
        <v>4920.9283912028695</v>
      </c>
      <c r="K92" s="16"/>
      <c r="L92" s="793">
        <v>0</v>
      </c>
      <c r="M92" s="16"/>
      <c r="N92" s="16">
        <f t="shared" si="19"/>
        <v>4920.9283912028695</v>
      </c>
      <c r="O92" s="16"/>
      <c r="P92" s="16">
        <f t="shared" si="28"/>
        <v>7970.5060865475662</v>
      </c>
      <c r="Q92" s="17"/>
      <c r="R92" s="16">
        <f t="shared" si="23"/>
        <v>4901.0772659663789</v>
      </c>
      <c r="S92" s="3"/>
      <c r="T92" s="18">
        <v>0.55000000000000004</v>
      </c>
      <c r="U92" s="4"/>
      <c r="V92" s="16">
        <f t="shared" si="29"/>
        <v>4383.7783476011618</v>
      </c>
      <c r="W92" s="16"/>
      <c r="X92" s="16">
        <f t="shared" si="30"/>
        <v>2695.5924962815088</v>
      </c>
      <c r="Y92" s="16"/>
      <c r="Z92" s="16">
        <f t="shared" si="26"/>
        <v>1126.2635433449695</v>
      </c>
      <c r="AA92" s="16"/>
      <c r="AB92" s="16">
        <f t="shared" si="27"/>
        <v>4665.9489652863049</v>
      </c>
    </row>
    <row r="93" spans="1:28" s="1" customFormat="1" ht="12.75">
      <c r="A93" s="4">
        <v>19</v>
      </c>
      <c r="B93" s="3"/>
      <c r="C93" s="4">
        <v>51</v>
      </c>
      <c r="D93" s="3" t="s">
        <v>82</v>
      </c>
      <c r="E93" s="4"/>
      <c r="F93" s="22">
        <f t="shared" si="20"/>
        <v>264599.87131666386</v>
      </c>
      <c r="G93" s="15"/>
      <c r="H93" s="22">
        <f t="shared" si="21"/>
        <v>282046.01667820214</v>
      </c>
      <c r="I93" s="4"/>
      <c r="J93" s="794">
        <f>'EGD Acc &amp; CCA 19-21'!D65/1000+'EGD Acc &amp; CCA 19-21'!D75/1000</f>
        <v>411133.99240930798</v>
      </c>
      <c r="K93" s="16"/>
      <c r="L93" s="794">
        <f>'EGD Acc &amp; CCA 19-21'!D75/1000</f>
        <v>27657.597249592596</v>
      </c>
      <c r="M93" s="16"/>
      <c r="N93" s="23">
        <f t="shared" si="19"/>
        <v>383476.39515971538</v>
      </c>
      <c r="O93" s="16"/>
      <c r="P93" s="23">
        <f t="shared" si="28"/>
        <v>839814.4640562369</v>
      </c>
      <c r="Q93" s="17"/>
      <c r="R93" s="23">
        <f t="shared" si="23"/>
        <v>473784.21425805986</v>
      </c>
      <c r="S93" s="3"/>
      <c r="T93" s="18">
        <v>0.06</v>
      </c>
      <c r="U93" s="4"/>
      <c r="V93" s="23">
        <f t="shared" si="29"/>
        <v>50388.86784337421</v>
      </c>
      <c r="W93" s="16"/>
      <c r="X93" s="23">
        <f t="shared" si="30"/>
        <v>28427.052855483591</v>
      </c>
      <c r="Y93" s="16"/>
      <c r="Z93" s="23">
        <f t="shared" si="26"/>
        <v>597687.39863300498</v>
      </c>
      <c r="AA93" s="16"/>
      <c r="AB93" s="23">
        <f t="shared" si="27"/>
        <v>637095.35898243391</v>
      </c>
    </row>
    <row r="94" spans="1:28" s="1" customFormat="1" ht="12.75">
      <c r="A94" s="3"/>
      <c r="B94" s="3"/>
      <c r="C94" s="4"/>
      <c r="D94" s="3"/>
      <c r="E94" s="3"/>
      <c r="F94" s="3"/>
      <c r="G94" s="3"/>
      <c r="H94" s="3"/>
      <c r="I94" s="3"/>
      <c r="J94" s="16"/>
      <c r="K94" s="16"/>
      <c r="L94" s="16"/>
      <c r="M94" s="16"/>
      <c r="N94" s="16"/>
      <c r="O94" s="16"/>
      <c r="P94" s="16"/>
      <c r="Q94" s="17"/>
      <c r="R94" s="16"/>
      <c r="S94" s="3"/>
      <c r="T94" s="4"/>
      <c r="U94" s="3"/>
      <c r="V94" s="24"/>
      <c r="W94" s="24"/>
      <c r="X94" s="24"/>
      <c r="Z94" s="24"/>
    </row>
    <row r="95" spans="1:28" s="1" customFormat="1" ht="13.5" thickBot="1">
      <c r="A95" s="3">
        <v>20</v>
      </c>
      <c r="B95" s="3"/>
      <c r="C95" s="3" t="s">
        <v>84</v>
      </c>
      <c r="D95" s="3"/>
      <c r="E95" s="25" t="s">
        <v>85</v>
      </c>
      <c r="F95" s="26">
        <f>SUM(F75:F94)</f>
        <v>270818.94774288213</v>
      </c>
      <c r="G95" s="16">
        <f>SUM(G75:G94)</f>
        <v>0</v>
      </c>
      <c r="H95" s="26">
        <f>SUM(H75:H94)</f>
        <v>308354.87525562494</v>
      </c>
      <c r="I95" s="25"/>
      <c r="J95" s="795">
        <f>SUM(J75:J94)</f>
        <v>486816.26112355129</v>
      </c>
      <c r="K95" s="16"/>
      <c r="L95" s="795">
        <f>SUM(L75:L94)</f>
        <v>45601.298315380838</v>
      </c>
      <c r="M95" s="27"/>
      <c r="N95" s="26">
        <f>SUM(N75:N94)</f>
        <v>441214.96280817041</v>
      </c>
      <c r="O95" s="16"/>
      <c r="P95" s="26">
        <f>SUM(P75:P94)</f>
        <v>925117.21308060177</v>
      </c>
      <c r="Q95" s="27" t="s">
        <v>85</v>
      </c>
      <c r="R95" s="26">
        <f>SUM(R75:R94)</f>
        <v>528962.35665971017</v>
      </c>
      <c r="S95" s="3"/>
      <c r="T95" s="4"/>
      <c r="U95" s="25" t="s">
        <v>85</v>
      </c>
      <c r="V95" s="28">
        <f>SUM(V75:V94)</f>
        <v>85691.02509281665</v>
      </c>
      <c r="W95" s="29" t="s">
        <v>85</v>
      </c>
      <c r="X95" s="28">
        <f>SUM(X75:X94)</f>
        <v>61172.788209478822</v>
      </c>
      <c r="Z95" s="28">
        <f>SUM(Z75:Z94)</f>
        <v>626342.88545823586</v>
      </c>
      <c r="AB95" s="28">
        <f>SUM(AB75:AB94)</f>
        <v>688397.04985431652</v>
      </c>
    </row>
    <row r="96" spans="1:28" s="1" customFormat="1" ht="13.5" thickTop="1">
      <c r="A96" s="3"/>
      <c r="B96" s="3"/>
      <c r="C96" s="4"/>
      <c r="D96" s="3"/>
      <c r="E96" s="4"/>
      <c r="F96" s="4"/>
      <c r="G96" s="4"/>
      <c r="H96" s="4"/>
      <c r="I96" s="4"/>
      <c r="J96" s="3"/>
      <c r="K96" s="3"/>
      <c r="L96" s="3"/>
      <c r="M96" s="3"/>
    </row>
    <row r="97" spans="1:14" s="1" customFormat="1" ht="12.75">
      <c r="A97" s="31"/>
      <c r="B97" s="3"/>
      <c r="C97" s="4"/>
      <c r="D97" s="3"/>
      <c r="E97" s="3"/>
      <c r="F97" s="3"/>
      <c r="G97" s="3"/>
      <c r="H97" s="3"/>
      <c r="I97" s="3"/>
      <c r="J97" s="32">
        <f>J95-'EGD Acc &amp; CCA 19-21'!D71/1000</f>
        <v>0</v>
      </c>
      <c r="K97" s="3"/>
      <c r="L97" s="3"/>
      <c r="M97" s="3"/>
    </row>
    <row r="98" spans="1:14" s="1" customFormat="1" ht="12.75">
      <c r="A98" s="31"/>
      <c r="B98" s="3"/>
      <c r="C98" s="4"/>
      <c r="D98" s="3"/>
      <c r="E98" s="3"/>
      <c r="F98" s="3"/>
      <c r="G98" s="3"/>
      <c r="H98" s="3"/>
      <c r="I98" s="3"/>
      <c r="J98" s="3"/>
      <c r="K98" s="3"/>
      <c r="L98" s="3"/>
      <c r="M98" s="3"/>
    </row>
    <row r="99" spans="1:14" s="1" customFormat="1">
      <c r="C99" s="33"/>
      <c r="D99" s="34"/>
      <c r="E99" s="34"/>
      <c r="F99" s="35">
        <v>2018</v>
      </c>
      <c r="G99" s="34"/>
      <c r="H99" s="35">
        <v>2019</v>
      </c>
      <c r="I99" s="35"/>
      <c r="J99" s="35">
        <v>2020</v>
      </c>
      <c r="K99" s="36"/>
    </row>
    <row r="100" spans="1:14" s="1" customFormat="1" ht="12.75">
      <c r="C100" s="37"/>
      <c r="D100" s="25" t="s">
        <v>122</v>
      </c>
      <c r="F100" s="15">
        <f>V35-X35</f>
        <v>8430.8220000000001</v>
      </c>
      <c r="H100" s="15">
        <f>V65-X65</f>
        <v>29105.105512742819</v>
      </c>
      <c r="I100" s="15"/>
      <c r="J100" s="15">
        <f>V95-X95</f>
        <v>24518.236883337828</v>
      </c>
      <c r="K100" s="38"/>
    </row>
    <row r="101" spans="1:14" ht="12.75">
      <c r="C101" s="40"/>
      <c r="D101" s="25" t="s">
        <v>90</v>
      </c>
      <c r="F101" s="41">
        <v>0.26500000000000001</v>
      </c>
      <c r="H101" s="41">
        <v>0.26500000000000001</v>
      </c>
      <c r="I101" s="41"/>
      <c r="J101" s="41">
        <v>0.26500000000000001</v>
      </c>
      <c r="K101" s="42"/>
    </row>
    <row r="102" spans="1:14" ht="12.75">
      <c r="C102" s="40"/>
      <c r="D102" s="25" t="s">
        <v>91</v>
      </c>
      <c r="F102" s="15">
        <f>F100*F101</f>
        <v>2234.1678300000003</v>
      </c>
      <c r="H102" s="15">
        <f>H100*H101</f>
        <v>7712.8529608768476</v>
      </c>
      <c r="I102" s="15"/>
      <c r="J102" s="15">
        <f>J100*J101</f>
        <v>6497.3327740845243</v>
      </c>
      <c r="K102" s="42"/>
      <c r="N102" s="450"/>
    </row>
    <row r="103" spans="1:14" ht="13.5" thickBot="1">
      <c r="C103" s="40"/>
      <c r="D103" s="25" t="s">
        <v>92</v>
      </c>
      <c r="F103" s="43">
        <f>F102/0.735</f>
        <v>3039.6841224489799</v>
      </c>
      <c r="H103" s="43">
        <f>H102/0.735</f>
        <v>10493.67749779163</v>
      </c>
      <c r="I103" s="798"/>
      <c r="J103" s="43">
        <f>J102/0.735</f>
        <v>8839.9085361694215</v>
      </c>
      <c r="K103" s="42"/>
    </row>
    <row r="104" spans="1:14" ht="12.75" thickTop="1">
      <c r="C104" s="44"/>
      <c r="D104" s="45"/>
      <c r="E104" s="45"/>
      <c r="F104" s="45"/>
      <c r="G104" s="45"/>
      <c r="H104" s="45"/>
      <c r="I104" s="45"/>
      <c r="J104" s="797"/>
      <c r="K104" s="46"/>
    </row>
    <row r="111" spans="1:14">
      <c r="D111" s="451"/>
    </row>
  </sheetData>
  <mergeCells count="2">
    <mergeCell ref="A6:AB6"/>
    <mergeCell ref="A7:AB7"/>
  </mergeCells>
  <printOptions horizontalCentered="1"/>
  <pageMargins left="0.39370078740157499" right="0.39370078740157499" top="0.98425196850393704" bottom="0.78740157480314998" header="0.59055118110236204" footer="0.59055118110236204"/>
  <pageSetup scale="58" orientation="landscape" r:id="rId1"/>
  <headerFooter alignWithMargins="0">
    <oddHeader xml:space="preserve">&amp;R&amp;"Times New Roman,Regular"&amp;10Filed: 2018-xx-xx
EB-2018-xxxx
Exhibit A
Tab 2
Appendix A
&amp;USchedule 15&amp;"Arial MT,Regular"&amp;9&amp;U
</oddHeader>
  </headerFooter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C2672-C25C-48AB-A497-CD462D181E76}">
  <sheetPr>
    <tabColor rgb="FF92D050"/>
  </sheetPr>
  <dimension ref="A1:AC247"/>
  <sheetViews>
    <sheetView topLeftCell="E55" zoomScale="75" zoomScaleNormal="75" workbookViewId="0">
      <selection activeCell="D124" sqref="D124"/>
    </sheetView>
  </sheetViews>
  <sheetFormatPr defaultColWidth="9.140625" defaultRowHeight="12.75"/>
  <cols>
    <col min="1" max="1" width="12.140625" style="506" customWidth="1"/>
    <col min="2" max="2" width="16.5703125" style="506" bestFit="1" customWidth="1"/>
    <col min="3" max="3" width="14.85546875" style="506" bestFit="1" customWidth="1"/>
    <col min="4" max="4" width="16" style="506" customWidth="1"/>
    <col min="5" max="5" width="7.140625" style="506" bestFit="1" customWidth="1"/>
    <col min="6" max="6" width="9.5703125" style="506" bestFit="1" customWidth="1"/>
    <col min="7" max="7" width="12.42578125" style="506" bestFit="1" customWidth="1"/>
    <col min="8" max="8" width="14.140625" style="506" bestFit="1" customWidth="1"/>
    <col min="9" max="9" width="13.85546875" style="506" bestFit="1" customWidth="1"/>
    <col min="10" max="10" width="12.42578125" style="506" bestFit="1" customWidth="1"/>
    <col min="11" max="11" width="14.140625" style="506" bestFit="1" customWidth="1"/>
    <col min="12" max="12" width="11.85546875" style="506" hidden="1" customWidth="1"/>
    <col min="13" max="13" width="9.42578125" style="514" hidden="1" customWidth="1"/>
    <col min="14" max="14" width="9.140625" style="506"/>
    <col min="15" max="15" width="11.85546875" style="506" bestFit="1" customWidth="1"/>
    <col min="16" max="16" width="14.140625" style="506" bestFit="1" customWidth="1"/>
    <col min="17" max="17" width="12.42578125" style="506" bestFit="1" customWidth="1"/>
    <col min="18" max="18" width="11.42578125" style="506" bestFit="1" customWidth="1"/>
    <col min="19" max="19" width="5.140625" style="506" bestFit="1" customWidth="1"/>
    <col min="20" max="20" width="9.5703125" style="506" bestFit="1" customWidth="1"/>
    <col min="21" max="21" width="12.42578125" style="506" bestFit="1" customWidth="1"/>
    <col min="22" max="22" width="14.140625" style="506" bestFit="1" customWidth="1"/>
    <col min="23" max="23" width="9.140625" style="506" bestFit="1" customWidth="1"/>
    <col min="24" max="24" width="12.85546875" style="506" customWidth="1"/>
    <col min="25" max="25" width="14" style="506" bestFit="1" customWidth="1"/>
    <col min="26" max="26" width="11.42578125" style="506" hidden="1" customWidth="1"/>
    <col min="27" max="27" width="0" style="506" hidden="1" customWidth="1"/>
    <col min="28" max="28" width="9.140625" style="506"/>
    <col min="29" max="29" width="13.5703125" style="506" bestFit="1" customWidth="1"/>
    <col min="30" max="16384" width="9.140625" style="506"/>
  </cols>
  <sheetData>
    <row r="1" spans="1:25" customFormat="1" ht="26.25">
      <c r="A1" s="260" t="s">
        <v>126</v>
      </c>
      <c r="B1" s="260"/>
      <c r="C1" s="261"/>
      <c r="D1" s="261"/>
      <c r="E1" s="261"/>
      <c r="F1" s="261"/>
      <c r="G1" s="261"/>
      <c r="H1" s="262" t="s">
        <v>127</v>
      </c>
      <c r="I1" s="261"/>
      <c r="J1" s="496" t="s">
        <v>128</v>
      </c>
      <c r="K1" s="497"/>
      <c r="O1" s="260" t="s">
        <v>126</v>
      </c>
      <c r="P1" s="260"/>
      <c r="Q1" s="261"/>
      <c r="R1" s="261"/>
      <c r="S1" s="261"/>
      <c r="T1" s="261"/>
      <c r="U1" s="261"/>
      <c r="V1" s="262" t="s">
        <v>127</v>
      </c>
      <c r="W1" s="261"/>
      <c r="X1" s="496" t="s">
        <v>129</v>
      </c>
      <c r="Y1" s="498"/>
    </row>
    <row r="2" spans="1:25" customFormat="1" ht="15">
      <c r="A2" s="260" t="s">
        <v>130</v>
      </c>
      <c r="B2" s="260"/>
      <c r="C2" s="261"/>
      <c r="D2" s="261"/>
      <c r="E2" s="261"/>
      <c r="F2" s="261"/>
      <c r="G2" s="261"/>
      <c r="H2" s="264" t="s">
        <v>131</v>
      </c>
      <c r="I2" s="261"/>
      <c r="J2" s="499" t="s">
        <v>132</v>
      </c>
      <c r="K2" s="261"/>
      <c r="O2" s="260" t="str">
        <f>A2</f>
        <v>Year- 2019 T2</v>
      </c>
      <c r="P2" s="260"/>
      <c r="Q2" s="261"/>
      <c r="R2" s="261"/>
      <c r="S2" s="261"/>
      <c r="T2" s="261"/>
      <c r="U2" s="261"/>
      <c r="V2" s="264" t="s">
        <v>131</v>
      </c>
      <c r="W2" s="261"/>
      <c r="X2" s="499" t="s">
        <v>132</v>
      </c>
      <c r="Y2" s="261"/>
    </row>
    <row r="3" spans="1:25" customFormat="1" ht="15">
      <c r="A3" s="260" t="s">
        <v>133</v>
      </c>
      <c r="B3" s="260"/>
      <c r="C3" s="261"/>
      <c r="D3" s="261"/>
      <c r="E3" s="261"/>
      <c r="F3" s="261"/>
      <c r="G3" s="261"/>
      <c r="H3" s="261"/>
      <c r="I3" s="261"/>
      <c r="J3" s="261"/>
      <c r="K3" s="261"/>
      <c r="O3" s="260" t="s">
        <v>133</v>
      </c>
      <c r="P3" s="260"/>
      <c r="Q3" s="261"/>
      <c r="R3" s="261"/>
      <c r="S3" s="261"/>
      <c r="T3" s="261"/>
      <c r="U3" s="261"/>
      <c r="V3" s="261"/>
      <c r="W3" s="261"/>
      <c r="X3" s="261"/>
      <c r="Y3" s="261"/>
    </row>
    <row r="4" spans="1:25" customFormat="1" ht="15">
      <c r="A4" s="245" t="s">
        <v>132</v>
      </c>
      <c r="B4" s="265"/>
      <c r="C4" s="261"/>
      <c r="D4" s="261"/>
      <c r="E4" s="261"/>
      <c r="F4" s="261"/>
      <c r="G4" s="261"/>
      <c r="H4" s="261"/>
      <c r="I4" s="261"/>
      <c r="J4" s="261"/>
      <c r="K4" s="261"/>
      <c r="O4" s="245" t="s">
        <v>132</v>
      </c>
      <c r="P4" s="265"/>
      <c r="Q4" s="261"/>
      <c r="R4" s="261"/>
      <c r="S4" s="261"/>
      <c r="T4" s="261"/>
      <c r="U4" s="261"/>
      <c r="V4" s="261"/>
      <c r="W4" s="261"/>
      <c r="X4" s="261"/>
      <c r="Y4" s="261"/>
    </row>
    <row r="5" spans="1:25" customFormat="1" ht="15">
      <c r="A5" s="266"/>
      <c r="B5" s="267" t="s">
        <v>134</v>
      </c>
      <c r="C5" s="268" t="s">
        <v>135</v>
      </c>
      <c r="D5" s="269" t="s">
        <v>136</v>
      </c>
      <c r="E5" s="266"/>
      <c r="F5" s="268" t="s">
        <v>137</v>
      </c>
      <c r="G5" s="269" t="s">
        <v>138</v>
      </c>
      <c r="H5" s="268" t="s">
        <v>139</v>
      </c>
      <c r="I5" s="266"/>
      <c r="J5" s="269" t="s">
        <v>25</v>
      </c>
      <c r="K5" s="271" t="s">
        <v>140</v>
      </c>
      <c r="O5" s="266"/>
      <c r="P5" s="267" t="s">
        <v>134</v>
      </c>
      <c r="Q5" s="268" t="s">
        <v>135</v>
      </c>
      <c r="R5" s="269" t="s">
        <v>136</v>
      </c>
      <c r="S5" s="266"/>
      <c r="T5" s="268" t="s">
        <v>137</v>
      </c>
      <c r="U5" s="269" t="s">
        <v>138</v>
      </c>
      <c r="V5" s="268" t="s">
        <v>139</v>
      </c>
      <c r="W5" s="266"/>
      <c r="X5" s="269" t="s">
        <v>25</v>
      </c>
      <c r="Y5" s="271" t="s">
        <v>140</v>
      </c>
    </row>
    <row r="6" spans="1:25" customFormat="1" ht="15">
      <c r="A6" s="272" t="s">
        <v>141</v>
      </c>
      <c r="B6" s="273" t="s">
        <v>142</v>
      </c>
      <c r="C6" s="272" t="s">
        <v>5</v>
      </c>
      <c r="D6" s="272" t="s">
        <v>143</v>
      </c>
      <c r="E6" s="274" t="s">
        <v>144</v>
      </c>
      <c r="F6" s="272" t="s">
        <v>145</v>
      </c>
      <c r="G6" s="275" t="s">
        <v>146</v>
      </c>
      <c r="H6" s="272" t="s">
        <v>147</v>
      </c>
      <c r="I6" s="275" t="s">
        <v>16</v>
      </c>
      <c r="J6" s="272"/>
      <c r="K6" s="277" t="s">
        <v>10</v>
      </c>
      <c r="O6" s="272" t="s">
        <v>141</v>
      </c>
      <c r="P6" s="273" t="s">
        <v>142</v>
      </c>
      <c r="Q6" s="272" t="s">
        <v>5</v>
      </c>
      <c r="R6" s="272" t="s">
        <v>143</v>
      </c>
      <c r="S6" s="274" t="s">
        <v>144</v>
      </c>
      <c r="T6" s="272" t="s">
        <v>145</v>
      </c>
      <c r="U6" s="275" t="s">
        <v>146</v>
      </c>
      <c r="V6" s="272" t="s">
        <v>147</v>
      </c>
      <c r="W6" s="275" t="s">
        <v>16</v>
      </c>
      <c r="X6" s="272"/>
      <c r="Y6" s="277" t="s">
        <v>10</v>
      </c>
    </row>
    <row r="7" spans="1:25" customFormat="1" ht="15">
      <c r="A7" s="278" t="s">
        <v>148</v>
      </c>
      <c r="B7" s="279" t="s">
        <v>149</v>
      </c>
      <c r="C7" s="278" t="s">
        <v>84</v>
      </c>
      <c r="D7" s="280" t="s">
        <v>150</v>
      </c>
      <c r="E7" s="281"/>
      <c r="F7" s="278" t="s">
        <v>151</v>
      </c>
      <c r="G7" s="280" t="s">
        <v>152</v>
      </c>
      <c r="H7" s="278" t="s">
        <v>153</v>
      </c>
      <c r="I7" s="280" t="s">
        <v>154</v>
      </c>
      <c r="J7" s="280" t="s">
        <v>155</v>
      </c>
      <c r="K7" s="277" t="s">
        <v>156</v>
      </c>
      <c r="O7" s="278" t="s">
        <v>148</v>
      </c>
      <c r="P7" s="279" t="s">
        <v>149</v>
      </c>
      <c r="Q7" s="278" t="s">
        <v>84</v>
      </c>
      <c r="R7" s="280" t="s">
        <v>150</v>
      </c>
      <c r="S7" s="281"/>
      <c r="T7" s="278" t="s">
        <v>151</v>
      </c>
      <c r="U7" s="280" t="s">
        <v>152</v>
      </c>
      <c r="V7" s="278" t="s">
        <v>153</v>
      </c>
      <c r="W7" s="280" t="s">
        <v>154</v>
      </c>
      <c r="X7" s="280" t="s">
        <v>155</v>
      </c>
      <c r="Y7" s="277" t="s">
        <v>156</v>
      </c>
    </row>
    <row r="8" spans="1:25" customFormat="1" ht="15">
      <c r="A8" s="269"/>
      <c r="B8" s="266"/>
      <c r="C8" s="500"/>
      <c r="D8" s="500"/>
      <c r="E8" s="266"/>
      <c r="F8" s="266"/>
      <c r="G8" s="266"/>
      <c r="H8" s="266"/>
      <c r="I8" s="275"/>
      <c r="J8" s="283"/>
      <c r="K8" s="266"/>
      <c r="O8" s="269"/>
      <c r="P8" s="266"/>
      <c r="Q8" s="500"/>
      <c r="R8" s="500"/>
      <c r="S8" s="266"/>
      <c r="T8" s="266"/>
      <c r="U8" s="266"/>
      <c r="V8" s="266"/>
      <c r="W8" s="275"/>
      <c r="X8" s="283"/>
      <c r="Y8" s="266"/>
    </row>
    <row r="9" spans="1:25" customFormat="1" ht="15">
      <c r="A9" s="501">
        <v>1</v>
      </c>
      <c r="B9" s="502">
        <v>1457919178</v>
      </c>
      <c r="C9" s="502"/>
      <c r="D9" s="503"/>
      <c r="E9" s="503"/>
      <c r="F9" s="503"/>
      <c r="G9" s="503">
        <f t="shared" ref="G9:G28" si="0">+((C9+F9)*0.5)</f>
        <v>0</v>
      </c>
      <c r="H9" s="503">
        <f>+B9+G9+D9</f>
        <v>1457919178</v>
      </c>
      <c r="I9" s="504">
        <v>4</v>
      </c>
      <c r="J9" s="505">
        <f>H9*I9/100</f>
        <v>58316767.119999997</v>
      </c>
      <c r="K9" s="503">
        <f t="shared" ref="K9:K28" si="1">+B9+C9+F9-J9</f>
        <v>1399602410.8800001</v>
      </c>
      <c r="L9" s="506"/>
      <c r="M9" s="506"/>
      <c r="N9" s="506"/>
      <c r="O9" s="501">
        <v>1</v>
      </c>
      <c r="P9" s="502">
        <v>1457919177.5999999</v>
      </c>
      <c r="Q9" s="502">
        <f>C9</f>
        <v>0</v>
      </c>
      <c r="R9" s="503"/>
      <c r="S9" s="503"/>
      <c r="T9" s="502">
        <f>F9</f>
        <v>0</v>
      </c>
      <c r="U9" s="503">
        <f t="shared" ref="U9:U28" si="2">+((Q9+T9)*0.5)</f>
        <v>0</v>
      </c>
      <c r="V9" s="503">
        <f>+P9+U9+R9</f>
        <v>1457919177.5999999</v>
      </c>
      <c r="W9" s="504">
        <v>4</v>
      </c>
      <c r="X9" s="505">
        <f>V9*W9/100</f>
        <v>58316767.103999995</v>
      </c>
      <c r="Y9" s="503">
        <f t="shared" ref="Y9:Y28" si="3">+P9+Q9+T9-X9</f>
        <v>1399602410.4959998</v>
      </c>
    </row>
    <row r="10" spans="1:25" customFormat="1" ht="15">
      <c r="A10" s="501" t="s">
        <v>157</v>
      </c>
      <c r="B10" s="502">
        <v>0</v>
      </c>
      <c r="C10" s="502"/>
      <c r="D10" s="502"/>
      <c r="E10" s="503"/>
      <c r="F10" s="502"/>
      <c r="G10" s="503">
        <f>+((C10+F10)*0.5)</f>
        <v>0</v>
      </c>
      <c r="H10" s="503">
        <f t="shared" ref="H10:H28" si="4">+B10+G10+D10</f>
        <v>0</v>
      </c>
      <c r="I10" s="504">
        <v>6</v>
      </c>
      <c r="J10" s="505">
        <f t="shared" ref="J10:J28" si="5">H10*I10/100</f>
        <v>0</v>
      </c>
      <c r="K10" s="503">
        <f t="shared" si="1"/>
        <v>0</v>
      </c>
      <c r="L10" s="506"/>
      <c r="M10" s="506"/>
      <c r="N10" s="506"/>
      <c r="O10" s="501" t="s">
        <v>157</v>
      </c>
      <c r="P10" s="502">
        <v>0</v>
      </c>
      <c r="Q10" s="502">
        <f t="shared" ref="Q10:Q28" si="6">C10</f>
        <v>0</v>
      </c>
      <c r="R10" s="502"/>
      <c r="S10" s="503"/>
      <c r="T10" s="502">
        <f t="shared" ref="T10:T28" si="7">F10</f>
        <v>0</v>
      </c>
      <c r="U10" s="503">
        <f>+((Q10+T10)*0.5)</f>
        <v>0</v>
      </c>
      <c r="V10" s="503">
        <f t="shared" ref="V10:V28" si="8">+P10+U10+R10</f>
        <v>0</v>
      </c>
      <c r="W10" s="504">
        <v>6</v>
      </c>
      <c r="X10" s="505">
        <f t="shared" ref="X10:X28" si="9">V10*W10/100</f>
        <v>0</v>
      </c>
      <c r="Y10" s="503">
        <f t="shared" si="3"/>
        <v>0</v>
      </c>
    </row>
    <row r="11" spans="1:25" customFormat="1" ht="15">
      <c r="A11" s="501">
        <v>2</v>
      </c>
      <c r="B11" s="502">
        <v>81805317</v>
      </c>
      <c r="C11" s="502"/>
      <c r="D11" s="502"/>
      <c r="E11" s="503"/>
      <c r="F11" s="502"/>
      <c r="G11" s="503">
        <f t="shared" si="0"/>
        <v>0</v>
      </c>
      <c r="H11" s="503">
        <f t="shared" si="4"/>
        <v>81805317</v>
      </c>
      <c r="I11" s="504">
        <v>6</v>
      </c>
      <c r="J11" s="505">
        <f t="shared" si="5"/>
        <v>4908319.0199999996</v>
      </c>
      <c r="K11" s="503">
        <f t="shared" si="1"/>
        <v>76896997.980000004</v>
      </c>
      <c r="L11" s="506"/>
      <c r="M11" s="506"/>
      <c r="N11" s="506"/>
      <c r="O11" s="501">
        <v>2</v>
      </c>
      <c r="P11" s="502">
        <v>81805317.019999996</v>
      </c>
      <c r="Q11" s="502">
        <f t="shared" si="6"/>
        <v>0</v>
      </c>
      <c r="R11" s="502"/>
      <c r="S11" s="503"/>
      <c r="T11" s="502">
        <f t="shared" si="7"/>
        <v>0</v>
      </c>
      <c r="U11" s="503">
        <f t="shared" si="2"/>
        <v>0</v>
      </c>
      <c r="V11" s="503">
        <f t="shared" si="8"/>
        <v>81805317.019999996</v>
      </c>
      <c r="W11" s="504">
        <v>6</v>
      </c>
      <c r="X11" s="505">
        <f t="shared" si="9"/>
        <v>4908319.0212000003</v>
      </c>
      <c r="Y11" s="503">
        <f t="shared" si="3"/>
        <v>76896997.998799995</v>
      </c>
    </row>
    <row r="12" spans="1:25" customFormat="1" ht="15">
      <c r="A12" s="501">
        <v>3</v>
      </c>
      <c r="B12" s="502">
        <v>174011</v>
      </c>
      <c r="C12" s="502"/>
      <c r="D12" s="502"/>
      <c r="E12" s="503"/>
      <c r="F12" s="502"/>
      <c r="G12" s="503">
        <f t="shared" si="0"/>
        <v>0</v>
      </c>
      <c r="H12" s="503">
        <f t="shared" si="4"/>
        <v>174011</v>
      </c>
      <c r="I12" s="504">
        <v>5</v>
      </c>
      <c r="J12" s="505">
        <f t="shared" si="5"/>
        <v>8700.5499999999993</v>
      </c>
      <c r="K12" s="503">
        <f t="shared" si="1"/>
        <v>165310.45000000001</v>
      </c>
      <c r="L12" s="506"/>
      <c r="M12" s="506"/>
      <c r="N12" s="506"/>
      <c r="O12" s="501">
        <v>3</v>
      </c>
      <c r="P12" s="502">
        <v>174010.55</v>
      </c>
      <c r="Q12" s="502">
        <f t="shared" si="6"/>
        <v>0</v>
      </c>
      <c r="R12" s="502"/>
      <c r="S12" s="503"/>
      <c r="T12" s="502">
        <f t="shared" si="7"/>
        <v>0</v>
      </c>
      <c r="U12" s="503">
        <f t="shared" si="2"/>
        <v>0</v>
      </c>
      <c r="V12" s="503">
        <f t="shared" si="8"/>
        <v>174010.55</v>
      </c>
      <c r="W12" s="504">
        <v>5</v>
      </c>
      <c r="X12" s="505">
        <f t="shared" si="9"/>
        <v>8700.5275000000001</v>
      </c>
      <c r="Y12" s="503">
        <f t="shared" si="3"/>
        <v>165310.02249999999</v>
      </c>
    </row>
    <row r="13" spans="1:25" customFormat="1" ht="15">
      <c r="A13" s="501">
        <v>6</v>
      </c>
      <c r="B13" s="502">
        <v>7253</v>
      </c>
      <c r="C13" s="502"/>
      <c r="D13" s="502"/>
      <c r="E13" s="503"/>
      <c r="F13" s="502"/>
      <c r="G13" s="503">
        <f t="shared" si="0"/>
        <v>0</v>
      </c>
      <c r="H13" s="503">
        <f t="shared" si="4"/>
        <v>7253</v>
      </c>
      <c r="I13" s="504">
        <v>10</v>
      </c>
      <c r="J13" s="505">
        <f t="shared" si="5"/>
        <v>725.3</v>
      </c>
      <c r="K13" s="503">
        <f t="shared" si="1"/>
        <v>6527.7</v>
      </c>
      <c r="L13" s="506"/>
      <c r="M13" s="506"/>
      <c r="N13" s="506"/>
      <c r="O13" s="501">
        <v>6</v>
      </c>
      <c r="P13" s="502">
        <v>7253.1</v>
      </c>
      <c r="Q13" s="502">
        <f t="shared" si="6"/>
        <v>0</v>
      </c>
      <c r="R13" s="502"/>
      <c r="S13" s="503"/>
      <c r="T13" s="502">
        <f t="shared" si="7"/>
        <v>0</v>
      </c>
      <c r="U13" s="503">
        <f t="shared" si="2"/>
        <v>0</v>
      </c>
      <c r="V13" s="503">
        <f t="shared" si="8"/>
        <v>7253.1</v>
      </c>
      <c r="W13" s="504">
        <v>10</v>
      </c>
      <c r="X13" s="505">
        <f t="shared" si="9"/>
        <v>725.31</v>
      </c>
      <c r="Y13" s="503">
        <f t="shared" si="3"/>
        <v>6527.7900000000009</v>
      </c>
    </row>
    <row r="14" spans="1:25" customFormat="1" ht="15">
      <c r="A14" s="501">
        <v>7</v>
      </c>
      <c r="B14" s="502">
        <v>0</v>
      </c>
      <c r="C14" s="502"/>
      <c r="D14" s="502"/>
      <c r="E14" s="502"/>
      <c r="F14" s="502"/>
      <c r="G14" s="503">
        <f t="shared" si="0"/>
        <v>0</v>
      </c>
      <c r="H14" s="503">
        <f t="shared" si="4"/>
        <v>0</v>
      </c>
      <c r="I14" s="504">
        <v>15</v>
      </c>
      <c r="J14" s="505">
        <f t="shared" si="5"/>
        <v>0</v>
      </c>
      <c r="K14" s="503">
        <f t="shared" si="1"/>
        <v>0</v>
      </c>
      <c r="L14" s="506"/>
      <c r="M14" s="506"/>
      <c r="N14" s="506"/>
      <c r="O14" s="501">
        <v>7</v>
      </c>
      <c r="P14" s="502">
        <v>0</v>
      </c>
      <c r="Q14" s="502">
        <f t="shared" si="6"/>
        <v>0</v>
      </c>
      <c r="R14" s="502"/>
      <c r="S14" s="502"/>
      <c r="T14" s="502">
        <f t="shared" si="7"/>
        <v>0</v>
      </c>
      <c r="U14" s="503">
        <f t="shared" si="2"/>
        <v>0</v>
      </c>
      <c r="V14" s="503">
        <f t="shared" si="8"/>
        <v>0</v>
      </c>
      <c r="W14" s="504">
        <v>15</v>
      </c>
      <c r="X14" s="505">
        <f t="shared" si="9"/>
        <v>0</v>
      </c>
      <c r="Y14" s="503">
        <f t="shared" si="3"/>
        <v>0</v>
      </c>
    </row>
    <row r="15" spans="1:25" customFormat="1" ht="15">
      <c r="A15" s="501">
        <v>8</v>
      </c>
      <c r="B15" s="502">
        <v>14474298</v>
      </c>
      <c r="C15" s="502">
        <v>1388042.8799999994</v>
      </c>
      <c r="D15" s="502">
        <v>271665.58200961619</v>
      </c>
      <c r="E15" s="503"/>
      <c r="F15" s="502"/>
      <c r="G15" s="503">
        <f t="shared" si="0"/>
        <v>694021.43999999971</v>
      </c>
      <c r="H15" s="503">
        <f>+B15+G15+D15</f>
        <v>15439985.022009615</v>
      </c>
      <c r="I15" s="504">
        <v>20</v>
      </c>
      <c r="J15" s="505">
        <f t="shared" si="5"/>
        <v>3087997.0044019227</v>
      </c>
      <c r="K15" s="503">
        <f t="shared" si="1"/>
        <v>12774343.875598077</v>
      </c>
      <c r="L15" s="506"/>
      <c r="M15" s="506"/>
      <c r="N15" s="506"/>
      <c r="O15" s="501">
        <v>8</v>
      </c>
      <c r="P15" s="502">
        <v>14474298.4</v>
      </c>
      <c r="Q15" s="502">
        <f t="shared" si="6"/>
        <v>1388042.8799999994</v>
      </c>
      <c r="R15" s="502"/>
      <c r="S15" s="503"/>
      <c r="T15" s="502">
        <f t="shared" si="7"/>
        <v>0</v>
      </c>
      <c r="U15" s="503">
        <f t="shared" si="2"/>
        <v>694021.43999999971</v>
      </c>
      <c r="V15" s="503">
        <f>+P15+U15+R15</f>
        <v>15168319.84</v>
      </c>
      <c r="W15" s="504">
        <v>20</v>
      </c>
      <c r="X15" s="505">
        <f t="shared" si="9"/>
        <v>3033663.9680000003</v>
      </c>
      <c r="Y15" s="503">
        <f t="shared" si="3"/>
        <v>12828677.311999999</v>
      </c>
    </row>
    <row r="16" spans="1:25" customFormat="1" ht="15">
      <c r="A16" s="501">
        <v>10</v>
      </c>
      <c r="B16" s="502">
        <v>17893604</v>
      </c>
      <c r="C16" s="502">
        <v>14432808.480000006</v>
      </c>
      <c r="D16" s="502">
        <v>8433552.7619422972</v>
      </c>
      <c r="E16" s="503"/>
      <c r="F16" s="502">
        <v>-358814.75</v>
      </c>
      <c r="G16" s="503">
        <f>+((C16+F16)*0.5)</f>
        <v>7036996.865000003</v>
      </c>
      <c r="H16" s="503">
        <f t="shared" si="4"/>
        <v>33364153.626942299</v>
      </c>
      <c r="I16" s="504">
        <v>30</v>
      </c>
      <c r="J16" s="505">
        <f t="shared" si="5"/>
        <v>10009246.08808269</v>
      </c>
      <c r="K16" s="503">
        <f t="shared" si="1"/>
        <v>21958351.641917314</v>
      </c>
      <c r="L16" s="506"/>
      <c r="M16" s="506"/>
      <c r="N16" s="506"/>
      <c r="O16" s="501">
        <v>10</v>
      </c>
      <c r="P16" s="502">
        <v>18445642.699999999</v>
      </c>
      <c r="Q16" s="502">
        <f t="shared" si="6"/>
        <v>14432808.480000006</v>
      </c>
      <c r="R16" s="502"/>
      <c r="S16" s="503"/>
      <c r="T16" s="502">
        <f t="shared" si="7"/>
        <v>-358814.75</v>
      </c>
      <c r="U16" s="503">
        <f>+((Q16+T16)*0.5)</f>
        <v>7036996.865000003</v>
      </c>
      <c r="V16" s="503">
        <f t="shared" si="8"/>
        <v>25482639.565000001</v>
      </c>
      <c r="W16" s="504">
        <v>30</v>
      </c>
      <c r="X16" s="505">
        <f t="shared" si="9"/>
        <v>7644791.8695</v>
      </c>
      <c r="Y16" s="503">
        <f t="shared" si="3"/>
        <v>24874844.560500007</v>
      </c>
    </row>
    <row r="17" spans="1:29" customFormat="1" ht="15">
      <c r="A17" s="501">
        <v>12</v>
      </c>
      <c r="B17" s="502">
        <v>12226047</v>
      </c>
      <c r="C17" s="502">
        <v>31829955.948485639</v>
      </c>
      <c r="D17" s="502">
        <v>30462611.271196488</v>
      </c>
      <c r="E17" s="503"/>
      <c r="F17" s="502"/>
      <c r="G17" s="503">
        <f>+((C17-D17+F17)*0.5)</f>
        <v>683672.33864457533</v>
      </c>
      <c r="H17" s="503">
        <f>+B17+G17+D17</f>
        <v>43372330.609841064</v>
      </c>
      <c r="I17" s="504">
        <v>100</v>
      </c>
      <c r="J17" s="505">
        <f t="shared" si="5"/>
        <v>43372330.609841064</v>
      </c>
      <c r="K17" s="503">
        <f t="shared" si="1"/>
        <v>683672.33864457905</v>
      </c>
      <c r="L17" s="506"/>
      <c r="M17" s="506"/>
      <c r="N17" s="506"/>
      <c r="O17" s="501">
        <v>12</v>
      </c>
      <c r="P17" s="502">
        <v>17655864</v>
      </c>
      <c r="Q17" s="502">
        <f t="shared" si="6"/>
        <v>31829955.948485639</v>
      </c>
      <c r="R17" s="502"/>
      <c r="S17" s="503"/>
      <c r="T17" s="502">
        <f t="shared" si="7"/>
        <v>0</v>
      </c>
      <c r="U17" s="503">
        <f>+((Q17-R17+T17)*0.5)</f>
        <v>15914977.974242819</v>
      </c>
      <c r="V17" s="503">
        <f>+P17+U17+R17</f>
        <v>33570841.974242821</v>
      </c>
      <c r="W17" s="504">
        <v>100</v>
      </c>
      <c r="X17" s="505">
        <f t="shared" si="9"/>
        <v>33570841.974242821</v>
      </c>
      <c r="Y17" s="503">
        <f t="shared" si="3"/>
        <v>15914977.974242821</v>
      </c>
    </row>
    <row r="18" spans="1:29" customFormat="1" ht="15">
      <c r="A18" s="501">
        <v>13</v>
      </c>
      <c r="B18" s="502">
        <v>0</v>
      </c>
      <c r="C18" s="502">
        <v>0</v>
      </c>
      <c r="D18" s="502">
        <v>0</v>
      </c>
      <c r="E18" s="503"/>
      <c r="F18" s="502"/>
      <c r="G18" s="503">
        <f t="shared" si="0"/>
        <v>0</v>
      </c>
      <c r="H18" s="503">
        <f t="shared" si="4"/>
        <v>0</v>
      </c>
      <c r="I18" s="504"/>
      <c r="J18" s="505">
        <f t="shared" si="5"/>
        <v>0</v>
      </c>
      <c r="K18" s="503">
        <f t="shared" si="1"/>
        <v>0</v>
      </c>
      <c r="L18" s="506"/>
      <c r="M18" s="506"/>
      <c r="N18" s="506"/>
      <c r="O18" s="501">
        <v>13</v>
      </c>
      <c r="P18" s="502">
        <v>0</v>
      </c>
      <c r="Q18" s="502">
        <f t="shared" si="6"/>
        <v>0</v>
      </c>
      <c r="R18" s="502"/>
      <c r="S18" s="503"/>
      <c r="T18" s="502">
        <f t="shared" si="7"/>
        <v>0</v>
      </c>
      <c r="U18" s="503">
        <f t="shared" si="2"/>
        <v>0</v>
      </c>
      <c r="V18" s="503">
        <f t="shared" si="8"/>
        <v>0</v>
      </c>
      <c r="W18" s="504"/>
      <c r="X18" s="505">
        <f t="shared" si="9"/>
        <v>0</v>
      </c>
      <c r="Y18" s="503">
        <f t="shared" si="3"/>
        <v>0</v>
      </c>
    </row>
    <row r="19" spans="1:29" customFormat="1" ht="15">
      <c r="A19" s="501">
        <v>17</v>
      </c>
      <c r="B19" s="502">
        <v>19636</v>
      </c>
      <c r="C19" s="502">
        <v>0</v>
      </c>
      <c r="D19" s="502">
        <v>0</v>
      </c>
      <c r="E19" s="503"/>
      <c r="F19" s="502"/>
      <c r="G19" s="503">
        <f t="shared" si="0"/>
        <v>0</v>
      </c>
      <c r="H19" s="503">
        <f t="shared" si="4"/>
        <v>19636</v>
      </c>
      <c r="I19" s="504">
        <v>8</v>
      </c>
      <c r="J19" s="505">
        <f t="shared" si="5"/>
        <v>1570.88</v>
      </c>
      <c r="K19" s="503">
        <f t="shared" si="1"/>
        <v>18065.12</v>
      </c>
      <c r="L19" s="506"/>
      <c r="M19" s="506"/>
      <c r="N19" s="506"/>
      <c r="O19" s="501">
        <v>17</v>
      </c>
      <c r="P19" s="502">
        <v>19636.48</v>
      </c>
      <c r="Q19" s="502">
        <f t="shared" si="6"/>
        <v>0</v>
      </c>
      <c r="R19" s="502"/>
      <c r="S19" s="503"/>
      <c r="T19" s="502">
        <f t="shared" si="7"/>
        <v>0</v>
      </c>
      <c r="U19" s="503">
        <f t="shared" si="2"/>
        <v>0</v>
      </c>
      <c r="V19" s="503">
        <f t="shared" si="8"/>
        <v>19636.48</v>
      </c>
      <c r="W19" s="504">
        <v>8</v>
      </c>
      <c r="X19" s="505">
        <f t="shared" si="9"/>
        <v>1570.9184</v>
      </c>
      <c r="Y19" s="503">
        <f t="shared" si="3"/>
        <v>18065.561600000001</v>
      </c>
    </row>
    <row r="20" spans="1:29" customFormat="1" ht="15">
      <c r="A20" s="501">
        <v>38</v>
      </c>
      <c r="B20" s="502">
        <v>2963907</v>
      </c>
      <c r="C20" s="502">
        <v>294674.88</v>
      </c>
      <c r="D20" s="502">
        <v>0</v>
      </c>
      <c r="E20" s="503"/>
      <c r="F20" s="502">
        <v>-261000</v>
      </c>
      <c r="G20" s="503">
        <f t="shared" si="0"/>
        <v>16837.440000000002</v>
      </c>
      <c r="H20" s="503">
        <f t="shared" si="4"/>
        <v>2980744.44</v>
      </c>
      <c r="I20" s="504">
        <v>30</v>
      </c>
      <c r="J20" s="505">
        <f t="shared" si="5"/>
        <v>894223.33200000005</v>
      </c>
      <c r="K20" s="503">
        <f t="shared" si="1"/>
        <v>2103358.548</v>
      </c>
      <c r="L20" s="506"/>
      <c r="M20" s="506"/>
      <c r="N20" s="506"/>
      <c r="O20" s="501">
        <v>38</v>
      </c>
      <c r="P20" s="502">
        <v>2963906.65</v>
      </c>
      <c r="Q20" s="502">
        <f t="shared" si="6"/>
        <v>294674.88</v>
      </c>
      <c r="R20" s="502"/>
      <c r="S20" s="503"/>
      <c r="T20" s="502">
        <f t="shared" si="7"/>
        <v>-261000</v>
      </c>
      <c r="U20" s="503">
        <f t="shared" si="2"/>
        <v>16837.440000000002</v>
      </c>
      <c r="V20" s="503">
        <f t="shared" si="8"/>
        <v>2980744.09</v>
      </c>
      <c r="W20" s="504">
        <v>30</v>
      </c>
      <c r="X20" s="505">
        <f t="shared" si="9"/>
        <v>894223.22699999984</v>
      </c>
      <c r="Y20" s="503">
        <f t="shared" si="3"/>
        <v>2103358.3029999998</v>
      </c>
    </row>
    <row r="21" spans="1:29" customFormat="1" ht="15">
      <c r="A21" s="501">
        <v>41</v>
      </c>
      <c r="B21" s="502">
        <v>38605696</v>
      </c>
      <c r="C21" s="502">
        <v>1006451.1865106914</v>
      </c>
      <c r="D21" s="502">
        <v>0</v>
      </c>
      <c r="E21" s="502"/>
      <c r="F21" s="502"/>
      <c r="G21" s="503">
        <f t="shared" si="0"/>
        <v>503225.59325534571</v>
      </c>
      <c r="H21" s="503">
        <f t="shared" si="4"/>
        <v>39108921.593255349</v>
      </c>
      <c r="I21" s="504">
        <v>25</v>
      </c>
      <c r="J21" s="505">
        <f t="shared" si="5"/>
        <v>9777230.3983138371</v>
      </c>
      <c r="K21" s="503">
        <f t="shared" si="1"/>
        <v>29834916.788196854</v>
      </c>
      <c r="L21" s="506"/>
      <c r="M21" s="506"/>
      <c r="N21" s="506"/>
      <c r="O21" s="501">
        <v>41</v>
      </c>
      <c r="P21" s="502">
        <v>38653685.25</v>
      </c>
      <c r="Q21" s="502">
        <f t="shared" si="6"/>
        <v>1006451.1865106914</v>
      </c>
      <c r="R21" s="502"/>
      <c r="S21" s="502"/>
      <c r="T21" s="502">
        <f t="shared" si="7"/>
        <v>0</v>
      </c>
      <c r="U21" s="503">
        <f t="shared" si="2"/>
        <v>503225.59325534571</v>
      </c>
      <c r="V21" s="503">
        <f t="shared" si="8"/>
        <v>39156910.843255349</v>
      </c>
      <c r="W21" s="504">
        <v>25</v>
      </c>
      <c r="X21" s="505">
        <f t="shared" si="9"/>
        <v>9789227.7108138371</v>
      </c>
      <c r="Y21" s="503">
        <f t="shared" si="3"/>
        <v>29870908.725696854</v>
      </c>
    </row>
    <row r="22" spans="1:29" customFormat="1" ht="15">
      <c r="A22" s="501">
        <v>45</v>
      </c>
      <c r="B22" s="502">
        <v>13556</v>
      </c>
      <c r="C22" s="502">
        <v>0</v>
      </c>
      <c r="D22" s="502">
        <v>0</v>
      </c>
      <c r="E22" s="502"/>
      <c r="F22" s="502"/>
      <c r="G22" s="503">
        <f t="shared" si="0"/>
        <v>0</v>
      </c>
      <c r="H22" s="503">
        <f t="shared" si="4"/>
        <v>13556</v>
      </c>
      <c r="I22" s="504">
        <v>45</v>
      </c>
      <c r="J22" s="505">
        <f t="shared" si="5"/>
        <v>6100.2</v>
      </c>
      <c r="K22" s="503">
        <f t="shared" si="1"/>
        <v>7455.8</v>
      </c>
      <c r="L22" s="506"/>
      <c r="M22" s="506"/>
      <c r="N22" s="506"/>
      <c r="O22" s="501">
        <v>45</v>
      </c>
      <c r="P22" s="502">
        <v>13556.4</v>
      </c>
      <c r="Q22" s="502">
        <f t="shared" si="6"/>
        <v>0</v>
      </c>
      <c r="R22" s="502"/>
      <c r="S22" s="502"/>
      <c r="T22" s="502">
        <f t="shared" si="7"/>
        <v>0</v>
      </c>
      <c r="U22" s="503">
        <f t="shared" si="2"/>
        <v>0</v>
      </c>
      <c r="V22" s="503">
        <f t="shared" si="8"/>
        <v>13556.4</v>
      </c>
      <c r="W22" s="504">
        <v>45</v>
      </c>
      <c r="X22" s="505">
        <f t="shared" si="9"/>
        <v>6100.38</v>
      </c>
      <c r="Y22" s="503">
        <f t="shared" si="3"/>
        <v>7456.0199999999995</v>
      </c>
    </row>
    <row r="23" spans="1:29" customFormat="1" ht="15">
      <c r="A23" s="507">
        <v>49</v>
      </c>
      <c r="B23" s="502">
        <v>0</v>
      </c>
      <c r="C23" s="502">
        <v>0</v>
      </c>
      <c r="D23" s="502">
        <v>0</v>
      </c>
      <c r="E23" s="503"/>
      <c r="F23" s="502"/>
      <c r="G23" s="503">
        <f t="shared" si="0"/>
        <v>0</v>
      </c>
      <c r="H23" s="503">
        <f t="shared" si="4"/>
        <v>0</v>
      </c>
      <c r="I23" s="504">
        <v>8</v>
      </c>
      <c r="J23" s="505">
        <f t="shared" si="5"/>
        <v>0</v>
      </c>
      <c r="K23" s="503">
        <f t="shared" si="1"/>
        <v>0</v>
      </c>
      <c r="L23" s="506"/>
      <c r="M23" s="506"/>
      <c r="N23" s="506"/>
      <c r="O23" s="507">
        <v>49</v>
      </c>
      <c r="P23" s="502">
        <v>0</v>
      </c>
      <c r="Q23" s="502">
        <f t="shared" si="6"/>
        <v>0</v>
      </c>
      <c r="R23" s="502"/>
      <c r="S23" s="503"/>
      <c r="T23" s="502">
        <f t="shared" si="7"/>
        <v>0</v>
      </c>
      <c r="U23" s="503">
        <f t="shared" si="2"/>
        <v>0</v>
      </c>
      <c r="V23" s="503">
        <f t="shared" si="8"/>
        <v>0</v>
      </c>
      <c r="W23" s="504">
        <v>8</v>
      </c>
      <c r="X23" s="505">
        <f t="shared" si="9"/>
        <v>0</v>
      </c>
      <c r="Y23" s="503">
        <f t="shared" si="3"/>
        <v>0</v>
      </c>
    </row>
    <row r="24" spans="1:29" customFormat="1" ht="15">
      <c r="A24" s="507">
        <v>50</v>
      </c>
      <c r="B24" s="502">
        <v>6085759</v>
      </c>
      <c r="C24" s="502">
        <v>4025500.1339335898</v>
      </c>
      <c r="D24" s="502">
        <v>2978147.8556757853</v>
      </c>
      <c r="E24" s="503"/>
      <c r="F24" s="502"/>
      <c r="G24" s="503">
        <f t="shared" si="0"/>
        <v>2012750.0669667949</v>
      </c>
      <c r="H24" s="503">
        <f t="shared" si="4"/>
        <v>11076656.922642579</v>
      </c>
      <c r="I24" s="504">
        <v>55</v>
      </c>
      <c r="J24" s="505">
        <f t="shared" si="5"/>
        <v>6092161.3074534191</v>
      </c>
      <c r="K24" s="503">
        <f t="shared" si="1"/>
        <v>4019097.8264801698</v>
      </c>
      <c r="L24" s="506"/>
      <c r="M24" s="506"/>
      <c r="N24" s="506"/>
      <c r="O24" s="507">
        <v>50</v>
      </c>
      <c r="P24" s="502">
        <v>6560239.7750000004</v>
      </c>
      <c r="Q24" s="502">
        <f t="shared" si="6"/>
        <v>4025500.1339335898</v>
      </c>
      <c r="R24" s="502"/>
      <c r="S24" s="503"/>
      <c r="T24" s="502">
        <f t="shared" si="7"/>
        <v>0</v>
      </c>
      <c r="U24" s="503">
        <f t="shared" si="2"/>
        <v>2012750.0669667949</v>
      </c>
      <c r="V24" s="503">
        <f t="shared" si="8"/>
        <v>8572989.8419667948</v>
      </c>
      <c r="W24" s="504">
        <v>55</v>
      </c>
      <c r="X24" s="505">
        <f t="shared" si="9"/>
        <v>4715144.4130817372</v>
      </c>
      <c r="Y24" s="503">
        <f t="shared" si="3"/>
        <v>5870595.4958518539</v>
      </c>
    </row>
    <row r="25" spans="1:29" customFormat="1" ht="15">
      <c r="A25" s="501">
        <v>51</v>
      </c>
      <c r="B25" s="502">
        <v>3275649815</v>
      </c>
      <c r="C25" s="502">
        <v>372433719.53815198</v>
      </c>
      <c r="D25" s="502">
        <v>260589261.35897127</v>
      </c>
      <c r="E25" s="503"/>
      <c r="F25" s="502"/>
      <c r="G25" s="503">
        <f t="shared" si="0"/>
        <v>186216859.76907599</v>
      </c>
      <c r="H25" s="503">
        <f t="shared" si="4"/>
        <v>3722455936.128047</v>
      </c>
      <c r="I25" s="504">
        <v>6</v>
      </c>
      <c r="J25" s="505">
        <f t="shared" si="5"/>
        <v>223347356.1676828</v>
      </c>
      <c r="K25" s="503">
        <f t="shared" si="1"/>
        <v>3424736178.3704691</v>
      </c>
      <c r="L25" s="506"/>
      <c r="M25" s="506"/>
      <c r="N25" s="506"/>
      <c r="O25" s="501">
        <v>51</v>
      </c>
      <c r="P25" s="502">
        <v>3277576186.5033708</v>
      </c>
      <c r="Q25" s="502">
        <f t="shared" si="6"/>
        <v>372433719.53815198</v>
      </c>
      <c r="R25" s="502"/>
      <c r="S25" s="503"/>
      <c r="T25" s="502">
        <f t="shared" si="7"/>
        <v>0</v>
      </c>
      <c r="U25" s="503">
        <f t="shared" si="2"/>
        <v>186216859.76907599</v>
      </c>
      <c r="V25" s="503">
        <f t="shared" si="8"/>
        <v>3463793046.2724466</v>
      </c>
      <c r="W25" s="504">
        <v>6</v>
      </c>
      <c r="X25" s="505">
        <f t="shared" si="9"/>
        <v>207827582.7763468</v>
      </c>
      <c r="Y25" s="503">
        <f t="shared" si="3"/>
        <v>3442182323.2651763</v>
      </c>
    </row>
    <row r="26" spans="1:29" customFormat="1" ht="15">
      <c r="A26" s="501">
        <v>43.2</v>
      </c>
      <c r="B26" s="502">
        <v>0</v>
      </c>
      <c r="C26" s="502">
        <v>0</v>
      </c>
      <c r="D26" s="502">
        <v>0</v>
      </c>
      <c r="E26" s="503"/>
      <c r="F26" s="502"/>
      <c r="G26" s="503">
        <f t="shared" si="0"/>
        <v>0</v>
      </c>
      <c r="H26" s="503">
        <f t="shared" si="4"/>
        <v>0</v>
      </c>
      <c r="I26" s="504">
        <v>50</v>
      </c>
      <c r="J26" s="505">
        <f t="shared" si="5"/>
        <v>0</v>
      </c>
      <c r="K26" s="503">
        <f t="shared" si="1"/>
        <v>0</v>
      </c>
      <c r="L26" s="506"/>
      <c r="M26" s="506"/>
      <c r="N26" s="506"/>
      <c r="O26" s="501">
        <v>43.2</v>
      </c>
      <c r="P26" s="502">
        <v>0</v>
      </c>
      <c r="Q26" s="502">
        <f t="shared" si="6"/>
        <v>0</v>
      </c>
      <c r="R26" s="502"/>
      <c r="S26" s="503"/>
      <c r="T26" s="502">
        <f t="shared" si="7"/>
        <v>0</v>
      </c>
      <c r="U26" s="503">
        <f t="shared" si="2"/>
        <v>0</v>
      </c>
      <c r="V26" s="503">
        <f t="shared" si="8"/>
        <v>0</v>
      </c>
      <c r="W26" s="504">
        <v>50</v>
      </c>
      <c r="X26" s="505">
        <f t="shared" si="9"/>
        <v>0</v>
      </c>
      <c r="Y26" s="503">
        <f t="shared" si="3"/>
        <v>0</v>
      </c>
    </row>
    <row r="27" spans="1:29" customFormat="1" ht="15">
      <c r="A27" s="501" t="s">
        <v>158</v>
      </c>
      <c r="B27" s="502">
        <v>34934537.670000002</v>
      </c>
      <c r="C27" s="502">
        <v>0</v>
      </c>
      <c r="D27" s="502">
        <v>0</v>
      </c>
      <c r="E27" s="503"/>
      <c r="F27" s="502"/>
      <c r="G27" s="503">
        <f t="shared" si="0"/>
        <v>0</v>
      </c>
      <c r="H27" s="503">
        <f t="shared" si="4"/>
        <v>34934537.670000002</v>
      </c>
      <c r="I27" s="504">
        <v>7</v>
      </c>
      <c r="J27" s="505">
        <f t="shared" si="5"/>
        <v>2445417.6368999998</v>
      </c>
      <c r="K27" s="503">
        <f t="shared" si="1"/>
        <v>32489120.033100002</v>
      </c>
      <c r="L27" s="506"/>
      <c r="M27" s="506"/>
      <c r="N27" s="506"/>
      <c r="O27" s="501" t="s">
        <v>158</v>
      </c>
      <c r="P27" s="502">
        <v>34934537.670000002</v>
      </c>
      <c r="Q27" s="502">
        <f t="shared" si="6"/>
        <v>0</v>
      </c>
      <c r="R27" s="502"/>
      <c r="S27" s="503"/>
      <c r="T27" s="502">
        <f t="shared" si="7"/>
        <v>0</v>
      </c>
      <c r="U27" s="503">
        <f t="shared" si="2"/>
        <v>0</v>
      </c>
      <c r="V27" s="503">
        <f t="shared" si="8"/>
        <v>34934537.670000002</v>
      </c>
      <c r="W27" s="504">
        <v>7</v>
      </c>
      <c r="X27" s="505">
        <f t="shared" si="9"/>
        <v>2445417.6368999998</v>
      </c>
      <c r="Y27" s="503">
        <f t="shared" si="3"/>
        <v>32489120.033100002</v>
      </c>
    </row>
    <row r="28" spans="1:29" customFormat="1" ht="15">
      <c r="A28" s="508">
        <v>14.1</v>
      </c>
      <c r="B28" s="509">
        <v>23443.575000000001</v>
      </c>
      <c r="C28" s="502">
        <v>575</v>
      </c>
      <c r="D28" s="502">
        <v>575</v>
      </c>
      <c r="E28" s="510"/>
      <c r="F28" s="509"/>
      <c r="G28" s="510">
        <f t="shared" si="0"/>
        <v>287.5</v>
      </c>
      <c r="H28" s="510">
        <f t="shared" si="4"/>
        <v>24306.075000000001</v>
      </c>
      <c r="I28" s="504">
        <v>5</v>
      </c>
      <c r="J28" s="505">
        <f t="shared" si="5"/>
        <v>1215.30375</v>
      </c>
      <c r="K28" s="510">
        <f t="shared" si="1"/>
        <v>22803.271250000002</v>
      </c>
      <c r="L28" s="506"/>
      <c r="M28" s="506"/>
      <c r="N28" s="506"/>
      <c r="O28" s="508">
        <v>14.1</v>
      </c>
      <c r="P28" s="502">
        <v>23580.375</v>
      </c>
      <c r="Q28" s="502">
        <f t="shared" si="6"/>
        <v>575</v>
      </c>
      <c r="R28" s="509"/>
      <c r="S28" s="510"/>
      <c r="T28" s="502">
        <f t="shared" si="7"/>
        <v>0</v>
      </c>
      <c r="U28" s="510">
        <f t="shared" si="2"/>
        <v>287.5</v>
      </c>
      <c r="V28" s="510">
        <f t="shared" si="8"/>
        <v>23867.875</v>
      </c>
      <c r="W28" s="504">
        <v>5</v>
      </c>
      <c r="X28" s="505">
        <f t="shared" si="9"/>
        <v>1193.39375</v>
      </c>
      <c r="Y28" s="510">
        <f t="shared" si="3"/>
        <v>22961.981250000001</v>
      </c>
    </row>
    <row r="29" spans="1:29" customFormat="1" ht="15">
      <c r="A29" s="511" t="s">
        <v>84</v>
      </c>
      <c r="B29" s="512">
        <f t="shared" ref="B29:H29" si="10">SUM(B9:B28)</f>
        <v>4942796058.2449999</v>
      </c>
      <c r="C29" s="512">
        <f t="shared" si="10"/>
        <v>425411728.04708189</v>
      </c>
      <c r="D29" s="512">
        <f t="shared" si="10"/>
        <v>302735813.82979548</v>
      </c>
      <c r="E29" s="512">
        <f t="shared" si="10"/>
        <v>0</v>
      </c>
      <c r="F29" s="512">
        <f t="shared" si="10"/>
        <v>-619814.75</v>
      </c>
      <c r="G29" s="512">
        <f t="shared" si="10"/>
        <v>197164651.0129427</v>
      </c>
      <c r="H29" s="512">
        <f t="shared" si="10"/>
        <v>5442696523.087738</v>
      </c>
      <c r="I29" s="512"/>
      <c r="J29" s="512">
        <f>SUM(J9:J28)</f>
        <v>362269360.91842568</v>
      </c>
      <c r="K29" s="512">
        <f>SUM(K9:K28)</f>
        <v>5005318610.6236563</v>
      </c>
      <c r="L29" s="506"/>
      <c r="M29" s="506"/>
      <c r="N29" s="506"/>
      <c r="O29" s="511" t="s">
        <v>84</v>
      </c>
      <c r="P29" s="512">
        <f>SUM(P9:P28)</f>
        <v>4951226892.4733715</v>
      </c>
      <c r="Q29" s="512">
        <f t="shared" ref="Q29:V29" si="11">SUM(Q9:Q28)</f>
        <v>425411728.04708189</v>
      </c>
      <c r="R29" s="512">
        <f>SUM(R9:R28)</f>
        <v>0</v>
      </c>
      <c r="S29" s="512">
        <f t="shared" si="11"/>
        <v>0</v>
      </c>
      <c r="T29" s="512">
        <f t="shared" si="11"/>
        <v>-619814.75</v>
      </c>
      <c r="U29" s="512">
        <f t="shared" si="11"/>
        <v>212395956.64854094</v>
      </c>
      <c r="V29" s="512">
        <f t="shared" si="11"/>
        <v>5163622849.121912</v>
      </c>
      <c r="W29" s="512"/>
      <c r="X29" s="512">
        <f>SUM(X9:X28)</f>
        <v>333164270.23073518</v>
      </c>
      <c r="Y29" s="512">
        <f>SUM(Y9:Y28)</f>
        <v>5042854535.5397177</v>
      </c>
      <c r="AC29" s="513">
        <f>J29-X29</f>
        <v>29105090.687690496</v>
      </c>
    </row>
    <row r="30" spans="1:29">
      <c r="B30" s="513" t="s">
        <v>159</v>
      </c>
      <c r="C30" s="513">
        <f>C36</f>
        <v>0</v>
      </c>
      <c r="D30" s="513">
        <f>D36</f>
        <v>0</v>
      </c>
      <c r="P30" s="515" t="s">
        <v>159</v>
      </c>
      <c r="Q30" s="515">
        <f>C36</f>
        <v>0</v>
      </c>
    </row>
    <row r="31" spans="1:29" ht="13.5" thickBot="1">
      <c r="B31" s="513"/>
      <c r="C31" s="516">
        <f>SUM(C29:C30)</f>
        <v>425411728.04708189</v>
      </c>
      <c r="D31" s="516">
        <f>SUM(D29:D30)</f>
        <v>302735813.82979548</v>
      </c>
      <c r="J31" s="513">
        <v>0</v>
      </c>
      <c r="P31" s="513"/>
      <c r="Q31" s="516">
        <f>SUM(Q29:Q30)</f>
        <v>425411728.04708189</v>
      </c>
      <c r="X31" s="513">
        <v>0</v>
      </c>
    </row>
    <row r="32" spans="1:29" ht="13.5" thickTop="1">
      <c r="B32" s="506" t="s">
        <v>160</v>
      </c>
      <c r="C32" s="517">
        <v>0</v>
      </c>
      <c r="D32" s="517">
        <v>0</v>
      </c>
    </row>
    <row r="33" spans="1:26">
      <c r="C33" s="513"/>
      <c r="D33" s="513"/>
    </row>
    <row r="34" spans="1:26">
      <c r="B34" s="518" t="s">
        <v>161</v>
      </c>
      <c r="C34" s="519" t="s">
        <v>162</v>
      </c>
      <c r="D34" s="520" t="s">
        <v>163</v>
      </c>
    </row>
    <row r="35" spans="1:26">
      <c r="B35" s="521" t="s">
        <v>164</v>
      </c>
      <c r="C35" s="522">
        <v>0</v>
      </c>
      <c r="D35" s="522">
        <v>0</v>
      </c>
    </row>
    <row r="36" spans="1:26" ht="13.5" thickBot="1">
      <c r="B36" s="522"/>
      <c r="C36" s="523">
        <f>SUM(C35:C35)</f>
        <v>0</v>
      </c>
      <c r="D36" s="523">
        <f>SUM(D35:D35)</f>
        <v>0</v>
      </c>
    </row>
    <row r="37" spans="1:26" ht="13.5" thickTop="1"/>
    <row r="41" spans="1:26" ht="26.25">
      <c r="A41" s="524" t="s">
        <v>126</v>
      </c>
      <c r="B41" s="525"/>
      <c r="C41" s="525"/>
      <c r="D41" s="526"/>
      <c r="E41" s="526"/>
      <c r="F41" s="526"/>
      <c r="G41" s="526"/>
      <c r="H41" s="527" t="s">
        <v>127</v>
      </c>
      <c r="I41" s="528"/>
      <c r="J41" s="529" t="s">
        <v>128</v>
      </c>
      <c r="K41" s="530"/>
      <c r="M41" s="531"/>
      <c r="O41" s="524" t="s">
        <v>126</v>
      </c>
      <c r="P41" s="524"/>
      <c r="Q41" s="525"/>
      <c r="R41" s="526"/>
      <c r="S41" s="526"/>
      <c r="T41" s="526"/>
      <c r="U41" s="526"/>
      <c r="V41" s="527" t="s">
        <v>127</v>
      </c>
      <c r="W41" s="528"/>
      <c r="X41" s="529" t="s">
        <v>129</v>
      </c>
      <c r="Y41" s="532"/>
    </row>
    <row r="42" spans="1:26" ht="18.75">
      <c r="A42" s="533" t="s">
        <v>165</v>
      </c>
      <c r="B42" s="525"/>
      <c r="C42" s="525"/>
      <c r="D42" s="526"/>
      <c r="E42" s="526"/>
      <c r="F42" s="526"/>
      <c r="G42" s="526"/>
      <c r="H42" s="534" t="s">
        <v>131</v>
      </c>
      <c r="I42" s="528"/>
      <c r="J42" s="535" t="s">
        <v>132</v>
      </c>
      <c r="K42" s="528"/>
      <c r="M42" s="531"/>
      <c r="O42" s="533" t="str">
        <f>A42</f>
        <v>Year- 2020 T2</v>
      </c>
      <c r="P42" s="533"/>
      <c r="Q42" s="525"/>
      <c r="R42" s="526"/>
      <c r="S42" s="526"/>
      <c r="T42" s="526"/>
      <c r="U42" s="526"/>
      <c r="V42" s="534" t="s">
        <v>131</v>
      </c>
      <c r="W42" s="528"/>
      <c r="X42" s="535" t="s">
        <v>132</v>
      </c>
      <c r="Y42" s="528"/>
    </row>
    <row r="43" spans="1:26" ht="18.75">
      <c r="A43" s="524" t="s">
        <v>133</v>
      </c>
      <c r="B43" s="525"/>
      <c r="C43" s="525"/>
      <c r="D43" s="526"/>
      <c r="E43" s="526"/>
      <c r="F43" s="526"/>
      <c r="G43" s="526"/>
      <c r="H43" s="526"/>
      <c r="I43" s="526"/>
      <c r="J43" s="526"/>
      <c r="K43" s="526"/>
      <c r="M43" s="506"/>
      <c r="O43" s="524" t="s">
        <v>133</v>
      </c>
      <c r="P43" s="524"/>
      <c r="Q43" s="525"/>
      <c r="R43" s="526"/>
      <c r="S43" s="526"/>
      <c r="T43" s="526"/>
      <c r="U43" s="526"/>
      <c r="V43" s="526"/>
      <c r="W43" s="526"/>
      <c r="X43" s="526"/>
      <c r="Y43" s="526"/>
    </row>
    <row r="44" spans="1:26">
      <c r="A44" s="536"/>
      <c r="B44" s="537"/>
      <c r="C44" s="526"/>
      <c r="D44" s="526"/>
      <c r="E44" s="526"/>
      <c r="F44" s="526"/>
      <c r="G44" s="526"/>
      <c r="H44" s="526"/>
      <c r="I44" s="526"/>
      <c r="J44" s="526"/>
      <c r="K44" s="526"/>
      <c r="M44" s="506"/>
      <c r="O44" s="536"/>
      <c r="P44" s="537"/>
      <c r="Q44" s="526"/>
      <c r="R44" s="526"/>
      <c r="S44" s="526"/>
      <c r="T44" s="526"/>
      <c r="U44" s="526"/>
      <c r="V44" s="526"/>
      <c r="W44" s="526"/>
      <c r="X44" s="526"/>
      <c r="Y44" s="526"/>
    </row>
    <row r="45" spans="1:26">
      <c r="A45" s="538"/>
      <c r="B45" s="539" t="s">
        <v>134</v>
      </c>
      <c r="C45" s="540" t="s">
        <v>135</v>
      </c>
      <c r="D45" s="541" t="s">
        <v>136</v>
      </c>
      <c r="E45" s="538"/>
      <c r="F45" s="540" t="s">
        <v>137</v>
      </c>
      <c r="G45" s="541" t="s">
        <v>138</v>
      </c>
      <c r="H45" s="540" t="s">
        <v>139</v>
      </c>
      <c r="I45" s="538"/>
      <c r="J45" s="541" t="s">
        <v>25</v>
      </c>
      <c r="K45" s="542" t="s">
        <v>140</v>
      </c>
      <c r="M45" s="506"/>
      <c r="O45" s="540"/>
      <c r="P45" s="539" t="s">
        <v>134</v>
      </c>
      <c r="Q45" s="540" t="s">
        <v>135</v>
      </c>
      <c r="R45" s="540" t="s">
        <v>136</v>
      </c>
      <c r="S45" s="540"/>
      <c r="T45" s="540" t="s">
        <v>137</v>
      </c>
      <c r="U45" s="540" t="s">
        <v>138</v>
      </c>
      <c r="V45" s="540" t="s">
        <v>139</v>
      </c>
      <c r="W45" s="540"/>
      <c r="X45" s="540" t="s">
        <v>25</v>
      </c>
      <c r="Y45" s="542" t="s">
        <v>140</v>
      </c>
      <c r="Z45" s="543"/>
    </row>
    <row r="46" spans="1:26">
      <c r="A46" s="544" t="s">
        <v>141</v>
      </c>
      <c r="B46" s="545" t="s">
        <v>142</v>
      </c>
      <c r="C46" s="544" t="s">
        <v>5</v>
      </c>
      <c r="D46" s="544" t="s">
        <v>143</v>
      </c>
      <c r="E46" s="546" t="s">
        <v>144</v>
      </c>
      <c r="F46" s="544" t="s">
        <v>145</v>
      </c>
      <c r="G46" s="547" t="s">
        <v>146</v>
      </c>
      <c r="H46" s="544" t="s">
        <v>147</v>
      </c>
      <c r="I46" s="547" t="s">
        <v>16</v>
      </c>
      <c r="J46" s="544"/>
      <c r="K46" s="548" t="s">
        <v>10</v>
      </c>
      <c r="M46" s="506"/>
      <c r="O46" s="544" t="s">
        <v>141</v>
      </c>
      <c r="P46" s="545" t="s">
        <v>142</v>
      </c>
      <c r="Q46" s="544" t="s">
        <v>5</v>
      </c>
      <c r="R46" s="544" t="s">
        <v>143</v>
      </c>
      <c r="S46" s="544" t="s">
        <v>144</v>
      </c>
      <c r="T46" s="544" t="s">
        <v>145</v>
      </c>
      <c r="U46" s="544" t="s">
        <v>146</v>
      </c>
      <c r="V46" s="544" t="s">
        <v>147</v>
      </c>
      <c r="W46" s="544" t="s">
        <v>16</v>
      </c>
      <c r="X46" s="544"/>
      <c r="Y46" s="548" t="s">
        <v>10</v>
      </c>
      <c r="Z46" s="543"/>
    </row>
    <row r="47" spans="1:26">
      <c r="A47" s="549" t="s">
        <v>148</v>
      </c>
      <c r="B47" s="550" t="s">
        <v>149</v>
      </c>
      <c r="C47" s="549" t="s">
        <v>84</v>
      </c>
      <c r="D47" s="551" t="s">
        <v>150</v>
      </c>
      <c r="E47" s="552"/>
      <c r="F47" s="549" t="s">
        <v>151</v>
      </c>
      <c r="G47" s="551" t="s">
        <v>152</v>
      </c>
      <c r="H47" s="549" t="s">
        <v>153</v>
      </c>
      <c r="I47" s="551" t="s">
        <v>154</v>
      </c>
      <c r="J47" s="551" t="s">
        <v>155</v>
      </c>
      <c r="K47" s="548" t="s">
        <v>166</v>
      </c>
      <c r="L47" s="553" t="s">
        <v>167</v>
      </c>
      <c r="M47" s="506"/>
      <c r="O47" s="549" t="s">
        <v>148</v>
      </c>
      <c r="P47" s="550" t="s">
        <v>149</v>
      </c>
      <c r="Q47" s="549" t="s">
        <v>84</v>
      </c>
      <c r="R47" s="549" t="s">
        <v>150</v>
      </c>
      <c r="S47" s="549"/>
      <c r="T47" s="549" t="s">
        <v>151</v>
      </c>
      <c r="U47" s="549" t="s">
        <v>152</v>
      </c>
      <c r="V47" s="549" t="s">
        <v>153</v>
      </c>
      <c r="W47" s="549" t="s">
        <v>154</v>
      </c>
      <c r="X47" s="549" t="s">
        <v>155</v>
      </c>
      <c r="Y47" s="548" t="str">
        <f>K47</f>
        <v>Dec 31,2020</v>
      </c>
      <c r="Z47" s="554" t="s">
        <v>167</v>
      </c>
    </row>
    <row r="48" spans="1:26">
      <c r="A48" s="541"/>
      <c r="B48" s="538"/>
      <c r="C48" s="555"/>
      <c r="D48" s="555"/>
      <c r="E48" s="538"/>
      <c r="F48" s="538"/>
      <c r="G48" s="538"/>
      <c r="H48" s="538"/>
      <c r="I48" s="547"/>
      <c r="J48" s="556"/>
      <c r="K48" s="538"/>
      <c r="M48" s="506"/>
      <c r="O48" s="541"/>
      <c r="P48" s="538"/>
      <c r="Q48" s="555"/>
      <c r="R48" s="555"/>
      <c r="S48" s="538"/>
      <c r="T48" s="538"/>
      <c r="U48" s="538"/>
      <c r="V48" s="538"/>
      <c r="W48" s="547"/>
      <c r="X48" s="556"/>
      <c r="Y48" s="538"/>
      <c r="Z48" s="543"/>
    </row>
    <row r="49" spans="1:27">
      <c r="A49" s="547">
        <v>1</v>
      </c>
      <c r="B49" s="557">
        <f>K9</f>
        <v>1399602410.8800001</v>
      </c>
      <c r="C49" s="557">
        <v>0</v>
      </c>
      <c r="D49" s="557">
        <v>0</v>
      </c>
      <c r="E49" s="557">
        <v>0</v>
      </c>
      <c r="F49" s="557">
        <v>0</v>
      </c>
      <c r="G49" s="558">
        <f>+((C49+F49)*0.5)</f>
        <v>0</v>
      </c>
      <c r="H49" s="558">
        <f>+B49+G49+D49</f>
        <v>1399602410.8800001</v>
      </c>
      <c r="I49" s="559">
        <v>4</v>
      </c>
      <c r="J49" s="560">
        <f>H49*I49/100</f>
        <v>55984096.435200006</v>
      </c>
      <c r="K49" s="558">
        <f t="shared" ref="K49:K68" si="12">+B49+C49+F49-J49</f>
        <v>1343618314.4448001</v>
      </c>
      <c r="L49" s="513">
        <f>+H49*I49/100</f>
        <v>55984096.435200006</v>
      </c>
      <c r="M49" s="561">
        <f>J49-L49</f>
        <v>0</v>
      </c>
      <c r="O49" s="547">
        <v>1</v>
      </c>
      <c r="P49" s="557">
        <f>Y9</f>
        <v>1399602410.4959998</v>
      </c>
      <c r="Q49" s="557">
        <f t="shared" ref="Q49:Q68" si="13">C49</f>
        <v>0</v>
      </c>
      <c r="R49" s="562">
        <v>0</v>
      </c>
      <c r="S49" s="562">
        <v>0</v>
      </c>
      <c r="T49" s="562">
        <f>F49</f>
        <v>0</v>
      </c>
      <c r="U49" s="562">
        <f t="shared" ref="U49:U56" si="14">+((Q49+T49)*0.5)</f>
        <v>0</v>
      </c>
      <c r="V49" s="562">
        <f t="shared" ref="V49:V68" si="15">+P49+U49+R49</f>
        <v>1399602410.4959998</v>
      </c>
      <c r="W49" s="559">
        <v>4</v>
      </c>
      <c r="X49" s="563">
        <f>V49*W49/100</f>
        <v>55984096.419839993</v>
      </c>
      <c r="Y49" s="562">
        <f t="shared" ref="Y49:Y68" si="16">+P49+Q49+T49-X49</f>
        <v>1343618314.0761597</v>
      </c>
      <c r="Z49" s="515">
        <f>+V49*W49/100</f>
        <v>55984096.419839993</v>
      </c>
      <c r="AA49" s="564">
        <f>Z49-X49</f>
        <v>0</v>
      </c>
    </row>
    <row r="50" spans="1:27">
      <c r="A50" s="547" t="s">
        <v>157</v>
      </c>
      <c r="B50" s="557">
        <f t="shared" ref="B50:B68" si="17">K10</f>
        <v>0</v>
      </c>
      <c r="C50" s="557">
        <v>0</v>
      </c>
      <c r="D50" s="557">
        <v>0</v>
      </c>
      <c r="E50" s="557">
        <v>0</v>
      </c>
      <c r="F50" s="557">
        <v>0</v>
      </c>
      <c r="G50" s="558">
        <f t="shared" ref="G50:G55" si="18">+((C50+F50)*0.5)</f>
        <v>0</v>
      </c>
      <c r="H50" s="558">
        <f t="shared" ref="H50:H56" si="19">+B50+G50+D50</f>
        <v>0</v>
      </c>
      <c r="I50" s="559">
        <v>6</v>
      </c>
      <c r="J50" s="560">
        <f t="shared" ref="J50:J57" si="20">H50*I50/100</f>
        <v>0</v>
      </c>
      <c r="K50" s="558">
        <f t="shared" si="12"/>
        <v>0</v>
      </c>
      <c r="L50" s="513"/>
      <c r="M50" s="561">
        <f t="shared" ref="M50:M68" si="21">J50-L50</f>
        <v>0</v>
      </c>
      <c r="O50" s="547" t="s">
        <v>157</v>
      </c>
      <c r="P50" s="557">
        <f t="shared" ref="P50:P68" si="22">Y10</f>
        <v>0</v>
      </c>
      <c r="Q50" s="557">
        <f t="shared" si="13"/>
        <v>0</v>
      </c>
      <c r="R50" s="562">
        <v>0</v>
      </c>
      <c r="S50" s="562">
        <v>0</v>
      </c>
      <c r="T50" s="562">
        <f t="shared" ref="T50:T68" si="23">F50</f>
        <v>0</v>
      </c>
      <c r="U50" s="562">
        <f t="shared" si="14"/>
        <v>0</v>
      </c>
      <c r="V50" s="562">
        <f t="shared" si="15"/>
        <v>0</v>
      </c>
      <c r="W50" s="559">
        <v>6</v>
      </c>
      <c r="X50" s="563">
        <f t="shared" ref="X50:X68" si="24">V50*W50/100</f>
        <v>0</v>
      </c>
      <c r="Y50" s="562">
        <f t="shared" si="16"/>
        <v>0</v>
      </c>
      <c r="Z50" s="515">
        <f t="shared" ref="Z50:Z68" si="25">+V50*W50/100</f>
        <v>0</v>
      </c>
      <c r="AA50" s="564">
        <f t="shared" ref="AA50:AA68" si="26">Z50-X50</f>
        <v>0</v>
      </c>
    </row>
    <row r="51" spans="1:27">
      <c r="A51" s="547">
        <v>2</v>
      </c>
      <c r="B51" s="557">
        <f t="shared" si="17"/>
        <v>76896997.980000004</v>
      </c>
      <c r="C51" s="557">
        <v>0</v>
      </c>
      <c r="D51" s="557">
        <v>0</v>
      </c>
      <c r="E51" s="557">
        <v>0</v>
      </c>
      <c r="F51" s="557">
        <v>0</v>
      </c>
      <c r="G51" s="558">
        <f t="shared" si="18"/>
        <v>0</v>
      </c>
      <c r="H51" s="558">
        <f t="shared" si="19"/>
        <v>76896997.980000004</v>
      </c>
      <c r="I51" s="559">
        <v>6</v>
      </c>
      <c r="J51" s="560">
        <f t="shared" si="20"/>
        <v>4613819.8788000001</v>
      </c>
      <c r="K51" s="558">
        <f t="shared" si="12"/>
        <v>72283178.101199999</v>
      </c>
      <c r="L51" s="513">
        <f>+H51*I51/100</f>
        <v>4613819.8788000001</v>
      </c>
      <c r="M51" s="561">
        <f t="shared" si="21"/>
        <v>0</v>
      </c>
      <c r="O51" s="547">
        <v>2</v>
      </c>
      <c r="P51" s="557">
        <f t="shared" si="22"/>
        <v>76896997.998799995</v>
      </c>
      <c r="Q51" s="557">
        <f t="shared" si="13"/>
        <v>0</v>
      </c>
      <c r="R51" s="562">
        <v>0</v>
      </c>
      <c r="S51" s="562">
        <v>0</v>
      </c>
      <c r="T51" s="562">
        <f t="shared" si="23"/>
        <v>0</v>
      </c>
      <c r="U51" s="562">
        <f t="shared" si="14"/>
        <v>0</v>
      </c>
      <c r="V51" s="562">
        <f t="shared" si="15"/>
        <v>76896997.998799995</v>
      </c>
      <c r="W51" s="559">
        <v>6</v>
      </c>
      <c r="X51" s="563">
        <f t="shared" si="24"/>
        <v>4613819.8799280003</v>
      </c>
      <c r="Y51" s="562">
        <f t="shared" si="16"/>
        <v>72283178.118871987</v>
      </c>
      <c r="Z51" s="515">
        <f t="shared" si="25"/>
        <v>4613819.8799280003</v>
      </c>
      <c r="AA51" s="564">
        <f t="shared" si="26"/>
        <v>0</v>
      </c>
    </row>
    <row r="52" spans="1:27">
      <c r="A52" s="547">
        <v>3</v>
      </c>
      <c r="B52" s="557">
        <f t="shared" si="17"/>
        <v>165310.45000000001</v>
      </c>
      <c r="C52" s="557">
        <v>0</v>
      </c>
      <c r="D52" s="557">
        <v>0</v>
      </c>
      <c r="E52" s="557">
        <v>0</v>
      </c>
      <c r="F52" s="557">
        <v>0</v>
      </c>
      <c r="G52" s="558">
        <f t="shared" si="18"/>
        <v>0</v>
      </c>
      <c r="H52" s="558">
        <f t="shared" si="19"/>
        <v>165310.45000000001</v>
      </c>
      <c r="I52" s="559">
        <v>5</v>
      </c>
      <c r="J52" s="560">
        <f t="shared" si="20"/>
        <v>8265.5224999999991</v>
      </c>
      <c r="K52" s="558">
        <f t="shared" si="12"/>
        <v>157044.92750000002</v>
      </c>
      <c r="L52" s="513">
        <f>+H52*I52/100</f>
        <v>8265.5224999999991</v>
      </c>
      <c r="M52" s="561">
        <f t="shared" si="21"/>
        <v>0</v>
      </c>
      <c r="O52" s="547">
        <v>3</v>
      </c>
      <c r="P52" s="557">
        <f t="shared" si="22"/>
        <v>165310.02249999999</v>
      </c>
      <c r="Q52" s="557">
        <f t="shared" si="13"/>
        <v>0</v>
      </c>
      <c r="R52" s="562">
        <v>0</v>
      </c>
      <c r="S52" s="562">
        <v>0</v>
      </c>
      <c r="T52" s="562">
        <f t="shared" si="23"/>
        <v>0</v>
      </c>
      <c r="U52" s="562">
        <f t="shared" si="14"/>
        <v>0</v>
      </c>
      <c r="V52" s="562">
        <f t="shared" si="15"/>
        <v>165310.02249999999</v>
      </c>
      <c r="W52" s="559">
        <v>5</v>
      </c>
      <c r="X52" s="563">
        <f t="shared" si="24"/>
        <v>8265.5011249999989</v>
      </c>
      <c r="Y52" s="562">
        <f t="shared" si="16"/>
        <v>157044.52137499998</v>
      </c>
      <c r="Z52" s="515">
        <f t="shared" si="25"/>
        <v>8265.5011249999989</v>
      </c>
      <c r="AA52" s="564">
        <f t="shared" si="26"/>
        <v>0</v>
      </c>
    </row>
    <row r="53" spans="1:27">
      <c r="A53" s="547">
        <v>6</v>
      </c>
      <c r="B53" s="557">
        <f t="shared" si="17"/>
        <v>6527.7</v>
      </c>
      <c r="C53" s="557">
        <v>0</v>
      </c>
      <c r="D53" s="557">
        <v>0</v>
      </c>
      <c r="E53" s="557">
        <v>0</v>
      </c>
      <c r="F53" s="557">
        <v>0</v>
      </c>
      <c r="G53" s="558">
        <f t="shared" si="18"/>
        <v>0</v>
      </c>
      <c r="H53" s="558">
        <f t="shared" si="19"/>
        <v>6527.7</v>
      </c>
      <c r="I53" s="559">
        <v>10</v>
      </c>
      <c r="J53" s="560">
        <f t="shared" si="20"/>
        <v>652.77</v>
      </c>
      <c r="K53" s="558">
        <f t="shared" si="12"/>
        <v>5874.93</v>
      </c>
      <c r="L53" s="513">
        <f>+H53*I53/100</f>
        <v>652.77</v>
      </c>
      <c r="M53" s="561">
        <f t="shared" si="21"/>
        <v>0</v>
      </c>
      <c r="O53" s="547">
        <v>6</v>
      </c>
      <c r="P53" s="557">
        <f t="shared" si="22"/>
        <v>6527.7900000000009</v>
      </c>
      <c r="Q53" s="557">
        <f t="shared" si="13"/>
        <v>0</v>
      </c>
      <c r="R53" s="562">
        <v>0</v>
      </c>
      <c r="S53" s="562">
        <v>0</v>
      </c>
      <c r="T53" s="562">
        <f t="shared" si="23"/>
        <v>0</v>
      </c>
      <c r="U53" s="562">
        <f t="shared" si="14"/>
        <v>0</v>
      </c>
      <c r="V53" s="562">
        <f t="shared" si="15"/>
        <v>6527.7900000000009</v>
      </c>
      <c r="W53" s="559">
        <v>10</v>
      </c>
      <c r="X53" s="563">
        <f t="shared" si="24"/>
        <v>652.77900000000011</v>
      </c>
      <c r="Y53" s="562">
        <f t="shared" si="16"/>
        <v>5875.0110000000004</v>
      </c>
      <c r="Z53" s="515">
        <f t="shared" si="25"/>
        <v>652.77900000000011</v>
      </c>
      <c r="AA53" s="564">
        <f t="shared" si="26"/>
        <v>0</v>
      </c>
    </row>
    <row r="54" spans="1:27">
      <c r="A54" s="547">
        <v>7</v>
      </c>
      <c r="B54" s="557">
        <f t="shared" si="17"/>
        <v>0</v>
      </c>
      <c r="C54" s="557">
        <v>0</v>
      </c>
      <c r="D54" s="557">
        <v>0</v>
      </c>
      <c r="E54" s="557">
        <v>0</v>
      </c>
      <c r="F54" s="557">
        <v>0</v>
      </c>
      <c r="G54" s="558">
        <f t="shared" si="18"/>
        <v>0</v>
      </c>
      <c r="H54" s="558">
        <f t="shared" si="19"/>
        <v>0</v>
      </c>
      <c r="I54" s="559">
        <v>15</v>
      </c>
      <c r="J54" s="560">
        <f t="shared" si="20"/>
        <v>0</v>
      </c>
      <c r="K54" s="558">
        <f t="shared" si="12"/>
        <v>0</v>
      </c>
      <c r="L54" s="513"/>
      <c r="M54" s="561">
        <f t="shared" si="21"/>
        <v>0</v>
      </c>
      <c r="O54" s="547">
        <v>7</v>
      </c>
      <c r="P54" s="557">
        <f t="shared" si="22"/>
        <v>0</v>
      </c>
      <c r="Q54" s="557">
        <f t="shared" si="13"/>
        <v>0</v>
      </c>
      <c r="R54" s="562">
        <v>0</v>
      </c>
      <c r="S54" s="562">
        <v>0</v>
      </c>
      <c r="T54" s="562">
        <f t="shared" si="23"/>
        <v>0</v>
      </c>
      <c r="U54" s="562">
        <f t="shared" si="14"/>
        <v>0</v>
      </c>
      <c r="V54" s="562">
        <f t="shared" si="15"/>
        <v>0</v>
      </c>
      <c r="W54" s="559">
        <v>15</v>
      </c>
      <c r="X54" s="563">
        <f t="shared" si="24"/>
        <v>0</v>
      </c>
      <c r="Y54" s="562">
        <f t="shared" si="16"/>
        <v>0</v>
      </c>
      <c r="Z54" s="515">
        <f t="shared" si="25"/>
        <v>0</v>
      </c>
      <c r="AA54" s="564">
        <f t="shared" si="26"/>
        <v>0</v>
      </c>
    </row>
    <row r="55" spans="1:27">
      <c r="A55" s="547">
        <v>8</v>
      </c>
      <c r="B55" s="557">
        <f t="shared" si="17"/>
        <v>12774343.875598077</v>
      </c>
      <c r="C55" s="557">
        <v>12852431.640000001</v>
      </c>
      <c r="D55" s="557">
        <v>10287954</v>
      </c>
      <c r="E55" s="557">
        <v>0</v>
      </c>
      <c r="F55" s="557">
        <v>0</v>
      </c>
      <c r="G55" s="558">
        <f t="shared" si="18"/>
        <v>6426215.8200000003</v>
      </c>
      <c r="H55" s="558">
        <f t="shared" si="19"/>
        <v>29488513.695598077</v>
      </c>
      <c r="I55" s="559">
        <v>20</v>
      </c>
      <c r="J55" s="560">
        <f t="shared" si="20"/>
        <v>5897702.7391196154</v>
      </c>
      <c r="K55" s="558">
        <f t="shared" si="12"/>
        <v>19729072.776478462</v>
      </c>
      <c r="L55" s="513">
        <f t="shared" ref="L55:L62" si="27">+H55*I55/100</f>
        <v>5897702.7391196154</v>
      </c>
      <c r="M55" s="561">
        <f t="shared" si="21"/>
        <v>0</v>
      </c>
      <c r="O55" s="547">
        <v>8</v>
      </c>
      <c r="P55" s="557">
        <f t="shared" si="22"/>
        <v>12828677.311999999</v>
      </c>
      <c r="Q55" s="557">
        <f t="shared" si="13"/>
        <v>12852431.640000001</v>
      </c>
      <c r="R55" s="562">
        <v>0</v>
      </c>
      <c r="S55" s="562">
        <v>0</v>
      </c>
      <c r="T55" s="562">
        <f t="shared" si="23"/>
        <v>0</v>
      </c>
      <c r="U55" s="562">
        <f t="shared" si="14"/>
        <v>6426215.8200000003</v>
      </c>
      <c r="V55" s="562">
        <f t="shared" si="15"/>
        <v>19254893.131999999</v>
      </c>
      <c r="W55" s="559">
        <v>20</v>
      </c>
      <c r="X55" s="563">
        <f t="shared" si="24"/>
        <v>3850978.6264</v>
      </c>
      <c r="Y55" s="562">
        <f t="shared" si="16"/>
        <v>21830130.325599998</v>
      </c>
      <c r="Z55" s="515">
        <f t="shared" si="25"/>
        <v>3850978.6264</v>
      </c>
      <c r="AA55" s="564">
        <f t="shared" si="26"/>
        <v>0</v>
      </c>
    </row>
    <row r="56" spans="1:27">
      <c r="A56" s="547">
        <v>10</v>
      </c>
      <c r="B56" s="557">
        <f t="shared" si="17"/>
        <v>21958351.641917314</v>
      </c>
      <c r="C56" s="557">
        <v>-53078.39999999851</v>
      </c>
      <c r="D56" s="557">
        <v>0</v>
      </c>
      <c r="E56" s="557">
        <v>0</v>
      </c>
      <c r="F56" s="557">
        <v>-45400</v>
      </c>
      <c r="G56" s="558">
        <f>+((C56+F56)*0.5)</f>
        <v>-49239.199999999255</v>
      </c>
      <c r="H56" s="558">
        <f t="shared" si="19"/>
        <v>21909112.441917315</v>
      </c>
      <c r="I56" s="559">
        <v>30</v>
      </c>
      <c r="J56" s="560">
        <f t="shared" si="20"/>
        <v>6572733.7325751949</v>
      </c>
      <c r="K56" s="558">
        <f t="shared" si="12"/>
        <v>15287139.509342121</v>
      </c>
      <c r="L56" s="513">
        <f t="shared" si="27"/>
        <v>6572733.7325751949</v>
      </c>
      <c r="M56" s="561">
        <f t="shared" si="21"/>
        <v>0</v>
      </c>
      <c r="O56" s="547">
        <v>10</v>
      </c>
      <c r="P56" s="557">
        <f t="shared" si="22"/>
        <v>24874844.560500007</v>
      </c>
      <c r="Q56" s="557">
        <f t="shared" si="13"/>
        <v>-53078.39999999851</v>
      </c>
      <c r="R56" s="562">
        <v>0</v>
      </c>
      <c r="S56" s="562">
        <v>0</v>
      </c>
      <c r="T56" s="562">
        <f t="shared" si="23"/>
        <v>-45400</v>
      </c>
      <c r="U56" s="562">
        <f t="shared" si="14"/>
        <v>-49239.199999999255</v>
      </c>
      <c r="V56" s="562">
        <f t="shared" si="15"/>
        <v>24825605.360500008</v>
      </c>
      <c r="W56" s="559">
        <v>30</v>
      </c>
      <c r="X56" s="563">
        <f t="shared" si="24"/>
        <v>7447681.6081500025</v>
      </c>
      <c r="Y56" s="562">
        <f t="shared" si="16"/>
        <v>17328684.552350007</v>
      </c>
      <c r="Z56" s="515">
        <f t="shared" si="25"/>
        <v>7447681.6081500025</v>
      </c>
      <c r="AA56" s="564">
        <f t="shared" si="26"/>
        <v>0</v>
      </c>
    </row>
    <row r="57" spans="1:27">
      <c r="A57" s="547">
        <v>12</v>
      </c>
      <c r="B57" s="557">
        <f t="shared" si="17"/>
        <v>683672.33864457905</v>
      </c>
      <c r="C57" s="557">
        <v>15048357.959071837</v>
      </c>
      <c r="D57" s="557">
        <v>15048357.749071836</v>
      </c>
      <c r="E57" s="557">
        <v>0</v>
      </c>
      <c r="F57" s="557">
        <v>0</v>
      </c>
      <c r="G57" s="558">
        <f>+((C57-D57+F57)*0.5)</f>
        <v>0.10500000044703484</v>
      </c>
      <c r="H57" s="558">
        <f>+B57+G57+D57</f>
        <v>15732030.192716416</v>
      </c>
      <c r="I57" s="559">
        <v>100</v>
      </c>
      <c r="J57" s="560">
        <f t="shared" si="20"/>
        <v>15732030.192716414</v>
      </c>
      <c r="K57" s="558">
        <f t="shared" si="12"/>
        <v>0.10500000230967999</v>
      </c>
      <c r="L57" s="513">
        <f t="shared" si="27"/>
        <v>15732030.192716414</v>
      </c>
      <c r="M57" s="561">
        <f t="shared" si="21"/>
        <v>0</v>
      </c>
      <c r="O57" s="547">
        <v>12</v>
      </c>
      <c r="P57" s="557">
        <f t="shared" si="22"/>
        <v>15914977.974242821</v>
      </c>
      <c r="Q57" s="557">
        <f t="shared" si="13"/>
        <v>15048357.959071837</v>
      </c>
      <c r="R57" s="562">
        <v>0</v>
      </c>
      <c r="S57" s="562">
        <v>0</v>
      </c>
      <c r="T57" s="562">
        <f t="shared" si="23"/>
        <v>0</v>
      </c>
      <c r="U57" s="562">
        <f>+((Q57-R57+T57)*0.5)</f>
        <v>7524178.9795359187</v>
      </c>
      <c r="V57" s="562">
        <f t="shared" si="15"/>
        <v>23439156.95377874</v>
      </c>
      <c r="W57" s="559">
        <v>100</v>
      </c>
      <c r="X57" s="563">
        <f t="shared" si="24"/>
        <v>23439156.95377874</v>
      </c>
      <c r="Y57" s="562">
        <f t="shared" si="16"/>
        <v>7524178.9795359187</v>
      </c>
      <c r="Z57" s="515">
        <f t="shared" si="25"/>
        <v>23439156.95377874</v>
      </c>
      <c r="AA57" s="564">
        <f t="shared" si="26"/>
        <v>0</v>
      </c>
    </row>
    <row r="58" spans="1:27">
      <c r="A58" s="547">
        <v>13</v>
      </c>
      <c r="B58" s="557">
        <f t="shared" si="17"/>
        <v>0</v>
      </c>
      <c r="C58" s="557">
        <v>0</v>
      </c>
      <c r="D58" s="557">
        <v>0</v>
      </c>
      <c r="E58" s="557">
        <v>0</v>
      </c>
      <c r="F58" s="557">
        <v>0</v>
      </c>
      <c r="G58" s="558">
        <f t="shared" ref="G58:G68" si="28">+((C58+F58)*0.5)</f>
        <v>0</v>
      </c>
      <c r="H58" s="558">
        <f t="shared" ref="H58:H68" si="29">+B58+G58+D58</f>
        <v>0</v>
      </c>
      <c r="I58" s="559"/>
      <c r="J58" s="560"/>
      <c r="K58" s="558">
        <f t="shared" si="12"/>
        <v>0</v>
      </c>
      <c r="L58" s="513">
        <f t="shared" si="27"/>
        <v>0</v>
      </c>
      <c r="M58" s="561">
        <f t="shared" si="21"/>
        <v>0</v>
      </c>
      <c r="O58" s="547">
        <v>13</v>
      </c>
      <c r="P58" s="557">
        <f t="shared" si="22"/>
        <v>0</v>
      </c>
      <c r="Q58" s="557">
        <f t="shared" si="13"/>
        <v>0</v>
      </c>
      <c r="R58" s="562">
        <v>0</v>
      </c>
      <c r="S58" s="562">
        <v>0</v>
      </c>
      <c r="T58" s="562">
        <f t="shared" si="23"/>
        <v>0</v>
      </c>
      <c r="U58" s="562">
        <f t="shared" ref="U58:U68" si="30">+((Q58+T58)*0.5)</f>
        <v>0</v>
      </c>
      <c r="V58" s="562">
        <f t="shared" si="15"/>
        <v>0</v>
      </c>
      <c r="W58" s="559"/>
      <c r="X58" s="563">
        <f t="shared" si="24"/>
        <v>0</v>
      </c>
      <c r="Y58" s="562">
        <f t="shared" si="16"/>
        <v>0</v>
      </c>
      <c r="Z58" s="515">
        <f t="shared" si="25"/>
        <v>0</v>
      </c>
      <c r="AA58" s="564">
        <f t="shared" si="26"/>
        <v>0</v>
      </c>
    </row>
    <row r="59" spans="1:27">
      <c r="A59" s="547">
        <v>17</v>
      </c>
      <c r="B59" s="557">
        <f t="shared" si="17"/>
        <v>18065.12</v>
      </c>
      <c r="C59" s="557">
        <v>0</v>
      </c>
      <c r="D59" s="557">
        <v>0</v>
      </c>
      <c r="E59" s="557">
        <v>0</v>
      </c>
      <c r="F59" s="557">
        <v>0</v>
      </c>
      <c r="G59" s="558">
        <f t="shared" si="28"/>
        <v>0</v>
      </c>
      <c r="H59" s="558">
        <f t="shared" si="29"/>
        <v>18065.12</v>
      </c>
      <c r="I59" s="559">
        <v>8</v>
      </c>
      <c r="J59" s="560">
        <f t="shared" ref="J59:J68" si="31">H59*I59/100</f>
        <v>1445.2095999999999</v>
      </c>
      <c r="K59" s="558">
        <f t="shared" si="12"/>
        <v>16619.910400000001</v>
      </c>
      <c r="L59" s="513">
        <f t="shared" si="27"/>
        <v>1445.2095999999999</v>
      </c>
      <c r="M59" s="561">
        <f t="shared" si="21"/>
        <v>0</v>
      </c>
      <c r="O59" s="547">
        <v>17</v>
      </c>
      <c r="P59" s="557">
        <f t="shared" si="22"/>
        <v>18065.561600000001</v>
      </c>
      <c r="Q59" s="557">
        <f t="shared" si="13"/>
        <v>0</v>
      </c>
      <c r="R59" s="562">
        <v>0</v>
      </c>
      <c r="S59" s="562">
        <v>0</v>
      </c>
      <c r="T59" s="562">
        <f t="shared" si="23"/>
        <v>0</v>
      </c>
      <c r="U59" s="562">
        <f t="shared" si="30"/>
        <v>0</v>
      </c>
      <c r="V59" s="562">
        <f t="shared" si="15"/>
        <v>18065.561600000001</v>
      </c>
      <c r="W59" s="559">
        <v>8</v>
      </c>
      <c r="X59" s="563">
        <f t="shared" si="24"/>
        <v>1445.2449280000001</v>
      </c>
      <c r="Y59" s="562">
        <f t="shared" si="16"/>
        <v>16620.316672000001</v>
      </c>
      <c r="Z59" s="515">
        <f t="shared" si="25"/>
        <v>1445.2449280000001</v>
      </c>
      <c r="AA59" s="564">
        <f t="shared" si="26"/>
        <v>0</v>
      </c>
    </row>
    <row r="60" spans="1:27">
      <c r="A60" s="547">
        <v>38</v>
      </c>
      <c r="B60" s="557">
        <f t="shared" si="17"/>
        <v>2103358.548</v>
      </c>
      <c r="C60" s="557">
        <v>11253248.620000001</v>
      </c>
      <c r="D60" s="557">
        <v>10845213</v>
      </c>
      <c r="E60" s="557">
        <v>0</v>
      </c>
      <c r="F60" s="557">
        <v>0</v>
      </c>
      <c r="G60" s="558">
        <f t="shared" si="28"/>
        <v>5626624.3100000005</v>
      </c>
      <c r="H60" s="558">
        <f t="shared" si="29"/>
        <v>18575195.858000003</v>
      </c>
      <c r="I60" s="559">
        <v>30</v>
      </c>
      <c r="J60" s="560">
        <f t="shared" si="31"/>
        <v>5572558.7574000014</v>
      </c>
      <c r="K60" s="558">
        <f t="shared" si="12"/>
        <v>7784048.4106000001</v>
      </c>
      <c r="L60" s="513">
        <f t="shared" si="27"/>
        <v>5572558.7574000014</v>
      </c>
      <c r="M60" s="561">
        <f t="shared" si="21"/>
        <v>0</v>
      </c>
      <c r="O60" s="547">
        <v>38</v>
      </c>
      <c r="P60" s="557">
        <f t="shared" si="22"/>
        <v>2103358.3029999998</v>
      </c>
      <c r="Q60" s="557">
        <f t="shared" si="13"/>
        <v>11253248.620000001</v>
      </c>
      <c r="R60" s="562">
        <v>0</v>
      </c>
      <c r="S60" s="562">
        <v>0</v>
      </c>
      <c r="T60" s="562">
        <f t="shared" si="23"/>
        <v>0</v>
      </c>
      <c r="U60" s="562">
        <f t="shared" si="30"/>
        <v>5626624.3100000005</v>
      </c>
      <c r="V60" s="562">
        <f t="shared" si="15"/>
        <v>7729982.6129999999</v>
      </c>
      <c r="W60" s="559">
        <v>30</v>
      </c>
      <c r="X60" s="563">
        <f t="shared" si="24"/>
        <v>2318994.7838999997</v>
      </c>
      <c r="Y60" s="562">
        <f t="shared" si="16"/>
        <v>11037612.1391</v>
      </c>
      <c r="Z60" s="515">
        <f t="shared" si="25"/>
        <v>2318994.7838999997</v>
      </c>
      <c r="AA60" s="564">
        <f t="shared" si="26"/>
        <v>0</v>
      </c>
    </row>
    <row r="61" spans="1:27">
      <c r="A61" s="547">
        <v>41</v>
      </c>
      <c r="B61" s="557">
        <f t="shared" si="17"/>
        <v>29834916.788196854</v>
      </c>
      <c r="C61" s="557">
        <v>23977560.938180309</v>
      </c>
      <c r="D61" s="557">
        <v>16636114.508180328</v>
      </c>
      <c r="E61" s="557">
        <v>0</v>
      </c>
      <c r="F61" s="557">
        <v>0</v>
      </c>
      <c r="G61" s="558">
        <f t="shared" si="28"/>
        <v>11988780.469090154</v>
      </c>
      <c r="H61" s="558">
        <f t="shared" si="29"/>
        <v>58459811.765467338</v>
      </c>
      <c r="I61" s="559">
        <v>25</v>
      </c>
      <c r="J61" s="560">
        <f t="shared" si="31"/>
        <v>14614952.941366835</v>
      </c>
      <c r="K61" s="558">
        <f t="shared" si="12"/>
        <v>39197524.785010323</v>
      </c>
      <c r="L61" s="513">
        <f t="shared" si="27"/>
        <v>14614952.941366835</v>
      </c>
      <c r="M61" s="561">
        <f t="shared" si="21"/>
        <v>0</v>
      </c>
      <c r="O61" s="547">
        <v>41</v>
      </c>
      <c r="P61" s="557">
        <f t="shared" si="22"/>
        <v>29870908.725696854</v>
      </c>
      <c r="Q61" s="557">
        <f t="shared" si="13"/>
        <v>23977560.938180309</v>
      </c>
      <c r="R61" s="562">
        <v>0</v>
      </c>
      <c r="S61" s="562">
        <v>0</v>
      </c>
      <c r="T61" s="562">
        <f t="shared" si="23"/>
        <v>0</v>
      </c>
      <c r="U61" s="562">
        <f t="shared" si="30"/>
        <v>11988780.469090154</v>
      </c>
      <c r="V61" s="562">
        <f t="shared" si="15"/>
        <v>41859689.194787011</v>
      </c>
      <c r="W61" s="559">
        <v>25</v>
      </c>
      <c r="X61" s="563">
        <f t="shared" si="24"/>
        <v>10464922.298696753</v>
      </c>
      <c r="Y61" s="562">
        <f t="shared" si="16"/>
        <v>43383547.365180403</v>
      </c>
      <c r="Z61" s="515">
        <f t="shared" si="25"/>
        <v>10464922.298696753</v>
      </c>
      <c r="AA61" s="564">
        <f t="shared" si="26"/>
        <v>0</v>
      </c>
    </row>
    <row r="62" spans="1:27">
      <c r="A62" s="547">
        <v>45</v>
      </c>
      <c r="B62" s="557">
        <f t="shared" si="17"/>
        <v>7455.8</v>
      </c>
      <c r="C62" s="557">
        <v>0</v>
      </c>
      <c r="D62" s="557">
        <v>0</v>
      </c>
      <c r="E62" s="557">
        <v>0</v>
      </c>
      <c r="F62" s="557">
        <v>0</v>
      </c>
      <c r="G62" s="558">
        <f t="shared" si="28"/>
        <v>0</v>
      </c>
      <c r="H62" s="558">
        <f t="shared" si="29"/>
        <v>7455.8</v>
      </c>
      <c r="I62" s="559">
        <v>45</v>
      </c>
      <c r="J62" s="560">
        <f t="shared" si="31"/>
        <v>3355.11</v>
      </c>
      <c r="K62" s="558">
        <f t="shared" si="12"/>
        <v>4100.6900000000005</v>
      </c>
      <c r="L62" s="513">
        <f t="shared" si="27"/>
        <v>3355.11</v>
      </c>
      <c r="M62" s="561">
        <f t="shared" si="21"/>
        <v>0</v>
      </c>
      <c r="O62" s="547">
        <v>45</v>
      </c>
      <c r="P62" s="557">
        <f t="shared" si="22"/>
        <v>7456.0199999999995</v>
      </c>
      <c r="Q62" s="557">
        <f t="shared" si="13"/>
        <v>0</v>
      </c>
      <c r="R62" s="562">
        <v>0</v>
      </c>
      <c r="S62" s="562">
        <v>0</v>
      </c>
      <c r="T62" s="562">
        <f t="shared" si="23"/>
        <v>0</v>
      </c>
      <c r="U62" s="562">
        <f t="shared" si="30"/>
        <v>0</v>
      </c>
      <c r="V62" s="562">
        <f t="shared" si="15"/>
        <v>7456.0199999999995</v>
      </c>
      <c r="W62" s="559">
        <v>45</v>
      </c>
      <c r="X62" s="563">
        <f t="shared" si="24"/>
        <v>3355.2089999999998</v>
      </c>
      <c r="Y62" s="562">
        <f t="shared" si="16"/>
        <v>4100.8109999999997</v>
      </c>
      <c r="Z62" s="515">
        <f t="shared" si="25"/>
        <v>3355.2089999999998</v>
      </c>
      <c r="AA62" s="564">
        <f t="shared" si="26"/>
        <v>0</v>
      </c>
    </row>
    <row r="63" spans="1:27">
      <c r="A63" s="565">
        <v>49</v>
      </c>
      <c r="B63" s="557">
        <f t="shared" si="17"/>
        <v>0</v>
      </c>
      <c r="C63" s="557">
        <v>0</v>
      </c>
      <c r="D63" s="557">
        <v>0</v>
      </c>
      <c r="E63" s="557">
        <v>0</v>
      </c>
      <c r="F63" s="557">
        <v>0</v>
      </c>
      <c r="G63" s="558">
        <f t="shared" si="28"/>
        <v>0</v>
      </c>
      <c r="H63" s="558">
        <f t="shared" si="29"/>
        <v>0</v>
      </c>
      <c r="I63" s="559">
        <v>8</v>
      </c>
      <c r="J63" s="560">
        <f t="shared" si="31"/>
        <v>0</v>
      </c>
      <c r="K63" s="558">
        <f t="shared" si="12"/>
        <v>0</v>
      </c>
      <c r="L63" s="513"/>
      <c r="M63" s="561">
        <f t="shared" si="21"/>
        <v>0</v>
      </c>
      <c r="O63" s="565">
        <v>49</v>
      </c>
      <c r="P63" s="557">
        <f t="shared" si="22"/>
        <v>0</v>
      </c>
      <c r="Q63" s="557">
        <f t="shared" si="13"/>
        <v>0</v>
      </c>
      <c r="R63" s="562">
        <v>0</v>
      </c>
      <c r="S63" s="562">
        <v>0</v>
      </c>
      <c r="T63" s="562">
        <f t="shared" si="23"/>
        <v>0</v>
      </c>
      <c r="U63" s="562">
        <f t="shared" si="30"/>
        <v>0</v>
      </c>
      <c r="V63" s="562">
        <f t="shared" si="15"/>
        <v>0</v>
      </c>
      <c r="W63" s="559">
        <v>8</v>
      </c>
      <c r="X63" s="563">
        <f t="shared" si="24"/>
        <v>0</v>
      </c>
      <c r="Y63" s="562">
        <f t="shared" si="16"/>
        <v>0</v>
      </c>
      <c r="Z63" s="515">
        <f t="shared" si="25"/>
        <v>0</v>
      </c>
      <c r="AA63" s="564">
        <f t="shared" si="26"/>
        <v>0</v>
      </c>
    </row>
    <row r="64" spans="1:27">
      <c r="A64" s="565">
        <v>50</v>
      </c>
      <c r="B64" s="557">
        <f t="shared" si="17"/>
        <v>4019097.8264801698</v>
      </c>
      <c r="C64" s="557">
        <v>4952064.6312028756</v>
      </c>
      <c r="D64" s="557">
        <v>4920928.3912028698</v>
      </c>
      <c r="E64" s="557">
        <v>0</v>
      </c>
      <c r="F64" s="557">
        <v>0</v>
      </c>
      <c r="G64" s="558">
        <f t="shared" si="28"/>
        <v>2476032.3156014378</v>
      </c>
      <c r="H64" s="558">
        <f t="shared" si="29"/>
        <v>11416058.533284478</v>
      </c>
      <c r="I64" s="559">
        <v>55</v>
      </c>
      <c r="J64" s="560">
        <f t="shared" si="31"/>
        <v>6278832.1933064628</v>
      </c>
      <c r="K64" s="558">
        <f t="shared" si="12"/>
        <v>2692330.2643765826</v>
      </c>
      <c r="L64" s="513">
        <f>+H64*I64/100</f>
        <v>6278832.1933064628</v>
      </c>
      <c r="M64" s="561">
        <f t="shared" si="21"/>
        <v>0</v>
      </c>
      <c r="O64" s="565">
        <v>50</v>
      </c>
      <c r="P64" s="557">
        <f t="shared" si="22"/>
        <v>5870595.4958518539</v>
      </c>
      <c r="Q64" s="557">
        <f t="shared" si="13"/>
        <v>4952064.6312028756</v>
      </c>
      <c r="R64" s="562">
        <v>0</v>
      </c>
      <c r="S64" s="562">
        <v>0</v>
      </c>
      <c r="T64" s="562">
        <f t="shared" si="23"/>
        <v>0</v>
      </c>
      <c r="U64" s="562">
        <f t="shared" si="30"/>
        <v>2476032.3156014378</v>
      </c>
      <c r="V64" s="562">
        <f t="shared" si="15"/>
        <v>8346627.8114532921</v>
      </c>
      <c r="W64" s="559">
        <v>55</v>
      </c>
      <c r="X64" s="563">
        <f t="shared" si="24"/>
        <v>4590645.2962993113</v>
      </c>
      <c r="Y64" s="562">
        <f t="shared" si="16"/>
        <v>6232014.8307554172</v>
      </c>
      <c r="Z64" s="515">
        <f t="shared" si="25"/>
        <v>4590645.2962993113</v>
      </c>
      <c r="AA64" s="564">
        <f t="shared" si="26"/>
        <v>0</v>
      </c>
    </row>
    <row r="65" spans="1:29">
      <c r="A65" s="547">
        <v>51</v>
      </c>
      <c r="B65" s="557">
        <f t="shared" si="17"/>
        <v>3424736178.3704691</v>
      </c>
      <c r="C65" s="557">
        <v>443010836.48333746</v>
      </c>
      <c r="D65" s="557">
        <v>383476395.15971535</v>
      </c>
      <c r="E65" s="557">
        <v>0</v>
      </c>
      <c r="F65" s="557">
        <v>-2000</v>
      </c>
      <c r="G65" s="558">
        <f t="shared" si="28"/>
        <v>221504418.24166873</v>
      </c>
      <c r="H65" s="558">
        <f t="shared" si="29"/>
        <v>4029716991.771853</v>
      </c>
      <c r="I65" s="559">
        <v>6</v>
      </c>
      <c r="J65" s="560">
        <f t="shared" si="31"/>
        <v>241783019.50631118</v>
      </c>
      <c r="K65" s="558">
        <f t="shared" si="12"/>
        <v>3625961995.3474951</v>
      </c>
      <c r="L65" s="513">
        <f>+H65*I65/100</f>
        <v>241783019.50631118</v>
      </c>
      <c r="M65" s="561">
        <f t="shared" si="21"/>
        <v>0</v>
      </c>
      <c r="O65" s="547">
        <v>51</v>
      </c>
      <c r="P65" s="557">
        <f t="shared" si="22"/>
        <v>3442182323.2651763</v>
      </c>
      <c r="Q65" s="557">
        <f t="shared" si="13"/>
        <v>443010836.48333746</v>
      </c>
      <c r="R65" s="562">
        <v>0</v>
      </c>
      <c r="S65" s="562">
        <v>0</v>
      </c>
      <c r="T65" s="562">
        <f t="shared" si="23"/>
        <v>-2000</v>
      </c>
      <c r="U65" s="562">
        <f t="shared" si="30"/>
        <v>221504418.24166873</v>
      </c>
      <c r="V65" s="562">
        <f t="shared" si="15"/>
        <v>3663686741.506845</v>
      </c>
      <c r="W65" s="559">
        <v>6</v>
      </c>
      <c r="X65" s="563">
        <f t="shared" si="24"/>
        <v>219821204.49041069</v>
      </c>
      <c r="Y65" s="562">
        <f t="shared" si="16"/>
        <v>3665369955.2581029</v>
      </c>
      <c r="Z65" s="515">
        <f t="shared" si="25"/>
        <v>219821204.49041069</v>
      </c>
      <c r="AA65" s="564">
        <f t="shared" si="26"/>
        <v>0</v>
      </c>
    </row>
    <row r="66" spans="1:29">
      <c r="A66" s="547">
        <v>43.2</v>
      </c>
      <c r="B66" s="557">
        <f t="shared" si="17"/>
        <v>0</v>
      </c>
      <c r="C66" s="557">
        <v>0</v>
      </c>
      <c r="D66" s="557">
        <v>0</v>
      </c>
      <c r="E66" s="557">
        <v>0</v>
      </c>
      <c r="F66" s="557">
        <v>0</v>
      </c>
      <c r="G66" s="558">
        <f t="shared" si="28"/>
        <v>0</v>
      </c>
      <c r="H66" s="558">
        <f t="shared" si="29"/>
        <v>0</v>
      </c>
      <c r="I66" s="559">
        <v>50</v>
      </c>
      <c r="J66" s="560">
        <f t="shared" si="31"/>
        <v>0</v>
      </c>
      <c r="K66" s="558">
        <f t="shared" si="12"/>
        <v>0</v>
      </c>
      <c r="L66" s="513">
        <f>+H66*I66/100</f>
        <v>0</v>
      </c>
      <c r="M66" s="561">
        <f t="shared" si="21"/>
        <v>0</v>
      </c>
      <c r="O66" s="547">
        <v>43.2</v>
      </c>
      <c r="P66" s="557">
        <f t="shared" si="22"/>
        <v>0</v>
      </c>
      <c r="Q66" s="557">
        <f t="shared" si="13"/>
        <v>0</v>
      </c>
      <c r="R66" s="562">
        <v>0</v>
      </c>
      <c r="S66" s="562">
        <v>0</v>
      </c>
      <c r="T66" s="562">
        <f t="shared" si="23"/>
        <v>0</v>
      </c>
      <c r="U66" s="562">
        <f t="shared" si="30"/>
        <v>0</v>
      </c>
      <c r="V66" s="562">
        <f t="shared" si="15"/>
        <v>0</v>
      </c>
      <c r="W66" s="559">
        <v>50</v>
      </c>
      <c r="X66" s="563">
        <f t="shared" si="24"/>
        <v>0</v>
      </c>
      <c r="Y66" s="562">
        <f t="shared" si="16"/>
        <v>0</v>
      </c>
      <c r="Z66" s="515">
        <f t="shared" si="25"/>
        <v>0</v>
      </c>
      <c r="AA66" s="564">
        <f t="shared" si="26"/>
        <v>0</v>
      </c>
    </row>
    <row r="67" spans="1:29">
      <c r="A67" s="547" t="s">
        <v>158</v>
      </c>
      <c r="B67" s="557">
        <f t="shared" si="17"/>
        <v>32489120.033100002</v>
      </c>
      <c r="C67" s="557">
        <v>0</v>
      </c>
      <c r="D67" s="557">
        <v>0</v>
      </c>
      <c r="E67" s="557">
        <v>0</v>
      </c>
      <c r="F67" s="557">
        <v>0</v>
      </c>
      <c r="G67" s="558">
        <f t="shared" si="28"/>
        <v>0</v>
      </c>
      <c r="H67" s="558">
        <f t="shared" si="29"/>
        <v>32489120.033100002</v>
      </c>
      <c r="I67" s="559">
        <v>7</v>
      </c>
      <c r="J67" s="560">
        <f t="shared" si="31"/>
        <v>2274238.4023170001</v>
      </c>
      <c r="K67" s="558">
        <f t="shared" si="12"/>
        <v>30214881.630783003</v>
      </c>
      <c r="L67" s="513">
        <f>+H67*I67/100</f>
        <v>2274238.4023170001</v>
      </c>
      <c r="M67" s="561">
        <f t="shared" si="21"/>
        <v>0</v>
      </c>
      <c r="O67" s="547" t="s">
        <v>158</v>
      </c>
      <c r="P67" s="557">
        <f t="shared" si="22"/>
        <v>32489120.033100002</v>
      </c>
      <c r="Q67" s="557">
        <f t="shared" si="13"/>
        <v>0</v>
      </c>
      <c r="R67" s="562">
        <v>0</v>
      </c>
      <c r="S67" s="562">
        <v>0</v>
      </c>
      <c r="T67" s="562">
        <f t="shared" si="23"/>
        <v>0</v>
      </c>
      <c r="U67" s="562">
        <f t="shared" si="30"/>
        <v>0</v>
      </c>
      <c r="V67" s="562">
        <f t="shared" si="15"/>
        <v>32489120.033100002</v>
      </c>
      <c r="W67" s="559">
        <v>7</v>
      </c>
      <c r="X67" s="563">
        <f t="shared" si="24"/>
        <v>2274238.4023170001</v>
      </c>
      <c r="Y67" s="562">
        <f t="shared" si="16"/>
        <v>30214881.630783003</v>
      </c>
      <c r="Z67" s="515">
        <f t="shared" si="25"/>
        <v>2274238.4023170001</v>
      </c>
      <c r="AA67" s="564">
        <f t="shared" si="26"/>
        <v>0</v>
      </c>
    </row>
    <row r="68" spans="1:29">
      <c r="A68" s="551">
        <v>14.1</v>
      </c>
      <c r="B68" s="557">
        <f t="shared" si="17"/>
        <v>22803.271250000002</v>
      </c>
      <c r="C68" s="557">
        <v>0</v>
      </c>
      <c r="D68" s="557">
        <v>0</v>
      </c>
      <c r="E68" s="557">
        <v>0</v>
      </c>
      <c r="F68" s="557">
        <v>0</v>
      </c>
      <c r="G68" s="558">
        <f t="shared" si="28"/>
        <v>0</v>
      </c>
      <c r="H68" s="558">
        <f t="shared" si="29"/>
        <v>22803.271250000002</v>
      </c>
      <c r="I68" s="559">
        <v>5</v>
      </c>
      <c r="J68" s="560">
        <f t="shared" si="31"/>
        <v>1140.1635625000001</v>
      </c>
      <c r="K68" s="558">
        <f t="shared" si="12"/>
        <v>21663.1076875</v>
      </c>
      <c r="L68" s="513">
        <f>+H68*I68/100</f>
        <v>1140.1635625000001</v>
      </c>
      <c r="M68" s="561">
        <f t="shared" si="21"/>
        <v>0</v>
      </c>
      <c r="O68" s="551">
        <v>14.1</v>
      </c>
      <c r="P68" s="557">
        <f t="shared" si="22"/>
        <v>22961.981250000001</v>
      </c>
      <c r="Q68" s="557">
        <f t="shared" si="13"/>
        <v>0</v>
      </c>
      <c r="R68" s="562">
        <v>0</v>
      </c>
      <c r="S68" s="562">
        <v>0</v>
      </c>
      <c r="T68" s="562">
        <f t="shared" si="23"/>
        <v>0</v>
      </c>
      <c r="U68" s="566">
        <f t="shared" si="30"/>
        <v>0</v>
      </c>
      <c r="V68" s="566">
        <f t="shared" si="15"/>
        <v>22961.981250000001</v>
      </c>
      <c r="W68" s="559">
        <v>5</v>
      </c>
      <c r="X68" s="563">
        <f t="shared" si="24"/>
        <v>1148.0990624999999</v>
      </c>
      <c r="Y68" s="566">
        <f t="shared" si="16"/>
        <v>21813.882187499999</v>
      </c>
      <c r="Z68" s="515">
        <f t="shared" si="25"/>
        <v>1148.0990624999999</v>
      </c>
      <c r="AA68" s="564">
        <f t="shared" si="26"/>
        <v>0</v>
      </c>
    </row>
    <row r="69" spans="1:29" ht="13.5" thickBot="1">
      <c r="A69" s="567" t="s">
        <v>84</v>
      </c>
      <c r="B69" s="568">
        <f t="shared" ref="B69:H69" si="32">SUM(B49:B68)</f>
        <v>5005318610.6236563</v>
      </c>
      <c r="C69" s="568">
        <f t="shared" si="32"/>
        <v>511041421.8717925</v>
      </c>
      <c r="D69" s="568">
        <f t="shared" si="32"/>
        <v>441214962.80817038</v>
      </c>
      <c r="E69" s="568">
        <f t="shared" si="32"/>
        <v>0</v>
      </c>
      <c r="F69" s="568">
        <f t="shared" si="32"/>
        <v>-47400</v>
      </c>
      <c r="G69" s="568">
        <f t="shared" si="32"/>
        <v>247972832.06136033</v>
      </c>
      <c r="H69" s="568">
        <f t="shared" si="32"/>
        <v>5694506405.493187</v>
      </c>
      <c r="I69" s="568"/>
      <c r="J69" s="568">
        <f>SUM(J49:J68)</f>
        <v>359338843.55477518</v>
      </c>
      <c r="K69" s="568">
        <f>SUM(K49:K68)</f>
        <v>5156973788.9406738</v>
      </c>
      <c r="L69" s="513">
        <f>SUM(L49:L68)</f>
        <v>359338843.55477518</v>
      </c>
      <c r="M69" s="569" t="s">
        <v>168</v>
      </c>
      <c r="O69" s="570" t="s">
        <v>84</v>
      </c>
      <c r="P69" s="571">
        <f t="shared" ref="P69:V69" si="33">SUM(P49:P68)</f>
        <v>5042854535.5397177</v>
      </c>
      <c r="Q69" s="571">
        <f t="shared" si="33"/>
        <v>511041421.8717925</v>
      </c>
      <c r="R69" s="571">
        <f t="shared" si="33"/>
        <v>0</v>
      </c>
      <c r="S69" s="571">
        <f t="shared" si="33"/>
        <v>0</v>
      </c>
      <c r="T69" s="571">
        <f t="shared" si="33"/>
        <v>-47400</v>
      </c>
      <c r="U69" s="571">
        <f t="shared" si="33"/>
        <v>255497010.93589625</v>
      </c>
      <c r="V69" s="571">
        <f t="shared" si="33"/>
        <v>5298351546.4756136</v>
      </c>
      <c r="W69" s="571"/>
      <c r="X69" s="571">
        <f>SUM(X49:X68)</f>
        <v>334820605.59283596</v>
      </c>
      <c r="Y69" s="571">
        <f>SUM(Y49:Y68)</f>
        <v>5219027951.8186741</v>
      </c>
      <c r="Z69" s="515"/>
      <c r="AA69" s="569" t="s">
        <v>168</v>
      </c>
      <c r="AC69" s="513">
        <f>J69-X69</f>
        <v>24518237.961939216</v>
      </c>
    </row>
    <row r="70" spans="1:29" ht="13.5" thickTop="1">
      <c r="A70" s="553"/>
      <c r="B70" s="513" t="s">
        <v>159</v>
      </c>
      <c r="C70" s="513">
        <f>C78</f>
        <v>45601298.315380841</v>
      </c>
      <c r="D70" s="513">
        <f>D78</f>
        <v>45601298.315380841</v>
      </c>
      <c r="F70" s="513"/>
      <c r="G70" s="513"/>
      <c r="H70" s="513"/>
      <c r="J70" s="513"/>
      <c r="K70" s="513"/>
      <c r="L70" s="517"/>
      <c r="O70" s="554"/>
      <c r="P70" s="515" t="s">
        <v>159</v>
      </c>
      <c r="Q70" s="515">
        <f>C78</f>
        <v>45601298.315380841</v>
      </c>
      <c r="R70" s="515"/>
      <c r="S70" s="515"/>
      <c r="T70" s="515"/>
      <c r="U70" s="515"/>
      <c r="V70" s="515"/>
      <c r="W70" s="515"/>
      <c r="X70" s="515"/>
      <c r="Y70" s="515"/>
      <c r="Z70" s="515"/>
    </row>
    <row r="71" spans="1:29" ht="13.5" thickBot="1">
      <c r="A71" s="553"/>
      <c r="B71" s="513"/>
      <c r="C71" s="516">
        <f>SUM(C69:C70)</f>
        <v>556642720.18717337</v>
      </c>
      <c r="D71" s="516">
        <f>SUM(D69:D70)</f>
        <v>486816261.12355125</v>
      </c>
      <c r="E71" s="513"/>
      <c r="G71" s="513"/>
      <c r="O71" s="553"/>
      <c r="P71" s="513"/>
      <c r="Q71" s="516">
        <f>SUM(Q69:Q70)</f>
        <v>556642720.18717337</v>
      </c>
      <c r="R71" s="561"/>
      <c r="S71" s="513"/>
      <c r="T71" s="513">
        <v>0</v>
      </c>
      <c r="U71" s="513"/>
      <c r="V71" s="513"/>
      <c r="W71" s="513"/>
      <c r="X71" s="513"/>
      <c r="Y71" s="513"/>
      <c r="Z71" s="572"/>
    </row>
    <row r="72" spans="1:29" ht="13.5" thickTop="1">
      <c r="B72" s="506" t="s">
        <v>160</v>
      </c>
      <c r="C72" s="573">
        <v>0</v>
      </c>
      <c r="D72" s="573">
        <v>0</v>
      </c>
      <c r="E72" s="574"/>
      <c r="F72" s="513">
        <v>0</v>
      </c>
    </row>
    <row r="73" spans="1:29">
      <c r="C73" s="513"/>
      <c r="D73" s="513"/>
    </row>
    <row r="74" spans="1:29">
      <c r="B74" s="518" t="s">
        <v>161</v>
      </c>
      <c r="C74" s="519" t="s">
        <v>162</v>
      </c>
      <c r="D74" s="520" t="s">
        <v>163</v>
      </c>
      <c r="G74" s="575"/>
      <c r="H74" s="513"/>
      <c r="I74" s="513"/>
      <c r="M74" s="506"/>
      <c r="R74" s="576"/>
    </row>
    <row r="75" spans="1:29">
      <c r="B75" s="518" t="s">
        <v>170</v>
      </c>
      <c r="C75" s="577">
        <v>27657597.249592595</v>
      </c>
      <c r="D75" s="577">
        <f>C75</f>
        <v>27657597.249592595</v>
      </c>
      <c r="H75" s="578"/>
      <c r="I75" s="579"/>
      <c r="M75" s="506"/>
      <c r="R75" s="576"/>
    </row>
    <row r="76" spans="1:29">
      <c r="B76" s="518" t="s">
        <v>171</v>
      </c>
      <c r="C76" s="577">
        <v>0</v>
      </c>
      <c r="D76" s="577">
        <v>0</v>
      </c>
      <c r="G76" s="572"/>
      <c r="H76" s="580"/>
      <c r="I76" s="580"/>
      <c r="M76" s="506"/>
      <c r="R76" s="576"/>
    </row>
    <row r="77" spans="1:29">
      <c r="B77" s="521" t="s">
        <v>172</v>
      </c>
      <c r="C77" s="522">
        <v>17943701.065788243</v>
      </c>
      <c r="D77" s="522">
        <f>C77</f>
        <v>17943701.065788243</v>
      </c>
      <c r="G77" s="572"/>
      <c r="H77" s="580"/>
      <c r="I77" s="580"/>
      <c r="M77" s="506"/>
      <c r="R77" s="576"/>
    </row>
    <row r="78" spans="1:29" ht="13.5" thickBot="1">
      <c r="B78" s="522"/>
      <c r="C78" s="523">
        <f>SUM(C75:C77)</f>
        <v>45601298.315380841</v>
      </c>
      <c r="D78" s="523">
        <f>SUM(D75:D77)</f>
        <v>45601298.315380841</v>
      </c>
      <c r="H78" s="581"/>
      <c r="I78" s="581"/>
      <c r="M78" s="506"/>
      <c r="R78" s="576"/>
    </row>
    <row r="79" spans="1:29" ht="13.5" thickTop="1">
      <c r="C79" s="513"/>
      <c r="D79" s="513"/>
    </row>
    <row r="80" spans="1:29">
      <c r="C80" s="513"/>
      <c r="D80" s="513"/>
    </row>
    <row r="83" spans="1:25" ht="26.25">
      <c r="A83" s="524" t="s">
        <v>126</v>
      </c>
      <c r="B83" s="525"/>
      <c r="C83" s="525"/>
      <c r="D83" s="526"/>
      <c r="E83" s="526"/>
      <c r="F83" s="526"/>
      <c r="G83" s="526"/>
      <c r="H83" s="527" t="s">
        <v>127</v>
      </c>
      <c r="I83" s="528"/>
      <c r="J83" s="529" t="s">
        <v>128</v>
      </c>
      <c r="K83" s="530"/>
      <c r="M83" s="531"/>
      <c r="O83" s="524" t="s">
        <v>126</v>
      </c>
      <c r="P83" s="524"/>
      <c r="Q83" s="525"/>
      <c r="R83" s="526"/>
      <c r="S83" s="526"/>
      <c r="T83" s="526"/>
      <c r="U83" s="526"/>
      <c r="V83" s="527" t="s">
        <v>127</v>
      </c>
      <c r="W83" s="528"/>
      <c r="X83" s="529" t="s">
        <v>129</v>
      </c>
      <c r="Y83" s="532"/>
    </row>
    <row r="84" spans="1:25" ht="18.75">
      <c r="A84" s="533" t="s">
        <v>369</v>
      </c>
      <c r="B84" s="525"/>
      <c r="C84" s="525"/>
      <c r="D84" s="526"/>
      <c r="E84" s="526"/>
      <c r="F84" s="526"/>
      <c r="G84" s="526"/>
      <c r="H84" s="534" t="s">
        <v>131</v>
      </c>
      <c r="I84" s="528"/>
      <c r="J84" s="535" t="s">
        <v>132</v>
      </c>
      <c r="K84" s="528"/>
      <c r="M84" s="531"/>
      <c r="O84" s="533" t="str">
        <f>A84</f>
        <v>Year- 2021 2n10</v>
      </c>
      <c r="P84" s="533"/>
      <c r="Q84" s="525"/>
      <c r="R84" s="526"/>
      <c r="S84" s="526"/>
      <c r="T84" s="526"/>
      <c r="U84" s="526"/>
      <c r="V84" s="534" t="s">
        <v>131</v>
      </c>
      <c r="W84" s="528"/>
      <c r="X84" s="535" t="s">
        <v>132</v>
      </c>
      <c r="Y84" s="528"/>
    </row>
    <row r="85" spans="1:25" ht="18.75">
      <c r="A85" s="524" t="s">
        <v>133</v>
      </c>
      <c r="B85" s="525"/>
      <c r="C85" s="525"/>
      <c r="D85" s="526"/>
      <c r="E85" s="526"/>
      <c r="F85" s="526"/>
      <c r="G85" s="526"/>
      <c r="H85" s="526"/>
      <c r="I85" s="526"/>
      <c r="J85" s="526"/>
      <c r="K85" s="526"/>
      <c r="M85" s="506"/>
      <c r="O85" s="524" t="s">
        <v>133</v>
      </c>
      <c r="P85" s="524"/>
      <c r="Q85" s="525"/>
      <c r="R85" s="526"/>
      <c r="S85" s="526"/>
      <c r="T85" s="526"/>
      <c r="U85" s="526"/>
      <c r="V85" s="526"/>
      <c r="W85" s="526"/>
      <c r="X85" s="526"/>
      <c r="Y85" s="526"/>
    </row>
    <row r="86" spans="1:25">
      <c r="A86" s="536"/>
      <c r="B86" s="537"/>
      <c r="C86" s="526"/>
      <c r="D86" s="526"/>
      <c r="E86" s="526"/>
      <c r="F86" s="526"/>
      <c r="G86" s="526"/>
      <c r="H86" s="526"/>
      <c r="I86" s="526"/>
      <c r="J86" s="526"/>
      <c r="K86" s="526"/>
      <c r="M86" s="506"/>
      <c r="O86" s="536"/>
      <c r="P86" s="537"/>
      <c r="Q86" s="526"/>
      <c r="R86" s="526"/>
      <c r="S86" s="526"/>
      <c r="T86" s="526"/>
      <c r="U86" s="526"/>
      <c r="V86" s="526"/>
      <c r="W86" s="526"/>
      <c r="X86" s="526"/>
      <c r="Y86" s="526"/>
    </row>
    <row r="87" spans="1:25">
      <c r="A87" s="538"/>
      <c r="B87" s="539" t="s">
        <v>134</v>
      </c>
      <c r="C87" s="540" t="s">
        <v>135</v>
      </c>
      <c r="D87" s="541" t="s">
        <v>136</v>
      </c>
      <c r="E87" s="538"/>
      <c r="F87" s="540" t="s">
        <v>137</v>
      </c>
      <c r="G87" s="541" t="s">
        <v>138</v>
      </c>
      <c r="H87" s="540" t="s">
        <v>139</v>
      </c>
      <c r="I87" s="538"/>
      <c r="J87" s="541" t="s">
        <v>25</v>
      </c>
      <c r="K87" s="542" t="s">
        <v>140</v>
      </c>
      <c r="M87" s="506"/>
      <c r="O87" s="540"/>
      <c r="P87" s="539" t="s">
        <v>134</v>
      </c>
      <c r="Q87" s="540" t="s">
        <v>135</v>
      </c>
      <c r="R87" s="540" t="s">
        <v>136</v>
      </c>
      <c r="S87" s="540"/>
      <c r="T87" s="540" t="s">
        <v>137</v>
      </c>
      <c r="U87" s="540" t="s">
        <v>138</v>
      </c>
      <c r="V87" s="540" t="s">
        <v>139</v>
      </c>
      <c r="W87" s="540"/>
      <c r="X87" s="540" t="s">
        <v>25</v>
      </c>
      <c r="Y87" s="542" t="s">
        <v>140</v>
      </c>
    </row>
    <row r="88" spans="1:25">
      <c r="A88" s="544" t="s">
        <v>141</v>
      </c>
      <c r="B88" s="545" t="s">
        <v>142</v>
      </c>
      <c r="C88" s="544" t="s">
        <v>5</v>
      </c>
      <c r="D88" s="544" t="s">
        <v>143</v>
      </c>
      <c r="E88" s="546" t="s">
        <v>144</v>
      </c>
      <c r="F88" s="544" t="s">
        <v>145</v>
      </c>
      <c r="G88" s="547" t="s">
        <v>146</v>
      </c>
      <c r="H88" s="544" t="s">
        <v>147</v>
      </c>
      <c r="I88" s="547" t="s">
        <v>16</v>
      </c>
      <c r="J88" s="544"/>
      <c r="K88" s="548" t="s">
        <v>10</v>
      </c>
      <c r="M88" s="506"/>
      <c r="O88" s="544" t="s">
        <v>141</v>
      </c>
      <c r="P88" s="545" t="s">
        <v>142</v>
      </c>
      <c r="Q88" s="544" t="s">
        <v>5</v>
      </c>
      <c r="R88" s="544" t="s">
        <v>143</v>
      </c>
      <c r="S88" s="544" t="s">
        <v>144</v>
      </c>
      <c r="T88" s="544" t="s">
        <v>145</v>
      </c>
      <c r="U88" s="544" t="s">
        <v>146</v>
      </c>
      <c r="V88" s="544" t="s">
        <v>147</v>
      </c>
      <c r="W88" s="544" t="s">
        <v>16</v>
      </c>
      <c r="X88" s="544"/>
      <c r="Y88" s="548" t="s">
        <v>10</v>
      </c>
    </row>
    <row r="89" spans="1:25">
      <c r="A89" s="549" t="s">
        <v>148</v>
      </c>
      <c r="B89" s="550" t="s">
        <v>149</v>
      </c>
      <c r="C89" s="549" t="s">
        <v>84</v>
      </c>
      <c r="D89" s="551" t="s">
        <v>150</v>
      </c>
      <c r="E89" s="552"/>
      <c r="F89" s="549" t="s">
        <v>151</v>
      </c>
      <c r="G89" s="551" t="s">
        <v>152</v>
      </c>
      <c r="H89" s="549" t="s">
        <v>153</v>
      </c>
      <c r="I89" s="551" t="s">
        <v>154</v>
      </c>
      <c r="J89" s="551" t="s">
        <v>155</v>
      </c>
      <c r="K89" s="548" t="s">
        <v>174</v>
      </c>
      <c r="L89" s="553" t="s">
        <v>167</v>
      </c>
      <c r="M89" s="506"/>
      <c r="O89" s="549" t="s">
        <v>148</v>
      </c>
      <c r="P89" s="550" t="s">
        <v>149</v>
      </c>
      <c r="Q89" s="549" t="s">
        <v>84</v>
      </c>
      <c r="R89" s="549" t="s">
        <v>150</v>
      </c>
      <c r="S89" s="549"/>
      <c r="T89" s="549" t="s">
        <v>151</v>
      </c>
      <c r="U89" s="549" t="s">
        <v>152</v>
      </c>
      <c r="V89" s="549" t="s">
        <v>153</v>
      </c>
      <c r="W89" s="549" t="s">
        <v>154</v>
      </c>
      <c r="X89" s="549" t="s">
        <v>155</v>
      </c>
      <c r="Y89" s="548" t="str">
        <f>K89</f>
        <v>Dec 31,2021</v>
      </c>
    </row>
    <row r="90" spans="1:25">
      <c r="A90" s="541"/>
      <c r="B90" s="538"/>
      <c r="C90" s="555"/>
      <c r="D90" s="555"/>
      <c r="E90" s="538"/>
      <c r="F90" s="538"/>
      <c r="G90" s="538"/>
      <c r="H90" s="538"/>
      <c r="I90" s="547"/>
      <c r="J90" s="556"/>
      <c r="K90" s="538"/>
      <c r="M90" s="506"/>
      <c r="O90" s="541"/>
      <c r="P90" s="538"/>
      <c r="Q90" s="555"/>
      <c r="R90" s="555"/>
      <c r="S90" s="538"/>
      <c r="T90" s="538"/>
      <c r="U90" s="538"/>
      <c r="V90" s="538"/>
      <c r="W90" s="547"/>
      <c r="X90" s="556"/>
      <c r="Y90" s="538"/>
    </row>
    <row r="91" spans="1:25">
      <c r="A91" s="547">
        <v>1</v>
      </c>
      <c r="B91" s="557">
        <f t="shared" ref="B91:B110" si="34">K49</f>
        <v>1343618314.4448001</v>
      </c>
      <c r="C91" s="557">
        <v>0</v>
      </c>
      <c r="D91" s="557">
        <v>0</v>
      </c>
      <c r="E91" s="557">
        <v>0</v>
      </c>
      <c r="F91" s="557">
        <v>0</v>
      </c>
      <c r="G91" s="558">
        <f>+((C91+F91)*0.5)</f>
        <v>0</v>
      </c>
      <c r="H91" s="558">
        <f>+B91+G91+D91</f>
        <v>1343618314.4448001</v>
      </c>
      <c r="I91" s="559">
        <v>4</v>
      </c>
      <c r="J91" s="560">
        <f>H91*I91/100</f>
        <v>53744732.577792004</v>
      </c>
      <c r="K91" s="558">
        <f t="shared" ref="K91:K110" si="35">+B91+C91+F91-J91</f>
        <v>1289873581.8670082</v>
      </c>
      <c r="L91" s="513">
        <f>+H91*I91/100</f>
        <v>53744732.577792004</v>
      </c>
      <c r="M91" s="561">
        <f>J91-L91</f>
        <v>0</v>
      </c>
      <c r="O91" s="547">
        <v>1</v>
      </c>
      <c r="P91" s="557">
        <f t="shared" ref="P91:P110" si="36">Y49</f>
        <v>1343618314.0761597</v>
      </c>
      <c r="Q91" s="557">
        <f t="shared" ref="Q91:Q110" si="37">C91</f>
        <v>0</v>
      </c>
      <c r="R91" s="562">
        <v>0</v>
      </c>
      <c r="S91" s="562">
        <v>0</v>
      </c>
      <c r="T91" s="562">
        <v>0</v>
      </c>
      <c r="U91" s="562">
        <f t="shared" ref="U91:U98" si="38">+((Q91+T91)*0.5)</f>
        <v>0</v>
      </c>
      <c r="V91" s="562">
        <f t="shared" ref="V91:V110" si="39">+P91+U91+R91</f>
        <v>1343618314.0761597</v>
      </c>
      <c r="W91" s="559">
        <v>4</v>
      </c>
      <c r="X91" s="563">
        <f>V91*W91/100</f>
        <v>53744732.563046388</v>
      </c>
      <c r="Y91" s="562">
        <f t="shared" ref="Y91:Y110" si="40">+P91+Q91+T91-X91</f>
        <v>1289873581.5131133</v>
      </c>
    </row>
    <row r="92" spans="1:25">
      <c r="A92" s="547" t="s">
        <v>157</v>
      </c>
      <c r="B92" s="557">
        <f t="shared" si="34"/>
        <v>0</v>
      </c>
      <c r="C92" s="557">
        <v>0</v>
      </c>
      <c r="D92" s="557">
        <v>0</v>
      </c>
      <c r="E92" s="557">
        <v>0</v>
      </c>
      <c r="F92" s="557">
        <v>0</v>
      </c>
      <c r="G92" s="558">
        <f t="shared" ref="G92:G97" si="41">+((C92+F92)*0.5)</f>
        <v>0</v>
      </c>
      <c r="H92" s="558">
        <f t="shared" ref="H92:H98" si="42">+B92+G92+D92</f>
        <v>0</v>
      </c>
      <c r="I92" s="559">
        <v>6</v>
      </c>
      <c r="J92" s="560">
        <f t="shared" ref="J92:J99" si="43">H92*I92/100</f>
        <v>0</v>
      </c>
      <c r="K92" s="558">
        <f t="shared" si="35"/>
        <v>0</v>
      </c>
      <c r="L92" s="513"/>
      <c r="M92" s="561">
        <f t="shared" ref="M92:M110" si="44">J92-L92</f>
        <v>0</v>
      </c>
      <c r="O92" s="547" t="s">
        <v>157</v>
      </c>
      <c r="P92" s="557">
        <f t="shared" si="36"/>
        <v>0</v>
      </c>
      <c r="Q92" s="557">
        <f t="shared" si="37"/>
        <v>0</v>
      </c>
      <c r="R92" s="562">
        <v>0</v>
      </c>
      <c r="S92" s="562">
        <v>0</v>
      </c>
      <c r="T92" s="562">
        <v>0</v>
      </c>
      <c r="U92" s="562">
        <f t="shared" si="38"/>
        <v>0</v>
      </c>
      <c r="V92" s="562">
        <f t="shared" si="39"/>
        <v>0</v>
      </c>
      <c r="W92" s="559">
        <v>6</v>
      </c>
      <c r="X92" s="563">
        <f t="shared" ref="X92:X110" si="45">V92*W92/100</f>
        <v>0</v>
      </c>
      <c r="Y92" s="562">
        <f t="shared" si="40"/>
        <v>0</v>
      </c>
    </row>
    <row r="93" spans="1:25">
      <c r="A93" s="547">
        <v>2</v>
      </c>
      <c r="B93" s="557">
        <f t="shared" si="34"/>
        <v>72283178.101199999</v>
      </c>
      <c r="C93" s="557">
        <v>0</v>
      </c>
      <c r="D93" s="557">
        <v>0</v>
      </c>
      <c r="E93" s="557">
        <v>0</v>
      </c>
      <c r="F93" s="557">
        <v>0</v>
      </c>
      <c r="G93" s="558">
        <f t="shared" si="41"/>
        <v>0</v>
      </c>
      <c r="H93" s="558">
        <f t="shared" si="42"/>
        <v>72283178.101199999</v>
      </c>
      <c r="I93" s="559">
        <v>6</v>
      </c>
      <c r="J93" s="560">
        <f t="shared" si="43"/>
        <v>4336990.6860720003</v>
      </c>
      <c r="K93" s="558">
        <f t="shared" si="35"/>
        <v>67946187.415127993</v>
      </c>
      <c r="L93" s="513">
        <f>+H93*I93/100</f>
        <v>4336990.6860720003</v>
      </c>
      <c r="M93" s="561">
        <f t="shared" si="44"/>
        <v>0</v>
      </c>
      <c r="O93" s="547">
        <v>2</v>
      </c>
      <c r="P93" s="557">
        <f t="shared" si="36"/>
        <v>72283178.118871987</v>
      </c>
      <c r="Q93" s="557">
        <f t="shared" si="37"/>
        <v>0</v>
      </c>
      <c r="R93" s="562">
        <v>0</v>
      </c>
      <c r="S93" s="562">
        <v>0</v>
      </c>
      <c r="T93" s="562">
        <v>0</v>
      </c>
      <c r="U93" s="562">
        <f t="shared" si="38"/>
        <v>0</v>
      </c>
      <c r="V93" s="562">
        <f t="shared" si="39"/>
        <v>72283178.118871987</v>
      </c>
      <c r="W93" s="559">
        <v>6</v>
      </c>
      <c r="X93" s="563">
        <f t="shared" si="45"/>
        <v>4336990.6871323194</v>
      </c>
      <c r="Y93" s="562">
        <f t="shared" si="40"/>
        <v>67946187.431739673</v>
      </c>
    </row>
    <row r="94" spans="1:25">
      <c r="A94" s="547">
        <v>3</v>
      </c>
      <c r="B94" s="557">
        <f t="shared" si="34"/>
        <v>157044.92750000002</v>
      </c>
      <c r="C94" s="557">
        <v>0</v>
      </c>
      <c r="D94" s="557">
        <v>0</v>
      </c>
      <c r="E94" s="557">
        <v>0</v>
      </c>
      <c r="F94" s="557">
        <v>0</v>
      </c>
      <c r="G94" s="558">
        <f t="shared" si="41"/>
        <v>0</v>
      </c>
      <c r="H94" s="558">
        <f t="shared" si="42"/>
        <v>157044.92750000002</v>
      </c>
      <c r="I94" s="559">
        <v>5</v>
      </c>
      <c r="J94" s="560">
        <f t="shared" si="43"/>
        <v>7852.2463750000006</v>
      </c>
      <c r="K94" s="558">
        <f t="shared" si="35"/>
        <v>149192.68112500003</v>
      </c>
      <c r="L94" s="513">
        <f>+H94*I94/100</f>
        <v>7852.2463750000006</v>
      </c>
      <c r="M94" s="561">
        <f t="shared" si="44"/>
        <v>0</v>
      </c>
      <c r="O94" s="547">
        <v>3</v>
      </c>
      <c r="P94" s="557">
        <f t="shared" si="36"/>
        <v>157044.52137499998</v>
      </c>
      <c r="Q94" s="557">
        <f t="shared" si="37"/>
        <v>0</v>
      </c>
      <c r="R94" s="562">
        <v>0</v>
      </c>
      <c r="S94" s="562">
        <v>0</v>
      </c>
      <c r="T94" s="562">
        <v>0</v>
      </c>
      <c r="U94" s="562">
        <f t="shared" si="38"/>
        <v>0</v>
      </c>
      <c r="V94" s="562">
        <f t="shared" si="39"/>
        <v>157044.52137499998</v>
      </c>
      <c r="W94" s="559">
        <v>5</v>
      </c>
      <c r="X94" s="563">
        <f t="shared" si="45"/>
        <v>7852.2260687499993</v>
      </c>
      <c r="Y94" s="562">
        <f t="shared" si="40"/>
        <v>149192.29530624999</v>
      </c>
    </row>
    <row r="95" spans="1:25">
      <c r="A95" s="547">
        <v>6</v>
      </c>
      <c r="B95" s="557">
        <f t="shared" si="34"/>
        <v>5874.93</v>
      </c>
      <c r="C95" s="557">
        <v>0</v>
      </c>
      <c r="D95" s="557">
        <v>0</v>
      </c>
      <c r="E95" s="557">
        <v>0</v>
      </c>
      <c r="F95" s="557">
        <v>0</v>
      </c>
      <c r="G95" s="558">
        <f t="shared" si="41"/>
        <v>0</v>
      </c>
      <c r="H95" s="558">
        <f t="shared" si="42"/>
        <v>5874.93</v>
      </c>
      <c r="I95" s="559">
        <v>10</v>
      </c>
      <c r="J95" s="560">
        <f t="shared" si="43"/>
        <v>587.49300000000005</v>
      </c>
      <c r="K95" s="558">
        <f t="shared" si="35"/>
        <v>5287.4369999999999</v>
      </c>
      <c r="L95" s="513">
        <f>+H95*I95/100</f>
        <v>587.49300000000005</v>
      </c>
      <c r="M95" s="561">
        <f t="shared" si="44"/>
        <v>0</v>
      </c>
      <c r="O95" s="547">
        <v>6</v>
      </c>
      <c r="P95" s="557">
        <f t="shared" si="36"/>
        <v>5875.0110000000004</v>
      </c>
      <c r="Q95" s="557">
        <f t="shared" si="37"/>
        <v>0</v>
      </c>
      <c r="R95" s="562">
        <v>0</v>
      </c>
      <c r="S95" s="562">
        <v>0</v>
      </c>
      <c r="T95" s="562">
        <v>0</v>
      </c>
      <c r="U95" s="562">
        <f t="shared" si="38"/>
        <v>0</v>
      </c>
      <c r="V95" s="562">
        <f t="shared" si="39"/>
        <v>5875.0110000000004</v>
      </c>
      <c r="W95" s="559">
        <v>10</v>
      </c>
      <c r="X95" s="563">
        <f t="shared" si="45"/>
        <v>587.50109999999995</v>
      </c>
      <c r="Y95" s="562">
        <f t="shared" si="40"/>
        <v>5287.5099000000009</v>
      </c>
    </row>
    <row r="96" spans="1:25">
      <c r="A96" s="547">
        <v>7</v>
      </c>
      <c r="B96" s="557">
        <f t="shared" si="34"/>
        <v>0</v>
      </c>
      <c r="C96" s="557">
        <v>0</v>
      </c>
      <c r="D96" s="557">
        <v>0</v>
      </c>
      <c r="E96" s="557">
        <v>0</v>
      </c>
      <c r="F96" s="557">
        <v>0</v>
      </c>
      <c r="G96" s="558">
        <f t="shared" si="41"/>
        <v>0</v>
      </c>
      <c r="H96" s="558">
        <f t="shared" si="42"/>
        <v>0</v>
      </c>
      <c r="I96" s="559">
        <v>15</v>
      </c>
      <c r="J96" s="560">
        <f t="shared" si="43"/>
        <v>0</v>
      </c>
      <c r="K96" s="558">
        <f t="shared" si="35"/>
        <v>0</v>
      </c>
      <c r="L96" s="513"/>
      <c r="M96" s="561">
        <f t="shared" si="44"/>
        <v>0</v>
      </c>
      <c r="O96" s="547">
        <v>7</v>
      </c>
      <c r="P96" s="557">
        <f t="shared" si="36"/>
        <v>0</v>
      </c>
      <c r="Q96" s="557">
        <f t="shared" si="37"/>
        <v>0</v>
      </c>
      <c r="R96" s="562">
        <v>0</v>
      </c>
      <c r="S96" s="562">
        <v>0</v>
      </c>
      <c r="T96" s="562">
        <v>0</v>
      </c>
      <c r="U96" s="562">
        <f t="shared" si="38"/>
        <v>0</v>
      </c>
      <c r="V96" s="562">
        <f t="shared" si="39"/>
        <v>0</v>
      </c>
      <c r="W96" s="559">
        <v>15</v>
      </c>
      <c r="X96" s="563">
        <f t="shared" si="45"/>
        <v>0</v>
      </c>
      <c r="Y96" s="562">
        <f t="shared" si="40"/>
        <v>0</v>
      </c>
    </row>
    <row r="97" spans="1:29">
      <c r="A97" s="547">
        <v>8</v>
      </c>
      <c r="B97" s="557">
        <f t="shared" si="34"/>
        <v>19729072.776478462</v>
      </c>
      <c r="C97" s="557">
        <v>3585536.685240977</v>
      </c>
      <c r="D97" s="557">
        <v>3585536.685240977</v>
      </c>
      <c r="E97" s="557">
        <v>0</v>
      </c>
      <c r="F97" s="557">
        <v>0</v>
      </c>
      <c r="G97" s="558">
        <f t="shared" si="41"/>
        <v>1792768.3426204885</v>
      </c>
      <c r="H97" s="558">
        <f t="shared" si="42"/>
        <v>25107377.804339927</v>
      </c>
      <c r="I97" s="559">
        <v>20</v>
      </c>
      <c r="J97" s="560">
        <f t="shared" si="43"/>
        <v>5021475.5608679857</v>
      </c>
      <c r="K97" s="558">
        <f t="shared" si="35"/>
        <v>18293133.900851451</v>
      </c>
      <c r="L97" s="513">
        <f t="shared" ref="L97:L104" si="46">+H97*I97/100</f>
        <v>5021475.5608679857</v>
      </c>
      <c r="M97" s="561">
        <f t="shared" si="44"/>
        <v>0</v>
      </c>
      <c r="O97" s="547">
        <v>8</v>
      </c>
      <c r="P97" s="557">
        <f t="shared" si="36"/>
        <v>21830130.325599998</v>
      </c>
      <c r="Q97" s="557">
        <f t="shared" si="37"/>
        <v>3585536.685240977</v>
      </c>
      <c r="R97" s="562">
        <v>0</v>
      </c>
      <c r="S97" s="562">
        <v>0</v>
      </c>
      <c r="T97" s="562">
        <v>0</v>
      </c>
      <c r="U97" s="562">
        <f t="shared" si="38"/>
        <v>1792768.3426204885</v>
      </c>
      <c r="V97" s="562">
        <f t="shared" si="39"/>
        <v>23622898.668220486</v>
      </c>
      <c r="W97" s="559">
        <v>20</v>
      </c>
      <c r="X97" s="563">
        <f t="shared" si="45"/>
        <v>4724579.7336440971</v>
      </c>
      <c r="Y97" s="562">
        <f t="shared" si="40"/>
        <v>20691087.277196877</v>
      </c>
    </row>
    <row r="98" spans="1:29">
      <c r="A98" s="547">
        <v>10</v>
      </c>
      <c r="B98" s="557">
        <f t="shared" si="34"/>
        <v>15287139.509342121</v>
      </c>
      <c r="C98" s="557">
        <v>21335597.080231532</v>
      </c>
      <c r="D98" s="557">
        <v>21335597.080231532</v>
      </c>
      <c r="E98" s="557">
        <v>0</v>
      </c>
      <c r="F98" s="557">
        <v>0</v>
      </c>
      <c r="G98" s="558">
        <f>+((C98+F98)*0.5)</f>
        <v>10667798.540115766</v>
      </c>
      <c r="H98" s="558">
        <f t="shared" si="42"/>
        <v>47290535.129689418</v>
      </c>
      <c r="I98" s="559">
        <v>30</v>
      </c>
      <c r="J98" s="560">
        <f t="shared" si="43"/>
        <v>14187160.538906824</v>
      </c>
      <c r="K98" s="558">
        <f t="shared" si="35"/>
        <v>22435576.050666828</v>
      </c>
      <c r="L98" s="513">
        <f t="shared" si="46"/>
        <v>14187160.538906824</v>
      </c>
      <c r="M98" s="561">
        <f t="shared" si="44"/>
        <v>0</v>
      </c>
      <c r="O98" s="547">
        <v>10</v>
      </c>
      <c r="P98" s="557">
        <f t="shared" si="36"/>
        <v>17328684.552350007</v>
      </c>
      <c r="Q98" s="557">
        <f t="shared" si="37"/>
        <v>21335597.080231532</v>
      </c>
      <c r="R98" s="562">
        <v>0</v>
      </c>
      <c r="S98" s="562">
        <v>0</v>
      </c>
      <c r="T98" s="562">
        <v>0</v>
      </c>
      <c r="U98" s="562">
        <f t="shared" si="38"/>
        <v>10667798.540115766</v>
      </c>
      <c r="V98" s="562">
        <f t="shared" si="39"/>
        <v>27996483.092465773</v>
      </c>
      <c r="W98" s="559">
        <v>30</v>
      </c>
      <c r="X98" s="563">
        <f t="shared" si="45"/>
        <v>8398944.927739732</v>
      </c>
      <c r="Y98" s="562">
        <f t="shared" si="40"/>
        <v>30265336.704841807</v>
      </c>
    </row>
    <row r="99" spans="1:29">
      <c r="A99" s="547">
        <v>12</v>
      </c>
      <c r="B99" s="557">
        <f t="shared" si="34"/>
        <v>0.10500000230967999</v>
      </c>
      <c r="C99" s="557">
        <v>8729081.2741880715</v>
      </c>
      <c r="D99" s="557">
        <v>8285617.3941880688</v>
      </c>
      <c r="E99" s="557">
        <v>0</v>
      </c>
      <c r="F99" s="557">
        <v>0</v>
      </c>
      <c r="G99" s="558">
        <f>+((C99-D99+F99)*0.5)</f>
        <v>221731.94000000134</v>
      </c>
      <c r="H99" s="558">
        <f>+B99+G99+D99</f>
        <v>8507349.4391880725</v>
      </c>
      <c r="I99" s="559">
        <v>100</v>
      </c>
      <c r="J99" s="560">
        <f t="shared" si="43"/>
        <v>8507349.4391880725</v>
      </c>
      <c r="K99" s="558">
        <f t="shared" si="35"/>
        <v>221731.94000000134</v>
      </c>
      <c r="L99" s="513">
        <f t="shared" si="46"/>
        <v>8507349.4391880725</v>
      </c>
      <c r="M99" s="561">
        <f t="shared" si="44"/>
        <v>0</v>
      </c>
      <c r="O99" s="547">
        <v>12</v>
      </c>
      <c r="P99" s="557">
        <f t="shared" si="36"/>
        <v>7524178.9795359187</v>
      </c>
      <c r="Q99" s="557">
        <f t="shared" si="37"/>
        <v>8729081.2741880715</v>
      </c>
      <c r="R99" s="562">
        <v>0</v>
      </c>
      <c r="S99" s="562">
        <v>0</v>
      </c>
      <c r="T99" s="562">
        <v>0</v>
      </c>
      <c r="U99" s="562">
        <f>+((Q99-R99+T99)*0.5)</f>
        <v>4364540.6370940357</v>
      </c>
      <c r="V99" s="562">
        <f t="shared" si="39"/>
        <v>11888719.616629954</v>
      </c>
      <c r="W99" s="559">
        <v>100</v>
      </c>
      <c r="X99" s="563">
        <f t="shared" si="45"/>
        <v>11888719.616629953</v>
      </c>
      <c r="Y99" s="562">
        <f t="shared" si="40"/>
        <v>4364540.6370940376</v>
      </c>
      <c r="AC99" s="582">
        <f>J99-X99</f>
        <v>-3381370.1774418801</v>
      </c>
    </row>
    <row r="100" spans="1:29">
      <c r="A100" s="547">
        <v>13</v>
      </c>
      <c r="B100" s="557">
        <f t="shared" si="34"/>
        <v>0</v>
      </c>
      <c r="C100" s="557">
        <v>0</v>
      </c>
      <c r="D100" s="557">
        <v>0</v>
      </c>
      <c r="E100" s="557">
        <v>0</v>
      </c>
      <c r="F100" s="557">
        <v>0</v>
      </c>
      <c r="G100" s="558">
        <f t="shared" ref="G100:G110" si="47">+((C100+F100)*0.5)</f>
        <v>0</v>
      </c>
      <c r="H100" s="558">
        <f t="shared" ref="H100:H110" si="48">+B100+G100+D100</f>
        <v>0</v>
      </c>
      <c r="I100" s="559"/>
      <c r="J100" s="560"/>
      <c r="K100" s="558">
        <f t="shared" si="35"/>
        <v>0</v>
      </c>
      <c r="L100" s="513">
        <f t="shared" si="46"/>
        <v>0</v>
      </c>
      <c r="M100" s="561">
        <f t="shared" si="44"/>
        <v>0</v>
      </c>
      <c r="O100" s="547">
        <v>13</v>
      </c>
      <c r="P100" s="557">
        <f t="shared" si="36"/>
        <v>0</v>
      </c>
      <c r="Q100" s="557">
        <f t="shared" si="37"/>
        <v>0</v>
      </c>
      <c r="R100" s="562">
        <v>0</v>
      </c>
      <c r="S100" s="562">
        <v>0</v>
      </c>
      <c r="T100" s="562">
        <v>0</v>
      </c>
      <c r="U100" s="562">
        <f t="shared" ref="U100:U110" si="49">+((Q100+T100)*0.5)</f>
        <v>0</v>
      </c>
      <c r="V100" s="562">
        <f t="shared" si="39"/>
        <v>0</v>
      </c>
      <c r="W100" s="559"/>
      <c r="X100" s="563">
        <f t="shared" si="45"/>
        <v>0</v>
      </c>
      <c r="Y100" s="562">
        <f t="shared" si="40"/>
        <v>0</v>
      </c>
    </row>
    <row r="101" spans="1:29">
      <c r="A101" s="547">
        <v>17</v>
      </c>
      <c r="B101" s="557">
        <f t="shared" si="34"/>
        <v>16619.910400000001</v>
      </c>
      <c r="C101" s="557">
        <v>0</v>
      </c>
      <c r="D101" s="557">
        <v>0</v>
      </c>
      <c r="E101" s="557">
        <v>0</v>
      </c>
      <c r="F101" s="557">
        <v>0</v>
      </c>
      <c r="G101" s="558">
        <f t="shared" si="47"/>
        <v>0</v>
      </c>
      <c r="H101" s="558">
        <f t="shared" si="48"/>
        <v>16619.910400000001</v>
      </c>
      <c r="I101" s="559">
        <v>8</v>
      </c>
      <c r="J101" s="560">
        <f t="shared" ref="J101:J110" si="50">H101*I101/100</f>
        <v>1329.592832</v>
      </c>
      <c r="K101" s="558">
        <f t="shared" si="35"/>
        <v>15290.317568</v>
      </c>
      <c r="L101" s="513">
        <f t="shared" si="46"/>
        <v>1329.592832</v>
      </c>
      <c r="M101" s="561">
        <f t="shared" si="44"/>
        <v>0</v>
      </c>
      <c r="O101" s="547">
        <v>17</v>
      </c>
      <c r="P101" s="557">
        <f t="shared" si="36"/>
        <v>16620.316672000001</v>
      </c>
      <c r="Q101" s="557">
        <f t="shared" si="37"/>
        <v>0</v>
      </c>
      <c r="R101" s="562">
        <v>0</v>
      </c>
      <c r="S101" s="562">
        <v>0</v>
      </c>
      <c r="T101" s="562">
        <v>0</v>
      </c>
      <c r="U101" s="562">
        <f t="shared" si="49"/>
        <v>0</v>
      </c>
      <c r="V101" s="562">
        <f t="shared" si="39"/>
        <v>16620.316672000001</v>
      </c>
      <c r="W101" s="559">
        <v>8</v>
      </c>
      <c r="X101" s="563">
        <f t="shared" si="45"/>
        <v>1329.6253337600001</v>
      </c>
      <c r="Y101" s="562">
        <f t="shared" si="40"/>
        <v>15290.691338240002</v>
      </c>
    </row>
    <row r="102" spans="1:29">
      <c r="A102" s="547">
        <v>38</v>
      </c>
      <c r="B102" s="557">
        <f t="shared" si="34"/>
        <v>7784048.4106000001</v>
      </c>
      <c r="C102" s="557">
        <v>1135200</v>
      </c>
      <c r="D102" s="557">
        <v>1135200</v>
      </c>
      <c r="E102" s="557">
        <v>0</v>
      </c>
      <c r="F102" s="557">
        <v>0</v>
      </c>
      <c r="G102" s="558">
        <f t="shared" si="47"/>
        <v>567600</v>
      </c>
      <c r="H102" s="558">
        <f t="shared" si="48"/>
        <v>9486848.4105999991</v>
      </c>
      <c r="I102" s="559">
        <v>30</v>
      </c>
      <c r="J102" s="560">
        <f t="shared" si="50"/>
        <v>2846054.5231799996</v>
      </c>
      <c r="K102" s="558">
        <f t="shared" si="35"/>
        <v>6073193.8874199996</v>
      </c>
      <c r="L102" s="513">
        <f t="shared" si="46"/>
        <v>2846054.5231799996</v>
      </c>
      <c r="M102" s="561">
        <f t="shared" si="44"/>
        <v>0</v>
      </c>
      <c r="O102" s="547">
        <v>38</v>
      </c>
      <c r="P102" s="557">
        <f t="shared" si="36"/>
        <v>11037612.1391</v>
      </c>
      <c r="Q102" s="557">
        <f t="shared" si="37"/>
        <v>1135200</v>
      </c>
      <c r="R102" s="562">
        <v>0</v>
      </c>
      <c r="S102" s="562">
        <v>0</v>
      </c>
      <c r="T102" s="562">
        <v>0</v>
      </c>
      <c r="U102" s="562">
        <f t="shared" si="49"/>
        <v>567600</v>
      </c>
      <c r="V102" s="562">
        <f t="shared" si="39"/>
        <v>11605212.1391</v>
      </c>
      <c r="W102" s="559">
        <v>30</v>
      </c>
      <c r="X102" s="563">
        <f t="shared" si="45"/>
        <v>3481563.6417299998</v>
      </c>
      <c r="Y102" s="562">
        <f t="shared" si="40"/>
        <v>8691248.4973700009</v>
      </c>
    </row>
    <row r="103" spans="1:29">
      <c r="A103" s="547">
        <v>41</v>
      </c>
      <c r="B103" s="557">
        <f t="shared" si="34"/>
        <v>39197524.785010323</v>
      </c>
      <c r="C103" s="557">
        <v>75599378.456972718</v>
      </c>
      <c r="D103" s="557">
        <v>71010868.99697271</v>
      </c>
      <c r="E103" s="557">
        <v>0</v>
      </c>
      <c r="F103" s="557">
        <v>0</v>
      </c>
      <c r="G103" s="558">
        <f t="shared" si="47"/>
        <v>37799689.228486359</v>
      </c>
      <c r="H103" s="558">
        <f t="shared" si="48"/>
        <v>148008083.01046938</v>
      </c>
      <c r="I103" s="559">
        <v>25</v>
      </c>
      <c r="J103" s="560">
        <f t="shared" si="50"/>
        <v>37002020.752617344</v>
      </c>
      <c r="K103" s="558">
        <f t="shared" si="35"/>
        <v>77794882.489365697</v>
      </c>
      <c r="L103" s="513">
        <f t="shared" si="46"/>
        <v>37002020.752617344</v>
      </c>
      <c r="M103" s="561">
        <f t="shared" si="44"/>
        <v>0</v>
      </c>
      <c r="O103" s="547">
        <v>41</v>
      </c>
      <c r="P103" s="557">
        <f t="shared" si="36"/>
        <v>43383547.365180403</v>
      </c>
      <c r="Q103" s="557">
        <f t="shared" si="37"/>
        <v>75599378.456972718</v>
      </c>
      <c r="R103" s="562">
        <v>0</v>
      </c>
      <c r="S103" s="562">
        <v>0</v>
      </c>
      <c r="T103" s="562">
        <v>0</v>
      </c>
      <c r="U103" s="562">
        <f t="shared" si="49"/>
        <v>37799689.228486359</v>
      </c>
      <c r="V103" s="562">
        <f t="shared" si="39"/>
        <v>81183236.593666762</v>
      </c>
      <c r="W103" s="559">
        <v>25</v>
      </c>
      <c r="X103" s="563">
        <f t="shared" si="45"/>
        <v>20295809.148416691</v>
      </c>
      <c r="Y103" s="562">
        <f t="shared" si="40"/>
        <v>98687116.673736423</v>
      </c>
    </row>
    <row r="104" spans="1:29">
      <c r="A104" s="547">
        <v>45</v>
      </c>
      <c r="B104" s="557">
        <f t="shared" si="34"/>
        <v>4100.6900000000005</v>
      </c>
      <c r="C104" s="557">
        <v>0</v>
      </c>
      <c r="D104" s="557">
        <v>0</v>
      </c>
      <c r="E104" s="557">
        <v>0</v>
      </c>
      <c r="F104" s="557">
        <v>0</v>
      </c>
      <c r="G104" s="558">
        <f t="shared" si="47"/>
        <v>0</v>
      </c>
      <c r="H104" s="558">
        <f t="shared" si="48"/>
        <v>4100.6900000000005</v>
      </c>
      <c r="I104" s="559">
        <v>45</v>
      </c>
      <c r="J104" s="560">
        <f t="shared" si="50"/>
        <v>1845.3105000000003</v>
      </c>
      <c r="K104" s="558">
        <f t="shared" si="35"/>
        <v>2255.3795</v>
      </c>
      <c r="L104" s="513">
        <f t="shared" si="46"/>
        <v>1845.3105000000003</v>
      </c>
      <c r="M104" s="561">
        <f t="shared" si="44"/>
        <v>0</v>
      </c>
      <c r="O104" s="547">
        <v>45</v>
      </c>
      <c r="P104" s="557">
        <f t="shared" si="36"/>
        <v>4100.8109999999997</v>
      </c>
      <c r="Q104" s="557">
        <f t="shared" si="37"/>
        <v>0</v>
      </c>
      <c r="R104" s="562">
        <v>0</v>
      </c>
      <c r="S104" s="562">
        <v>0</v>
      </c>
      <c r="T104" s="562">
        <v>0</v>
      </c>
      <c r="U104" s="562">
        <f t="shared" si="49"/>
        <v>0</v>
      </c>
      <c r="V104" s="562">
        <f t="shared" si="39"/>
        <v>4100.8109999999997</v>
      </c>
      <c r="W104" s="559">
        <v>45</v>
      </c>
      <c r="X104" s="563">
        <f t="shared" si="45"/>
        <v>1845.3649499999999</v>
      </c>
      <c r="Y104" s="562">
        <f t="shared" si="40"/>
        <v>2255.4460499999996</v>
      </c>
    </row>
    <row r="105" spans="1:29">
      <c r="A105" s="565">
        <v>49</v>
      </c>
      <c r="B105" s="557">
        <f t="shared" si="34"/>
        <v>0</v>
      </c>
      <c r="C105" s="557">
        <v>0</v>
      </c>
      <c r="D105" s="557">
        <v>0</v>
      </c>
      <c r="E105" s="557">
        <v>0</v>
      </c>
      <c r="F105" s="557">
        <v>0</v>
      </c>
      <c r="G105" s="558">
        <f t="shared" si="47"/>
        <v>0</v>
      </c>
      <c r="H105" s="558">
        <f t="shared" si="48"/>
        <v>0</v>
      </c>
      <c r="I105" s="559">
        <v>8</v>
      </c>
      <c r="J105" s="560">
        <f t="shared" si="50"/>
        <v>0</v>
      </c>
      <c r="K105" s="558">
        <f t="shared" si="35"/>
        <v>0</v>
      </c>
      <c r="L105" s="513"/>
      <c r="M105" s="561">
        <f t="shared" si="44"/>
        <v>0</v>
      </c>
      <c r="O105" s="565">
        <v>49</v>
      </c>
      <c r="P105" s="557">
        <f t="shared" si="36"/>
        <v>0</v>
      </c>
      <c r="Q105" s="557">
        <f t="shared" si="37"/>
        <v>0</v>
      </c>
      <c r="R105" s="562">
        <v>0</v>
      </c>
      <c r="S105" s="562">
        <v>0</v>
      </c>
      <c r="T105" s="562">
        <v>0</v>
      </c>
      <c r="U105" s="562">
        <f t="shared" si="49"/>
        <v>0</v>
      </c>
      <c r="V105" s="562">
        <f t="shared" si="39"/>
        <v>0</v>
      </c>
      <c r="W105" s="559">
        <v>8</v>
      </c>
      <c r="X105" s="563">
        <f t="shared" si="45"/>
        <v>0</v>
      </c>
      <c r="Y105" s="562">
        <f t="shared" si="40"/>
        <v>0</v>
      </c>
    </row>
    <row r="106" spans="1:29">
      <c r="A106" s="565">
        <v>50</v>
      </c>
      <c r="B106" s="557">
        <f t="shared" si="34"/>
        <v>2692330.2643765826</v>
      </c>
      <c r="C106" s="557">
        <v>4286094.8364104005</v>
      </c>
      <c r="D106" s="557">
        <v>3778499.2864103997</v>
      </c>
      <c r="E106" s="557">
        <v>0</v>
      </c>
      <c r="F106" s="557">
        <v>0</v>
      </c>
      <c r="G106" s="558">
        <f t="shared" si="47"/>
        <v>2143047.4182052002</v>
      </c>
      <c r="H106" s="558">
        <f t="shared" si="48"/>
        <v>8613876.9689921811</v>
      </c>
      <c r="I106" s="559">
        <v>55</v>
      </c>
      <c r="J106" s="560">
        <f t="shared" si="50"/>
        <v>4737632.3329456998</v>
      </c>
      <c r="K106" s="558">
        <f t="shared" si="35"/>
        <v>2240792.7678412832</v>
      </c>
      <c r="L106" s="513">
        <f>+H106*I106/100</f>
        <v>4737632.3329456998</v>
      </c>
      <c r="M106" s="561">
        <f t="shared" si="44"/>
        <v>0</v>
      </c>
      <c r="O106" s="565">
        <v>50</v>
      </c>
      <c r="P106" s="557">
        <f t="shared" si="36"/>
        <v>6232014.8307554172</v>
      </c>
      <c r="Q106" s="557">
        <f t="shared" si="37"/>
        <v>4286094.8364104005</v>
      </c>
      <c r="R106" s="562">
        <v>0</v>
      </c>
      <c r="S106" s="562">
        <v>0</v>
      </c>
      <c r="T106" s="562">
        <v>0</v>
      </c>
      <c r="U106" s="562">
        <f t="shared" si="49"/>
        <v>2143047.4182052002</v>
      </c>
      <c r="V106" s="562">
        <f t="shared" si="39"/>
        <v>8375062.2489606179</v>
      </c>
      <c r="W106" s="559">
        <v>55</v>
      </c>
      <c r="X106" s="563">
        <f t="shared" si="45"/>
        <v>4606284.23692834</v>
      </c>
      <c r="Y106" s="562">
        <f t="shared" si="40"/>
        <v>5911825.4302374776</v>
      </c>
    </row>
    <row r="107" spans="1:29">
      <c r="A107" s="547">
        <v>51</v>
      </c>
      <c r="B107" s="557">
        <f t="shared" si="34"/>
        <v>3625961995.3474951</v>
      </c>
      <c r="C107" s="557">
        <v>409608606.09812587</v>
      </c>
      <c r="D107" s="557">
        <v>409608606.09812587</v>
      </c>
      <c r="E107" s="557">
        <v>0</v>
      </c>
      <c r="F107" s="557">
        <v>0</v>
      </c>
      <c r="G107" s="558">
        <f t="shared" si="47"/>
        <v>204804303.04906294</v>
      </c>
      <c r="H107" s="558">
        <f t="shared" si="48"/>
        <v>4240374904.4946837</v>
      </c>
      <c r="I107" s="559">
        <v>6</v>
      </c>
      <c r="J107" s="560">
        <f t="shared" si="50"/>
        <v>254422494.26968101</v>
      </c>
      <c r="K107" s="558">
        <f t="shared" si="35"/>
        <v>3781148107.17594</v>
      </c>
      <c r="L107" s="513">
        <f>+H107*I107/100</f>
        <v>254422494.26968101</v>
      </c>
      <c r="M107" s="561">
        <f t="shared" si="44"/>
        <v>0</v>
      </c>
      <c r="O107" s="547">
        <v>51</v>
      </c>
      <c r="P107" s="557">
        <f t="shared" si="36"/>
        <v>3665369955.2581029</v>
      </c>
      <c r="Q107" s="557">
        <f t="shared" si="37"/>
        <v>409608606.09812587</v>
      </c>
      <c r="R107" s="562">
        <v>0</v>
      </c>
      <c r="S107" s="562">
        <v>0</v>
      </c>
      <c r="T107" s="562">
        <v>0</v>
      </c>
      <c r="U107" s="562">
        <f t="shared" si="49"/>
        <v>204804303.04906294</v>
      </c>
      <c r="V107" s="562">
        <f t="shared" si="39"/>
        <v>3870174258.3071656</v>
      </c>
      <c r="W107" s="559">
        <v>6</v>
      </c>
      <c r="X107" s="563">
        <f t="shared" si="45"/>
        <v>232210455.49842995</v>
      </c>
      <c r="Y107" s="562">
        <f t="shared" si="40"/>
        <v>3842768105.8577991</v>
      </c>
    </row>
    <row r="108" spans="1:29">
      <c r="A108" s="547">
        <v>43.2</v>
      </c>
      <c r="B108" s="557">
        <f t="shared" si="34"/>
        <v>0</v>
      </c>
      <c r="C108" s="557">
        <v>0</v>
      </c>
      <c r="D108" s="557">
        <v>0</v>
      </c>
      <c r="E108" s="557">
        <v>0</v>
      </c>
      <c r="F108" s="557">
        <v>0</v>
      </c>
      <c r="G108" s="558">
        <f t="shared" si="47"/>
        <v>0</v>
      </c>
      <c r="H108" s="558">
        <f t="shared" si="48"/>
        <v>0</v>
      </c>
      <c r="I108" s="559">
        <v>50</v>
      </c>
      <c r="J108" s="560">
        <f t="shared" si="50"/>
        <v>0</v>
      </c>
      <c r="K108" s="558">
        <f t="shared" si="35"/>
        <v>0</v>
      </c>
      <c r="L108" s="513">
        <f>+H108*I108/100</f>
        <v>0</v>
      </c>
      <c r="M108" s="561">
        <f t="shared" si="44"/>
        <v>0</v>
      </c>
      <c r="O108" s="547">
        <v>43.2</v>
      </c>
      <c r="P108" s="557">
        <f t="shared" si="36"/>
        <v>0</v>
      </c>
      <c r="Q108" s="557">
        <f t="shared" si="37"/>
        <v>0</v>
      </c>
      <c r="R108" s="562">
        <v>0</v>
      </c>
      <c r="S108" s="562">
        <v>0</v>
      </c>
      <c r="T108" s="562">
        <v>0</v>
      </c>
      <c r="U108" s="562">
        <f t="shared" si="49"/>
        <v>0</v>
      </c>
      <c r="V108" s="562">
        <f t="shared" si="39"/>
        <v>0</v>
      </c>
      <c r="W108" s="559">
        <v>50</v>
      </c>
      <c r="X108" s="563">
        <f t="shared" si="45"/>
        <v>0</v>
      </c>
      <c r="Y108" s="562">
        <f t="shared" si="40"/>
        <v>0</v>
      </c>
    </row>
    <row r="109" spans="1:29">
      <c r="A109" s="547" t="s">
        <v>158</v>
      </c>
      <c r="B109" s="557">
        <f t="shared" si="34"/>
        <v>30214881.630783003</v>
      </c>
      <c r="C109" s="557">
        <v>0</v>
      </c>
      <c r="D109" s="557">
        <v>0</v>
      </c>
      <c r="E109" s="557">
        <v>0</v>
      </c>
      <c r="F109" s="557">
        <v>0</v>
      </c>
      <c r="G109" s="558">
        <f t="shared" si="47"/>
        <v>0</v>
      </c>
      <c r="H109" s="558">
        <f t="shared" si="48"/>
        <v>30214881.630783003</v>
      </c>
      <c r="I109" s="559">
        <v>7</v>
      </c>
      <c r="J109" s="560">
        <f t="shared" si="50"/>
        <v>2115041.7141548102</v>
      </c>
      <c r="K109" s="558">
        <f t="shared" si="35"/>
        <v>28099839.916628193</v>
      </c>
      <c r="L109" s="513">
        <f>+H109*I109/100</f>
        <v>2115041.7141548102</v>
      </c>
      <c r="M109" s="561">
        <f t="shared" si="44"/>
        <v>0</v>
      </c>
      <c r="O109" s="547" t="s">
        <v>158</v>
      </c>
      <c r="P109" s="557">
        <f t="shared" si="36"/>
        <v>30214881.630783003</v>
      </c>
      <c r="Q109" s="557">
        <f t="shared" si="37"/>
        <v>0</v>
      </c>
      <c r="R109" s="562">
        <v>0</v>
      </c>
      <c r="S109" s="562">
        <v>0</v>
      </c>
      <c r="T109" s="562">
        <v>0</v>
      </c>
      <c r="U109" s="562">
        <f t="shared" si="49"/>
        <v>0</v>
      </c>
      <c r="V109" s="562">
        <f t="shared" si="39"/>
        <v>30214881.630783003</v>
      </c>
      <c r="W109" s="559">
        <v>7</v>
      </c>
      <c r="X109" s="563">
        <f t="shared" si="45"/>
        <v>2115041.7141548102</v>
      </c>
      <c r="Y109" s="562">
        <f t="shared" si="40"/>
        <v>28099839.916628193</v>
      </c>
    </row>
    <row r="110" spans="1:29">
      <c r="A110" s="551">
        <v>14.1</v>
      </c>
      <c r="B110" s="557">
        <f t="shared" si="34"/>
        <v>21663.1076875</v>
      </c>
      <c r="C110" s="557">
        <v>0</v>
      </c>
      <c r="D110" s="557">
        <v>0</v>
      </c>
      <c r="E110" s="557">
        <v>0</v>
      </c>
      <c r="F110" s="557">
        <v>0</v>
      </c>
      <c r="G110" s="558">
        <f t="shared" si="47"/>
        <v>0</v>
      </c>
      <c r="H110" s="558">
        <f t="shared" si="48"/>
        <v>21663.1076875</v>
      </c>
      <c r="I110" s="559">
        <v>5</v>
      </c>
      <c r="J110" s="560">
        <f t="shared" si="50"/>
        <v>1083.155384375</v>
      </c>
      <c r="K110" s="558">
        <f t="shared" si="35"/>
        <v>20579.952303124999</v>
      </c>
      <c r="L110" s="513">
        <f>+H110*I110/100</f>
        <v>1083.155384375</v>
      </c>
      <c r="M110" s="561">
        <f t="shared" si="44"/>
        <v>0</v>
      </c>
      <c r="O110" s="551">
        <v>14.1</v>
      </c>
      <c r="P110" s="557">
        <f t="shared" si="36"/>
        <v>21813.882187499999</v>
      </c>
      <c r="Q110" s="557">
        <f t="shared" si="37"/>
        <v>0</v>
      </c>
      <c r="R110" s="562">
        <v>0</v>
      </c>
      <c r="S110" s="562">
        <v>0</v>
      </c>
      <c r="T110" s="562">
        <v>0</v>
      </c>
      <c r="U110" s="566">
        <f t="shared" si="49"/>
        <v>0</v>
      </c>
      <c r="V110" s="566">
        <f t="shared" si="39"/>
        <v>21813.882187499999</v>
      </c>
      <c r="W110" s="559">
        <v>5</v>
      </c>
      <c r="X110" s="563">
        <f t="shared" si="45"/>
        <v>1090.6941093749999</v>
      </c>
      <c r="Y110" s="566">
        <f t="shared" si="40"/>
        <v>20723.188078125</v>
      </c>
    </row>
    <row r="111" spans="1:29" ht="13.5" thickBot="1">
      <c r="A111" s="567" t="s">
        <v>84</v>
      </c>
      <c r="B111" s="568">
        <f t="shared" ref="B111:H111" si="51">SUM(B91:B110)</f>
        <v>5156973788.9406738</v>
      </c>
      <c r="C111" s="568">
        <f t="shared" si="51"/>
        <v>524279494.43116957</v>
      </c>
      <c r="D111" s="568">
        <f t="shared" si="51"/>
        <v>518739925.54116958</v>
      </c>
      <c r="E111" s="568">
        <f t="shared" si="51"/>
        <v>0</v>
      </c>
      <c r="F111" s="568">
        <f t="shared" si="51"/>
        <v>0</v>
      </c>
      <c r="G111" s="568">
        <f t="shared" si="51"/>
        <v>257996938.51849076</v>
      </c>
      <c r="H111" s="568">
        <f t="shared" si="51"/>
        <v>5933710653.0003338</v>
      </c>
      <c r="I111" s="568"/>
      <c r="J111" s="568">
        <f>SUM(J91:J110)</f>
        <v>386933650.19349712</v>
      </c>
      <c r="K111" s="568">
        <f>SUM(K91:K110)</f>
        <v>5294319633.1783447</v>
      </c>
      <c r="L111" s="513">
        <f>SUM(L91:L110)</f>
        <v>386933650.19349712</v>
      </c>
      <c r="M111" s="569" t="s">
        <v>168</v>
      </c>
      <c r="O111" s="570" t="s">
        <v>84</v>
      </c>
      <c r="P111" s="571">
        <f t="shared" ref="P111:V111" si="52">SUM(P91:P110)</f>
        <v>5219027951.8186741</v>
      </c>
      <c r="Q111" s="571">
        <f t="shared" si="52"/>
        <v>524279494.43116957</v>
      </c>
      <c r="R111" s="571">
        <f t="shared" si="52"/>
        <v>0</v>
      </c>
      <c r="S111" s="571">
        <f t="shared" si="52"/>
        <v>0</v>
      </c>
      <c r="T111" s="571">
        <f t="shared" si="52"/>
        <v>0</v>
      </c>
      <c r="U111" s="571">
        <f t="shared" si="52"/>
        <v>262139747.21558478</v>
      </c>
      <c r="V111" s="571">
        <f t="shared" si="52"/>
        <v>5481167699.0342588</v>
      </c>
      <c r="W111" s="571"/>
      <c r="X111" s="571">
        <f>SUM(X91:X110)</f>
        <v>345815827.17941421</v>
      </c>
      <c r="Y111" s="571">
        <f>SUM(Y91:Y110)</f>
        <v>5397491619.0704288</v>
      </c>
      <c r="AC111" s="513">
        <f>J111-X111</f>
        <v>41117823.014082909</v>
      </c>
    </row>
    <row r="112" spans="1:29" ht="13.5" thickTop="1">
      <c r="A112" s="553"/>
      <c r="B112" s="513" t="s">
        <v>175</v>
      </c>
      <c r="C112" s="513">
        <f>C120</f>
        <v>35752699.667780869</v>
      </c>
      <c r="D112" s="513">
        <f>D120</f>
        <v>35752699.667780869</v>
      </c>
      <c r="F112" s="513"/>
      <c r="G112" s="513"/>
      <c r="H112" s="513"/>
      <c r="K112" s="513"/>
      <c r="L112" s="517"/>
      <c r="O112" s="554"/>
      <c r="P112" s="515" t="s">
        <v>159</v>
      </c>
      <c r="Q112" s="515">
        <f>C120</f>
        <v>35752699.667780869</v>
      </c>
      <c r="R112" s="515"/>
      <c r="S112" s="515"/>
      <c r="T112" s="515"/>
      <c r="U112" s="515"/>
      <c r="V112" s="515"/>
      <c r="W112" s="515"/>
      <c r="X112" s="515"/>
      <c r="Y112" s="515"/>
    </row>
    <row r="113" spans="1:25" ht="13.5" thickBot="1">
      <c r="A113" s="553"/>
      <c r="B113" s="513"/>
      <c r="C113" s="516">
        <f>SUM(C111:C112)</f>
        <v>560032194.09895039</v>
      </c>
      <c r="D113" s="516">
        <f>SUM(D111:D112)</f>
        <v>554492625.2089504</v>
      </c>
      <c r="E113" s="513"/>
      <c r="G113" s="513"/>
      <c r="O113" s="553"/>
      <c r="P113" s="513"/>
      <c r="Q113" s="516">
        <f>SUM(Q111:Q112)</f>
        <v>560032194.09895039</v>
      </c>
      <c r="R113" s="561"/>
      <c r="S113" s="513"/>
      <c r="T113" s="513"/>
      <c r="U113" s="513"/>
      <c r="V113" s="513"/>
      <c r="W113" s="513"/>
      <c r="X113" s="513"/>
      <c r="Y113" s="513"/>
    </row>
    <row r="114" spans="1:25" ht="13.5" thickTop="1">
      <c r="B114" s="506" t="s">
        <v>160</v>
      </c>
      <c r="C114" s="513">
        <v>-56519164.662506819</v>
      </c>
      <c r="D114" s="513">
        <v>-62058733.552506804</v>
      </c>
    </row>
    <row r="115" spans="1:25">
      <c r="C115" s="513"/>
      <c r="D115" s="513"/>
    </row>
    <row r="116" spans="1:25">
      <c r="B116" s="518" t="s">
        <v>117</v>
      </c>
      <c r="C116" s="519" t="s">
        <v>162</v>
      </c>
      <c r="D116" s="520" t="s">
        <v>163</v>
      </c>
    </row>
    <row r="117" spans="1:25">
      <c r="B117" s="521" t="s">
        <v>164</v>
      </c>
      <c r="C117" s="522">
        <v>0</v>
      </c>
      <c r="D117" s="522">
        <v>0</v>
      </c>
    </row>
    <row r="118" spans="1:25">
      <c r="B118" s="521" t="s">
        <v>181</v>
      </c>
      <c r="C118" s="522">
        <v>8223120.9235895993</v>
      </c>
      <c r="D118" s="522">
        <f>C118</f>
        <v>8223120.9235895993</v>
      </c>
    </row>
    <row r="119" spans="1:25">
      <c r="B119" s="521" t="s">
        <v>182</v>
      </c>
      <c r="C119" s="522">
        <v>27529578.744191267</v>
      </c>
      <c r="D119" s="522">
        <f>C119</f>
        <v>27529578.744191267</v>
      </c>
    </row>
    <row r="120" spans="1:25" ht="13.5" thickBot="1">
      <c r="B120" s="522"/>
      <c r="C120" s="523">
        <f>SUM(C117:C119)</f>
        <v>35752699.667780869</v>
      </c>
      <c r="D120" s="523">
        <f>SUM(D117:D119)</f>
        <v>35752699.667780869</v>
      </c>
    </row>
    <row r="121" spans="1:25" ht="13.5" thickTop="1"/>
    <row r="125" spans="1:25" ht="26.25" hidden="1">
      <c r="A125" s="524" t="s">
        <v>126</v>
      </c>
      <c r="B125" s="525"/>
      <c r="C125" s="525"/>
      <c r="D125" s="526"/>
      <c r="E125" s="526"/>
      <c r="F125" s="526"/>
      <c r="G125" s="526"/>
      <c r="H125" s="527" t="s">
        <v>127</v>
      </c>
      <c r="I125" s="528"/>
      <c r="J125" s="529" t="s">
        <v>128</v>
      </c>
      <c r="K125" s="530"/>
      <c r="M125" s="531"/>
      <c r="O125" s="524" t="s">
        <v>126</v>
      </c>
      <c r="P125" s="524"/>
      <c r="Q125" s="525"/>
      <c r="R125" s="526"/>
      <c r="S125" s="526"/>
      <c r="T125" s="526"/>
      <c r="U125" s="526"/>
      <c r="V125" s="527" t="s">
        <v>127</v>
      </c>
      <c r="W125" s="528"/>
      <c r="X125" s="529" t="s">
        <v>129</v>
      </c>
      <c r="Y125" s="532"/>
    </row>
    <row r="126" spans="1:25" ht="18.75" hidden="1">
      <c r="A126" s="533" t="s">
        <v>370</v>
      </c>
      <c r="B126" s="525"/>
      <c r="C126" s="525"/>
      <c r="D126" s="526"/>
      <c r="E126" s="526"/>
      <c r="F126" s="526"/>
      <c r="G126" s="526"/>
      <c r="H126" s="534" t="s">
        <v>131</v>
      </c>
      <c r="I126" s="528"/>
      <c r="J126" s="535" t="s">
        <v>132</v>
      </c>
      <c r="K126" s="528"/>
      <c r="M126" s="531"/>
      <c r="O126" s="533" t="str">
        <f>A126</f>
        <v>Year- 2022 LRP</v>
      </c>
      <c r="P126" s="533"/>
      <c r="Q126" s="525"/>
      <c r="R126" s="526"/>
      <c r="S126" s="526"/>
      <c r="T126" s="526"/>
      <c r="U126" s="526"/>
      <c r="V126" s="534" t="s">
        <v>131</v>
      </c>
      <c r="W126" s="528"/>
      <c r="X126" s="535" t="s">
        <v>132</v>
      </c>
      <c r="Y126" s="528"/>
    </row>
    <row r="127" spans="1:25" ht="18.75" hidden="1">
      <c r="A127" s="524" t="s">
        <v>133</v>
      </c>
      <c r="B127" s="525"/>
      <c r="C127" s="525"/>
      <c r="D127" s="526"/>
      <c r="E127" s="526"/>
      <c r="F127" s="526"/>
      <c r="G127" s="526"/>
      <c r="H127" s="526"/>
      <c r="I127" s="526"/>
      <c r="J127" s="526"/>
      <c r="K127" s="526"/>
      <c r="M127" s="506"/>
      <c r="O127" s="524" t="s">
        <v>133</v>
      </c>
      <c r="P127" s="524"/>
      <c r="Q127" s="525"/>
      <c r="R127" s="526"/>
      <c r="S127" s="526"/>
      <c r="T127" s="526"/>
      <c r="U127" s="526"/>
      <c r="V127" s="526"/>
      <c r="W127" s="526"/>
      <c r="X127" s="526"/>
      <c r="Y127" s="526"/>
    </row>
    <row r="128" spans="1:25" hidden="1">
      <c r="A128" s="536"/>
      <c r="B128" s="537"/>
      <c r="C128" s="526"/>
      <c r="D128" s="526"/>
      <c r="E128" s="526"/>
      <c r="F128" s="526"/>
      <c r="G128" s="526"/>
      <c r="H128" s="526"/>
      <c r="I128" s="526"/>
      <c r="J128" s="526"/>
      <c r="K128" s="526"/>
      <c r="M128" s="506"/>
      <c r="O128" s="536"/>
      <c r="P128" s="537"/>
      <c r="Q128" s="526"/>
      <c r="R128" s="526"/>
      <c r="S128" s="526"/>
      <c r="T128" s="526"/>
      <c r="U128" s="526"/>
      <c r="V128" s="526"/>
      <c r="W128" s="526"/>
      <c r="X128" s="526"/>
      <c r="Y128" s="526"/>
    </row>
    <row r="129" spans="1:25" hidden="1">
      <c r="A129" s="538"/>
      <c r="B129" s="539" t="s">
        <v>134</v>
      </c>
      <c r="C129" s="540" t="s">
        <v>135</v>
      </c>
      <c r="D129" s="541" t="s">
        <v>136</v>
      </c>
      <c r="E129" s="538"/>
      <c r="F129" s="540" t="s">
        <v>137</v>
      </c>
      <c r="G129" s="541" t="s">
        <v>138</v>
      </c>
      <c r="H129" s="540" t="s">
        <v>139</v>
      </c>
      <c r="I129" s="538"/>
      <c r="J129" s="541" t="s">
        <v>25</v>
      </c>
      <c r="K129" s="542" t="s">
        <v>140</v>
      </c>
      <c r="M129" s="506"/>
      <c r="O129" s="540"/>
      <c r="P129" s="539" t="s">
        <v>134</v>
      </c>
      <c r="Q129" s="540" t="s">
        <v>135</v>
      </c>
      <c r="R129" s="540" t="s">
        <v>136</v>
      </c>
      <c r="S129" s="540"/>
      <c r="T129" s="540" t="s">
        <v>137</v>
      </c>
      <c r="U129" s="540" t="s">
        <v>138</v>
      </c>
      <c r="V129" s="540" t="s">
        <v>139</v>
      </c>
      <c r="W129" s="540"/>
      <c r="X129" s="540" t="s">
        <v>25</v>
      </c>
      <c r="Y129" s="542" t="s">
        <v>140</v>
      </c>
    </row>
    <row r="130" spans="1:25" hidden="1">
      <c r="A130" s="544" t="s">
        <v>141</v>
      </c>
      <c r="B130" s="545" t="s">
        <v>142</v>
      </c>
      <c r="C130" s="544" t="s">
        <v>5</v>
      </c>
      <c r="D130" s="544" t="s">
        <v>143</v>
      </c>
      <c r="E130" s="546" t="s">
        <v>144</v>
      </c>
      <c r="F130" s="544" t="s">
        <v>145</v>
      </c>
      <c r="G130" s="547" t="s">
        <v>146</v>
      </c>
      <c r="H130" s="544" t="s">
        <v>147</v>
      </c>
      <c r="I130" s="547" t="s">
        <v>16</v>
      </c>
      <c r="J130" s="544"/>
      <c r="K130" s="548" t="s">
        <v>10</v>
      </c>
      <c r="M130" s="506"/>
      <c r="O130" s="544" t="s">
        <v>141</v>
      </c>
      <c r="P130" s="545" t="s">
        <v>142</v>
      </c>
      <c r="Q130" s="544" t="s">
        <v>5</v>
      </c>
      <c r="R130" s="544" t="s">
        <v>143</v>
      </c>
      <c r="S130" s="544" t="s">
        <v>144</v>
      </c>
      <c r="T130" s="544" t="s">
        <v>145</v>
      </c>
      <c r="U130" s="544" t="s">
        <v>146</v>
      </c>
      <c r="V130" s="544" t="s">
        <v>147</v>
      </c>
      <c r="W130" s="544" t="s">
        <v>16</v>
      </c>
      <c r="X130" s="544"/>
      <c r="Y130" s="548" t="s">
        <v>10</v>
      </c>
    </row>
    <row r="131" spans="1:25" hidden="1">
      <c r="A131" s="549" t="s">
        <v>148</v>
      </c>
      <c r="B131" s="550" t="s">
        <v>149</v>
      </c>
      <c r="C131" s="549" t="s">
        <v>84</v>
      </c>
      <c r="D131" s="551" t="s">
        <v>150</v>
      </c>
      <c r="E131" s="552"/>
      <c r="F131" s="549" t="s">
        <v>151</v>
      </c>
      <c r="G131" s="551" t="s">
        <v>152</v>
      </c>
      <c r="H131" s="549" t="s">
        <v>153</v>
      </c>
      <c r="I131" s="551" t="s">
        <v>154</v>
      </c>
      <c r="J131" s="551" t="s">
        <v>155</v>
      </c>
      <c r="K131" s="548" t="s">
        <v>179</v>
      </c>
      <c r="L131" s="553" t="s">
        <v>167</v>
      </c>
      <c r="M131" s="506"/>
      <c r="O131" s="549" t="s">
        <v>148</v>
      </c>
      <c r="P131" s="550" t="s">
        <v>149</v>
      </c>
      <c r="Q131" s="549" t="s">
        <v>84</v>
      </c>
      <c r="R131" s="549" t="s">
        <v>150</v>
      </c>
      <c r="S131" s="549"/>
      <c r="T131" s="549" t="s">
        <v>151</v>
      </c>
      <c r="U131" s="549" t="s">
        <v>152</v>
      </c>
      <c r="V131" s="549" t="s">
        <v>153</v>
      </c>
      <c r="W131" s="549" t="s">
        <v>154</v>
      </c>
      <c r="X131" s="549" t="s">
        <v>155</v>
      </c>
      <c r="Y131" s="548" t="str">
        <f>K131</f>
        <v>Dec 31,2022</v>
      </c>
    </row>
    <row r="132" spans="1:25" hidden="1">
      <c r="A132" s="541"/>
      <c r="B132" s="538"/>
      <c r="C132" s="555"/>
      <c r="D132" s="555"/>
      <c r="E132" s="538"/>
      <c r="F132" s="538"/>
      <c r="G132" s="538"/>
      <c r="H132" s="538"/>
      <c r="I132" s="547"/>
      <c r="J132" s="556"/>
      <c r="K132" s="538"/>
      <c r="M132" s="506"/>
      <c r="O132" s="541"/>
      <c r="P132" s="538"/>
      <c r="Q132" s="555"/>
      <c r="R132" s="555"/>
      <c r="S132" s="538"/>
      <c r="T132" s="538"/>
      <c r="U132" s="538"/>
      <c r="V132" s="538"/>
      <c r="W132" s="547"/>
      <c r="X132" s="556"/>
      <c r="Y132" s="538"/>
    </row>
    <row r="133" spans="1:25" hidden="1">
      <c r="A133" s="547">
        <v>1</v>
      </c>
      <c r="B133" s="557">
        <f t="shared" ref="B133:B152" si="53">K91</f>
        <v>1289873581.8670082</v>
      </c>
      <c r="C133" s="557">
        <v>0</v>
      </c>
      <c r="D133" s="557">
        <v>0</v>
      </c>
      <c r="E133" s="557">
        <v>0</v>
      </c>
      <c r="F133" s="557">
        <v>0</v>
      </c>
      <c r="G133" s="558">
        <f>+((C133+F133)*0.5)</f>
        <v>0</v>
      </c>
      <c r="H133" s="558">
        <f>+B133+G133+D133</f>
        <v>1289873581.8670082</v>
      </c>
      <c r="I133" s="559">
        <v>4</v>
      </c>
      <c r="J133" s="560">
        <f>H133*I133/100</f>
        <v>51594943.274680331</v>
      </c>
      <c r="K133" s="558">
        <f t="shared" ref="K133:K152" si="54">+B133+C133+F133-J133</f>
        <v>1238278638.5923278</v>
      </c>
      <c r="L133" s="513">
        <f>+H133*I133/100</f>
        <v>51594943.274680331</v>
      </c>
      <c r="M133" s="561">
        <f>J133-L133</f>
        <v>0</v>
      </c>
      <c r="O133" s="547">
        <v>1</v>
      </c>
      <c r="P133" s="557">
        <f t="shared" ref="P133:P152" si="55">Y91</f>
        <v>1289873581.5131133</v>
      </c>
      <c r="Q133" s="557">
        <f t="shared" ref="Q133:Q152" si="56">C133</f>
        <v>0</v>
      </c>
      <c r="R133" s="562">
        <v>0</v>
      </c>
      <c r="S133" s="562">
        <v>0</v>
      </c>
      <c r="T133" s="562">
        <v>0</v>
      </c>
      <c r="U133" s="562">
        <f t="shared" ref="U133:U140" si="57">+((Q133+T133)*0.5)</f>
        <v>0</v>
      </c>
      <c r="V133" s="562">
        <f t="shared" ref="V133:V152" si="58">+P133+U133+R133</f>
        <v>1289873581.5131133</v>
      </c>
      <c r="W133" s="559">
        <v>4</v>
      </c>
      <c r="X133" s="563">
        <f>V133*W133/100</f>
        <v>51594943.260524534</v>
      </c>
      <c r="Y133" s="562">
        <f t="shared" ref="Y133:Y152" si="59">+P133+Q133+T133-X133</f>
        <v>1238278638.2525887</v>
      </c>
    </row>
    <row r="134" spans="1:25" hidden="1">
      <c r="A134" s="547" t="s">
        <v>157</v>
      </c>
      <c r="B134" s="557">
        <f t="shared" si="53"/>
        <v>0</v>
      </c>
      <c r="C134" s="557">
        <v>0</v>
      </c>
      <c r="D134" s="557">
        <v>0</v>
      </c>
      <c r="E134" s="557">
        <v>0</v>
      </c>
      <c r="F134" s="557">
        <v>0</v>
      </c>
      <c r="G134" s="558">
        <f t="shared" ref="G134:G139" si="60">+((C134+F134)*0.5)</f>
        <v>0</v>
      </c>
      <c r="H134" s="558">
        <f t="shared" ref="H134:H140" si="61">+B134+G134+D134</f>
        <v>0</v>
      </c>
      <c r="I134" s="559">
        <v>6</v>
      </c>
      <c r="J134" s="560">
        <f t="shared" ref="J134:J141" si="62">H134*I134/100</f>
        <v>0</v>
      </c>
      <c r="K134" s="558">
        <f t="shared" si="54"/>
        <v>0</v>
      </c>
      <c r="L134" s="513"/>
      <c r="M134" s="561">
        <f t="shared" ref="M134:M152" si="63">J134-L134</f>
        <v>0</v>
      </c>
      <c r="O134" s="547" t="s">
        <v>157</v>
      </c>
      <c r="P134" s="557">
        <f t="shared" si="55"/>
        <v>0</v>
      </c>
      <c r="Q134" s="557">
        <f t="shared" si="56"/>
        <v>0</v>
      </c>
      <c r="R134" s="562">
        <v>0</v>
      </c>
      <c r="S134" s="562">
        <v>0</v>
      </c>
      <c r="T134" s="562">
        <v>0</v>
      </c>
      <c r="U134" s="562">
        <f t="shared" si="57"/>
        <v>0</v>
      </c>
      <c r="V134" s="562">
        <f t="shared" si="58"/>
        <v>0</v>
      </c>
      <c r="W134" s="559">
        <v>6</v>
      </c>
      <c r="X134" s="563">
        <f t="shared" ref="X134:X152" si="64">V134*W134/100</f>
        <v>0</v>
      </c>
      <c r="Y134" s="562">
        <f t="shared" si="59"/>
        <v>0</v>
      </c>
    </row>
    <row r="135" spans="1:25" hidden="1">
      <c r="A135" s="547">
        <v>2</v>
      </c>
      <c r="B135" s="557">
        <f t="shared" si="53"/>
        <v>67946187.415127993</v>
      </c>
      <c r="C135" s="557">
        <v>0</v>
      </c>
      <c r="D135" s="557">
        <v>0</v>
      </c>
      <c r="E135" s="557">
        <v>0</v>
      </c>
      <c r="F135" s="557">
        <v>0</v>
      </c>
      <c r="G135" s="558">
        <f t="shared" si="60"/>
        <v>0</v>
      </c>
      <c r="H135" s="558">
        <f t="shared" si="61"/>
        <v>67946187.415127993</v>
      </c>
      <c r="I135" s="559">
        <v>6</v>
      </c>
      <c r="J135" s="560">
        <f t="shared" si="62"/>
        <v>4076771.2449076795</v>
      </c>
      <c r="K135" s="558">
        <f t="shared" si="54"/>
        <v>63869416.170220315</v>
      </c>
      <c r="L135" s="513">
        <f>+H135*I135/100</f>
        <v>4076771.2449076795</v>
      </c>
      <c r="M135" s="561">
        <f t="shared" si="63"/>
        <v>0</v>
      </c>
      <c r="O135" s="547">
        <v>2</v>
      </c>
      <c r="P135" s="557">
        <f t="shared" si="55"/>
        <v>67946187.431739673</v>
      </c>
      <c r="Q135" s="557">
        <f t="shared" si="56"/>
        <v>0</v>
      </c>
      <c r="R135" s="562">
        <v>0</v>
      </c>
      <c r="S135" s="562">
        <v>0</v>
      </c>
      <c r="T135" s="562">
        <v>0</v>
      </c>
      <c r="U135" s="562">
        <f t="shared" si="57"/>
        <v>0</v>
      </c>
      <c r="V135" s="562">
        <f t="shared" si="58"/>
        <v>67946187.431739673</v>
      </c>
      <c r="W135" s="559">
        <v>6</v>
      </c>
      <c r="X135" s="563">
        <f t="shared" si="64"/>
        <v>4076771.24590438</v>
      </c>
      <c r="Y135" s="562">
        <f t="shared" si="59"/>
        <v>63869416.185835294</v>
      </c>
    </row>
    <row r="136" spans="1:25" hidden="1">
      <c r="A136" s="547">
        <v>3</v>
      </c>
      <c r="B136" s="557">
        <f t="shared" si="53"/>
        <v>149192.68112500003</v>
      </c>
      <c r="C136" s="557">
        <v>0</v>
      </c>
      <c r="D136" s="557">
        <v>0</v>
      </c>
      <c r="E136" s="557">
        <v>0</v>
      </c>
      <c r="F136" s="557">
        <v>0</v>
      </c>
      <c r="G136" s="558">
        <f t="shared" si="60"/>
        <v>0</v>
      </c>
      <c r="H136" s="558">
        <f t="shared" si="61"/>
        <v>149192.68112500003</v>
      </c>
      <c r="I136" s="559">
        <v>5</v>
      </c>
      <c r="J136" s="560">
        <f t="shared" si="62"/>
        <v>7459.6340562500009</v>
      </c>
      <c r="K136" s="558">
        <f t="shared" si="54"/>
        <v>141733.04706875002</v>
      </c>
      <c r="L136" s="513">
        <f>+H136*I136/100</f>
        <v>7459.6340562500009</v>
      </c>
      <c r="M136" s="561">
        <f t="shared" si="63"/>
        <v>0</v>
      </c>
      <c r="O136" s="547">
        <v>3</v>
      </c>
      <c r="P136" s="557">
        <f t="shared" si="55"/>
        <v>149192.29530624999</v>
      </c>
      <c r="Q136" s="557">
        <f t="shared" si="56"/>
        <v>0</v>
      </c>
      <c r="R136" s="562">
        <v>0</v>
      </c>
      <c r="S136" s="562">
        <v>0</v>
      </c>
      <c r="T136" s="562">
        <v>0</v>
      </c>
      <c r="U136" s="562">
        <f t="shared" si="57"/>
        <v>0</v>
      </c>
      <c r="V136" s="562">
        <f t="shared" si="58"/>
        <v>149192.29530624999</v>
      </c>
      <c r="W136" s="559">
        <v>5</v>
      </c>
      <c r="X136" s="563">
        <f t="shared" si="64"/>
        <v>7459.614765312499</v>
      </c>
      <c r="Y136" s="562">
        <f t="shared" si="59"/>
        <v>141732.68054093749</v>
      </c>
    </row>
    <row r="137" spans="1:25" hidden="1">
      <c r="A137" s="547">
        <v>6</v>
      </c>
      <c r="B137" s="557">
        <f t="shared" si="53"/>
        <v>5287.4369999999999</v>
      </c>
      <c r="C137" s="557">
        <v>0</v>
      </c>
      <c r="D137" s="557">
        <v>0</v>
      </c>
      <c r="E137" s="557">
        <v>0</v>
      </c>
      <c r="F137" s="557">
        <v>0</v>
      </c>
      <c r="G137" s="558">
        <f t="shared" si="60"/>
        <v>0</v>
      </c>
      <c r="H137" s="558">
        <f t="shared" si="61"/>
        <v>5287.4369999999999</v>
      </c>
      <c r="I137" s="559">
        <v>10</v>
      </c>
      <c r="J137" s="560">
        <f t="shared" si="62"/>
        <v>528.74369999999999</v>
      </c>
      <c r="K137" s="558">
        <f t="shared" si="54"/>
        <v>4758.6932999999999</v>
      </c>
      <c r="L137" s="513">
        <f>+H137*I137/100</f>
        <v>528.74369999999999</v>
      </c>
      <c r="M137" s="561">
        <f t="shared" si="63"/>
        <v>0</v>
      </c>
      <c r="O137" s="547">
        <v>6</v>
      </c>
      <c r="P137" s="557">
        <f t="shared" si="55"/>
        <v>5287.5099000000009</v>
      </c>
      <c r="Q137" s="557">
        <f t="shared" si="56"/>
        <v>0</v>
      </c>
      <c r="R137" s="562">
        <v>0</v>
      </c>
      <c r="S137" s="562">
        <v>0</v>
      </c>
      <c r="T137" s="562">
        <v>0</v>
      </c>
      <c r="U137" s="562">
        <f t="shared" si="57"/>
        <v>0</v>
      </c>
      <c r="V137" s="562">
        <f t="shared" si="58"/>
        <v>5287.5099000000009</v>
      </c>
      <c r="W137" s="559">
        <v>10</v>
      </c>
      <c r="X137" s="563">
        <f t="shared" si="64"/>
        <v>528.75099000000012</v>
      </c>
      <c r="Y137" s="562">
        <f t="shared" si="59"/>
        <v>4758.7589100000005</v>
      </c>
    </row>
    <row r="138" spans="1:25" hidden="1">
      <c r="A138" s="547">
        <v>7</v>
      </c>
      <c r="B138" s="557">
        <f t="shared" si="53"/>
        <v>0</v>
      </c>
      <c r="C138" s="557">
        <v>0</v>
      </c>
      <c r="D138" s="557">
        <v>0</v>
      </c>
      <c r="E138" s="557">
        <v>0</v>
      </c>
      <c r="F138" s="557">
        <v>0</v>
      </c>
      <c r="G138" s="558">
        <f t="shared" si="60"/>
        <v>0</v>
      </c>
      <c r="H138" s="558">
        <f t="shared" si="61"/>
        <v>0</v>
      </c>
      <c r="I138" s="559">
        <v>15</v>
      </c>
      <c r="J138" s="560">
        <f t="shared" si="62"/>
        <v>0</v>
      </c>
      <c r="K138" s="558">
        <f t="shared" si="54"/>
        <v>0</v>
      </c>
      <c r="L138" s="513"/>
      <c r="M138" s="561">
        <f t="shared" si="63"/>
        <v>0</v>
      </c>
      <c r="O138" s="547">
        <v>7</v>
      </c>
      <c r="P138" s="557">
        <f t="shared" si="55"/>
        <v>0</v>
      </c>
      <c r="Q138" s="557">
        <f t="shared" si="56"/>
        <v>0</v>
      </c>
      <c r="R138" s="562">
        <v>0</v>
      </c>
      <c r="S138" s="562">
        <v>0</v>
      </c>
      <c r="T138" s="562">
        <v>0</v>
      </c>
      <c r="U138" s="562">
        <f t="shared" si="57"/>
        <v>0</v>
      </c>
      <c r="V138" s="562">
        <f t="shared" si="58"/>
        <v>0</v>
      </c>
      <c r="W138" s="559">
        <v>15</v>
      </c>
      <c r="X138" s="563">
        <f t="shared" si="64"/>
        <v>0</v>
      </c>
      <c r="Y138" s="562">
        <f t="shared" si="59"/>
        <v>0</v>
      </c>
    </row>
    <row r="139" spans="1:25" hidden="1">
      <c r="A139" s="547">
        <v>8</v>
      </c>
      <c r="B139" s="557">
        <f t="shared" si="53"/>
        <v>18293133.900851451</v>
      </c>
      <c r="C139" s="557">
        <v>5472313.4799999977</v>
      </c>
      <c r="D139" s="557">
        <v>5472313.4799999977</v>
      </c>
      <c r="E139" s="557">
        <v>0</v>
      </c>
      <c r="F139" s="557">
        <v>0</v>
      </c>
      <c r="G139" s="558">
        <f t="shared" si="60"/>
        <v>2736156.7399999988</v>
      </c>
      <c r="H139" s="558">
        <f t="shared" si="61"/>
        <v>26501604.120851446</v>
      </c>
      <c r="I139" s="559">
        <v>20</v>
      </c>
      <c r="J139" s="560">
        <f t="shared" si="62"/>
        <v>5300320.8241702886</v>
      </c>
      <c r="K139" s="558">
        <f t="shared" si="54"/>
        <v>18465126.55668116</v>
      </c>
      <c r="L139" s="513">
        <f t="shared" ref="L139:L146" si="65">+H139*I139/100</f>
        <v>5300320.8241702886</v>
      </c>
      <c r="M139" s="561">
        <f t="shared" si="63"/>
        <v>0</v>
      </c>
      <c r="O139" s="547">
        <v>8</v>
      </c>
      <c r="P139" s="557">
        <f t="shared" si="55"/>
        <v>20691087.277196877</v>
      </c>
      <c r="Q139" s="557">
        <f t="shared" si="56"/>
        <v>5472313.4799999977</v>
      </c>
      <c r="R139" s="562">
        <v>0</v>
      </c>
      <c r="S139" s="562">
        <v>0</v>
      </c>
      <c r="T139" s="562">
        <v>0</v>
      </c>
      <c r="U139" s="562">
        <f t="shared" si="57"/>
        <v>2736156.7399999988</v>
      </c>
      <c r="V139" s="562">
        <f t="shared" si="58"/>
        <v>23427244.017196875</v>
      </c>
      <c r="W139" s="559">
        <v>20</v>
      </c>
      <c r="X139" s="563">
        <f t="shared" si="64"/>
        <v>4685448.803439375</v>
      </c>
      <c r="Y139" s="562">
        <f t="shared" si="59"/>
        <v>21477951.953757498</v>
      </c>
    </row>
    <row r="140" spans="1:25" hidden="1">
      <c r="A140" s="547">
        <v>10</v>
      </c>
      <c r="B140" s="557">
        <f t="shared" si="53"/>
        <v>22435576.050666828</v>
      </c>
      <c r="C140" s="557">
        <v>5906423.9600000018</v>
      </c>
      <c r="D140" s="557">
        <v>5906423.9600000018</v>
      </c>
      <c r="E140" s="557">
        <v>0</v>
      </c>
      <c r="F140" s="557">
        <v>0</v>
      </c>
      <c r="G140" s="558">
        <f>+((C140+F140)*0.5)</f>
        <v>2953211.9800000009</v>
      </c>
      <c r="H140" s="558">
        <f t="shared" si="61"/>
        <v>31295211.990666829</v>
      </c>
      <c r="I140" s="559">
        <v>30</v>
      </c>
      <c r="J140" s="560">
        <f t="shared" si="62"/>
        <v>9388563.5972000491</v>
      </c>
      <c r="K140" s="558">
        <f t="shared" si="54"/>
        <v>18953436.413466781</v>
      </c>
      <c r="L140" s="513">
        <f t="shared" si="65"/>
        <v>9388563.5972000491</v>
      </c>
      <c r="M140" s="561">
        <f t="shared" si="63"/>
        <v>0</v>
      </c>
      <c r="O140" s="547">
        <v>10</v>
      </c>
      <c r="P140" s="557">
        <f t="shared" si="55"/>
        <v>30265336.704841807</v>
      </c>
      <c r="Q140" s="557">
        <f t="shared" si="56"/>
        <v>5906423.9600000018</v>
      </c>
      <c r="R140" s="562">
        <v>0</v>
      </c>
      <c r="S140" s="562">
        <v>0</v>
      </c>
      <c r="T140" s="562">
        <v>0</v>
      </c>
      <c r="U140" s="562">
        <f t="shared" si="57"/>
        <v>2953211.9800000009</v>
      </c>
      <c r="V140" s="562">
        <f t="shared" si="58"/>
        <v>33218548.684841808</v>
      </c>
      <c r="W140" s="559">
        <v>30</v>
      </c>
      <c r="X140" s="563">
        <f t="shared" si="64"/>
        <v>9965564.6054525431</v>
      </c>
      <c r="Y140" s="562">
        <f t="shared" si="59"/>
        <v>26206196.059389263</v>
      </c>
    </row>
    <row r="141" spans="1:25" hidden="1">
      <c r="A141" s="547">
        <v>12</v>
      </c>
      <c r="B141" s="557">
        <f t="shared" si="53"/>
        <v>221731.94000000134</v>
      </c>
      <c r="C141" s="557">
        <v>28363238.17540865</v>
      </c>
      <c r="D141" s="557">
        <v>28363238.17540865</v>
      </c>
      <c r="E141" s="557">
        <v>0</v>
      </c>
      <c r="F141" s="557">
        <v>0</v>
      </c>
      <c r="G141" s="558">
        <f>+((C141-D141+F141)*0.5)</f>
        <v>0</v>
      </c>
      <c r="H141" s="558">
        <f>+B141+G141+D141</f>
        <v>28584970.115408652</v>
      </c>
      <c r="I141" s="559">
        <v>100</v>
      </c>
      <c r="J141" s="560">
        <f t="shared" si="62"/>
        <v>28584970.115408648</v>
      </c>
      <c r="K141" s="558">
        <f t="shared" si="54"/>
        <v>0</v>
      </c>
      <c r="L141" s="513">
        <f t="shared" si="65"/>
        <v>28584970.115408648</v>
      </c>
      <c r="M141" s="561">
        <f t="shared" si="63"/>
        <v>0</v>
      </c>
      <c r="O141" s="547">
        <v>12</v>
      </c>
      <c r="P141" s="557">
        <f t="shared" si="55"/>
        <v>4364540.6370940376</v>
      </c>
      <c r="Q141" s="557">
        <f t="shared" si="56"/>
        <v>28363238.17540865</v>
      </c>
      <c r="R141" s="562">
        <v>0</v>
      </c>
      <c r="S141" s="562">
        <v>0</v>
      </c>
      <c r="T141" s="562">
        <v>0</v>
      </c>
      <c r="U141" s="562">
        <f>+((Q141-R141+T141)*0.5)</f>
        <v>14181619.087704325</v>
      </c>
      <c r="V141" s="562">
        <f t="shared" si="58"/>
        <v>18546159.724798363</v>
      </c>
      <c r="W141" s="559">
        <v>100</v>
      </c>
      <c r="X141" s="563">
        <f t="shared" si="64"/>
        <v>18546159.724798363</v>
      </c>
      <c r="Y141" s="562">
        <f t="shared" si="59"/>
        <v>14181619.087704327</v>
      </c>
    </row>
    <row r="142" spans="1:25" hidden="1">
      <c r="A142" s="547">
        <v>13</v>
      </c>
      <c r="B142" s="557">
        <f t="shared" si="53"/>
        <v>0</v>
      </c>
      <c r="C142" s="557">
        <v>0</v>
      </c>
      <c r="D142" s="557">
        <v>0</v>
      </c>
      <c r="E142" s="557">
        <v>0</v>
      </c>
      <c r="F142" s="557">
        <v>0</v>
      </c>
      <c r="G142" s="558">
        <f t="shared" ref="G142:G152" si="66">+((C142+F142)*0.5)</f>
        <v>0</v>
      </c>
      <c r="H142" s="558">
        <f t="shared" ref="H142:H152" si="67">+B142+G142+D142</f>
        <v>0</v>
      </c>
      <c r="I142" s="559"/>
      <c r="J142" s="560"/>
      <c r="K142" s="558">
        <f t="shared" si="54"/>
        <v>0</v>
      </c>
      <c r="L142" s="513">
        <f t="shared" si="65"/>
        <v>0</v>
      </c>
      <c r="M142" s="561">
        <f t="shared" si="63"/>
        <v>0</v>
      </c>
      <c r="O142" s="547">
        <v>13</v>
      </c>
      <c r="P142" s="557">
        <f t="shared" si="55"/>
        <v>0</v>
      </c>
      <c r="Q142" s="557">
        <f t="shared" si="56"/>
        <v>0</v>
      </c>
      <c r="R142" s="562">
        <v>0</v>
      </c>
      <c r="S142" s="562">
        <v>0</v>
      </c>
      <c r="T142" s="562">
        <v>0</v>
      </c>
      <c r="U142" s="562">
        <f t="shared" ref="U142:U152" si="68">+((Q142+T142)*0.5)</f>
        <v>0</v>
      </c>
      <c r="V142" s="562">
        <f t="shared" si="58"/>
        <v>0</v>
      </c>
      <c r="W142" s="559"/>
      <c r="X142" s="563">
        <f t="shared" si="64"/>
        <v>0</v>
      </c>
      <c r="Y142" s="562">
        <f t="shared" si="59"/>
        <v>0</v>
      </c>
    </row>
    <row r="143" spans="1:25" hidden="1">
      <c r="A143" s="547">
        <v>17</v>
      </c>
      <c r="B143" s="557">
        <f t="shared" si="53"/>
        <v>15290.317568</v>
      </c>
      <c r="C143" s="557">
        <v>0</v>
      </c>
      <c r="D143" s="557">
        <v>0</v>
      </c>
      <c r="E143" s="557">
        <v>0</v>
      </c>
      <c r="F143" s="557">
        <v>0</v>
      </c>
      <c r="G143" s="558">
        <f t="shared" si="66"/>
        <v>0</v>
      </c>
      <c r="H143" s="558">
        <f t="shared" si="67"/>
        <v>15290.317568</v>
      </c>
      <c r="I143" s="559">
        <v>8</v>
      </c>
      <c r="J143" s="560">
        <f t="shared" ref="J143:J152" si="69">H143*I143/100</f>
        <v>1223.22540544</v>
      </c>
      <c r="K143" s="558">
        <f t="shared" si="54"/>
        <v>14067.09216256</v>
      </c>
      <c r="L143" s="513">
        <f t="shared" si="65"/>
        <v>1223.22540544</v>
      </c>
      <c r="M143" s="561">
        <f t="shared" si="63"/>
        <v>0</v>
      </c>
      <c r="O143" s="547">
        <v>17</v>
      </c>
      <c r="P143" s="557">
        <f t="shared" si="55"/>
        <v>15290.691338240002</v>
      </c>
      <c r="Q143" s="557">
        <f t="shared" si="56"/>
        <v>0</v>
      </c>
      <c r="R143" s="562">
        <v>0</v>
      </c>
      <c r="S143" s="562">
        <v>0</v>
      </c>
      <c r="T143" s="562">
        <v>0</v>
      </c>
      <c r="U143" s="562">
        <f t="shared" si="68"/>
        <v>0</v>
      </c>
      <c r="V143" s="562">
        <f t="shared" si="58"/>
        <v>15290.691338240002</v>
      </c>
      <c r="W143" s="559">
        <v>8</v>
      </c>
      <c r="X143" s="563">
        <f t="shared" si="64"/>
        <v>1223.2553070592</v>
      </c>
      <c r="Y143" s="562">
        <f t="shared" si="59"/>
        <v>14067.436031180801</v>
      </c>
    </row>
    <row r="144" spans="1:25" hidden="1">
      <c r="A144" s="547">
        <v>38</v>
      </c>
      <c r="B144" s="557">
        <f t="shared" si="53"/>
        <v>6073193.8874199996</v>
      </c>
      <c r="C144" s="557">
        <v>3213579.96</v>
      </c>
      <c r="D144" s="557">
        <v>3213579.96</v>
      </c>
      <c r="E144" s="557">
        <v>0</v>
      </c>
      <c r="F144" s="557">
        <v>0</v>
      </c>
      <c r="G144" s="558">
        <f t="shared" si="66"/>
        <v>1606789.98</v>
      </c>
      <c r="H144" s="558">
        <f t="shared" si="67"/>
        <v>10893563.82742</v>
      </c>
      <c r="I144" s="559">
        <v>30</v>
      </c>
      <c r="J144" s="560">
        <f t="shared" si="69"/>
        <v>3268069.1482259999</v>
      </c>
      <c r="K144" s="558">
        <f t="shared" si="54"/>
        <v>6018704.6991939992</v>
      </c>
      <c r="L144" s="513">
        <f t="shared" si="65"/>
        <v>3268069.1482259999</v>
      </c>
      <c r="M144" s="561">
        <f t="shared" si="63"/>
        <v>0</v>
      </c>
      <c r="O144" s="547">
        <v>38</v>
      </c>
      <c r="P144" s="557">
        <f t="shared" si="55"/>
        <v>8691248.4973700009</v>
      </c>
      <c r="Q144" s="557">
        <f t="shared" si="56"/>
        <v>3213579.96</v>
      </c>
      <c r="R144" s="562">
        <v>0</v>
      </c>
      <c r="S144" s="562">
        <v>0</v>
      </c>
      <c r="T144" s="562">
        <v>0</v>
      </c>
      <c r="U144" s="562">
        <f t="shared" si="68"/>
        <v>1606789.98</v>
      </c>
      <c r="V144" s="562">
        <f t="shared" si="58"/>
        <v>10298038.477370001</v>
      </c>
      <c r="W144" s="559">
        <v>30</v>
      </c>
      <c r="X144" s="563">
        <f t="shared" si="64"/>
        <v>3089411.5432110005</v>
      </c>
      <c r="Y144" s="562">
        <f t="shared" si="59"/>
        <v>8815416.9141590018</v>
      </c>
    </row>
    <row r="145" spans="1:29" hidden="1">
      <c r="A145" s="547">
        <v>41</v>
      </c>
      <c r="B145" s="557">
        <f t="shared" si="53"/>
        <v>77794882.489365697</v>
      </c>
      <c r="C145" s="557">
        <v>42397316.995251372</v>
      </c>
      <c r="D145" s="557">
        <v>42397316.995251372</v>
      </c>
      <c r="E145" s="557">
        <v>0</v>
      </c>
      <c r="F145" s="557">
        <v>0</v>
      </c>
      <c r="G145" s="558">
        <f t="shared" si="66"/>
        <v>21198658.497625686</v>
      </c>
      <c r="H145" s="558">
        <f t="shared" si="67"/>
        <v>141390857.98224276</v>
      </c>
      <c r="I145" s="559">
        <v>25</v>
      </c>
      <c r="J145" s="560">
        <f t="shared" si="69"/>
        <v>35347714.495560691</v>
      </c>
      <c r="K145" s="558">
        <f t="shared" si="54"/>
        <v>84844484.989056379</v>
      </c>
      <c r="L145" s="513">
        <f t="shared" si="65"/>
        <v>35347714.495560691</v>
      </c>
      <c r="M145" s="561">
        <f t="shared" si="63"/>
        <v>0</v>
      </c>
      <c r="O145" s="547">
        <v>41</v>
      </c>
      <c r="P145" s="557">
        <f t="shared" si="55"/>
        <v>98687116.673736423</v>
      </c>
      <c r="Q145" s="557">
        <f t="shared" si="56"/>
        <v>42397316.995251372</v>
      </c>
      <c r="R145" s="562">
        <v>0</v>
      </c>
      <c r="S145" s="562">
        <v>0</v>
      </c>
      <c r="T145" s="562">
        <v>0</v>
      </c>
      <c r="U145" s="562">
        <f t="shared" si="68"/>
        <v>21198658.497625686</v>
      </c>
      <c r="V145" s="562">
        <f t="shared" si="58"/>
        <v>119885775.1713621</v>
      </c>
      <c r="W145" s="559">
        <v>25</v>
      </c>
      <c r="X145" s="563">
        <f t="shared" si="64"/>
        <v>29971443.792840526</v>
      </c>
      <c r="Y145" s="562">
        <f t="shared" si="59"/>
        <v>111112989.87614729</v>
      </c>
    </row>
    <row r="146" spans="1:29" hidden="1">
      <c r="A146" s="547">
        <v>45</v>
      </c>
      <c r="B146" s="557">
        <f t="shared" si="53"/>
        <v>2255.3795</v>
      </c>
      <c r="C146" s="557">
        <v>0</v>
      </c>
      <c r="D146" s="557">
        <v>0</v>
      </c>
      <c r="E146" s="557">
        <v>0</v>
      </c>
      <c r="F146" s="557">
        <v>0</v>
      </c>
      <c r="G146" s="558">
        <f t="shared" si="66"/>
        <v>0</v>
      </c>
      <c r="H146" s="558">
        <f t="shared" si="67"/>
        <v>2255.3795</v>
      </c>
      <c r="I146" s="559">
        <v>45</v>
      </c>
      <c r="J146" s="560">
        <f t="shared" si="69"/>
        <v>1014.920775</v>
      </c>
      <c r="K146" s="558">
        <f t="shared" si="54"/>
        <v>1240.458725</v>
      </c>
      <c r="L146" s="513">
        <f t="shared" si="65"/>
        <v>1014.920775</v>
      </c>
      <c r="M146" s="561">
        <f t="shared" si="63"/>
        <v>0</v>
      </c>
      <c r="O146" s="547">
        <v>45</v>
      </c>
      <c r="P146" s="557">
        <f t="shared" si="55"/>
        <v>2255.4460499999996</v>
      </c>
      <c r="Q146" s="557">
        <f t="shared" si="56"/>
        <v>0</v>
      </c>
      <c r="R146" s="562">
        <v>0</v>
      </c>
      <c r="S146" s="562">
        <v>0</v>
      </c>
      <c r="T146" s="562">
        <v>0</v>
      </c>
      <c r="U146" s="562">
        <f t="shared" si="68"/>
        <v>0</v>
      </c>
      <c r="V146" s="562">
        <f t="shared" si="58"/>
        <v>2255.4460499999996</v>
      </c>
      <c r="W146" s="559">
        <v>45</v>
      </c>
      <c r="X146" s="563">
        <f t="shared" si="64"/>
        <v>1014.9507224999999</v>
      </c>
      <c r="Y146" s="562">
        <f t="shared" si="59"/>
        <v>1240.4953274999998</v>
      </c>
    </row>
    <row r="147" spans="1:29" hidden="1">
      <c r="A147" s="565">
        <v>49</v>
      </c>
      <c r="B147" s="557">
        <f t="shared" si="53"/>
        <v>0</v>
      </c>
      <c r="C147" s="557">
        <v>0</v>
      </c>
      <c r="D147" s="557">
        <v>0</v>
      </c>
      <c r="E147" s="557">
        <v>0</v>
      </c>
      <c r="F147" s="557">
        <v>0</v>
      </c>
      <c r="G147" s="558">
        <f t="shared" si="66"/>
        <v>0</v>
      </c>
      <c r="H147" s="558">
        <f t="shared" si="67"/>
        <v>0</v>
      </c>
      <c r="I147" s="559">
        <v>8</v>
      </c>
      <c r="J147" s="560">
        <f t="shared" si="69"/>
        <v>0</v>
      </c>
      <c r="K147" s="558">
        <f t="shared" si="54"/>
        <v>0</v>
      </c>
      <c r="L147" s="513"/>
      <c r="M147" s="561">
        <f t="shared" si="63"/>
        <v>0</v>
      </c>
      <c r="O147" s="565">
        <v>49</v>
      </c>
      <c r="P147" s="557">
        <f t="shared" si="55"/>
        <v>0</v>
      </c>
      <c r="Q147" s="557">
        <f t="shared" si="56"/>
        <v>0</v>
      </c>
      <c r="R147" s="562">
        <v>0</v>
      </c>
      <c r="S147" s="562">
        <v>0</v>
      </c>
      <c r="T147" s="562">
        <v>0</v>
      </c>
      <c r="U147" s="562">
        <f t="shared" si="68"/>
        <v>0</v>
      </c>
      <c r="V147" s="562">
        <f t="shared" si="58"/>
        <v>0</v>
      </c>
      <c r="W147" s="559">
        <v>8</v>
      </c>
      <c r="X147" s="563">
        <f t="shared" si="64"/>
        <v>0</v>
      </c>
      <c r="Y147" s="562">
        <f t="shared" si="59"/>
        <v>0</v>
      </c>
    </row>
    <row r="148" spans="1:29" hidden="1">
      <c r="A148" s="565">
        <v>50</v>
      </c>
      <c r="B148" s="557">
        <f t="shared" si="53"/>
        <v>2240792.7678412832</v>
      </c>
      <c r="C148" s="557">
        <v>8823183.3300000001</v>
      </c>
      <c r="D148" s="557">
        <v>8823183.3300000001</v>
      </c>
      <c r="E148" s="557">
        <v>0</v>
      </c>
      <c r="F148" s="557">
        <v>0</v>
      </c>
      <c r="G148" s="558">
        <f t="shared" si="66"/>
        <v>4411591.665</v>
      </c>
      <c r="H148" s="558">
        <f t="shared" si="67"/>
        <v>15475567.762841284</v>
      </c>
      <c r="I148" s="559">
        <v>55</v>
      </c>
      <c r="J148" s="560">
        <f t="shared" si="69"/>
        <v>8511562.2695627064</v>
      </c>
      <c r="K148" s="558">
        <f t="shared" si="54"/>
        <v>2552413.828278577</v>
      </c>
      <c r="L148" s="513">
        <f>+H148*I148/100</f>
        <v>8511562.2695627064</v>
      </c>
      <c r="M148" s="561">
        <f t="shared" si="63"/>
        <v>0</v>
      </c>
      <c r="O148" s="565">
        <v>50</v>
      </c>
      <c r="P148" s="557">
        <f t="shared" si="55"/>
        <v>5911825.4302374776</v>
      </c>
      <c r="Q148" s="557">
        <f t="shared" si="56"/>
        <v>8823183.3300000001</v>
      </c>
      <c r="R148" s="562">
        <v>0</v>
      </c>
      <c r="S148" s="562">
        <v>0</v>
      </c>
      <c r="T148" s="562">
        <v>0</v>
      </c>
      <c r="U148" s="562">
        <f t="shared" si="68"/>
        <v>4411591.665</v>
      </c>
      <c r="V148" s="562">
        <f t="shared" si="58"/>
        <v>10323417.095237479</v>
      </c>
      <c r="W148" s="559">
        <v>55</v>
      </c>
      <c r="X148" s="563">
        <f t="shared" si="64"/>
        <v>5677879.4023806127</v>
      </c>
      <c r="Y148" s="562">
        <f t="shared" si="59"/>
        <v>9057129.357856866</v>
      </c>
    </row>
    <row r="149" spans="1:29" hidden="1">
      <c r="A149" s="547">
        <v>51</v>
      </c>
      <c r="B149" s="557">
        <f t="shared" si="53"/>
        <v>3781148107.17594</v>
      </c>
      <c r="C149" s="557">
        <v>355510672.79900599</v>
      </c>
      <c r="D149" s="557">
        <v>355510672.79900599</v>
      </c>
      <c r="E149" s="557">
        <v>0</v>
      </c>
      <c r="F149" s="557">
        <v>0</v>
      </c>
      <c r="G149" s="558">
        <f t="shared" si="66"/>
        <v>177755336.39950299</v>
      </c>
      <c r="H149" s="558">
        <f t="shared" si="67"/>
        <v>4314414116.3744488</v>
      </c>
      <c r="I149" s="559">
        <v>6</v>
      </c>
      <c r="J149" s="560">
        <f t="shared" si="69"/>
        <v>258864846.98246694</v>
      </c>
      <c r="K149" s="558">
        <f t="shared" si="54"/>
        <v>3877793932.9924793</v>
      </c>
      <c r="L149" s="513">
        <f>+H149*I149/100</f>
        <v>258864846.98246694</v>
      </c>
      <c r="M149" s="561">
        <f t="shared" si="63"/>
        <v>0</v>
      </c>
      <c r="O149" s="547">
        <v>51</v>
      </c>
      <c r="P149" s="557">
        <f t="shared" si="55"/>
        <v>3842768105.8577991</v>
      </c>
      <c r="Q149" s="557">
        <f t="shared" si="56"/>
        <v>355510672.79900599</v>
      </c>
      <c r="R149" s="562">
        <v>0</v>
      </c>
      <c r="S149" s="562">
        <v>0</v>
      </c>
      <c r="T149" s="562">
        <v>0</v>
      </c>
      <c r="U149" s="562">
        <f t="shared" si="68"/>
        <v>177755336.39950299</v>
      </c>
      <c r="V149" s="562">
        <f t="shared" si="58"/>
        <v>4020523442.2573023</v>
      </c>
      <c r="W149" s="559">
        <v>6</v>
      </c>
      <c r="X149" s="563">
        <f t="shared" si="64"/>
        <v>241231406.53543815</v>
      </c>
      <c r="Y149" s="562">
        <f t="shared" si="59"/>
        <v>3957047372.121367</v>
      </c>
    </row>
    <row r="150" spans="1:29" hidden="1">
      <c r="A150" s="547">
        <v>43.2</v>
      </c>
      <c r="B150" s="557">
        <f t="shared" si="53"/>
        <v>0</v>
      </c>
      <c r="C150" s="557">
        <v>0</v>
      </c>
      <c r="D150" s="557">
        <v>0</v>
      </c>
      <c r="E150" s="557">
        <v>0</v>
      </c>
      <c r="F150" s="557">
        <v>0</v>
      </c>
      <c r="G150" s="558">
        <f t="shared" si="66"/>
        <v>0</v>
      </c>
      <c r="H150" s="558">
        <f t="shared" si="67"/>
        <v>0</v>
      </c>
      <c r="I150" s="559">
        <v>50</v>
      </c>
      <c r="J150" s="560">
        <f t="shared" si="69"/>
        <v>0</v>
      </c>
      <c r="K150" s="558">
        <f t="shared" si="54"/>
        <v>0</v>
      </c>
      <c r="L150" s="513">
        <f>+H150*I150/100</f>
        <v>0</v>
      </c>
      <c r="M150" s="561">
        <f t="shared" si="63"/>
        <v>0</v>
      </c>
      <c r="O150" s="547">
        <v>43.2</v>
      </c>
      <c r="P150" s="557">
        <f t="shared" si="55"/>
        <v>0</v>
      </c>
      <c r="Q150" s="557">
        <f t="shared" si="56"/>
        <v>0</v>
      </c>
      <c r="R150" s="562">
        <v>0</v>
      </c>
      <c r="S150" s="562">
        <v>0</v>
      </c>
      <c r="T150" s="562">
        <v>0</v>
      </c>
      <c r="U150" s="562">
        <f t="shared" si="68"/>
        <v>0</v>
      </c>
      <c r="V150" s="562">
        <f t="shared" si="58"/>
        <v>0</v>
      </c>
      <c r="W150" s="559">
        <v>50</v>
      </c>
      <c r="X150" s="563">
        <f t="shared" si="64"/>
        <v>0</v>
      </c>
      <c r="Y150" s="562">
        <f t="shared" si="59"/>
        <v>0</v>
      </c>
    </row>
    <row r="151" spans="1:29" hidden="1">
      <c r="A151" s="547" t="s">
        <v>158</v>
      </c>
      <c r="B151" s="557">
        <f t="shared" si="53"/>
        <v>28099839.916628193</v>
      </c>
      <c r="C151" s="557">
        <v>0</v>
      </c>
      <c r="D151" s="557">
        <v>0</v>
      </c>
      <c r="E151" s="557">
        <v>0</v>
      </c>
      <c r="F151" s="557">
        <v>0</v>
      </c>
      <c r="G151" s="558">
        <f t="shared" si="66"/>
        <v>0</v>
      </c>
      <c r="H151" s="558">
        <f t="shared" si="67"/>
        <v>28099839.916628193</v>
      </c>
      <c r="I151" s="559">
        <v>7</v>
      </c>
      <c r="J151" s="560">
        <f t="shared" si="69"/>
        <v>1966988.7941639735</v>
      </c>
      <c r="K151" s="558">
        <f t="shared" si="54"/>
        <v>26132851.122464221</v>
      </c>
      <c r="L151" s="513">
        <f>+H151*I151/100</f>
        <v>1966988.7941639735</v>
      </c>
      <c r="M151" s="561">
        <f t="shared" si="63"/>
        <v>0</v>
      </c>
      <c r="O151" s="547" t="s">
        <v>158</v>
      </c>
      <c r="P151" s="557">
        <f t="shared" si="55"/>
        <v>28099839.916628193</v>
      </c>
      <c r="Q151" s="557">
        <f t="shared" si="56"/>
        <v>0</v>
      </c>
      <c r="R151" s="562">
        <v>0</v>
      </c>
      <c r="S151" s="562">
        <v>0</v>
      </c>
      <c r="T151" s="562">
        <v>0</v>
      </c>
      <c r="U151" s="562">
        <f t="shared" si="68"/>
        <v>0</v>
      </c>
      <c r="V151" s="562">
        <f t="shared" si="58"/>
        <v>28099839.916628193</v>
      </c>
      <c r="W151" s="559">
        <v>7</v>
      </c>
      <c r="X151" s="563">
        <f t="shared" si="64"/>
        <v>1966988.7941639735</v>
      </c>
      <c r="Y151" s="562">
        <f t="shared" si="59"/>
        <v>26132851.122464221</v>
      </c>
    </row>
    <row r="152" spans="1:29" hidden="1">
      <c r="A152" s="551">
        <v>14.1</v>
      </c>
      <c r="B152" s="557">
        <f t="shared" si="53"/>
        <v>20579.952303124999</v>
      </c>
      <c r="C152" s="557">
        <v>0</v>
      </c>
      <c r="D152" s="557">
        <v>0</v>
      </c>
      <c r="E152" s="557">
        <v>0</v>
      </c>
      <c r="F152" s="557">
        <v>0</v>
      </c>
      <c r="G152" s="558">
        <f t="shared" si="66"/>
        <v>0</v>
      </c>
      <c r="H152" s="558">
        <f t="shared" si="67"/>
        <v>20579.952303124999</v>
      </c>
      <c r="I152" s="559">
        <v>5</v>
      </c>
      <c r="J152" s="560">
        <f t="shared" si="69"/>
        <v>1028.99761515625</v>
      </c>
      <c r="K152" s="558">
        <f t="shared" si="54"/>
        <v>19550.954687968748</v>
      </c>
      <c r="L152" s="513">
        <f>+H152*I152/100</f>
        <v>1028.99761515625</v>
      </c>
      <c r="M152" s="561">
        <f t="shared" si="63"/>
        <v>0</v>
      </c>
      <c r="O152" s="551">
        <v>14.1</v>
      </c>
      <c r="P152" s="557">
        <f t="shared" si="55"/>
        <v>20723.188078125</v>
      </c>
      <c r="Q152" s="557">
        <f t="shared" si="56"/>
        <v>0</v>
      </c>
      <c r="R152" s="562">
        <v>0</v>
      </c>
      <c r="S152" s="562">
        <v>0</v>
      </c>
      <c r="T152" s="562">
        <v>0</v>
      </c>
      <c r="U152" s="566">
        <f t="shared" si="68"/>
        <v>0</v>
      </c>
      <c r="V152" s="566">
        <f t="shared" si="58"/>
        <v>20723.188078125</v>
      </c>
      <c r="W152" s="559">
        <v>5</v>
      </c>
      <c r="X152" s="563">
        <f t="shared" si="64"/>
        <v>1036.1594039062502</v>
      </c>
      <c r="Y152" s="566">
        <f t="shared" si="59"/>
        <v>19687.028674218749</v>
      </c>
    </row>
    <row r="153" spans="1:29" ht="13.5" hidden="1" thickBot="1">
      <c r="A153" s="567" t="s">
        <v>84</v>
      </c>
      <c r="B153" s="568">
        <f t="shared" ref="B153:H153" si="70">SUM(B133:B152)</f>
        <v>5294319633.1783447</v>
      </c>
      <c r="C153" s="568">
        <f t="shared" si="70"/>
        <v>449686728.69966602</v>
      </c>
      <c r="D153" s="568">
        <f t="shared" si="70"/>
        <v>449686728.69966602</v>
      </c>
      <c r="E153" s="568">
        <f t="shared" si="70"/>
        <v>0</v>
      </c>
      <c r="F153" s="568">
        <f t="shared" si="70"/>
        <v>0</v>
      </c>
      <c r="G153" s="568">
        <f t="shared" si="70"/>
        <v>210661745.26212868</v>
      </c>
      <c r="H153" s="568">
        <f t="shared" si="70"/>
        <v>5954668107.1401396</v>
      </c>
      <c r="I153" s="568"/>
      <c r="J153" s="568">
        <f>SUM(J133:J152)</f>
        <v>406916006.26789916</v>
      </c>
      <c r="K153" s="568">
        <f>SUM(K133:K152)</f>
        <v>5337090355.6101131</v>
      </c>
      <c r="L153" s="513">
        <f>SUM(L133:L152)</f>
        <v>406916006.26789916</v>
      </c>
      <c r="M153" s="569" t="s">
        <v>168</v>
      </c>
      <c r="O153" s="570" t="s">
        <v>84</v>
      </c>
      <c r="P153" s="571">
        <f t="shared" ref="P153:V153" si="71">SUM(P133:P152)</f>
        <v>5397491619.0704288</v>
      </c>
      <c r="Q153" s="571">
        <f t="shared" si="71"/>
        <v>449686728.69966602</v>
      </c>
      <c r="R153" s="571">
        <f t="shared" si="71"/>
        <v>0</v>
      </c>
      <c r="S153" s="571">
        <f t="shared" si="71"/>
        <v>0</v>
      </c>
      <c r="T153" s="571">
        <f t="shared" si="71"/>
        <v>0</v>
      </c>
      <c r="U153" s="571">
        <f t="shared" si="71"/>
        <v>224843364.34983301</v>
      </c>
      <c r="V153" s="571">
        <f t="shared" si="71"/>
        <v>5622334983.4202623</v>
      </c>
      <c r="W153" s="571"/>
      <c r="X153" s="571">
        <f>SUM(X133:X152)</f>
        <v>370817280.43934226</v>
      </c>
      <c r="Y153" s="571">
        <f>SUM(Y133:Y152)</f>
        <v>5476361067.3307533</v>
      </c>
      <c r="AC153" s="513">
        <f>J153-X153</f>
        <v>36098725.828556895</v>
      </c>
    </row>
    <row r="154" spans="1:29" hidden="1">
      <c r="A154" s="553"/>
      <c r="B154" s="513" t="s">
        <v>159</v>
      </c>
      <c r="C154" s="513">
        <f>C162</f>
        <v>207152885.73283172</v>
      </c>
      <c r="D154" s="513">
        <f>D162</f>
        <v>207152885.73283172</v>
      </c>
      <c r="F154" s="513"/>
      <c r="G154" s="513"/>
      <c r="H154" s="513"/>
      <c r="K154" s="513"/>
      <c r="L154" s="517"/>
      <c r="O154" s="554"/>
      <c r="P154" s="515" t="s">
        <v>159</v>
      </c>
      <c r="Q154" s="515">
        <f>C162</f>
        <v>207152885.73283172</v>
      </c>
      <c r="R154" s="515"/>
      <c r="S154" s="515"/>
      <c r="T154" s="515"/>
      <c r="U154" s="515"/>
      <c r="V154" s="515"/>
      <c r="W154" s="515"/>
      <c r="X154" s="515"/>
      <c r="Y154" s="515"/>
    </row>
    <row r="155" spans="1:29" ht="13.5" hidden="1" thickBot="1">
      <c r="A155" s="553"/>
      <c r="B155" s="513"/>
      <c r="C155" s="516">
        <f>SUM(C153:C154)</f>
        <v>656839614.43249774</v>
      </c>
      <c r="D155" s="516">
        <f>SUM(D153:D154)</f>
        <v>656839614.43249774</v>
      </c>
      <c r="E155" s="513"/>
      <c r="G155" s="513"/>
      <c r="O155" s="553"/>
      <c r="P155" s="513"/>
      <c r="Q155" s="516">
        <f>SUM(Q153:Q154)</f>
        <v>656839614.43249774</v>
      </c>
      <c r="R155" s="561"/>
      <c r="S155" s="513"/>
      <c r="T155" s="513"/>
      <c r="U155" s="513"/>
      <c r="V155" s="513"/>
      <c r="W155" s="513"/>
      <c r="X155" s="513"/>
      <c r="Y155" s="513"/>
    </row>
    <row r="156" spans="1:29" hidden="1">
      <c r="B156" s="506" t="s">
        <v>160</v>
      </c>
      <c r="C156" s="513">
        <v>0</v>
      </c>
      <c r="D156" s="513">
        <v>0</v>
      </c>
    </row>
    <row r="157" spans="1:29" hidden="1">
      <c r="C157" s="513"/>
      <c r="D157" s="513"/>
    </row>
    <row r="158" spans="1:29" hidden="1">
      <c r="B158" s="518" t="s">
        <v>161</v>
      </c>
      <c r="C158" s="519" t="s">
        <v>162</v>
      </c>
      <c r="D158" s="520" t="s">
        <v>163</v>
      </c>
    </row>
    <row r="159" spans="1:29" hidden="1">
      <c r="B159" s="521" t="s">
        <v>183</v>
      </c>
      <c r="C159" s="522"/>
      <c r="D159" s="522"/>
    </row>
    <row r="160" spans="1:29" hidden="1">
      <c r="B160" s="521" t="s">
        <v>184</v>
      </c>
      <c r="C160" s="522">
        <v>28556574.605004366</v>
      </c>
      <c r="D160" s="522">
        <v>28556574.605004366</v>
      </c>
    </row>
    <row r="161" spans="1:25" hidden="1">
      <c r="B161" s="521" t="s">
        <v>164</v>
      </c>
      <c r="C161" s="522">
        <v>178596311.12782735</v>
      </c>
      <c r="D161" s="522">
        <v>178596311.12782735</v>
      </c>
    </row>
    <row r="162" spans="1:25" ht="13.5" hidden="1" thickBot="1">
      <c r="B162" s="522"/>
      <c r="C162" s="523">
        <f>SUM(C159:C161)</f>
        <v>207152885.73283172</v>
      </c>
      <c r="D162" s="523">
        <f>SUM(D159:D161)</f>
        <v>207152885.73283172</v>
      </c>
    </row>
    <row r="163" spans="1:25" hidden="1"/>
    <row r="164" spans="1:25" hidden="1"/>
    <row r="165" spans="1:25" hidden="1"/>
    <row r="166" spans="1:25" hidden="1"/>
    <row r="167" spans="1:25" ht="26.25" hidden="1">
      <c r="A167" s="524" t="s">
        <v>126</v>
      </c>
      <c r="B167" s="525"/>
      <c r="C167" s="525"/>
      <c r="D167" s="526"/>
      <c r="E167" s="526"/>
      <c r="F167" s="526"/>
      <c r="G167" s="526"/>
      <c r="H167" s="527" t="s">
        <v>127</v>
      </c>
      <c r="I167" s="528"/>
      <c r="J167" s="529" t="s">
        <v>128</v>
      </c>
      <c r="K167" s="530"/>
      <c r="M167" s="531"/>
      <c r="O167" s="524" t="s">
        <v>126</v>
      </c>
      <c r="P167" s="524"/>
      <c r="Q167" s="525"/>
      <c r="R167" s="526"/>
      <c r="S167" s="526"/>
      <c r="T167" s="526"/>
      <c r="U167" s="526"/>
      <c r="V167" s="527" t="s">
        <v>127</v>
      </c>
      <c r="W167" s="528"/>
      <c r="X167" s="529" t="s">
        <v>129</v>
      </c>
      <c r="Y167" s="532"/>
    </row>
    <row r="168" spans="1:25" ht="18.75" hidden="1">
      <c r="A168" s="533" t="s">
        <v>371</v>
      </c>
      <c r="B168" s="525"/>
      <c r="C168" s="525"/>
      <c r="D168" s="526"/>
      <c r="E168" s="526"/>
      <c r="F168" s="526"/>
      <c r="G168" s="526"/>
      <c r="H168" s="534" t="s">
        <v>131</v>
      </c>
      <c r="I168" s="528"/>
      <c r="J168" s="535" t="s">
        <v>132</v>
      </c>
      <c r="K168" s="528"/>
      <c r="M168" s="531"/>
      <c r="O168" s="533" t="str">
        <f>A168</f>
        <v>Year- 2023 LRP</v>
      </c>
      <c r="P168" s="533"/>
      <c r="Q168" s="525"/>
      <c r="R168" s="526"/>
      <c r="S168" s="526"/>
      <c r="T168" s="526"/>
      <c r="U168" s="526"/>
      <c r="V168" s="534" t="s">
        <v>131</v>
      </c>
      <c r="W168" s="528"/>
      <c r="X168" s="535" t="s">
        <v>132</v>
      </c>
      <c r="Y168" s="528"/>
    </row>
    <row r="169" spans="1:25" ht="18.75" hidden="1">
      <c r="A169" s="524" t="s">
        <v>133</v>
      </c>
      <c r="B169" s="525"/>
      <c r="C169" s="525"/>
      <c r="D169" s="526"/>
      <c r="E169" s="526"/>
      <c r="F169" s="526"/>
      <c r="G169" s="526"/>
      <c r="H169" s="526"/>
      <c r="I169" s="526"/>
      <c r="J169" s="526"/>
      <c r="K169" s="526"/>
      <c r="M169" s="506"/>
      <c r="O169" s="524" t="s">
        <v>133</v>
      </c>
      <c r="P169" s="524"/>
      <c r="Q169" s="525"/>
      <c r="R169" s="526"/>
      <c r="S169" s="526"/>
      <c r="T169" s="526"/>
      <c r="U169" s="526"/>
      <c r="V169" s="526"/>
      <c r="W169" s="526"/>
      <c r="X169" s="526"/>
      <c r="Y169" s="526"/>
    </row>
    <row r="170" spans="1:25" hidden="1">
      <c r="A170" s="536"/>
      <c r="B170" s="537"/>
      <c r="C170" s="526"/>
      <c r="D170" s="526"/>
      <c r="E170" s="526"/>
      <c r="F170" s="526"/>
      <c r="G170" s="526"/>
      <c r="H170" s="526"/>
      <c r="I170" s="526"/>
      <c r="J170" s="526"/>
      <c r="K170" s="526"/>
      <c r="M170" s="506"/>
      <c r="O170" s="536"/>
      <c r="P170" s="537"/>
      <c r="Q170" s="526"/>
      <c r="R170" s="526"/>
      <c r="S170" s="526"/>
      <c r="T170" s="526"/>
      <c r="U170" s="526"/>
      <c r="V170" s="526"/>
      <c r="W170" s="526"/>
      <c r="X170" s="526"/>
      <c r="Y170" s="526"/>
    </row>
    <row r="171" spans="1:25" hidden="1">
      <c r="A171" s="538"/>
      <c r="B171" s="539" t="s">
        <v>134</v>
      </c>
      <c r="C171" s="540" t="s">
        <v>135</v>
      </c>
      <c r="D171" s="541" t="s">
        <v>136</v>
      </c>
      <c r="E171" s="538"/>
      <c r="F171" s="540" t="s">
        <v>137</v>
      </c>
      <c r="G171" s="541" t="s">
        <v>138</v>
      </c>
      <c r="H171" s="540" t="s">
        <v>139</v>
      </c>
      <c r="I171" s="538"/>
      <c r="J171" s="541" t="s">
        <v>25</v>
      </c>
      <c r="K171" s="542" t="s">
        <v>140</v>
      </c>
      <c r="M171" s="506"/>
      <c r="O171" s="540"/>
      <c r="P171" s="539" t="s">
        <v>134</v>
      </c>
      <c r="Q171" s="540" t="s">
        <v>135</v>
      </c>
      <c r="R171" s="540" t="s">
        <v>136</v>
      </c>
      <c r="S171" s="540"/>
      <c r="T171" s="540" t="s">
        <v>137</v>
      </c>
      <c r="U171" s="540" t="s">
        <v>138</v>
      </c>
      <c r="V171" s="540" t="s">
        <v>139</v>
      </c>
      <c r="W171" s="540"/>
      <c r="X171" s="540" t="s">
        <v>25</v>
      </c>
      <c r="Y171" s="542" t="s">
        <v>140</v>
      </c>
    </row>
    <row r="172" spans="1:25" hidden="1">
      <c r="A172" s="544" t="s">
        <v>141</v>
      </c>
      <c r="B172" s="545" t="s">
        <v>142</v>
      </c>
      <c r="C172" s="544" t="s">
        <v>5</v>
      </c>
      <c r="D172" s="544" t="s">
        <v>143</v>
      </c>
      <c r="E172" s="546" t="s">
        <v>144</v>
      </c>
      <c r="F172" s="544" t="s">
        <v>145</v>
      </c>
      <c r="G172" s="547" t="s">
        <v>146</v>
      </c>
      <c r="H172" s="544" t="s">
        <v>147</v>
      </c>
      <c r="I172" s="547" t="s">
        <v>16</v>
      </c>
      <c r="J172" s="544"/>
      <c r="K172" s="548" t="s">
        <v>10</v>
      </c>
      <c r="M172" s="506"/>
      <c r="O172" s="544" t="s">
        <v>141</v>
      </c>
      <c r="P172" s="545" t="s">
        <v>142</v>
      </c>
      <c r="Q172" s="544" t="s">
        <v>5</v>
      </c>
      <c r="R172" s="544" t="s">
        <v>143</v>
      </c>
      <c r="S172" s="544" t="s">
        <v>144</v>
      </c>
      <c r="T172" s="544" t="s">
        <v>145</v>
      </c>
      <c r="U172" s="544" t="s">
        <v>146</v>
      </c>
      <c r="V172" s="544" t="s">
        <v>147</v>
      </c>
      <c r="W172" s="544" t="s">
        <v>16</v>
      </c>
      <c r="X172" s="544"/>
      <c r="Y172" s="548" t="s">
        <v>10</v>
      </c>
    </row>
    <row r="173" spans="1:25" hidden="1">
      <c r="A173" s="549" t="s">
        <v>148</v>
      </c>
      <c r="B173" s="550" t="s">
        <v>149</v>
      </c>
      <c r="C173" s="549" t="s">
        <v>84</v>
      </c>
      <c r="D173" s="551" t="s">
        <v>150</v>
      </c>
      <c r="E173" s="552"/>
      <c r="F173" s="549" t="s">
        <v>151</v>
      </c>
      <c r="G173" s="551" t="s">
        <v>152</v>
      </c>
      <c r="H173" s="549" t="s">
        <v>153</v>
      </c>
      <c r="I173" s="551" t="s">
        <v>154</v>
      </c>
      <c r="J173" s="551" t="s">
        <v>155</v>
      </c>
      <c r="K173" s="548" t="s">
        <v>291</v>
      </c>
      <c r="L173" s="553" t="s">
        <v>167</v>
      </c>
      <c r="M173" s="506"/>
      <c r="O173" s="549" t="s">
        <v>148</v>
      </c>
      <c r="P173" s="550" t="s">
        <v>149</v>
      </c>
      <c r="Q173" s="549" t="s">
        <v>84</v>
      </c>
      <c r="R173" s="549" t="s">
        <v>150</v>
      </c>
      <c r="S173" s="549"/>
      <c r="T173" s="549" t="s">
        <v>151</v>
      </c>
      <c r="U173" s="549" t="s">
        <v>152</v>
      </c>
      <c r="V173" s="549" t="s">
        <v>153</v>
      </c>
      <c r="W173" s="549" t="s">
        <v>154</v>
      </c>
      <c r="X173" s="549" t="s">
        <v>155</v>
      </c>
      <c r="Y173" s="548" t="str">
        <f>K173</f>
        <v>Dec 31,2023</v>
      </c>
    </row>
    <row r="174" spans="1:25" hidden="1">
      <c r="A174" s="541"/>
      <c r="B174" s="538"/>
      <c r="C174" s="555"/>
      <c r="D174" s="555"/>
      <c r="E174" s="538"/>
      <c r="F174" s="538"/>
      <c r="G174" s="538"/>
      <c r="H174" s="538"/>
      <c r="I174" s="547"/>
      <c r="J174" s="556"/>
      <c r="K174" s="538"/>
      <c r="M174" s="506"/>
      <c r="O174" s="541"/>
      <c r="P174" s="538"/>
      <c r="Q174" s="555"/>
      <c r="R174" s="555"/>
      <c r="S174" s="538"/>
      <c r="T174" s="538"/>
      <c r="U174" s="538"/>
      <c r="V174" s="538"/>
      <c r="W174" s="547"/>
      <c r="X174" s="556"/>
      <c r="Y174" s="538"/>
    </row>
    <row r="175" spans="1:25" hidden="1">
      <c r="A175" s="547">
        <v>1</v>
      </c>
      <c r="B175" s="557">
        <f t="shared" ref="B175:B194" si="72">K133</f>
        <v>1238278638.5923278</v>
      </c>
      <c r="C175" s="557">
        <v>0</v>
      </c>
      <c r="D175" s="557">
        <v>0</v>
      </c>
      <c r="E175" s="557">
        <v>0</v>
      </c>
      <c r="F175" s="557">
        <v>0</v>
      </c>
      <c r="G175" s="558">
        <f>+((C175+F175)*0.5)</f>
        <v>0</v>
      </c>
      <c r="H175" s="558">
        <f>+B175+G175+D175</f>
        <v>1238278638.5923278</v>
      </c>
      <c r="I175" s="559">
        <v>4</v>
      </c>
      <c r="J175" s="560">
        <f>H175*I175/100</f>
        <v>49531145.54369311</v>
      </c>
      <c r="K175" s="558">
        <f t="shared" ref="K175:K194" si="73">+B175+C175+F175-J175</f>
        <v>1188747493.0486348</v>
      </c>
      <c r="L175" s="513">
        <f>+H175*I175/100</f>
        <v>49531145.54369311</v>
      </c>
      <c r="M175" s="561">
        <f>J175-L175</f>
        <v>0</v>
      </c>
      <c r="O175" s="547">
        <v>1</v>
      </c>
      <c r="P175" s="557">
        <f t="shared" ref="P175:P194" si="74">Y133</f>
        <v>1238278638.2525887</v>
      </c>
      <c r="Q175" s="557">
        <f t="shared" ref="Q175:Q194" si="75">C175</f>
        <v>0</v>
      </c>
      <c r="R175" s="562">
        <v>0</v>
      </c>
      <c r="S175" s="562">
        <v>0</v>
      </c>
      <c r="T175" s="562">
        <v>0</v>
      </c>
      <c r="U175" s="562">
        <f t="shared" ref="U175:U182" si="76">+((Q175+T175)*0.5)</f>
        <v>0</v>
      </c>
      <c r="V175" s="562">
        <f t="shared" ref="V175:V194" si="77">+P175+U175+R175</f>
        <v>1238278638.2525887</v>
      </c>
      <c r="W175" s="559">
        <v>4</v>
      </c>
      <c r="X175" s="563">
        <f>V175*W175/100</f>
        <v>49531145.530103549</v>
      </c>
      <c r="Y175" s="562">
        <f t="shared" ref="Y175:Y194" si="78">+P175+Q175+T175-X175</f>
        <v>1188747492.7224853</v>
      </c>
    </row>
    <row r="176" spans="1:25" hidden="1">
      <c r="A176" s="547" t="s">
        <v>157</v>
      </c>
      <c r="B176" s="557">
        <f t="shared" si="72"/>
        <v>0</v>
      </c>
      <c r="C176" s="557">
        <v>0</v>
      </c>
      <c r="D176" s="557">
        <v>0</v>
      </c>
      <c r="E176" s="557">
        <v>0</v>
      </c>
      <c r="F176" s="557">
        <v>0</v>
      </c>
      <c r="G176" s="558">
        <f t="shared" ref="G176:G181" si="79">+((C176+F176)*0.5)</f>
        <v>0</v>
      </c>
      <c r="H176" s="558">
        <f t="shared" ref="H176:H182" si="80">+B176+G176+D176</f>
        <v>0</v>
      </c>
      <c r="I176" s="559">
        <v>6</v>
      </c>
      <c r="J176" s="560">
        <f t="shared" ref="J176:J183" si="81">H176*I176/100</f>
        <v>0</v>
      </c>
      <c r="K176" s="558">
        <f t="shared" si="73"/>
        <v>0</v>
      </c>
      <c r="L176" s="513"/>
      <c r="M176" s="561">
        <f t="shared" ref="M176:M194" si="82">J176-L176</f>
        <v>0</v>
      </c>
      <c r="O176" s="547" t="s">
        <v>157</v>
      </c>
      <c r="P176" s="557">
        <f t="shared" si="74"/>
        <v>0</v>
      </c>
      <c r="Q176" s="557">
        <f t="shared" si="75"/>
        <v>0</v>
      </c>
      <c r="R176" s="562">
        <v>0</v>
      </c>
      <c r="S176" s="562">
        <v>0</v>
      </c>
      <c r="T176" s="562">
        <v>0</v>
      </c>
      <c r="U176" s="562">
        <f t="shared" si="76"/>
        <v>0</v>
      </c>
      <c r="V176" s="562">
        <f t="shared" si="77"/>
        <v>0</v>
      </c>
      <c r="W176" s="559">
        <v>6</v>
      </c>
      <c r="X176" s="563">
        <f t="shared" ref="X176:X194" si="83">V176*W176/100</f>
        <v>0</v>
      </c>
      <c r="Y176" s="562">
        <f t="shared" si="78"/>
        <v>0</v>
      </c>
    </row>
    <row r="177" spans="1:25" hidden="1">
      <c r="A177" s="547">
        <v>2</v>
      </c>
      <c r="B177" s="557">
        <f t="shared" si="72"/>
        <v>63869416.170220315</v>
      </c>
      <c r="C177" s="557">
        <v>0</v>
      </c>
      <c r="D177" s="557">
        <v>0</v>
      </c>
      <c r="E177" s="557">
        <v>0</v>
      </c>
      <c r="F177" s="557">
        <v>0</v>
      </c>
      <c r="G177" s="558">
        <f t="shared" si="79"/>
        <v>0</v>
      </c>
      <c r="H177" s="558">
        <f t="shared" si="80"/>
        <v>63869416.170220315</v>
      </c>
      <c r="I177" s="559">
        <v>6</v>
      </c>
      <c r="J177" s="560">
        <f t="shared" si="81"/>
        <v>3832164.9702132191</v>
      </c>
      <c r="K177" s="558">
        <f t="shared" si="73"/>
        <v>60037251.200007096</v>
      </c>
      <c r="L177" s="513">
        <f>+H177*I177/100</f>
        <v>3832164.9702132191</v>
      </c>
      <c r="M177" s="561">
        <f t="shared" si="82"/>
        <v>0</v>
      </c>
      <c r="O177" s="547">
        <v>2</v>
      </c>
      <c r="P177" s="557">
        <f t="shared" si="74"/>
        <v>63869416.185835294</v>
      </c>
      <c r="Q177" s="557">
        <f t="shared" si="75"/>
        <v>0</v>
      </c>
      <c r="R177" s="562">
        <v>0</v>
      </c>
      <c r="S177" s="562">
        <v>0</v>
      </c>
      <c r="T177" s="562">
        <v>0</v>
      </c>
      <c r="U177" s="562">
        <f t="shared" si="76"/>
        <v>0</v>
      </c>
      <c r="V177" s="562">
        <f t="shared" si="77"/>
        <v>63869416.185835294</v>
      </c>
      <c r="W177" s="559">
        <v>6</v>
      </c>
      <c r="X177" s="563">
        <f t="shared" si="83"/>
        <v>3832164.9711501175</v>
      </c>
      <c r="Y177" s="562">
        <f t="shared" si="78"/>
        <v>60037251.214685179</v>
      </c>
    </row>
    <row r="178" spans="1:25" hidden="1">
      <c r="A178" s="547">
        <v>3</v>
      </c>
      <c r="B178" s="557">
        <f t="shared" si="72"/>
        <v>141733.04706875002</v>
      </c>
      <c r="C178" s="557">
        <v>0</v>
      </c>
      <c r="D178" s="557">
        <v>0</v>
      </c>
      <c r="E178" s="557">
        <v>0</v>
      </c>
      <c r="F178" s="557">
        <v>0</v>
      </c>
      <c r="G178" s="558">
        <f t="shared" si="79"/>
        <v>0</v>
      </c>
      <c r="H178" s="558">
        <f t="shared" si="80"/>
        <v>141733.04706875002</v>
      </c>
      <c r="I178" s="559">
        <v>5</v>
      </c>
      <c r="J178" s="560">
        <f t="shared" si="81"/>
        <v>7086.652353437501</v>
      </c>
      <c r="K178" s="558">
        <f t="shared" si="73"/>
        <v>134646.39471531252</v>
      </c>
      <c r="L178" s="513">
        <f>+H178*I178/100</f>
        <v>7086.652353437501</v>
      </c>
      <c r="M178" s="561">
        <f t="shared" si="82"/>
        <v>0</v>
      </c>
      <c r="O178" s="547">
        <v>3</v>
      </c>
      <c r="P178" s="557">
        <f t="shared" si="74"/>
        <v>141732.68054093749</v>
      </c>
      <c r="Q178" s="557">
        <f t="shared" si="75"/>
        <v>0</v>
      </c>
      <c r="R178" s="562">
        <v>0</v>
      </c>
      <c r="S178" s="562">
        <v>0</v>
      </c>
      <c r="T178" s="562">
        <v>0</v>
      </c>
      <c r="U178" s="562">
        <f t="shared" si="76"/>
        <v>0</v>
      </c>
      <c r="V178" s="562">
        <f t="shared" si="77"/>
        <v>141732.68054093749</v>
      </c>
      <c r="W178" s="559">
        <v>5</v>
      </c>
      <c r="X178" s="563">
        <f t="shared" si="83"/>
        <v>7086.6340270468745</v>
      </c>
      <c r="Y178" s="562">
        <f t="shared" si="78"/>
        <v>134646.04651389061</v>
      </c>
    </row>
    <row r="179" spans="1:25" hidden="1">
      <c r="A179" s="547">
        <v>6</v>
      </c>
      <c r="B179" s="557">
        <f t="shared" si="72"/>
        <v>4758.6932999999999</v>
      </c>
      <c r="C179" s="557">
        <v>0</v>
      </c>
      <c r="D179" s="557">
        <v>0</v>
      </c>
      <c r="E179" s="557">
        <v>0</v>
      </c>
      <c r="F179" s="557">
        <v>0</v>
      </c>
      <c r="G179" s="558">
        <f t="shared" si="79"/>
        <v>0</v>
      </c>
      <c r="H179" s="558">
        <f t="shared" si="80"/>
        <v>4758.6932999999999</v>
      </c>
      <c r="I179" s="559">
        <v>10</v>
      </c>
      <c r="J179" s="560">
        <f t="shared" si="81"/>
        <v>475.86932999999999</v>
      </c>
      <c r="K179" s="558">
        <f t="shared" si="73"/>
        <v>4282.8239699999995</v>
      </c>
      <c r="L179" s="513">
        <f>+H179*I179/100</f>
        <v>475.86932999999999</v>
      </c>
      <c r="M179" s="561">
        <f t="shared" si="82"/>
        <v>0</v>
      </c>
      <c r="O179" s="547">
        <v>6</v>
      </c>
      <c r="P179" s="557">
        <f t="shared" si="74"/>
        <v>4758.7589100000005</v>
      </c>
      <c r="Q179" s="557">
        <f t="shared" si="75"/>
        <v>0</v>
      </c>
      <c r="R179" s="562">
        <v>0</v>
      </c>
      <c r="S179" s="562">
        <v>0</v>
      </c>
      <c r="T179" s="562">
        <v>0</v>
      </c>
      <c r="U179" s="562">
        <f t="shared" si="76"/>
        <v>0</v>
      </c>
      <c r="V179" s="562">
        <f t="shared" si="77"/>
        <v>4758.7589100000005</v>
      </c>
      <c r="W179" s="559">
        <v>10</v>
      </c>
      <c r="X179" s="563">
        <f t="shared" si="83"/>
        <v>475.87589100000002</v>
      </c>
      <c r="Y179" s="562">
        <f t="shared" si="78"/>
        <v>4282.8830190000008</v>
      </c>
    </row>
    <row r="180" spans="1:25" hidden="1">
      <c r="A180" s="547">
        <v>7</v>
      </c>
      <c r="B180" s="557">
        <f t="shared" si="72"/>
        <v>0</v>
      </c>
      <c r="C180" s="557">
        <v>0</v>
      </c>
      <c r="D180" s="557">
        <v>0</v>
      </c>
      <c r="E180" s="557">
        <v>0</v>
      </c>
      <c r="F180" s="557">
        <v>0</v>
      </c>
      <c r="G180" s="558">
        <f t="shared" si="79"/>
        <v>0</v>
      </c>
      <c r="H180" s="558">
        <f t="shared" si="80"/>
        <v>0</v>
      </c>
      <c r="I180" s="559">
        <v>15</v>
      </c>
      <c r="J180" s="560">
        <f t="shared" si="81"/>
        <v>0</v>
      </c>
      <c r="K180" s="558">
        <f t="shared" si="73"/>
        <v>0</v>
      </c>
      <c r="L180" s="513"/>
      <c r="M180" s="561">
        <f t="shared" si="82"/>
        <v>0</v>
      </c>
      <c r="O180" s="547">
        <v>7</v>
      </c>
      <c r="P180" s="557">
        <f t="shared" si="74"/>
        <v>0</v>
      </c>
      <c r="Q180" s="557">
        <f t="shared" si="75"/>
        <v>0</v>
      </c>
      <c r="R180" s="562">
        <v>0</v>
      </c>
      <c r="S180" s="562">
        <v>0</v>
      </c>
      <c r="T180" s="562">
        <v>0</v>
      </c>
      <c r="U180" s="562">
        <f t="shared" si="76"/>
        <v>0</v>
      </c>
      <c r="V180" s="562">
        <f t="shared" si="77"/>
        <v>0</v>
      </c>
      <c r="W180" s="559">
        <v>15</v>
      </c>
      <c r="X180" s="563">
        <f t="shared" si="83"/>
        <v>0</v>
      </c>
      <c r="Y180" s="562">
        <f t="shared" si="78"/>
        <v>0</v>
      </c>
    </row>
    <row r="181" spans="1:25" hidden="1">
      <c r="A181" s="547">
        <v>8</v>
      </c>
      <c r="B181" s="557">
        <f t="shared" si="72"/>
        <v>18465126.55668116</v>
      </c>
      <c r="C181" s="557">
        <v>2753099.9645355055</v>
      </c>
      <c r="D181" s="557">
        <v>2753099.9645355055</v>
      </c>
      <c r="E181" s="557">
        <v>0</v>
      </c>
      <c r="F181" s="557">
        <v>0</v>
      </c>
      <c r="G181" s="558">
        <f t="shared" si="79"/>
        <v>1376549.9822677528</v>
      </c>
      <c r="H181" s="558">
        <f t="shared" si="80"/>
        <v>22594776.503484417</v>
      </c>
      <c r="I181" s="559">
        <v>20</v>
      </c>
      <c r="J181" s="560">
        <f t="shared" si="81"/>
        <v>4518955.3006968834</v>
      </c>
      <c r="K181" s="558">
        <f t="shared" si="73"/>
        <v>16699271.220519781</v>
      </c>
      <c r="L181" s="513">
        <f t="shared" ref="L181:L188" si="84">+H181*I181/100</f>
        <v>4518955.3006968834</v>
      </c>
      <c r="M181" s="561">
        <f t="shared" si="82"/>
        <v>0</v>
      </c>
      <c r="O181" s="547">
        <v>8</v>
      </c>
      <c r="P181" s="557">
        <f t="shared" si="74"/>
        <v>21477951.953757498</v>
      </c>
      <c r="Q181" s="557">
        <f t="shared" si="75"/>
        <v>2753099.9645355055</v>
      </c>
      <c r="R181" s="562">
        <v>0</v>
      </c>
      <c r="S181" s="562">
        <v>0</v>
      </c>
      <c r="T181" s="562">
        <v>0</v>
      </c>
      <c r="U181" s="562">
        <f t="shared" si="76"/>
        <v>1376549.9822677528</v>
      </c>
      <c r="V181" s="562">
        <f t="shared" si="77"/>
        <v>22854501.936025251</v>
      </c>
      <c r="W181" s="559">
        <v>20</v>
      </c>
      <c r="X181" s="563">
        <f t="shared" si="83"/>
        <v>4570900.3872050503</v>
      </c>
      <c r="Y181" s="562">
        <f t="shared" si="78"/>
        <v>19660151.531087954</v>
      </c>
    </row>
    <row r="182" spans="1:25" hidden="1">
      <c r="A182" s="547">
        <v>10</v>
      </c>
      <c r="B182" s="557">
        <f t="shared" si="72"/>
        <v>18953436.413466781</v>
      </c>
      <c r="C182" s="557">
        <v>5987229.9799999995</v>
      </c>
      <c r="D182" s="557">
        <v>5987229.9799999995</v>
      </c>
      <c r="E182" s="557">
        <v>0</v>
      </c>
      <c r="F182" s="557">
        <v>0</v>
      </c>
      <c r="G182" s="558">
        <f>+((C182+F182)*0.5)</f>
        <v>2993614.9899999998</v>
      </c>
      <c r="H182" s="558">
        <f t="shared" si="80"/>
        <v>27934281.38346678</v>
      </c>
      <c r="I182" s="559">
        <v>30</v>
      </c>
      <c r="J182" s="560">
        <f t="shared" si="81"/>
        <v>8380284.4150400339</v>
      </c>
      <c r="K182" s="558">
        <f t="shared" si="73"/>
        <v>16560381.978426747</v>
      </c>
      <c r="L182" s="513">
        <f t="shared" si="84"/>
        <v>8380284.4150400339</v>
      </c>
      <c r="M182" s="561">
        <f t="shared" si="82"/>
        <v>0</v>
      </c>
      <c r="O182" s="547">
        <v>10</v>
      </c>
      <c r="P182" s="557">
        <f t="shared" si="74"/>
        <v>26206196.059389263</v>
      </c>
      <c r="Q182" s="557">
        <f t="shared" si="75"/>
        <v>5987229.9799999995</v>
      </c>
      <c r="R182" s="562">
        <v>0</v>
      </c>
      <c r="S182" s="562">
        <v>0</v>
      </c>
      <c r="T182" s="562">
        <v>0</v>
      </c>
      <c r="U182" s="562">
        <f t="shared" si="76"/>
        <v>2993614.9899999998</v>
      </c>
      <c r="V182" s="562">
        <f t="shared" si="77"/>
        <v>29199811.049389262</v>
      </c>
      <c r="W182" s="559">
        <v>30</v>
      </c>
      <c r="X182" s="563">
        <f t="shared" si="83"/>
        <v>8759943.3148167785</v>
      </c>
      <c r="Y182" s="562">
        <f t="shared" si="78"/>
        <v>23433482.724572487</v>
      </c>
    </row>
    <row r="183" spans="1:25" hidden="1">
      <c r="A183" s="547">
        <v>12</v>
      </c>
      <c r="B183" s="557">
        <f t="shared" si="72"/>
        <v>0</v>
      </c>
      <c r="C183" s="557">
        <v>9722780.1780278869</v>
      </c>
      <c r="D183" s="557">
        <v>9722780.1780278869</v>
      </c>
      <c r="E183" s="557">
        <v>0</v>
      </c>
      <c r="F183" s="557">
        <v>0</v>
      </c>
      <c r="G183" s="558">
        <f>+((C183-D183+F183)*0.5)</f>
        <v>0</v>
      </c>
      <c r="H183" s="558">
        <f>+B183+G183+D183</f>
        <v>9722780.1780278869</v>
      </c>
      <c r="I183" s="559">
        <v>100</v>
      </c>
      <c r="J183" s="560">
        <f t="shared" si="81"/>
        <v>9722780.1780278869</v>
      </c>
      <c r="K183" s="558">
        <f t="shared" si="73"/>
        <v>0</v>
      </c>
      <c r="L183" s="513">
        <f t="shared" si="84"/>
        <v>9722780.1780278869</v>
      </c>
      <c r="M183" s="561">
        <f t="shared" si="82"/>
        <v>0</v>
      </c>
      <c r="O183" s="547">
        <v>12</v>
      </c>
      <c r="P183" s="557">
        <f t="shared" si="74"/>
        <v>14181619.087704327</v>
      </c>
      <c r="Q183" s="557">
        <f t="shared" si="75"/>
        <v>9722780.1780278869</v>
      </c>
      <c r="R183" s="562">
        <v>0</v>
      </c>
      <c r="S183" s="562">
        <v>0</v>
      </c>
      <c r="T183" s="562">
        <v>0</v>
      </c>
      <c r="U183" s="562">
        <f>+((Q183-R183+T183)*0.5)</f>
        <v>4861390.0890139434</v>
      </c>
      <c r="V183" s="562">
        <f t="shared" si="77"/>
        <v>19043009.176718272</v>
      </c>
      <c r="W183" s="559">
        <v>100</v>
      </c>
      <c r="X183" s="563">
        <f t="shared" si="83"/>
        <v>19043009.176718272</v>
      </c>
      <c r="Y183" s="562">
        <f t="shared" si="78"/>
        <v>4861390.0890139416</v>
      </c>
    </row>
    <row r="184" spans="1:25" hidden="1">
      <c r="A184" s="547">
        <v>13</v>
      </c>
      <c r="B184" s="557">
        <f t="shared" si="72"/>
        <v>0</v>
      </c>
      <c r="C184" s="557">
        <v>0</v>
      </c>
      <c r="D184" s="557">
        <v>0</v>
      </c>
      <c r="E184" s="557">
        <v>0</v>
      </c>
      <c r="F184" s="557">
        <v>0</v>
      </c>
      <c r="G184" s="558">
        <f t="shared" ref="G184:G194" si="85">+((C184+F184)*0.5)</f>
        <v>0</v>
      </c>
      <c r="H184" s="558">
        <f t="shared" ref="H184:H194" si="86">+B184+G184+D184</f>
        <v>0</v>
      </c>
      <c r="I184" s="559"/>
      <c r="J184" s="560"/>
      <c r="K184" s="558">
        <f t="shared" si="73"/>
        <v>0</v>
      </c>
      <c r="L184" s="513">
        <f t="shared" si="84"/>
        <v>0</v>
      </c>
      <c r="M184" s="561">
        <f t="shared" si="82"/>
        <v>0</v>
      </c>
      <c r="O184" s="547">
        <v>13</v>
      </c>
      <c r="P184" s="557">
        <f t="shared" si="74"/>
        <v>0</v>
      </c>
      <c r="Q184" s="557">
        <f t="shared" si="75"/>
        <v>0</v>
      </c>
      <c r="R184" s="562">
        <v>0</v>
      </c>
      <c r="S184" s="562">
        <v>0</v>
      </c>
      <c r="T184" s="562">
        <v>0</v>
      </c>
      <c r="U184" s="562">
        <f t="shared" ref="U184:U194" si="87">+((Q184+T184)*0.5)</f>
        <v>0</v>
      </c>
      <c r="V184" s="562">
        <f t="shared" si="77"/>
        <v>0</v>
      </c>
      <c r="W184" s="559"/>
      <c r="X184" s="563">
        <f t="shared" si="83"/>
        <v>0</v>
      </c>
      <c r="Y184" s="562">
        <f t="shared" si="78"/>
        <v>0</v>
      </c>
    </row>
    <row r="185" spans="1:25" hidden="1">
      <c r="A185" s="547">
        <v>17</v>
      </c>
      <c r="B185" s="557">
        <f t="shared" si="72"/>
        <v>14067.09216256</v>
      </c>
      <c r="C185" s="557">
        <v>0</v>
      </c>
      <c r="D185" s="557">
        <v>0</v>
      </c>
      <c r="E185" s="557">
        <v>0</v>
      </c>
      <c r="F185" s="557">
        <v>0</v>
      </c>
      <c r="G185" s="558">
        <f t="shared" si="85"/>
        <v>0</v>
      </c>
      <c r="H185" s="558">
        <f t="shared" si="86"/>
        <v>14067.09216256</v>
      </c>
      <c r="I185" s="559">
        <v>8</v>
      </c>
      <c r="J185" s="560">
        <f t="shared" ref="J185:J194" si="88">H185*I185/100</f>
        <v>1125.3673730048001</v>
      </c>
      <c r="K185" s="558">
        <f t="shared" si="73"/>
        <v>12941.724789555201</v>
      </c>
      <c r="L185" s="513">
        <f t="shared" si="84"/>
        <v>1125.3673730048001</v>
      </c>
      <c r="M185" s="561">
        <f t="shared" si="82"/>
        <v>0</v>
      </c>
      <c r="O185" s="547">
        <v>17</v>
      </c>
      <c r="P185" s="557">
        <f t="shared" si="74"/>
        <v>14067.436031180801</v>
      </c>
      <c r="Q185" s="557">
        <f t="shared" si="75"/>
        <v>0</v>
      </c>
      <c r="R185" s="562">
        <v>0</v>
      </c>
      <c r="S185" s="562">
        <v>0</v>
      </c>
      <c r="T185" s="562">
        <v>0</v>
      </c>
      <c r="U185" s="562">
        <f t="shared" si="87"/>
        <v>0</v>
      </c>
      <c r="V185" s="562">
        <f t="shared" si="77"/>
        <v>14067.436031180801</v>
      </c>
      <c r="W185" s="559">
        <v>8</v>
      </c>
      <c r="X185" s="563">
        <f t="shared" si="83"/>
        <v>1125.3948824944641</v>
      </c>
      <c r="Y185" s="562">
        <f t="shared" si="78"/>
        <v>12942.041148686338</v>
      </c>
    </row>
    <row r="186" spans="1:25" hidden="1">
      <c r="A186" s="547">
        <v>38</v>
      </c>
      <c r="B186" s="557">
        <f t="shared" si="72"/>
        <v>6018704.6991939992</v>
      </c>
      <c r="C186" s="557">
        <v>3252770.04</v>
      </c>
      <c r="D186" s="557">
        <v>3252770.04</v>
      </c>
      <c r="E186" s="557">
        <v>0</v>
      </c>
      <c r="F186" s="557">
        <v>0</v>
      </c>
      <c r="G186" s="558">
        <f t="shared" si="85"/>
        <v>1626385.02</v>
      </c>
      <c r="H186" s="558">
        <f t="shared" si="86"/>
        <v>10897859.759193998</v>
      </c>
      <c r="I186" s="559">
        <v>30</v>
      </c>
      <c r="J186" s="560">
        <f t="shared" si="88"/>
        <v>3269357.9277581996</v>
      </c>
      <c r="K186" s="558">
        <f t="shared" si="73"/>
        <v>6002116.8114357982</v>
      </c>
      <c r="L186" s="513">
        <f t="shared" si="84"/>
        <v>3269357.9277581996</v>
      </c>
      <c r="M186" s="561">
        <f t="shared" si="82"/>
        <v>0</v>
      </c>
      <c r="O186" s="547">
        <v>38</v>
      </c>
      <c r="P186" s="557">
        <f t="shared" si="74"/>
        <v>8815416.9141590018</v>
      </c>
      <c r="Q186" s="557">
        <f t="shared" si="75"/>
        <v>3252770.04</v>
      </c>
      <c r="R186" s="562">
        <v>0</v>
      </c>
      <c r="S186" s="562">
        <v>0</v>
      </c>
      <c r="T186" s="562">
        <v>0</v>
      </c>
      <c r="U186" s="562">
        <f t="shared" si="87"/>
        <v>1626385.02</v>
      </c>
      <c r="V186" s="562">
        <f t="shared" si="77"/>
        <v>10441801.934159001</v>
      </c>
      <c r="W186" s="559">
        <v>30</v>
      </c>
      <c r="X186" s="563">
        <f t="shared" si="83"/>
        <v>3132540.5802477002</v>
      </c>
      <c r="Y186" s="562">
        <f t="shared" si="78"/>
        <v>8935646.3739113025</v>
      </c>
    </row>
    <row r="187" spans="1:25" hidden="1">
      <c r="A187" s="547">
        <v>41</v>
      </c>
      <c r="B187" s="557">
        <f t="shared" si="72"/>
        <v>84844484.989056379</v>
      </c>
      <c r="C187" s="557">
        <v>21521945.944669988</v>
      </c>
      <c r="D187" s="557">
        <v>21521945.944669988</v>
      </c>
      <c r="E187" s="557">
        <v>0</v>
      </c>
      <c r="F187" s="557">
        <v>0</v>
      </c>
      <c r="G187" s="558">
        <f t="shared" si="85"/>
        <v>10760972.972334994</v>
      </c>
      <c r="H187" s="558">
        <f t="shared" si="86"/>
        <v>117127403.90606137</v>
      </c>
      <c r="I187" s="559">
        <v>25</v>
      </c>
      <c r="J187" s="560">
        <f t="shared" si="88"/>
        <v>29281850.976515342</v>
      </c>
      <c r="K187" s="558">
        <f t="shared" si="73"/>
        <v>77084579.957211033</v>
      </c>
      <c r="L187" s="513">
        <f t="shared" si="84"/>
        <v>29281850.976515342</v>
      </c>
      <c r="M187" s="561">
        <f t="shared" si="82"/>
        <v>0</v>
      </c>
      <c r="O187" s="547">
        <v>41</v>
      </c>
      <c r="P187" s="557">
        <f t="shared" si="74"/>
        <v>111112989.87614729</v>
      </c>
      <c r="Q187" s="557">
        <f t="shared" si="75"/>
        <v>21521945.944669988</v>
      </c>
      <c r="R187" s="562">
        <v>0</v>
      </c>
      <c r="S187" s="562">
        <v>0</v>
      </c>
      <c r="T187" s="562">
        <v>0</v>
      </c>
      <c r="U187" s="562">
        <f t="shared" si="87"/>
        <v>10760972.972334994</v>
      </c>
      <c r="V187" s="562">
        <f t="shared" si="77"/>
        <v>121873962.84848228</v>
      </c>
      <c r="W187" s="559">
        <v>25</v>
      </c>
      <c r="X187" s="563">
        <f t="shared" si="83"/>
        <v>30468490.71212057</v>
      </c>
      <c r="Y187" s="562">
        <f t="shared" si="78"/>
        <v>102166445.1086967</v>
      </c>
    </row>
    <row r="188" spans="1:25" hidden="1">
      <c r="A188" s="547">
        <v>45</v>
      </c>
      <c r="B188" s="557">
        <f t="shared" si="72"/>
        <v>1240.458725</v>
      </c>
      <c r="C188" s="557">
        <v>0</v>
      </c>
      <c r="D188" s="557">
        <v>0</v>
      </c>
      <c r="E188" s="557">
        <v>0</v>
      </c>
      <c r="F188" s="557">
        <v>0</v>
      </c>
      <c r="G188" s="558">
        <f t="shared" si="85"/>
        <v>0</v>
      </c>
      <c r="H188" s="558">
        <f t="shared" si="86"/>
        <v>1240.458725</v>
      </c>
      <c r="I188" s="559">
        <v>45</v>
      </c>
      <c r="J188" s="560">
        <f t="shared" si="88"/>
        <v>558.20642625000005</v>
      </c>
      <c r="K188" s="558">
        <f t="shared" si="73"/>
        <v>682.25229874999991</v>
      </c>
      <c r="L188" s="513">
        <f t="shared" si="84"/>
        <v>558.20642625000005</v>
      </c>
      <c r="M188" s="561">
        <f t="shared" si="82"/>
        <v>0</v>
      </c>
      <c r="O188" s="547">
        <v>45</v>
      </c>
      <c r="P188" s="557">
        <f t="shared" si="74"/>
        <v>1240.4953274999998</v>
      </c>
      <c r="Q188" s="557">
        <f t="shared" si="75"/>
        <v>0</v>
      </c>
      <c r="R188" s="562">
        <v>0</v>
      </c>
      <c r="S188" s="562">
        <v>0</v>
      </c>
      <c r="T188" s="562">
        <v>0</v>
      </c>
      <c r="U188" s="562">
        <f t="shared" si="87"/>
        <v>0</v>
      </c>
      <c r="V188" s="562">
        <f t="shared" si="77"/>
        <v>1240.4953274999998</v>
      </c>
      <c r="W188" s="559">
        <v>45</v>
      </c>
      <c r="X188" s="563">
        <f t="shared" si="83"/>
        <v>558.22289737499989</v>
      </c>
      <c r="Y188" s="562">
        <f t="shared" si="78"/>
        <v>682.27243012499991</v>
      </c>
    </row>
    <row r="189" spans="1:25" hidden="1">
      <c r="A189" s="565">
        <v>49</v>
      </c>
      <c r="B189" s="557">
        <f t="shared" si="72"/>
        <v>0</v>
      </c>
      <c r="C189" s="557">
        <v>0</v>
      </c>
      <c r="D189" s="557">
        <v>0</v>
      </c>
      <c r="E189" s="557">
        <v>0</v>
      </c>
      <c r="F189" s="557">
        <v>0</v>
      </c>
      <c r="G189" s="558">
        <f t="shared" si="85"/>
        <v>0</v>
      </c>
      <c r="H189" s="558">
        <f t="shared" si="86"/>
        <v>0</v>
      </c>
      <c r="I189" s="559">
        <v>8</v>
      </c>
      <c r="J189" s="560">
        <f t="shared" si="88"/>
        <v>0</v>
      </c>
      <c r="K189" s="558">
        <f t="shared" si="73"/>
        <v>0</v>
      </c>
      <c r="L189" s="513"/>
      <c r="M189" s="561">
        <f t="shared" si="82"/>
        <v>0</v>
      </c>
      <c r="O189" s="565">
        <v>49</v>
      </c>
      <c r="P189" s="557">
        <f t="shared" si="74"/>
        <v>0</v>
      </c>
      <c r="Q189" s="557">
        <f t="shared" si="75"/>
        <v>0</v>
      </c>
      <c r="R189" s="562">
        <v>0</v>
      </c>
      <c r="S189" s="562">
        <v>0</v>
      </c>
      <c r="T189" s="562">
        <v>0</v>
      </c>
      <c r="U189" s="562">
        <f t="shared" si="87"/>
        <v>0</v>
      </c>
      <c r="V189" s="562">
        <f t="shared" si="77"/>
        <v>0</v>
      </c>
      <c r="W189" s="559">
        <v>8</v>
      </c>
      <c r="X189" s="563">
        <f t="shared" si="83"/>
        <v>0</v>
      </c>
      <c r="Y189" s="562">
        <f t="shared" si="78"/>
        <v>0</v>
      </c>
    </row>
    <row r="190" spans="1:25" hidden="1">
      <c r="A190" s="565">
        <v>50</v>
      </c>
      <c r="B190" s="557">
        <f t="shared" si="72"/>
        <v>2552413.828278577</v>
      </c>
      <c r="C190" s="557">
        <v>3237812.3114448562</v>
      </c>
      <c r="D190" s="557">
        <v>3237812.3114448562</v>
      </c>
      <c r="E190" s="557">
        <v>0</v>
      </c>
      <c r="F190" s="557">
        <v>0</v>
      </c>
      <c r="G190" s="558">
        <f t="shared" si="85"/>
        <v>1618906.1557224281</v>
      </c>
      <c r="H190" s="558">
        <f t="shared" si="86"/>
        <v>7409132.2954458613</v>
      </c>
      <c r="I190" s="559">
        <v>55</v>
      </c>
      <c r="J190" s="560">
        <f t="shared" si="88"/>
        <v>4075022.7624952239</v>
      </c>
      <c r="K190" s="558">
        <f t="shared" si="73"/>
        <v>1715203.3772282093</v>
      </c>
      <c r="L190" s="513">
        <f>+H190*I190/100</f>
        <v>4075022.7624952239</v>
      </c>
      <c r="M190" s="561">
        <f t="shared" si="82"/>
        <v>0</v>
      </c>
      <c r="O190" s="565">
        <v>50</v>
      </c>
      <c r="P190" s="557">
        <f t="shared" si="74"/>
        <v>9057129.357856866</v>
      </c>
      <c r="Q190" s="557">
        <f t="shared" si="75"/>
        <v>3237812.3114448562</v>
      </c>
      <c r="R190" s="562">
        <v>0</v>
      </c>
      <c r="S190" s="562">
        <v>0</v>
      </c>
      <c r="T190" s="562">
        <v>0</v>
      </c>
      <c r="U190" s="562">
        <f t="shared" si="87"/>
        <v>1618906.1557224281</v>
      </c>
      <c r="V190" s="562">
        <f t="shared" si="77"/>
        <v>10676035.513579294</v>
      </c>
      <c r="W190" s="559">
        <v>55</v>
      </c>
      <c r="X190" s="563">
        <f t="shared" si="83"/>
        <v>5871819.5324686123</v>
      </c>
      <c r="Y190" s="562">
        <f t="shared" si="78"/>
        <v>6423122.1368331099</v>
      </c>
    </row>
    <row r="191" spans="1:25" hidden="1">
      <c r="A191" s="547">
        <v>51</v>
      </c>
      <c r="B191" s="557">
        <f t="shared" si="72"/>
        <v>3877793932.9924793</v>
      </c>
      <c r="C191" s="557">
        <v>423396849.38755548</v>
      </c>
      <c r="D191" s="557">
        <v>423396849.38755548</v>
      </c>
      <c r="E191" s="557">
        <v>0</v>
      </c>
      <c r="F191" s="557">
        <v>0</v>
      </c>
      <c r="G191" s="558">
        <f t="shared" si="85"/>
        <v>211698424.69377774</v>
      </c>
      <c r="H191" s="558">
        <f t="shared" si="86"/>
        <v>4512889207.0738125</v>
      </c>
      <c r="I191" s="559">
        <v>6</v>
      </c>
      <c r="J191" s="560">
        <f t="shared" si="88"/>
        <v>270773352.42442876</v>
      </c>
      <c r="K191" s="558">
        <f t="shared" si="73"/>
        <v>4030417429.9556055</v>
      </c>
      <c r="L191" s="513">
        <f>+H191*I191/100</f>
        <v>270773352.42442876</v>
      </c>
      <c r="M191" s="561">
        <f t="shared" si="82"/>
        <v>0</v>
      </c>
      <c r="O191" s="547">
        <v>51</v>
      </c>
      <c r="P191" s="557">
        <f t="shared" si="74"/>
        <v>3957047372.121367</v>
      </c>
      <c r="Q191" s="557">
        <f t="shared" si="75"/>
        <v>423396849.38755548</v>
      </c>
      <c r="R191" s="562">
        <v>0</v>
      </c>
      <c r="S191" s="562">
        <v>0</v>
      </c>
      <c r="T191" s="562">
        <v>0</v>
      </c>
      <c r="U191" s="562">
        <f t="shared" si="87"/>
        <v>211698424.69377774</v>
      </c>
      <c r="V191" s="562">
        <f t="shared" si="77"/>
        <v>4168745796.8151445</v>
      </c>
      <c r="W191" s="559">
        <v>6</v>
      </c>
      <c r="X191" s="563">
        <f t="shared" si="83"/>
        <v>250124747.8089087</v>
      </c>
      <c r="Y191" s="562">
        <f t="shared" si="78"/>
        <v>4130319473.7000141</v>
      </c>
    </row>
    <row r="192" spans="1:25" hidden="1">
      <c r="A192" s="547">
        <v>43.2</v>
      </c>
      <c r="B192" s="557">
        <f t="shared" si="72"/>
        <v>0</v>
      </c>
      <c r="C192" s="557">
        <v>0</v>
      </c>
      <c r="D192" s="557">
        <v>0</v>
      </c>
      <c r="E192" s="557">
        <v>0</v>
      </c>
      <c r="F192" s="557">
        <v>0</v>
      </c>
      <c r="G192" s="558">
        <f t="shared" si="85"/>
        <v>0</v>
      </c>
      <c r="H192" s="558">
        <f t="shared" si="86"/>
        <v>0</v>
      </c>
      <c r="I192" s="559">
        <v>50</v>
      </c>
      <c r="J192" s="560">
        <f t="shared" si="88"/>
        <v>0</v>
      </c>
      <c r="K192" s="558">
        <f t="shared" si="73"/>
        <v>0</v>
      </c>
      <c r="L192" s="513">
        <f>+H192*I192/100</f>
        <v>0</v>
      </c>
      <c r="M192" s="561">
        <f t="shared" si="82"/>
        <v>0</v>
      </c>
      <c r="O192" s="547">
        <v>43.2</v>
      </c>
      <c r="P192" s="557">
        <f t="shared" si="74"/>
        <v>0</v>
      </c>
      <c r="Q192" s="557">
        <f t="shared" si="75"/>
        <v>0</v>
      </c>
      <c r="R192" s="562">
        <v>0</v>
      </c>
      <c r="S192" s="562">
        <v>0</v>
      </c>
      <c r="T192" s="562">
        <v>0</v>
      </c>
      <c r="U192" s="562">
        <f t="shared" si="87"/>
        <v>0</v>
      </c>
      <c r="V192" s="562">
        <f t="shared" si="77"/>
        <v>0</v>
      </c>
      <c r="W192" s="559">
        <v>50</v>
      </c>
      <c r="X192" s="563">
        <f t="shared" si="83"/>
        <v>0</v>
      </c>
      <c r="Y192" s="562">
        <f t="shared" si="78"/>
        <v>0</v>
      </c>
    </row>
    <row r="193" spans="1:29" hidden="1">
      <c r="A193" s="547" t="s">
        <v>158</v>
      </c>
      <c r="B193" s="557">
        <f t="shared" si="72"/>
        <v>26132851.122464221</v>
      </c>
      <c r="C193" s="557">
        <v>0</v>
      </c>
      <c r="D193" s="557">
        <v>0</v>
      </c>
      <c r="E193" s="557">
        <v>0</v>
      </c>
      <c r="F193" s="557">
        <v>0</v>
      </c>
      <c r="G193" s="558">
        <f t="shared" si="85"/>
        <v>0</v>
      </c>
      <c r="H193" s="558">
        <f t="shared" si="86"/>
        <v>26132851.122464221</v>
      </c>
      <c r="I193" s="559">
        <v>7</v>
      </c>
      <c r="J193" s="560">
        <f t="shared" si="88"/>
        <v>1829299.5785724956</v>
      </c>
      <c r="K193" s="558">
        <f t="shared" si="73"/>
        <v>24303551.543891724</v>
      </c>
      <c r="L193" s="513">
        <f>+H193*I193/100</f>
        <v>1829299.5785724956</v>
      </c>
      <c r="M193" s="561">
        <f t="shared" si="82"/>
        <v>0</v>
      </c>
      <c r="O193" s="547" t="s">
        <v>158</v>
      </c>
      <c r="P193" s="557">
        <f t="shared" si="74"/>
        <v>26132851.122464221</v>
      </c>
      <c r="Q193" s="557">
        <f t="shared" si="75"/>
        <v>0</v>
      </c>
      <c r="R193" s="562">
        <v>0</v>
      </c>
      <c r="S193" s="562">
        <v>0</v>
      </c>
      <c r="T193" s="562">
        <v>0</v>
      </c>
      <c r="U193" s="562">
        <f t="shared" si="87"/>
        <v>0</v>
      </c>
      <c r="V193" s="562">
        <f t="shared" si="77"/>
        <v>26132851.122464221</v>
      </c>
      <c r="W193" s="559">
        <v>7</v>
      </c>
      <c r="X193" s="563">
        <f t="shared" si="83"/>
        <v>1829299.5785724956</v>
      </c>
      <c r="Y193" s="562">
        <f t="shared" si="78"/>
        <v>24303551.543891724</v>
      </c>
    </row>
    <row r="194" spans="1:29" hidden="1">
      <c r="A194" s="551">
        <v>14.1</v>
      </c>
      <c r="B194" s="557">
        <f t="shared" si="72"/>
        <v>19550.954687968748</v>
      </c>
      <c r="C194" s="557">
        <v>0</v>
      </c>
      <c r="D194" s="557">
        <v>0</v>
      </c>
      <c r="E194" s="557">
        <v>0</v>
      </c>
      <c r="F194" s="557">
        <v>0</v>
      </c>
      <c r="G194" s="558">
        <f t="shared" si="85"/>
        <v>0</v>
      </c>
      <c r="H194" s="558">
        <f t="shared" si="86"/>
        <v>19550.954687968748</v>
      </c>
      <c r="I194" s="559">
        <v>5</v>
      </c>
      <c r="J194" s="560">
        <f t="shared" si="88"/>
        <v>977.54773439843734</v>
      </c>
      <c r="K194" s="558">
        <f t="shared" si="73"/>
        <v>18573.406953570309</v>
      </c>
      <c r="L194" s="513">
        <f>+H194*I194/100</f>
        <v>977.54773439843734</v>
      </c>
      <c r="M194" s="561">
        <f t="shared" si="82"/>
        <v>0</v>
      </c>
      <c r="O194" s="551">
        <v>14.1</v>
      </c>
      <c r="P194" s="557">
        <f t="shared" si="74"/>
        <v>19687.028674218749</v>
      </c>
      <c r="Q194" s="557">
        <f t="shared" si="75"/>
        <v>0</v>
      </c>
      <c r="R194" s="562">
        <v>0</v>
      </c>
      <c r="S194" s="562">
        <v>0</v>
      </c>
      <c r="T194" s="562">
        <v>0</v>
      </c>
      <c r="U194" s="566">
        <f t="shared" si="87"/>
        <v>0</v>
      </c>
      <c r="V194" s="566">
        <f t="shared" si="77"/>
        <v>19687.028674218749</v>
      </c>
      <c r="W194" s="559">
        <v>5</v>
      </c>
      <c r="X194" s="563">
        <f t="shared" si="83"/>
        <v>984.35143371093739</v>
      </c>
      <c r="Y194" s="566">
        <f t="shared" si="78"/>
        <v>18702.677240507812</v>
      </c>
    </row>
    <row r="195" spans="1:29" ht="13.5" hidden="1" thickBot="1">
      <c r="A195" s="567" t="s">
        <v>84</v>
      </c>
      <c r="B195" s="568">
        <f t="shared" ref="B195:H195" si="89">SUM(B175:B194)</f>
        <v>5337090355.6101131</v>
      </c>
      <c r="C195" s="568">
        <f t="shared" si="89"/>
        <v>469872487.8062337</v>
      </c>
      <c r="D195" s="568">
        <f t="shared" si="89"/>
        <v>469872487.8062337</v>
      </c>
      <c r="E195" s="568">
        <f t="shared" si="89"/>
        <v>0</v>
      </c>
      <c r="F195" s="568">
        <f t="shared" si="89"/>
        <v>0</v>
      </c>
      <c r="G195" s="568">
        <f t="shared" si="89"/>
        <v>230074853.81410292</v>
      </c>
      <c r="H195" s="568">
        <f t="shared" si="89"/>
        <v>6037037697.2304497</v>
      </c>
      <c r="I195" s="568"/>
      <c r="J195" s="568">
        <f>SUM(J175:J194)</f>
        <v>385224437.72065824</v>
      </c>
      <c r="K195" s="568">
        <f>SUM(K175:K194)</f>
        <v>5421738405.6956882</v>
      </c>
      <c r="L195" s="513">
        <f>SUM(L175:L194)</f>
        <v>385224437.72065824</v>
      </c>
      <c r="M195" s="569" t="s">
        <v>168</v>
      </c>
      <c r="O195" s="570" t="s">
        <v>84</v>
      </c>
      <c r="P195" s="571">
        <f t="shared" ref="P195:V195" si="90">SUM(P175:P194)</f>
        <v>5476361067.3307533</v>
      </c>
      <c r="Q195" s="571">
        <f t="shared" si="90"/>
        <v>469872487.8062337</v>
      </c>
      <c r="R195" s="571">
        <f t="shared" si="90"/>
        <v>0</v>
      </c>
      <c r="S195" s="571">
        <f t="shared" si="90"/>
        <v>0</v>
      </c>
      <c r="T195" s="571">
        <f t="shared" si="90"/>
        <v>0</v>
      </c>
      <c r="U195" s="571">
        <f t="shared" si="90"/>
        <v>234936243.90311685</v>
      </c>
      <c r="V195" s="571">
        <f t="shared" si="90"/>
        <v>5711297311.2338696</v>
      </c>
      <c r="W195" s="571"/>
      <c r="X195" s="571">
        <f>SUM(X175:X194)</f>
        <v>377174292.0714435</v>
      </c>
      <c r="Y195" s="571">
        <f>SUM(Y175:Y194)</f>
        <v>5569059263.0655441</v>
      </c>
      <c r="AC195" s="513">
        <f>J195-X195</f>
        <v>8050145.6492147446</v>
      </c>
    </row>
    <row r="196" spans="1:29" hidden="1">
      <c r="A196" s="553"/>
      <c r="B196" s="513" t="s">
        <v>159</v>
      </c>
      <c r="C196" s="513">
        <f>C206</f>
        <v>82418253.215428874</v>
      </c>
      <c r="D196" s="513">
        <f>D206</f>
        <v>82418253.215428874</v>
      </c>
      <c r="F196" s="513"/>
      <c r="G196" s="513"/>
      <c r="H196" s="513"/>
      <c r="K196" s="513"/>
      <c r="L196" s="517"/>
      <c r="O196" s="554"/>
      <c r="P196" s="515" t="s">
        <v>159</v>
      </c>
      <c r="Q196" s="515">
        <f>C206</f>
        <v>82418253.215428874</v>
      </c>
      <c r="R196" s="515"/>
      <c r="S196" s="515"/>
      <c r="T196" s="515"/>
      <c r="U196" s="515"/>
      <c r="V196" s="515"/>
      <c r="W196" s="515"/>
      <c r="X196" s="515"/>
      <c r="Y196" s="515"/>
    </row>
    <row r="197" spans="1:29" ht="13.5" hidden="1" thickBot="1">
      <c r="A197" s="553"/>
      <c r="B197" s="513"/>
      <c r="C197" s="516">
        <f>SUM(C195:C196)</f>
        <v>552290741.02166259</v>
      </c>
      <c r="D197" s="516">
        <f>SUM(D195:D196)</f>
        <v>552290741.02166259</v>
      </c>
      <c r="E197" s="513"/>
      <c r="G197" s="513"/>
      <c r="O197" s="553"/>
      <c r="P197" s="513"/>
      <c r="Q197" s="516">
        <f>SUM(Q195:Q196)</f>
        <v>552290741.02166259</v>
      </c>
      <c r="R197" s="561"/>
      <c r="S197" s="513"/>
      <c r="T197" s="513"/>
      <c r="U197" s="513"/>
      <c r="V197" s="513"/>
      <c r="W197" s="513"/>
      <c r="X197" s="513"/>
      <c r="Y197" s="513"/>
    </row>
    <row r="198" spans="1:29" hidden="1">
      <c r="B198" s="506" t="s">
        <v>160</v>
      </c>
      <c r="C198" s="513">
        <v>0</v>
      </c>
      <c r="D198" s="513">
        <v>0</v>
      </c>
    </row>
    <row r="199" spans="1:29" hidden="1">
      <c r="C199" s="513"/>
      <c r="D199" s="513"/>
    </row>
    <row r="200" spans="1:29" hidden="1">
      <c r="B200" s="518" t="s">
        <v>117</v>
      </c>
      <c r="C200" s="519" t="s">
        <v>162</v>
      </c>
      <c r="D200" s="520" t="s">
        <v>163</v>
      </c>
    </row>
    <row r="201" spans="1:29" hidden="1">
      <c r="B201" s="521" t="s">
        <v>184</v>
      </c>
      <c r="C201" s="522">
        <v>28824259.50134838</v>
      </c>
      <c r="D201" s="522">
        <v>28824259.50134838</v>
      </c>
    </row>
    <row r="202" spans="1:29" hidden="1">
      <c r="B202" s="521" t="s">
        <v>164</v>
      </c>
      <c r="C202" s="522">
        <v>28859924.160984937</v>
      </c>
      <c r="D202" s="522">
        <f>C202</f>
        <v>28859924.160984937</v>
      </c>
    </row>
    <row r="203" spans="1:29" hidden="1">
      <c r="B203" s="521" t="s">
        <v>185</v>
      </c>
      <c r="C203" s="522">
        <v>291514.38546449429</v>
      </c>
      <c r="D203" s="522">
        <f>C203</f>
        <v>291514.38546449429</v>
      </c>
    </row>
    <row r="204" spans="1:29" hidden="1">
      <c r="B204" s="521" t="s">
        <v>181</v>
      </c>
      <c r="C204" s="522">
        <v>5621787.6885551438</v>
      </c>
      <c r="D204" s="522">
        <f>C204</f>
        <v>5621787.6885551438</v>
      </c>
    </row>
    <row r="205" spans="1:29" hidden="1">
      <c r="B205" s="521" t="s">
        <v>182</v>
      </c>
      <c r="C205" s="522">
        <v>18820767.479075916</v>
      </c>
      <c r="D205" s="522">
        <f>C205</f>
        <v>18820767.479075916</v>
      </c>
    </row>
    <row r="206" spans="1:29" ht="13.5" hidden="1" thickBot="1">
      <c r="B206" s="522"/>
      <c r="C206" s="523">
        <f>SUM(C201:C205)</f>
        <v>82418253.215428874</v>
      </c>
      <c r="D206" s="523">
        <f>SUM(D201:D205)</f>
        <v>82418253.215428874</v>
      </c>
    </row>
    <row r="207" spans="1:29" hidden="1"/>
    <row r="208" spans="1:29" hidden="1"/>
    <row r="209" spans="1:25" hidden="1"/>
    <row r="210" spans="1:25" hidden="1"/>
    <row r="211" spans="1:25" ht="26.25" hidden="1">
      <c r="A211" s="524" t="s">
        <v>126</v>
      </c>
      <c r="B211" s="525"/>
      <c r="C211" s="525"/>
      <c r="D211" s="526"/>
      <c r="E211" s="526"/>
      <c r="F211" s="526"/>
      <c r="G211" s="526"/>
      <c r="H211" s="527" t="s">
        <v>127</v>
      </c>
      <c r="I211" s="528"/>
      <c r="J211" s="529" t="s">
        <v>128</v>
      </c>
      <c r="K211" s="530"/>
      <c r="M211" s="531"/>
      <c r="O211" s="524" t="s">
        <v>126</v>
      </c>
      <c r="P211" s="524"/>
      <c r="Q211" s="525"/>
      <c r="R211" s="526"/>
      <c r="S211" s="526"/>
      <c r="T211" s="526"/>
      <c r="U211" s="526"/>
      <c r="V211" s="527" t="s">
        <v>127</v>
      </c>
      <c r="W211" s="528"/>
      <c r="X211" s="529" t="s">
        <v>129</v>
      </c>
      <c r="Y211" s="532"/>
    </row>
    <row r="212" spans="1:25" ht="18.75" hidden="1">
      <c r="A212" s="533" t="s">
        <v>372</v>
      </c>
      <c r="B212" s="525"/>
      <c r="C212" s="525"/>
      <c r="D212" s="526"/>
      <c r="E212" s="526"/>
      <c r="F212" s="526"/>
      <c r="G212" s="526"/>
      <c r="H212" s="534" t="s">
        <v>131</v>
      </c>
      <c r="I212" s="528"/>
      <c r="J212" s="535" t="s">
        <v>132</v>
      </c>
      <c r="K212" s="528"/>
      <c r="M212" s="531"/>
      <c r="O212" s="533" t="str">
        <f>A212</f>
        <v>Year- 2024 LRP</v>
      </c>
      <c r="P212" s="533"/>
      <c r="Q212" s="525"/>
      <c r="R212" s="526"/>
      <c r="S212" s="526"/>
      <c r="T212" s="526"/>
      <c r="U212" s="526"/>
      <c r="V212" s="534" t="s">
        <v>131</v>
      </c>
      <c r="W212" s="528"/>
      <c r="X212" s="535" t="s">
        <v>132</v>
      </c>
      <c r="Y212" s="528"/>
    </row>
    <row r="213" spans="1:25" ht="18.75" hidden="1">
      <c r="A213" s="524" t="s">
        <v>133</v>
      </c>
      <c r="B213" s="525"/>
      <c r="C213" s="525"/>
      <c r="D213" s="526"/>
      <c r="E213" s="526"/>
      <c r="F213" s="526"/>
      <c r="G213" s="526"/>
      <c r="H213" s="526"/>
      <c r="I213" s="526"/>
      <c r="J213" s="526"/>
      <c r="K213" s="526"/>
      <c r="M213" s="506"/>
      <c r="O213" s="524" t="s">
        <v>133</v>
      </c>
      <c r="P213" s="524"/>
      <c r="Q213" s="525"/>
      <c r="R213" s="526"/>
      <c r="S213" s="526"/>
      <c r="T213" s="526"/>
      <c r="U213" s="526"/>
      <c r="V213" s="526"/>
      <c r="W213" s="526"/>
      <c r="X213" s="526"/>
      <c r="Y213" s="526"/>
    </row>
    <row r="214" spans="1:25" hidden="1">
      <c r="A214" s="536"/>
      <c r="B214" s="537"/>
      <c r="C214" s="526"/>
      <c r="D214" s="526"/>
      <c r="E214" s="526"/>
      <c r="F214" s="526"/>
      <c r="G214" s="526"/>
      <c r="H214" s="526"/>
      <c r="I214" s="526"/>
      <c r="J214" s="526"/>
      <c r="K214" s="526"/>
      <c r="M214" s="506"/>
      <c r="O214" s="536"/>
      <c r="P214" s="537"/>
      <c r="Q214" s="526"/>
      <c r="R214" s="526"/>
      <c r="S214" s="526"/>
      <c r="T214" s="526"/>
      <c r="U214" s="526"/>
      <c r="V214" s="526"/>
      <c r="W214" s="526"/>
      <c r="X214" s="526"/>
      <c r="Y214" s="526"/>
    </row>
    <row r="215" spans="1:25" hidden="1">
      <c r="A215" s="538"/>
      <c r="B215" s="539" t="s">
        <v>134</v>
      </c>
      <c r="C215" s="540" t="s">
        <v>135</v>
      </c>
      <c r="D215" s="541" t="s">
        <v>136</v>
      </c>
      <c r="E215" s="538"/>
      <c r="F215" s="540" t="s">
        <v>137</v>
      </c>
      <c r="G215" s="541" t="s">
        <v>138</v>
      </c>
      <c r="H215" s="540" t="s">
        <v>139</v>
      </c>
      <c r="I215" s="538"/>
      <c r="J215" s="541" t="s">
        <v>25</v>
      </c>
      <c r="K215" s="542" t="s">
        <v>140</v>
      </c>
      <c r="M215" s="506"/>
      <c r="O215" s="540"/>
      <c r="P215" s="539" t="s">
        <v>134</v>
      </c>
      <c r="Q215" s="540" t="s">
        <v>135</v>
      </c>
      <c r="R215" s="540" t="s">
        <v>136</v>
      </c>
      <c r="S215" s="540"/>
      <c r="T215" s="540" t="s">
        <v>137</v>
      </c>
      <c r="U215" s="540" t="s">
        <v>138</v>
      </c>
      <c r="V215" s="540" t="s">
        <v>139</v>
      </c>
      <c r="W215" s="540"/>
      <c r="X215" s="540" t="s">
        <v>25</v>
      </c>
      <c r="Y215" s="542" t="s">
        <v>140</v>
      </c>
    </row>
    <row r="216" spans="1:25" hidden="1">
      <c r="A216" s="544" t="s">
        <v>141</v>
      </c>
      <c r="B216" s="545" t="s">
        <v>142</v>
      </c>
      <c r="C216" s="544" t="s">
        <v>5</v>
      </c>
      <c r="D216" s="544" t="s">
        <v>143</v>
      </c>
      <c r="E216" s="546" t="s">
        <v>144</v>
      </c>
      <c r="F216" s="544" t="s">
        <v>145</v>
      </c>
      <c r="G216" s="547" t="s">
        <v>146</v>
      </c>
      <c r="H216" s="544" t="s">
        <v>147</v>
      </c>
      <c r="I216" s="547" t="s">
        <v>16</v>
      </c>
      <c r="J216" s="544"/>
      <c r="K216" s="548" t="s">
        <v>10</v>
      </c>
      <c r="M216" s="506"/>
      <c r="O216" s="544" t="s">
        <v>141</v>
      </c>
      <c r="P216" s="545" t="s">
        <v>142</v>
      </c>
      <c r="Q216" s="544" t="s">
        <v>5</v>
      </c>
      <c r="R216" s="544" t="s">
        <v>143</v>
      </c>
      <c r="S216" s="544" t="s">
        <v>144</v>
      </c>
      <c r="T216" s="544" t="s">
        <v>145</v>
      </c>
      <c r="U216" s="544" t="s">
        <v>146</v>
      </c>
      <c r="V216" s="544" t="s">
        <v>147</v>
      </c>
      <c r="W216" s="544" t="s">
        <v>16</v>
      </c>
      <c r="X216" s="544"/>
      <c r="Y216" s="548" t="s">
        <v>10</v>
      </c>
    </row>
    <row r="217" spans="1:25" hidden="1">
      <c r="A217" s="549" t="s">
        <v>148</v>
      </c>
      <c r="B217" s="550" t="s">
        <v>149</v>
      </c>
      <c r="C217" s="549" t="s">
        <v>84</v>
      </c>
      <c r="D217" s="551" t="s">
        <v>150</v>
      </c>
      <c r="E217" s="552"/>
      <c r="F217" s="549" t="s">
        <v>151</v>
      </c>
      <c r="G217" s="551" t="s">
        <v>152</v>
      </c>
      <c r="H217" s="549" t="s">
        <v>153</v>
      </c>
      <c r="I217" s="551" t="s">
        <v>154</v>
      </c>
      <c r="J217" s="551" t="s">
        <v>155</v>
      </c>
      <c r="K217" s="548" t="s">
        <v>373</v>
      </c>
      <c r="L217" s="553" t="s">
        <v>167</v>
      </c>
      <c r="M217" s="506"/>
      <c r="O217" s="549" t="s">
        <v>148</v>
      </c>
      <c r="P217" s="550" t="s">
        <v>149</v>
      </c>
      <c r="Q217" s="549" t="s">
        <v>84</v>
      </c>
      <c r="R217" s="549" t="s">
        <v>150</v>
      </c>
      <c r="S217" s="549"/>
      <c r="T217" s="549" t="s">
        <v>151</v>
      </c>
      <c r="U217" s="549" t="s">
        <v>152</v>
      </c>
      <c r="V217" s="549" t="s">
        <v>153</v>
      </c>
      <c r="W217" s="549" t="s">
        <v>154</v>
      </c>
      <c r="X217" s="549" t="s">
        <v>155</v>
      </c>
      <c r="Y217" s="548" t="str">
        <f>K217</f>
        <v>Dec 31,2024</v>
      </c>
    </row>
    <row r="218" spans="1:25" hidden="1">
      <c r="A218" s="541"/>
      <c r="B218" s="538"/>
      <c r="C218" s="555"/>
      <c r="D218" s="555"/>
      <c r="E218" s="538"/>
      <c r="F218" s="538"/>
      <c r="G218" s="538"/>
      <c r="H218" s="538"/>
      <c r="I218" s="547"/>
      <c r="J218" s="556"/>
      <c r="K218" s="538"/>
      <c r="M218" s="506"/>
      <c r="O218" s="541"/>
      <c r="P218" s="538"/>
      <c r="Q218" s="555"/>
      <c r="R218" s="555"/>
      <c r="S218" s="538"/>
      <c r="T218" s="538"/>
      <c r="U218" s="538"/>
      <c r="V218" s="538"/>
      <c r="W218" s="547"/>
      <c r="X218" s="556"/>
      <c r="Y218" s="538"/>
    </row>
    <row r="219" spans="1:25" hidden="1">
      <c r="A219" s="547">
        <v>1</v>
      </c>
      <c r="B219" s="557">
        <f t="shared" ref="B219:B238" si="91">K175</f>
        <v>1188747493.0486348</v>
      </c>
      <c r="C219" s="557">
        <v>0</v>
      </c>
      <c r="D219" s="557">
        <v>0</v>
      </c>
      <c r="E219" s="557">
        <v>0</v>
      </c>
      <c r="F219" s="557">
        <v>0</v>
      </c>
      <c r="G219" s="557">
        <f t="shared" ref="G219:G226" si="92">+((C219-D219+F219)*0.5)</f>
        <v>0</v>
      </c>
      <c r="H219" s="557">
        <f>+B219+G219+D219</f>
        <v>1188747493.0486348</v>
      </c>
      <c r="I219" s="559">
        <v>4</v>
      </c>
      <c r="J219" s="560">
        <f>H219*I219/100</f>
        <v>47549899.72194539</v>
      </c>
      <c r="K219" s="558">
        <f t="shared" ref="K219:K238" si="93">+B219+C219+F219-J219</f>
        <v>1141197593.3266895</v>
      </c>
      <c r="L219" s="513">
        <f>+H219*I219/100</f>
        <v>47549899.72194539</v>
      </c>
      <c r="M219" s="561">
        <f>J219-L219</f>
        <v>0</v>
      </c>
      <c r="O219" s="547">
        <v>1</v>
      </c>
      <c r="P219" s="557">
        <f t="shared" ref="P219:P238" si="94">Y175</f>
        <v>1188747492.7224853</v>
      </c>
      <c r="Q219" s="557">
        <f t="shared" ref="Q219:Q238" si="95">C219</f>
        <v>0</v>
      </c>
      <c r="R219" s="562">
        <v>0</v>
      </c>
      <c r="S219" s="562">
        <v>0</v>
      </c>
      <c r="T219" s="562">
        <v>0</v>
      </c>
      <c r="U219" s="562">
        <f t="shared" ref="U219:U226" si="96">+((Q219+T219)*0.5)</f>
        <v>0</v>
      </c>
      <c r="V219" s="562">
        <f t="shared" ref="V219:V238" si="97">+P219+U219+R219</f>
        <v>1188747492.7224853</v>
      </c>
      <c r="W219" s="559">
        <v>4</v>
      </c>
      <c r="X219" s="563">
        <f>V219*W219/100</f>
        <v>47549899.708899409</v>
      </c>
      <c r="Y219" s="562">
        <f t="shared" ref="Y219:Y238" si="98">+P219+Q219+T219-X219</f>
        <v>1141197593.0135858</v>
      </c>
    </row>
    <row r="220" spans="1:25" hidden="1">
      <c r="A220" s="547" t="s">
        <v>157</v>
      </c>
      <c r="B220" s="557">
        <f t="shared" si="91"/>
        <v>0</v>
      </c>
      <c r="C220" s="557">
        <v>0</v>
      </c>
      <c r="D220" s="557">
        <v>0</v>
      </c>
      <c r="E220" s="557">
        <v>0</v>
      </c>
      <c r="F220" s="557">
        <v>0</v>
      </c>
      <c r="G220" s="557">
        <f t="shared" si="92"/>
        <v>0</v>
      </c>
      <c r="H220" s="557">
        <f t="shared" ref="H220:H238" si="99">+B220+G220+D220</f>
        <v>0</v>
      </c>
      <c r="I220" s="559">
        <v>6</v>
      </c>
      <c r="J220" s="560">
        <f t="shared" ref="J220:J227" si="100">H220*I220/100</f>
        <v>0</v>
      </c>
      <c r="K220" s="558">
        <f t="shared" si="93"/>
        <v>0</v>
      </c>
      <c r="L220" s="513"/>
      <c r="M220" s="561">
        <f t="shared" ref="M220:M238" si="101">J220-L220</f>
        <v>0</v>
      </c>
      <c r="O220" s="547" t="s">
        <v>157</v>
      </c>
      <c r="P220" s="557">
        <f t="shared" si="94"/>
        <v>0</v>
      </c>
      <c r="Q220" s="557">
        <f t="shared" si="95"/>
        <v>0</v>
      </c>
      <c r="R220" s="562">
        <v>0</v>
      </c>
      <c r="S220" s="562">
        <v>0</v>
      </c>
      <c r="T220" s="562">
        <v>0</v>
      </c>
      <c r="U220" s="562">
        <f t="shared" si="96"/>
        <v>0</v>
      </c>
      <c r="V220" s="562">
        <f t="shared" si="97"/>
        <v>0</v>
      </c>
      <c r="W220" s="559">
        <v>6</v>
      </c>
      <c r="X220" s="563">
        <f t="shared" ref="X220:X238" si="102">V220*W220/100</f>
        <v>0</v>
      </c>
      <c r="Y220" s="562">
        <f t="shared" si="98"/>
        <v>0</v>
      </c>
    </row>
    <row r="221" spans="1:25" hidden="1">
      <c r="A221" s="547">
        <v>2</v>
      </c>
      <c r="B221" s="557">
        <f t="shared" si="91"/>
        <v>60037251.200007096</v>
      </c>
      <c r="C221" s="557">
        <v>0</v>
      </c>
      <c r="D221" s="557">
        <v>0</v>
      </c>
      <c r="E221" s="557">
        <v>0</v>
      </c>
      <c r="F221" s="557">
        <v>0</v>
      </c>
      <c r="G221" s="557">
        <f t="shared" si="92"/>
        <v>0</v>
      </c>
      <c r="H221" s="557">
        <f t="shared" si="99"/>
        <v>60037251.200007096</v>
      </c>
      <c r="I221" s="559">
        <v>6</v>
      </c>
      <c r="J221" s="560">
        <f t="shared" si="100"/>
        <v>3602235.0720004262</v>
      </c>
      <c r="K221" s="558">
        <f t="shared" si="93"/>
        <v>56435016.128006667</v>
      </c>
      <c r="L221" s="513">
        <f>+H221*I221/100</f>
        <v>3602235.0720004262</v>
      </c>
      <c r="M221" s="561">
        <f t="shared" si="101"/>
        <v>0</v>
      </c>
      <c r="O221" s="547">
        <v>2</v>
      </c>
      <c r="P221" s="557">
        <f t="shared" si="94"/>
        <v>60037251.214685179</v>
      </c>
      <c r="Q221" s="557">
        <f t="shared" si="95"/>
        <v>0</v>
      </c>
      <c r="R221" s="562">
        <v>0</v>
      </c>
      <c r="S221" s="562">
        <v>0</v>
      </c>
      <c r="T221" s="562">
        <v>0</v>
      </c>
      <c r="U221" s="562">
        <f t="shared" si="96"/>
        <v>0</v>
      </c>
      <c r="V221" s="562">
        <f t="shared" si="97"/>
        <v>60037251.214685179</v>
      </c>
      <c r="W221" s="559">
        <v>6</v>
      </c>
      <c r="X221" s="563">
        <f t="shared" si="102"/>
        <v>3602235.0728811109</v>
      </c>
      <c r="Y221" s="562">
        <f t="shared" si="98"/>
        <v>56435016.141804069</v>
      </c>
    </row>
    <row r="222" spans="1:25" hidden="1">
      <c r="A222" s="547">
        <v>3</v>
      </c>
      <c r="B222" s="557">
        <f t="shared" si="91"/>
        <v>134646.39471531252</v>
      </c>
      <c r="C222" s="557">
        <v>0</v>
      </c>
      <c r="D222" s="557">
        <v>0</v>
      </c>
      <c r="E222" s="557">
        <v>0</v>
      </c>
      <c r="F222" s="557">
        <v>0</v>
      </c>
      <c r="G222" s="557">
        <f t="shared" si="92"/>
        <v>0</v>
      </c>
      <c r="H222" s="557">
        <f t="shared" si="99"/>
        <v>134646.39471531252</v>
      </c>
      <c r="I222" s="559">
        <v>5</v>
      </c>
      <c r="J222" s="560">
        <f t="shared" si="100"/>
        <v>6732.3197357656263</v>
      </c>
      <c r="K222" s="558">
        <f t="shared" si="93"/>
        <v>127914.07497954689</v>
      </c>
      <c r="L222" s="513">
        <f>+H222*I222/100</f>
        <v>6732.3197357656263</v>
      </c>
      <c r="M222" s="561">
        <f t="shared" si="101"/>
        <v>0</v>
      </c>
      <c r="O222" s="547">
        <v>3</v>
      </c>
      <c r="P222" s="557">
        <f t="shared" si="94"/>
        <v>134646.04651389061</v>
      </c>
      <c r="Q222" s="557">
        <f t="shared" si="95"/>
        <v>0</v>
      </c>
      <c r="R222" s="562">
        <v>0</v>
      </c>
      <c r="S222" s="562">
        <v>0</v>
      </c>
      <c r="T222" s="562">
        <v>0</v>
      </c>
      <c r="U222" s="562">
        <f t="shared" si="96"/>
        <v>0</v>
      </c>
      <c r="V222" s="562">
        <f t="shared" si="97"/>
        <v>134646.04651389061</v>
      </c>
      <c r="W222" s="559">
        <v>5</v>
      </c>
      <c r="X222" s="563">
        <f t="shared" si="102"/>
        <v>6732.3023256945307</v>
      </c>
      <c r="Y222" s="562">
        <f t="shared" si="98"/>
        <v>127913.74418819608</v>
      </c>
    </row>
    <row r="223" spans="1:25" hidden="1">
      <c r="A223" s="547">
        <v>6</v>
      </c>
      <c r="B223" s="557">
        <f t="shared" si="91"/>
        <v>4282.8239699999995</v>
      </c>
      <c r="C223" s="557">
        <v>0</v>
      </c>
      <c r="D223" s="557">
        <v>0</v>
      </c>
      <c r="E223" s="557">
        <v>0</v>
      </c>
      <c r="F223" s="557">
        <v>0</v>
      </c>
      <c r="G223" s="557">
        <f t="shared" si="92"/>
        <v>0</v>
      </c>
      <c r="H223" s="557">
        <f t="shared" si="99"/>
        <v>4282.8239699999995</v>
      </c>
      <c r="I223" s="559">
        <v>10</v>
      </c>
      <c r="J223" s="560">
        <f t="shared" si="100"/>
        <v>428.28239699999989</v>
      </c>
      <c r="K223" s="558">
        <f t="shared" si="93"/>
        <v>3854.5415729999995</v>
      </c>
      <c r="L223" s="513">
        <f>+H223*I223/100</f>
        <v>428.28239699999989</v>
      </c>
      <c r="M223" s="561">
        <f t="shared" si="101"/>
        <v>0</v>
      </c>
      <c r="O223" s="547">
        <v>6</v>
      </c>
      <c r="P223" s="557">
        <f t="shared" si="94"/>
        <v>4282.8830190000008</v>
      </c>
      <c r="Q223" s="557">
        <f t="shared" si="95"/>
        <v>0</v>
      </c>
      <c r="R223" s="562">
        <v>0</v>
      </c>
      <c r="S223" s="562">
        <v>0</v>
      </c>
      <c r="T223" s="562">
        <v>0</v>
      </c>
      <c r="U223" s="562">
        <f t="shared" si="96"/>
        <v>0</v>
      </c>
      <c r="V223" s="562">
        <f t="shared" si="97"/>
        <v>4282.8830190000008</v>
      </c>
      <c r="W223" s="559">
        <v>10</v>
      </c>
      <c r="X223" s="563">
        <f t="shared" si="102"/>
        <v>428.28830190000008</v>
      </c>
      <c r="Y223" s="562">
        <f t="shared" si="98"/>
        <v>3854.5947171000007</v>
      </c>
    </row>
    <row r="224" spans="1:25" hidden="1">
      <c r="A224" s="547">
        <v>7</v>
      </c>
      <c r="B224" s="557">
        <f t="shared" si="91"/>
        <v>0</v>
      </c>
      <c r="C224" s="557">
        <v>0</v>
      </c>
      <c r="D224" s="557">
        <v>0</v>
      </c>
      <c r="E224" s="557">
        <v>0</v>
      </c>
      <c r="F224" s="557">
        <v>0</v>
      </c>
      <c r="G224" s="557">
        <f t="shared" si="92"/>
        <v>0</v>
      </c>
      <c r="H224" s="557">
        <f t="shared" si="99"/>
        <v>0</v>
      </c>
      <c r="I224" s="559">
        <v>15</v>
      </c>
      <c r="J224" s="560">
        <f t="shared" si="100"/>
        <v>0</v>
      </c>
      <c r="K224" s="558">
        <f t="shared" si="93"/>
        <v>0</v>
      </c>
      <c r="L224" s="513"/>
      <c r="M224" s="561">
        <f t="shared" si="101"/>
        <v>0</v>
      </c>
      <c r="O224" s="547">
        <v>7</v>
      </c>
      <c r="P224" s="557">
        <f t="shared" si="94"/>
        <v>0</v>
      </c>
      <c r="Q224" s="557">
        <f t="shared" si="95"/>
        <v>0</v>
      </c>
      <c r="R224" s="562">
        <v>0</v>
      </c>
      <c r="S224" s="562">
        <v>0</v>
      </c>
      <c r="T224" s="562">
        <v>0</v>
      </c>
      <c r="U224" s="562">
        <f t="shared" si="96"/>
        <v>0</v>
      </c>
      <c r="V224" s="562">
        <f t="shared" si="97"/>
        <v>0</v>
      </c>
      <c r="W224" s="559">
        <v>15</v>
      </c>
      <c r="X224" s="563">
        <f t="shared" si="102"/>
        <v>0</v>
      </c>
      <c r="Y224" s="562">
        <f t="shared" si="98"/>
        <v>0</v>
      </c>
    </row>
    <row r="225" spans="1:29" hidden="1">
      <c r="A225" s="547">
        <v>8</v>
      </c>
      <c r="B225" s="557">
        <f t="shared" si="91"/>
        <v>16699271.220519781</v>
      </c>
      <c r="C225" s="557">
        <v>5538690.4299999997</v>
      </c>
      <c r="D225" s="557">
        <v>5538690.4299999997</v>
      </c>
      <c r="E225" s="557">
        <v>0</v>
      </c>
      <c r="F225" s="557">
        <v>0</v>
      </c>
      <c r="G225" s="557">
        <f t="shared" si="92"/>
        <v>0</v>
      </c>
      <c r="H225" s="557">
        <f t="shared" si="99"/>
        <v>22237961.650519781</v>
      </c>
      <c r="I225" s="559">
        <v>20</v>
      </c>
      <c r="J225" s="560">
        <f t="shared" si="100"/>
        <v>4447592.3301039562</v>
      </c>
      <c r="K225" s="558">
        <f t="shared" si="93"/>
        <v>17790369.320415825</v>
      </c>
      <c r="L225" s="513">
        <f t="shared" ref="L225:L232" si="103">+H225*I225/100</f>
        <v>4447592.3301039562</v>
      </c>
      <c r="M225" s="561">
        <f t="shared" si="101"/>
        <v>0</v>
      </c>
      <c r="O225" s="547">
        <v>8</v>
      </c>
      <c r="P225" s="557">
        <f t="shared" si="94"/>
        <v>19660151.531087954</v>
      </c>
      <c r="Q225" s="557">
        <f t="shared" si="95"/>
        <v>5538690.4299999997</v>
      </c>
      <c r="R225" s="562">
        <v>0</v>
      </c>
      <c r="S225" s="562">
        <v>0</v>
      </c>
      <c r="T225" s="562">
        <v>0</v>
      </c>
      <c r="U225" s="562">
        <f t="shared" si="96"/>
        <v>2769345.2149999999</v>
      </c>
      <c r="V225" s="562">
        <f t="shared" si="97"/>
        <v>22429496.746087953</v>
      </c>
      <c r="W225" s="559">
        <v>20</v>
      </c>
      <c r="X225" s="563">
        <f t="shared" si="102"/>
        <v>4485899.3492175909</v>
      </c>
      <c r="Y225" s="562">
        <f t="shared" si="98"/>
        <v>20712942.611870363</v>
      </c>
    </row>
    <row r="226" spans="1:29" hidden="1">
      <c r="A226" s="547">
        <v>10</v>
      </c>
      <c r="B226" s="557">
        <f t="shared" si="91"/>
        <v>16560381.978426747</v>
      </c>
      <c r="C226" s="557">
        <v>6128849.9899999993</v>
      </c>
      <c r="D226" s="557">
        <v>6128849.9899999993</v>
      </c>
      <c r="E226" s="557">
        <v>0</v>
      </c>
      <c r="F226" s="557">
        <v>0</v>
      </c>
      <c r="G226" s="557">
        <f t="shared" si="92"/>
        <v>0</v>
      </c>
      <c r="H226" s="557">
        <f t="shared" si="99"/>
        <v>22689231.968426745</v>
      </c>
      <c r="I226" s="559">
        <v>30</v>
      </c>
      <c r="J226" s="560">
        <f t="shared" si="100"/>
        <v>6806769.5905280234</v>
      </c>
      <c r="K226" s="558">
        <f t="shared" si="93"/>
        <v>15882462.377898723</v>
      </c>
      <c r="L226" s="513">
        <f t="shared" si="103"/>
        <v>6806769.5905280234</v>
      </c>
      <c r="M226" s="561">
        <f t="shared" si="101"/>
        <v>0</v>
      </c>
      <c r="O226" s="547">
        <v>10</v>
      </c>
      <c r="P226" s="557">
        <f t="shared" si="94"/>
        <v>23433482.724572487</v>
      </c>
      <c r="Q226" s="557">
        <f t="shared" si="95"/>
        <v>6128849.9899999993</v>
      </c>
      <c r="R226" s="562">
        <v>0</v>
      </c>
      <c r="S226" s="562">
        <v>0</v>
      </c>
      <c r="T226" s="562">
        <v>0</v>
      </c>
      <c r="U226" s="562">
        <f t="shared" si="96"/>
        <v>3064424.9949999996</v>
      </c>
      <c r="V226" s="562">
        <f t="shared" si="97"/>
        <v>26497907.719572488</v>
      </c>
      <c r="W226" s="559">
        <v>30</v>
      </c>
      <c r="X226" s="563">
        <f t="shared" si="102"/>
        <v>7949372.3158717463</v>
      </c>
      <c r="Y226" s="562">
        <f t="shared" si="98"/>
        <v>21612960.39870074</v>
      </c>
    </row>
    <row r="227" spans="1:29" hidden="1">
      <c r="A227" s="547">
        <v>12</v>
      </c>
      <c r="B227" s="557">
        <f t="shared" si="91"/>
        <v>0</v>
      </c>
      <c r="C227" s="557">
        <v>13695063.2842857</v>
      </c>
      <c r="D227" s="557">
        <v>13695063.2842857</v>
      </c>
      <c r="E227" s="557">
        <v>0</v>
      </c>
      <c r="F227" s="557">
        <v>0</v>
      </c>
      <c r="G227" s="557">
        <f>+((C227-D227+F227)*0.5)</f>
        <v>0</v>
      </c>
      <c r="H227" s="557">
        <f t="shared" si="99"/>
        <v>13695063.2842857</v>
      </c>
      <c r="I227" s="559">
        <v>100</v>
      </c>
      <c r="J227" s="560">
        <f t="shared" si="100"/>
        <v>13695063.2842857</v>
      </c>
      <c r="K227" s="558">
        <f t="shared" si="93"/>
        <v>0</v>
      </c>
      <c r="L227" s="513">
        <f t="shared" si="103"/>
        <v>13695063.2842857</v>
      </c>
      <c r="M227" s="561">
        <f t="shared" si="101"/>
        <v>0</v>
      </c>
      <c r="O227" s="547">
        <v>12</v>
      </c>
      <c r="P227" s="557">
        <f t="shared" si="94"/>
        <v>4861390.0890139416</v>
      </c>
      <c r="Q227" s="557">
        <f t="shared" si="95"/>
        <v>13695063.2842857</v>
      </c>
      <c r="R227" s="562">
        <v>0</v>
      </c>
      <c r="S227" s="562">
        <v>0</v>
      </c>
      <c r="T227" s="562">
        <v>0</v>
      </c>
      <c r="U227" s="562">
        <f>+((Q227-R227+T227)*0.5)</f>
        <v>6847531.64214285</v>
      </c>
      <c r="V227" s="562">
        <f t="shared" si="97"/>
        <v>11708921.731156792</v>
      </c>
      <c r="W227" s="559">
        <v>100</v>
      </c>
      <c r="X227" s="563">
        <f t="shared" si="102"/>
        <v>11708921.731156792</v>
      </c>
      <c r="Y227" s="562">
        <f t="shared" si="98"/>
        <v>6847531.6421428509</v>
      </c>
    </row>
    <row r="228" spans="1:29" hidden="1">
      <c r="A228" s="547">
        <v>13</v>
      </c>
      <c r="B228" s="557">
        <f t="shared" si="91"/>
        <v>0</v>
      </c>
      <c r="C228" s="557">
        <v>0</v>
      </c>
      <c r="D228" s="557">
        <v>0</v>
      </c>
      <c r="E228" s="557">
        <v>0</v>
      </c>
      <c r="F228" s="557">
        <v>0</v>
      </c>
      <c r="G228" s="557">
        <f t="shared" ref="G228:G238" si="104">+((C228-D228+F228)*0.5)</f>
        <v>0</v>
      </c>
      <c r="H228" s="557">
        <f t="shared" si="99"/>
        <v>0</v>
      </c>
      <c r="I228" s="559"/>
      <c r="J228" s="560"/>
      <c r="K228" s="558">
        <f t="shared" si="93"/>
        <v>0</v>
      </c>
      <c r="L228" s="513">
        <f t="shared" si="103"/>
        <v>0</v>
      </c>
      <c r="M228" s="561">
        <f t="shared" si="101"/>
        <v>0</v>
      </c>
      <c r="O228" s="547">
        <v>13</v>
      </c>
      <c r="P228" s="557">
        <f t="shared" si="94"/>
        <v>0</v>
      </c>
      <c r="Q228" s="557">
        <f t="shared" si="95"/>
        <v>0</v>
      </c>
      <c r="R228" s="562">
        <v>0</v>
      </c>
      <c r="S228" s="562">
        <v>0</v>
      </c>
      <c r="T228" s="562">
        <v>0</v>
      </c>
      <c r="U228" s="562">
        <f t="shared" ref="U228:U238" si="105">+((Q228+T228)*0.5)</f>
        <v>0</v>
      </c>
      <c r="V228" s="562">
        <f t="shared" si="97"/>
        <v>0</v>
      </c>
      <c r="W228" s="559"/>
      <c r="X228" s="563">
        <f t="shared" si="102"/>
        <v>0</v>
      </c>
      <c r="Y228" s="562">
        <f t="shared" si="98"/>
        <v>0</v>
      </c>
    </row>
    <row r="229" spans="1:29" hidden="1">
      <c r="A229" s="547">
        <v>17</v>
      </c>
      <c r="B229" s="557">
        <f t="shared" si="91"/>
        <v>12941.724789555201</v>
      </c>
      <c r="C229" s="557">
        <v>0</v>
      </c>
      <c r="D229" s="557">
        <v>0</v>
      </c>
      <c r="E229" s="557">
        <v>0</v>
      </c>
      <c r="F229" s="557">
        <v>0</v>
      </c>
      <c r="G229" s="557">
        <f t="shared" si="104"/>
        <v>0</v>
      </c>
      <c r="H229" s="557">
        <f t="shared" si="99"/>
        <v>12941.724789555201</v>
      </c>
      <c r="I229" s="559">
        <v>8</v>
      </c>
      <c r="J229" s="560">
        <f t="shared" ref="J229:J238" si="106">H229*I229/100</f>
        <v>1035.3379831644161</v>
      </c>
      <c r="K229" s="558">
        <f t="shared" si="93"/>
        <v>11906.386806390785</v>
      </c>
      <c r="L229" s="513">
        <f t="shared" si="103"/>
        <v>1035.3379831644161</v>
      </c>
      <c r="M229" s="561">
        <f t="shared" si="101"/>
        <v>0</v>
      </c>
      <c r="O229" s="547">
        <v>17</v>
      </c>
      <c r="P229" s="557">
        <f t="shared" si="94"/>
        <v>12942.041148686338</v>
      </c>
      <c r="Q229" s="557">
        <f t="shared" si="95"/>
        <v>0</v>
      </c>
      <c r="R229" s="562">
        <v>0</v>
      </c>
      <c r="S229" s="562">
        <v>0</v>
      </c>
      <c r="T229" s="562">
        <v>0</v>
      </c>
      <c r="U229" s="562">
        <f t="shared" si="105"/>
        <v>0</v>
      </c>
      <c r="V229" s="562">
        <f t="shared" si="97"/>
        <v>12942.041148686338</v>
      </c>
      <c r="W229" s="559">
        <v>8</v>
      </c>
      <c r="X229" s="563">
        <f t="shared" si="102"/>
        <v>1035.363291894907</v>
      </c>
      <c r="Y229" s="562">
        <f t="shared" si="98"/>
        <v>11906.67785679143</v>
      </c>
    </row>
    <row r="230" spans="1:29" hidden="1">
      <c r="A230" s="547">
        <v>38</v>
      </c>
      <c r="B230" s="557">
        <f t="shared" si="91"/>
        <v>6002116.8114357982</v>
      </c>
      <c r="C230" s="557">
        <v>3331149.96</v>
      </c>
      <c r="D230" s="557">
        <v>3331149.96</v>
      </c>
      <c r="E230" s="557">
        <v>0</v>
      </c>
      <c r="F230" s="557">
        <v>0</v>
      </c>
      <c r="G230" s="557">
        <f t="shared" si="104"/>
        <v>0</v>
      </c>
      <c r="H230" s="557">
        <f t="shared" si="99"/>
        <v>9333266.7714357972</v>
      </c>
      <c r="I230" s="559">
        <v>30</v>
      </c>
      <c r="J230" s="560">
        <f t="shared" si="106"/>
        <v>2799980.031430739</v>
      </c>
      <c r="K230" s="558">
        <f t="shared" si="93"/>
        <v>6533286.7400050582</v>
      </c>
      <c r="L230" s="513">
        <f t="shared" si="103"/>
        <v>2799980.031430739</v>
      </c>
      <c r="M230" s="561">
        <f t="shared" si="101"/>
        <v>0</v>
      </c>
      <c r="O230" s="547">
        <v>38</v>
      </c>
      <c r="P230" s="557">
        <f t="shared" si="94"/>
        <v>8935646.3739113025</v>
      </c>
      <c r="Q230" s="557">
        <f t="shared" si="95"/>
        <v>3331149.96</v>
      </c>
      <c r="R230" s="562">
        <v>0</v>
      </c>
      <c r="S230" s="562">
        <v>0</v>
      </c>
      <c r="T230" s="562">
        <v>0</v>
      </c>
      <c r="U230" s="562">
        <f t="shared" si="105"/>
        <v>1665574.98</v>
      </c>
      <c r="V230" s="562">
        <f t="shared" si="97"/>
        <v>10601221.353911303</v>
      </c>
      <c r="W230" s="559">
        <v>30</v>
      </c>
      <c r="X230" s="563">
        <f t="shared" si="102"/>
        <v>3180366.4061733908</v>
      </c>
      <c r="Y230" s="562">
        <f t="shared" si="98"/>
        <v>9086429.9277379122</v>
      </c>
    </row>
    <row r="231" spans="1:29" hidden="1">
      <c r="A231" s="547">
        <v>41</v>
      </c>
      <c r="B231" s="557">
        <f t="shared" si="91"/>
        <v>77084579.957211033</v>
      </c>
      <c r="C231" s="557">
        <v>190038437.83154401</v>
      </c>
      <c r="D231" s="557">
        <v>190038437.83154401</v>
      </c>
      <c r="E231" s="557">
        <v>0</v>
      </c>
      <c r="F231" s="557">
        <v>0</v>
      </c>
      <c r="G231" s="557">
        <f t="shared" si="104"/>
        <v>0</v>
      </c>
      <c r="H231" s="557">
        <f t="shared" si="99"/>
        <v>267123017.78875506</v>
      </c>
      <c r="I231" s="559">
        <v>25</v>
      </c>
      <c r="J231" s="560">
        <f t="shared" si="106"/>
        <v>66780754.447188765</v>
      </c>
      <c r="K231" s="558">
        <f t="shared" si="93"/>
        <v>200342263.34156629</v>
      </c>
      <c r="L231" s="513">
        <f t="shared" si="103"/>
        <v>66780754.447188765</v>
      </c>
      <c r="M231" s="561">
        <f t="shared" si="101"/>
        <v>0</v>
      </c>
      <c r="O231" s="547">
        <v>41</v>
      </c>
      <c r="P231" s="557">
        <f t="shared" si="94"/>
        <v>102166445.1086967</v>
      </c>
      <c r="Q231" s="557">
        <f t="shared" si="95"/>
        <v>190038437.83154401</v>
      </c>
      <c r="R231" s="562">
        <v>0</v>
      </c>
      <c r="S231" s="562">
        <v>0</v>
      </c>
      <c r="T231" s="562">
        <v>0</v>
      </c>
      <c r="U231" s="562">
        <f t="shared" si="105"/>
        <v>95019218.915772006</v>
      </c>
      <c r="V231" s="562">
        <f t="shared" si="97"/>
        <v>197185664.02446872</v>
      </c>
      <c r="W231" s="559">
        <v>25</v>
      </c>
      <c r="X231" s="563">
        <f t="shared" si="102"/>
        <v>49296416.00611718</v>
      </c>
      <c r="Y231" s="562">
        <f t="shared" si="98"/>
        <v>242908466.93412358</v>
      </c>
    </row>
    <row r="232" spans="1:29" hidden="1">
      <c r="A232" s="547">
        <v>45</v>
      </c>
      <c r="B232" s="557">
        <f t="shared" si="91"/>
        <v>682.25229874999991</v>
      </c>
      <c r="C232" s="557">
        <v>0</v>
      </c>
      <c r="D232" s="557">
        <v>0</v>
      </c>
      <c r="E232" s="557">
        <v>0</v>
      </c>
      <c r="F232" s="557">
        <v>0</v>
      </c>
      <c r="G232" s="557">
        <f t="shared" si="104"/>
        <v>0</v>
      </c>
      <c r="H232" s="557">
        <f t="shared" si="99"/>
        <v>682.25229874999991</v>
      </c>
      <c r="I232" s="559">
        <v>45</v>
      </c>
      <c r="J232" s="560">
        <f t="shared" si="106"/>
        <v>307.01353443749997</v>
      </c>
      <c r="K232" s="558">
        <f t="shared" si="93"/>
        <v>375.23876431249994</v>
      </c>
      <c r="L232" s="513">
        <f t="shared" si="103"/>
        <v>307.01353443749997</v>
      </c>
      <c r="M232" s="561">
        <f t="shared" si="101"/>
        <v>0</v>
      </c>
      <c r="O232" s="547">
        <v>45</v>
      </c>
      <c r="P232" s="557">
        <f t="shared" si="94"/>
        <v>682.27243012499991</v>
      </c>
      <c r="Q232" s="557">
        <f t="shared" si="95"/>
        <v>0</v>
      </c>
      <c r="R232" s="562">
        <v>0</v>
      </c>
      <c r="S232" s="562">
        <v>0</v>
      </c>
      <c r="T232" s="562">
        <v>0</v>
      </c>
      <c r="U232" s="562">
        <f t="shared" si="105"/>
        <v>0</v>
      </c>
      <c r="V232" s="562">
        <f t="shared" si="97"/>
        <v>682.27243012499991</v>
      </c>
      <c r="W232" s="559">
        <v>45</v>
      </c>
      <c r="X232" s="563">
        <f t="shared" si="102"/>
        <v>307.02259355624994</v>
      </c>
      <c r="Y232" s="562">
        <f t="shared" si="98"/>
        <v>375.24983656874997</v>
      </c>
    </row>
    <row r="233" spans="1:29" hidden="1">
      <c r="A233" s="565">
        <v>49</v>
      </c>
      <c r="B233" s="557">
        <f t="shared" si="91"/>
        <v>0</v>
      </c>
      <c r="C233" s="557">
        <v>0</v>
      </c>
      <c r="D233" s="557">
        <v>0</v>
      </c>
      <c r="E233" s="557">
        <v>0</v>
      </c>
      <c r="F233" s="557">
        <v>0</v>
      </c>
      <c r="G233" s="557">
        <f t="shared" si="104"/>
        <v>0</v>
      </c>
      <c r="H233" s="557">
        <f t="shared" si="99"/>
        <v>0</v>
      </c>
      <c r="I233" s="559">
        <v>8</v>
      </c>
      <c r="J233" s="560">
        <f t="shared" si="106"/>
        <v>0</v>
      </c>
      <c r="K233" s="558">
        <f t="shared" si="93"/>
        <v>0</v>
      </c>
      <c r="L233" s="513"/>
      <c r="M233" s="561">
        <f t="shared" si="101"/>
        <v>0</v>
      </c>
      <c r="O233" s="565">
        <v>49</v>
      </c>
      <c r="P233" s="557">
        <f t="shared" si="94"/>
        <v>0</v>
      </c>
      <c r="Q233" s="557">
        <f t="shared" si="95"/>
        <v>0</v>
      </c>
      <c r="R233" s="562">
        <v>0</v>
      </c>
      <c r="S233" s="562">
        <v>0</v>
      </c>
      <c r="T233" s="562">
        <v>0</v>
      </c>
      <c r="U233" s="562">
        <f t="shared" si="105"/>
        <v>0</v>
      </c>
      <c r="V233" s="562">
        <f t="shared" si="97"/>
        <v>0</v>
      </c>
      <c r="W233" s="559">
        <v>8</v>
      </c>
      <c r="X233" s="563">
        <f t="shared" si="102"/>
        <v>0</v>
      </c>
      <c r="Y233" s="562">
        <f t="shared" si="98"/>
        <v>0</v>
      </c>
    </row>
    <row r="234" spans="1:29" hidden="1">
      <c r="A234" s="565">
        <v>50</v>
      </c>
      <c r="B234" s="557">
        <f t="shared" si="91"/>
        <v>1715203.3772282093</v>
      </c>
      <c r="C234" s="557">
        <v>9089600.0000000019</v>
      </c>
      <c r="D234" s="557">
        <v>9089600.0000000019</v>
      </c>
      <c r="E234" s="557">
        <v>0</v>
      </c>
      <c r="F234" s="557">
        <v>0</v>
      </c>
      <c r="G234" s="557">
        <f t="shared" si="104"/>
        <v>0</v>
      </c>
      <c r="H234" s="557">
        <f t="shared" si="99"/>
        <v>10804803.377228212</v>
      </c>
      <c r="I234" s="559">
        <v>55</v>
      </c>
      <c r="J234" s="560">
        <f t="shared" si="106"/>
        <v>5942641.8574755164</v>
      </c>
      <c r="K234" s="558">
        <f t="shared" si="93"/>
        <v>4862161.5197526952</v>
      </c>
      <c r="L234" s="513">
        <f>+H234*I234/100</f>
        <v>5942641.8574755164</v>
      </c>
      <c r="M234" s="561">
        <f t="shared" si="101"/>
        <v>0</v>
      </c>
      <c r="O234" s="565">
        <v>50</v>
      </c>
      <c r="P234" s="557">
        <f t="shared" si="94"/>
        <v>6423122.1368331099</v>
      </c>
      <c r="Q234" s="557">
        <f t="shared" si="95"/>
        <v>9089600.0000000019</v>
      </c>
      <c r="R234" s="562">
        <v>0</v>
      </c>
      <c r="S234" s="562">
        <v>0</v>
      </c>
      <c r="T234" s="562">
        <v>0</v>
      </c>
      <c r="U234" s="562">
        <f t="shared" si="105"/>
        <v>4544800.0000000009</v>
      </c>
      <c r="V234" s="562">
        <f t="shared" si="97"/>
        <v>10967922.136833111</v>
      </c>
      <c r="W234" s="559">
        <v>55</v>
      </c>
      <c r="X234" s="563">
        <f t="shared" si="102"/>
        <v>6032357.1752582109</v>
      </c>
      <c r="Y234" s="562">
        <f t="shared" si="98"/>
        <v>9480364.9615749009</v>
      </c>
    </row>
    <row r="235" spans="1:29" hidden="1">
      <c r="A235" s="547">
        <v>51</v>
      </c>
      <c r="B235" s="557">
        <f t="shared" si="91"/>
        <v>4030417429.9556055</v>
      </c>
      <c r="C235" s="557">
        <v>494236514.18626589</v>
      </c>
      <c r="D235" s="557">
        <v>494236514.18626589</v>
      </c>
      <c r="E235" s="557">
        <v>0</v>
      </c>
      <c r="F235" s="557">
        <v>0</v>
      </c>
      <c r="G235" s="557">
        <f t="shared" si="104"/>
        <v>0</v>
      </c>
      <c r="H235" s="557">
        <f t="shared" si="99"/>
        <v>4524653944.1418715</v>
      </c>
      <c r="I235" s="559">
        <v>6</v>
      </c>
      <c r="J235" s="560">
        <f t="shared" si="106"/>
        <v>271479236.64851224</v>
      </c>
      <c r="K235" s="558">
        <f t="shared" si="93"/>
        <v>4253174707.4933591</v>
      </c>
      <c r="L235" s="513">
        <f>+H235*I235/100</f>
        <v>271479236.64851224</v>
      </c>
      <c r="M235" s="561">
        <f t="shared" si="101"/>
        <v>0</v>
      </c>
      <c r="O235" s="547">
        <v>51</v>
      </c>
      <c r="P235" s="557">
        <f t="shared" si="94"/>
        <v>4130319473.7000141</v>
      </c>
      <c r="Q235" s="557">
        <f t="shared" si="95"/>
        <v>494236514.18626589</v>
      </c>
      <c r="R235" s="562">
        <v>0</v>
      </c>
      <c r="S235" s="562">
        <v>0</v>
      </c>
      <c r="T235" s="562">
        <v>0</v>
      </c>
      <c r="U235" s="562">
        <f t="shared" si="105"/>
        <v>247118257.09313294</v>
      </c>
      <c r="V235" s="562">
        <f t="shared" si="97"/>
        <v>4377437730.7931471</v>
      </c>
      <c r="W235" s="559">
        <v>6</v>
      </c>
      <c r="X235" s="563">
        <f t="shared" si="102"/>
        <v>262646263.84758881</v>
      </c>
      <c r="Y235" s="562">
        <f t="shared" si="98"/>
        <v>4361909724.0386915</v>
      </c>
    </row>
    <row r="236" spans="1:29" hidden="1">
      <c r="A236" s="547">
        <v>43.2</v>
      </c>
      <c r="B236" s="557">
        <f t="shared" si="91"/>
        <v>0</v>
      </c>
      <c r="C236" s="557">
        <v>0</v>
      </c>
      <c r="D236" s="557">
        <v>0</v>
      </c>
      <c r="E236" s="557">
        <v>0</v>
      </c>
      <c r="F236" s="557">
        <v>0</v>
      </c>
      <c r="G236" s="557">
        <f>+((C236+F236)*0.5)</f>
        <v>0</v>
      </c>
      <c r="H236" s="557">
        <f>+B236+G236+D236</f>
        <v>0</v>
      </c>
      <c r="I236" s="559">
        <v>50</v>
      </c>
      <c r="J236" s="560">
        <f t="shared" si="106"/>
        <v>0</v>
      </c>
      <c r="K236" s="558">
        <f t="shared" si="93"/>
        <v>0</v>
      </c>
      <c r="L236" s="513">
        <f>+H236*I236/100</f>
        <v>0</v>
      </c>
      <c r="M236" s="561">
        <f t="shared" si="101"/>
        <v>0</v>
      </c>
      <c r="O236" s="547">
        <v>43.2</v>
      </c>
      <c r="P236" s="557">
        <f t="shared" si="94"/>
        <v>0</v>
      </c>
      <c r="Q236" s="557">
        <f t="shared" si="95"/>
        <v>0</v>
      </c>
      <c r="R236" s="562">
        <v>0</v>
      </c>
      <c r="S236" s="562">
        <v>0</v>
      </c>
      <c r="T236" s="562">
        <v>0</v>
      </c>
      <c r="U236" s="562">
        <f t="shared" si="105"/>
        <v>0</v>
      </c>
      <c r="V236" s="562">
        <f t="shared" si="97"/>
        <v>0</v>
      </c>
      <c r="W236" s="559">
        <v>50</v>
      </c>
      <c r="X236" s="563">
        <f t="shared" si="102"/>
        <v>0</v>
      </c>
      <c r="Y236" s="562">
        <f t="shared" si="98"/>
        <v>0</v>
      </c>
    </row>
    <row r="237" spans="1:29" hidden="1">
      <c r="A237" s="547" t="s">
        <v>158</v>
      </c>
      <c r="B237" s="557">
        <f t="shared" si="91"/>
        <v>24303551.543891724</v>
      </c>
      <c r="C237" s="557">
        <v>0</v>
      </c>
      <c r="D237" s="557">
        <v>0</v>
      </c>
      <c r="E237" s="557">
        <v>0</v>
      </c>
      <c r="F237" s="557">
        <v>0</v>
      </c>
      <c r="G237" s="557">
        <f t="shared" si="104"/>
        <v>0</v>
      </c>
      <c r="H237" s="557">
        <f t="shared" si="99"/>
        <v>24303551.543891724</v>
      </c>
      <c r="I237" s="559">
        <v>7</v>
      </c>
      <c r="J237" s="560">
        <f t="shared" si="106"/>
        <v>1701248.6080724206</v>
      </c>
      <c r="K237" s="558">
        <f t="shared" si="93"/>
        <v>22602302.935819305</v>
      </c>
      <c r="L237" s="513">
        <f>+H237*I237/100</f>
        <v>1701248.6080724206</v>
      </c>
      <c r="M237" s="561">
        <f t="shared" si="101"/>
        <v>0</v>
      </c>
      <c r="O237" s="547" t="s">
        <v>158</v>
      </c>
      <c r="P237" s="557">
        <f t="shared" si="94"/>
        <v>24303551.543891724</v>
      </c>
      <c r="Q237" s="557">
        <f t="shared" si="95"/>
        <v>0</v>
      </c>
      <c r="R237" s="562">
        <v>0</v>
      </c>
      <c r="S237" s="562">
        <v>0</v>
      </c>
      <c r="T237" s="562">
        <v>0</v>
      </c>
      <c r="U237" s="562">
        <f t="shared" si="105"/>
        <v>0</v>
      </c>
      <c r="V237" s="562">
        <f t="shared" si="97"/>
        <v>24303551.543891724</v>
      </c>
      <c r="W237" s="559">
        <v>7</v>
      </c>
      <c r="X237" s="563">
        <f t="shared" si="102"/>
        <v>1701248.6080724206</v>
      </c>
      <c r="Y237" s="562">
        <f t="shared" si="98"/>
        <v>22602302.935819305</v>
      </c>
    </row>
    <row r="238" spans="1:29" hidden="1">
      <c r="A238" s="551">
        <v>14.1</v>
      </c>
      <c r="B238" s="557">
        <f t="shared" si="91"/>
        <v>18573.406953570309</v>
      </c>
      <c r="C238" s="557">
        <v>0</v>
      </c>
      <c r="D238" s="557">
        <v>0</v>
      </c>
      <c r="E238" s="557">
        <v>0</v>
      </c>
      <c r="F238" s="557">
        <v>0</v>
      </c>
      <c r="G238" s="557">
        <f t="shared" si="104"/>
        <v>0</v>
      </c>
      <c r="H238" s="557">
        <f t="shared" si="99"/>
        <v>18573.406953570309</v>
      </c>
      <c r="I238" s="559">
        <v>5</v>
      </c>
      <c r="J238" s="560">
        <f t="shared" si="106"/>
        <v>928.67034767851555</v>
      </c>
      <c r="K238" s="558">
        <f t="shared" si="93"/>
        <v>17644.736605891794</v>
      </c>
      <c r="L238" s="513">
        <f>+H238*I238/100</f>
        <v>928.67034767851555</v>
      </c>
      <c r="M238" s="561">
        <f t="shared" si="101"/>
        <v>0</v>
      </c>
      <c r="O238" s="551">
        <v>14.1</v>
      </c>
      <c r="P238" s="557">
        <f t="shared" si="94"/>
        <v>18702.677240507812</v>
      </c>
      <c r="Q238" s="557">
        <f t="shared" si="95"/>
        <v>0</v>
      </c>
      <c r="R238" s="562">
        <v>0</v>
      </c>
      <c r="S238" s="562">
        <v>0</v>
      </c>
      <c r="T238" s="562">
        <v>0</v>
      </c>
      <c r="U238" s="566">
        <f t="shared" si="105"/>
        <v>0</v>
      </c>
      <c r="V238" s="566">
        <f t="shared" si="97"/>
        <v>18702.677240507812</v>
      </c>
      <c r="W238" s="559">
        <v>5</v>
      </c>
      <c r="X238" s="563">
        <f t="shared" si="102"/>
        <v>935.1338620253905</v>
      </c>
      <c r="Y238" s="566">
        <f t="shared" si="98"/>
        <v>17767.54337848242</v>
      </c>
    </row>
    <row r="239" spans="1:29" ht="13.5" hidden="1" thickBot="1">
      <c r="A239" s="567" t="s">
        <v>84</v>
      </c>
      <c r="B239" s="568">
        <f t="shared" ref="B239:H239" si="107">SUM(B219:B238)</f>
        <v>5421738405.6956882</v>
      </c>
      <c r="C239" s="568">
        <f t="shared" si="107"/>
        <v>722058305.68209553</v>
      </c>
      <c r="D239" s="568">
        <f t="shared" si="107"/>
        <v>722058305.68209553</v>
      </c>
      <c r="E239" s="568">
        <f t="shared" si="107"/>
        <v>0</v>
      </c>
      <c r="F239" s="568">
        <f t="shared" si="107"/>
        <v>0</v>
      </c>
      <c r="G239" s="568">
        <f t="shared" si="107"/>
        <v>0</v>
      </c>
      <c r="H239" s="568">
        <f t="shared" si="107"/>
        <v>6143796711.3777847</v>
      </c>
      <c r="I239" s="568"/>
      <c r="J239" s="568">
        <f>SUM(J219:J238)</f>
        <v>424814853.21554124</v>
      </c>
      <c r="K239" s="568">
        <f>SUM(K219:K238)</f>
        <v>5718981858.1622419</v>
      </c>
      <c r="L239" s="513">
        <f>SUM(L219:L238)</f>
        <v>424814853.21554124</v>
      </c>
      <c r="M239" s="569" t="s">
        <v>168</v>
      </c>
      <c r="O239" s="570" t="s">
        <v>84</v>
      </c>
      <c r="P239" s="571">
        <f t="shared" ref="P239:V239" si="108">SUM(P219:P238)</f>
        <v>5569059263.0655441</v>
      </c>
      <c r="Q239" s="571">
        <f t="shared" si="108"/>
        <v>722058305.68209553</v>
      </c>
      <c r="R239" s="571">
        <f t="shared" si="108"/>
        <v>0</v>
      </c>
      <c r="S239" s="571">
        <f t="shared" si="108"/>
        <v>0</v>
      </c>
      <c r="T239" s="571">
        <f t="shared" si="108"/>
        <v>0</v>
      </c>
      <c r="U239" s="571">
        <f t="shared" si="108"/>
        <v>361029152.84104776</v>
      </c>
      <c r="V239" s="571">
        <f t="shared" si="108"/>
        <v>5930088415.9065924</v>
      </c>
      <c r="W239" s="571"/>
      <c r="X239" s="571">
        <f>SUM(X219:X238)</f>
        <v>398162418.33161169</v>
      </c>
      <c r="Y239" s="571">
        <f>SUM(Y219:Y238)</f>
        <v>5892955150.416029</v>
      </c>
      <c r="AC239" s="513">
        <f>J239-X239</f>
        <v>26652434.883929551</v>
      </c>
    </row>
    <row r="240" spans="1:29" hidden="1">
      <c r="A240" s="553"/>
      <c r="B240" s="513" t="s">
        <v>159</v>
      </c>
      <c r="C240" s="513">
        <f>C246</f>
        <v>0</v>
      </c>
      <c r="D240" s="513">
        <f>D246</f>
        <v>0</v>
      </c>
      <c r="F240" s="513"/>
      <c r="G240" s="513"/>
      <c r="H240" s="513"/>
      <c r="K240" s="513"/>
      <c r="L240" s="517"/>
      <c r="O240" s="554"/>
      <c r="P240" s="515" t="s">
        <v>159</v>
      </c>
      <c r="Q240" s="515">
        <f>C246</f>
        <v>0</v>
      </c>
      <c r="R240" s="515"/>
      <c r="S240" s="515"/>
      <c r="T240" s="515"/>
      <c r="U240" s="515"/>
      <c r="V240" s="515"/>
      <c r="W240" s="515"/>
      <c r="X240" s="515"/>
      <c r="Y240" s="515"/>
    </row>
    <row r="241" spans="1:25" ht="13.5" hidden="1" thickBot="1">
      <c r="A241" s="553"/>
      <c r="B241" s="513"/>
      <c r="C241" s="516">
        <f>SUM(C239:C240)</f>
        <v>722058305.68209553</v>
      </c>
      <c r="D241" s="516">
        <f>SUM(D239:D240)</f>
        <v>722058305.68209553</v>
      </c>
      <c r="E241" s="513"/>
      <c r="G241" s="513"/>
      <c r="O241" s="553"/>
      <c r="P241" s="513"/>
      <c r="Q241" s="516">
        <f>SUM(Q239:Q240)</f>
        <v>722058305.68209553</v>
      </c>
      <c r="R241" s="561"/>
      <c r="S241" s="513"/>
      <c r="T241" s="513"/>
      <c r="U241" s="513"/>
      <c r="V241" s="513"/>
      <c r="W241" s="513"/>
      <c r="X241" s="513"/>
      <c r="Y241" s="513"/>
    </row>
    <row r="242" spans="1:25" hidden="1">
      <c r="B242" s="506" t="s">
        <v>160</v>
      </c>
      <c r="C242" s="513">
        <v>0</v>
      </c>
      <c r="D242" s="513">
        <v>0</v>
      </c>
    </row>
    <row r="243" spans="1:25" hidden="1">
      <c r="C243" s="513"/>
      <c r="D243" s="513"/>
    </row>
    <row r="244" spans="1:25" hidden="1">
      <c r="B244" s="518" t="s">
        <v>161</v>
      </c>
      <c r="C244" s="519" t="s">
        <v>162</v>
      </c>
      <c r="D244" s="520" t="s">
        <v>163</v>
      </c>
    </row>
    <row r="245" spans="1:25" hidden="1">
      <c r="B245" s="521" t="s">
        <v>164</v>
      </c>
      <c r="C245" s="522">
        <v>0</v>
      </c>
      <c r="D245" s="522">
        <v>0</v>
      </c>
    </row>
    <row r="246" spans="1:25" ht="13.5" hidden="1" thickBot="1">
      <c r="B246" s="522"/>
      <c r="C246" s="523">
        <f>SUM(C245:C245)</f>
        <v>0</v>
      </c>
      <c r="D246" s="523">
        <f>SUM(D245:D245)</f>
        <v>0</v>
      </c>
    </row>
    <row r="247" spans="1:25" hidden="1"/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11</vt:i4>
      </vt:variant>
    </vt:vector>
  </HeadingPairs>
  <TitlesOfParts>
    <vt:vector size="36" baseType="lpstr">
      <vt:lpstr>Sheet1</vt:lpstr>
      <vt:lpstr>CTA Rebasing</vt:lpstr>
      <vt:lpstr>TVDA Combined 2021</vt:lpstr>
      <vt:lpstr>TVDA Combined 2020</vt:lpstr>
      <vt:lpstr>TVDA Support EGD (2021 CTA)</vt:lpstr>
      <vt:lpstr>TVDA Support EGD (2021)</vt:lpstr>
      <vt:lpstr>EGD Acc &amp; CCA 19-22</vt:lpstr>
      <vt:lpstr>TVDA Support EGD (2020)</vt:lpstr>
      <vt:lpstr>EGD Acc &amp; CCA 19-21</vt:lpstr>
      <vt:lpstr>TVDA Support UGL (2021 CTA)</vt:lpstr>
      <vt:lpstr>TVDA Support UGL (2021)</vt:lpstr>
      <vt:lpstr>UGL ACC &amp; CCA 18-22</vt:lpstr>
      <vt:lpstr>TVDA Support UGL (2020)</vt:lpstr>
      <vt:lpstr>UGL Acc CCA wo 18-21</vt:lpstr>
      <vt:lpstr>UGL CCA wo 18-21</vt:lpstr>
      <vt:lpstr>UGL Acc CCA with 18-21</vt:lpstr>
      <vt:lpstr>UGL CCA with 18-21</vt:lpstr>
      <vt:lpstr>TVDA Support UGL (2019)</vt:lpstr>
      <vt:lpstr>UGL Acc CCA_wo, Dec 31 TU</vt:lpstr>
      <vt:lpstr>UGL CCA_wo, Dec 31 TU</vt:lpstr>
      <vt:lpstr>UGL CCA_with, Dec 31 TU</vt:lpstr>
      <vt:lpstr>UGL Acc CCA_with, Dec 31 TU</vt:lpstr>
      <vt:lpstr>TVDA Support EGD (2019)</vt:lpstr>
      <vt:lpstr>EGD Dec 31 Acc CCA</vt:lpstr>
      <vt:lpstr>EGD Dec 31 CCA</vt:lpstr>
      <vt:lpstr>Sheet1!Print_Area</vt:lpstr>
      <vt:lpstr>'TVDA Combined 2020'!Print_Area</vt:lpstr>
      <vt:lpstr>'TVDA Combined 2021'!Print_Area</vt:lpstr>
      <vt:lpstr>'TVDA Support EGD (2019)'!Print_Area</vt:lpstr>
      <vt:lpstr>'TVDA Support EGD (2020)'!Print_Area</vt:lpstr>
      <vt:lpstr>'TVDA Support EGD (2021 CTA)'!Print_Area</vt:lpstr>
      <vt:lpstr>'TVDA Support EGD (2021)'!Print_Area</vt:lpstr>
      <vt:lpstr>'TVDA Support UGL (2019)'!Print_Area</vt:lpstr>
      <vt:lpstr>'TVDA Support UGL (2020)'!Print_Area</vt:lpstr>
      <vt:lpstr>'TVDA Support UGL (2021 CTA)'!Print_Area</vt:lpstr>
      <vt:lpstr>'TVDA Support UGL (2021)'!Print_Area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cp:keywords/>
  <dc:description/>
  <cp:lastModifiedBy/>
  <cp:revision>1</cp:revision>
  <dcterms:created xsi:type="dcterms:W3CDTF">2022-11-01T20:59:34Z</dcterms:created>
  <dcterms:modified xsi:type="dcterms:W3CDTF">2022-11-01T21:23:52Z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7694783-de61-499c-97f7-53d7c605e6e9_Enabled">
    <vt:lpwstr>true</vt:lpwstr>
  </property>
  <property fmtid="{D5CDD505-2E9C-101B-9397-08002B2CF9AE}" pid="3" name="MSIP_Label_67694783-de61-499c-97f7-53d7c605e6e9_SetDate">
    <vt:lpwstr>2022-11-01T20:59:48Z</vt:lpwstr>
  </property>
  <property fmtid="{D5CDD505-2E9C-101B-9397-08002B2CF9AE}" pid="4" name="MSIP_Label_67694783-de61-499c-97f7-53d7c605e6e9_Method">
    <vt:lpwstr>Privileged</vt:lpwstr>
  </property>
  <property fmtid="{D5CDD505-2E9C-101B-9397-08002B2CF9AE}" pid="5" name="MSIP_Label_67694783-de61-499c-97f7-53d7c605e6e9_Name">
    <vt:lpwstr>67694783-de61-499c-97f7-53d7c605e6e9</vt:lpwstr>
  </property>
  <property fmtid="{D5CDD505-2E9C-101B-9397-08002B2CF9AE}" pid="6" name="MSIP_Label_67694783-de61-499c-97f7-53d7c605e6e9_SiteId">
    <vt:lpwstr>271df5c2-953a-497b-93ad-7adf7a4b3cd7</vt:lpwstr>
  </property>
  <property fmtid="{D5CDD505-2E9C-101B-9397-08002B2CF9AE}" pid="7" name="MSIP_Label_67694783-de61-499c-97f7-53d7c605e6e9_ActionId">
    <vt:lpwstr>0bdee73d-bb1b-47b6-b60f-59a474d26c26</vt:lpwstr>
  </property>
  <property fmtid="{D5CDD505-2E9C-101B-9397-08002B2CF9AE}" pid="8" name="MSIP_Label_67694783-de61-499c-97f7-53d7c605e6e9_ContentBits">
    <vt:lpwstr>0</vt:lpwstr>
  </property>
</Properties>
</file>